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defaultThemeVersion="124226"/>
  <mc:AlternateContent xmlns:mc="http://schemas.openxmlformats.org/markup-compatibility/2006">
    <mc:Choice Requires="x15">
      <x15ac:absPath xmlns:x15ac="http://schemas.microsoft.com/office/spreadsheetml/2010/11/ac" url="\\wims\hq\GVA11\Secure\Departments\Dept-NHD\t-All\UnitData\NUTWEB\Sitefinity\FOS\GEMS\"/>
    </mc:Choice>
  </mc:AlternateContent>
  <xr:revisionPtr revIDLastSave="0" documentId="8_{7B36AB24-E2C9-4A34-B9CF-AF55B4B3806B}" xr6:coauthVersionLast="41" xr6:coauthVersionMax="41" xr10:uidLastSave="{00000000-0000-0000-0000-000000000000}"/>
  <bookViews>
    <workbookView xWindow="28680" yWindow="-120" windowWidth="25440" windowHeight="15390" activeTab="3" xr2:uid="{00000000-000D-0000-FFFF-FFFF00000000}"/>
  </bookViews>
  <sheets>
    <sheet name="Clusters" sheetId="20" r:id="rId1"/>
    <sheet name="GEMSfood data conversions" sheetId="21" r:id="rId2"/>
    <sheet name="Rounded values" sheetId="22" r:id="rId3"/>
    <sheet name="Manual" sheetId="2" r:id="rId4"/>
    <sheet name="IEDI calculation" sheetId="1" r:id="rId5"/>
    <sheet name="Final_table" sheetId="5" r:id="rId6"/>
  </sheets>
  <definedNames>
    <definedName name="_xlnm._FilterDatabase" localSheetId="1" hidden="1">'GEMSfood data conversions'!$A$17:$AI$1482</definedName>
    <definedName name="ADI">'IEDI calculation'!$D$4</definedName>
    <definedName name="Commodities">'IEDI calculation'!$A$6:$D$867</definedName>
    <definedName name="Database_check">'GEMSfood data conversions'!$C$17:$AA$1416</definedName>
    <definedName name="Diet_table">'IEDI calculation'!$A$6:$AL$867</definedName>
    <definedName name="DietG0106">'IEDI calculation'!$E$6:$P$867</definedName>
    <definedName name="DietG0712">'IEDI calculation'!$Q$6:$AB$867</definedName>
    <definedName name="DietG1317">'IEDI calculation'!$AC$6:$AL$867</definedName>
    <definedName name="IEDI_calculation">#REF!:#REF!&amp;rijnummer&amp;#REF!</definedName>
    <definedName name="_xlnm.Print_Area" localSheetId="4">'IEDI calculation'!$A$1:$AD$1001</definedName>
    <definedName name="_xlnm.Print_Area" localSheetId="3">Manual!$A$1:$P$91</definedName>
    <definedName name="_xlnm.Print_Titles" localSheetId="4">'IEDI calculation'!$5:$5</definedName>
    <definedName name="STMRvalues">'IEDI calculation'!$D$6:$D$853</definedName>
    <definedName name="Total_table">#REF!:#REF!&amp;row_number&amp;#REF!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L761" i="1" l="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J761" i="1"/>
  <c r="AJ760" i="1"/>
  <c r="AJ759"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5"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1"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7"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3"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9"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5"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1"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7"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3"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9"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D761" i="1"/>
  <c r="AD760" i="1"/>
  <c r="AD759" i="1"/>
  <c r="AD758" i="1"/>
  <c r="AD757" i="1"/>
  <c r="AD756" i="1"/>
  <c r="AD755" i="1"/>
  <c r="AD754" i="1"/>
  <c r="AD753" i="1"/>
  <c r="AD752" i="1"/>
  <c r="AD751" i="1"/>
  <c r="AD750" i="1"/>
  <c r="AD749" i="1"/>
  <c r="AD748" i="1"/>
  <c r="AD747" i="1"/>
  <c r="AD746" i="1"/>
  <c r="AD745" i="1"/>
  <c r="AD744" i="1"/>
  <c r="AD743" i="1"/>
  <c r="AD742" i="1"/>
  <c r="AD741" i="1"/>
  <c r="AD740" i="1"/>
  <c r="AD739" i="1"/>
  <c r="AD738" i="1"/>
  <c r="AD737" i="1"/>
  <c r="AD736" i="1"/>
  <c r="AD735" i="1"/>
  <c r="AD734" i="1"/>
  <c r="AD733" i="1"/>
  <c r="AD732" i="1"/>
  <c r="AD731" i="1"/>
  <c r="AD730" i="1"/>
  <c r="AD729" i="1"/>
  <c r="AD728" i="1"/>
  <c r="AD727" i="1"/>
  <c r="AD726" i="1"/>
  <c r="AD725" i="1"/>
  <c r="AD724" i="1"/>
  <c r="AD723" i="1"/>
  <c r="AD722" i="1"/>
  <c r="AD721" i="1"/>
  <c r="AD720" i="1"/>
  <c r="AD719" i="1"/>
  <c r="AD718" i="1"/>
  <c r="AD717" i="1"/>
  <c r="AD716" i="1"/>
  <c r="AD715" i="1"/>
  <c r="AD714" i="1"/>
  <c r="AD713" i="1"/>
  <c r="AD712" i="1"/>
  <c r="AD711" i="1"/>
  <c r="AD710" i="1"/>
  <c r="AD709" i="1"/>
  <c r="AD708" i="1"/>
  <c r="AD707" i="1"/>
  <c r="AD706" i="1"/>
  <c r="AD705" i="1"/>
  <c r="AD704" i="1"/>
  <c r="AD703" i="1"/>
  <c r="AD702" i="1"/>
  <c r="AD701" i="1"/>
  <c r="AD700" i="1"/>
  <c r="AD699" i="1"/>
  <c r="AD698" i="1"/>
  <c r="AD697" i="1"/>
  <c r="AD696" i="1"/>
  <c r="AD695" i="1"/>
  <c r="AD694" i="1"/>
  <c r="AD693" i="1"/>
  <c r="AD692" i="1"/>
  <c r="AD691" i="1"/>
  <c r="AD690" i="1"/>
  <c r="AD689" i="1"/>
  <c r="AD688" i="1"/>
  <c r="AD687" i="1"/>
  <c r="AD686" i="1"/>
  <c r="AD685" i="1"/>
  <c r="AD684" i="1"/>
  <c r="AD683" i="1"/>
  <c r="AD682" i="1"/>
  <c r="AD681" i="1"/>
  <c r="AD680" i="1"/>
  <c r="AD679" i="1"/>
  <c r="AD678" i="1"/>
  <c r="AD677" i="1"/>
  <c r="AD676" i="1"/>
  <c r="AD675" i="1"/>
  <c r="AD674" i="1"/>
  <c r="AD673" i="1"/>
  <c r="AD672" i="1"/>
  <c r="AD671" i="1"/>
  <c r="AD670" i="1"/>
  <c r="AD669" i="1"/>
  <c r="AD668" i="1"/>
  <c r="AD667" i="1"/>
  <c r="AD666" i="1"/>
  <c r="AD665" i="1"/>
  <c r="AD664" i="1"/>
  <c r="AD663" i="1"/>
  <c r="AD662" i="1"/>
  <c r="AD661" i="1"/>
  <c r="AD660" i="1"/>
  <c r="AD659" i="1"/>
  <c r="AD658" i="1"/>
  <c r="AD657" i="1"/>
  <c r="AD656" i="1"/>
  <c r="AD655" i="1"/>
  <c r="AD654" i="1"/>
  <c r="AD653" i="1"/>
  <c r="AD652" i="1"/>
  <c r="AD651" i="1"/>
  <c r="AD650" i="1"/>
  <c r="AD649" i="1"/>
  <c r="AD648" i="1"/>
  <c r="AD647" i="1"/>
  <c r="AD646" i="1"/>
  <c r="AD645" i="1"/>
  <c r="AD644" i="1"/>
  <c r="AD643" i="1"/>
  <c r="AD642" i="1"/>
  <c r="AD641" i="1"/>
  <c r="AD640" i="1"/>
  <c r="AD639" i="1"/>
  <c r="AD638" i="1"/>
  <c r="AD637" i="1"/>
  <c r="AD636" i="1"/>
  <c r="AD635" i="1"/>
  <c r="AD634" i="1"/>
  <c r="AD633" i="1"/>
  <c r="AD632" i="1"/>
  <c r="AD631" i="1"/>
  <c r="AD630" i="1"/>
  <c r="AD629" i="1"/>
  <c r="AD628" i="1"/>
  <c r="AD627" i="1"/>
  <c r="AD626" i="1"/>
  <c r="AD625" i="1"/>
  <c r="AD624" i="1"/>
  <c r="AD623" i="1"/>
  <c r="AD622" i="1"/>
  <c r="AD621" i="1"/>
  <c r="AD620" i="1"/>
  <c r="AD619" i="1"/>
  <c r="AD618" i="1"/>
  <c r="AD617" i="1"/>
  <c r="AD616" i="1"/>
  <c r="AD615" i="1"/>
  <c r="AD614" i="1"/>
  <c r="AD613" i="1"/>
  <c r="AD612" i="1"/>
  <c r="AD611" i="1"/>
  <c r="AD610" i="1"/>
  <c r="AD609" i="1"/>
  <c r="AD608" i="1"/>
  <c r="AD607" i="1"/>
  <c r="AD606" i="1"/>
  <c r="AD605" i="1"/>
  <c r="AD604" i="1"/>
  <c r="AD603" i="1"/>
  <c r="AD602" i="1"/>
  <c r="AD601" i="1"/>
  <c r="AD600" i="1"/>
  <c r="AD599" i="1"/>
  <c r="AD598" i="1"/>
  <c r="AD597" i="1"/>
  <c r="AD596" i="1"/>
  <c r="AD595" i="1"/>
  <c r="AD594" i="1"/>
  <c r="AD593" i="1"/>
  <c r="AD592" i="1"/>
  <c r="AD591" i="1"/>
  <c r="AD590" i="1"/>
  <c r="AD589" i="1"/>
  <c r="AD588" i="1"/>
  <c r="AD587" i="1"/>
  <c r="AD586" i="1"/>
  <c r="AD585" i="1"/>
  <c r="AD584" i="1"/>
  <c r="AD583" i="1"/>
  <c r="AD582" i="1"/>
  <c r="AD581" i="1"/>
  <c r="AD580" i="1"/>
  <c r="AD579" i="1"/>
  <c r="AD578" i="1"/>
  <c r="AD577" i="1"/>
  <c r="AD576" i="1"/>
  <c r="AD575" i="1"/>
  <c r="AD574" i="1"/>
  <c r="AD573" i="1"/>
  <c r="AD572" i="1"/>
  <c r="AD571" i="1"/>
  <c r="AD570" i="1"/>
  <c r="AD569" i="1"/>
  <c r="AD568" i="1"/>
  <c r="AD567" i="1"/>
  <c r="AD566" i="1"/>
  <c r="AD565" i="1"/>
  <c r="AD564" i="1"/>
  <c r="AD563" i="1"/>
  <c r="AD562" i="1"/>
  <c r="AD561" i="1"/>
  <c r="AD560" i="1"/>
  <c r="AD559" i="1"/>
  <c r="AD558" i="1"/>
  <c r="AD557" i="1"/>
  <c r="AD556" i="1"/>
  <c r="AD555" i="1"/>
  <c r="AD554" i="1"/>
  <c r="AD553" i="1"/>
  <c r="AD552" i="1"/>
  <c r="AD551" i="1"/>
  <c r="AD550" i="1"/>
  <c r="AD549" i="1"/>
  <c r="AD548" i="1"/>
  <c r="AD547" i="1"/>
  <c r="AD546" i="1"/>
  <c r="AD545" i="1"/>
  <c r="AD544" i="1"/>
  <c r="AD543" i="1"/>
  <c r="AD542" i="1"/>
  <c r="AD541" i="1"/>
  <c r="AD540" i="1"/>
  <c r="AD539" i="1"/>
  <c r="AD538" i="1"/>
  <c r="AD537" i="1"/>
  <c r="AD536" i="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8" i="1"/>
  <c r="AD507" i="1"/>
  <c r="AD506" i="1"/>
  <c r="AD505" i="1"/>
  <c r="AD504" i="1"/>
  <c r="AD503" i="1"/>
  <c r="AD502" i="1"/>
  <c r="AD501" i="1"/>
  <c r="AD500" i="1"/>
  <c r="AD499" i="1"/>
  <c r="AD498" i="1"/>
  <c r="AD497" i="1"/>
  <c r="AD496" i="1"/>
  <c r="AD495" i="1"/>
  <c r="AD494" i="1"/>
  <c r="AD493" i="1"/>
  <c r="AD492" i="1"/>
  <c r="AD491" i="1"/>
  <c r="AD490" i="1"/>
  <c r="AD489" i="1"/>
  <c r="AD488" i="1"/>
  <c r="AD487" i="1"/>
  <c r="AD486" i="1"/>
  <c r="AD485" i="1"/>
  <c r="AD484" i="1"/>
  <c r="AD483"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8" i="1"/>
  <c r="AD457" i="1"/>
  <c r="AD456" i="1"/>
  <c r="AD455" i="1"/>
  <c r="AD454"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83" i="1"/>
  <c r="AD282" i="1"/>
  <c r="AD281" i="1"/>
  <c r="AD280" i="1"/>
  <c r="AD279" i="1"/>
  <c r="AD278" i="1"/>
  <c r="AD277" i="1"/>
  <c r="AD276" i="1"/>
  <c r="AD275" i="1"/>
  <c r="AD274" i="1"/>
  <c r="AD273" i="1"/>
  <c r="AD272" i="1"/>
  <c r="AD271" i="1"/>
  <c r="AD270" i="1"/>
  <c r="AD269" i="1"/>
  <c r="AD268" i="1"/>
  <c r="AD267" i="1"/>
  <c r="AD266" i="1"/>
  <c r="AD265" i="1"/>
  <c r="AD264" i="1"/>
  <c r="AD263" i="1"/>
  <c r="AD262" i="1"/>
  <c r="AD261" i="1"/>
  <c r="AD260" i="1"/>
  <c r="AD259" i="1"/>
  <c r="AD258" i="1"/>
  <c r="AD257" i="1"/>
  <c r="AD256" i="1"/>
  <c r="AD255" i="1"/>
  <c r="AD254" i="1"/>
  <c r="AD253" i="1"/>
  <c r="AD252" i="1"/>
  <c r="AD251" i="1"/>
  <c r="AD250" i="1"/>
  <c r="AD249" i="1"/>
  <c r="AD248" i="1"/>
  <c r="AD247" i="1"/>
  <c r="AD246" i="1"/>
  <c r="AD245" i="1"/>
  <c r="AD244" i="1"/>
  <c r="AD243" i="1"/>
  <c r="AD242" i="1"/>
  <c r="AD241" i="1"/>
  <c r="AD240" i="1"/>
  <c r="AD239" i="1"/>
  <c r="AD238" i="1"/>
  <c r="AD237" i="1"/>
  <c r="AD236" i="1"/>
  <c r="AD235" i="1"/>
  <c r="AD234" i="1"/>
  <c r="AD233" i="1"/>
  <c r="AD232" i="1"/>
  <c r="AD231" i="1"/>
  <c r="AD230" i="1"/>
  <c r="AD229" i="1"/>
  <c r="AD228" i="1"/>
  <c r="AD227" i="1"/>
  <c r="AD226" i="1"/>
  <c r="AD225" i="1"/>
  <c r="AD224" i="1"/>
  <c r="AD223" i="1"/>
  <c r="AD222" i="1"/>
  <c r="AD221" i="1"/>
  <c r="AD220" i="1"/>
  <c r="AD219" i="1"/>
  <c r="AD218" i="1"/>
  <c r="AD217" i="1"/>
  <c r="AD216" i="1"/>
  <c r="AD215" i="1"/>
  <c r="AD214" i="1"/>
  <c r="AD213" i="1"/>
  <c r="AD212" i="1"/>
  <c r="AD211" i="1"/>
  <c r="AD210" i="1"/>
  <c r="AD209" i="1"/>
  <c r="AD208" i="1"/>
  <c r="AD207" i="1"/>
  <c r="AD206" i="1"/>
  <c r="AD205" i="1"/>
  <c r="AD204" i="1"/>
  <c r="AD203" i="1"/>
  <c r="AD202" i="1"/>
  <c r="AD201" i="1"/>
  <c r="AD200" i="1"/>
  <c r="AD199" i="1"/>
  <c r="AD198" i="1"/>
  <c r="AD197" i="1"/>
  <c r="AD196" i="1"/>
  <c r="AD195" i="1"/>
  <c r="AD194" i="1"/>
  <c r="AD193" i="1"/>
  <c r="AD192" i="1"/>
  <c r="AD191" i="1"/>
  <c r="AD190" i="1"/>
  <c r="AD189" i="1"/>
  <c r="AD188" i="1"/>
  <c r="AD187" i="1"/>
  <c r="AD186" i="1"/>
  <c r="AD185" i="1"/>
  <c r="AD184" i="1"/>
  <c r="AD183" i="1"/>
  <c r="AD182" i="1"/>
  <c r="AD181" i="1"/>
  <c r="AD180" i="1"/>
  <c r="AD179" i="1"/>
  <c r="AD178" i="1"/>
  <c r="AD177" i="1"/>
  <c r="AD176" i="1"/>
  <c r="AD175" i="1"/>
  <c r="AD174" i="1"/>
  <c r="AD173" i="1"/>
  <c r="AD172" i="1"/>
  <c r="AD171" i="1"/>
  <c r="AD170" i="1"/>
  <c r="AD169" i="1"/>
  <c r="AD168" i="1"/>
  <c r="AD167" i="1"/>
  <c r="AD166" i="1"/>
  <c r="AD165" i="1"/>
  <c r="AD164" i="1"/>
  <c r="AD163" i="1"/>
  <c r="AD162" i="1"/>
  <c r="AD161" i="1"/>
  <c r="AD160" i="1"/>
  <c r="AD159" i="1"/>
  <c r="AD158" i="1"/>
  <c r="AD157" i="1"/>
  <c r="AD156" i="1"/>
  <c r="AD155" i="1"/>
  <c r="AD154" i="1"/>
  <c r="AD153" i="1"/>
  <c r="AD152" i="1"/>
  <c r="AD151" i="1"/>
  <c r="AD150" i="1"/>
  <c r="AD149" i="1"/>
  <c r="AD148" i="1"/>
  <c r="AD147" i="1"/>
  <c r="AD146" i="1"/>
  <c r="AD145" i="1"/>
  <c r="AD144" i="1"/>
  <c r="AD143" i="1"/>
  <c r="AD142" i="1"/>
  <c r="AD141" i="1"/>
  <c r="AD140" i="1"/>
  <c r="AD139" i="1"/>
  <c r="AD138" i="1"/>
  <c r="AD137" i="1"/>
  <c r="AD136" i="1"/>
  <c r="AD135" i="1"/>
  <c r="AD134" i="1"/>
  <c r="AD133" i="1"/>
  <c r="AD132" i="1"/>
  <c r="AD131" i="1"/>
  <c r="AD130" i="1"/>
  <c r="AD129" i="1"/>
  <c r="AD128" i="1"/>
  <c r="AD127" i="1"/>
  <c r="AD126" i="1"/>
  <c r="AD125" i="1"/>
  <c r="AD124" i="1"/>
  <c r="AD123" i="1"/>
  <c r="AD122" i="1"/>
  <c r="AD121" i="1"/>
  <c r="AD120" i="1"/>
  <c r="AD119" i="1"/>
  <c r="AD118" i="1"/>
  <c r="AD117" i="1"/>
  <c r="AD116" i="1"/>
  <c r="AD115" i="1"/>
  <c r="AD114" i="1"/>
  <c r="AD113" i="1"/>
  <c r="AD112" i="1"/>
  <c r="AD111" i="1"/>
  <c r="AD110" i="1"/>
  <c r="AD109" i="1"/>
  <c r="AD108" i="1"/>
  <c r="AD107" i="1"/>
  <c r="AD106" i="1"/>
  <c r="AD105" i="1"/>
  <c r="AD104" i="1"/>
  <c r="AD103" i="1"/>
  <c r="AD102" i="1"/>
  <c r="AD101" i="1"/>
  <c r="AD100" i="1"/>
  <c r="AD99" i="1"/>
  <c r="AD98" i="1"/>
  <c r="AD97" i="1"/>
  <c r="AD96" i="1"/>
  <c r="AD95" i="1"/>
  <c r="AD94" i="1"/>
  <c r="AD93" i="1"/>
  <c r="AD92" i="1"/>
  <c r="AD91" i="1"/>
  <c r="AD90" i="1"/>
  <c r="AD89" i="1"/>
  <c r="AD88" i="1"/>
  <c r="AD87" i="1"/>
  <c r="AD86" i="1"/>
  <c r="AD85" i="1"/>
  <c r="AD84" i="1"/>
  <c r="AD83" i="1"/>
  <c r="AD82" i="1"/>
  <c r="AD81" i="1"/>
  <c r="AD80" i="1"/>
  <c r="AD79" i="1"/>
  <c r="AD78" i="1"/>
  <c r="AD77" i="1"/>
  <c r="AD76" i="1"/>
  <c r="AD75" i="1"/>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B761" i="1"/>
  <c r="AB760" i="1"/>
  <c r="AB759" i="1"/>
  <c r="AB758" i="1"/>
  <c r="AB757" i="1"/>
  <c r="AB756" i="1"/>
  <c r="AB755" i="1"/>
  <c r="AB754" i="1"/>
  <c r="AB753" i="1"/>
  <c r="AB752" i="1"/>
  <c r="AB751" i="1"/>
  <c r="AB750" i="1"/>
  <c r="AB749" i="1"/>
  <c r="AB748" i="1"/>
  <c r="AB747" i="1"/>
  <c r="AB746" i="1"/>
  <c r="AB745" i="1"/>
  <c r="AB744" i="1"/>
  <c r="AB743" i="1"/>
  <c r="AB742" i="1"/>
  <c r="AB741" i="1"/>
  <c r="AB740" i="1"/>
  <c r="AB739" i="1"/>
  <c r="AB738" i="1"/>
  <c r="AB737" i="1"/>
  <c r="AB736" i="1"/>
  <c r="AB735" i="1"/>
  <c r="AB734" i="1"/>
  <c r="AB733" i="1"/>
  <c r="AB732" i="1"/>
  <c r="AB731" i="1"/>
  <c r="AB730" i="1"/>
  <c r="AB729" i="1"/>
  <c r="AB728" i="1"/>
  <c r="AB727" i="1"/>
  <c r="AB726" i="1"/>
  <c r="AB725" i="1"/>
  <c r="AB724" i="1"/>
  <c r="AB723" i="1"/>
  <c r="AB722" i="1"/>
  <c r="AB721" i="1"/>
  <c r="AB720" i="1"/>
  <c r="AB719" i="1"/>
  <c r="AB718" i="1"/>
  <c r="AB717" i="1"/>
  <c r="AB716" i="1"/>
  <c r="AB715" i="1"/>
  <c r="AB714" i="1"/>
  <c r="AB713" i="1"/>
  <c r="AB712" i="1"/>
  <c r="AB711" i="1"/>
  <c r="AB710" i="1"/>
  <c r="AB709" i="1"/>
  <c r="AB708" i="1"/>
  <c r="AB707" i="1"/>
  <c r="AB706" i="1"/>
  <c r="AB705" i="1"/>
  <c r="AB704" i="1"/>
  <c r="AB703" i="1"/>
  <c r="AB702" i="1"/>
  <c r="AB701" i="1"/>
  <c r="AB700" i="1"/>
  <c r="AB699" i="1"/>
  <c r="AB698" i="1"/>
  <c r="AB697" i="1"/>
  <c r="AB696" i="1"/>
  <c r="AB695" i="1"/>
  <c r="AB694" i="1"/>
  <c r="AB693" i="1"/>
  <c r="AB692" i="1"/>
  <c r="AB691" i="1"/>
  <c r="AB690" i="1"/>
  <c r="AB689" i="1"/>
  <c r="AB688" i="1"/>
  <c r="AB687" i="1"/>
  <c r="AB686" i="1"/>
  <c r="AB685" i="1"/>
  <c r="AB684" i="1"/>
  <c r="AB683" i="1"/>
  <c r="AB682" i="1"/>
  <c r="AB681" i="1"/>
  <c r="AB680" i="1"/>
  <c r="AB679" i="1"/>
  <c r="AB678" i="1"/>
  <c r="AB677" i="1"/>
  <c r="AB676" i="1"/>
  <c r="AB675" i="1"/>
  <c r="AB674" i="1"/>
  <c r="AB673" i="1"/>
  <c r="AB672" i="1"/>
  <c r="AB671" i="1"/>
  <c r="AB670" i="1"/>
  <c r="AB669" i="1"/>
  <c r="AB668" i="1"/>
  <c r="AB667" i="1"/>
  <c r="AB666" i="1"/>
  <c r="AB665" i="1"/>
  <c r="AB664" i="1"/>
  <c r="AB663" i="1"/>
  <c r="AB662" i="1"/>
  <c r="AB661" i="1"/>
  <c r="AB660" i="1"/>
  <c r="AB659" i="1"/>
  <c r="AB658" i="1"/>
  <c r="AB657" i="1"/>
  <c r="AB656" i="1"/>
  <c r="AB655" i="1"/>
  <c r="AB654" i="1"/>
  <c r="AB653" i="1"/>
  <c r="AB652" i="1"/>
  <c r="AB651" i="1"/>
  <c r="AB650" i="1"/>
  <c r="AB649" i="1"/>
  <c r="AB648" i="1"/>
  <c r="AB647" i="1"/>
  <c r="AB646" i="1"/>
  <c r="AB645" i="1"/>
  <c r="AB644" i="1"/>
  <c r="AB643" i="1"/>
  <c r="AB642" i="1"/>
  <c r="AB641" i="1"/>
  <c r="AB640" i="1"/>
  <c r="AB639" i="1"/>
  <c r="AB638" i="1"/>
  <c r="AB637" i="1"/>
  <c r="AB636" i="1"/>
  <c r="AB635" i="1"/>
  <c r="AB634" i="1"/>
  <c r="AB633" i="1"/>
  <c r="AB632" i="1"/>
  <c r="AB631" i="1"/>
  <c r="AB630" i="1"/>
  <c r="AB629" i="1"/>
  <c r="AB628" i="1"/>
  <c r="AB627" i="1"/>
  <c r="AB626" i="1"/>
  <c r="AB625" i="1"/>
  <c r="AB624" i="1"/>
  <c r="AB623" i="1"/>
  <c r="AB622" i="1"/>
  <c r="AB621" i="1"/>
  <c r="AB620" i="1"/>
  <c r="AB619" i="1"/>
  <c r="AB618" i="1"/>
  <c r="AB617" i="1"/>
  <c r="AB616" i="1"/>
  <c r="AB615" i="1"/>
  <c r="AB614" i="1"/>
  <c r="AB613" i="1"/>
  <c r="AB612" i="1"/>
  <c r="AB611" i="1"/>
  <c r="AB610" i="1"/>
  <c r="AB609" i="1"/>
  <c r="AB608" i="1"/>
  <c r="AB607" i="1"/>
  <c r="AB606" i="1"/>
  <c r="AB605" i="1"/>
  <c r="AB604" i="1"/>
  <c r="AB603" i="1"/>
  <c r="AB602" i="1"/>
  <c r="AB601" i="1"/>
  <c r="AB600" i="1"/>
  <c r="AB599" i="1"/>
  <c r="AB598" i="1"/>
  <c r="AB597" i="1"/>
  <c r="AB596" i="1"/>
  <c r="AB595" i="1"/>
  <c r="AB594" i="1"/>
  <c r="AB593" i="1"/>
  <c r="AB592" i="1"/>
  <c r="AB591" i="1"/>
  <c r="AB590" i="1"/>
  <c r="AB589" i="1"/>
  <c r="AB588" i="1"/>
  <c r="AB587" i="1"/>
  <c r="AB586" i="1"/>
  <c r="AB585" i="1"/>
  <c r="AB584" i="1"/>
  <c r="AB583" i="1"/>
  <c r="AB582" i="1"/>
  <c r="AB581" i="1"/>
  <c r="AB580" i="1"/>
  <c r="AB579" i="1"/>
  <c r="AB578" i="1"/>
  <c r="AB577" i="1"/>
  <c r="AB576" i="1"/>
  <c r="AB575" i="1"/>
  <c r="AB574" i="1"/>
  <c r="AB573" i="1"/>
  <c r="AB572" i="1"/>
  <c r="AB571" i="1"/>
  <c r="AB570" i="1"/>
  <c r="AB569" i="1"/>
  <c r="AB568" i="1"/>
  <c r="AB567" i="1"/>
  <c r="AB566" i="1"/>
  <c r="AB565" i="1"/>
  <c r="AB564" i="1"/>
  <c r="AB563" i="1"/>
  <c r="AB562" i="1"/>
  <c r="AB561" i="1"/>
  <c r="AB560" i="1"/>
  <c r="AB559" i="1"/>
  <c r="AB558" i="1"/>
  <c r="AB557" i="1"/>
  <c r="AB556" i="1"/>
  <c r="AB555" i="1"/>
  <c r="AB554" i="1"/>
  <c r="AB553" i="1"/>
  <c r="AB552" i="1"/>
  <c r="AB551" i="1"/>
  <c r="AB550" i="1"/>
  <c r="AB549" i="1"/>
  <c r="AB548" i="1"/>
  <c r="AB547" i="1"/>
  <c r="AB546" i="1"/>
  <c r="AB545" i="1"/>
  <c r="AB544" i="1"/>
  <c r="AB543" i="1"/>
  <c r="AB542" i="1"/>
  <c r="AB541" i="1"/>
  <c r="AB540" i="1"/>
  <c r="AB539" i="1"/>
  <c r="AB538" i="1"/>
  <c r="AB537" i="1"/>
  <c r="AB536" i="1"/>
  <c r="AB535" i="1"/>
  <c r="AB534" i="1"/>
  <c r="AB533" i="1"/>
  <c r="AB532" i="1"/>
  <c r="AB531" i="1"/>
  <c r="AB530" i="1"/>
  <c r="AB529" i="1"/>
  <c r="AB528" i="1"/>
  <c r="AB527" i="1"/>
  <c r="AB526" i="1"/>
  <c r="AB525" i="1"/>
  <c r="AB524" i="1"/>
  <c r="AB523" i="1"/>
  <c r="AB522" i="1"/>
  <c r="AB521" i="1"/>
  <c r="AB520" i="1"/>
  <c r="AB519" i="1"/>
  <c r="AB518" i="1"/>
  <c r="AB517" i="1"/>
  <c r="AB516" i="1"/>
  <c r="AB515" i="1"/>
  <c r="AB514" i="1"/>
  <c r="AB513" i="1"/>
  <c r="AB512" i="1"/>
  <c r="AB511" i="1"/>
  <c r="AB510" i="1"/>
  <c r="AB509" i="1"/>
  <c r="AB508" i="1"/>
  <c r="AB507" i="1"/>
  <c r="AB506" i="1"/>
  <c r="AB505" i="1"/>
  <c r="AB504" i="1"/>
  <c r="AB503" i="1"/>
  <c r="AB502" i="1"/>
  <c r="AB501" i="1"/>
  <c r="AB500" i="1"/>
  <c r="AB499" i="1"/>
  <c r="AB498" i="1"/>
  <c r="AB497" i="1"/>
  <c r="AB496" i="1"/>
  <c r="AB495" i="1"/>
  <c r="AB494" i="1"/>
  <c r="AB493" i="1"/>
  <c r="AB492" i="1"/>
  <c r="AB491" i="1"/>
  <c r="AB490" i="1"/>
  <c r="AB489" i="1"/>
  <c r="AB488" i="1"/>
  <c r="AB487" i="1"/>
  <c r="AB486" i="1"/>
  <c r="AB485" i="1"/>
  <c r="AB484" i="1"/>
  <c r="AB483" i="1"/>
  <c r="AB482" i="1"/>
  <c r="AB481" i="1"/>
  <c r="AB480" i="1"/>
  <c r="AB479" i="1"/>
  <c r="AB478" i="1"/>
  <c r="AB477" i="1"/>
  <c r="AB476" i="1"/>
  <c r="AB475" i="1"/>
  <c r="AB474" i="1"/>
  <c r="AB473" i="1"/>
  <c r="AB472" i="1"/>
  <c r="AB471" i="1"/>
  <c r="AB470" i="1"/>
  <c r="AB469" i="1"/>
  <c r="AB468" i="1"/>
  <c r="AB467" i="1"/>
  <c r="AB466" i="1"/>
  <c r="AB465" i="1"/>
  <c r="AB464" i="1"/>
  <c r="AB463" i="1"/>
  <c r="AB462" i="1"/>
  <c r="AB461" i="1"/>
  <c r="AB460" i="1"/>
  <c r="AB459" i="1"/>
  <c r="AB458" i="1"/>
  <c r="AB457" i="1"/>
  <c r="AB456" i="1"/>
  <c r="AB455" i="1"/>
  <c r="AB454" i="1"/>
  <c r="AB453" i="1"/>
  <c r="AB452" i="1"/>
  <c r="AB451" i="1"/>
  <c r="AB450" i="1"/>
  <c r="AB449" i="1"/>
  <c r="AB448" i="1"/>
  <c r="AB447" i="1"/>
  <c r="AB446" i="1"/>
  <c r="AB445" i="1"/>
  <c r="AB444" i="1"/>
  <c r="AB443" i="1"/>
  <c r="AB442" i="1"/>
  <c r="AB441" i="1"/>
  <c r="AB440" i="1"/>
  <c r="AB439" i="1"/>
  <c r="AB438" i="1"/>
  <c r="AB437" i="1"/>
  <c r="AB436" i="1"/>
  <c r="AB435" i="1"/>
  <c r="AB434" i="1"/>
  <c r="AB433" i="1"/>
  <c r="AB432" i="1"/>
  <c r="AB431" i="1"/>
  <c r="AB430" i="1"/>
  <c r="AB429" i="1"/>
  <c r="AB428" i="1"/>
  <c r="AB427" i="1"/>
  <c r="AB426" i="1"/>
  <c r="AB425" i="1"/>
  <c r="AB424" i="1"/>
  <c r="AB423" i="1"/>
  <c r="AB422" i="1"/>
  <c r="AB421" i="1"/>
  <c r="AB420" i="1"/>
  <c r="AB419" i="1"/>
  <c r="AB418" i="1"/>
  <c r="AB417" i="1"/>
  <c r="AB416" i="1"/>
  <c r="AB415" i="1"/>
  <c r="AB414" i="1"/>
  <c r="AB413" i="1"/>
  <c r="AB412" i="1"/>
  <c r="AB411" i="1"/>
  <c r="AB410" i="1"/>
  <c r="AB409" i="1"/>
  <c r="AB408" i="1"/>
  <c r="AB407" i="1"/>
  <c r="AB406" i="1"/>
  <c r="AB405" i="1"/>
  <c r="AB404" i="1"/>
  <c r="AB403" i="1"/>
  <c r="AB402" i="1"/>
  <c r="AB401" i="1"/>
  <c r="AB400" i="1"/>
  <c r="AB399" i="1"/>
  <c r="AB398" i="1"/>
  <c r="AB397" i="1"/>
  <c r="AB396" i="1"/>
  <c r="AB395" i="1"/>
  <c r="AB394" i="1"/>
  <c r="AB393" i="1"/>
  <c r="AB392" i="1"/>
  <c r="AB391" i="1"/>
  <c r="AB390" i="1"/>
  <c r="AB389" i="1"/>
  <c r="AB388" i="1"/>
  <c r="AB387" i="1"/>
  <c r="AB386" i="1"/>
  <c r="AB385" i="1"/>
  <c r="AB384" i="1"/>
  <c r="AB383" i="1"/>
  <c r="AB382" i="1"/>
  <c r="AB381" i="1"/>
  <c r="AB380" i="1"/>
  <c r="AB379" i="1"/>
  <c r="AB378" i="1"/>
  <c r="AB377" i="1"/>
  <c r="AB376" i="1"/>
  <c r="AB375" i="1"/>
  <c r="AB374" i="1"/>
  <c r="AB373" i="1"/>
  <c r="AB372" i="1"/>
  <c r="AB371" i="1"/>
  <c r="AB370" i="1"/>
  <c r="AB369" i="1"/>
  <c r="AB368" i="1"/>
  <c r="AB367" i="1"/>
  <c r="AB366" i="1"/>
  <c r="AB365" i="1"/>
  <c r="AB364" i="1"/>
  <c r="AB363" i="1"/>
  <c r="AB362" i="1"/>
  <c r="AB361" i="1"/>
  <c r="AB360" i="1"/>
  <c r="AB359" i="1"/>
  <c r="AB358" i="1"/>
  <c r="AB357" i="1"/>
  <c r="AB356" i="1"/>
  <c r="AB355" i="1"/>
  <c r="AB354" i="1"/>
  <c r="AB353" i="1"/>
  <c r="AB352" i="1"/>
  <c r="AB351" i="1"/>
  <c r="AB350" i="1"/>
  <c r="AB349" i="1"/>
  <c r="AB348" i="1"/>
  <c r="AB347" i="1"/>
  <c r="AB346" i="1"/>
  <c r="AB345" i="1"/>
  <c r="AB344" i="1"/>
  <c r="AB343" i="1"/>
  <c r="AB342" i="1"/>
  <c r="AB341" i="1"/>
  <c r="AB340" i="1"/>
  <c r="AB339" i="1"/>
  <c r="AB338" i="1"/>
  <c r="AB337" i="1"/>
  <c r="AB336" i="1"/>
  <c r="AB335" i="1"/>
  <c r="AB334" i="1"/>
  <c r="AB333" i="1"/>
  <c r="AB332" i="1"/>
  <c r="AB331" i="1"/>
  <c r="AB330" i="1"/>
  <c r="AB329" i="1"/>
  <c r="AB328" i="1"/>
  <c r="AB327" i="1"/>
  <c r="AB326" i="1"/>
  <c r="AB325" i="1"/>
  <c r="AB324" i="1"/>
  <c r="AB323" i="1"/>
  <c r="AB322" i="1"/>
  <c r="AB321" i="1"/>
  <c r="AB320" i="1"/>
  <c r="AB319" i="1"/>
  <c r="AB318" i="1"/>
  <c r="AB317" i="1"/>
  <c r="AB316" i="1"/>
  <c r="AB315" i="1"/>
  <c r="AB314" i="1"/>
  <c r="AB313" i="1"/>
  <c r="AB312" i="1"/>
  <c r="AB311" i="1"/>
  <c r="AB310" i="1"/>
  <c r="AB309" i="1"/>
  <c r="AB308" i="1"/>
  <c r="AB307" i="1"/>
  <c r="AB306" i="1"/>
  <c r="AB305" i="1"/>
  <c r="AB304" i="1"/>
  <c r="AB303" i="1"/>
  <c r="AB302" i="1"/>
  <c r="AB301" i="1"/>
  <c r="AB300" i="1"/>
  <c r="AB299" i="1"/>
  <c r="AB298" i="1"/>
  <c r="AB297" i="1"/>
  <c r="AB296" i="1"/>
  <c r="AB295" i="1"/>
  <c r="AB294" i="1"/>
  <c r="AB293" i="1"/>
  <c r="AB292" i="1"/>
  <c r="AB291" i="1"/>
  <c r="AB290" i="1"/>
  <c r="AB289" i="1"/>
  <c r="AB288" i="1"/>
  <c r="AB287" i="1"/>
  <c r="AB286" i="1"/>
  <c r="AB285" i="1"/>
  <c r="AB284" i="1"/>
  <c r="AB283" i="1"/>
  <c r="AB282" i="1"/>
  <c r="AB281" i="1"/>
  <c r="AB280" i="1"/>
  <c r="AB279" i="1"/>
  <c r="AB278" i="1"/>
  <c r="AB277" i="1"/>
  <c r="AB276" i="1"/>
  <c r="AB275" i="1"/>
  <c r="AB274" i="1"/>
  <c r="AB273" i="1"/>
  <c r="AB272" i="1"/>
  <c r="AB271" i="1"/>
  <c r="AB270" i="1"/>
  <c r="AB269" i="1"/>
  <c r="AB268" i="1"/>
  <c r="AB267" i="1"/>
  <c r="AB266" i="1"/>
  <c r="AB265" i="1"/>
  <c r="AB264" i="1"/>
  <c r="AB263" i="1"/>
  <c r="AB262" i="1"/>
  <c r="AB261" i="1"/>
  <c r="AB260" i="1"/>
  <c r="AB259" i="1"/>
  <c r="AB258" i="1"/>
  <c r="AB257" i="1"/>
  <c r="AB256" i="1"/>
  <c r="AB255" i="1"/>
  <c r="AB254" i="1"/>
  <c r="AB253" i="1"/>
  <c r="AB252" i="1"/>
  <c r="AB251" i="1"/>
  <c r="AB250" i="1"/>
  <c r="AB249" i="1"/>
  <c r="AB248" i="1"/>
  <c r="AB247" i="1"/>
  <c r="AB246" i="1"/>
  <c r="AB245" i="1"/>
  <c r="AB244" i="1"/>
  <c r="AB243" i="1"/>
  <c r="AB242" i="1"/>
  <c r="AB241" i="1"/>
  <c r="AB240" i="1"/>
  <c r="AB239" i="1"/>
  <c r="AB238" i="1"/>
  <c r="AB237" i="1"/>
  <c r="AB236" i="1"/>
  <c r="AB235" i="1"/>
  <c r="AB234" i="1"/>
  <c r="AB233" i="1"/>
  <c r="AB232" i="1"/>
  <c r="AB231" i="1"/>
  <c r="AB230" i="1"/>
  <c r="AB229" i="1"/>
  <c r="AB228" i="1"/>
  <c r="AB227" i="1"/>
  <c r="AB226" i="1"/>
  <c r="AB225" i="1"/>
  <c r="AB224" i="1"/>
  <c r="AB223" i="1"/>
  <c r="AB222" i="1"/>
  <c r="AB221" i="1"/>
  <c r="AB220" i="1"/>
  <c r="AB219" i="1"/>
  <c r="AB218" i="1"/>
  <c r="AB217" i="1"/>
  <c r="AB216" i="1"/>
  <c r="AB215" i="1"/>
  <c r="AB214" i="1"/>
  <c r="AB213" i="1"/>
  <c r="AB212" i="1"/>
  <c r="AB211" i="1"/>
  <c r="AB210" i="1"/>
  <c r="AB209" i="1"/>
  <c r="AB208" i="1"/>
  <c r="AB207" i="1"/>
  <c r="AB206" i="1"/>
  <c r="AB205" i="1"/>
  <c r="AB204" i="1"/>
  <c r="AB203" i="1"/>
  <c r="AB202" i="1"/>
  <c r="AB201" i="1"/>
  <c r="AB200" i="1"/>
  <c r="AB199" i="1"/>
  <c r="AB198" i="1"/>
  <c r="AB197" i="1"/>
  <c r="AB196" i="1"/>
  <c r="AB195" i="1"/>
  <c r="AB194" i="1"/>
  <c r="AB193" i="1"/>
  <c r="AB192" i="1"/>
  <c r="AB191" i="1"/>
  <c r="AB190" i="1"/>
  <c r="AB189" i="1"/>
  <c r="AB188" i="1"/>
  <c r="AB187" i="1"/>
  <c r="AB186" i="1"/>
  <c r="AB185" i="1"/>
  <c r="AB184" i="1"/>
  <c r="AB183" i="1"/>
  <c r="AB182" i="1"/>
  <c r="AB181" i="1"/>
  <c r="AB180" i="1"/>
  <c r="AB179" i="1"/>
  <c r="AB178" i="1"/>
  <c r="AB177" i="1"/>
  <c r="AB176" i="1"/>
  <c r="AB175" i="1"/>
  <c r="AB174" i="1"/>
  <c r="AB173" i="1"/>
  <c r="AB172" i="1"/>
  <c r="AB171" i="1"/>
  <c r="AB170" i="1"/>
  <c r="AB169" i="1"/>
  <c r="AB168" i="1"/>
  <c r="AB167" i="1"/>
  <c r="AB166" i="1"/>
  <c r="AB165" i="1"/>
  <c r="AB164" i="1"/>
  <c r="AB163" i="1"/>
  <c r="AB162" i="1"/>
  <c r="AB161" i="1"/>
  <c r="AB160" i="1"/>
  <c r="AB159" i="1"/>
  <c r="AB158" i="1"/>
  <c r="AB157" i="1"/>
  <c r="AB156" i="1"/>
  <c r="AB155" i="1"/>
  <c r="AB154" i="1"/>
  <c r="AB153" i="1"/>
  <c r="AB152" i="1"/>
  <c r="AB151" i="1"/>
  <c r="AB150" i="1"/>
  <c r="AB149" i="1"/>
  <c r="AB148" i="1"/>
  <c r="AB147" i="1"/>
  <c r="AB146" i="1"/>
  <c r="AB145" i="1"/>
  <c r="AB144" i="1"/>
  <c r="AB143" i="1"/>
  <c r="AB142" i="1"/>
  <c r="AB141" i="1"/>
  <c r="AB140" i="1"/>
  <c r="AB139" i="1"/>
  <c r="AB138" i="1"/>
  <c r="AB137" i="1"/>
  <c r="AB136" i="1"/>
  <c r="AB135" i="1"/>
  <c r="AB134" i="1"/>
  <c r="AB133" i="1"/>
  <c r="AB132" i="1"/>
  <c r="AB131" i="1"/>
  <c r="AB130" i="1"/>
  <c r="AB129" i="1"/>
  <c r="AB128" i="1"/>
  <c r="AB127" i="1"/>
  <c r="AB126" i="1"/>
  <c r="AB125" i="1"/>
  <c r="AB124" i="1"/>
  <c r="AB123" i="1"/>
  <c r="AB122" i="1"/>
  <c r="AB121" i="1"/>
  <c r="AB120" i="1"/>
  <c r="AB119" i="1"/>
  <c r="AB118" i="1"/>
  <c r="AB117" i="1"/>
  <c r="AB116" i="1"/>
  <c r="AB115" i="1"/>
  <c r="AB114" i="1"/>
  <c r="AB113" i="1"/>
  <c r="AB112" i="1"/>
  <c r="AB111" i="1"/>
  <c r="AB110" i="1"/>
  <c r="AB109" i="1"/>
  <c r="AB108" i="1"/>
  <c r="AB107" i="1"/>
  <c r="AB106" i="1"/>
  <c r="AB105" i="1"/>
  <c r="AB104" i="1"/>
  <c r="AB103" i="1"/>
  <c r="AB102" i="1"/>
  <c r="AB101" i="1"/>
  <c r="AB100" i="1"/>
  <c r="AB99" i="1"/>
  <c r="AB98" i="1"/>
  <c r="AB97" i="1"/>
  <c r="AB96" i="1"/>
  <c r="AB95" i="1"/>
  <c r="AB94" i="1"/>
  <c r="AB93" i="1"/>
  <c r="AB92" i="1"/>
  <c r="AB91" i="1"/>
  <c r="AB90" i="1"/>
  <c r="AB89" i="1"/>
  <c r="AB88" i="1"/>
  <c r="AB87" i="1"/>
  <c r="AB86" i="1"/>
  <c r="AB85" i="1"/>
  <c r="AB84" i="1"/>
  <c r="AB83" i="1"/>
  <c r="AB82" i="1"/>
  <c r="AB81" i="1"/>
  <c r="AB80" i="1"/>
  <c r="AB79" i="1"/>
  <c r="AB78" i="1"/>
  <c r="AB77" i="1"/>
  <c r="AB76" i="1"/>
  <c r="AB75" i="1"/>
  <c r="AB74" i="1"/>
  <c r="AB73" i="1"/>
  <c r="AB72" i="1"/>
  <c r="AB71" i="1"/>
  <c r="AB70" i="1"/>
  <c r="AB69" i="1"/>
  <c r="AB68" i="1"/>
  <c r="AB67" i="1"/>
  <c r="AB66" i="1"/>
  <c r="AB65" i="1"/>
  <c r="AB64" i="1"/>
  <c r="AB63" i="1"/>
  <c r="AB62" i="1"/>
  <c r="AB61" i="1"/>
  <c r="AB60" i="1"/>
  <c r="AB59" i="1"/>
  <c r="AB58" i="1"/>
  <c r="AB57" i="1"/>
  <c r="AB56" i="1"/>
  <c r="AB55" i="1"/>
  <c r="AB54" i="1"/>
  <c r="AB53" i="1"/>
  <c r="AB52" i="1"/>
  <c r="AB51" i="1"/>
  <c r="AB50" i="1"/>
  <c r="AB49" i="1"/>
  <c r="AB48" i="1"/>
  <c r="AB47" i="1"/>
  <c r="AB46" i="1"/>
  <c r="AB45" i="1"/>
  <c r="AB44" i="1"/>
  <c r="AB43" i="1"/>
  <c r="AB42" i="1"/>
  <c r="AB41" i="1"/>
  <c r="AB40" i="1"/>
  <c r="AB39" i="1"/>
  <c r="AB38" i="1"/>
  <c r="AB37" i="1"/>
  <c r="AB36" i="1"/>
  <c r="AB35" i="1"/>
  <c r="AB34" i="1"/>
  <c r="AB33" i="1"/>
  <c r="AB32" i="1"/>
  <c r="AB31" i="1"/>
  <c r="AB30" i="1"/>
  <c r="AB29" i="1"/>
  <c r="AB28" i="1"/>
  <c r="AB27" i="1"/>
  <c r="AB26" i="1"/>
  <c r="AB25" i="1"/>
  <c r="AB24" i="1"/>
  <c r="AB23" i="1"/>
  <c r="AB22" i="1"/>
  <c r="AB21" i="1"/>
  <c r="AB20" i="1"/>
  <c r="AB19" i="1"/>
  <c r="AB18" i="1"/>
  <c r="AB17" i="1"/>
  <c r="AB16" i="1"/>
  <c r="AB15" i="1"/>
  <c r="AB14" i="1"/>
  <c r="AB13" i="1"/>
  <c r="AB12" i="1"/>
  <c r="AB11" i="1"/>
  <c r="AB10" i="1"/>
  <c r="AB9" i="1"/>
  <c r="AB8" i="1"/>
  <c r="AB7" i="1"/>
  <c r="AB6"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5" i="1"/>
  <c r="Z624"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Z13" i="1"/>
  <c r="Z12" i="1"/>
  <c r="Z11" i="1"/>
  <c r="Z10" i="1"/>
  <c r="Z9" i="1"/>
  <c r="Z8" i="1"/>
  <c r="Z7" i="1"/>
  <c r="Z6"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X6"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 r="V9" i="1"/>
  <c r="V8" i="1"/>
  <c r="V7" i="1"/>
  <c r="V6"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5" i="1"/>
  <c r="T14" i="1"/>
  <c r="T13" i="1"/>
  <c r="T12" i="1"/>
  <c r="T11" i="1"/>
  <c r="T10" i="1"/>
  <c r="T9" i="1"/>
  <c r="T8" i="1"/>
  <c r="T7" i="1"/>
  <c r="T6"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10" i="1"/>
  <c r="R9" i="1"/>
  <c r="R8" i="1"/>
  <c r="R7" i="1"/>
  <c r="R6"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J6"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AN830" i="22"/>
  <c r="AM830" i="22"/>
  <c r="AL830" i="22"/>
  <c r="AK830" i="22"/>
  <c r="AJ830" i="22"/>
  <c r="AI830" i="22"/>
  <c r="AH830" i="22"/>
  <c r="AG830" i="22"/>
  <c r="AF830" i="22"/>
  <c r="AE830" i="22"/>
  <c r="AD830" i="22"/>
  <c r="AC830" i="22"/>
  <c r="AB830" i="22"/>
  <c r="AA830" i="22"/>
  <c r="Z830" i="22"/>
  <c r="Y830" i="22"/>
  <c r="X830" i="22"/>
  <c r="AN829" i="22"/>
  <c r="AM829" i="22"/>
  <c r="AL829" i="22"/>
  <c r="AK829" i="22"/>
  <c r="AJ829" i="22"/>
  <c r="AI829" i="22"/>
  <c r="AH829" i="22"/>
  <c r="AG829" i="22"/>
  <c r="AF829" i="22"/>
  <c r="AE829" i="22"/>
  <c r="AD829" i="22"/>
  <c r="AC829" i="22"/>
  <c r="AB829" i="22"/>
  <c r="AA829" i="22"/>
  <c r="Z829" i="22"/>
  <c r="Y829" i="22"/>
  <c r="X829" i="22"/>
  <c r="AN828" i="22"/>
  <c r="AM828" i="22"/>
  <c r="AL828" i="22"/>
  <c r="AK828" i="22"/>
  <c r="AJ828" i="22"/>
  <c r="AI828" i="22"/>
  <c r="AH828" i="22"/>
  <c r="AG828" i="22"/>
  <c r="AF828" i="22"/>
  <c r="AE828" i="22"/>
  <c r="AD828" i="22"/>
  <c r="AC828" i="22"/>
  <c r="AB828" i="22"/>
  <c r="AA828" i="22"/>
  <c r="Z828" i="22"/>
  <c r="Y828" i="22"/>
  <c r="X828" i="22"/>
  <c r="AN827" i="22"/>
  <c r="AM827" i="22"/>
  <c r="AL827" i="22"/>
  <c r="AK827" i="22"/>
  <c r="AJ827" i="22"/>
  <c r="AI827" i="22"/>
  <c r="AH827" i="22"/>
  <c r="AG827" i="22"/>
  <c r="AF827" i="22"/>
  <c r="AE827" i="22"/>
  <c r="AD827" i="22"/>
  <c r="AC827" i="22"/>
  <c r="AB827" i="22"/>
  <c r="AA827" i="22"/>
  <c r="Z827" i="22"/>
  <c r="Y827" i="22"/>
  <c r="X827" i="22"/>
  <c r="AN826" i="22"/>
  <c r="AM826" i="22"/>
  <c r="AL826" i="22"/>
  <c r="AK826" i="22"/>
  <c r="AJ826" i="22"/>
  <c r="AI826" i="22"/>
  <c r="AH826" i="22"/>
  <c r="AG826" i="22"/>
  <c r="AF826" i="22"/>
  <c r="AE826" i="22"/>
  <c r="AD826" i="22"/>
  <c r="AC826" i="22"/>
  <c r="AB826" i="22"/>
  <c r="AA826" i="22"/>
  <c r="Z826" i="22"/>
  <c r="Y826" i="22"/>
  <c r="X826" i="22"/>
  <c r="AN825" i="22"/>
  <c r="AM825" i="22"/>
  <c r="AL825" i="22"/>
  <c r="AK825" i="22"/>
  <c r="AJ825" i="22"/>
  <c r="AI825" i="22"/>
  <c r="AH825" i="22"/>
  <c r="AG825" i="22"/>
  <c r="AF825" i="22"/>
  <c r="AE825" i="22"/>
  <c r="AD825" i="22"/>
  <c r="AC825" i="22"/>
  <c r="AB825" i="22"/>
  <c r="AA825" i="22"/>
  <c r="Z825" i="22"/>
  <c r="Y825" i="22"/>
  <c r="X825" i="22"/>
  <c r="AN824" i="22"/>
  <c r="AM824" i="22"/>
  <c r="AL824" i="22"/>
  <c r="AK824" i="22"/>
  <c r="AJ824" i="22"/>
  <c r="AI824" i="22"/>
  <c r="AH824" i="22"/>
  <c r="AG824" i="22"/>
  <c r="AF824" i="22"/>
  <c r="AE824" i="22"/>
  <c r="AD824" i="22"/>
  <c r="AC824" i="22"/>
  <c r="AB824" i="22"/>
  <c r="AA824" i="22"/>
  <c r="Z824" i="22"/>
  <c r="Y824" i="22"/>
  <c r="X824" i="22"/>
  <c r="AN823" i="22"/>
  <c r="AM823" i="22"/>
  <c r="AL823" i="22"/>
  <c r="AK823" i="22"/>
  <c r="AJ823" i="22"/>
  <c r="AI823" i="22"/>
  <c r="AH823" i="22"/>
  <c r="AG823" i="22"/>
  <c r="AF823" i="22"/>
  <c r="AE823" i="22"/>
  <c r="AD823" i="22"/>
  <c r="AC823" i="22"/>
  <c r="AB823" i="22"/>
  <c r="AA823" i="22"/>
  <c r="Z823" i="22"/>
  <c r="Y823" i="22"/>
  <c r="X823" i="22"/>
  <c r="AN822" i="22"/>
  <c r="AM822" i="22"/>
  <c r="AL822" i="22"/>
  <c r="AK822" i="22"/>
  <c r="AJ822" i="22"/>
  <c r="AI822" i="22"/>
  <c r="AH822" i="22"/>
  <c r="AG822" i="22"/>
  <c r="AF822" i="22"/>
  <c r="AE822" i="22"/>
  <c r="AD822" i="22"/>
  <c r="AC822" i="22"/>
  <c r="AB822" i="22"/>
  <c r="AA822" i="22"/>
  <c r="Z822" i="22"/>
  <c r="Y822" i="22"/>
  <c r="X822" i="22"/>
  <c r="AN821" i="22"/>
  <c r="AM821" i="22"/>
  <c r="AL821" i="22"/>
  <c r="AK821" i="22"/>
  <c r="AJ821" i="22"/>
  <c r="AI821" i="22"/>
  <c r="AH821" i="22"/>
  <c r="AG821" i="22"/>
  <c r="AF821" i="22"/>
  <c r="AE821" i="22"/>
  <c r="AD821" i="22"/>
  <c r="AC821" i="22"/>
  <c r="AB821" i="22"/>
  <c r="AA821" i="22"/>
  <c r="Z821" i="22"/>
  <c r="Y821" i="22"/>
  <c r="X821" i="22"/>
  <c r="AN820" i="22"/>
  <c r="AM820" i="22"/>
  <c r="AL820" i="22"/>
  <c r="AK820" i="22"/>
  <c r="AJ820" i="22"/>
  <c r="AI820" i="22"/>
  <c r="AH820" i="22"/>
  <c r="AG820" i="22"/>
  <c r="AF820" i="22"/>
  <c r="AE820" i="22"/>
  <c r="AD820" i="22"/>
  <c r="AC820" i="22"/>
  <c r="AB820" i="22"/>
  <c r="AA820" i="22"/>
  <c r="Z820" i="22"/>
  <c r="Y820" i="22"/>
  <c r="X820" i="22"/>
  <c r="AN819" i="22"/>
  <c r="AM819" i="22"/>
  <c r="AL819" i="22"/>
  <c r="AK819" i="22"/>
  <c r="AJ819" i="22"/>
  <c r="AI819" i="22"/>
  <c r="AH819" i="22"/>
  <c r="AG819" i="22"/>
  <c r="AF819" i="22"/>
  <c r="AE819" i="22"/>
  <c r="AD819" i="22"/>
  <c r="AC819" i="22"/>
  <c r="AB819" i="22"/>
  <c r="AA819" i="22"/>
  <c r="Z819" i="22"/>
  <c r="Y819" i="22"/>
  <c r="X819" i="22"/>
  <c r="AN818" i="22"/>
  <c r="AM818" i="22"/>
  <c r="AL818" i="22"/>
  <c r="AK818" i="22"/>
  <c r="AJ818" i="22"/>
  <c r="AI818" i="22"/>
  <c r="AH818" i="22"/>
  <c r="AG818" i="22"/>
  <c r="AF818" i="22"/>
  <c r="AE818" i="22"/>
  <c r="AD818" i="22"/>
  <c r="AC818" i="22"/>
  <c r="AB818" i="22"/>
  <c r="AA818" i="22"/>
  <c r="Z818" i="22"/>
  <c r="Y818" i="22"/>
  <c r="X818" i="22"/>
  <c r="AN817" i="22"/>
  <c r="AM817" i="22"/>
  <c r="AL817" i="22"/>
  <c r="AK817" i="22"/>
  <c r="AJ817" i="22"/>
  <c r="AI817" i="22"/>
  <c r="AH817" i="22"/>
  <c r="AG817" i="22"/>
  <c r="AF817" i="22"/>
  <c r="AE817" i="22"/>
  <c r="AD817" i="22"/>
  <c r="AC817" i="22"/>
  <c r="AB817" i="22"/>
  <c r="AA817" i="22"/>
  <c r="Z817" i="22"/>
  <c r="Y817" i="22"/>
  <c r="X817" i="22"/>
  <c r="AN816" i="22"/>
  <c r="AM816" i="22"/>
  <c r="AL816" i="22"/>
  <c r="AK816" i="22"/>
  <c r="AJ816" i="22"/>
  <c r="AI816" i="22"/>
  <c r="AH816" i="22"/>
  <c r="AG816" i="22"/>
  <c r="AF816" i="22"/>
  <c r="AE816" i="22"/>
  <c r="AD816" i="22"/>
  <c r="AC816" i="22"/>
  <c r="AB816" i="22"/>
  <c r="AA816" i="22"/>
  <c r="Z816" i="22"/>
  <c r="Y816" i="22"/>
  <c r="X816" i="22"/>
  <c r="AN815" i="22"/>
  <c r="AM815" i="22"/>
  <c r="AL815" i="22"/>
  <c r="AK815" i="22"/>
  <c r="AJ815" i="22"/>
  <c r="AI815" i="22"/>
  <c r="AH815" i="22"/>
  <c r="AG815" i="22"/>
  <c r="AF815" i="22"/>
  <c r="AE815" i="22"/>
  <c r="AD815" i="22"/>
  <c r="AC815" i="22"/>
  <c r="AB815" i="22"/>
  <c r="AA815" i="22"/>
  <c r="Z815" i="22"/>
  <c r="Y815" i="22"/>
  <c r="X815" i="22"/>
  <c r="AN814" i="22"/>
  <c r="AM814" i="22"/>
  <c r="AL814" i="22"/>
  <c r="AK814" i="22"/>
  <c r="AJ814" i="22"/>
  <c r="AI814" i="22"/>
  <c r="AH814" i="22"/>
  <c r="AG814" i="22"/>
  <c r="AF814" i="22"/>
  <c r="AE814" i="22"/>
  <c r="AD814" i="22"/>
  <c r="AC814" i="22"/>
  <c r="AB814" i="22"/>
  <c r="AA814" i="22"/>
  <c r="Z814" i="22"/>
  <c r="Y814" i="22"/>
  <c r="X814" i="22"/>
  <c r="AN813" i="22"/>
  <c r="AM813" i="22"/>
  <c r="AL813" i="22"/>
  <c r="AK813" i="22"/>
  <c r="AJ813" i="22"/>
  <c r="AI813" i="22"/>
  <c r="AH813" i="22"/>
  <c r="AG813" i="22"/>
  <c r="AF813" i="22"/>
  <c r="AE813" i="22"/>
  <c r="AD813" i="22"/>
  <c r="AC813" i="22"/>
  <c r="AB813" i="22"/>
  <c r="AA813" i="22"/>
  <c r="Z813" i="22"/>
  <c r="Y813" i="22"/>
  <c r="X813" i="22"/>
  <c r="AN812" i="22"/>
  <c r="AM812" i="22"/>
  <c r="AL812" i="22"/>
  <c r="AK812" i="22"/>
  <c r="AJ812" i="22"/>
  <c r="AI812" i="22"/>
  <c r="AH812" i="22"/>
  <c r="AG812" i="22"/>
  <c r="AF812" i="22"/>
  <c r="AE812" i="22"/>
  <c r="AD812" i="22"/>
  <c r="AC812" i="22"/>
  <c r="AB812" i="22"/>
  <c r="AA812" i="22"/>
  <c r="Z812" i="22"/>
  <c r="Y812" i="22"/>
  <c r="X812" i="22"/>
  <c r="AN811" i="22"/>
  <c r="AM811" i="22"/>
  <c r="AL811" i="22"/>
  <c r="AK811" i="22"/>
  <c r="AJ811" i="22"/>
  <c r="AI811" i="22"/>
  <c r="AH811" i="22"/>
  <c r="AG811" i="22"/>
  <c r="AF811" i="22"/>
  <c r="AE811" i="22"/>
  <c r="AD811" i="22"/>
  <c r="AC811" i="22"/>
  <c r="AB811" i="22"/>
  <c r="AA811" i="22"/>
  <c r="Z811" i="22"/>
  <c r="Y811" i="22"/>
  <c r="X811" i="22"/>
  <c r="AN810" i="22"/>
  <c r="AM810" i="22"/>
  <c r="AL810" i="22"/>
  <c r="AK810" i="22"/>
  <c r="AJ810" i="22"/>
  <c r="AI810" i="22"/>
  <c r="AH810" i="22"/>
  <c r="AG810" i="22"/>
  <c r="AF810" i="22"/>
  <c r="AE810" i="22"/>
  <c r="AD810" i="22"/>
  <c r="AC810" i="22"/>
  <c r="AB810" i="22"/>
  <c r="AA810" i="22"/>
  <c r="Z810" i="22"/>
  <c r="Y810" i="22"/>
  <c r="X810" i="22"/>
  <c r="AN809" i="22"/>
  <c r="AM809" i="22"/>
  <c r="AL809" i="22"/>
  <c r="AK809" i="22"/>
  <c r="AJ809" i="22"/>
  <c r="AI809" i="22"/>
  <c r="AH809" i="22"/>
  <c r="AG809" i="22"/>
  <c r="AF809" i="22"/>
  <c r="AE809" i="22"/>
  <c r="AD809" i="22"/>
  <c r="AC809" i="22"/>
  <c r="AB809" i="22"/>
  <c r="AA809" i="22"/>
  <c r="Z809" i="22"/>
  <c r="Y809" i="22"/>
  <c r="X809" i="22"/>
  <c r="AN808" i="22"/>
  <c r="AM808" i="22"/>
  <c r="AL808" i="22"/>
  <c r="AK808" i="22"/>
  <c r="AJ808" i="22"/>
  <c r="AI808" i="22"/>
  <c r="AH808" i="22"/>
  <c r="AG808" i="22"/>
  <c r="AF808" i="22"/>
  <c r="AE808" i="22"/>
  <c r="AD808" i="22"/>
  <c r="AC808" i="22"/>
  <c r="AB808" i="22"/>
  <c r="AA808" i="22"/>
  <c r="Z808" i="22"/>
  <c r="Y808" i="22"/>
  <c r="X808" i="22"/>
  <c r="AN807" i="22"/>
  <c r="AM807" i="22"/>
  <c r="AL807" i="22"/>
  <c r="AK807" i="22"/>
  <c r="AJ807" i="22"/>
  <c r="AI807" i="22"/>
  <c r="AH807" i="22"/>
  <c r="AG807" i="22"/>
  <c r="AF807" i="22"/>
  <c r="AE807" i="22"/>
  <c r="AD807" i="22"/>
  <c r="AC807" i="22"/>
  <c r="AB807" i="22"/>
  <c r="AA807" i="22"/>
  <c r="Z807" i="22"/>
  <c r="Y807" i="22"/>
  <c r="X807" i="22"/>
  <c r="AN806" i="22"/>
  <c r="AM806" i="22"/>
  <c r="AL806" i="22"/>
  <c r="AK806" i="22"/>
  <c r="AJ806" i="22"/>
  <c r="AI806" i="22"/>
  <c r="AH806" i="22"/>
  <c r="AG806" i="22"/>
  <c r="AF806" i="22"/>
  <c r="AE806" i="22"/>
  <c r="AD806" i="22"/>
  <c r="AC806" i="22"/>
  <c r="AB806" i="22"/>
  <c r="AA806" i="22"/>
  <c r="Z806" i="22"/>
  <c r="Y806" i="22"/>
  <c r="X806" i="22"/>
  <c r="AN805" i="22"/>
  <c r="AM805" i="22"/>
  <c r="AL805" i="22"/>
  <c r="AK805" i="22"/>
  <c r="AJ805" i="22"/>
  <c r="AI805" i="22"/>
  <c r="AH805" i="22"/>
  <c r="AG805" i="22"/>
  <c r="AF805" i="22"/>
  <c r="AE805" i="22"/>
  <c r="AD805" i="22"/>
  <c r="AC805" i="22"/>
  <c r="AB805" i="22"/>
  <c r="AA805" i="22"/>
  <c r="Z805" i="22"/>
  <c r="Y805" i="22"/>
  <c r="X805" i="22"/>
  <c r="AN804" i="22"/>
  <c r="AM804" i="22"/>
  <c r="AL804" i="22"/>
  <c r="AK804" i="22"/>
  <c r="AJ804" i="22"/>
  <c r="AI804" i="22"/>
  <c r="AH804" i="22"/>
  <c r="AG804" i="22"/>
  <c r="AF804" i="22"/>
  <c r="AE804" i="22"/>
  <c r="AD804" i="22"/>
  <c r="AC804" i="22"/>
  <c r="AB804" i="22"/>
  <c r="AA804" i="22"/>
  <c r="Z804" i="22"/>
  <c r="Y804" i="22"/>
  <c r="X804" i="22"/>
  <c r="AN803" i="22"/>
  <c r="AM803" i="22"/>
  <c r="AL803" i="22"/>
  <c r="AK803" i="22"/>
  <c r="AJ803" i="22"/>
  <c r="AI803" i="22"/>
  <c r="AH803" i="22"/>
  <c r="AG803" i="22"/>
  <c r="AF803" i="22"/>
  <c r="AE803" i="22"/>
  <c r="AD803" i="22"/>
  <c r="AC803" i="22"/>
  <c r="AB803" i="22"/>
  <c r="AA803" i="22"/>
  <c r="Z803" i="22"/>
  <c r="Y803" i="22"/>
  <c r="X803" i="22"/>
  <c r="AN802" i="22"/>
  <c r="AM802" i="22"/>
  <c r="AL802" i="22"/>
  <c r="AK802" i="22"/>
  <c r="AJ802" i="22"/>
  <c r="AI802" i="22"/>
  <c r="AH802" i="22"/>
  <c r="AG802" i="22"/>
  <c r="AF802" i="22"/>
  <c r="AE802" i="22"/>
  <c r="AD802" i="22"/>
  <c r="AC802" i="22"/>
  <c r="AB802" i="22"/>
  <c r="AA802" i="22"/>
  <c r="Z802" i="22"/>
  <c r="Y802" i="22"/>
  <c r="X802" i="22"/>
  <c r="AN801" i="22"/>
  <c r="AM801" i="22"/>
  <c r="AL801" i="22"/>
  <c r="AK801" i="22"/>
  <c r="AJ801" i="22"/>
  <c r="AI801" i="22"/>
  <c r="AH801" i="22"/>
  <c r="AG801" i="22"/>
  <c r="AF801" i="22"/>
  <c r="AE801" i="22"/>
  <c r="AD801" i="22"/>
  <c r="AC801" i="22"/>
  <c r="AB801" i="22"/>
  <c r="AA801" i="22"/>
  <c r="Z801" i="22"/>
  <c r="Y801" i="22"/>
  <c r="X801" i="22"/>
  <c r="AN800" i="22"/>
  <c r="AM800" i="22"/>
  <c r="AL800" i="22"/>
  <c r="AK800" i="22"/>
  <c r="AJ800" i="22"/>
  <c r="AI800" i="22"/>
  <c r="AH800" i="22"/>
  <c r="AG800" i="22"/>
  <c r="AF800" i="22"/>
  <c r="AE800" i="22"/>
  <c r="AD800" i="22"/>
  <c r="AC800" i="22"/>
  <c r="AB800" i="22"/>
  <c r="AA800" i="22"/>
  <c r="Z800" i="22"/>
  <c r="Y800" i="22"/>
  <c r="X800" i="22"/>
  <c r="AN799" i="22"/>
  <c r="AM799" i="22"/>
  <c r="AL799" i="22"/>
  <c r="AK799" i="22"/>
  <c r="AJ799" i="22"/>
  <c r="AI799" i="22"/>
  <c r="AH799" i="22"/>
  <c r="AG799" i="22"/>
  <c r="AF799" i="22"/>
  <c r="AE799" i="22"/>
  <c r="AD799" i="22"/>
  <c r="AC799" i="22"/>
  <c r="AB799" i="22"/>
  <c r="AA799" i="22"/>
  <c r="Z799" i="22"/>
  <c r="Y799" i="22"/>
  <c r="X799" i="22"/>
  <c r="AN798" i="22"/>
  <c r="AM798" i="22"/>
  <c r="AL798" i="22"/>
  <c r="AK798" i="22"/>
  <c r="AJ798" i="22"/>
  <c r="AI798" i="22"/>
  <c r="AH798" i="22"/>
  <c r="AG798" i="22"/>
  <c r="AF798" i="22"/>
  <c r="AE798" i="22"/>
  <c r="AD798" i="22"/>
  <c r="AC798" i="22"/>
  <c r="AB798" i="22"/>
  <c r="AA798" i="22"/>
  <c r="Z798" i="22"/>
  <c r="Y798" i="22"/>
  <c r="X798" i="22"/>
  <c r="AN797" i="22"/>
  <c r="AM797" i="22"/>
  <c r="AL797" i="22"/>
  <c r="AK797" i="22"/>
  <c r="AJ797" i="22"/>
  <c r="AI797" i="22"/>
  <c r="AH797" i="22"/>
  <c r="AG797" i="22"/>
  <c r="AF797" i="22"/>
  <c r="AE797" i="22"/>
  <c r="AD797" i="22"/>
  <c r="AC797" i="22"/>
  <c r="AB797" i="22"/>
  <c r="AA797" i="22"/>
  <c r="Z797" i="22"/>
  <c r="Y797" i="22"/>
  <c r="X797" i="22"/>
  <c r="AN796" i="22"/>
  <c r="AM796" i="22"/>
  <c r="AL796" i="22"/>
  <c r="AK796" i="22"/>
  <c r="AJ796" i="22"/>
  <c r="AI796" i="22"/>
  <c r="AH796" i="22"/>
  <c r="AG796" i="22"/>
  <c r="AF796" i="22"/>
  <c r="AE796" i="22"/>
  <c r="AD796" i="22"/>
  <c r="AC796" i="22"/>
  <c r="AB796" i="22"/>
  <c r="AA796" i="22"/>
  <c r="Z796" i="22"/>
  <c r="Y796" i="22"/>
  <c r="X796" i="22"/>
  <c r="AN795" i="22"/>
  <c r="AM795" i="22"/>
  <c r="AL795" i="22"/>
  <c r="AK795" i="22"/>
  <c r="AJ795" i="22"/>
  <c r="AI795" i="22"/>
  <c r="AH795" i="22"/>
  <c r="AG795" i="22"/>
  <c r="AF795" i="22"/>
  <c r="AE795" i="22"/>
  <c r="AD795" i="22"/>
  <c r="AC795" i="22"/>
  <c r="AB795" i="22"/>
  <c r="AA795" i="22"/>
  <c r="Z795" i="22"/>
  <c r="Y795" i="22"/>
  <c r="X795" i="22"/>
  <c r="AN794" i="22"/>
  <c r="AM794" i="22"/>
  <c r="AL794" i="22"/>
  <c r="AK794" i="22"/>
  <c r="AJ794" i="22"/>
  <c r="AI794" i="22"/>
  <c r="AH794" i="22"/>
  <c r="AG794" i="22"/>
  <c r="AF794" i="22"/>
  <c r="AE794" i="22"/>
  <c r="AD794" i="22"/>
  <c r="AC794" i="22"/>
  <c r="AB794" i="22"/>
  <c r="AA794" i="22"/>
  <c r="Z794" i="22"/>
  <c r="Y794" i="22"/>
  <c r="X794" i="22"/>
  <c r="AN793" i="22"/>
  <c r="AM793" i="22"/>
  <c r="AL793" i="22"/>
  <c r="AK793" i="22"/>
  <c r="AJ793" i="22"/>
  <c r="AI793" i="22"/>
  <c r="AH793" i="22"/>
  <c r="AG793" i="22"/>
  <c r="AF793" i="22"/>
  <c r="AE793" i="22"/>
  <c r="AD793" i="22"/>
  <c r="AC793" i="22"/>
  <c r="AB793" i="22"/>
  <c r="AA793" i="22"/>
  <c r="Z793" i="22"/>
  <c r="Y793" i="22"/>
  <c r="X793" i="22"/>
  <c r="AN792" i="22"/>
  <c r="AM792" i="22"/>
  <c r="AL792" i="22"/>
  <c r="AK792" i="22"/>
  <c r="AJ792" i="22"/>
  <c r="AI792" i="22"/>
  <c r="AH792" i="22"/>
  <c r="AG792" i="22"/>
  <c r="AF792" i="22"/>
  <c r="AE792" i="22"/>
  <c r="AD792" i="22"/>
  <c r="AC792" i="22"/>
  <c r="AB792" i="22"/>
  <c r="AA792" i="22"/>
  <c r="Z792" i="22"/>
  <c r="Y792" i="22"/>
  <c r="X792" i="22"/>
  <c r="AN791" i="22"/>
  <c r="AM791" i="22"/>
  <c r="AL791" i="22"/>
  <c r="AK791" i="22"/>
  <c r="AJ791" i="22"/>
  <c r="AI791" i="22"/>
  <c r="AH791" i="22"/>
  <c r="AG791" i="22"/>
  <c r="AF791" i="22"/>
  <c r="AE791" i="22"/>
  <c r="AD791" i="22"/>
  <c r="AC791" i="22"/>
  <c r="AB791" i="22"/>
  <c r="AA791" i="22"/>
  <c r="Z791" i="22"/>
  <c r="Y791" i="22"/>
  <c r="X791" i="22"/>
  <c r="AN790" i="22"/>
  <c r="AM790" i="22"/>
  <c r="AL790" i="22"/>
  <c r="AK790" i="22"/>
  <c r="AJ790" i="22"/>
  <c r="AI790" i="22"/>
  <c r="AH790" i="22"/>
  <c r="AG790" i="22"/>
  <c r="AF790" i="22"/>
  <c r="AE790" i="22"/>
  <c r="AD790" i="22"/>
  <c r="AC790" i="22"/>
  <c r="AB790" i="22"/>
  <c r="AA790" i="22"/>
  <c r="Z790" i="22"/>
  <c r="Y790" i="22"/>
  <c r="X790" i="22"/>
  <c r="AN789" i="22"/>
  <c r="AM789" i="22"/>
  <c r="AL789" i="22"/>
  <c r="AK789" i="22"/>
  <c r="AJ789" i="22"/>
  <c r="AI789" i="22"/>
  <c r="AH789" i="22"/>
  <c r="AG789" i="22"/>
  <c r="AF789" i="22"/>
  <c r="AE789" i="22"/>
  <c r="AD789" i="22"/>
  <c r="AC789" i="22"/>
  <c r="AB789" i="22"/>
  <c r="AA789" i="22"/>
  <c r="Z789" i="22"/>
  <c r="Y789" i="22"/>
  <c r="X789" i="22"/>
  <c r="AN788" i="22"/>
  <c r="AM788" i="22"/>
  <c r="AL788" i="22"/>
  <c r="AK788" i="22"/>
  <c r="AJ788" i="22"/>
  <c r="AI788" i="22"/>
  <c r="AH788" i="22"/>
  <c r="AG788" i="22"/>
  <c r="AF788" i="22"/>
  <c r="AE788" i="22"/>
  <c r="AD788" i="22"/>
  <c r="AC788" i="22"/>
  <c r="AB788" i="22"/>
  <c r="AA788" i="22"/>
  <c r="Z788" i="22"/>
  <c r="Y788" i="22"/>
  <c r="X788" i="22"/>
  <c r="AN787" i="22"/>
  <c r="AM787" i="22"/>
  <c r="AL787" i="22"/>
  <c r="AK787" i="22"/>
  <c r="AJ787" i="22"/>
  <c r="AI787" i="22"/>
  <c r="AH787" i="22"/>
  <c r="AG787" i="22"/>
  <c r="AF787" i="22"/>
  <c r="AE787" i="22"/>
  <c r="AD787" i="22"/>
  <c r="AC787" i="22"/>
  <c r="AB787" i="22"/>
  <c r="AA787" i="22"/>
  <c r="Z787" i="22"/>
  <c r="Y787" i="22"/>
  <c r="X787" i="22"/>
  <c r="AN786" i="22"/>
  <c r="AM786" i="22"/>
  <c r="AL786" i="22"/>
  <c r="AK786" i="22"/>
  <c r="AJ786" i="22"/>
  <c r="AI786" i="22"/>
  <c r="AH786" i="22"/>
  <c r="AG786" i="22"/>
  <c r="AF786" i="22"/>
  <c r="AE786" i="22"/>
  <c r="AD786" i="22"/>
  <c r="AC786" i="22"/>
  <c r="AB786" i="22"/>
  <c r="AA786" i="22"/>
  <c r="Z786" i="22"/>
  <c r="Y786" i="22"/>
  <c r="X786" i="22"/>
  <c r="AN785" i="22"/>
  <c r="AM785" i="22"/>
  <c r="AL785" i="22"/>
  <c r="AK785" i="22"/>
  <c r="AJ785" i="22"/>
  <c r="AI785" i="22"/>
  <c r="AH785" i="22"/>
  <c r="AG785" i="22"/>
  <c r="AF785" i="22"/>
  <c r="AE785" i="22"/>
  <c r="AD785" i="22"/>
  <c r="AC785" i="22"/>
  <c r="AB785" i="22"/>
  <c r="AA785" i="22"/>
  <c r="Z785" i="22"/>
  <c r="Y785" i="22"/>
  <c r="X785" i="22"/>
  <c r="AN784" i="22"/>
  <c r="AM784" i="22"/>
  <c r="AL784" i="22"/>
  <c r="AK784" i="22"/>
  <c r="AJ784" i="22"/>
  <c r="AI784" i="22"/>
  <c r="AH784" i="22"/>
  <c r="AG784" i="22"/>
  <c r="AF784" i="22"/>
  <c r="AE784" i="22"/>
  <c r="AD784" i="22"/>
  <c r="AC784" i="22"/>
  <c r="AB784" i="22"/>
  <c r="AA784" i="22"/>
  <c r="Z784" i="22"/>
  <c r="Y784" i="22"/>
  <c r="X784" i="22"/>
  <c r="AN783" i="22"/>
  <c r="AM783" i="22"/>
  <c r="AL783" i="22"/>
  <c r="AK783" i="22"/>
  <c r="AJ783" i="22"/>
  <c r="AI783" i="22"/>
  <c r="AH783" i="22"/>
  <c r="AG783" i="22"/>
  <c r="AF783" i="22"/>
  <c r="AE783" i="22"/>
  <c r="AD783" i="22"/>
  <c r="AC783" i="22"/>
  <c r="AB783" i="22"/>
  <c r="AA783" i="22"/>
  <c r="Z783" i="22"/>
  <c r="Y783" i="22"/>
  <c r="X783" i="22"/>
  <c r="AN782" i="22"/>
  <c r="AM782" i="22"/>
  <c r="AL782" i="22"/>
  <c r="AK782" i="22"/>
  <c r="AJ782" i="22"/>
  <c r="AI782" i="22"/>
  <c r="AH782" i="22"/>
  <c r="AG782" i="22"/>
  <c r="AF782" i="22"/>
  <c r="AE782" i="22"/>
  <c r="AD782" i="22"/>
  <c r="AC782" i="22"/>
  <c r="AB782" i="22"/>
  <c r="AA782" i="22"/>
  <c r="Z782" i="22"/>
  <c r="Y782" i="22"/>
  <c r="X782" i="22"/>
  <c r="AN781" i="22"/>
  <c r="AM781" i="22"/>
  <c r="AL781" i="22"/>
  <c r="AK781" i="22"/>
  <c r="AJ781" i="22"/>
  <c r="AI781" i="22"/>
  <c r="AH781" i="22"/>
  <c r="AG781" i="22"/>
  <c r="AF781" i="22"/>
  <c r="AE781" i="22"/>
  <c r="AD781" i="22"/>
  <c r="AC781" i="22"/>
  <c r="AB781" i="22"/>
  <c r="AA781" i="22"/>
  <c r="Z781" i="22"/>
  <c r="Y781" i="22"/>
  <c r="X781" i="22"/>
  <c r="AN780" i="22"/>
  <c r="AM780" i="22"/>
  <c r="AL780" i="22"/>
  <c r="AK780" i="22"/>
  <c r="AJ780" i="22"/>
  <c r="AI780" i="22"/>
  <c r="AH780" i="22"/>
  <c r="AG780" i="22"/>
  <c r="AF780" i="22"/>
  <c r="AE780" i="22"/>
  <c r="AD780" i="22"/>
  <c r="AC780" i="22"/>
  <c r="AB780" i="22"/>
  <c r="AA780" i="22"/>
  <c r="Z780" i="22"/>
  <c r="Y780" i="22"/>
  <c r="X780" i="22"/>
  <c r="AN779" i="22"/>
  <c r="AM779" i="22"/>
  <c r="AL779" i="22"/>
  <c r="AK779" i="22"/>
  <c r="AJ779" i="22"/>
  <c r="AI779" i="22"/>
  <c r="AH779" i="22"/>
  <c r="AG779" i="22"/>
  <c r="AF779" i="22"/>
  <c r="AE779" i="22"/>
  <c r="AD779" i="22"/>
  <c r="AC779" i="22"/>
  <c r="AB779" i="22"/>
  <c r="AA779" i="22"/>
  <c r="Z779" i="22"/>
  <c r="Y779" i="22"/>
  <c r="X779" i="22"/>
  <c r="AN778" i="22"/>
  <c r="AM778" i="22"/>
  <c r="AL778" i="22"/>
  <c r="AK778" i="22"/>
  <c r="AJ778" i="22"/>
  <c r="AI778" i="22"/>
  <c r="AH778" i="22"/>
  <c r="AG778" i="22"/>
  <c r="AF778" i="22"/>
  <c r="AE778" i="22"/>
  <c r="AD778" i="22"/>
  <c r="AC778" i="22"/>
  <c r="AB778" i="22"/>
  <c r="AA778" i="22"/>
  <c r="Z778" i="22"/>
  <c r="Y778" i="22"/>
  <c r="X778" i="22"/>
  <c r="AN777" i="22"/>
  <c r="AM777" i="22"/>
  <c r="AL777" i="22"/>
  <c r="AK777" i="22"/>
  <c r="AJ777" i="22"/>
  <c r="AI777" i="22"/>
  <c r="AH777" i="22"/>
  <c r="AG777" i="22"/>
  <c r="AF777" i="22"/>
  <c r="AE777" i="22"/>
  <c r="AD777" i="22"/>
  <c r="AC777" i="22"/>
  <c r="AB777" i="22"/>
  <c r="AA777" i="22"/>
  <c r="Z777" i="22"/>
  <c r="Y777" i="22"/>
  <c r="X777" i="22"/>
  <c r="AN776" i="22"/>
  <c r="AM776" i="22"/>
  <c r="AL776" i="22"/>
  <c r="AK776" i="22"/>
  <c r="AJ776" i="22"/>
  <c r="AI776" i="22"/>
  <c r="AH776" i="22"/>
  <c r="AG776" i="22"/>
  <c r="AF776" i="22"/>
  <c r="AE776" i="22"/>
  <c r="AD776" i="22"/>
  <c r="AC776" i="22"/>
  <c r="AB776" i="22"/>
  <c r="AA776" i="22"/>
  <c r="Z776" i="22"/>
  <c r="Y776" i="22"/>
  <c r="X776" i="22"/>
  <c r="AN775" i="22"/>
  <c r="AM775" i="22"/>
  <c r="AL775" i="22"/>
  <c r="AK775" i="22"/>
  <c r="AJ775" i="22"/>
  <c r="AI775" i="22"/>
  <c r="AH775" i="22"/>
  <c r="AG775" i="22"/>
  <c r="AF775" i="22"/>
  <c r="AE775" i="22"/>
  <c r="AD775" i="22"/>
  <c r="AC775" i="22"/>
  <c r="AB775" i="22"/>
  <c r="AA775" i="22"/>
  <c r="Z775" i="22"/>
  <c r="Y775" i="22"/>
  <c r="X775" i="22"/>
  <c r="AN774" i="22"/>
  <c r="AM774" i="22"/>
  <c r="AL774" i="22"/>
  <c r="AK774" i="22"/>
  <c r="AJ774" i="22"/>
  <c r="AI774" i="22"/>
  <c r="AH774" i="22"/>
  <c r="AG774" i="22"/>
  <c r="AF774" i="22"/>
  <c r="AE774" i="22"/>
  <c r="AD774" i="22"/>
  <c r="AC774" i="22"/>
  <c r="AB774" i="22"/>
  <c r="AA774" i="22"/>
  <c r="Z774" i="22"/>
  <c r="Y774" i="22"/>
  <c r="X774" i="22"/>
  <c r="AN773" i="22"/>
  <c r="AM773" i="22"/>
  <c r="AL773" i="22"/>
  <c r="AK773" i="22"/>
  <c r="AJ773" i="22"/>
  <c r="AI773" i="22"/>
  <c r="AH773" i="22"/>
  <c r="AG773" i="22"/>
  <c r="AF773" i="22"/>
  <c r="AE773" i="22"/>
  <c r="AD773" i="22"/>
  <c r="AC773" i="22"/>
  <c r="AB773" i="22"/>
  <c r="AA773" i="22"/>
  <c r="Z773" i="22"/>
  <c r="Y773" i="22"/>
  <c r="X773" i="22"/>
  <c r="AN772" i="22"/>
  <c r="AM772" i="22"/>
  <c r="AL772" i="22"/>
  <c r="AK772" i="22"/>
  <c r="AJ772" i="22"/>
  <c r="AI772" i="22"/>
  <c r="AH772" i="22"/>
  <c r="AG772" i="22"/>
  <c r="AF772" i="22"/>
  <c r="AE772" i="22"/>
  <c r="AD772" i="22"/>
  <c r="AC772" i="22"/>
  <c r="AB772" i="22"/>
  <c r="AA772" i="22"/>
  <c r="Z772" i="22"/>
  <c r="Y772" i="22"/>
  <c r="X772" i="22"/>
  <c r="AN771" i="22"/>
  <c r="AM771" i="22"/>
  <c r="AL771" i="22"/>
  <c r="AK771" i="22"/>
  <c r="AJ771" i="22"/>
  <c r="AI771" i="22"/>
  <c r="AH771" i="22"/>
  <c r="AG771" i="22"/>
  <c r="AF771" i="22"/>
  <c r="AE771" i="22"/>
  <c r="AD771" i="22"/>
  <c r="AC771" i="22"/>
  <c r="AB771" i="22"/>
  <c r="AA771" i="22"/>
  <c r="Z771" i="22"/>
  <c r="Y771" i="22"/>
  <c r="X771" i="22"/>
  <c r="AN770" i="22"/>
  <c r="AM770" i="22"/>
  <c r="AL770" i="22"/>
  <c r="AK770" i="22"/>
  <c r="AJ770" i="22"/>
  <c r="AI770" i="22"/>
  <c r="AH770" i="22"/>
  <c r="AG770" i="22"/>
  <c r="AF770" i="22"/>
  <c r="AE770" i="22"/>
  <c r="AD770" i="22"/>
  <c r="AC770" i="22"/>
  <c r="AB770" i="22"/>
  <c r="AA770" i="22"/>
  <c r="Z770" i="22"/>
  <c r="Y770" i="22"/>
  <c r="X770" i="22"/>
  <c r="AN769" i="22"/>
  <c r="AM769" i="22"/>
  <c r="AL769" i="22"/>
  <c r="AK769" i="22"/>
  <c r="AJ769" i="22"/>
  <c r="AI769" i="22"/>
  <c r="AH769" i="22"/>
  <c r="AG769" i="22"/>
  <c r="AF769" i="22"/>
  <c r="AE769" i="22"/>
  <c r="AD769" i="22"/>
  <c r="AC769" i="22"/>
  <c r="AB769" i="22"/>
  <c r="AA769" i="22"/>
  <c r="Z769" i="22"/>
  <c r="Y769" i="22"/>
  <c r="X769" i="22"/>
  <c r="AN768" i="22"/>
  <c r="AM768" i="22"/>
  <c r="AL768" i="22"/>
  <c r="AK768" i="22"/>
  <c r="AJ768" i="22"/>
  <c r="AI768" i="22"/>
  <c r="AH768" i="22"/>
  <c r="AG768" i="22"/>
  <c r="AF768" i="22"/>
  <c r="AE768" i="22"/>
  <c r="AD768" i="22"/>
  <c r="AC768" i="22"/>
  <c r="AB768" i="22"/>
  <c r="AA768" i="22"/>
  <c r="Z768" i="22"/>
  <c r="Y768" i="22"/>
  <c r="X768" i="22"/>
  <c r="AN767" i="22"/>
  <c r="AM767" i="22"/>
  <c r="AL767" i="22"/>
  <c r="AK767" i="22"/>
  <c r="AJ767" i="22"/>
  <c r="AI767" i="22"/>
  <c r="AH767" i="22"/>
  <c r="AG767" i="22"/>
  <c r="AF767" i="22"/>
  <c r="AE767" i="22"/>
  <c r="AD767" i="22"/>
  <c r="AC767" i="22"/>
  <c r="AB767" i="22"/>
  <c r="AA767" i="22"/>
  <c r="Z767" i="22"/>
  <c r="Y767" i="22"/>
  <c r="X767" i="22"/>
  <c r="AN766" i="22"/>
  <c r="AM766" i="22"/>
  <c r="AL766" i="22"/>
  <c r="AK766" i="22"/>
  <c r="AJ766" i="22"/>
  <c r="AI766" i="22"/>
  <c r="AH766" i="22"/>
  <c r="AG766" i="22"/>
  <c r="AF766" i="22"/>
  <c r="AE766" i="22"/>
  <c r="AD766" i="22"/>
  <c r="AC766" i="22"/>
  <c r="AB766" i="22"/>
  <c r="AA766" i="22"/>
  <c r="Z766" i="22"/>
  <c r="Y766" i="22"/>
  <c r="X766" i="22"/>
  <c r="AN765" i="22"/>
  <c r="AM765" i="22"/>
  <c r="AL765" i="22"/>
  <c r="AK765" i="22"/>
  <c r="AJ765" i="22"/>
  <c r="AI765" i="22"/>
  <c r="AH765" i="22"/>
  <c r="AG765" i="22"/>
  <c r="AF765" i="22"/>
  <c r="AE765" i="22"/>
  <c r="AD765" i="22"/>
  <c r="AC765" i="22"/>
  <c r="AB765" i="22"/>
  <c r="AA765" i="22"/>
  <c r="Z765" i="22"/>
  <c r="Y765" i="22"/>
  <c r="X765" i="22"/>
  <c r="AN764" i="22"/>
  <c r="AM764" i="22"/>
  <c r="AL764" i="22"/>
  <c r="AK764" i="22"/>
  <c r="AJ764" i="22"/>
  <c r="AI764" i="22"/>
  <c r="AH764" i="22"/>
  <c r="AG764" i="22"/>
  <c r="AF764" i="22"/>
  <c r="AE764" i="22"/>
  <c r="AD764" i="22"/>
  <c r="AC764" i="22"/>
  <c r="AB764" i="22"/>
  <c r="AA764" i="22"/>
  <c r="Z764" i="22"/>
  <c r="Y764" i="22"/>
  <c r="X764" i="22"/>
  <c r="AN763" i="22"/>
  <c r="AM763" i="22"/>
  <c r="AL763" i="22"/>
  <c r="AK763" i="22"/>
  <c r="AJ763" i="22"/>
  <c r="AI763" i="22"/>
  <c r="AH763" i="22"/>
  <c r="AG763" i="22"/>
  <c r="AF763" i="22"/>
  <c r="AE763" i="22"/>
  <c r="AD763" i="22"/>
  <c r="AC763" i="22"/>
  <c r="AB763" i="22"/>
  <c r="AA763" i="22"/>
  <c r="Z763" i="22"/>
  <c r="Y763" i="22"/>
  <c r="X763" i="22"/>
  <c r="AN761" i="22"/>
  <c r="AM761" i="22"/>
  <c r="AL761" i="22"/>
  <c r="AK761" i="22"/>
  <c r="AJ761" i="22"/>
  <c r="AI761" i="22"/>
  <c r="AH761" i="22"/>
  <c r="AG761" i="22"/>
  <c r="AF761" i="22"/>
  <c r="AE761" i="22"/>
  <c r="AD761" i="22"/>
  <c r="AC761" i="22"/>
  <c r="AB761" i="22"/>
  <c r="AA761" i="22"/>
  <c r="Z761" i="22"/>
  <c r="Y761" i="22"/>
  <c r="X761" i="22"/>
  <c r="AN760" i="22"/>
  <c r="AM760" i="22"/>
  <c r="AL760" i="22"/>
  <c r="AK760" i="22"/>
  <c r="AJ760" i="22"/>
  <c r="AI760" i="22"/>
  <c r="AH760" i="22"/>
  <c r="AG760" i="22"/>
  <c r="AF760" i="22"/>
  <c r="AE760" i="22"/>
  <c r="AD760" i="22"/>
  <c r="AC760" i="22"/>
  <c r="AB760" i="22"/>
  <c r="AA760" i="22"/>
  <c r="Z760" i="22"/>
  <c r="Y760" i="22"/>
  <c r="X760" i="22"/>
  <c r="AN759" i="22"/>
  <c r="AM759" i="22"/>
  <c r="AL759" i="22"/>
  <c r="AK759" i="22"/>
  <c r="AJ759" i="22"/>
  <c r="AI759" i="22"/>
  <c r="AH759" i="22"/>
  <c r="AG759" i="22"/>
  <c r="AF759" i="22"/>
  <c r="AE759" i="22"/>
  <c r="AD759" i="22"/>
  <c r="AC759" i="22"/>
  <c r="AB759" i="22"/>
  <c r="AA759" i="22"/>
  <c r="Z759" i="22"/>
  <c r="Y759" i="22"/>
  <c r="X759" i="22"/>
  <c r="AN758" i="22"/>
  <c r="AM758" i="22"/>
  <c r="AL758" i="22"/>
  <c r="AK758" i="22"/>
  <c r="AJ758" i="22"/>
  <c r="AI758" i="22"/>
  <c r="AH758" i="22"/>
  <c r="AG758" i="22"/>
  <c r="AF758" i="22"/>
  <c r="AE758" i="22"/>
  <c r="AD758" i="22"/>
  <c r="AC758" i="22"/>
  <c r="AB758" i="22"/>
  <c r="AA758" i="22"/>
  <c r="Z758" i="22"/>
  <c r="Y758" i="22"/>
  <c r="X758" i="22"/>
  <c r="AN757" i="22"/>
  <c r="AM757" i="22"/>
  <c r="AL757" i="22"/>
  <c r="AK757" i="22"/>
  <c r="AJ757" i="22"/>
  <c r="AI757" i="22"/>
  <c r="AH757" i="22"/>
  <c r="AG757" i="22"/>
  <c r="AF757" i="22"/>
  <c r="AE757" i="22"/>
  <c r="AD757" i="22"/>
  <c r="AC757" i="22"/>
  <c r="AB757" i="22"/>
  <c r="AA757" i="22"/>
  <c r="Z757" i="22"/>
  <c r="Y757" i="22"/>
  <c r="X757" i="22"/>
  <c r="AN756" i="22"/>
  <c r="AM756" i="22"/>
  <c r="AL756" i="22"/>
  <c r="AK756" i="22"/>
  <c r="AJ756" i="22"/>
  <c r="AI756" i="22"/>
  <c r="AH756" i="22"/>
  <c r="AG756" i="22"/>
  <c r="AF756" i="22"/>
  <c r="AE756" i="22"/>
  <c r="AD756" i="22"/>
  <c r="AC756" i="22"/>
  <c r="AB756" i="22"/>
  <c r="AA756" i="22"/>
  <c r="Z756" i="22"/>
  <c r="Y756" i="22"/>
  <c r="X756" i="22"/>
  <c r="AN755" i="22"/>
  <c r="AM755" i="22"/>
  <c r="AL755" i="22"/>
  <c r="AK755" i="22"/>
  <c r="AJ755" i="22"/>
  <c r="AI755" i="22"/>
  <c r="AH755" i="22"/>
  <c r="AG755" i="22"/>
  <c r="AF755" i="22"/>
  <c r="AE755" i="22"/>
  <c r="AD755" i="22"/>
  <c r="AC755" i="22"/>
  <c r="AB755" i="22"/>
  <c r="AA755" i="22"/>
  <c r="Z755" i="22"/>
  <c r="Y755" i="22"/>
  <c r="X755" i="22"/>
  <c r="AN754" i="22"/>
  <c r="AM754" i="22"/>
  <c r="AL754" i="22"/>
  <c r="AK754" i="22"/>
  <c r="AJ754" i="22"/>
  <c r="AI754" i="22"/>
  <c r="AH754" i="22"/>
  <c r="AG754" i="22"/>
  <c r="AF754" i="22"/>
  <c r="AE754" i="22"/>
  <c r="AD754" i="22"/>
  <c r="AC754" i="22"/>
  <c r="AB754" i="22"/>
  <c r="AA754" i="22"/>
  <c r="Z754" i="22"/>
  <c r="Y754" i="22"/>
  <c r="X754" i="22"/>
  <c r="AN753" i="22"/>
  <c r="AM753" i="22"/>
  <c r="AL753" i="22"/>
  <c r="AK753" i="22"/>
  <c r="AJ753" i="22"/>
  <c r="AI753" i="22"/>
  <c r="AH753" i="22"/>
  <c r="AG753" i="22"/>
  <c r="AF753" i="22"/>
  <c r="AE753" i="22"/>
  <c r="AD753" i="22"/>
  <c r="AC753" i="22"/>
  <c r="AB753" i="22"/>
  <c r="AA753" i="22"/>
  <c r="Z753" i="22"/>
  <c r="Y753" i="22"/>
  <c r="X753" i="22"/>
  <c r="AN752" i="22"/>
  <c r="AM752" i="22"/>
  <c r="AL752" i="22"/>
  <c r="AK752" i="22"/>
  <c r="AJ752" i="22"/>
  <c r="AI752" i="22"/>
  <c r="AH752" i="22"/>
  <c r="AG752" i="22"/>
  <c r="AF752" i="22"/>
  <c r="AE752" i="22"/>
  <c r="AD752" i="22"/>
  <c r="AC752" i="22"/>
  <c r="AB752" i="22"/>
  <c r="AA752" i="22"/>
  <c r="Z752" i="22"/>
  <c r="Y752" i="22"/>
  <c r="X752" i="22"/>
  <c r="AN751" i="22"/>
  <c r="AM751" i="22"/>
  <c r="AL751" i="22"/>
  <c r="AK751" i="22"/>
  <c r="AJ751" i="22"/>
  <c r="AI751" i="22"/>
  <c r="AH751" i="22"/>
  <c r="AG751" i="22"/>
  <c r="AF751" i="22"/>
  <c r="AE751" i="22"/>
  <c r="AD751" i="22"/>
  <c r="AC751" i="22"/>
  <c r="AB751" i="22"/>
  <c r="AA751" i="22"/>
  <c r="Z751" i="22"/>
  <c r="Y751" i="22"/>
  <c r="X751" i="22"/>
  <c r="AN750" i="22"/>
  <c r="AM750" i="22"/>
  <c r="AL750" i="22"/>
  <c r="AK750" i="22"/>
  <c r="AJ750" i="22"/>
  <c r="AI750" i="22"/>
  <c r="AH750" i="22"/>
  <c r="AG750" i="22"/>
  <c r="AF750" i="22"/>
  <c r="AE750" i="22"/>
  <c r="AD750" i="22"/>
  <c r="AC750" i="22"/>
  <c r="AB750" i="22"/>
  <c r="AA750" i="22"/>
  <c r="Z750" i="22"/>
  <c r="Y750" i="22"/>
  <c r="X750" i="22"/>
  <c r="AN749" i="22"/>
  <c r="AM749" i="22"/>
  <c r="AL749" i="22"/>
  <c r="AK749" i="22"/>
  <c r="AJ749" i="22"/>
  <c r="AI749" i="22"/>
  <c r="AH749" i="22"/>
  <c r="AG749" i="22"/>
  <c r="AF749" i="22"/>
  <c r="AE749" i="22"/>
  <c r="AD749" i="22"/>
  <c r="AC749" i="22"/>
  <c r="AB749" i="22"/>
  <c r="AA749" i="22"/>
  <c r="Z749" i="22"/>
  <c r="Y749" i="22"/>
  <c r="X749" i="22"/>
  <c r="AN748" i="22"/>
  <c r="AM748" i="22"/>
  <c r="AL748" i="22"/>
  <c r="AK748" i="22"/>
  <c r="AJ748" i="22"/>
  <c r="AI748" i="22"/>
  <c r="AH748" i="22"/>
  <c r="AG748" i="22"/>
  <c r="AF748" i="22"/>
  <c r="AE748" i="22"/>
  <c r="AD748" i="22"/>
  <c r="AC748" i="22"/>
  <c r="AB748" i="22"/>
  <c r="AA748" i="22"/>
  <c r="Z748" i="22"/>
  <c r="Y748" i="22"/>
  <c r="X748" i="22"/>
  <c r="AN747" i="22"/>
  <c r="AM747" i="22"/>
  <c r="AL747" i="22"/>
  <c r="AK747" i="22"/>
  <c r="AJ747" i="22"/>
  <c r="AI747" i="22"/>
  <c r="AH747" i="22"/>
  <c r="AG747" i="22"/>
  <c r="AF747" i="22"/>
  <c r="AE747" i="22"/>
  <c r="AD747" i="22"/>
  <c r="AC747" i="22"/>
  <c r="AB747" i="22"/>
  <c r="AA747" i="22"/>
  <c r="Z747" i="22"/>
  <c r="Y747" i="22"/>
  <c r="X747" i="22"/>
  <c r="AN746" i="22"/>
  <c r="AM746" i="22"/>
  <c r="AL746" i="22"/>
  <c r="AK746" i="22"/>
  <c r="AJ746" i="22"/>
  <c r="AI746" i="22"/>
  <c r="AH746" i="22"/>
  <c r="AG746" i="22"/>
  <c r="AF746" i="22"/>
  <c r="AE746" i="22"/>
  <c r="AD746" i="22"/>
  <c r="AC746" i="22"/>
  <c r="AB746" i="22"/>
  <c r="AA746" i="22"/>
  <c r="Z746" i="22"/>
  <c r="Y746" i="22"/>
  <c r="X746" i="22"/>
  <c r="AN745" i="22"/>
  <c r="AM745" i="22"/>
  <c r="AL745" i="22"/>
  <c r="AK745" i="22"/>
  <c r="AJ745" i="22"/>
  <c r="AI745" i="22"/>
  <c r="AH745" i="22"/>
  <c r="AG745" i="22"/>
  <c r="AF745" i="22"/>
  <c r="AE745" i="22"/>
  <c r="AD745" i="22"/>
  <c r="AC745" i="22"/>
  <c r="AB745" i="22"/>
  <c r="AA745" i="22"/>
  <c r="Z745" i="22"/>
  <c r="Y745" i="22"/>
  <c r="X745" i="22"/>
  <c r="AN744" i="22"/>
  <c r="AM744" i="22"/>
  <c r="AL744" i="22"/>
  <c r="AK744" i="22"/>
  <c r="AJ744" i="22"/>
  <c r="AI744" i="22"/>
  <c r="AH744" i="22"/>
  <c r="AG744" i="22"/>
  <c r="AF744" i="22"/>
  <c r="AE744" i="22"/>
  <c r="AD744" i="22"/>
  <c r="AC744" i="22"/>
  <c r="AB744" i="22"/>
  <c r="AA744" i="22"/>
  <c r="Z744" i="22"/>
  <c r="Y744" i="22"/>
  <c r="X744" i="22"/>
  <c r="AN743" i="22"/>
  <c r="AM743" i="22"/>
  <c r="AL743" i="22"/>
  <c r="AK743" i="22"/>
  <c r="AJ743" i="22"/>
  <c r="AI743" i="22"/>
  <c r="AH743" i="22"/>
  <c r="AG743" i="22"/>
  <c r="AF743" i="22"/>
  <c r="AE743" i="22"/>
  <c r="AD743" i="22"/>
  <c r="AC743" i="22"/>
  <c r="AB743" i="22"/>
  <c r="AA743" i="22"/>
  <c r="Z743" i="22"/>
  <c r="Y743" i="22"/>
  <c r="X743" i="22"/>
  <c r="AN742" i="22"/>
  <c r="AM742" i="22"/>
  <c r="AL742" i="22"/>
  <c r="AK742" i="22"/>
  <c r="AJ742" i="22"/>
  <c r="AI742" i="22"/>
  <c r="AH742" i="22"/>
  <c r="AG742" i="22"/>
  <c r="AF742" i="22"/>
  <c r="AE742" i="22"/>
  <c r="AD742" i="22"/>
  <c r="AC742" i="22"/>
  <c r="AB742" i="22"/>
  <c r="AA742" i="22"/>
  <c r="Z742" i="22"/>
  <c r="Y742" i="22"/>
  <c r="X742" i="22"/>
  <c r="AN741" i="22"/>
  <c r="AM741" i="22"/>
  <c r="AL741" i="22"/>
  <c r="AK741" i="22"/>
  <c r="AJ741" i="22"/>
  <c r="AI741" i="22"/>
  <c r="AH741" i="22"/>
  <c r="AG741" i="22"/>
  <c r="AF741" i="22"/>
  <c r="AE741" i="22"/>
  <c r="AD741" i="22"/>
  <c r="AC741" i="22"/>
  <c r="AB741" i="22"/>
  <c r="AA741" i="22"/>
  <c r="Z741" i="22"/>
  <c r="Y741" i="22"/>
  <c r="X741" i="22"/>
  <c r="AN740" i="22"/>
  <c r="AM740" i="22"/>
  <c r="AL740" i="22"/>
  <c r="AK740" i="22"/>
  <c r="AJ740" i="22"/>
  <c r="AI740" i="22"/>
  <c r="AH740" i="22"/>
  <c r="AG740" i="22"/>
  <c r="AF740" i="22"/>
  <c r="AE740" i="22"/>
  <c r="AD740" i="22"/>
  <c r="AC740" i="22"/>
  <c r="AB740" i="22"/>
  <c r="AA740" i="22"/>
  <c r="Z740" i="22"/>
  <c r="Y740" i="22"/>
  <c r="X740" i="22"/>
  <c r="AN739" i="22"/>
  <c r="AM739" i="22"/>
  <c r="AL739" i="22"/>
  <c r="AK739" i="22"/>
  <c r="AJ739" i="22"/>
  <c r="AI739" i="22"/>
  <c r="AH739" i="22"/>
  <c r="AG739" i="22"/>
  <c r="AF739" i="22"/>
  <c r="AE739" i="22"/>
  <c r="AD739" i="22"/>
  <c r="AC739" i="22"/>
  <c r="AB739" i="22"/>
  <c r="AA739" i="22"/>
  <c r="Z739" i="22"/>
  <c r="Y739" i="22"/>
  <c r="X739" i="22"/>
  <c r="AN738" i="22"/>
  <c r="AM738" i="22"/>
  <c r="AL738" i="22"/>
  <c r="AK738" i="22"/>
  <c r="AJ738" i="22"/>
  <c r="AI738" i="22"/>
  <c r="AH738" i="22"/>
  <c r="AG738" i="22"/>
  <c r="AF738" i="22"/>
  <c r="AE738" i="22"/>
  <c r="AD738" i="22"/>
  <c r="AC738" i="22"/>
  <c r="AB738" i="22"/>
  <c r="AA738" i="22"/>
  <c r="Z738" i="22"/>
  <c r="Y738" i="22"/>
  <c r="X738" i="22"/>
  <c r="AN737" i="22"/>
  <c r="AM737" i="22"/>
  <c r="AL737" i="22"/>
  <c r="AK737" i="22"/>
  <c r="AJ737" i="22"/>
  <c r="AI737" i="22"/>
  <c r="AH737" i="22"/>
  <c r="AG737" i="22"/>
  <c r="AF737" i="22"/>
  <c r="AE737" i="22"/>
  <c r="AD737" i="22"/>
  <c r="AC737" i="22"/>
  <c r="AB737" i="22"/>
  <c r="AA737" i="22"/>
  <c r="Z737" i="22"/>
  <c r="Y737" i="22"/>
  <c r="X737" i="22"/>
  <c r="AN736" i="22"/>
  <c r="AM736" i="22"/>
  <c r="AL736" i="22"/>
  <c r="AK736" i="22"/>
  <c r="AJ736" i="22"/>
  <c r="AI736" i="22"/>
  <c r="AH736" i="22"/>
  <c r="AG736" i="22"/>
  <c r="AF736" i="22"/>
  <c r="AE736" i="22"/>
  <c r="AD736" i="22"/>
  <c r="AC736" i="22"/>
  <c r="AB736" i="22"/>
  <c r="AA736" i="22"/>
  <c r="Z736" i="22"/>
  <c r="Y736" i="22"/>
  <c r="X736" i="22"/>
  <c r="AN735" i="22"/>
  <c r="AM735" i="22"/>
  <c r="AL735" i="22"/>
  <c r="AK735" i="22"/>
  <c r="AJ735" i="22"/>
  <c r="AI735" i="22"/>
  <c r="AH735" i="22"/>
  <c r="AG735" i="22"/>
  <c r="AF735" i="22"/>
  <c r="AE735" i="22"/>
  <c r="AD735" i="22"/>
  <c r="AC735" i="22"/>
  <c r="AB735" i="22"/>
  <c r="AA735" i="22"/>
  <c r="Z735" i="22"/>
  <c r="Y735" i="22"/>
  <c r="X735" i="22"/>
  <c r="AN734" i="22"/>
  <c r="AM734" i="22"/>
  <c r="AL734" i="22"/>
  <c r="AK734" i="22"/>
  <c r="AJ734" i="22"/>
  <c r="AI734" i="22"/>
  <c r="AH734" i="22"/>
  <c r="AG734" i="22"/>
  <c r="AF734" i="22"/>
  <c r="AE734" i="22"/>
  <c r="AD734" i="22"/>
  <c r="AC734" i="22"/>
  <c r="AB734" i="22"/>
  <c r="AA734" i="22"/>
  <c r="Z734" i="22"/>
  <c r="Y734" i="22"/>
  <c r="X734" i="22"/>
  <c r="AN733" i="22"/>
  <c r="AM733" i="22"/>
  <c r="AL733" i="22"/>
  <c r="AK733" i="22"/>
  <c r="AJ733" i="22"/>
  <c r="AI733" i="22"/>
  <c r="AH733" i="22"/>
  <c r="AG733" i="22"/>
  <c r="AF733" i="22"/>
  <c r="AE733" i="22"/>
  <c r="AD733" i="22"/>
  <c r="AC733" i="22"/>
  <c r="AB733" i="22"/>
  <c r="AA733" i="22"/>
  <c r="Z733" i="22"/>
  <c r="Y733" i="22"/>
  <c r="X733" i="22"/>
  <c r="AN732" i="22"/>
  <c r="AM732" i="22"/>
  <c r="AL732" i="22"/>
  <c r="AK732" i="22"/>
  <c r="AJ732" i="22"/>
  <c r="AI732" i="22"/>
  <c r="AH732" i="22"/>
  <c r="AG732" i="22"/>
  <c r="AF732" i="22"/>
  <c r="AE732" i="22"/>
  <c r="AD732" i="22"/>
  <c r="AC732" i="22"/>
  <c r="AB732" i="22"/>
  <c r="AA732" i="22"/>
  <c r="Z732" i="22"/>
  <c r="Y732" i="22"/>
  <c r="X732" i="22"/>
  <c r="AN731" i="22"/>
  <c r="AM731" i="22"/>
  <c r="AL731" i="22"/>
  <c r="AK731" i="22"/>
  <c r="AJ731" i="22"/>
  <c r="AI731" i="22"/>
  <c r="AH731" i="22"/>
  <c r="AG731" i="22"/>
  <c r="AF731" i="22"/>
  <c r="AE731" i="22"/>
  <c r="AD731" i="22"/>
  <c r="AC731" i="22"/>
  <c r="AB731" i="22"/>
  <c r="AA731" i="22"/>
  <c r="Z731" i="22"/>
  <c r="Y731" i="22"/>
  <c r="X731" i="22"/>
  <c r="AN730" i="22"/>
  <c r="AM730" i="22"/>
  <c r="AL730" i="22"/>
  <c r="AK730" i="22"/>
  <c r="AJ730" i="22"/>
  <c r="AI730" i="22"/>
  <c r="AH730" i="22"/>
  <c r="AG730" i="22"/>
  <c r="AF730" i="22"/>
  <c r="AE730" i="22"/>
  <c r="AD730" i="22"/>
  <c r="AC730" i="22"/>
  <c r="AB730" i="22"/>
  <c r="AA730" i="22"/>
  <c r="Z730" i="22"/>
  <c r="Y730" i="22"/>
  <c r="X730" i="22"/>
  <c r="AN729" i="22"/>
  <c r="AM729" i="22"/>
  <c r="AL729" i="22"/>
  <c r="AK729" i="22"/>
  <c r="AJ729" i="22"/>
  <c r="AI729" i="22"/>
  <c r="AH729" i="22"/>
  <c r="AG729" i="22"/>
  <c r="AF729" i="22"/>
  <c r="AE729" i="22"/>
  <c r="AD729" i="22"/>
  <c r="AC729" i="22"/>
  <c r="AB729" i="22"/>
  <c r="AA729" i="22"/>
  <c r="Z729" i="22"/>
  <c r="Y729" i="22"/>
  <c r="X729" i="22"/>
  <c r="AN728" i="22"/>
  <c r="AM728" i="22"/>
  <c r="AL728" i="22"/>
  <c r="AK728" i="22"/>
  <c r="AJ728" i="22"/>
  <c r="AI728" i="22"/>
  <c r="AH728" i="22"/>
  <c r="AG728" i="22"/>
  <c r="AF728" i="22"/>
  <c r="AE728" i="22"/>
  <c r="AD728" i="22"/>
  <c r="AC728" i="22"/>
  <c r="AB728" i="22"/>
  <c r="AA728" i="22"/>
  <c r="Z728" i="22"/>
  <c r="Y728" i="22"/>
  <c r="X728" i="22"/>
  <c r="AN727" i="22"/>
  <c r="AM727" i="22"/>
  <c r="AL727" i="22"/>
  <c r="AK727" i="22"/>
  <c r="AJ727" i="22"/>
  <c r="AI727" i="22"/>
  <c r="AH727" i="22"/>
  <c r="AG727" i="22"/>
  <c r="AF727" i="22"/>
  <c r="AE727" i="22"/>
  <c r="AD727" i="22"/>
  <c r="AC727" i="22"/>
  <c r="AB727" i="22"/>
  <c r="AA727" i="22"/>
  <c r="Z727" i="22"/>
  <c r="Y727" i="22"/>
  <c r="X727" i="22"/>
  <c r="AN726" i="22"/>
  <c r="AM726" i="22"/>
  <c r="AL726" i="22"/>
  <c r="AK726" i="22"/>
  <c r="AJ726" i="22"/>
  <c r="AI726" i="22"/>
  <c r="AH726" i="22"/>
  <c r="AG726" i="22"/>
  <c r="AF726" i="22"/>
  <c r="AE726" i="22"/>
  <c r="AD726" i="22"/>
  <c r="AC726" i="22"/>
  <c r="AB726" i="22"/>
  <c r="AA726" i="22"/>
  <c r="Z726" i="22"/>
  <c r="Y726" i="22"/>
  <c r="X726" i="22"/>
  <c r="AN725" i="22"/>
  <c r="AM725" i="22"/>
  <c r="AL725" i="22"/>
  <c r="AK725" i="22"/>
  <c r="AJ725" i="22"/>
  <c r="AI725" i="22"/>
  <c r="AH725" i="22"/>
  <c r="AG725" i="22"/>
  <c r="AF725" i="22"/>
  <c r="AE725" i="22"/>
  <c r="AD725" i="22"/>
  <c r="AC725" i="22"/>
  <c r="AB725" i="22"/>
  <c r="AA725" i="22"/>
  <c r="Z725" i="22"/>
  <c r="Y725" i="22"/>
  <c r="X725" i="22"/>
  <c r="AN724" i="22"/>
  <c r="AM724" i="22"/>
  <c r="AL724" i="22"/>
  <c r="AK724" i="22"/>
  <c r="AJ724" i="22"/>
  <c r="AI724" i="22"/>
  <c r="AH724" i="22"/>
  <c r="AG724" i="22"/>
  <c r="AF724" i="22"/>
  <c r="AE724" i="22"/>
  <c r="AD724" i="22"/>
  <c r="AC724" i="22"/>
  <c r="AB724" i="22"/>
  <c r="AA724" i="22"/>
  <c r="Z724" i="22"/>
  <c r="Y724" i="22"/>
  <c r="X724" i="22"/>
  <c r="AN723" i="22"/>
  <c r="AM723" i="22"/>
  <c r="AL723" i="22"/>
  <c r="AK723" i="22"/>
  <c r="AJ723" i="22"/>
  <c r="AI723" i="22"/>
  <c r="AH723" i="22"/>
  <c r="AG723" i="22"/>
  <c r="AF723" i="22"/>
  <c r="AE723" i="22"/>
  <c r="AD723" i="22"/>
  <c r="AC723" i="22"/>
  <c r="AB723" i="22"/>
  <c r="AA723" i="22"/>
  <c r="Z723" i="22"/>
  <c r="Y723" i="22"/>
  <c r="X723" i="22"/>
  <c r="AN722" i="22"/>
  <c r="AM722" i="22"/>
  <c r="AL722" i="22"/>
  <c r="AK722" i="22"/>
  <c r="AJ722" i="22"/>
  <c r="AI722" i="22"/>
  <c r="AH722" i="22"/>
  <c r="AG722" i="22"/>
  <c r="AF722" i="22"/>
  <c r="AE722" i="22"/>
  <c r="AD722" i="22"/>
  <c r="AC722" i="22"/>
  <c r="AB722" i="22"/>
  <c r="AA722" i="22"/>
  <c r="Z722" i="22"/>
  <c r="Y722" i="22"/>
  <c r="X722" i="22"/>
  <c r="AN721" i="22"/>
  <c r="AM721" i="22"/>
  <c r="AL721" i="22"/>
  <c r="AK721" i="22"/>
  <c r="AJ721" i="22"/>
  <c r="AI721" i="22"/>
  <c r="AH721" i="22"/>
  <c r="AG721" i="22"/>
  <c r="AF721" i="22"/>
  <c r="AE721" i="22"/>
  <c r="AD721" i="22"/>
  <c r="AC721" i="22"/>
  <c r="AB721" i="22"/>
  <c r="AA721" i="22"/>
  <c r="Z721" i="22"/>
  <c r="Y721" i="22"/>
  <c r="X721" i="22"/>
  <c r="AN720" i="22"/>
  <c r="AM720" i="22"/>
  <c r="AL720" i="22"/>
  <c r="AK720" i="22"/>
  <c r="AJ720" i="22"/>
  <c r="AI720" i="22"/>
  <c r="AH720" i="22"/>
  <c r="AG720" i="22"/>
  <c r="AF720" i="22"/>
  <c r="AE720" i="22"/>
  <c r="AD720" i="22"/>
  <c r="AC720" i="22"/>
  <c r="AB720" i="22"/>
  <c r="AA720" i="22"/>
  <c r="Z720" i="22"/>
  <c r="Y720" i="22"/>
  <c r="X720" i="22"/>
  <c r="AN719" i="22"/>
  <c r="AM719" i="22"/>
  <c r="AL719" i="22"/>
  <c r="AK719" i="22"/>
  <c r="AJ719" i="22"/>
  <c r="AI719" i="22"/>
  <c r="AH719" i="22"/>
  <c r="AG719" i="22"/>
  <c r="AF719" i="22"/>
  <c r="AE719" i="22"/>
  <c r="AD719" i="22"/>
  <c r="AC719" i="22"/>
  <c r="AB719" i="22"/>
  <c r="AA719" i="22"/>
  <c r="Z719" i="22"/>
  <c r="Y719" i="22"/>
  <c r="X719" i="22"/>
  <c r="AN718" i="22"/>
  <c r="AM718" i="22"/>
  <c r="AL718" i="22"/>
  <c r="AK718" i="22"/>
  <c r="AJ718" i="22"/>
  <c r="AI718" i="22"/>
  <c r="AH718" i="22"/>
  <c r="AG718" i="22"/>
  <c r="AF718" i="22"/>
  <c r="AE718" i="22"/>
  <c r="AD718" i="22"/>
  <c r="AC718" i="22"/>
  <c r="AB718" i="22"/>
  <c r="AA718" i="22"/>
  <c r="Z718" i="22"/>
  <c r="Y718" i="22"/>
  <c r="X718" i="22"/>
  <c r="AN717" i="22"/>
  <c r="AM717" i="22"/>
  <c r="AL717" i="22"/>
  <c r="AK717" i="22"/>
  <c r="AJ717" i="22"/>
  <c r="AI717" i="22"/>
  <c r="AH717" i="22"/>
  <c r="AG717" i="22"/>
  <c r="AF717" i="22"/>
  <c r="AE717" i="22"/>
  <c r="AD717" i="22"/>
  <c r="AC717" i="22"/>
  <c r="AB717" i="22"/>
  <c r="AA717" i="22"/>
  <c r="Z717" i="22"/>
  <c r="Y717" i="22"/>
  <c r="X717" i="22"/>
  <c r="AN716" i="22"/>
  <c r="AM716" i="22"/>
  <c r="AL716" i="22"/>
  <c r="AK716" i="22"/>
  <c r="AJ716" i="22"/>
  <c r="AI716" i="22"/>
  <c r="AH716" i="22"/>
  <c r="AG716" i="22"/>
  <c r="AF716" i="22"/>
  <c r="AE716" i="22"/>
  <c r="AD716" i="22"/>
  <c r="AC716" i="22"/>
  <c r="AB716" i="22"/>
  <c r="AA716" i="22"/>
  <c r="Z716" i="22"/>
  <c r="Y716" i="22"/>
  <c r="X716" i="22"/>
  <c r="AN715" i="22"/>
  <c r="AM715" i="22"/>
  <c r="AL715" i="22"/>
  <c r="AK715" i="22"/>
  <c r="AJ715" i="22"/>
  <c r="AI715" i="22"/>
  <c r="AH715" i="22"/>
  <c r="AG715" i="22"/>
  <c r="AF715" i="22"/>
  <c r="AE715" i="22"/>
  <c r="AD715" i="22"/>
  <c r="AC715" i="22"/>
  <c r="AB715" i="22"/>
  <c r="AA715" i="22"/>
  <c r="Z715" i="22"/>
  <c r="Y715" i="22"/>
  <c r="X715" i="22"/>
  <c r="AN714" i="22"/>
  <c r="AM714" i="22"/>
  <c r="AL714" i="22"/>
  <c r="AK714" i="22"/>
  <c r="AJ714" i="22"/>
  <c r="AI714" i="22"/>
  <c r="AH714" i="22"/>
  <c r="AG714" i="22"/>
  <c r="AF714" i="22"/>
  <c r="AE714" i="22"/>
  <c r="AD714" i="22"/>
  <c r="AC714" i="22"/>
  <c r="AB714" i="22"/>
  <c r="AA714" i="22"/>
  <c r="Z714" i="22"/>
  <c r="Y714" i="22"/>
  <c r="X714" i="22"/>
  <c r="AN713" i="22"/>
  <c r="AM713" i="22"/>
  <c r="AL713" i="22"/>
  <c r="AK713" i="22"/>
  <c r="AJ713" i="22"/>
  <c r="AI713" i="22"/>
  <c r="AH713" i="22"/>
  <c r="AG713" i="22"/>
  <c r="AF713" i="22"/>
  <c r="AE713" i="22"/>
  <c r="AD713" i="22"/>
  <c r="AC713" i="22"/>
  <c r="AB713" i="22"/>
  <c r="AA713" i="22"/>
  <c r="Z713" i="22"/>
  <c r="Y713" i="22"/>
  <c r="X713" i="22"/>
  <c r="AN712" i="22"/>
  <c r="AM712" i="22"/>
  <c r="AL712" i="22"/>
  <c r="AK712" i="22"/>
  <c r="AJ712" i="22"/>
  <c r="AI712" i="22"/>
  <c r="AH712" i="22"/>
  <c r="AG712" i="22"/>
  <c r="AF712" i="22"/>
  <c r="AE712" i="22"/>
  <c r="AD712" i="22"/>
  <c r="AC712" i="22"/>
  <c r="AB712" i="22"/>
  <c r="AA712" i="22"/>
  <c r="Z712" i="22"/>
  <c r="Y712" i="22"/>
  <c r="X712" i="22"/>
  <c r="AN711" i="22"/>
  <c r="AM711" i="22"/>
  <c r="AL711" i="22"/>
  <c r="AK711" i="22"/>
  <c r="AJ711" i="22"/>
  <c r="AI711" i="22"/>
  <c r="AH711" i="22"/>
  <c r="AG711" i="22"/>
  <c r="AF711" i="22"/>
  <c r="AE711" i="22"/>
  <c r="AD711" i="22"/>
  <c r="AC711" i="22"/>
  <c r="AB711" i="22"/>
  <c r="AA711" i="22"/>
  <c r="Z711" i="22"/>
  <c r="Y711" i="22"/>
  <c r="X711" i="22"/>
  <c r="AN710" i="22"/>
  <c r="AM710" i="22"/>
  <c r="AL710" i="22"/>
  <c r="AK710" i="22"/>
  <c r="AJ710" i="22"/>
  <c r="AI710" i="22"/>
  <c r="AH710" i="22"/>
  <c r="AG710" i="22"/>
  <c r="AF710" i="22"/>
  <c r="AE710" i="22"/>
  <c r="AD710" i="22"/>
  <c r="AC710" i="22"/>
  <c r="AB710" i="22"/>
  <c r="AA710" i="22"/>
  <c r="Z710" i="22"/>
  <c r="Y710" i="22"/>
  <c r="X710" i="22"/>
  <c r="AN709" i="22"/>
  <c r="AM709" i="22"/>
  <c r="AL709" i="22"/>
  <c r="AK709" i="22"/>
  <c r="AJ709" i="22"/>
  <c r="AI709" i="22"/>
  <c r="AH709" i="22"/>
  <c r="AG709" i="22"/>
  <c r="AF709" i="22"/>
  <c r="AE709" i="22"/>
  <c r="AD709" i="22"/>
  <c r="AC709" i="22"/>
  <c r="AB709" i="22"/>
  <c r="AA709" i="22"/>
  <c r="Z709" i="22"/>
  <c r="Y709" i="22"/>
  <c r="X709" i="22"/>
  <c r="AN708" i="22"/>
  <c r="AM708" i="22"/>
  <c r="AL708" i="22"/>
  <c r="AK708" i="22"/>
  <c r="AJ708" i="22"/>
  <c r="AI708" i="22"/>
  <c r="AH708" i="22"/>
  <c r="AG708" i="22"/>
  <c r="AF708" i="22"/>
  <c r="AE708" i="22"/>
  <c r="AD708" i="22"/>
  <c r="AC708" i="22"/>
  <c r="AB708" i="22"/>
  <c r="AA708" i="22"/>
  <c r="Z708" i="22"/>
  <c r="Y708" i="22"/>
  <c r="X708" i="22"/>
  <c r="AN707" i="22"/>
  <c r="AM707" i="22"/>
  <c r="AL707" i="22"/>
  <c r="AK707" i="22"/>
  <c r="AJ707" i="22"/>
  <c r="AI707" i="22"/>
  <c r="AH707" i="22"/>
  <c r="AG707" i="22"/>
  <c r="AF707" i="22"/>
  <c r="AE707" i="22"/>
  <c r="AD707" i="22"/>
  <c r="AC707" i="22"/>
  <c r="AB707" i="22"/>
  <c r="AA707" i="22"/>
  <c r="Z707" i="22"/>
  <c r="Y707" i="22"/>
  <c r="X707" i="22"/>
  <c r="AN706" i="22"/>
  <c r="AM706" i="22"/>
  <c r="AL706" i="22"/>
  <c r="AK706" i="22"/>
  <c r="AJ706" i="22"/>
  <c r="AI706" i="22"/>
  <c r="AH706" i="22"/>
  <c r="AG706" i="22"/>
  <c r="AF706" i="22"/>
  <c r="AE706" i="22"/>
  <c r="AD706" i="22"/>
  <c r="AC706" i="22"/>
  <c r="AB706" i="22"/>
  <c r="AA706" i="22"/>
  <c r="Z706" i="22"/>
  <c r="Y706" i="22"/>
  <c r="X706" i="22"/>
  <c r="AN705" i="22"/>
  <c r="AM705" i="22"/>
  <c r="AL705" i="22"/>
  <c r="AK705" i="22"/>
  <c r="AJ705" i="22"/>
  <c r="AI705" i="22"/>
  <c r="AH705" i="22"/>
  <c r="AG705" i="22"/>
  <c r="AF705" i="22"/>
  <c r="AE705" i="22"/>
  <c r="AD705" i="22"/>
  <c r="AC705" i="22"/>
  <c r="AB705" i="22"/>
  <c r="AA705" i="22"/>
  <c r="Z705" i="22"/>
  <c r="Y705" i="22"/>
  <c r="X705" i="22"/>
  <c r="AN704" i="22"/>
  <c r="AM704" i="22"/>
  <c r="AL704" i="22"/>
  <c r="AK704" i="22"/>
  <c r="AJ704" i="22"/>
  <c r="AI704" i="22"/>
  <c r="AH704" i="22"/>
  <c r="AG704" i="22"/>
  <c r="AF704" i="22"/>
  <c r="AE704" i="22"/>
  <c r="AD704" i="22"/>
  <c r="AC704" i="22"/>
  <c r="AB704" i="22"/>
  <c r="AA704" i="22"/>
  <c r="Z704" i="22"/>
  <c r="Y704" i="22"/>
  <c r="X704" i="22"/>
  <c r="AN703" i="22"/>
  <c r="AM703" i="22"/>
  <c r="AL703" i="22"/>
  <c r="AK703" i="22"/>
  <c r="AJ703" i="22"/>
  <c r="AI703" i="22"/>
  <c r="AH703" i="22"/>
  <c r="AG703" i="22"/>
  <c r="AF703" i="22"/>
  <c r="AE703" i="22"/>
  <c r="AD703" i="22"/>
  <c r="AC703" i="22"/>
  <c r="AB703" i="22"/>
  <c r="AA703" i="22"/>
  <c r="Z703" i="22"/>
  <c r="Y703" i="22"/>
  <c r="X703" i="22"/>
  <c r="AN702" i="22"/>
  <c r="AM702" i="22"/>
  <c r="AL702" i="22"/>
  <c r="AK702" i="22"/>
  <c r="AJ702" i="22"/>
  <c r="AI702" i="22"/>
  <c r="AH702" i="22"/>
  <c r="AG702" i="22"/>
  <c r="AF702" i="22"/>
  <c r="AE702" i="22"/>
  <c r="AD702" i="22"/>
  <c r="AC702" i="22"/>
  <c r="AB702" i="22"/>
  <c r="AA702" i="22"/>
  <c r="Z702" i="22"/>
  <c r="Y702" i="22"/>
  <c r="X702" i="22"/>
  <c r="AN701" i="22"/>
  <c r="AM701" i="22"/>
  <c r="AL701" i="22"/>
  <c r="AK701" i="22"/>
  <c r="AJ701" i="22"/>
  <c r="AI701" i="22"/>
  <c r="AH701" i="22"/>
  <c r="AG701" i="22"/>
  <c r="AF701" i="22"/>
  <c r="AE701" i="22"/>
  <c r="AD701" i="22"/>
  <c r="AC701" i="22"/>
  <c r="AB701" i="22"/>
  <c r="AA701" i="22"/>
  <c r="Z701" i="22"/>
  <c r="Y701" i="22"/>
  <c r="X701" i="22"/>
  <c r="AN700" i="22"/>
  <c r="AM700" i="22"/>
  <c r="AL700" i="22"/>
  <c r="AK700" i="22"/>
  <c r="AJ700" i="22"/>
  <c r="AI700" i="22"/>
  <c r="AH700" i="22"/>
  <c r="AG700" i="22"/>
  <c r="AF700" i="22"/>
  <c r="AE700" i="22"/>
  <c r="AD700" i="22"/>
  <c r="AC700" i="22"/>
  <c r="AB700" i="22"/>
  <c r="AA700" i="22"/>
  <c r="Z700" i="22"/>
  <c r="Y700" i="22"/>
  <c r="X700" i="22"/>
  <c r="AN699" i="22"/>
  <c r="AM699" i="22"/>
  <c r="AL699" i="22"/>
  <c r="AK699" i="22"/>
  <c r="AJ699" i="22"/>
  <c r="AI699" i="22"/>
  <c r="AH699" i="22"/>
  <c r="AG699" i="22"/>
  <c r="AF699" i="22"/>
  <c r="AE699" i="22"/>
  <c r="AD699" i="22"/>
  <c r="AC699" i="22"/>
  <c r="AB699" i="22"/>
  <c r="AA699" i="22"/>
  <c r="Z699" i="22"/>
  <c r="Y699" i="22"/>
  <c r="X699" i="22"/>
  <c r="AN698" i="22"/>
  <c r="AM698" i="22"/>
  <c r="AL698" i="22"/>
  <c r="AK698" i="22"/>
  <c r="AJ698" i="22"/>
  <c r="AI698" i="22"/>
  <c r="AH698" i="22"/>
  <c r="AG698" i="22"/>
  <c r="AF698" i="22"/>
  <c r="AE698" i="22"/>
  <c r="AD698" i="22"/>
  <c r="AC698" i="22"/>
  <c r="AB698" i="22"/>
  <c r="AA698" i="22"/>
  <c r="Z698" i="22"/>
  <c r="Y698" i="22"/>
  <c r="X698" i="22"/>
  <c r="AN697" i="22"/>
  <c r="AM697" i="22"/>
  <c r="AL697" i="22"/>
  <c r="AK697" i="22"/>
  <c r="AJ697" i="22"/>
  <c r="AI697" i="22"/>
  <c r="AH697" i="22"/>
  <c r="AG697" i="22"/>
  <c r="AF697" i="22"/>
  <c r="AE697" i="22"/>
  <c r="AD697" i="22"/>
  <c r="AC697" i="22"/>
  <c r="AB697" i="22"/>
  <c r="AA697" i="22"/>
  <c r="Z697" i="22"/>
  <c r="Y697" i="22"/>
  <c r="X697" i="22"/>
  <c r="AN696" i="22"/>
  <c r="AM696" i="22"/>
  <c r="AL696" i="22"/>
  <c r="AK696" i="22"/>
  <c r="AJ696" i="22"/>
  <c r="AI696" i="22"/>
  <c r="AH696" i="22"/>
  <c r="AG696" i="22"/>
  <c r="AF696" i="22"/>
  <c r="AE696" i="22"/>
  <c r="AD696" i="22"/>
  <c r="AC696" i="22"/>
  <c r="AB696" i="22"/>
  <c r="AA696" i="22"/>
  <c r="Z696" i="22"/>
  <c r="Y696" i="22"/>
  <c r="X696" i="22"/>
  <c r="AN695" i="22"/>
  <c r="AM695" i="22"/>
  <c r="AL695" i="22"/>
  <c r="AK695" i="22"/>
  <c r="AJ695" i="22"/>
  <c r="AI695" i="22"/>
  <c r="AH695" i="22"/>
  <c r="AG695" i="22"/>
  <c r="AF695" i="22"/>
  <c r="AE695" i="22"/>
  <c r="AD695" i="22"/>
  <c r="AC695" i="22"/>
  <c r="AB695" i="22"/>
  <c r="AA695" i="22"/>
  <c r="Z695" i="22"/>
  <c r="Y695" i="22"/>
  <c r="X695" i="22"/>
  <c r="AN694" i="22"/>
  <c r="AM694" i="22"/>
  <c r="AL694" i="22"/>
  <c r="AK694" i="22"/>
  <c r="AJ694" i="22"/>
  <c r="AI694" i="22"/>
  <c r="AH694" i="22"/>
  <c r="AG694" i="22"/>
  <c r="AF694" i="22"/>
  <c r="AE694" i="22"/>
  <c r="AD694" i="22"/>
  <c r="AC694" i="22"/>
  <c r="AB694" i="22"/>
  <c r="AA694" i="22"/>
  <c r="Z694" i="22"/>
  <c r="Y694" i="22"/>
  <c r="X694" i="22"/>
  <c r="AN693" i="22"/>
  <c r="AM693" i="22"/>
  <c r="AL693" i="22"/>
  <c r="AK693" i="22"/>
  <c r="AJ693" i="22"/>
  <c r="AI693" i="22"/>
  <c r="AH693" i="22"/>
  <c r="AG693" i="22"/>
  <c r="AF693" i="22"/>
  <c r="AE693" i="22"/>
  <c r="AD693" i="22"/>
  <c r="AC693" i="22"/>
  <c r="AB693" i="22"/>
  <c r="AA693" i="22"/>
  <c r="Z693" i="22"/>
  <c r="Y693" i="22"/>
  <c r="X693" i="22"/>
  <c r="AN692" i="22"/>
  <c r="AM692" i="22"/>
  <c r="AL692" i="22"/>
  <c r="AK692" i="22"/>
  <c r="AJ692" i="22"/>
  <c r="AI692" i="22"/>
  <c r="AH692" i="22"/>
  <c r="AG692" i="22"/>
  <c r="AF692" i="22"/>
  <c r="AE692" i="22"/>
  <c r="AD692" i="22"/>
  <c r="AC692" i="22"/>
  <c r="AB692" i="22"/>
  <c r="AA692" i="22"/>
  <c r="Z692" i="22"/>
  <c r="Y692" i="22"/>
  <c r="X692" i="22"/>
  <c r="AN691" i="22"/>
  <c r="AM691" i="22"/>
  <c r="AL691" i="22"/>
  <c r="AK691" i="22"/>
  <c r="AJ691" i="22"/>
  <c r="AI691" i="22"/>
  <c r="AH691" i="22"/>
  <c r="AG691" i="22"/>
  <c r="AF691" i="22"/>
  <c r="AE691" i="22"/>
  <c r="AD691" i="22"/>
  <c r="AC691" i="22"/>
  <c r="AB691" i="22"/>
  <c r="AA691" i="22"/>
  <c r="Z691" i="22"/>
  <c r="Y691" i="22"/>
  <c r="X691" i="22"/>
  <c r="AN690" i="22"/>
  <c r="AM690" i="22"/>
  <c r="AL690" i="22"/>
  <c r="AK690" i="22"/>
  <c r="AJ690" i="22"/>
  <c r="AI690" i="22"/>
  <c r="AH690" i="22"/>
  <c r="AG690" i="22"/>
  <c r="AF690" i="22"/>
  <c r="AE690" i="22"/>
  <c r="AD690" i="22"/>
  <c r="AC690" i="22"/>
  <c r="AB690" i="22"/>
  <c r="AA690" i="22"/>
  <c r="Z690" i="22"/>
  <c r="Y690" i="22"/>
  <c r="X690" i="22"/>
  <c r="AN689" i="22"/>
  <c r="AM689" i="22"/>
  <c r="AL689" i="22"/>
  <c r="AK689" i="22"/>
  <c r="AJ689" i="22"/>
  <c r="AI689" i="22"/>
  <c r="AH689" i="22"/>
  <c r="AG689" i="22"/>
  <c r="AF689" i="22"/>
  <c r="AE689" i="22"/>
  <c r="AD689" i="22"/>
  <c r="AC689" i="22"/>
  <c r="AB689" i="22"/>
  <c r="AA689" i="22"/>
  <c r="Z689" i="22"/>
  <c r="Y689" i="22"/>
  <c r="X689" i="22"/>
  <c r="AN688" i="22"/>
  <c r="AM688" i="22"/>
  <c r="AL688" i="22"/>
  <c r="AK688" i="22"/>
  <c r="AJ688" i="22"/>
  <c r="AI688" i="22"/>
  <c r="AH688" i="22"/>
  <c r="AG688" i="22"/>
  <c r="AF688" i="22"/>
  <c r="AE688" i="22"/>
  <c r="AD688" i="22"/>
  <c r="AC688" i="22"/>
  <c r="AB688" i="22"/>
  <c r="AA688" i="22"/>
  <c r="Z688" i="22"/>
  <c r="Y688" i="22"/>
  <c r="X688" i="22"/>
  <c r="AN687" i="22"/>
  <c r="AM687" i="22"/>
  <c r="AL687" i="22"/>
  <c r="AK687" i="22"/>
  <c r="AJ687" i="22"/>
  <c r="AI687" i="22"/>
  <c r="AH687" i="22"/>
  <c r="AG687" i="22"/>
  <c r="AF687" i="22"/>
  <c r="AE687" i="22"/>
  <c r="AD687" i="22"/>
  <c r="AC687" i="22"/>
  <c r="AB687" i="22"/>
  <c r="AA687" i="22"/>
  <c r="Z687" i="22"/>
  <c r="Y687" i="22"/>
  <c r="X687" i="22"/>
  <c r="AN686" i="22"/>
  <c r="AM686" i="22"/>
  <c r="AL686" i="22"/>
  <c r="AK686" i="22"/>
  <c r="AJ686" i="22"/>
  <c r="AI686" i="22"/>
  <c r="AH686" i="22"/>
  <c r="AG686" i="22"/>
  <c r="AF686" i="22"/>
  <c r="AE686" i="22"/>
  <c r="AD686" i="22"/>
  <c r="AC686" i="22"/>
  <c r="AB686" i="22"/>
  <c r="AA686" i="22"/>
  <c r="Z686" i="22"/>
  <c r="Y686" i="22"/>
  <c r="X686" i="22"/>
  <c r="AN685" i="22"/>
  <c r="AM685" i="22"/>
  <c r="AL685" i="22"/>
  <c r="AK685" i="22"/>
  <c r="AJ685" i="22"/>
  <c r="AI685" i="22"/>
  <c r="AH685" i="22"/>
  <c r="AG685" i="22"/>
  <c r="AF685" i="22"/>
  <c r="AE685" i="22"/>
  <c r="AD685" i="22"/>
  <c r="AC685" i="22"/>
  <c r="AB685" i="22"/>
  <c r="AA685" i="22"/>
  <c r="Z685" i="22"/>
  <c r="Y685" i="22"/>
  <c r="X685" i="22"/>
  <c r="AN684" i="22"/>
  <c r="AM684" i="22"/>
  <c r="AL684" i="22"/>
  <c r="AK684" i="22"/>
  <c r="AJ684" i="22"/>
  <c r="AI684" i="22"/>
  <c r="AH684" i="22"/>
  <c r="AG684" i="22"/>
  <c r="AF684" i="22"/>
  <c r="AE684" i="22"/>
  <c r="AD684" i="22"/>
  <c r="AC684" i="22"/>
  <c r="AB684" i="22"/>
  <c r="AA684" i="22"/>
  <c r="Z684" i="22"/>
  <c r="Y684" i="22"/>
  <c r="X684" i="22"/>
  <c r="AN683" i="22"/>
  <c r="AM683" i="22"/>
  <c r="AL683" i="22"/>
  <c r="AK683" i="22"/>
  <c r="AJ683" i="22"/>
  <c r="AI683" i="22"/>
  <c r="AH683" i="22"/>
  <c r="AG683" i="22"/>
  <c r="AF683" i="22"/>
  <c r="AE683" i="22"/>
  <c r="AD683" i="22"/>
  <c r="AC683" i="22"/>
  <c r="AB683" i="22"/>
  <c r="AA683" i="22"/>
  <c r="Z683" i="22"/>
  <c r="Y683" i="22"/>
  <c r="X683" i="22"/>
  <c r="AN682" i="22"/>
  <c r="AM682" i="22"/>
  <c r="AL682" i="22"/>
  <c r="AK682" i="22"/>
  <c r="AJ682" i="22"/>
  <c r="AI682" i="22"/>
  <c r="AH682" i="22"/>
  <c r="AG682" i="22"/>
  <c r="AF682" i="22"/>
  <c r="AE682" i="22"/>
  <c r="AD682" i="22"/>
  <c r="AC682" i="22"/>
  <c r="AB682" i="22"/>
  <c r="AA682" i="22"/>
  <c r="Z682" i="22"/>
  <c r="Y682" i="22"/>
  <c r="X682" i="22"/>
  <c r="AN681" i="22"/>
  <c r="AM681" i="22"/>
  <c r="AL681" i="22"/>
  <c r="AK681" i="22"/>
  <c r="AJ681" i="22"/>
  <c r="AI681" i="22"/>
  <c r="AH681" i="22"/>
  <c r="AG681" i="22"/>
  <c r="AF681" i="22"/>
  <c r="AE681" i="22"/>
  <c r="AD681" i="22"/>
  <c r="AC681" i="22"/>
  <c r="AB681" i="22"/>
  <c r="AA681" i="22"/>
  <c r="Z681" i="22"/>
  <c r="Y681" i="22"/>
  <c r="X681" i="22"/>
  <c r="AN680" i="22"/>
  <c r="AM680" i="22"/>
  <c r="AL680" i="22"/>
  <c r="AK680" i="22"/>
  <c r="AJ680" i="22"/>
  <c r="AI680" i="22"/>
  <c r="AH680" i="22"/>
  <c r="AG680" i="22"/>
  <c r="AF680" i="22"/>
  <c r="AE680" i="22"/>
  <c r="AD680" i="22"/>
  <c r="AC680" i="22"/>
  <c r="AB680" i="22"/>
  <c r="AA680" i="22"/>
  <c r="Z680" i="22"/>
  <c r="Y680" i="22"/>
  <c r="X680" i="22"/>
  <c r="AN679" i="22"/>
  <c r="AM679" i="22"/>
  <c r="AL679" i="22"/>
  <c r="AK679" i="22"/>
  <c r="AJ679" i="22"/>
  <c r="AI679" i="22"/>
  <c r="AH679" i="22"/>
  <c r="AG679" i="22"/>
  <c r="AF679" i="22"/>
  <c r="AE679" i="22"/>
  <c r="AD679" i="22"/>
  <c r="AC679" i="22"/>
  <c r="AB679" i="22"/>
  <c r="AA679" i="22"/>
  <c r="Z679" i="22"/>
  <c r="Y679" i="22"/>
  <c r="X679" i="22"/>
  <c r="AN678" i="22"/>
  <c r="AM678" i="22"/>
  <c r="AL678" i="22"/>
  <c r="AK678" i="22"/>
  <c r="AJ678" i="22"/>
  <c r="AI678" i="22"/>
  <c r="AH678" i="22"/>
  <c r="AG678" i="22"/>
  <c r="AF678" i="22"/>
  <c r="AE678" i="22"/>
  <c r="AD678" i="22"/>
  <c r="AC678" i="22"/>
  <c r="AB678" i="22"/>
  <c r="AA678" i="22"/>
  <c r="Z678" i="22"/>
  <c r="Y678" i="22"/>
  <c r="X678" i="22"/>
  <c r="AN677" i="22"/>
  <c r="AM677" i="22"/>
  <c r="AL677" i="22"/>
  <c r="AK677" i="22"/>
  <c r="AJ677" i="22"/>
  <c r="AI677" i="22"/>
  <c r="AH677" i="22"/>
  <c r="AG677" i="22"/>
  <c r="AF677" i="22"/>
  <c r="AE677" i="22"/>
  <c r="AD677" i="22"/>
  <c r="AC677" i="22"/>
  <c r="AB677" i="22"/>
  <c r="AA677" i="22"/>
  <c r="Z677" i="22"/>
  <c r="Y677" i="22"/>
  <c r="X677" i="22"/>
  <c r="AN676" i="22"/>
  <c r="AM676" i="22"/>
  <c r="AL676" i="22"/>
  <c r="AK676" i="22"/>
  <c r="AJ676" i="22"/>
  <c r="AI676" i="22"/>
  <c r="AH676" i="22"/>
  <c r="AG676" i="22"/>
  <c r="AF676" i="22"/>
  <c r="AE676" i="22"/>
  <c r="AD676" i="22"/>
  <c r="AC676" i="22"/>
  <c r="AB676" i="22"/>
  <c r="AA676" i="22"/>
  <c r="Z676" i="22"/>
  <c r="Y676" i="22"/>
  <c r="X676" i="22"/>
  <c r="AN675" i="22"/>
  <c r="AM675" i="22"/>
  <c r="AL675" i="22"/>
  <c r="AK675" i="22"/>
  <c r="AJ675" i="22"/>
  <c r="AI675" i="22"/>
  <c r="AH675" i="22"/>
  <c r="AG675" i="22"/>
  <c r="AF675" i="22"/>
  <c r="AE675" i="22"/>
  <c r="AD675" i="22"/>
  <c r="AC675" i="22"/>
  <c r="AB675" i="22"/>
  <c r="AA675" i="22"/>
  <c r="Z675" i="22"/>
  <c r="Y675" i="22"/>
  <c r="X675" i="22"/>
  <c r="AN674" i="22"/>
  <c r="AM674" i="22"/>
  <c r="AL674" i="22"/>
  <c r="AK674" i="22"/>
  <c r="AJ674" i="22"/>
  <c r="AI674" i="22"/>
  <c r="AH674" i="22"/>
  <c r="AG674" i="22"/>
  <c r="AF674" i="22"/>
  <c r="AE674" i="22"/>
  <c r="AD674" i="22"/>
  <c r="AC674" i="22"/>
  <c r="AB674" i="22"/>
  <c r="AA674" i="22"/>
  <c r="Z674" i="22"/>
  <c r="Y674" i="22"/>
  <c r="X674" i="22"/>
  <c r="AN673" i="22"/>
  <c r="AM673" i="22"/>
  <c r="AL673" i="22"/>
  <c r="AK673" i="22"/>
  <c r="AJ673" i="22"/>
  <c r="AI673" i="22"/>
  <c r="AH673" i="22"/>
  <c r="AG673" i="22"/>
  <c r="AF673" i="22"/>
  <c r="AE673" i="22"/>
  <c r="AD673" i="22"/>
  <c r="AC673" i="22"/>
  <c r="AB673" i="22"/>
  <c r="AA673" i="22"/>
  <c r="Z673" i="22"/>
  <c r="Y673" i="22"/>
  <c r="X673" i="22"/>
  <c r="AN672" i="22"/>
  <c r="AM672" i="22"/>
  <c r="AL672" i="22"/>
  <c r="AK672" i="22"/>
  <c r="AJ672" i="22"/>
  <c r="AI672" i="22"/>
  <c r="AH672" i="22"/>
  <c r="AG672" i="22"/>
  <c r="AF672" i="22"/>
  <c r="AE672" i="22"/>
  <c r="AD672" i="22"/>
  <c r="AC672" i="22"/>
  <c r="AB672" i="22"/>
  <c r="AA672" i="22"/>
  <c r="Z672" i="22"/>
  <c r="Y672" i="22"/>
  <c r="X672" i="22"/>
  <c r="AN671" i="22"/>
  <c r="AM671" i="22"/>
  <c r="AL671" i="22"/>
  <c r="AK671" i="22"/>
  <c r="AJ671" i="22"/>
  <c r="AI671" i="22"/>
  <c r="AH671" i="22"/>
  <c r="AG671" i="22"/>
  <c r="AF671" i="22"/>
  <c r="AE671" i="22"/>
  <c r="AD671" i="22"/>
  <c r="AC671" i="22"/>
  <c r="AB671" i="22"/>
  <c r="AA671" i="22"/>
  <c r="Z671" i="22"/>
  <c r="Y671" i="22"/>
  <c r="X671" i="22"/>
  <c r="AN670" i="22"/>
  <c r="AM670" i="22"/>
  <c r="AL670" i="22"/>
  <c r="AK670" i="22"/>
  <c r="AJ670" i="22"/>
  <c r="AI670" i="22"/>
  <c r="AH670" i="22"/>
  <c r="AG670" i="22"/>
  <c r="AF670" i="22"/>
  <c r="AE670" i="22"/>
  <c r="AD670" i="22"/>
  <c r="AC670" i="22"/>
  <c r="AB670" i="22"/>
  <c r="AA670" i="22"/>
  <c r="Z670" i="22"/>
  <c r="Y670" i="22"/>
  <c r="X670" i="22"/>
  <c r="AN669" i="22"/>
  <c r="AM669" i="22"/>
  <c r="AL669" i="22"/>
  <c r="AK669" i="22"/>
  <c r="AJ669" i="22"/>
  <c r="AI669" i="22"/>
  <c r="AH669" i="22"/>
  <c r="AG669" i="22"/>
  <c r="AF669" i="22"/>
  <c r="AE669" i="22"/>
  <c r="AD669" i="22"/>
  <c r="AC669" i="22"/>
  <c r="AB669" i="22"/>
  <c r="AA669" i="22"/>
  <c r="Z669" i="22"/>
  <c r="Y669" i="22"/>
  <c r="X669" i="22"/>
  <c r="AN668" i="22"/>
  <c r="AM668" i="22"/>
  <c r="AL668" i="22"/>
  <c r="AK668" i="22"/>
  <c r="AJ668" i="22"/>
  <c r="AI668" i="22"/>
  <c r="AH668" i="22"/>
  <c r="AG668" i="22"/>
  <c r="AF668" i="22"/>
  <c r="AE668" i="22"/>
  <c r="AD668" i="22"/>
  <c r="AC668" i="22"/>
  <c r="AB668" i="22"/>
  <c r="AA668" i="22"/>
  <c r="Z668" i="22"/>
  <c r="Y668" i="22"/>
  <c r="X668" i="22"/>
  <c r="AN667" i="22"/>
  <c r="AM667" i="22"/>
  <c r="AL667" i="22"/>
  <c r="AK667" i="22"/>
  <c r="AJ667" i="22"/>
  <c r="AI667" i="22"/>
  <c r="AH667" i="22"/>
  <c r="AG667" i="22"/>
  <c r="AF667" i="22"/>
  <c r="AE667" i="22"/>
  <c r="AD667" i="22"/>
  <c r="AC667" i="22"/>
  <c r="AB667" i="22"/>
  <c r="AA667" i="22"/>
  <c r="Z667" i="22"/>
  <c r="Y667" i="22"/>
  <c r="X667" i="22"/>
  <c r="AN666" i="22"/>
  <c r="AM666" i="22"/>
  <c r="AL666" i="22"/>
  <c r="AK666" i="22"/>
  <c r="AJ666" i="22"/>
  <c r="AI666" i="22"/>
  <c r="AH666" i="22"/>
  <c r="AG666" i="22"/>
  <c r="AF666" i="22"/>
  <c r="AE666" i="22"/>
  <c r="AD666" i="22"/>
  <c r="AC666" i="22"/>
  <c r="AB666" i="22"/>
  <c r="AA666" i="22"/>
  <c r="Z666" i="22"/>
  <c r="Y666" i="22"/>
  <c r="X666" i="22"/>
  <c r="AN665" i="22"/>
  <c r="AM665" i="22"/>
  <c r="AL665" i="22"/>
  <c r="AK665" i="22"/>
  <c r="AJ665" i="22"/>
  <c r="AI665" i="22"/>
  <c r="AH665" i="22"/>
  <c r="AG665" i="22"/>
  <c r="AF665" i="22"/>
  <c r="AE665" i="22"/>
  <c r="AD665" i="22"/>
  <c r="AC665" i="22"/>
  <c r="AB665" i="22"/>
  <c r="AA665" i="22"/>
  <c r="Z665" i="22"/>
  <c r="Y665" i="22"/>
  <c r="X665" i="22"/>
  <c r="AN664" i="22"/>
  <c r="AM664" i="22"/>
  <c r="AL664" i="22"/>
  <c r="AK664" i="22"/>
  <c r="AJ664" i="22"/>
  <c r="AI664" i="22"/>
  <c r="AH664" i="22"/>
  <c r="AG664" i="22"/>
  <c r="AF664" i="22"/>
  <c r="AE664" i="22"/>
  <c r="AD664" i="22"/>
  <c r="AC664" i="22"/>
  <c r="AB664" i="22"/>
  <c r="AA664" i="22"/>
  <c r="Z664" i="22"/>
  <c r="Y664" i="22"/>
  <c r="X664" i="22"/>
  <c r="AN663" i="22"/>
  <c r="AM663" i="22"/>
  <c r="AL663" i="22"/>
  <c r="AK663" i="22"/>
  <c r="AJ663" i="22"/>
  <c r="AI663" i="22"/>
  <c r="AH663" i="22"/>
  <c r="AG663" i="22"/>
  <c r="AF663" i="22"/>
  <c r="AE663" i="22"/>
  <c r="AD663" i="22"/>
  <c r="AC663" i="22"/>
  <c r="AB663" i="22"/>
  <c r="AA663" i="22"/>
  <c r="Z663" i="22"/>
  <c r="Y663" i="22"/>
  <c r="X663" i="22"/>
  <c r="AN662" i="22"/>
  <c r="AM662" i="22"/>
  <c r="AL662" i="22"/>
  <c r="AK662" i="22"/>
  <c r="AJ662" i="22"/>
  <c r="AI662" i="22"/>
  <c r="AH662" i="22"/>
  <c r="AG662" i="22"/>
  <c r="AF662" i="22"/>
  <c r="AE662" i="22"/>
  <c r="AD662" i="22"/>
  <c r="AC662" i="22"/>
  <c r="AB662" i="22"/>
  <c r="AA662" i="22"/>
  <c r="Z662" i="22"/>
  <c r="Y662" i="22"/>
  <c r="X662" i="22"/>
  <c r="AN661" i="22"/>
  <c r="AM661" i="22"/>
  <c r="AL661" i="22"/>
  <c r="AK661" i="22"/>
  <c r="AJ661" i="22"/>
  <c r="AI661" i="22"/>
  <c r="AH661" i="22"/>
  <c r="AG661" i="22"/>
  <c r="AF661" i="22"/>
  <c r="AE661" i="22"/>
  <c r="AD661" i="22"/>
  <c r="AC661" i="22"/>
  <c r="AB661" i="22"/>
  <c r="AA661" i="22"/>
  <c r="Z661" i="22"/>
  <c r="Y661" i="22"/>
  <c r="X661" i="22"/>
  <c r="AN660" i="22"/>
  <c r="AM660" i="22"/>
  <c r="AL660" i="22"/>
  <c r="AK660" i="22"/>
  <c r="AJ660" i="22"/>
  <c r="AI660" i="22"/>
  <c r="AH660" i="22"/>
  <c r="AG660" i="22"/>
  <c r="AF660" i="22"/>
  <c r="AE660" i="22"/>
  <c r="AD660" i="22"/>
  <c r="AC660" i="22"/>
  <c r="AB660" i="22"/>
  <c r="AA660" i="22"/>
  <c r="Z660" i="22"/>
  <c r="Y660" i="22"/>
  <c r="X660" i="22"/>
  <c r="AN659" i="22"/>
  <c r="AM659" i="22"/>
  <c r="AL659" i="22"/>
  <c r="AK659" i="22"/>
  <c r="AJ659" i="22"/>
  <c r="AI659" i="22"/>
  <c r="AH659" i="22"/>
  <c r="AG659" i="22"/>
  <c r="AF659" i="22"/>
  <c r="AE659" i="22"/>
  <c r="AD659" i="22"/>
  <c r="AC659" i="22"/>
  <c r="AB659" i="22"/>
  <c r="AA659" i="22"/>
  <c r="Z659" i="22"/>
  <c r="Y659" i="22"/>
  <c r="X659" i="22"/>
  <c r="AN658" i="22"/>
  <c r="AM658" i="22"/>
  <c r="AL658" i="22"/>
  <c r="AK658" i="22"/>
  <c r="AJ658" i="22"/>
  <c r="AI658" i="22"/>
  <c r="AH658" i="22"/>
  <c r="AG658" i="22"/>
  <c r="AF658" i="22"/>
  <c r="AE658" i="22"/>
  <c r="AD658" i="22"/>
  <c r="AC658" i="22"/>
  <c r="AB658" i="22"/>
  <c r="AA658" i="22"/>
  <c r="Z658" i="22"/>
  <c r="Y658" i="22"/>
  <c r="X658" i="22"/>
  <c r="AN657" i="22"/>
  <c r="AM657" i="22"/>
  <c r="AL657" i="22"/>
  <c r="AK657" i="22"/>
  <c r="AJ657" i="22"/>
  <c r="AI657" i="22"/>
  <c r="AH657" i="22"/>
  <c r="AG657" i="22"/>
  <c r="AF657" i="22"/>
  <c r="AE657" i="22"/>
  <c r="AD657" i="22"/>
  <c r="AC657" i="22"/>
  <c r="AB657" i="22"/>
  <c r="AA657" i="22"/>
  <c r="Z657" i="22"/>
  <c r="Y657" i="22"/>
  <c r="X657" i="22"/>
  <c r="AN656" i="22"/>
  <c r="AM656" i="22"/>
  <c r="AL656" i="22"/>
  <c r="AK656" i="22"/>
  <c r="AJ656" i="22"/>
  <c r="AI656" i="22"/>
  <c r="AH656" i="22"/>
  <c r="AG656" i="22"/>
  <c r="AF656" i="22"/>
  <c r="AE656" i="22"/>
  <c r="AD656" i="22"/>
  <c r="AC656" i="22"/>
  <c r="AB656" i="22"/>
  <c r="AA656" i="22"/>
  <c r="Z656" i="22"/>
  <c r="Y656" i="22"/>
  <c r="X656" i="22"/>
  <c r="AN655" i="22"/>
  <c r="AM655" i="22"/>
  <c r="AL655" i="22"/>
  <c r="AK655" i="22"/>
  <c r="AJ655" i="22"/>
  <c r="AI655" i="22"/>
  <c r="AH655" i="22"/>
  <c r="AG655" i="22"/>
  <c r="AF655" i="22"/>
  <c r="AE655" i="22"/>
  <c r="AD655" i="22"/>
  <c r="AC655" i="22"/>
  <c r="AB655" i="22"/>
  <c r="AA655" i="22"/>
  <c r="Z655" i="22"/>
  <c r="Y655" i="22"/>
  <c r="X655" i="22"/>
  <c r="AN654" i="22"/>
  <c r="AM654" i="22"/>
  <c r="AL654" i="22"/>
  <c r="AK654" i="22"/>
  <c r="AJ654" i="22"/>
  <c r="AI654" i="22"/>
  <c r="AH654" i="22"/>
  <c r="AG654" i="22"/>
  <c r="AF654" i="22"/>
  <c r="AE654" i="22"/>
  <c r="AD654" i="22"/>
  <c r="AC654" i="22"/>
  <c r="AB654" i="22"/>
  <c r="AA654" i="22"/>
  <c r="Z654" i="22"/>
  <c r="Y654" i="22"/>
  <c r="X654" i="22"/>
  <c r="AN653" i="22"/>
  <c r="AM653" i="22"/>
  <c r="AL653" i="22"/>
  <c r="AK653" i="22"/>
  <c r="AJ653" i="22"/>
  <c r="AI653" i="22"/>
  <c r="AH653" i="22"/>
  <c r="AG653" i="22"/>
  <c r="AF653" i="22"/>
  <c r="AE653" i="22"/>
  <c r="AD653" i="22"/>
  <c r="AC653" i="22"/>
  <c r="AB653" i="22"/>
  <c r="AA653" i="22"/>
  <c r="Z653" i="22"/>
  <c r="Y653" i="22"/>
  <c r="X653" i="22"/>
  <c r="AN652" i="22"/>
  <c r="AM652" i="22"/>
  <c r="AL652" i="22"/>
  <c r="AK652" i="22"/>
  <c r="AJ652" i="22"/>
  <c r="AI652" i="22"/>
  <c r="AH652" i="22"/>
  <c r="AG652" i="22"/>
  <c r="AF652" i="22"/>
  <c r="AE652" i="22"/>
  <c r="AD652" i="22"/>
  <c r="AC652" i="22"/>
  <c r="AB652" i="22"/>
  <c r="AA652" i="22"/>
  <c r="Z652" i="22"/>
  <c r="Y652" i="22"/>
  <c r="X652" i="22"/>
  <c r="AN651" i="22"/>
  <c r="AM651" i="22"/>
  <c r="AL651" i="22"/>
  <c r="AK651" i="22"/>
  <c r="AJ651" i="22"/>
  <c r="AI651" i="22"/>
  <c r="AH651" i="22"/>
  <c r="AG651" i="22"/>
  <c r="AF651" i="22"/>
  <c r="AE651" i="22"/>
  <c r="AD651" i="22"/>
  <c r="AC651" i="22"/>
  <c r="AB651" i="22"/>
  <c r="AA651" i="22"/>
  <c r="Z651" i="22"/>
  <c r="Y651" i="22"/>
  <c r="X651" i="22"/>
  <c r="AN650" i="22"/>
  <c r="AM650" i="22"/>
  <c r="AL650" i="22"/>
  <c r="AK650" i="22"/>
  <c r="AJ650" i="22"/>
  <c r="AI650" i="22"/>
  <c r="AH650" i="22"/>
  <c r="AG650" i="22"/>
  <c r="AF650" i="22"/>
  <c r="AE650" i="22"/>
  <c r="AD650" i="22"/>
  <c r="AC650" i="22"/>
  <c r="AB650" i="22"/>
  <c r="AA650" i="22"/>
  <c r="Z650" i="22"/>
  <c r="Y650" i="22"/>
  <c r="X650" i="22"/>
  <c r="AN649" i="22"/>
  <c r="AM649" i="22"/>
  <c r="AL649" i="22"/>
  <c r="AK649" i="22"/>
  <c r="AJ649" i="22"/>
  <c r="AI649" i="22"/>
  <c r="AH649" i="22"/>
  <c r="AG649" i="22"/>
  <c r="AF649" i="22"/>
  <c r="AE649" i="22"/>
  <c r="AD649" i="22"/>
  <c r="AC649" i="22"/>
  <c r="AB649" i="22"/>
  <c r="AA649" i="22"/>
  <c r="Z649" i="22"/>
  <c r="Y649" i="22"/>
  <c r="X649" i="22"/>
  <c r="AN648" i="22"/>
  <c r="AM648" i="22"/>
  <c r="AL648" i="22"/>
  <c r="AK648" i="22"/>
  <c r="AJ648" i="22"/>
  <c r="AI648" i="22"/>
  <c r="AH648" i="22"/>
  <c r="AG648" i="22"/>
  <c r="AF648" i="22"/>
  <c r="AE648" i="22"/>
  <c r="AD648" i="22"/>
  <c r="AC648" i="22"/>
  <c r="AB648" i="22"/>
  <c r="AA648" i="22"/>
  <c r="Z648" i="22"/>
  <c r="Y648" i="22"/>
  <c r="X648" i="22"/>
  <c r="AN647" i="22"/>
  <c r="AM647" i="22"/>
  <c r="AL647" i="22"/>
  <c r="AK647" i="22"/>
  <c r="AJ647" i="22"/>
  <c r="AI647" i="22"/>
  <c r="AH647" i="22"/>
  <c r="AG647" i="22"/>
  <c r="AF647" i="22"/>
  <c r="AE647" i="22"/>
  <c r="AD647" i="22"/>
  <c r="AC647" i="22"/>
  <c r="AB647" i="22"/>
  <c r="AA647" i="22"/>
  <c r="Z647" i="22"/>
  <c r="Y647" i="22"/>
  <c r="X647" i="22"/>
  <c r="AN646" i="22"/>
  <c r="AM646" i="22"/>
  <c r="AL646" i="22"/>
  <c r="AK646" i="22"/>
  <c r="AJ646" i="22"/>
  <c r="AI646" i="22"/>
  <c r="AH646" i="22"/>
  <c r="AG646" i="22"/>
  <c r="AF646" i="22"/>
  <c r="AE646" i="22"/>
  <c r="AD646" i="22"/>
  <c r="AC646" i="22"/>
  <c r="AB646" i="22"/>
  <c r="AA646" i="22"/>
  <c r="Z646" i="22"/>
  <c r="Y646" i="22"/>
  <c r="X646" i="22"/>
  <c r="AN645" i="22"/>
  <c r="AM645" i="22"/>
  <c r="AL645" i="22"/>
  <c r="AK645" i="22"/>
  <c r="AJ645" i="22"/>
  <c r="AI645" i="22"/>
  <c r="AH645" i="22"/>
  <c r="AG645" i="22"/>
  <c r="AF645" i="22"/>
  <c r="AE645" i="22"/>
  <c r="AD645" i="22"/>
  <c r="AC645" i="22"/>
  <c r="AB645" i="22"/>
  <c r="AA645" i="22"/>
  <c r="Z645" i="22"/>
  <c r="Y645" i="22"/>
  <c r="X645" i="22"/>
  <c r="AN644" i="22"/>
  <c r="AM644" i="22"/>
  <c r="AL644" i="22"/>
  <c r="AK644" i="22"/>
  <c r="AJ644" i="22"/>
  <c r="AI644" i="22"/>
  <c r="AH644" i="22"/>
  <c r="AG644" i="22"/>
  <c r="AF644" i="22"/>
  <c r="AE644" i="22"/>
  <c r="AD644" i="22"/>
  <c r="AC644" i="22"/>
  <c r="AB644" i="22"/>
  <c r="AA644" i="22"/>
  <c r="Z644" i="22"/>
  <c r="Y644" i="22"/>
  <c r="X644" i="22"/>
  <c r="AN643" i="22"/>
  <c r="AM643" i="22"/>
  <c r="AL643" i="22"/>
  <c r="AK643" i="22"/>
  <c r="AJ643" i="22"/>
  <c r="AI643" i="22"/>
  <c r="AH643" i="22"/>
  <c r="AG643" i="22"/>
  <c r="AF643" i="22"/>
  <c r="AE643" i="22"/>
  <c r="AD643" i="22"/>
  <c r="AC643" i="22"/>
  <c r="AB643" i="22"/>
  <c r="AA643" i="22"/>
  <c r="Z643" i="22"/>
  <c r="Y643" i="22"/>
  <c r="X643" i="22"/>
  <c r="AN642" i="22"/>
  <c r="AM642" i="22"/>
  <c r="AL642" i="22"/>
  <c r="AK642" i="22"/>
  <c r="AJ642" i="22"/>
  <c r="AI642" i="22"/>
  <c r="AH642" i="22"/>
  <c r="AG642" i="22"/>
  <c r="AF642" i="22"/>
  <c r="AE642" i="22"/>
  <c r="AD642" i="22"/>
  <c r="AC642" i="22"/>
  <c r="AB642" i="22"/>
  <c r="AA642" i="22"/>
  <c r="Z642" i="22"/>
  <c r="Y642" i="22"/>
  <c r="X642" i="22"/>
  <c r="AN641" i="22"/>
  <c r="AM641" i="22"/>
  <c r="AL641" i="22"/>
  <c r="AK641" i="22"/>
  <c r="AJ641" i="22"/>
  <c r="AI641" i="22"/>
  <c r="AH641" i="22"/>
  <c r="AG641" i="22"/>
  <c r="AF641" i="22"/>
  <c r="AE641" i="22"/>
  <c r="AD641" i="22"/>
  <c r="AC641" i="22"/>
  <c r="AB641" i="22"/>
  <c r="AA641" i="22"/>
  <c r="Z641" i="22"/>
  <c r="Y641" i="22"/>
  <c r="X641" i="22"/>
  <c r="AN640" i="22"/>
  <c r="AM640" i="22"/>
  <c r="AL640" i="22"/>
  <c r="AK640" i="22"/>
  <c r="AJ640" i="22"/>
  <c r="AI640" i="22"/>
  <c r="AH640" i="22"/>
  <c r="AG640" i="22"/>
  <c r="AF640" i="22"/>
  <c r="AE640" i="22"/>
  <c r="AD640" i="22"/>
  <c r="AC640" i="22"/>
  <c r="AB640" i="22"/>
  <c r="AA640" i="22"/>
  <c r="Z640" i="22"/>
  <c r="Y640" i="22"/>
  <c r="X640" i="22"/>
  <c r="AN639" i="22"/>
  <c r="AM639" i="22"/>
  <c r="AL639" i="22"/>
  <c r="AK639" i="22"/>
  <c r="AJ639" i="22"/>
  <c r="AI639" i="22"/>
  <c r="AH639" i="22"/>
  <c r="AG639" i="22"/>
  <c r="AF639" i="22"/>
  <c r="AE639" i="22"/>
  <c r="AD639" i="22"/>
  <c r="AC639" i="22"/>
  <c r="AB639" i="22"/>
  <c r="AA639" i="22"/>
  <c r="Z639" i="22"/>
  <c r="Y639" i="22"/>
  <c r="X639" i="22"/>
  <c r="AN638" i="22"/>
  <c r="AM638" i="22"/>
  <c r="AL638" i="22"/>
  <c r="AK638" i="22"/>
  <c r="AJ638" i="22"/>
  <c r="AI638" i="22"/>
  <c r="AH638" i="22"/>
  <c r="AG638" i="22"/>
  <c r="AF638" i="22"/>
  <c r="AE638" i="22"/>
  <c r="AD638" i="22"/>
  <c r="AC638" i="22"/>
  <c r="AB638" i="22"/>
  <c r="AA638" i="22"/>
  <c r="Z638" i="22"/>
  <c r="Y638" i="22"/>
  <c r="X638" i="22"/>
  <c r="AN637" i="22"/>
  <c r="AM637" i="22"/>
  <c r="AL637" i="22"/>
  <c r="AK637" i="22"/>
  <c r="AJ637" i="22"/>
  <c r="AI637" i="22"/>
  <c r="AH637" i="22"/>
  <c r="AG637" i="22"/>
  <c r="AF637" i="22"/>
  <c r="AE637" i="22"/>
  <c r="AD637" i="22"/>
  <c r="AC637" i="22"/>
  <c r="AB637" i="22"/>
  <c r="AA637" i="22"/>
  <c r="Z637" i="22"/>
  <c r="Y637" i="22"/>
  <c r="X637" i="22"/>
  <c r="AN636" i="22"/>
  <c r="AM636" i="22"/>
  <c r="AL636" i="22"/>
  <c r="AK636" i="22"/>
  <c r="AJ636" i="22"/>
  <c r="AI636" i="22"/>
  <c r="AH636" i="22"/>
  <c r="AG636" i="22"/>
  <c r="AF636" i="22"/>
  <c r="AE636" i="22"/>
  <c r="AD636" i="22"/>
  <c r="AC636" i="22"/>
  <c r="AB636" i="22"/>
  <c r="AA636" i="22"/>
  <c r="Z636" i="22"/>
  <c r="Y636" i="22"/>
  <c r="X636" i="22"/>
  <c r="AN635" i="22"/>
  <c r="AM635" i="22"/>
  <c r="AL635" i="22"/>
  <c r="AK635" i="22"/>
  <c r="AJ635" i="22"/>
  <c r="AI635" i="22"/>
  <c r="AH635" i="22"/>
  <c r="AG635" i="22"/>
  <c r="AF635" i="22"/>
  <c r="AE635" i="22"/>
  <c r="AD635" i="22"/>
  <c r="AC635" i="22"/>
  <c r="AB635" i="22"/>
  <c r="AA635" i="22"/>
  <c r="Z635" i="22"/>
  <c r="Y635" i="22"/>
  <c r="X635" i="22"/>
  <c r="AN634" i="22"/>
  <c r="AM634" i="22"/>
  <c r="AL634" i="22"/>
  <c r="AK634" i="22"/>
  <c r="AJ634" i="22"/>
  <c r="AI634" i="22"/>
  <c r="AH634" i="22"/>
  <c r="AG634" i="22"/>
  <c r="AF634" i="22"/>
  <c r="AE634" i="22"/>
  <c r="AD634" i="22"/>
  <c r="AC634" i="22"/>
  <c r="AB634" i="22"/>
  <c r="AA634" i="22"/>
  <c r="Z634" i="22"/>
  <c r="Y634" i="22"/>
  <c r="X634" i="22"/>
  <c r="AN633" i="22"/>
  <c r="AM633" i="22"/>
  <c r="AL633" i="22"/>
  <c r="AK633" i="22"/>
  <c r="AJ633" i="22"/>
  <c r="AI633" i="22"/>
  <c r="AH633" i="22"/>
  <c r="AG633" i="22"/>
  <c r="AF633" i="22"/>
  <c r="AE633" i="22"/>
  <c r="AD633" i="22"/>
  <c r="AC633" i="22"/>
  <c r="AB633" i="22"/>
  <c r="AA633" i="22"/>
  <c r="Z633" i="22"/>
  <c r="Y633" i="22"/>
  <c r="X633" i="22"/>
  <c r="AN632" i="22"/>
  <c r="AM632" i="22"/>
  <c r="AL632" i="22"/>
  <c r="AK632" i="22"/>
  <c r="AJ632" i="22"/>
  <c r="AI632" i="22"/>
  <c r="AH632" i="22"/>
  <c r="AG632" i="22"/>
  <c r="AF632" i="22"/>
  <c r="AE632" i="22"/>
  <c r="AD632" i="22"/>
  <c r="AC632" i="22"/>
  <c r="AB632" i="22"/>
  <c r="AA632" i="22"/>
  <c r="Z632" i="22"/>
  <c r="Y632" i="22"/>
  <c r="X632" i="22"/>
  <c r="AN631" i="22"/>
  <c r="AM631" i="22"/>
  <c r="AL631" i="22"/>
  <c r="AK631" i="22"/>
  <c r="AJ631" i="22"/>
  <c r="AI631" i="22"/>
  <c r="AH631" i="22"/>
  <c r="AG631" i="22"/>
  <c r="AF631" i="22"/>
  <c r="AE631" i="22"/>
  <c r="AD631" i="22"/>
  <c r="AC631" i="22"/>
  <c r="AB631" i="22"/>
  <c r="AA631" i="22"/>
  <c r="Z631" i="22"/>
  <c r="Y631" i="22"/>
  <c r="X631" i="22"/>
  <c r="AN630" i="22"/>
  <c r="AM630" i="22"/>
  <c r="AL630" i="22"/>
  <c r="AK630" i="22"/>
  <c r="AJ630" i="22"/>
  <c r="AI630" i="22"/>
  <c r="AH630" i="22"/>
  <c r="AG630" i="22"/>
  <c r="AF630" i="22"/>
  <c r="AE630" i="22"/>
  <c r="AD630" i="22"/>
  <c r="AC630" i="22"/>
  <c r="AB630" i="22"/>
  <c r="AA630" i="22"/>
  <c r="Z630" i="22"/>
  <c r="Y630" i="22"/>
  <c r="X630" i="22"/>
  <c r="AN629" i="22"/>
  <c r="AM629" i="22"/>
  <c r="AL629" i="22"/>
  <c r="AK629" i="22"/>
  <c r="AJ629" i="22"/>
  <c r="AI629" i="22"/>
  <c r="AH629" i="22"/>
  <c r="AG629" i="22"/>
  <c r="AF629" i="22"/>
  <c r="AE629" i="22"/>
  <c r="AD629" i="22"/>
  <c r="AC629" i="22"/>
  <c r="AB629" i="22"/>
  <c r="AA629" i="22"/>
  <c r="Z629" i="22"/>
  <c r="Y629" i="22"/>
  <c r="X629" i="22"/>
  <c r="AN628" i="22"/>
  <c r="AM628" i="22"/>
  <c r="AL628" i="22"/>
  <c r="AK628" i="22"/>
  <c r="AJ628" i="22"/>
  <c r="AI628" i="22"/>
  <c r="AH628" i="22"/>
  <c r="AG628" i="22"/>
  <c r="AF628" i="22"/>
  <c r="AE628" i="22"/>
  <c r="AD628" i="22"/>
  <c r="AC628" i="22"/>
  <c r="AB628" i="22"/>
  <c r="AA628" i="22"/>
  <c r="Z628" i="22"/>
  <c r="Y628" i="22"/>
  <c r="X628" i="22"/>
  <c r="AN627" i="22"/>
  <c r="AM627" i="22"/>
  <c r="AL627" i="22"/>
  <c r="AK627" i="22"/>
  <c r="AJ627" i="22"/>
  <c r="AI627" i="22"/>
  <c r="AH627" i="22"/>
  <c r="AG627" i="22"/>
  <c r="AF627" i="22"/>
  <c r="AE627" i="22"/>
  <c r="AD627" i="22"/>
  <c r="AC627" i="22"/>
  <c r="AB627" i="22"/>
  <c r="AA627" i="22"/>
  <c r="Z627" i="22"/>
  <c r="Y627" i="22"/>
  <c r="X627" i="22"/>
  <c r="AN626" i="22"/>
  <c r="AM626" i="22"/>
  <c r="AL626" i="22"/>
  <c r="AK626" i="22"/>
  <c r="AJ626" i="22"/>
  <c r="AI626" i="22"/>
  <c r="AH626" i="22"/>
  <c r="AG626" i="22"/>
  <c r="AF626" i="22"/>
  <c r="AE626" i="22"/>
  <c r="AD626" i="22"/>
  <c r="AC626" i="22"/>
  <c r="AB626" i="22"/>
  <c r="AA626" i="22"/>
  <c r="Z626" i="22"/>
  <c r="Y626" i="22"/>
  <c r="X626" i="22"/>
  <c r="AN625" i="22"/>
  <c r="AM625" i="22"/>
  <c r="AL625" i="22"/>
  <c r="AK625" i="22"/>
  <c r="AJ625" i="22"/>
  <c r="AI625" i="22"/>
  <c r="AH625" i="22"/>
  <c r="AG625" i="22"/>
  <c r="AF625" i="22"/>
  <c r="AE625" i="22"/>
  <c r="AD625" i="22"/>
  <c r="AC625" i="22"/>
  <c r="AB625" i="22"/>
  <c r="AA625" i="22"/>
  <c r="Z625" i="22"/>
  <c r="Y625" i="22"/>
  <c r="X625" i="22"/>
  <c r="AN624" i="22"/>
  <c r="AM624" i="22"/>
  <c r="AL624" i="22"/>
  <c r="AK624" i="22"/>
  <c r="AJ624" i="22"/>
  <c r="AI624" i="22"/>
  <c r="AH624" i="22"/>
  <c r="AG624" i="22"/>
  <c r="AF624" i="22"/>
  <c r="AE624" i="22"/>
  <c r="AD624" i="22"/>
  <c r="AC624" i="22"/>
  <c r="AB624" i="22"/>
  <c r="AA624" i="22"/>
  <c r="Z624" i="22"/>
  <c r="Y624" i="22"/>
  <c r="X624" i="22"/>
  <c r="AN623" i="22"/>
  <c r="AM623" i="22"/>
  <c r="AL623" i="22"/>
  <c r="AK623" i="22"/>
  <c r="AJ623" i="22"/>
  <c r="AI623" i="22"/>
  <c r="AH623" i="22"/>
  <c r="AG623" i="22"/>
  <c r="AF623" i="22"/>
  <c r="AE623" i="22"/>
  <c r="AD623" i="22"/>
  <c r="AC623" i="22"/>
  <c r="AB623" i="22"/>
  <c r="AA623" i="22"/>
  <c r="Z623" i="22"/>
  <c r="Y623" i="22"/>
  <c r="X623" i="22"/>
  <c r="AN622" i="22"/>
  <c r="AM622" i="22"/>
  <c r="AL622" i="22"/>
  <c r="AK622" i="22"/>
  <c r="AJ622" i="22"/>
  <c r="AI622" i="22"/>
  <c r="AH622" i="22"/>
  <c r="AG622" i="22"/>
  <c r="AF622" i="22"/>
  <c r="AE622" i="22"/>
  <c r="AD622" i="22"/>
  <c r="AC622" i="22"/>
  <c r="AB622" i="22"/>
  <c r="AA622" i="22"/>
  <c r="Z622" i="22"/>
  <c r="Y622" i="22"/>
  <c r="X622" i="22"/>
  <c r="AN621" i="22"/>
  <c r="AM621" i="22"/>
  <c r="AL621" i="22"/>
  <c r="AK621" i="22"/>
  <c r="AJ621" i="22"/>
  <c r="AI621" i="22"/>
  <c r="AH621" i="22"/>
  <c r="AG621" i="22"/>
  <c r="AF621" i="22"/>
  <c r="AE621" i="22"/>
  <c r="AD621" i="22"/>
  <c r="AC621" i="22"/>
  <c r="AB621" i="22"/>
  <c r="AA621" i="22"/>
  <c r="Z621" i="22"/>
  <c r="Y621" i="22"/>
  <c r="X621" i="22"/>
  <c r="AN620" i="22"/>
  <c r="AM620" i="22"/>
  <c r="AL620" i="22"/>
  <c r="AK620" i="22"/>
  <c r="AJ620" i="22"/>
  <c r="AI620" i="22"/>
  <c r="AH620" i="22"/>
  <c r="AG620" i="22"/>
  <c r="AF620" i="22"/>
  <c r="AE620" i="22"/>
  <c r="AD620" i="22"/>
  <c r="AC620" i="22"/>
  <c r="AB620" i="22"/>
  <c r="AA620" i="22"/>
  <c r="Z620" i="22"/>
  <c r="Y620" i="22"/>
  <c r="X620" i="22"/>
  <c r="AN619" i="22"/>
  <c r="AM619" i="22"/>
  <c r="AL619" i="22"/>
  <c r="AK619" i="22"/>
  <c r="AJ619" i="22"/>
  <c r="AI619" i="22"/>
  <c r="AH619" i="22"/>
  <c r="AG619" i="22"/>
  <c r="AF619" i="22"/>
  <c r="AE619" i="22"/>
  <c r="AD619" i="22"/>
  <c r="AC619" i="22"/>
  <c r="AB619" i="22"/>
  <c r="AA619" i="22"/>
  <c r="Z619" i="22"/>
  <c r="Y619" i="22"/>
  <c r="X619" i="22"/>
  <c r="AN618" i="22"/>
  <c r="AM618" i="22"/>
  <c r="AL618" i="22"/>
  <c r="AK618" i="22"/>
  <c r="AJ618" i="22"/>
  <c r="AI618" i="22"/>
  <c r="AH618" i="22"/>
  <c r="AG618" i="22"/>
  <c r="AF618" i="22"/>
  <c r="AE618" i="22"/>
  <c r="AD618" i="22"/>
  <c r="AC618" i="22"/>
  <c r="AB618" i="22"/>
  <c r="AA618" i="22"/>
  <c r="Z618" i="22"/>
  <c r="Y618" i="22"/>
  <c r="X618" i="22"/>
  <c r="AN617" i="22"/>
  <c r="AM617" i="22"/>
  <c r="AL617" i="22"/>
  <c r="AK617" i="22"/>
  <c r="AJ617" i="22"/>
  <c r="AI617" i="22"/>
  <c r="AH617" i="22"/>
  <c r="AG617" i="22"/>
  <c r="AF617" i="22"/>
  <c r="AE617" i="22"/>
  <c r="AD617" i="22"/>
  <c r="AC617" i="22"/>
  <c r="AB617" i="22"/>
  <c r="AA617" i="22"/>
  <c r="Z617" i="22"/>
  <c r="Y617" i="22"/>
  <c r="X617" i="22"/>
  <c r="AN616" i="22"/>
  <c r="AM616" i="22"/>
  <c r="AL616" i="22"/>
  <c r="AK616" i="22"/>
  <c r="AJ616" i="22"/>
  <c r="AI616" i="22"/>
  <c r="AH616" i="22"/>
  <c r="AG616" i="22"/>
  <c r="AF616" i="22"/>
  <c r="AE616" i="22"/>
  <c r="AD616" i="22"/>
  <c r="AC616" i="22"/>
  <c r="AB616" i="22"/>
  <c r="AA616" i="22"/>
  <c r="Z616" i="22"/>
  <c r="Y616" i="22"/>
  <c r="X616" i="22"/>
  <c r="AN615" i="22"/>
  <c r="AM615" i="22"/>
  <c r="AL615" i="22"/>
  <c r="AK615" i="22"/>
  <c r="AJ615" i="22"/>
  <c r="AI615" i="22"/>
  <c r="AH615" i="22"/>
  <c r="AG615" i="22"/>
  <c r="AF615" i="22"/>
  <c r="AE615" i="22"/>
  <c r="AD615" i="22"/>
  <c r="AC615" i="22"/>
  <c r="AB615" i="22"/>
  <c r="AA615" i="22"/>
  <c r="Z615" i="22"/>
  <c r="Y615" i="22"/>
  <c r="X615" i="22"/>
  <c r="AN614" i="22"/>
  <c r="AM614" i="22"/>
  <c r="AL614" i="22"/>
  <c r="AK614" i="22"/>
  <c r="AJ614" i="22"/>
  <c r="AI614" i="22"/>
  <c r="AH614" i="22"/>
  <c r="AG614" i="22"/>
  <c r="AF614" i="22"/>
  <c r="AE614" i="22"/>
  <c r="AD614" i="22"/>
  <c r="AC614" i="22"/>
  <c r="AB614" i="22"/>
  <c r="AA614" i="22"/>
  <c r="Z614" i="22"/>
  <c r="Y614" i="22"/>
  <c r="X614" i="22"/>
  <c r="AN613" i="22"/>
  <c r="AM613" i="22"/>
  <c r="AL613" i="22"/>
  <c r="AK613" i="22"/>
  <c r="AJ613" i="22"/>
  <c r="AI613" i="22"/>
  <c r="AH613" i="22"/>
  <c r="AG613" i="22"/>
  <c r="AF613" i="22"/>
  <c r="AE613" i="22"/>
  <c r="AD613" i="22"/>
  <c r="AC613" i="22"/>
  <c r="AB613" i="22"/>
  <c r="AA613" i="22"/>
  <c r="Z613" i="22"/>
  <c r="Y613" i="22"/>
  <c r="X613" i="22"/>
  <c r="AN612" i="22"/>
  <c r="AM612" i="22"/>
  <c r="AL612" i="22"/>
  <c r="AK612" i="22"/>
  <c r="AJ612" i="22"/>
  <c r="AI612" i="22"/>
  <c r="AH612" i="22"/>
  <c r="AG612" i="22"/>
  <c r="AF612" i="22"/>
  <c r="AE612" i="22"/>
  <c r="AD612" i="22"/>
  <c r="AC612" i="22"/>
  <c r="AB612" i="22"/>
  <c r="AA612" i="22"/>
  <c r="Z612" i="22"/>
  <c r="Y612" i="22"/>
  <c r="X612" i="22"/>
  <c r="AN611" i="22"/>
  <c r="AM611" i="22"/>
  <c r="AL611" i="22"/>
  <c r="AK611" i="22"/>
  <c r="AJ611" i="22"/>
  <c r="AI611" i="22"/>
  <c r="AH611" i="22"/>
  <c r="AG611" i="22"/>
  <c r="AF611" i="22"/>
  <c r="AE611" i="22"/>
  <c r="AD611" i="22"/>
  <c r="AC611" i="22"/>
  <c r="AB611" i="22"/>
  <c r="AA611" i="22"/>
  <c r="Z611" i="22"/>
  <c r="Y611" i="22"/>
  <c r="X611" i="22"/>
  <c r="AN610" i="22"/>
  <c r="AM610" i="22"/>
  <c r="AL610" i="22"/>
  <c r="AK610" i="22"/>
  <c r="AJ610" i="22"/>
  <c r="AI610" i="22"/>
  <c r="AH610" i="22"/>
  <c r="AG610" i="22"/>
  <c r="AF610" i="22"/>
  <c r="AE610" i="22"/>
  <c r="AD610" i="22"/>
  <c r="AC610" i="22"/>
  <c r="AB610" i="22"/>
  <c r="AA610" i="22"/>
  <c r="Z610" i="22"/>
  <c r="Y610" i="22"/>
  <c r="X610" i="22"/>
  <c r="AN609" i="22"/>
  <c r="AM609" i="22"/>
  <c r="AL609" i="22"/>
  <c r="AK609" i="22"/>
  <c r="AJ609" i="22"/>
  <c r="AI609" i="22"/>
  <c r="AH609" i="22"/>
  <c r="AG609" i="22"/>
  <c r="AF609" i="22"/>
  <c r="AE609" i="22"/>
  <c r="AD609" i="22"/>
  <c r="AC609" i="22"/>
  <c r="AB609" i="22"/>
  <c r="AA609" i="22"/>
  <c r="Z609" i="22"/>
  <c r="Y609" i="22"/>
  <c r="X609" i="22"/>
  <c r="AN608" i="22"/>
  <c r="AM608" i="22"/>
  <c r="AL608" i="22"/>
  <c r="AK608" i="22"/>
  <c r="AJ608" i="22"/>
  <c r="AI608" i="22"/>
  <c r="AH608" i="22"/>
  <c r="AG608" i="22"/>
  <c r="AF608" i="22"/>
  <c r="AE608" i="22"/>
  <c r="AD608" i="22"/>
  <c r="AC608" i="22"/>
  <c r="AB608" i="22"/>
  <c r="AA608" i="22"/>
  <c r="Z608" i="22"/>
  <c r="Y608" i="22"/>
  <c r="X608" i="22"/>
  <c r="AN607" i="22"/>
  <c r="AM607" i="22"/>
  <c r="AL607" i="22"/>
  <c r="AK607" i="22"/>
  <c r="AJ607" i="22"/>
  <c r="AI607" i="22"/>
  <c r="AH607" i="22"/>
  <c r="AG607" i="22"/>
  <c r="AF607" i="22"/>
  <c r="AE607" i="22"/>
  <c r="AD607" i="22"/>
  <c r="AC607" i="22"/>
  <c r="AB607" i="22"/>
  <c r="AA607" i="22"/>
  <c r="Z607" i="22"/>
  <c r="Y607" i="22"/>
  <c r="X607" i="22"/>
  <c r="AN606" i="22"/>
  <c r="AM606" i="22"/>
  <c r="AL606" i="22"/>
  <c r="AK606" i="22"/>
  <c r="AJ606" i="22"/>
  <c r="AI606" i="22"/>
  <c r="AH606" i="22"/>
  <c r="AG606" i="22"/>
  <c r="AF606" i="22"/>
  <c r="AE606" i="22"/>
  <c r="AD606" i="22"/>
  <c r="AC606" i="22"/>
  <c r="AB606" i="22"/>
  <c r="AA606" i="22"/>
  <c r="Z606" i="22"/>
  <c r="Y606" i="22"/>
  <c r="X606" i="22"/>
  <c r="AN605" i="22"/>
  <c r="AM605" i="22"/>
  <c r="AL605" i="22"/>
  <c r="AK605" i="22"/>
  <c r="AJ605" i="22"/>
  <c r="AI605" i="22"/>
  <c r="AH605" i="22"/>
  <c r="AG605" i="22"/>
  <c r="AF605" i="22"/>
  <c r="AE605" i="22"/>
  <c r="AD605" i="22"/>
  <c r="AC605" i="22"/>
  <c r="AB605" i="22"/>
  <c r="AA605" i="22"/>
  <c r="Z605" i="22"/>
  <c r="Y605" i="22"/>
  <c r="X605" i="22"/>
  <c r="AN604" i="22"/>
  <c r="AM604" i="22"/>
  <c r="AL604" i="22"/>
  <c r="AK604" i="22"/>
  <c r="AJ604" i="22"/>
  <c r="AI604" i="22"/>
  <c r="AH604" i="22"/>
  <c r="AG604" i="22"/>
  <c r="AF604" i="22"/>
  <c r="AE604" i="22"/>
  <c r="AD604" i="22"/>
  <c r="AC604" i="22"/>
  <c r="AB604" i="22"/>
  <c r="AA604" i="22"/>
  <c r="Z604" i="22"/>
  <c r="Y604" i="22"/>
  <c r="X604" i="22"/>
  <c r="AN603" i="22"/>
  <c r="AM603" i="22"/>
  <c r="AL603" i="22"/>
  <c r="AK603" i="22"/>
  <c r="AJ603" i="22"/>
  <c r="AI603" i="22"/>
  <c r="AH603" i="22"/>
  <c r="AG603" i="22"/>
  <c r="AF603" i="22"/>
  <c r="AE603" i="22"/>
  <c r="AD603" i="22"/>
  <c r="AC603" i="22"/>
  <c r="AB603" i="22"/>
  <c r="AA603" i="22"/>
  <c r="Z603" i="22"/>
  <c r="Y603" i="22"/>
  <c r="X603" i="22"/>
  <c r="AN602" i="22"/>
  <c r="AM602" i="22"/>
  <c r="AL602" i="22"/>
  <c r="AK602" i="22"/>
  <c r="AJ602" i="22"/>
  <c r="AI602" i="22"/>
  <c r="AH602" i="22"/>
  <c r="AG602" i="22"/>
  <c r="AF602" i="22"/>
  <c r="AE602" i="22"/>
  <c r="AD602" i="22"/>
  <c r="AC602" i="22"/>
  <c r="AB602" i="22"/>
  <c r="AA602" i="22"/>
  <c r="Z602" i="22"/>
  <c r="Y602" i="22"/>
  <c r="X602" i="22"/>
  <c r="AN601" i="22"/>
  <c r="AM601" i="22"/>
  <c r="AL601" i="22"/>
  <c r="AK601" i="22"/>
  <c r="AJ601" i="22"/>
  <c r="AI601" i="22"/>
  <c r="AH601" i="22"/>
  <c r="AG601" i="22"/>
  <c r="AF601" i="22"/>
  <c r="AE601" i="22"/>
  <c r="AD601" i="22"/>
  <c r="AC601" i="22"/>
  <c r="AB601" i="22"/>
  <c r="AA601" i="22"/>
  <c r="Z601" i="22"/>
  <c r="Y601" i="22"/>
  <c r="X601" i="22"/>
  <c r="AN600" i="22"/>
  <c r="AM600" i="22"/>
  <c r="AL600" i="22"/>
  <c r="AK600" i="22"/>
  <c r="AJ600" i="22"/>
  <c r="AI600" i="22"/>
  <c r="AH600" i="22"/>
  <c r="AG600" i="22"/>
  <c r="AF600" i="22"/>
  <c r="AE600" i="22"/>
  <c r="AD600" i="22"/>
  <c r="AC600" i="22"/>
  <c r="AB600" i="22"/>
  <c r="AA600" i="22"/>
  <c r="Z600" i="22"/>
  <c r="Y600" i="22"/>
  <c r="X600" i="22"/>
  <c r="AN599" i="22"/>
  <c r="AM599" i="22"/>
  <c r="AL599" i="22"/>
  <c r="AK599" i="22"/>
  <c r="AJ599" i="22"/>
  <c r="AI599" i="22"/>
  <c r="AH599" i="22"/>
  <c r="AG599" i="22"/>
  <c r="AF599" i="22"/>
  <c r="AE599" i="22"/>
  <c r="AD599" i="22"/>
  <c r="AC599" i="22"/>
  <c r="AB599" i="22"/>
  <c r="AA599" i="22"/>
  <c r="Z599" i="22"/>
  <c r="Y599" i="22"/>
  <c r="X599" i="22"/>
  <c r="AN598" i="22"/>
  <c r="AM598" i="22"/>
  <c r="AL598" i="22"/>
  <c r="AK598" i="22"/>
  <c r="AJ598" i="22"/>
  <c r="AI598" i="22"/>
  <c r="AH598" i="22"/>
  <c r="AG598" i="22"/>
  <c r="AF598" i="22"/>
  <c r="AE598" i="22"/>
  <c r="AD598" i="22"/>
  <c r="AC598" i="22"/>
  <c r="AB598" i="22"/>
  <c r="AA598" i="22"/>
  <c r="Z598" i="22"/>
  <c r="Y598" i="22"/>
  <c r="X598" i="22"/>
  <c r="AN597" i="22"/>
  <c r="AM597" i="22"/>
  <c r="AL597" i="22"/>
  <c r="AK597" i="22"/>
  <c r="AJ597" i="22"/>
  <c r="AI597" i="22"/>
  <c r="AH597" i="22"/>
  <c r="AG597" i="22"/>
  <c r="AF597" i="22"/>
  <c r="AE597" i="22"/>
  <c r="AD597" i="22"/>
  <c r="AC597" i="22"/>
  <c r="AB597" i="22"/>
  <c r="AA597" i="22"/>
  <c r="Z597" i="22"/>
  <c r="Y597" i="22"/>
  <c r="X597" i="22"/>
  <c r="AN596" i="22"/>
  <c r="AM596" i="22"/>
  <c r="AL596" i="22"/>
  <c r="AK596" i="22"/>
  <c r="AJ596" i="22"/>
  <c r="AI596" i="22"/>
  <c r="AH596" i="22"/>
  <c r="AG596" i="22"/>
  <c r="AF596" i="22"/>
  <c r="AE596" i="22"/>
  <c r="AD596" i="22"/>
  <c r="AC596" i="22"/>
  <c r="AB596" i="22"/>
  <c r="AA596" i="22"/>
  <c r="Z596" i="22"/>
  <c r="Y596" i="22"/>
  <c r="X596" i="22"/>
  <c r="AN595" i="22"/>
  <c r="AM595" i="22"/>
  <c r="AL595" i="22"/>
  <c r="AK595" i="22"/>
  <c r="AJ595" i="22"/>
  <c r="AI595" i="22"/>
  <c r="AH595" i="22"/>
  <c r="AG595" i="22"/>
  <c r="AF595" i="22"/>
  <c r="AE595" i="22"/>
  <c r="AD595" i="22"/>
  <c r="AC595" i="22"/>
  <c r="AB595" i="22"/>
  <c r="AA595" i="22"/>
  <c r="Z595" i="22"/>
  <c r="Y595" i="22"/>
  <c r="X595" i="22"/>
  <c r="AN594" i="22"/>
  <c r="AM594" i="22"/>
  <c r="AL594" i="22"/>
  <c r="AK594" i="22"/>
  <c r="AJ594" i="22"/>
  <c r="AI594" i="22"/>
  <c r="AH594" i="22"/>
  <c r="AG594" i="22"/>
  <c r="AF594" i="22"/>
  <c r="AE594" i="22"/>
  <c r="AD594" i="22"/>
  <c r="AC594" i="22"/>
  <c r="AB594" i="22"/>
  <c r="AA594" i="22"/>
  <c r="Z594" i="22"/>
  <c r="Y594" i="22"/>
  <c r="X594" i="22"/>
  <c r="AN593" i="22"/>
  <c r="AM593" i="22"/>
  <c r="AL593" i="22"/>
  <c r="AK593" i="22"/>
  <c r="AJ593" i="22"/>
  <c r="AI593" i="22"/>
  <c r="AH593" i="22"/>
  <c r="AG593" i="22"/>
  <c r="AF593" i="22"/>
  <c r="AE593" i="22"/>
  <c r="AD593" i="22"/>
  <c r="AC593" i="22"/>
  <c r="AB593" i="22"/>
  <c r="AA593" i="22"/>
  <c r="Z593" i="22"/>
  <c r="Y593" i="22"/>
  <c r="X593" i="22"/>
  <c r="AN592" i="22"/>
  <c r="AM592" i="22"/>
  <c r="AL592" i="22"/>
  <c r="AK592" i="22"/>
  <c r="AJ592" i="22"/>
  <c r="AI592" i="22"/>
  <c r="AH592" i="22"/>
  <c r="AG592" i="22"/>
  <c r="AF592" i="22"/>
  <c r="AE592" i="22"/>
  <c r="AD592" i="22"/>
  <c r="AC592" i="22"/>
  <c r="AB592" i="22"/>
  <c r="AA592" i="22"/>
  <c r="Z592" i="22"/>
  <c r="Y592" i="22"/>
  <c r="X592" i="22"/>
  <c r="AN591" i="22"/>
  <c r="AM591" i="22"/>
  <c r="AL591" i="22"/>
  <c r="AK591" i="22"/>
  <c r="AJ591" i="22"/>
  <c r="AI591" i="22"/>
  <c r="AH591" i="22"/>
  <c r="AG591" i="22"/>
  <c r="AF591" i="22"/>
  <c r="AE591" i="22"/>
  <c r="AD591" i="22"/>
  <c r="AC591" i="22"/>
  <c r="AB591" i="22"/>
  <c r="AA591" i="22"/>
  <c r="Z591" i="22"/>
  <c r="Y591" i="22"/>
  <c r="X591" i="22"/>
  <c r="AN590" i="22"/>
  <c r="AM590" i="22"/>
  <c r="AL590" i="22"/>
  <c r="AK590" i="22"/>
  <c r="AJ590" i="22"/>
  <c r="AI590" i="22"/>
  <c r="AH590" i="22"/>
  <c r="AG590" i="22"/>
  <c r="AF590" i="22"/>
  <c r="AE590" i="22"/>
  <c r="AD590" i="22"/>
  <c r="AC590" i="22"/>
  <c r="AB590" i="22"/>
  <c r="AA590" i="22"/>
  <c r="Z590" i="22"/>
  <c r="Y590" i="22"/>
  <c r="X590" i="22"/>
  <c r="AN589" i="22"/>
  <c r="AM589" i="22"/>
  <c r="AL589" i="22"/>
  <c r="AK589" i="22"/>
  <c r="AJ589" i="22"/>
  <c r="AI589" i="22"/>
  <c r="AH589" i="22"/>
  <c r="AG589" i="22"/>
  <c r="AF589" i="22"/>
  <c r="AE589" i="22"/>
  <c r="AD589" i="22"/>
  <c r="AC589" i="22"/>
  <c r="AB589" i="22"/>
  <c r="AA589" i="22"/>
  <c r="Z589" i="22"/>
  <c r="Y589" i="22"/>
  <c r="X589" i="22"/>
  <c r="AN588" i="22"/>
  <c r="AM588" i="22"/>
  <c r="AL588" i="22"/>
  <c r="AK588" i="22"/>
  <c r="AJ588" i="22"/>
  <c r="AI588" i="22"/>
  <c r="AH588" i="22"/>
  <c r="AG588" i="22"/>
  <c r="AF588" i="22"/>
  <c r="AE588" i="22"/>
  <c r="AD588" i="22"/>
  <c r="AC588" i="22"/>
  <c r="AB588" i="22"/>
  <c r="AA588" i="22"/>
  <c r="Z588" i="22"/>
  <c r="Y588" i="22"/>
  <c r="X588" i="22"/>
  <c r="AN587" i="22"/>
  <c r="AM587" i="22"/>
  <c r="AL587" i="22"/>
  <c r="AK587" i="22"/>
  <c r="AJ587" i="22"/>
  <c r="AI587" i="22"/>
  <c r="AH587" i="22"/>
  <c r="AG587" i="22"/>
  <c r="AF587" i="22"/>
  <c r="AE587" i="22"/>
  <c r="AD587" i="22"/>
  <c r="AC587" i="22"/>
  <c r="AB587" i="22"/>
  <c r="AA587" i="22"/>
  <c r="Z587" i="22"/>
  <c r="Y587" i="22"/>
  <c r="X587" i="22"/>
  <c r="AN586" i="22"/>
  <c r="AM586" i="22"/>
  <c r="AL586" i="22"/>
  <c r="AK586" i="22"/>
  <c r="AJ586" i="22"/>
  <c r="AI586" i="22"/>
  <c r="AH586" i="22"/>
  <c r="AG586" i="22"/>
  <c r="AF586" i="22"/>
  <c r="AE586" i="22"/>
  <c r="AD586" i="22"/>
  <c r="AC586" i="22"/>
  <c r="AB586" i="22"/>
  <c r="AA586" i="22"/>
  <c r="Z586" i="22"/>
  <c r="Y586" i="22"/>
  <c r="X586" i="22"/>
  <c r="AN585" i="22"/>
  <c r="AM585" i="22"/>
  <c r="AL585" i="22"/>
  <c r="AK585" i="22"/>
  <c r="AJ585" i="22"/>
  <c r="AI585" i="22"/>
  <c r="AH585" i="22"/>
  <c r="AG585" i="22"/>
  <c r="AF585" i="22"/>
  <c r="AE585" i="22"/>
  <c r="AD585" i="22"/>
  <c r="AC585" i="22"/>
  <c r="AB585" i="22"/>
  <c r="AA585" i="22"/>
  <c r="Z585" i="22"/>
  <c r="Y585" i="22"/>
  <c r="X585" i="22"/>
  <c r="AN584" i="22"/>
  <c r="AM584" i="22"/>
  <c r="AL584" i="22"/>
  <c r="AK584" i="22"/>
  <c r="AJ584" i="22"/>
  <c r="AI584" i="22"/>
  <c r="AH584" i="22"/>
  <c r="AG584" i="22"/>
  <c r="AF584" i="22"/>
  <c r="AE584" i="22"/>
  <c r="AD584" i="22"/>
  <c r="AC584" i="22"/>
  <c r="AB584" i="22"/>
  <c r="AA584" i="22"/>
  <c r="Z584" i="22"/>
  <c r="Y584" i="22"/>
  <c r="X584" i="22"/>
  <c r="AN583" i="22"/>
  <c r="AM583" i="22"/>
  <c r="AL583" i="22"/>
  <c r="AK583" i="22"/>
  <c r="AJ583" i="22"/>
  <c r="AI583" i="22"/>
  <c r="AH583" i="22"/>
  <c r="AG583" i="22"/>
  <c r="AF583" i="22"/>
  <c r="AE583" i="22"/>
  <c r="AD583" i="22"/>
  <c r="AC583" i="22"/>
  <c r="AB583" i="22"/>
  <c r="AA583" i="22"/>
  <c r="Z583" i="22"/>
  <c r="Y583" i="22"/>
  <c r="X583" i="22"/>
  <c r="AN582" i="22"/>
  <c r="AM582" i="22"/>
  <c r="AL582" i="22"/>
  <c r="AK582" i="22"/>
  <c r="AJ582" i="22"/>
  <c r="AI582" i="22"/>
  <c r="AH582" i="22"/>
  <c r="AG582" i="22"/>
  <c r="AF582" i="22"/>
  <c r="AE582" i="22"/>
  <c r="AD582" i="22"/>
  <c r="AC582" i="22"/>
  <c r="AB582" i="22"/>
  <c r="AA582" i="22"/>
  <c r="Z582" i="22"/>
  <c r="Y582" i="22"/>
  <c r="X582" i="22"/>
  <c r="AN581" i="22"/>
  <c r="AM581" i="22"/>
  <c r="AL581" i="22"/>
  <c r="AK581" i="22"/>
  <c r="AJ581" i="22"/>
  <c r="AI581" i="22"/>
  <c r="AH581" i="22"/>
  <c r="AG581" i="22"/>
  <c r="AF581" i="22"/>
  <c r="AE581" i="22"/>
  <c r="AD581" i="22"/>
  <c r="AC581" i="22"/>
  <c r="AB581" i="22"/>
  <c r="AA581" i="22"/>
  <c r="Z581" i="22"/>
  <c r="Y581" i="22"/>
  <c r="X581" i="22"/>
  <c r="AN580" i="22"/>
  <c r="AM580" i="22"/>
  <c r="AL580" i="22"/>
  <c r="AK580" i="22"/>
  <c r="AJ580" i="22"/>
  <c r="AI580" i="22"/>
  <c r="AH580" i="22"/>
  <c r="AG580" i="22"/>
  <c r="AF580" i="22"/>
  <c r="AE580" i="22"/>
  <c r="AD580" i="22"/>
  <c r="AC580" i="22"/>
  <c r="AB580" i="22"/>
  <c r="AA580" i="22"/>
  <c r="Z580" i="22"/>
  <c r="Y580" i="22"/>
  <c r="X580" i="22"/>
  <c r="AN579" i="22"/>
  <c r="AM579" i="22"/>
  <c r="AL579" i="22"/>
  <c r="AK579" i="22"/>
  <c r="AJ579" i="22"/>
  <c r="AI579" i="22"/>
  <c r="AH579" i="22"/>
  <c r="AG579" i="22"/>
  <c r="AF579" i="22"/>
  <c r="AE579" i="22"/>
  <c r="AD579" i="22"/>
  <c r="AC579" i="22"/>
  <c r="AB579" i="22"/>
  <c r="AA579" i="22"/>
  <c r="Z579" i="22"/>
  <c r="Y579" i="22"/>
  <c r="X579" i="22"/>
  <c r="AN578" i="22"/>
  <c r="AM578" i="22"/>
  <c r="AL578" i="22"/>
  <c r="AK578" i="22"/>
  <c r="AJ578" i="22"/>
  <c r="AI578" i="22"/>
  <c r="AH578" i="22"/>
  <c r="AG578" i="22"/>
  <c r="AF578" i="22"/>
  <c r="AE578" i="22"/>
  <c r="AD578" i="22"/>
  <c r="AC578" i="22"/>
  <c r="AB578" i="22"/>
  <c r="AA578" i="22"/>
  <c r="Z578" i="22"/>
  <c r="Y578" i="22"/>
  <c r="X578" i="22"/>
  <c r="AN577" i="22"/>
  <c r="AM577" i="22"/>
  <c r="AL577" i="22"/>
  <c r="AK577" i="22"/>
  <c r="AJ577" i="22"/>
  <c r="AI577" i="22"/>
  <c r="AH577" i="22"/>
  <c r="AG577" i="22"/>
  <c r="AF577" i="22"/>
  <c r="AE577" i="22"/>
  <c r="AD577" i="22"/>
  <c r="AC577" i="22"/>
  <c r="AB577" i="22"/>
  <c r="AA577" i="22"/>
  <c r="Z577" i="22"/>
  <c r="Y577" i="22"/>
  <c r="X577" i="22"/>
  <c r="AN576" i="22"/>
  <c r="AM576" i="22"/>
  <c r="AL576" i="22"/>
  <c r="AK576" i="22"/>
  <c r="AJ576" i="22"/>
  <c r="AI576" i="22"/>
  <c r="AH576" i="22"/>
  <c r="AG576" i="22"/>
  <c r="AF576" i="22"/>
  <c r="AE576" i="22"/>
  <c r="AD576" i="22"/>
  <c r="AC576" i="22"/>
  <c r="AB576" i="22"/>
  <c r="AA576" i="22"/>
  <c r="Z576" i="22"/>
  <c r="Y576" i="22"/>
  <c r="X576" i="22"/>
  <c r="AN575" i="22"/>
  <c r="AM575" i="22"/>
  <c r="AL575" i="22"/>
  <c r="AK575" i="22"/>
  <c r="AJ575" i="22"/>
  <c r="AI575" i="22"/>
  <c r="AH575" i="22"/>
  <c r="AG575" i="22"/>
  <c r="AF575" i="22"/>
  <c r="AE575" i="22"/>
  <c r="AD575" i="22"/>
  <c r="AC575" i="22"/>
  <c r="AB575" i="22"/>
  <c r="AA575" i="22"/>
  <c r="Z575" i="22"/>
  <c r="Y575" i="22"/>
  <c r="X575" i="22"/>
  <c r="AN574" i="22"/>
  <c r="AM574" i="22"/>
  <c r="AL574" i="22"/>
  <c r="AK574" i="22"/>
  <c r="AJ574" i="22"/>
  <c r="AI574" i="22"/>
  <c r="AH574" i="22"/>
  <c r="AG574" i="22"/>
  <c r="AF574" i="22"/>
  <c r="AE574" i="22"/>
  <c r="AD574" i="22"/>
  <c r="AC574" i="22"/>
  <c r="AB574" i="22"/>
  <c r="AA574" i="22"/>
  <c r="Z574" i="22"/>
  <c r="Y574" i="22"/>
  <c r="X574" i="22"/>
  <c r="AN573" i="22"/>
  <c r="AM573" i="22"/>
  <c r="AL573" i="22"/>
  <c r="AK573" i="22"/>
  <c r="AJ573" i="22"/>
  <c r="AI573" i="22"/>
  <c r="AH573" i="22"/>
  <c r="AG573" i="22"/>
  <c r="AF573" i="22"/>
  <c r="AE573" i="22"/>
  <c r="AD573" i="22"/>
  <c r="AC573" i="22"/>
  <c r="AB573" i="22"/>
  <c r="AA573" i="22"/>
  <c r="Z573" i="22"/>
  <c r="Y573" i="22"/>
  <c r="X573" i="22"/>
  <c r="AN572" i="22"/>
  <c r="AM572" i="22"/>
  <c r="AL572" i="22"/>
  <c r="AK572" i="22"/>
  <c r="AJ572" i="22"/>
  <c r="AI572" i="22"/>
  <c r="AH572" i="22"/>
  <c r="AG572" i="22"/>
  <c r="AF572" i="22"/>
  <c r="AE572" i="22"/>
  <c r="AD572" i="22"/>
  <c r="AC572" i="22"/>
  <c r="AB572" i="22"/>
  <c r="AA572" i="22"/>
  <c r="Z572" i="22"/>
  <c r="Y572" i="22"/>
  <c r="X572" i="22"/>
  <c r="AN571" i="22"/>
  <c r="AM571" i="22"/>
  <c r="AL571" i="22"/>
  <c r="AK571" i="22"/>
  <c r="AJ571" i="22"/>
  <c r="AI571" i="22"/>
  <c r="AH571" i="22"/>
  <c r="AG571" i="22"/>
  <c r="AF571" i="22"/>
  <c r="AE571" i="22"/>
  <c r="AD571" i="22"/>
  <c r="AC571" i="22"/>
  <c r="AB571" i="22"/>
  <c r="AA571" i="22"/>
  <c r="Z571" i="22"/>
  <c r="Y571" i="22"/>
  <c r="X571" i="22"/>
  <c r="AN570" i="22"/>
  <c r="AM570" i="22"/>
  <c r="AL570" i="22"/>
  <c r="AK570" i="22"/>
  <c r="AJ570" i="22"/>
  <c r="AI570" i="22"/>
  <c r="AH570" i="22"/>
  <c r="AG570" i="22"/>
  <c r="AF570" i="22"/>
  <c r="AE570" i="22"/>
  <c r="AD570" i="22"/>
  <c r="AC570" i="22"/>
  <c r="AB570" i="22"/>
  <c r="AA570" i="22"/>
  <c r="Z570" i="22"/>
  <c r="Y570" i="22"/>
  <c r="X570" i="22"/>
  <c r="AN569" i="22"/>
  <c r="AM569" i="22"/>
  <c r="AL569" i="22"/>
  <c r="AK569" i="22"/>
  <c r="AJ569" i="22"/>
  <c r="AI569" i="22"/>
  <c r="AH569" i="22"/>
  <c r="AG569" i="22"/>
  <c r="AF569" i="22"/>
  <c r="AE569" i="22"/>
  <c r="AD569" i="22"/>
  <c r="AC569" i="22"/>
  <c r="AB569" i="22"/>
  <c r="AA569" i="22"/>
  <c r="Z569" i="22"/>
  <c r="Y569" i="22"/>
  <c r="X569" i="22"/>
  <c r="AN568" i="22"/>
  <c r="AM568" i="22"/>
  <c r="AL568" i="22"/>
  <c r="AK568" i="22"/>
  <c r="AJ568" i="22"/>
  <c r="AI568" i="22"/>
  <c r="AH568" i="22"/>
  <c r="AG568" i="22"/>
  <c r="AF568" i="22"/>
  <c r="AE568" i="22"/>
  <c r="AD568" i="22"/>
  <c r="AC568" i="22"/>
  <c r="AB568" i="22"/>
  <c r="AA568" i="22"/>
  <c r="Z568" i="22"/>
  <c r="Y568" i="22"/>
  <c r="X568" i="22"/>
  <c r="AN567" i="22"/>
  <c r="AM567" i="22"/>
  <c r="AL567" i="22"/>
  <c r="AK567" i="22"/>
  <c r="AJ567" i="22"/>
  <c r="AI567" i="22"/>
  <c r="AH567" i="22"/>
  <c r="AG567" i="22"/>
  <c r="AF567" i="22"/>
  <c r="AE567" i="22"/>
  <c r="AD567" i="22"/>
  <c r="AC567" i="22"/>
  <c r="AB567" i="22"/>
  <c r="AA567" i="22"/>
  <c r="Z567" i="22"/>
  <c r="Y567" i="22"/>
  <c r="X567" i="22"/>
  <c r="AN566" i="22"/>
  <c r="AM566" i="22"/>
  <c r="AL566" i="22"/>
  <c r="AK566" i="22"/>
  <c r="AJ566" i="22"/>
  <c r="AI566" i="22"/>
  <c r="AH566" i="22"/>
  <c r="AG566" i="22"/>
  <c r="AF566" i="22"/>
  <c r="AE566" i="22"/>
  <c r="AD566" i="22"/>
  <c r="AC566" i="22"/>
  <c r="AB566" i="22"/>
  <c r="AA566" i="22"/>
  <c r="Z566" i="22"/>
  <c r="Y566" i="22"/>
  <c r="X566" i="22"/>
  <c r="AN565" i="22"/>
  <c r="AM565" i="22"/>
  <c r="AL565" i="22"/>
  <c r="AK565" i="22"/>
  <c r="AJ565" i="22"/>
  <c r="AI565" i="22"/>
  <c r="AH565" i="22"/>
  <c r="AG565" i="22"/>
  <c r="AF565" i="22"/>
  <c r="AE565" i="22"/>
  <c r="AD565" i="22"/>
  <c r="AC565" i="22"/>
  <c r="AB565" i="22"/>
  <c r="AA565" i="22"/>
  <c r="Z565" i="22"/>
  <c r="Y565" i="22"/>
  <c r="X565" i="22"/>
  <c r="AN564" i="22"/>
  <c r="AM564" i="22"/>
  <c r="AL564" i="22"/>
  <c r="AK564" i="22"/>
  <c r="AJ564" i="22"/>
  <c r="AI564" i="22"/>
  <c r="AH564" i="22"/>
  <c r="AG564" i="22"/>
  <c r="AF564" i="22"/>
  <c r="AE564" i="22"/>
  <c r="AD564" i="22"/>
  <c r="AC564" i="22"/>
  <c r="AB564" i="22"/>
  <c r="AA564" i="22"/>
  <c r="Z564" i="22"/>
  <c r="Y564" i="22"/>
  <c r="X564" i="22"/>
  <c r="AN563" i="22"/>
  <c r="AM563" i="22"/>
  <c r="AL563" i="22"/>
  <c r="AK563" i="22"/>
  <c r="AJ563" i="22"/>
  <c r="AI563" i="22"/>
  <c r="AH563" i="22"/>
  <c r="AG563" i="22"/>
  <c r="AF563" i="22"/>
  <c r="AE563" i="22"/>
  <c r="AD563" i="22"/>
  <c r="AC563" i="22"/>
  <c r="AB563" i="22"/>
  <c r="AA563" i="22"/>
  <c r="Z563" i="22"/>
  <c r="Y563" i="22"/>
  <c r="X563" i="22"/>
  <c r="AN562" i="22"/>
  <c r="AM562" i="22"/>
  <c r="AL562" i="22"/>
  <c r="AK562" i="22"/>
  <c r="AJ562" i="22"/>
  <c r="AI562" i="22"/>
  <c r="AH562" i="22"/>
  <c r="AG562" i="22"/>
  <c r="AF562" i="22"/>
  <c r="AE562" i="22"/>
  <c r="AD562" i="22"/>
  <c r="AC562" i="22"/>
  <c r="AB562" i="22"/>
  <c r="AA562" i="22"/>
  <c r="Z562" i="22"/>
  <c r="Y562" i="22"/>
  <c r="X562" i="22"/>
  <c r="AN561" i="22"/>
  <c r="AM561" i="22"/>
  <c r="AL561" i="22"/>
  <c r="AK561" i="22"/>
  <c r="AJ561" i="22"/>
  <c r="AI561" i="22"/>
  <c r="AH561" i="22"/>
  <c r="AG561" i="22"/>
  <c r="AF561" i="22"/>
  <c r="AE561" i="22"/>
  <c r="AD561" i="22"/>
  <c r="AC561" i="22"/>
  <c r="AB561" i="22"/>
  <c r="AA561" i="22"/>
  <c r="Z561" i="22"/>
  <c r="Y561" i="22"/>
  <c r="X561" i="22"/>
  <c r="AN560" i="22"/>
  <c r="AM560" i="22"/>
  <c r="AL560" i="22"/>
  <c r="AK560" i="22"/>
  <c r="AJ560" i="22"/>
  <c r="AI560" i="22"/>
  <c r="AH560" i="22"/>
  <c r="AG560" i="22"/>
  <c r="AF560" i="22"/>
  <c r="AE560" i="22"/>
  <c r="AD560" i="22"/>
  <c r="AC560" i="22"/>
  <c r="AB560" i="22"/>
  <c r="AA560" i="22"/>
  <c r="Z560" i="22"/>
  <c r="Y560" i="22"/>
  <c r="X560" i="22"/>
  <c r="AN559" i="22"/>
  <c r="AM559" i="22"/>
  <c r="AL559" i="22"/>
  <c r="AK559" i="22"/>
  <c r="AJ559" i="22"/>
  <c r="AI559" i="22"/>
  <c r="AH559" i="22"/>
  <c r="AG559" i="22"/>
  <c r="AF559" i="22"/>
  <c r="AE559" i="22"/>
  <c r="AD559" i="22"/>
  <c r="AC559" i="22"/>
  <c r="AB559" i="22"/>
  <c r="AA559" i="22"/>
  <c r="Z559" i="22"/>
  <c r="Y559" i="22"/>
  <c r="X559" i="22"/>
  <c r="AN558" i="22"/>
  <c r="AM558" i="22"/>
  <c r="AL558" i="22"/>
  <c r="AK558" i="22"/>
  <c r="AJ558" i="22"/>
  <c r="AI558" i="22"/>
  <c r="AH558" i="22"/>
  <c r="AG558" i="22"/>
  <c r="AF558" i="22"/>
  <c r="AE558" i="22"/>
  <c r="AD558" i="22"/>
  <c r="AC558" i="22"/>
  <c r="AB558" i="22"/>
  <c r="AA558" i="22"/>
  <c r="Z558" i="22"/>
  <c r="Y558" i="22"/>
  <c r="X558" i="22"/>
  <c r="AN557" i="22"/>
  <c r="AM557" i="22"/>
  <c r="AL557" i="22"/>
  <c r="AK557" i="22"/>
  <c r="AJ557" i="22"/>
  <c r="AI557" i="22"/>
  <c r="AH557" i="22"/>
  <c r="AG557" i="22"/>
  <c r="AF557" i="22"/>
  <c r="AE557" i="22"/>
  <c r="AD557" i="22"/>
  <c r="AC557" i="22"/>
  <c r="AB557" i="22"/>
  <c r="AA557" i="22"/>
  <c r="Z557" i="22"/>
  <c r="Y557" i="22"/>
  <c r="X557" i="22"/>
  <c r="AN556" i="22"/>
  <c r="AM556" i="22"/>
  <c r="AL556" i="22"/>
  <c r="AK556" i="22"/>
  <c r="AJ556" i="22"/>
  <c r="AI556" i="22"/>
  <c r="AH556" i="22"/>
  <c r="AG556" i="22"/>
  <c r="AF556" i="22"/>
  <c r="AE556" i="22"/>
  <c r="AD556" i="22"/>
  <c r="AC556" i="22"/>
  <c r="AB556" i="22"/>
  <c r="AA556" i="22"/>
  <c r="Z556" i="22"/>
  <c r="Y556" i="22"/>
  <c r="X556" i="22"/>
  <c r="AN555" i="22"/>
  <c r="AM555" i="22"/>
  <c r="AL555" i="22"/>
  <c r="AK555" i="22"/>
  <c r="AJ555" i="22"/>
  <c r="AI555" i="22"/>
  <c r="AH555" i="22"/>
  <c r="AG555" i="22"/>
  <c r="AF555" i="22"/>
  <c r="AE555" i="22"/>
  <c r="AD555" i="22"/>
  <c r="AC555" i="22"/>
  <c r="AB555" i="22"/>
  <c r="AA555" i="22"/>
  <c r="Z555" i="22"/>
  <c r="Y555" i="22"/>
  <c r="X555" i="22"/>
  <c r="AN554" i="22"/>
  <c r="AM554" i="22"/>
  <c r="AL554" i="22"/>
  <c r="AK554" i="22"/>
  <c r="AJ554" i="22"/>
  <c r="AI554" i="22"/>
  <c r="AH554" i="22"/>
  <c r="AG554" i="22"/>
  <c r="AF554" i="22"/>
  <c r="AE554" i="22"/>
  <c r="AD554" i="22"/>
  <c r="AC554" i="22"/>
  <c r="AB554" i="22"/>
  <c r="AA554" i="22"/>
  <c r="Z554" i="22"/>
  <c r="Y554" i="22"/>
  <c r="X554" i="22"/>
  <c r="AN553" i="22"/>
  <c r="AM553" i="22"/>
  <c r="AL553" i="22"/>
  <c r="AK553" i="22"/>
  <c r="AJ553" i="22"/>
  <c r="AI553" i="22"/>
  <c r="AH553" i="22"/>
  <c r="AG553" i="22"/>
  <c r="AF553" i="22"/>
  <c r="AE553" i="22"/>
  <c r="AD553" i="22"/>
  <c r="AC553" i="22"/>
  <c r="AB553" i="22"/>
  <c r="AA553" i="22"/>
  <c r="Z553" i="22"/>
  <c r="Y553" i="22"/>
  <c r="X553" i="22"/>
  <c r="AN552" i="22"/>
  <c r="AM552" i="22"/>
  <c r="AL552" i="22"/>
  <c r="AK552" i="22"/>
  <c r="AJ552" i="22"/>
  <c r="AI552" i="22"/>
  <c r="AH552" i="22"/>
  <c r="AG552" i="22"/>
  <c r="AF552" i="22"/>
  <c r="AE552" i="22"/>
  <c r="AD552" i="22"/>
  <c r="AC552" i="22"/>
  <c r="AB552" i="22"/>
  <c r="AA552" i="22"/>
  <c r="Z552" i="22"/>
  <c r="Y552" i="22"/>
  <c r="X552" i="22"/>
  <c r="AN551" i="22"/>
  <c r="AM551" i="22"/>
  <c r="AL551" i="22"/>
  <c r="AK551" i="22"/>
  <c r="AJ551" i="22"/>
  <c r="AI551" i="22"/>
  <c r="AH551" i="22"/>
  <c r="AG551" i="22"/>
  <c r="AF551" i="22"/>
  <c r="AE551" i="22"/>
  <c r="AD551" i="22"/>
  <c r="AC551" i="22"/>
  <c r="AB551" i="22"/>
  <c r="AA551" i="22"/>
  <c r="Z551" i="22"/>
  <c r="Y551" i="22"/>
  <c r="X551" i="22"/>
  <c r="AN550" i="22"/>
  <c r="AM550" i="22"/>
  <c r="AL550" i="22"/>
  <c r="AK550" i="22"/>
  <c r="AJ550" i="22"/>
  <c r="AI550" i="22"/>
  <c r="AH550" i="22"/>
  <c r="AG550" i="22"/>
  <c r="AF550" i="22"/>
  <c r="AE550" i="22"/>
  <c r="AD550" i="22"/>
  <c r="AC550" i="22"/>
  <c r="AB550" i="22"/>
  <c r="AA550" i="22"/>
  <c r="Z550" i="22"/>
  <c r="Y550" i="22"/>
  <c r="X550" i="22"/>
  <c r="AN549" i="22"/>
  <c r="AM549" i="22"/>
  <c r="AL549" i="22"/>
  <c r="AK549" i="22"/>
  <c r="AJ549" i="22"/>
  <c r="AI549" i="22"/>
  <c r="AH549" i="22"/>
  <c r="AG549" i="22"/>
  <c r="AF549" i="22"/>
  <c r="AE549" i="22"/>
  <c r="AD549" i="22"/>
  <c r="AC549" i="22"/>
  <c r="AB549" i="22"/>
  <c r="AA549" i="22"/>
  <c r="Z549" i="22"/>
  <c r="Y549" i="22"/>
  <c r="X549" i="22"/>
  <c r="AN548" i="22"/>
  <c r="AM548" i="22"/>
  <c r="AL548" i="22"/>
  <c r="AK548" i="22"/>
  <c r="AJ548" i="22"/>
  <c r="AI548" i="22"/>
  <c r="AH548" i="22"/>
  <c r="AG548" i="22"/>
  <c r="AF548" i="22"/>
  <c r="AE548" i="22"/>
  <c r="AD548" i="22"/>
  <c r="AC548" i="22"/>
  <c r="AB548" i="22"/>
  <c r="AA548" i="22"/>
  <c r="Z548" i="22"/>
  <c r="Y548" i="22"/>
  <c r="X548" i="22"/>
  <c r="AN547" i="22"/>
  <c r="AM547" i="22"/>
  <c r="AL547" i="22"/>
  <c r="AK547" i="22"/>
  <c r="AJ547" i="22"/>
  <c r="AI547" i="22"/>
  <c r="AH547" i="22"/>
  <c r="AG547" i="22"/>
  <c r="AF547" i="22"/>
  <c r="AE547" i="22"/>
  <c r="AD547" i="22"/>
  <c r="AC547" i="22"/>
  <c r="AB547" i="22"/>
  <c r="AA547" i="22"/>
  <c r="Z547" i="22"/>
  <c r="Y547" i="22"/>
  <c r="X547" i="22"/>
  <c r="AN546" i="22"/>
  <c r="AM546" i="22"/>
  <c r="AL546" i="22"/>
  <c r="AK546" i="22"/>
  <c r="AJ546" i="22"/>
  <c r="AI546" i="22"/>
  <c r="AH546" i="22"/>
  <c r="AG546" i="22"/>
  <c r="AF546" i="22"/>
  <c r="AE546" i="22"/>
  <c r="AD546" i="22"/>
  <c r="AC546" i="22"/>
  <c r="AB546" i="22"/>
  <c r="AA546" i="22"/>
  <c r="Z546" i="22"/>
  <c r="Y546" i="22"/>
  <c r="X546" i="22"/>
  <c r="AN545" i="22"/>
  <c r="AM545" i="22"/>
  <c r="AL545" i="22"/>
  <c r="AK545" i="22"/>
  <c r="AJ545" i="22"/>
  <c r="AI545" i="22"/>
  <c r="AH545" i="22"/>
  <c r="AG545" i="22"/>
  <c r="AF545" i="22"/>
  <c r="AE545" i="22"/>
  <c r="AD545" i="22"/>
  <c r="AC545" i="22"/>
  <c r="AB545" i="22"/>
  <c r="AA545" i="22"/>
  <c r="Z545" i="22"/>
  <c r="Y545" i="22"/>
  <c r="X545" i="22"/>
  <c r="AN544" i="22"/>
  <c r="AM544" i="22"/>
  <c r="AL544" i="22"/>
  <c r="AK544" i="22"/>
  <c r="AJ544" i="22"/>
  <c r="AI544" i="22"/>
  <c r="AH544" i="22"/>
  <c r="AG544" i="22"/>
  <c r="AF544" i="22"/>
  <c r="AE544" i="22"/>
  <c r="AD544" i="22"/>
  <c r="AC544" i="22"/>
  <c r="AB544" i="22"/>
  <c r="AA544" i="22"/>
  <c r="Z544" i="22"/>
  <c r="Y544" i="22"/>
  <c r="X544" i="22"/>
  <c r="AN543" i="22"/>
  <c r="AM543" i="22"/>
  <c r="AL543" i="22"/>
  <c r="AK543" i="22"/>
  <c r="AJ543" i="22"/>
  <c r="AI543" i="22"/>
  <c r="AH543" i="22"/>
  <c r="AG543" i="22"/>
  <c r="AF543" i="22"/>
  <c r="AE543" i="22"/>
  <c r="AD543" i="22"/>
  <c r="AC543" i="22"/>
  <c r="AB543" i="22"/>
  <c r="AA543" i="22"/>
  <c r="Z543" i="22"/>
  <c r="Y543" i="22"/>
  <c r="X543" i="22"/>
  <c r="AN542" i="22"/>
  <c r="AM542" i="22"/>
  <c r="AL542" i="22"/>
  <c r="AK542" i="22"/>
  <c r="AJ542" i="22"/>
  <c r="AI542" i="22"/>
  <c r="AH542" i="22"/>
  <c r="AG542" i="22"/>
  <c r="AF542" i="22"/>
  <c r="AE542" i="22"/>
  <c r="AD542" i="22"/>
  <c r="AC542" i="22"/>
  <c r="AB542" i="22"/>
  <c r="AA542" i="22"/>
  <c r="Z542" i="22"/>
  <c r="Y542" i="22"/>
  <c r="X542" i="22"/>
  <c r="AN541" i="22"/>
  <c r="AM541" i="22"/>
  <c r="AL541" i="22"/>
  <c r="AK541" i="22"/>
  <c r="AJ541" i="22"/>
  <c r="AI541" i="22"/>
  <c r="AH541" i="22"/>
  <c r="AG541" i="22"/>
  <c r="AF541" i="22"/>
  <c r="AE541" i="22"/>
  <c r="AD541" i="22"/>
  <c r="AC541" i="22"/>
  <c r="AB541" i="22"/>
  <c r="AA541" i="22"/>
  <c r="Z541" i="22"/>
  <c r="Y541" i="22"/>
  <c r="X541" i="22"/>
  <c r="AN540" i="22"/>
  <c r="AM540" i="22"/>
  <c r="AL540" i="22"/>
  <c r="AK540" i="22"/>
  <c r="AJ540" i="22"/>
  <c r="AI540" i="22"/>
  <c r="AH540" i="22"/>
  <c r="AG540" i="22"/>
  <c r="AF540" i="22"/>
  <c r="AE540" i="22"/>
  <c r="AD540" i="22"/>
  <c r="AC540" i="22"/>
  <c r="AB540" i="22"/>
  <c r="AA540" i="22"/>
  <c r="Z540" i="22"/>
  <c r="Y540" i="22"/>
  <c r="X540" i="22"/>
  <c r="AN539" i="22"/>
  <c r="AM539" i="22"/>
  <c r="AL539" i="22"/>
  <c r="AK539" i="22"/>
  <c r="AJ539" i="22"/>
  <c r="AI539" i="22"/>
  <c r="AH539" i="22"/>
  <c r="AG539" i="22"/>
  <c r="AF539" i="22"/>
  <c r="AE539" i="22"/>
  <c r="AD539" i="22"/>
  <c r="AC539" i="22"/>
  <c r="AB539" i="22"/>
  <c r="AA539" i="22"/>
  <c r="Z539" i="22"/>
  <c r="Y539" i="22"/>
  <c r="X539" i="22"/>
  <c r="AN538" i="22"/>
  <c r="AM538" i="22"/>
  <c r="AL538" i="22"/>
  <c r="AK538" i="22"/>
  <c r="AJ538" i="22"/>
  <c r="AI538" i="22"/>
  <c r="AH538" i="22"/>
  <c r="AG538" i="22"/>
  <c r="AF538" i="22"/>
  <c r="AE538" i="22"/>
  <c r="AD538" i="22"/>
  <c r="AC538" i="22"/>
  <c r="AB538" i="22"/>
  <c r="AA538" i="22"/>
  <c r="Z538" i="22"/>
  <c r="Y538" i="22"/>
  <c r="X538" i="22"/>
  <c r="AN537" i="22"/>
  <c r="AM537" i="22"/>
  <c r="AL537" i="22"/>
  <c r="AK537" i="22"/>
  <c r="AJ537" i="22"/>
  <c r="AI537" i="22"/>
  <c r="AH537" i="22"/>
  <c r="AG537" i="22"/>
  <c r="AF537" i="22"/>
  <c r="AE537" i="22"/>
  <c r="AD537" i="22"/>
  <c r="AC537" i="22"/>
  <c r="AB537" i="22"/>
  <c r="AA537" i="22"/>
  <c r="Z537" i="22"/>
  <c r="Y537" i="22"/>
  <c r="X537" i="22"/>
  <c r="AN536" i="22"/>
  <c r="AM536" i="22"/>
  <c r="AL536" i="22"/>
  <c r="AK536" i="22"/>
  <c r="AJ536" i="22"/>
  <c r="AI536" i="22"/>
  <c r="AH536" i="22"/>
  <c r="AG536" i="22"/>
  <c r="AF536" i="22"/>
  <c r="AE536" i="22"/>
  <c r="AD536" i="22"/>
  <c r="AC536" i="22"/>
  <c r="AB536" i="22"/>
  <c r="AA536" i="22"/>
  <c r="Z536" i="22"/>
  <c r="Y536" i="22"/>
  <c r="X536" i="22"/>
  <c r="AN535" i="22"/>
  <c r="AM535" i="22"/>
  <c r="AL535" i="22"/>
  <c r="AK535" i="22"/>
  <c r="AJ535" i="22"/>
  <c r="AI535" i="22"/>
  <c r="AH535" i="22"/>
  <c r="AG535" i="22"/>
  <c r="AF535" i="22"/>
  <c r="AE535" i="22"/>
  <c r="AD535" i="22"/>
  <c r="AC535" i="22"/>
  <c r="AB535" i="22"/>
  <c r="AA535" i="22"/>
  <c r="Z535" i="22"/>
  <c r="Y535" i="22"/>
  <c r="X535" i="22"/>
  <c r="AN534" i="22"/>
  <c r="AM534" i="22"/>
  <c r="AL534" i="22"/>
  <c r="AK534" i="22"/>
  <c r="AJ534" i="22"/>
  <c r="AI534" i="22"/>
  <c r="AH534" i="22"/>
  <c r="AG534" i="22"/>
  <c r="AF534" i="22"/>
  <c r="AE534" i="22"/>
  <c r="AD534" i="22"/>
  <c r="AC534" i="22"/>
  <c r="AB534" i="22"/>
  <c r="AA534" i="22"/>
  <c r="Z534" i="22"/>
  <c r="Y534" i="22"/>
  <c r="X534" i="22"/>
  <c r="AN533" i="22"/>
  <c r="AM533" i="22"/>
  <c r="AL533" i="22"/>
  <c r="AK533" i="22"/>
  <c r="AJ533" i="22"/>
  <c r="AI533" i="22"/>
  <c r="AH533" i="22"/>
  <c r="AG533" i="22"/>
  <c r="AF533" i="22"/>
  <c r="AE533" i="22"/>
  <c r="AD533" i="22"/>
  <c r="AC533" i="22"/>
  <c r="AB533" i="22"/>
  <c r="AA533" i="22"/>
  <c r="Z533" i="22"/>
  <c r="Y533" i="22"/>
  <c r="X533" i="22"/>
  <c r="AN532" i="22"/>
  <c r="AM532" i="22"/>
  <c r="AL532" i="22"/>
  <c r="AK532" i="22"/>
  <c r="AJ532" i="22"/>
  <c r="AI532" i="22"/>
  <c r="AH532" i="22"/>
  <c r="AG532" i="22"/>
  <c r="AF532" i="22"/>
  <c r="AE532" i="22"/>
  <c r="AD532" i="22"/>
  <c r="AC532" i="22"/>
  <c r="AB532" i="22"/>
  <c r="AA532" i="22"/>
  <c r="Z532" i="22"/>
  <c r="Y532" i="22"/>
  <c r="X532" i="22"/>
  <c r="AN531" i="22"/>
  <c r="AM531" i="22"/>
  <c r="AL531" i="22"/>
  <c r="AK531" i="22"/>
  <c r="AJ531" i="22"/>
  <c r="AI531" i="22"/>
  <c r="AH531" i="22"/>
  <c r="AG531" i="22"/>
  <c r="AF531" i="22"/>
  <c r="AE531" i="22"/>
  <c r="AD531" i="22"/>
  <c r="AC531" i="22"/>
  <c r="AB531" i="22"/>
  <c r="AA531" i="22"/>
  <c r="Z531" i="22"/>
  <c r="Y531" i="22"/>
  <c r="X531" i="22"/>
  <c r="AN530" i="22"/>
  <c r="AM530" i="22"/>
  <c r="AL530" i="22"/>
  <c r="AK530" i="22"/>
  <c r="AJ530" i="22"/>
  <c r="AI530" i="22"/>
  <c r="AH530" i="22"/>
  <c r="AG530" i="22"/>
  <c r="AF530" i="22"/>
  <c r="AE530" i="22"/>
  <c r="AD530" i="22"/>
  <c r="AC530" i="22"/>
  <c r="AB530" i="22"/>
  <c r="AA530" i="22"/>
  <c r="Z530" i="22"/>
  <c r="Y530" i="22"/>
  <c r="X530" i="22"/>
  <c r="AN529" i="22"/>
  <c r="AM529" i="22"/>
  <c r="AL529" i="22"/>
  <c r="AK529" i="22"/>
  <c r="AJ529" i="22"/>
  <c r="AI529" i="22"/>
  <c r="AH529" i="22"/>
  <c r="AG529" i="22"/>
  <c r="AF529" i="22"/>
  <c r="AE529" i="22"/>
  <c r="AD529" i="22"/>
  <c r="AC529" i="22"/>
  <c r="AB529" i="22"/>
  <c r="AA529" i="22"/>
  <c r="Z529" i="22"/>
  <c r="Y529" i="22"/>
  <c r="X529" i="22"/>
  <c r="AN528" i="22"/>
  <c r="AM528" i="22"/>
  <c r="AL528" i="22"/>
  <c r="AK528" i="22"/>
  <c r="AJ528" i="22"/>
  <c r="AI528" i="22"/>
  <c r="AH528" i="22"/>
  <c r="AG528" i="22"/>
  <c r="AF528" i="22"/>
  <c r="AE528" i="22"/>
  <c r="AD528" i="22"/>
  <c r="AC528" i="22"/>
  <c r="AB528" i="22"/>
  <c r="AA528" i="22"/>
  <c r="Z528" i="22"/>
  <c r="Y528" i="22"/>
  <c r="X528" i="22"/>
  <c r="AN527" i="22"/>
  <c r="AM527" i="22"/>
  <c r="AL527" i="22"/>
  <c r="AK527" i="22"/>
  <c r="AJ527" i="22"/>
  <c r="AI527" i="22"/>
  <c r="AH527" i="22"/>
  <c r="AG527" i="22"/>
  <c r="AF527" i="22"/>
  <c r="AE527" i="22"/>
  <c r="AD527" i="22"/>
  <c r="AC527" i="22"/>
  <c r="AB527" i="22"/>
  <c r="AA527" i="22"/>
  <c r="Z527" i="22"/>
  <c r="Y527" i="22"/>
  <c r="X527" i="22"/>
  <c r="AN526" i="22"/>
  <c r="AM526" i="22"/>
  <c r="AL526" i="22"/>
  <c r="AK526" i="22"/>
  <c r="AJ526" i="22"/>
  <c r="AI526" i="22"/>
  <c r="AH526" i="22"/>
  <c r="AG526" i="22"/>
  <c r="AF526" i="22"/>
  <c r="AE526" i="22"/>
  <c r="AD526" i="22"/>
  <c r="AC526" i="22"/>
  <c r="AB526" i="22"/>
  <c r="AA526" i="22"/>
  <c r="Z526" i="22"/>
  <c r="Y526" i="22"/>
  <c r="X526" i="22"/>
  <c r="AN525" i="22"/>
  <c r="AM525" i="22"/>
  <c r="AL525" i="22"/>
  <c r="AK525" i="22"/>
  <c r="AJ525" i="22"/>
  <c r="AI525" i="22"/>
  <c r="AH525" i="22"/>
  <c r="AG525" i="22"/>
  <c r="AF525" i="22"/>
  <c r="AE525" i="22"/>
  <c r="AD525" i="22"/>
  <c r="AC525" i="22"/>
  <c r="AB525" i="22"/>
  <c r="AA525" i="22"/>
  <c r="Z525" i="22"/>
  <c r="Y525" i="22"/>
  <c r="X525" i="22"/>
  <c r="AN524" i="22"/>
  <c r="AM524" i="22"/>
  <c r="AL524" i="22"/>
  <c r="AK524" i="22"/>
  <c r="AJ524" i="22"/>
  <c r="AI524" i="22"/>
  <c r="AH524" i="22"/>
  <c r="AG524" i="22"/>
  <c r="AF524" i="22"/>
  <c r="AE524" i="22"/>
  <c r="AD524" i="22"/>
  <c r="AC524" i="22"/>
  <c r="AB524" i="22"/>
  <c r="AA524" i="22"/>
  <c r="Z524" i="22"/>
  <c r="Y524" i="22"/>
  <c r="X524" i="22"/>
  <c r="AN523" i="22"/>
  <c r="AM523" i="22"/>
  <c r="AL523" i="22"/>
  <c r="AK523" i="22"/>
  <c r="AJ523" i="22"/>
  <c r="AI523" i="22"/>
  <c r="AH523" i="22"/>
  <c r="AG523" i="22"/>
  <c r="AF523" i="22"/>
  <c r="AE523" i="22"/>
  <c r="AD523" i="22"/>
  <c r="AC523" i="22"/>
  <c r="AB523" i="22"/>
  <c r="AA523" i="22"/>
  <c r="Z523" i="22"/>
  <c r="Y523" i="22"/>
  <c r="X523" i="22"/>
  <c r="AN522" i="22"/>
  <c r="AM522" i="22"/>
  <c r="AL522" i="22"/>
  <c r="AK522" i="22"/>
  <c r="AJ522" i="22"/>
  <c r="AI522" i="22"/>
  <c r="AH522" i="22"/>
  <c r="AG522" i="22"/>
  <c r="AF522" i="22"/>
  <c r="AE522" i="22"/>
  <c r="AD522" i="22"/>
  <c r="AC522" i="22"/>
  <c r="AB522" i="22"/>
  <c r="AA522" i="22"/>
  <c r="Z522" i="22"/>
  <c r="Y522" i="22"/>
  <c r="X522" i="22"/>
  <c r="AN521" i="22"/>
  <c r="AM521" i="22"/>
  <c r="AL521" i="22"/>
  <c r="AK521" i="22"/>
  <c r="AJ521" i="22"/>
  <c r="AI521" i="22"/>
  <c r="AH521" i="22"/>
  <c r="AG521" i="22"/>
  <c r="AF521" i="22"/>
  <c r="AE521" i="22"/>
  <c r="AD521" i="22"/>
  <c r="AC521" i="22"/>
  <c r="AB521" i="22"/>
  <c r="AA521" i="22"/>
  <c r="Z521" i="22"/>
  <c r="Y521" i="22"/>
  <c r="X521" i="22"/>
  <c r="AN520" i="22"/>
  <c r="AM520" i="22"/>
  <c r="AL520" i="22"/>
  <c r="AK520" i="22"/>
  <c r="AJ520" i="22"/>
  <c r="AI520" i="22"/>
  <c r="AH520" i="22"/>
  <c r="AG520" i="22"/>
  <c r="AF520" i="22"/>
  <c r="AE520" i="22"/>
  <c r="AD520" i="22"/>
  <c r="AC520" i="22"/>
  <c r="AB520" i="22"/>
  <c r="AA520" i="22"/>
  <c r="Z520" i="22"/>
  <c r="Y520" i="22"/>
  <c r="X520" i="22"/>
  <c r="AN519" i="22"/>
  <c r="AM519" i="22"/>
  <c r="AL519" i="22"/>
  <c r="AK519" i="22"/>
  <c r="AJ519" i="22"/>
  <c r="AI519" i="22"/>
  <c r="AH519" i="22"/>
  <c r="AG519" i="22"/>
  <c r="AF519" i="22"/>
  <c r="AE519" i="22"/>
  <c r="AD519" i="22"/>
  <c r="AC519" i="22"/>
  <c r="AB519" i="22"/>
  <c r="AA519" i="22"/>
  <c r="Z519" i="22"/>
  <c r="Y519" i="22"/>
  <c r="X519" i="22"/>
  <c r="AN518" i="22"/>
  <c r="AM518" i="22"/>
  <c r="AL518" i="22"/>
  <c r="AK518" i="22"/>
  <c r="AJ518" i="22"/>
  <c r="AI518" i="22"/>
  <c r="AH518" i="22"/>
  <c r="AG518" i="22"/>
  <c r="AF518" i="22"/>
  <c r="AE518" i="22"/>
  <c r="AD518" i="22"/>
  <c r="AC518" i="22"/>
  <c r="AB518" i="22"/>
  <c r="AA518" i="22"/>
  <c r="Z518" i="22"/>
  <c r="Y518" i="22"/>
  <c r="X518" i="22"/>
  <c r="AN517" i="22"/>
  <c r="AM517" i="22"/>
  <c r="AL517" i="22"/>
  <c r="AK517" i="22"/>
  <c r="AJ517" i="22"/>
  <c r="AI517" i="22"/>
  <c r="AH517" i="22"/>
  <c r="AG517" i="22"/>
  <c r="AF517" i="22"/>
  <c r="AE517" i="22"/>
  <c r="AD517" i="22"/>
  <c r="AC517" i="22"/>
  <c r="AB517" i="22"/>
  <c r="AA517" i="22"/>
  <c r="Z517" i="22"/>
  <c r="Y517" i="22"/>
  <c r="X517" i="22"/>
  <c r="AN516" i="22"/>
  <c r="AM516" i="22"/>
  <c r="AL516" i="22"/>
  <c r="AK516" i="22"/>
  <c r="AJ516" i="22"/>
  <c r="AI516" i="22"/>
  <c r="AH516" i="22"/>
  <c r="AG516" i="22"/>
  <c r="AF516" i="22"/>
  <c r="AE516" i="22"/>
  <c r="AD516" i="22"/>
  <c r="AC516" i="22"/>
  <c r="AB516" i="22"/>
  <c r="AA516" i="22"/>
  <c r="Z516" i="22"/>
  <c r="Y516" i="22"/>
  <c r="X516" i="22"/>
  <c r="AN515" i="22"/>
  <c r="AM515" i="22"/>
  <c r="AL515" i="22"/>
  <c r="AK515" i="22"/>
  <c r="AJ515" i="22"/>
  <c r="AI515" i="22"/>
  <c r="AH515" i="22"/>
  <c r="AG515" i="22"/>
  <c r="AF515" i="22"/>
  <c r="AE515" i="22"/>
  <c r="AD515" i="22"/>
  <c r="AC515" i="22"/>
  <c r="AB515" i="22"/>
  <c r="AA515" i="22"/>
  <c r="Z515" i="22"/>
  <c r="Y515" i="22"/>
  <c r="X515" i="22"/>
  <c r="AN514" i="22"/>
  <c r="AM514" i="22"/>
  <c r="AL514" i="22"/>
  <c r="AK514" i="22"/>
  <c r="AJ514" i="22"/>
  <c r="AI514" i="22"/>
  <c r="AH514" i="22"/>
  <c r="AG514" i="22"/>
  <c r="AF514" i="22"/>
  <c r="AE514" i="22"/>
  <c r="AD514" i="22"/>
  <c r="AC514" i="22"/>
  <c r="AB514" i="22"/>
  <c r="AA514" i="22"/>
  <c r="Z514" i="22"/>
  <c r="Y514" i="22"/>
  <c r="X514" i="22"/>
  <c r="AN513" i="22"/>
  <c r="AM513" i="22"/>
  <c r="AL513" i="22"/>
  <c r="AK513" i="22"/>
  <c r="AJ513" i="22"/>
  <c r="AI513" i="22"/>
  <c r="AH513" i="22"/>
  <c r="AG513" i="22"/>
  <c r="AF513" i="22"/>
  <c r="AE513" i="22"/>
  <c r="AD513" i="22"/>
  <c r="AC513" i="22"/>
  <c r="AB513" i="22"/>
  <c r="AA513" i="22"/>
  <c r="Z513" i="22"/>
  <c r="Y513" i="22"/>
  <c r="X513" i="22"/>
  <c r="AN512" i="22"/>
  <c r="AM512" i="22"/>
  <c r="AL512" i="22"/>
  <c r="AK512" i="22"/>
  <c r="AJ512" i="22"/>
  <c r="AI512" i="22"/>
  <c r="AH512" i="22"/>
  <c r="AG512" i="22"/>
  <c r="AF512" i="22"/>
  <c r="AE512" i="22"/>
  <c r="AD512" i="22"/>
  <c r="AC512" i="22"/>
  <c r="AB512" i="22"/>
  <c r="AA512" i="22"/>
  <c r="Z512" i="22"/>
  <c r="Y512" i="22"/>
  <c r="X512" i="22"/>
  <c r="AN511" i="22"/>
  <c r="AM511" i="22"/>
  <c r="AL511" i="22"/>
  <c r="AK511" i="22"/>
  <c r="AJ511" i="22"/>
  <c r="AI511" i="22"/>
  <c r="AH511" i="22"/>
  <c r="AG511" i="22"/>
  <c r="AF511" i="22"/>
  <c r="AE511" i="22"/>
  <c r="AD511" i="22"/>
  <c r="AC511" i="22"/>
  <c r="AB511" i="22"/>
  <c r="AA511" i="22"/>
  <c r="Z511" i="22"/>
  <c r="Y511" i="22"/>
  <c r="X511" i="22"/>
  <c r="AN510" i="22"/>
  <c r="AM510" i="22"/>
  <c r="AL510" i="22"/>
  <c r="AK510" i="22"/>
  <c r="AJ510" i="22"/>
  <c r="AI510" i="22"/>
  <c r="AH510" i="22"/>
  <c r="AG510" i="22"/>
  <c r="AF510" i="22"/>
  <c r="AE510" i="22"/>
  <c r="AD510" i="22"/>
  <c r="AC510" i="22"/>
  <c r="AB510" i="22"/>
  <c r="AA510" i="22"/>
  <c r="Z510" i="22"/>
  <c r="Y510" i="22"/>
  <c r="X510" i="22"/>
  <c r="AN509" i="22"/>
  <c r="AM509" i="22"/>
  <c r="AL509" i="22"/>
  <c r="AK509" i="22"/>
  <c r="AJ509" i="22"/>
  <c r="AI509" i="22"/>
  <c r="AH509" i="22"/>
  <c r="AG509" i="22"/>
  <c r="AF509" i="22"/>
  <c r="AE509" i="22"/>
  <c r="AD509" i="22"/>
  <c r="AC509" i="22"/>
  <c r="AB509" i="22"/>
  <c r="AA509" i="22"/>
  <c r="Z509" i="22"/>
  <c r="Y509" i="22"/>
  <c r="X509" i="22"/>
  <c r="AN508" i="22"/>
  <c r="AM508" i="22"/>
  <c r="AL508" i="22"/>
  <c r="AK508" i="22"/>
  <c r="AJ508" i="22"/>
  <c r="AI508" i="22"/>
  <c r="AH508" i="22"/>
  <c r="AG508" i="22"/>
  <c r="AF508" i="22"/>
  <c r="AE508" i="22"/>
  <c r="AD508" i="22"/>
  <c r="AC508" i="22"/>
  <c r="AB508" i="22"/>
  <c r="AA508" i="22"/>
  <c r="Z508" i="22"/>
  <c r="Y508" i="22"/>
  <c r="X508" i="22"/>
  <c r="AN507" i="22"/>
  <c r="AM507" i="22"/>
  <c r="AL507" i="22"/>
  <c r="AK507" i="22"/>
  <c r="AJ507" i="22"/>
  <c r="AI507" i="22"/>
  <c r="AH507" i="22"/>
  <c r="AG507" i="22"/>
  <c r="AF507" i="22"/>
  <c r="AE507" i="22"/>
  <c r="AD507" i="22"/>
  <c r="AC507" i="22"/>
  <c r="AB507" i="22"/>
  <c r="AA507" i="22"/>
  <c r="Z507" i="22"/>
  <c r="Y507" i="22"/>
  <c r="X507" i="22"/>
  <c r="AN506" i="22"/>
  <c r="AM506" i="22"/>
  <c r="AL506" i="22"/>
  <c r="AK506" i="22"/>
  <c r="AJ506" i="22"/>
  <c r="AI506" i="22"/>
  <c r="AH506" i="22"/>
  <c r="AG506" i="22"/>
  <c r="AF506" i="22"/>
  <c r="AE506" i="22"/>
  <c r="AD506" i="22"/>
  <c r="AC506" i="22"/>
  <c r="AB506" i="22"/>
  <c r="AA506" i="22"/>
  <c r="Z506" i="22"/>
  <c r="Y506" i="22"/>
  <c r="X506" i="22"/>
  <c r="AN505" i="22"/>
  <c r="AM505" i="22"/>
  <c r="AL505" i="22"/>
  <c r="AK505" i="22"/>
  <c r="AJ505" i="22"/>
  <c r="AI505" i="22"/>
  <c r="AH505" i="22"/>
  <c r="AG505" i="22"/>
  <c r="AF505" i="22"/>
  <c r="AE505" i="22"/>
  <c r="AD505" i="22"/>
  <c r="AC505" i="22"/>
  <c r="AB505" i="22"/>
  <c r="AA505" i="22"/>
  <c r="Z505" i="22"/>
  <c r="Y505" i="22"/>
  <c r="X505" i="22"/>
  <c r="AN504" i="22"/>
  <c r="AM504" i="22"/>
  <c r="AL504" i="22"/>
  <c r="AK504" i="22"/>
  <c r="AJ504" i="22"/>
  <c r="AI504" i="22"/>
  <c r="AH504" i="22"/>
  <c r="AG504" i="22"/>
  <c r="AF504" i="22"/>
  <c r="AE504" i="22"/>
  <c r="AD504" i="22"/>
  <c r="AC504" i="22"/>
  <c r="AB504" i="22"/>
  <c r="AA504" i="22"/>
  <c r="Z504" i="22"/>
  <c r="Y504" i="22"/>
  <c r="X504" i="22"/>
  <c r="AN503" i="22"/>
  <c r="AM503" i="22"/>
  <c r="AL503" i="22"/>
  <c r="AK503" i="22"/>
  <c r="AJ503" i="22"/>
  <c r="AI503" i="22"/>
  <c r="AH503" i="22"/>
  <c r="AG503" i="22"/>
  <c r="AF503" i="22"/>
  <c r="AE503" i="22"/>
  <c r="AD503" i="22"/>
  <c r="AC503" i="22"/>
  <c r="AB503" i="22"/>
  <c r="AA503" i="22"/>
  <c r="Z503" i="22"/>
  <c r="Y503" i="22"/>
  <c r="X503" i="22"/>
  <c r="AN502" i="22"/>
  <c r="AM502" i="22"/>
  <c r="AL502" i="22"/>
  <c r="AK502" i="22"/>
  <c r="AJ502" i="22"/>
  <c r="AI502" i="22"/>
  <c r="AH502" i="22"/>
  <c r="AG502" i="22"/>
  <c r="AF502" i="22"/>
  <c r="AE502" i="22"/>
  <c r="AD502" i="22"/>
  <c r="AC502" i="22"/>
  <c r="AB502" i="22"/>
  <c r="AA502" i="22"/>
  <c r="Z502" i="22"/>
  <c r="Y502" i="22"/>
  <c r="X502" i="22"/>
  <c r="AN501" i="22"/>
  <c r="AM501" i="22"/>
  <c r="AL501" i="22"/>
  <c r="AK501" i="22"/>
  <c r="AJ501" i="22"/>
  <c r="AI501" i="22"/>
  <c r="AH501" i="22"/>
  <c r="AG501" i="22"/>
  <c r="AF501" i="22"/>
  <c r="AE501" i="22"/>
  <c r="AD501" i="22"/>
  <c r="AC501" i="22"/>
  <c r="AB501" i="22"/>
  <c r="AA501" i="22"/>
  <c r="Z501" i="22"/>
  <c r="Y501" i="22"/>
  <c r="X501" i="22"/>
  <c r="AN500" i="22"/>
  <c r="AM500" i="22"/>
  <c r="AL500" i="22"/>
  <c r="AK500" i="22"/>
  <c r="AJ500" i="22"/>
  <c r="AI500" i="22"/>
  <c r="AH500" i="22"/>
  <c r="AG500" i="22"/>
  <c r="AF500" i="22"/>
  <c r="AE500" i="22"/>
  <c r="AD500" i="22"/>
  <c r="AC500" i="22"/>
  <c r="AB500" i="22"/>
  <c r="AA500" i="22"/>
  <c r="Z500" i="22"/>
  <c r="Y500" i="22"/>
  <c r="X500" i="22"/>
  <c r="AN499" i="22"/>
  <c r="AM499" i="22"/>
  <c r="AL499" i="22"/>
  <c r="AK499" i="22"/>
  <c r="AJ499" i="22"/>
  <c r="AI499" i="22"/>
  <c r="AH499" i="22"/>
  <c r="AG499" i="22"/>
  <c r="AF499" i="22"/>
  <c r="AE499" i="22"/>
  <c r="AD499" i="22"/>
  <c r="AC499" i="22"/>
  <c r="AB499" i="22"/>
  <c r="AA499" i="22"/>
  <c r="Z499" i="22"/>
  <c r="Y499" i="22"/>
  <c r="X499" i="22"/>
  <c r="AN498" i="22"/>
  <c r="AM498" i="22"/>
  <c r="AL498" i="22"/>
  <c r="AK498" i="22"/>
  <c r="AJ498" i="22"/>
  <c r="AI498" i="22"/>
  <c r="AH498" i="22"/>
  <c r="AG498" i="22"/>
  <c r="AF498" i="22"/>
  <c r="AE498" i="22"/>
  <c r="AD498" i="22"/>
  <c r="AC498" i="22"/>
  <c r="AB498" i="22"/>
  <c r="AA498" i="22"/>
  <c r="Z498" i="22"/>
  <c r="Y498" i="22"/>
  <c r="X498" i="22"/>
  <c r="AN497" i="22"/>
  <c r="AM497" i="22"/>
  <c r="AL497" i="22"/>
  <c r="AK497" i="22"/>
  <c r="AJ497" i="22"/>
  <c r="AI497" i="22"/>
  <c r="AH497" i="22"/>
  <c r="AG497" i="22"/>
  <c r="AF497" i="22"/>
  <c r="AE497" i="22"/>
  <c r="AD497" i="22"/>
  <c r="AC497" i="22"/>
  <c r="AB497" i="22"/>
  <c r="AA497" i="22"/>
  <c r="Z497" i="22"/>
  <c r="Y497" i="22"/>
  <c r="X497" i="22"/>
  <c r="AN496" i="22"/>
  <c r="AM496" i="22"/>
  <c r="AL496" i="22"/>
  <c r="AK496" i="22"/>
  <c r="AJ496" i="22"/>
  <c r="AI496" i="22"/>
  <c r="AH496" i="22"/>
  <c r="AG496" i="22"/>
  <c r="AF496" i="22"/>
  <c r="AE496" i="22"/>
  <c r="AD496" i="22"/>
  <c r="AC496" i="22"/>
  <c r="AB496" i="22"/>
  <c r="AA496" i="22"/>
  <c r="Z496" i="22"/>
  <c r="Y496" i="22"/>
  <c r="X496" i="22"/>
  <c r="AN495" i="22"/>
  <c r="AM495" i="22"/>
  <c r="AL495" i="22"/>
  <c r="AK495" i="22"/>
  <c r="AJ495" i="22"/>
  <c r="AI495" i="22"/>
  <c r="AH495" i="22"/>
  <c r="AG495" i="22"/>
  <c r="AF495" i="22"/>
  <c r="AE495" i="22"/>
  <c r="AD495" i="22"/>
  <c r="AC495" i="22"/>
  <c r="AB495" i="22"/>
  <c r="AA495" i="22"/>
  <c r="Z495" i="22"/>
  <c r="Y495" i="22"/>
  <c r="X495" i="22"/>
  <c r="AN494" i="22"/>
  <c r="AM494" i="22"/>
  <c r="AL494" i="22"/>
  <c r="AK494" i="22"/>
  <c r="AJ494" i="22"/>
  <c r="AI494" i="22"/>
  <c r="AH494" i="22"/>
  <c r="AG494" i="22"/>
  <c r="AF494" i="22"/>
  <c r="AE494" i="22"/>
  <c r="AD494" i="22"/>
  <c r="AC494" i="22"/>
  <c r="AB494" i="22"/>
  <c r="AA494" i="22"/>
  <c r="Z494" i="22"/>
  <c r="Y494" i="22"/>
  <c r="X494" i="22"/>
  <c r="AN493" i="22"/>
  <c r="AM493" i="22"/>
  <c r="AL493" i="22"/>
  <c r="AK493" i="22"/>
  <c r="AJ493" i="22"/>
  <c r="AI493" i="22"/>
  <c r="AH493" i="22"/>
  <c r="AG493" i="22"/>
  <c r="AF493" i="22"/>
  <c r="AE493" i="22"/>
  <c r="AD493" i="22"/>
  <c r="AC493" i="22"/>
  <c r="AB493" i="22"/>
  <c r="AA493" i="22"/>
  <c r="Z493" i="22"/>
  <c r="Y493" i="22"/>
  <c r="X493" i="22"/>
  <c r="AN492" i="22"/>
  <c r="AM492" i="22"/>
  <c r="AL492" i="22"/>
  <c r="AK492" i="22"/>
  <c r="AJ492" i="22"/>
  <c r="AI492" i="22"/>
  <c r="AH492" i="22"/>
  <c r="AG492" i="22"/>
  <c r="AF492" i="22"/>
  <c r="AE492" i="22"/>
  <c r="AD492" i="22"/>
  <c r="AC492" i="22"/>
  <c r="AB492" i="22"/>
  <c r="AA492" i="22"/>
  <c r="Z492" i="22"/>
  <c r="Y492" i="22"/>
  <c r="X492" i="22"/>
  <c r="AN491" i="22"/>
  <c r="AM491" i="22"/>
  <c r="AL491" i="22"/>
  <c r="AK491" i="22"/>
  <c r="AJ491" i="22"/>
  <c r="AI491" i="22"/>
  <c r="AH491" i="22"/>
  <c r="AG491" i="22"/>
  <c r="AF491" i="22"/>
  <c r="AE491" i="22"/>
  <c r="AD491" i="22"/>
  <c r="AC491" i="22"/>
  <c r="AB491" i="22"/>
  <c r="AA491" i="22"/>
  <c r="Z491" i="22"/>
  <c r="Y491" i="22"/>
  <c r="X491" i="22"/>
  <c r="AN490" i="22"/>
  <c r="AM490" i="22"/>
  <c r="AL490" i="22"/>
  <c r="AK490" i="22"/>
  <c r="AJ490" i="22"/>
  <c r="AI490" i="22"/>
  <c r="AH490" i="22"/>
  <c r="AG490" i="22"/>
  <c r="AF490" i="22"/>
  <c r="AE490" i="22"/>
  <c r="AD490" i="22"/>
  <c r="AC490" i="22"/>
  <c r="AB490" i="22"/>
  <c r="AA490" i="22"/>
  <c r="Z490" i="22"/>
  <c r="Y490" i="22"/>
  <c r="X490" i="22"/>
  <c r="AN489" i="22"/>
  <c r="AM489" i="22"/>
  <c r="AL489" i="22"/>
  <c r="AK489" i="22"/>
  <c r="AJ489" i="22"/>
  <c r="AI489" i="22"/>
  <c r="AH489" i="22"/>
  <c r="AG489" i="22"/>
  <c r="AF489" i="22"/>
  <c r="AE489" i="22"/>
  <c r="AD489" i="22"/>
  <c r="AC489" i="22"/>
  <c r="AB489" i="22"/>
  <c r="AA489" i="22"/>
  <c r="Z489" i="22"/>
  <c r="Y489" i="22"/>
  <c r="X489" i="22"/>
  <c r="AN488" i="22"/>
  <c r="AM488" i="22"/>
  <c r="AL488" i="22"/>
  <c r="AK488" i="22"/>
  <c r="AJ488" i="22"/>
  <c r="AI488" i="22"/>
  <c r="AH488" i="22"/>
  <c r="AG488" i="22"/>
  <c r="AF488" i="22"/>
  <c r="AE488" i="22"/>
  <c r="AD488" i="22"/>
  <c r="AC488" i="22"/>
  <c r="AB488" i="22"/>
  <c r="AA488" i="22"/>
  <c r="Z488" i="22"/>
  <c r="Y488" i="22"/>
  <c r="X488" i="22"/>
  <c r="AN487" i="22"/>
  <c r="AM487" i="22"/>
  <c r="AL487" i="22"/>
  <c r="AK487" i="22"/>
  <c r="AJ487" i="22"/>
  <c r="AI487" i="22"/>
  <c r="AH487" i="22"/>
  <c r="AG487" i="22"/>
  <c r="AF487" i="22"/>
  <c r="AE487" i="22"/>
  <c r="AD487" i="22"/>
  <c r="AC487" i="22"/>
  <c r="AB487" i="22"/>
  <c r="AA487" i="22"/>
  <c r="Z487" i="22"/>
  <c r="Y487" i="22"/>
  <c r="X487" i="22"/>
  <c r="AN486" i="22"/>
  <c r="AM486" i="22"/>
  <c r="AL486" i="22"/>
  <c r="AK486" i="22"/>
  <c r="AJ486" i="22"/>
  <c r="AI486" i="22"/>
  <c r="AH486" i="22"/>
  <c r="AG486" i="22"/>
  <c r="AF486" i="22"/>
  <c r="AE486" i="22"/>
  <c r="AD486" i="22"/>
  <c r="AC486" i="22"/>
  <c r="AB486" i="22"/>
  <c r="AA486" i="22"/>
  <c r="Z486" i="22"/>
  <c r="Y486" i="22"/>
  <c r="X486" i="22"/>
  <c r="AN485" i="22"/>
  <c r="AM485" i="22"/>
  <c r="AL485" i="22"/>
  <c r="AK485" i="22"/>
  <c r="AJ485" i="22"/>
  <c r="AI485" i="22"/>
  <c r="AH485" i="22"/>
  <c r="AG485" i="22"/>
  <c r="AF485" i="22"/>
  <c r="AE485" i="22"/>
  <c r="AD485" i="22"/>
  <c r="AC485" i="22"/>
  <c r="AB485" i="22"/>
  <c r="AA485" i="22"/>
  <c r="Z485" i="22"/>
  <c r="Y485" i="22"/>
  <c r="X485" i="22"/>
  <c r="AN484" i="22"/>
  <c r="AM484" i="22"/>
  <c r="AL484" i="22"/>
  <c r="AK484" i="22"/>
  <c r="AJ484" i="22"/>
  <c r="AI484" i="22"/>
  <c r="AH484" i="22"/>
  <c r="AG484" i="22"/>
  <c r="AF484" i="22"/>
  <c r="AE484" i="22"/>
  <c r="AD484" i="22"/>
  <c r="AC484" i="22"/>
  <c r="AB484" i="22"/>
  <c r="AA484" i="22"/>
  <c r="Z484" i="22"/>
  <c r="Y484" i="22"/>
  <c r="X484" i="22"/>
  <c r="AN483" i="22"/>
  <c r="AM483" i="22"/>
  <c r="AL483" i="22"/>
  <c r="AK483" i="22"/>
  <c r="AJ483" i="22"/>
  <c r="AI483" i="22"/>
  <c r="AH483" i="22"/>
  <c r="AG483" i="22"/>
  <c r="AF483" i="22"/>
  <c r="AE483" i="22"/>
  <c r="AD483" i="22"/>
  <c r="AC483" i="22"/>
  <c r="AB483" i="22"/>
  <c r="AA483" i="22"/>
  <c r="Z483" i="22"/>
  <c r="Y483" i="22"/>
  <c r="X483" i="22"/>
  <c r="AN482" i="22"/>
  <c r="AM482" i="22"/>
  <c r="AL482" i="22"/>
  <c r="AK482" i="22"/>
  <c r="AJ482" i="22"/>
  <c r="AI482" i="22"/>
  <c r="AH482" i="22"/>
  <c r="AG482" i="22"/>
  <c r="AF482" i="22"/>
  <c r="AE482" i="22"/>
  <c r="AD482" i="22"/>
  <c r="AC482" i="22"/>
  <c r="AB482" i="22"/>
  <c r="AA482" i="22"/>
  <c r="Z482" i="22"/>
  <c r="Y482" i="22"/>
  <c r="X482" i="22"/>
  <c r="AN481" i="22"/>
  <c r="AM481" i="22"/>
  <c r="AL481" i="22"/>
  <c r="AK481" i="22"/>
  <c r="AJ481" i="22"/>
  <c r="AI481" i="22"/>
  <c r="AH481" i="22"/>
  <c r="AG481" i="22"/>
  <c r="AF481" i="22"/>
  <c r="AE481" i="22"/>
  <c r="AD481" i="22"/>
  <c r="AC481" i="22"/>
  <c r="AB481" i="22"/>
  <c r="AA481" i="22"/>
  <c r="Z481" i="22"/>
  <c r="Y481" i="22"/>
  <c r="X481" i="22"/>
  <c r="AN480" i="22"/>
  <c r="AM480" i="22"/>
  <c r="AL480" i="22"/>
  <c r="AK480" i="22"/>
  <c r="AJ480" i="22"/>
  <c r="AI480" i="22"/>
  <c r="AH480" i="22"/>
  <c r="AG480" i="22"/>
  <c r="AF480" i="22"/>
  <c r="AE480" i="22"/>
  <c r="AD480" i="22"/>
  <c r="AC480" i="22"/>
  <c r="AB480" i="22"/>
  <c r="AA480" i="22"/>
  <c r="Z480" i="22"/>
  <c r="Y480" i="22"/>
  <c r="X480" i="22"/>
  <c r="AN479" i="22"/>
  <c r="AM479" i="22"/>
  <c r="AL479" i="22"/>
  <c r="AK479" i="22"/>
  <c r="AJ479" i="22"/>
  <c r="AI479" i="22"/>
  <c r="AH479" i="22"/>
  <c r="AG479" i="22"/>
  <c r="AF479" i="22"/>
  <c r="AE479" i="22"/>
  <c r="AD479" i="22"/>
  <c r="AC479" i="22"/>
  <c r="AB479" i="22"/>
  <c r="AA479" i="22"/>
  <c r="Z479" i="22"/>
  <c r="Y479" i="22"/>
  <c r="X479" i="22"/>
  <c r="AN478" i="22"/>
  <c r="AM478" i="22"/>
  <c r="AL478" i="22"/>
  <c r="AK478" i="22"/>
  <c r="AJ478" i="22"/>
  <c r="AI478" i="22"/>
  <c r="AH478" i="22"/>
  <c r="AG478" i="22"/>
  <c r="AF478" i="22"/>
  <c r="AE478" i="22"/>
  <c r="AD478" i="22"/>
  <c r="AC478" i="22"/>
  <c r="AB478" i="22"/>
  <c r="AA478" i="22"/>
  <c r="Z478" i="22"/>
  <c r="Y478" i="22"/>
  <c r="X478" i="22"/>
  <c r="AN477" i="22"/>
  <c r="AM477" i="22"/>
  <c r="AL477" i="22"/>
  <c r="AK477" i="22"/>
  <c r="AJ477" i="22"/>
  <c r="AI477" i="22"/>
  <c r="AH477" i="22"/>
  <c r="AG477" i="22"/>
  <c r="AF477" i="22"/>
  <c r="AE477" i="22"/>
  <c r="AD477" i="22"/>
  <c r="AC477" i="22"/>
  <c r="AB477" i="22"/>
  <c r="AA477" i="22"/>
  <c r="Z477" i="22"/>
  <c r="Y477" i="22"/>
  <c r="X477" i="22"/>
  <c r="AN476" i="22"/>
  <c r="AM476" i="22"/>
  <c r="AL476" i="22"/>
  <c r="AK476" i="22"/>
  <c r="AJ476" i="22"/>
  <c r="AI476" i="22"/>
  <c r="AH476" i="22"/>
  <c r="AG476" i="22"/>
  <c r="AF476" i="22"/>
  <c r="AE476" i="22"/>
  <c r="AD476" i="22"/>
  <c r="AC476" i="22"/>
  <c r="AB476" i="22"/>
  <c r="AA476" i="22"/>
  <c r="Z476" i="22"/>
  <c r="Y476" i="22"/>
  <c r="X476" i="22"/>
  <c r="AN475" i="22"/>
  <c r="AM475" i="22"/>
  <c r="AL475" i="22"/>
  <c r="AK475" i="22"/>
  <c r="AJ475" i="22"/>
  <c r="AI475" i="22"/>
  <c r="AH475" i="22"/>
  <c r="AG475" i="22"/>
  <c r="AF475" i="22"/>
  <c r="AE475" i="22"/>
  <c r="AD475" i="22"/>
  <c r="AC475" i="22"/>
  <c r="AB475" i="22"/>
  <c r="AA475" i="22"/>
  <c r="Z475" i="22"/>
  <c r="Y475" i="22"/>
  <c r="X475" i="22"/>
  <c r="AN474" i="22"/>
  <c r="AM474" i="22"/>
  <c r="AL474" i="22"/>
  <c r="AK474" i="22"/>
  <c r="AJ474" i="22"/>
  <c r="AI474" i="22"/>
  <c r="AH474" i="22"/>
  <c r="AG474" i="22"/>
  <c r="AF474" i="22"/>
  <c r="AE474" i="22"/>
  <c r="AD474" i="22"/>
  <c r="AC474" i="22"/>
  <c r="AB474" i="22"/>
  <c r="AA474" i="22"/>
  <c r="Z474" i="22"/>
  <c r="Y474" i="22"/>
  <c r="X474" i="22"/>
  <c r="AN473" i="22"/>
  <c r="AM473" i="22"/>
  <c r="AL473" i="22"/>
  <c r="AK473" i="22"/>
  <c r="AJ473" i="22"/>
  <c r="AI473" i="22"/>
  <c r="AH473" i="22"/>
  <c r="AG473" i="22"/>
  <c r="AF473" i="22"/>
  <c r="AE473" i="22"/>
  <c r="AD473" i="22"/>
  <c r="AC473" i="22"/>
  <c r="AB473" i="22"/>
  <c r="AA473" i="22"/>
  <c r="Z473" i="22"/>
  <c r="Y473" i="22"/>
  <c r="X473" i="22"/>
  <c r="AN472" i="22"/>
  <c r="AM472" i="22"/>
  <c r="AL472" i="22"/>
  <c r="AK472" i="22"/>
  <c r="AJ472" i="22"/>
  <c r="AI472" i="22"/>
  <c r="AH472" i="22"/>
  <c r="AG472" i="22"/>
  <c r="AF472" i="22"/>
  <c r="AE472" i="22"/>
  <c r="AD472" i="22"/>
  <c r="AC472" i="22"/>
  <c r="AB472" i="22"/>
  <c r="AA472" i="22"/>
  <c r="Z472" i="22"/>
  <c r="Y472" i="22"/>
  <c r="X472" i="22"/>
  <c r="AN471" i="22"/>
  <c r="AM471" i="22"/>
  <c r="AL471" i="22"/>
  <c r="AK471" i="22"/>
  <c r="AJ471" i="22"/>
  <c r="AI471" i="22"/>
  <c r="AH471" i="22"/>
  <c r="AG471" i="22"/>
  <c r="AF471" i="22"/>
  <c r="AE471" i="22"/>
  <c r="AD471" i="22"/>
  <c r="AC471" i="22"/>
  <c r="AB471" i="22"/>
  <c r="AA471" i="22"/>
  <c r="Z471" i="22"/>
  <c r="Y471" i="22"/>
  <c r="X471" i="22"/>
  <c r="AN470" i="22"/>
  <c r="AM470" i="22"/>
  <c r="AL470" i="22"/>
  <c r="AK470" i="22"/>
  <c r="AJ470" i="22"/>
  <c r="AI470" i="22"/>
  <c r="AH470" i="22"/>
  <c r="AG470" i="22"/>
  <c r="AF470" i="22"/>
  <c r="AE470" i="22"/>
  <c r="AD470" i="22"/>
  <c r="AC470" i="22"/>
  <c r="AB470" i="22"/>
  <c r="AA470" i="22"/>
  <c r="Z470" i="22"/>
  <c r="Y470" i="22"/>
  <c r="X470" i="22"/>
  <c r="AN469" i="22"/>
  <c r="AM469" i="22"/>
  <c r="AL469" i="22"/>
  <c r="AK469" i="22"/>
  <c r="AJ469" i="22"/>
  <c r="AI469" i="22"/>
  <c r="AH469" i="22"/>
  <c r="AG469" i="22"/>
  <c r="AF469" i="22"/>
  <c r="AE469" i="22"/>
  <c r="AD469" i="22"/>
  <c r="AC469" i="22"/>
  <c r="AB469" i="22"/>
  <c r="AA469" i="22"/>
  <c r="Z469" i="22"/>
  <c r="Y469" i="22"/>
  <c r="X469" i="22"/>
  <c r="AN468" i="22"/>
  <c r="AM468" i="22"/>
  <c r="AL468" i="22"/>
  <c r="AK468" i="22"/>
  <c r="AJ468" i="22"/>
  <c r="AI468" i="22"/>
  <c r="AH468" i="22"/>
  <c r="AG468" i="22"/>
  <c r="AF468" i="22"/>
  <c r="AE468" i="22"/>
  <c r="AD468" i="22"/>
  <c r="AC468" i="22"/>
  <c r="AB468" i="22"/>
  <c r="AA468" i="22"/>
  <c r="Z468" i="22"/>
  <c r="Y468" i="22"/>
  <c r="X468" i="22"/>
  <c r="AN467" i="22"/>
  <c r="AM467" i="22"/>
  <c r="AL467" i="22"/>
  <c r="AK467" i="22"/>
  <c r="AJ467" i="22"/>
  <c r="AI467" i="22"/>
  <c r="AH467" i="22"/>
  <c r="AG467" i="22"/>
  <c r="AF467" i="22"/>
  <c r="AE467" i="22"/>
  <c r="AD467" i="22"/>
  <c r="AC467" i="22"/>
  <c r="AB467" i="22"/>
  <c r="AA467" i="22"/>
  <c r="Z467" i="22"/>
  <c r="Y467" i="22"/>
  <c r="X467" i="22"/>
  <c r="AN466" i="22"/>
  <c r="AM466" i="22"/>
  <c r="AL466" i="22"/>
  <c r="AK466" i="22"/>
  <c r="AJ466" i="22"/>
  <c r="AI466" i="22"/>
  <c r="AH466" i="22"/>
  <c r="AG466" i="22"/>
  <c r="AF466" i="22"/>
  <c r="AE466" i="22"/>
  <c r="AD466" i="22"/>
  <c r="AC466" i="22"/>
  <c r="AB466" i="22"/>
  <c r="AA466" i="22"/>
  <c r="Z466" i="22"/>
  <c r="Y466" i="22"/>
  <c r="X466" i="22"/>
  <c r="AN465" i="22"/>
  <c r="AM465" i="22"/>
  <c r="AL465" i="22"/>
  <c r="AK465" i="22"/>
  <c r="AJ465" i="22"/>
  <c r="AI465" i="22"/>
  <c r="AH465" i="22"/>
  <c r="AG465" i="22"/>
  <c r="AF465" i="22"/>
  <c r="AE465" i="22"/>
  <c r="AD465" i="22"/>
  <c r="AC465" i="22"/>
  <c r="AB465" i="22"/>
  <c r="AA465" i="22"/>
  <c r="Z465" i="22"/>
  <c r="Y465" i="22"/>
  <c r="X465" i="22"/>
  <c r="AN464" i="22"/>
  <c r="AM464" i="22"/>
  <c r="AL464" i="22"/>
  <c r="AK464" i="22"/>
  <c r="AJ464" i="22"/>
  <c r="AI464" i="22"/>
  <c r="AH464" i="22"/>
  <c r="AG464" i="22"/>
  <c r="AF464" i="22"/>
  <c r="AE464" i="22"/>
  <c r="AD464" i="22"/>
  <c r="AC464" i="22"/>
  <c r="AB464" i="22"/>
  <c r="AA464" i="22"/>
  <c r="Z464" i="22"/>
  <c r="Y464" i="22"/>
  <c r="X464" i="22"/>
  <c r="AN463" i="22"/>
  <c r="AM463" i="22"/>
  <c r="AL463" i="22"/>
  <c r="AK463" i="22"/>
  <c r="AJ463" i="22"/>
  <c r="AI463" i="22"/>
  <c r="AH463" i="22"/>
  <c r="AG463" i="22"/>
  <c r="AF463" i="22"/>
  <c r="AE463" i="22"/>
  <c r="AD463" i="22"/>
  <c r="AC463" i="22"/>
  <c r="AB463" i="22"/>
  <c r="AA463" i="22"/>
  <c r="Z463" i="22"/>
  <c r="Y463" i="22"/>
  <c r="X463" i="22"/>
  <c r="AN462" i="22"/>
  <c r="AM462" i="22"/>
  <c r="AL462" i="22"/>
  <c r="AK462" i="22"/>
  <c r="AJ462" i="22"/>
  <c r="AI462" i="22"/>
  <c r="AH462" i="22"/>
  <c r="AG462" i="22"/>
  <c r="AF462" i="22"/>
  <c r="AE462" i="22"/>
  <c r="AD462" i="22"/>
  <c r="AC462" i="22"/>
  <c r="AB462" i="22"/>
  <c r="AA462" i="22"/>
  <c r="Z462" i="22"/>
  <c r="Y462" i="22"/>
  <c r="X462" i="22"/>
  <c r="AN461" i="22"/>
  <c r="AM461" i="22"/>
  <c r="AL461" i="22"/>
  <c r="AK461" i="22"/>
  <c r="AJ461" i="22"/>
  <c r="AI461" i="22"/>
  <c r="AH461" i="22"/>
  <c r="AG461" i="22"/>
  <c r="AF461" i="22"/>
  <c r="AE461" i="22"/>
  <c r="AD461" i="22"/>
  <c r="AC461" i="22"/>
  <c r="AB461" i="22"/>
  <c r="AA461" i="22"/>
  <c r="Z461" i="22"/>
  <c r="Y461" i="22"/>
  <c r="X461" i="22"/>
  <c r="AN460" i="22"/>
  <c r="AM460" i="22"/>
  <c r="AL460" i="22"/>
  <c r="AK460" i="22"/>
  <c r="AJ460" i="22"/>
  <c r="AI460" i="22"/>
  <c r="AH460" i="22"/>
  <c r="AG460" i="22"/>
  <c r="AF460" i="22"/>
  <c r="AE460" i="22"/>
  <c r="AD460" i="22"/>
  <c r="AC460" i="22"/>
  <c r="AB460" i="22"/>
  <c r="AA460" i="22"/>
  <c r="Z460" i="22"/>
  <c r="Y460" i="22"/>
  <c r="X460" i="22"/>
  <c r="AN459" i="22"/>
  <c r="AM459" i="22"/>
  <c r="AL459" i="22"/>
  <c r="AK459" i="22"/>
  <c r="AJ459" i="22"/>
  <c r="AI459" i="22"/>
  <c r="AH459" i="22"/>
  <c r="AG459" i="22"/>
  <c r="AF459" i="22"/>
  <c r="AE459" i="22"/>
  <c r="AD459" i="22"/>
  <c r="AC459" i="22"/>
  <c r="AB459" i="22"/>
  <c r="AA459" i="22"/>
  <c r="Z459" i="22"/>
  <c r="Y459" i="22"/>
  <c r="X459" i="22"/>
  <c r="AN458" i="22"/>
  <c r="AM458" i="22"/>
  <c r="AL458" i="22"/>
  <c r="AK458" i="22"/>
  <c r="AJ458" i="22"/>
  <c r="AI458" i="22"/>
  <c r="AH458" i="22"/>
  <c r="AG458" i="22"/>
  <c r="AF458" i="22"/>
  <c r="AE458" i="22"/>
  <c r="AD458" i="22"/>
  <c r="AC458" i="22"/>
  <c r="AB458" i="22"/>
  <c r="AA458" i="22"/>
  <c r="Z458" i="22"/>
  <c r="Y458" i="22"/>
  <c r="X458" i="22"/>
  <c r="AN457" i="22"/>
  <c r="AM457" i="22"/>
  <c r="AL457" i="22"/>
  <c r="AK457" i="22"/>
  <c r="AJ457" i="22"/>
  <c r="AI457" i="22"/>
  <c r="AH457" i="22"/>
  <c r="AG457" i="22"/>
  <c r="AF457" i="22"/>
  <c r="AE457" i="22"/>
  <c r="AD457" i="22"/>
  <c r="AC457" i="22"/>
  <c r="AB457" i="22"/>
  <c r="AA457" i="22"/>
  <c r="Z457" i="22"/>
  <c r="Y457" i="22"/>
  <c r="X457" i="22"/>
  <c r="AN456" i="22"/>
  <c r="AM456" i="22"/>
  <c r="AL456" i="22"/>
  <c r="AK456" i="22"/>
  <c r="AJ456" i="22"/>
  <c r="AI456" i="22"/>
  <c r="AH456" i="22"/>
  <c r="AG456" i="22"/>
  <c r="AF456" i="22"/>
  <c r="AE456" i="22"/>
  <c r="AD456" i="22"/>
  <c r="AC456" i="22"/>
  <c r="AB456" i="22"/>
  <c r="AA456" i="22"/>
  <c r="Z456" i="22"/>
  <c r="Y456" i="22"/>
  <c r="X456" i="22"/>
  <c r="AN455" i="22"/>
  <c r="AM455" i="22"/>
  <c r="AL455" i="22"/>
  <c r="AK455" i="22"/>
  <c r="AJ455" i="22"/>
  <c r="AI455" i="22"/>
  <c r="AH455" i="22"/>
  <c r="AG455" i="22"/>
  <c r="AF455" i="22"/>
  <c r="AE455" i="22"/>
  <c r="AD455" i="22"/>
  <c r="AC455" i="22"/>
  <c r="AB455" i="22"/>
  <c r="AA455" i="22"/>
  <c r="Z455" i="22"/>
  <c r="Y455" i="22"/>
  <c r="X455" i="22"/>
  <c r="AN454" i="22"/>
  <c r="AM454" i="22"/>
  <c r="AL454" i="22"/>
  <c r="AK454" i="22"/>
  <c r="AJ454" i="22"/>
  <c r="AI454" i="22"/>
  <c r="AH454" i="22"/>
  <c r="AG454" i="22"/>
  <c r="AF454" i="22"/>
  <c r="AE454" i="22"/>
  <c r="AD454" i="22"/>
  <c r="AC454" i="22"/>
  <c r="AB454" i="22"/>
  <c r="AA454" i="22"/>
  <c r="Z454" i="22"/>
  <c r="Y454" i="22"/>
  <c r="X454" i="22"/>
  <c r="AN453" i="22"/>
  <c r="AM453" i="22"/>
  <c r="AL453" i="22"/>
  <c r="AK453" i="22"/>
  <c r="AJ453" i="22"/>
  <c r="AI453" i="22"/>
  <c r="AH453" i="22"/>
  <c r="AG453" i="22"/>
  <c r="AF453" i="22"/>
  <c r="AE453" i="22"/>
  <c r="AD453" i="22"/>
  <c r="AC453" i="22"/>
  <c r="AB453" i="22"/>
  <c r="AA453" i="22"/>
  <c r="Z453" i="22"/>
  <c r="Y453" i="22"/>
  <c r="X453" i="22"/>
  <c r="AN452" i="22"/>
  <c r="AM452" i="22"/>
  <c r="AL452" i="22"/>
  <c r="AK452" i="22"/>
  <c r="AJ452" i="22"/>
  <c r="AI452" i="22"/>
  <c r="AH452" i="22"/>
  <c r="AG452" i="22"/>
  <c r="AF452" i="22"/>
  <c r="AE452" i="22"/>
  <c r="AD452" i="22"/>
  <c r="AC452" i="22"/>
  <c r="AB452" i="22"/>
  <c r="AA452" i="22"/>
  <c r="Z452" i="22"/>
  <c r="Y452" i="22"/>
  <c r="X452" i="22"/>
  <c r="AN451" i="22"/>
  <c r="AM451" i="22"/>
  <c r="AL451" i="22"/>
  <c r="AK451" i="22"/>
  <c r="AJ451" i="22"/>
  <c r="AI451" i="22"/>
  <c r="AH451" i="22"/>
  <c r="AG451" i="22"/>
  <c r="AF451" i="22"/>
  <c r="AE451" i="22"/>
  <c r="AD451" i="22"/>
  <c r="AC451" i="22"/>
  <c r="AB451" i="22"/>
  <c r="AA451" i="22"/>
  <c r="Z451" i="22"/>
  <c r="Y451" i="22"/>
  <c r="X451" i="22"/>
  <c r="AN450" i="22"/>
  <c r="AM450" i="22"/>
  <c r="AL450" i="22"/>
  <c r="AK450" i="22"/>
  <c r="AJ450" i="22"/>
  <c r="AI450" i="22"/>
  <c r="AH450" i="22"/>
  <c r="AG450" i="22"/>
  <c r="AF450" i="22"/>
  <c r="AE450" i="22"/>
  <c r="AD450" i="22"/>
  <c r="AC450" i="22"/>
  <c r="AB450" i="22"/>
  <c r="AA450" i="22"/>
  <c r="Z450" i="22"/>
  <c r="Y450" i="22"/>
  <c r="X450" i="22"/>
  <c r="AN449" i="22"/>
  <c r="AM449" i="22"/>
  <c r="AL449" i="22"/>
  <c r="AK449" i="22"/>
  <c r="AJ449" i="22"/>
  <c r="AI449" i="22"/>
  <c r="AH449" i="22"/>
  <c r="AG449" i="22"/>
  <c r="AF449" i="22"/>
  <c r="AE449" i="22"/>
  <c r="AD449" i="22"/>
  <c r="AC449" i="22"/>
  <c r="AB449" i="22"/>
  <c r="AA449" i="22"/>
  <c r="Z449" i="22"/>
  <c r="Y449" i="22"/>
  <c r="X449" i="22"/>
  <c r="AN448" i="22"/>
  <c r="AM448" i="22"/>
  <c r="AL448" i="22"/>
  <c r="AK448" i="22"/>
  <c r="AJ448" i="22"/>
  <c r="AI448" i="22"/>
  <c r="AH448" i="22"/>
  <c r="AG448" i="22"/>
  <c r="AF448" i="22"/>
  <c r="AE448" i="22"/>
  <c r="AD448" i="22"/>
  <c r="AC448" i="22"/>
  <c r="AB448" i="22"/>
  <c r="AA448" i="22"/>
  <c r="Z448" i="22"/>
  <c r="Y448" i="22"/>
  <c r="X448" i="22"/>
  <c r="AN447" i="22"/>
  <c r="AM447" i="22"/>
  <c r="AL447" i="22"/>
  <c r="AK447" i="22"/>
  <c r="AJ447" i="22"/>
  <c r="AI447" i="22"/>
  <c r="AH447" i="22"/>
  <c r="AG447" i="22"/>
  <c r="AF447" i="22"/>
  <c r="AE447" i="22"/>
  <c r="AD447" i="22"/>
  <c r="AC447" i="22"/>
  <c r="AB447" i="22"/>
  <c r="AA447" i="22"/>
  <c r="Z447" i="22"/>
  <c r="Y447" i="22"/>
  <c r="X447" i="22"/>
  <c r="AN446" i="22"/>
  <c r="AM446" i="22"/>
  <c r="AL446" i="22"/>
  <c r="AK446" i="22"/>
  <c r="AJ446" i="22"/>
  <c r="AI446" i="22"/>
  <c r="AH446" i="22"/>
  <c r="AG446" i="22"/>
  <c r="AF446" i="22"/>
  <c r="AE446" i="22"/>
  <c r="AD446" i="22"/>
  <c r="AC446" i="22"/>
  <c r="AB446" i="22"/>
  <c r="AA446" i="22"/>
  <c r="Z446" i="22"/>
  <c r="Y446" i="22"/>
  <c r="X446" i="22"/>
  <c r="AN445" i="22"/>
  <c r="AM445" i="22"/>
  <c r="AL445" i="22"/>
  <c r="AK445" i="22"/>
  <c r="AJ445" i="22"/>
  <c r="AI445" i="22"/>
  <c r="AH445" i="22"/>
  <c r="AG445" i="22"/>
  <c r="AF445" i="22"/>
  <c r="AE445" i="22"/>
  <c r="AD445" i="22"/>
  <c r="AC445" i="22"/>
  <c r="AB445" i="22"/>
  <c r="AA445" i="22"/>
  <c r="Z445" i="22"/>
  <c r="Y445" i="22"/>
  <c r="X445" i="22"/>
  <c r="AN444" i="22"/>
  <c r="AM444" i="22"/>
  <c r="AL444" i="22"/>
  <c r="AK444" i="22"/>
  <c r="AJ444" i="22"/>
  <c r="AI444" i="22"/>
  <c r="AH444" i="22"/>
  <c r="AG444" i="22"/>
  <c r="AF444" i="22"/>
  <c r="AE444" i="22"/>
  <c r="AD444" i="22"/>
  <c r="AC444" i="22"/>
  <c r="AB444" i="22"/>
  <c r="AA444" i="22"/>
  <c r="Z444" i="22"/>
  <c r="Y444" i="22"/>
  <c r="X444" i="22"/>
  <c r="AN443" i="22"/>
  <c r="AM443" i="22"/>
  <c r="AL443" i="22"/>
  <c r="AK443" i="22"/>
  <c r="AJ443" i="22"/>
  <c r="AI443" i="22"/>
  <c r="AH443" i="22"/>
  <c r="AG443" i="22"/>
  <c r="AF443" i="22"/>
  <c r="AE443" i="22"/>
  <c r="AD443" i="22"/>
  <c r="AC443" i="22"/>
  <c r="AB443" i="22"/>
  <c r="AA443" i="22"/>
  <c r="Z443" i="22"/>
  <c r="Y443" i="22"/>
  <c r="X443" i="22"/>
  <c r="AN442" i="22"/>
  <c r="AM442" i="22"/>
  <c r="AL442" i="22"/>
  <c r="AK442" i="22"/>
  <c r="AJ442" i="22"/>
  <c r="AI442" i="22"/>
  <c r="AH442" i="22"/>
  <c r="AG442" i="22"/>
  <c r="AF442" i="22"/>
  <c r="AE442" i="22"/>
  <c r="AD442" i="22"/>
  <c r="AC442" i="22"/>
  <c r="AB442" i="22"/>
  <c r="AA442" i="22"/>
  <c r="Z442" i="22"/>
  <c r="Y442" i="22"/>
  <c r="X442" i="22"/>
  <c r="AN441" i="22"/>
  <c r="AM441" i="22"/>
  <c r="AL441" i="22"/>
  <c r="AK441" i="22"/>
  <c r="AJ441" i="22"/>
  <c r="AI441" i="22"/>
  <c r="AH441" i="22"/>
  <c r="AG441" i="22"/>
  <c r="AF441" i="22"/>
  <c r="AE441" i="22"/>
  <c r="AD441" i="22"/>
  <c r="AC441" i="22"/>
  <c r="AB441" i="22"/>
  <c r="AA441" i="22"/>
  <c r="Z441" i="22"/>
  <c r="Y441" i="22"/>
  <c r="X441" i="22"/>
  <c r="AN440" i="22"/>
  <c r="AM440" i="22"/>
  <c r="AL440" i="22"/>
  <c r="AK440" i="22"/>
  <c r="AJ440" i="22"/>
  <c r="AI440" i="22"/>
  <c r="AH440" i="22"/>
  <c r="AG440" i="22"/>
  <c r="AF440" i="22"/>
  <c r="AE440" i="22"/>
  <c r="AD440" i="22"/>
  <c r="AC440" i="22"/>
  <c r="AB440" i="22"/>
  <c r="AA440" i="22"/>
  <c r="Z440" i="22"/>
  <c r="Y440" i="22"/>
  <c r="X440" i="22"/>
  <c r="AN439" i="22"/>
  <c r="AM439" i="22"/>
  <c r="AL439" i="22"/>
  <c r="AK439" i="22"/>
  <c r="AJ439" i="22"/>
  <c r="AI439" i="22"/>
  <c r="AH439" i="22"/>
  <c r="AG439" i="22"/>
  <c r="AF439" i="22"/>
  <c r="AE439" i="22"/>
  <c r="AD439" i="22"/>
  <c r="AC439" i="22"/>
  <c r="AB439" i="22"/>
  <c r="AA439" i="22"/>
  <c r="Z439" i="22"/>
  <c r="Y439" i="22"/>
  <c r="X439" i="22"/>
  <c r="AN438" i="22"/>
  <c r="AM438" i="22"/>
  <c r="AL438" i="22"/>
  <c r="AK438" i="22"/>
  <c r="AJ438" i="22"/>
  <c r="AI438" i="22"/>
  <c r="AH438" i="22"/>
  <c r="AG438" i="22"/>
  <c r="AF438" i="22"/>
  <c r="AE438" i="22"/>
  <c r="AD438" i="22"/>
  <c r="AC438" i="22"/>
  <c r="AB438" i="22"/>
  <c r="AA438" i="22"/>
  <c r="Z438" i="22"/>
  <c r="Y438" i="22"/>
  <c r="X438" i="22"/>
  <c r="AN437" i="22"/>
  <c r="AM437" i="22"/>
  <c r="AL437" i="22"/>
  <c r="AK437" i="22"/>
  <c r="AJ437" i="22"/>
  <c r="AI437" i="22"/>
  <c r="AH437" i="22"/>
  <c r="AG437" i="22"/>
  <c r="AF437" i="22"/>
  <c r="AE437" i="22"/>
  <c r="AD437" i="22"/>
  <c r="AC437" i="22"/>
  <c r="AB437" i="22"/>
  <c r="AA437" i="22"/>
  <c r="Z437" i="22"/>
  <c r="Y437" i="22"/>
  <c r="X437" i="22"/>
  <c r="AN436" i="22"/>
  <c r="AM436" i="22"/>
  <c r="AL436" i="22"/>
  <c r="AK436" i="22"/>
  <c r="AJ436" i="22"/>
  <c r="AI436" i="22"/>
  <c r="AH436" i="22"/>
  <c r="AG436" i="22"/>
  <c r="AF436" i="22"/>
  <c r="AE436" i="22"/>
  <c r="AD436" i="22"/>
  <c r="AC436" i="22"/>
  <c r="AB436" i="22"/>
  <c r="AA436" i="22"/>
  <c r="Z436" i="22"/>
  <c r="Y436" i="22"/>
  <c r="X436" i="22"/>
  <c r="AN435" i="22"/>
  <c r="AM435" i="22"/>
  <c r="AL435" i="22"/>
  <c r="AK435" i="22"/>
  <c r="AJ435" i="22"/>
  <c r="AI435" i="22"/>
  <c r="AH435" i="22"/>
  <c r="AG435" i="22"/>
  <c r="AF435" i="22"/>
  <c r="AE435" i="22"/>
  <c r="AD435" i="22"/>
  <c r="AC435" i="22"/>
  <c r="AB435" i="22"/>
  <c r="AA435" i="22"/>
  <c r="Z435" i="22"/>
  <c r="Y435" i="22"/>
  <c r="X435" i="22"/>
  <c r="AN434" i="22"/>
  <c r="AM434" i="22"/>
  <c r="AL434" i="22"/>
  <c r="AK434" i="22"/>
  <c r="AJ434" i="22"/>
  <c r="AI434" i="22"/>
  <c r="AH434" i="22"/>
  <c r="AG434" i="22"/>
  <c r="AF434" i="22"/>
  <c r="AE434" i="22"/>
  <c r="AD434" i="22"/>
  <c r="AC434" i="22"/>
  <c r="AB434" i="22"/>
  <c r="AA434" i="22"/>
  <c r="Z434" i="22"/>
  <c r="Y434" i="22"/>
  <c r="X434" i="22"/>
  <c r="AN433" i="22"/>
  <c r="AM433" i="22"/>
  <c r="AL433" i="22"/>
  <c r="AK433" i="22"/>
  <c r="AJ433" i="22"/>
  <c r="AI433" i="22"/>
  <c r="AH433" i="22"/>
  <c r="AG433" i="22"/>
  <c r="AF433" i="22"/>
  <c r="AE433" i="22"/>
  <c r="AD433" i="22"/>
  <c r="AC433" i="22"/>
  <c r="AB433" i="22"/>
  <c r="AA433" i="22"/>
  <c r="Z433" i="22"/>
  <c r="Y433" i="22"/>
  <c r="X433" i="22"/>
  <c r="AN432" i="22"/>
  <c r="AM432" i="22"/>
  <c r="AL432" i="22"/>
  <c r="AK432" i="22"/>
  <c r="AJ432" i="22"/>
  <c r="AI432" i="22"/>
  <c r="AH432" i="22"/>
  <c r="AG432" i="22"/>
  <c r="AF432" i="22"/>
  <c r="AE432" i="22"/>
  <c r="AD432" i="22"/>
  <c r="AC432" i="22"/>
  <c r="AB432" i="22"/>
  <c r="AA432" i="22"/>
  <c r="Z432" i="22"/>
  <c r="Y432" i="22"/>
  <c r="X432" i="22"/>
  <c r="AN431" i="22"/>
  <c r="AM431" i="22"/>
  <c r="AL431" i="22"/>
  <c r="AK431" i="22"/>
  <c r="AJ431" i="22"/>
  <c r="AI431" i="22"/>
  <c r="AH431" i="22"/>
  <c r="AG431" i="22"/>
  <c r="AF431" i="22"/>
  <c r="AE431" i="22"/>
  <c r="AD431" i="22"/>
  <c r="AC431" i="22"/>
  <c r="AB431" i="22"/>
  <c r="AA431" i="22"/>
  <c r="Z431" i="22"/>
  <c r="Y431" i="22"/>
  <c r="X431" i="22"/>
  <c r="AN430" i="22"/>
  <c r="AM430" i="22"/>
  <c r="AL430" i="22"/>
  <c r="AK430" i="22"/>
  <c r="AJ430" i="22"/>
  <c r="AI430" i="22"/>
  <c r="AH430" i="22"/>
  <c r="AG430" i="22"/>
  <c r="AF430" i="22"/>
  <c r="AE430" i="22"/>
  <c r="AD430" i="22"/>
  <c r="AC430" i="22"/>
  <c r="AB430" i="22"/>
  <c r="AA430" i="22"/>
  <c r="Z430" i="22"/>
  <c r="Y430" i="22"/>
  <c r="X430" i="22"/>
  <c r="AN429" i="22"/>
  <c r="AM429" i="22"/>
  <c r="AL429" i="22"/>
  <c r="AK429" i="22"/>
  <c r="AJ429" i="22"/>
  <c r="AI429" i="22"/>
  <c r="AH429" i="22"/>
  <c r="AG429" i="22"/>
  <c r="AF429" i="22"/>
  <c r="AE429" i="22"/>
  <c r="AD429" i="22"/>
  <c r="AC429" i="22"/>
  <c r="AB429" i="22"/>
  <c r="AA429" i="22"/>
  <c r="Z429" i="22"/>
  <c r="Y429" i="22"/>
  <c r="X429" i="22"/>
  <c r="AN428" i="22"/>
  <c r="AM428" i="22"/>
  <c r="AL428" i="22"/>
  <c r="AK428" i="22"/>
  <c r="AJ428" i="22"/>
  <c r="AI428" i="22"/>
  <c r="AH428" i="22"/>
  <c r="AG428" i="22"/>
  <c r="AF428" i="22"/>
  <c r="AE428" i="22"/>
  <c r="AD428" i="22"/>
  <c r="AC428" i="22"/>
  <c r="AB428" i="22"/>
  <c r="AA428" i="22"/>
  <c r="Z428" i="22"/>
  <c r="Y428" i="22"/>
  <c r="X428" i="22"/>
  <c r="AN427" i="22"/>
  <c r="AM427" i="22"/>
  <c r="AL427" i="22"/>
  <c r="AK427" i="22"/>
  <c r="AJ427" i="22"/>
  <c r="AI427" i="22"/>
  <c r="AH427" i="22"/>
  <c r="AG427" i="22"/>
  <c r="AF427" i="22"/>
  <c r="AE427" i="22"/>
  <c r="AD427" i="22"/>
  <c r="AC427" i="22"/>
  <c r="AB427" i="22"/>
  <c r="AA427" i="22"/>
  <c r="Z427" i="22"/>
  <c r="Y427" i="22"/>
  <c r="X427" i="22"/>
  <c r="AN426" i="22"/>
  <c r="AM426" i="22"/>
  <c r="AL426" i="22"/>
  <c r="AK426" i="22"/>
  <c r="AJ426" i="22"/>
  <c r="AI426" i="22"/>
  <c r="AH426" i="22"/>
  <c r="AG426" i="22"/>
  <c r="AF426" i="22"/>
  <c r="AE426" i="22"/>
  <c r="AD426" i="22"/>
  <c r="AC426" i="22"/>
  <c r="AB426" i="22"/>
  <c r="AA426" i="22"/>
  <c r="Z426" i="22"/>
  <c r="Y426" i="22"/>
  <c r="X426" i="22"/>
  <c r="AN425" i="22"/>
  <c r="AM425" i="22"/>
  <c r="AL425" i="22"/>
  <c r="AK425" i="22"/>
  <c r="AJ425" i="22"/>
  <c r="AI425" i="22"/>
  <c r="AH425" i="22"/>
  <c r="AG425" i="22"/>
  <c r="AF425" i="22"/>
  <c r="AE425" i="22"/>
  <c r="AD425" i="22"/>
  <c r="AC425" i="22"/>
  <c r="AB425" i="22"/>
  <c r="AA425" i="22"/>
  <c r="Z425" i="22"/>
  <c r="Y425" i="22"/>
  <c r="X425" i="22"/>
  <c r="AN424" i="22"/>
  <c r="AM424" i="22"/>
  <c r="AL424" i="22"/>
  <c r="AK424" i="22"/>
  <c r="AJ424" i="22"/>
  <c r="AI424" i="22"/>
  <c r="AH424" i="22"/>
  <c r="AG424" i="22"/>
  <c r="AF424" i="22"/>
  <c r="AE424" i="22"/>
  <c r="AD424" i="22"/>
  <c r="AC424" i="22"/>
  <c r="AB424" i="22"/>
  <c r="AA424" i="22"/>
  <c r="Z424" i="22"/>
  <c r="Y424" i="22"/>
  <c r="X424" i="22"/>
  <c r="AN423" i="22"/>
  <c r="AM423" i="22"/>
  <c r="AL423" i="22"/>
  <c r="AK423" i="22"/>
  <c r="AJ423" i="22"/>
  <c r="AI423" i="22"/>
  <c r="AH423" i="22"/>
  <c r="AG423" i="22"/>
  <c r="AF423" i="22"/>
  <c r="AE423" i="22"/>
  <c r="AD423" i="22"/>
  <c r="AC423" i="22"/>
  <c r="AB423" i="22"/>
  <c r="AA423" i="22"/>
  <c r="Z423" i="22"/>
  <c r="Y423" i="22"/>
  <c r="X423" i="22"/>
  <c r="AN422" i="22"/>
  <c r="AM422" i="22"/>
  <c r="AL422" i="22"/>
  <c r="AK422" i="22"/>
  <c r="AJ422" i="22"/>
  <c r="AI422" i="22"/>
  <c r="AH422" i="22"/>
  <c r="AG422" i="22"/>
  <c r="AF422" i="22"/>
  <c r="AE422" i="22"/>
  <c r="AD422" i="22"/>
  <c r="AC422" i="22"/>
  <c r="AB422" i="22"/>
  <c r="AA422" i="22"/>
  <c r="Z422" i="22"/>
  <c r="Y422" i="22"/>
  <c r="X422" i="22"/>
  <c r="AN421" i="22"/>
  <c r="AM421" i="22"/>
  <c r="AL421" i="22"/>
  <c r="AK421" i="22"/>
  <c r="AJ421" i="22"/>
  <c r="AI421" i="22"/>
  <c r="AH421" i="22"/>
  <c r="AG421" i="22"/>
  <c r="AF421" i="22"/>
  <c r="AE421" i="22"/>
  <c r="AD421" i="22"/>
  <c r="AC421" i="22"/>
  <c r="AB421" i="22"/>
  <c r="AA421" i="22"/>
  <c r="Z421" i="22"/>
  <c r="Y421" i="22"/>
  <c r="X421" i="22"/>
  <c r="AN420" i="22"/>
  <c r="AM420" i="22"/>
  <c r="AL420" i="22"/>
  <c r="AK420" i="22"/>
  <c r="AJ420" i="22"/>
  <c r="AI420" i="22"/>
  <c r="AH420" i="22"/>
  <c r="AG420" i="22"/>
  <c r="AF420" i="22"/>
  <c r="AE420" i="22"/>
  <c r="AD420" i="22"/>
  <c r="AC420" i="22"/>
  <c r="AB420" i="22"/>
  <c r="AA420" i="22"/>
  <c r="Z420" i="22"/>
  <c r="Y420" i="22"/>
  <c r="X420" i="22"/>
  <c r="AN419" i="22"/>
  <c r="AM419" i="22"/>
  <c r="AL419" i="22"/>
  <c r="AK419" i="22"/>
  <c r="AJ419" i="22"/>
  <c r="AI419" i="22"/>
  <c r="AH419" i="22"/>
  <c r="AG419" i="22"/>
  <c r="AF419" i="22"/>
  <c r="AE419" i="22"/>
  <c r="AD419" i="22"/>
  <c r="AC419" i="22"/>
  <c r="AB419" i="22"/>
  <c r="AA419" i="22"/>
  <c r="Z419" i="22"/>
  <c r="Y419" i="22"/>
  <c r="X419" i="22"/>
  <c r="AN418" i="22"/>
  <c r="AM418" i="22"/>
  <c r="AL418" i="22"/>
  <c r="AK418" i="22"/>
  <c r="AJ418" i="22"/>
  <c r="AI418" i="22"/>
  <c r="AH418" i="22"/>
  <c r="AG418" i="22"/>
  <c r="AF418" i="22"/>
  <c r="AE418" i="22"/>
  <c r="AD418" i="22"/>
  <c r="AC418" i="22"/>
  <c r="AB418" i="22"/>
  <c r="AA418" i="22"/>
  <c r="Z418" i="22"/>
  <c r="Y418" i="22"/>
  <c r="X418" i="22"/>
  <c r="AN417" i="22"/>
  <c r="AM417" i="22"/>
  <c r="AL417" i="22"/>
  <c r="AK417" i="22"/>
  <c r="AJ417" i="22"/>
  <c r="AI417" i="22"/>
  <c r="AH417" i="22"/>
  <c r="AG417" i="22"/>
  <c r="AF417" i="22"/>
  <c r="AE417" i="22"/>
  <c r="AD417" i="22"/>
  <c r="AC417" i="22"/>
  <c r="AB417" i="22"/>
  <c r="AA417" i="22"/>
  <c r="Z417" i="22"/>
  <c r="Y417" i="22"/>
  <c r="X417" i="22"/>
  <c r="AN416" i="22"/>
  <c r="AM416" i="22"/>
  <c r="AL416" i="22"/>
  <c r="AK416" i="22"/>
  <c r="AJ416" i="22"/>
  <c r="AI416" i="22"/>
  <c r="AH416" i="22"/>
  <c r="AG416" i="22"/>
  <c r="AF416" i="22"/>
  <c r="AE416" i="22"/>
  <c r="AD416" i="22"/>
  <c r="AC416" i="22"/>
  <c r="AB416" i="22"/>
  <c r="AA416" i="22"/>
  <c r="Z416" i="22"/>
  <c r="Y416" i="22"/>
  <c r="X416" i="22"/>
  <c r="AN415" i="22"/>
  <c r="AM415" i="22"/>
  <c r="AL415" i="22"/>
  <c r="AK415" i="22"/>
  <c r="AJ415" i="22"/>
  <c r="AI415" i="22"/>
  <c r="AH415" i="22"/>
  <c r="AG415" i="22"/>
  <c r="AF415" i="22"/>
  <c r="AE415" i="22"/>
  <c r="AD415" i="22"/>
  <c r="AC415" i="22"/>
  <c r="AB415" i="22"/>
  <c r="AA415" i="22"/>
  <c r="Z415" i="22"/>
  <c r="Y415" i="22"/>
  <c r="X415" i="22"/>
  <c r="AN414" i="22"/>
  <c r="AM414" i="22"/>
  <c r="AL414" i="22"/>
  <c r="AK414" i="22"/>
  <c r="AJ414" i="22"/>
  <c r="AI414" i="22"/>
  <c r="AH414" i="22"/>
  <c r="AG414" i="22"/>
  <c r="AF414" i="22"/>
  <c r="AE414" i="22"/>
  <c r="AD414" i="22"/>
  <c r="AC414" i="22"/>
  <c r="AB414" i="22"/>
  <c r="AA414" i="22"/>
  <c r="Z414" i="22"/>
  <c r="Y414" i="22"/>
  <c r="X414" i="22"/>
  <c r="AN413" i="22"/>
  <c r="AM413" i="22"/>
  <c r="AL413" i="22"/>
  <c r="AK413" i="22"/>
  <c r="AJ413" i="22"/>
  <c r="AI413" i="22"/>
  <c r="AH413" i="22"/>
  <c r="AG413" i="22"/>
  <c r="AF413" i="22"/>
  <c r="AE413" i="22"/>
  <c r="AD413" i="22"/>
  <c r="AC413" i="22"/>
  <c r="AB413" i="22"/>
  <c r="AA413" i="22"/>
  <c r="Z413" i="22"/>
  <c r="Y413" i="22"/>
  <c r="X413" i="22"/>
  <c r="AN412" i="22"/>
  <c r="AM412" i="22"/>
  <c r="AL412" i="22"/>
  <c r="AK412" i="22"/>
  <c r="AJ412" i="22"/>
  <c r="AI412" i="22"/>
  <c r="AH412" i="22"/>
  <c r="AG412" i="22"/>
  <c r="AF412" i="22"/>
  <c r="AE412" i="22"/>
  <c r="AD412" i="22"/>
  <c r="AC412" i="22"/>
  <c r="AB412" i="22"/>
  <c r="AA412" i="22"/>
  <c r="Z412" i="22"/>
  <c r="Y412" i="22"/>
  <c r="X412" i="22"/>
  <c r="AN411" i="22"/>
  <c r="AM411" i="22"/>
  <c r="AL411" i="22"/>
  <c r="AK411" i="22"/>
  <c r="AJ411" i="22"/>
  <c r="AI411" i="22"/>
  <c r="AH411" i="22"/>
  <c r="AG411" i="22"/>
  <c r="AF411" i="22"/>
  <c r="AE411" i="22"/>
  <c r="AD411" i="22"/>
  <c r="AC411" i="22"/>
  <c r="AB411" i="22"/>
  <c r="AA411" i="22"/>
  <c r="Z411" i="22"/>
  <c r="Y411" i="22"/>
  <c r="X411" i="22"/>
  <c r="AN410" i="22"/>
  <c r="AM410" i="22"/>
  <c r="AL410" i="22"/>
  <c r="AK410" i="22"/>
  <c r="AJ410" i="22"/>
  <c r="AI410" i="22"/>
  <c r="AH410" i="22"/>
  <c r="AG410" i="22"/>
  <c r="AF410" i="22"/>
  <c r="AE410" i="22"/>
  <c r="AD410" i="22"/>
  <c r="AC410" i="22"/>
  <c r="AB410" i="22"/>
  <c r="AA410" i="22"/>
  <c r="Z410" i="22"/>
  <c r="Y410" i="22"/>
  <c r="X410" i="22"/>
  <c r="AN409" i="22"/>
  <c r="AM409" i="22"/>
  <c r="AL409" i="22"/>
  <c r="AK409" i="22"/>
  <c r="AJ409" i="22"/>
  <c r="AI409" i="22"/>
  <c r="AH409" i="22"/>
  <c r="AG409" i="22"/>
  <c r="AF409" i="22"/>
  <c r="AE409" i="22"/>
  <c r="AD409" i="22"/>
  <c r="AC409" i="22"/>
  <c r="AB409" i="22"/>
  <c r="AA409" i="22"/>
  <c r="Z409" i="22"/>
  <c r="Y409" i="22"/>
  <c r="X409" i="22"/>
  <c r="AN408" i="22"/>
  <c r="AM408" i="22"/>
  <c r="AL408" i="22"/>
  <c r="AK408" i="22"/>
  <c r="AJ408" i="22"/>
  <c r="AI408" i="22"/>
  <c r="AH408" i="22"/>
  <c r="AG408" i="22"/>
  <c r="AF408" i="22"/>
  <c r="AE408" i="22"/>
  <c r="AD408" i="22"/>
  <c r="AC408" i="22"/>
  <c r="AB408" i="22"/>
  <c r="AA408" i="22"/>
  <c r="Z408" i="22"/>
  <c r="Y408" i="22"/>
  <c r="X408" i="22"/>
  <c r="AN407" i="22"/>
  <c r="AM407" i="22"/>
  <c r="AL407" i="22"/>
  <c r="AK407" i="22"/>
  <c r="AJ407" i="22"/>
  <c r="AI407" i="22"/>
  <c r="AH407" i="22"/>
  <c r="AG407" i="22"/>
  <c r="AF407" i="22"/>
  <c r="AE407" i="22"/>
  <c r="AD407" i="22"/>
  <c r="AC407" i="22"/>
  <c r="AB407" i="22"/>
  <c r="AA407" i="22"/>
  <c r="Z407" i="22"/>
  <c r="Y407" i="22"/>
  <c r="X407" i="22"/>
  <c r="AN406" i="22"/>
  <c r="AM406" i="22"/>
  <c r="AL406" i="22"/>
  <c r="AK406" i="22"/>
  <c r="AJ406" i="22"/>
  <c r="AI406" i="22"/>
  <c r="AH406" i="22"/>
  <c r="AG406" i="22"/>
  <c r="AF406" i="22"/>
  <c r="AE406" i="22"/>
  <c r="AD406" i="22"/>
  <c r="AC406" i="22"/>
  <c r="AB406" i="22"/>
  <c r="AA406" i="22"/>
  <c r="Z406" i="22"/>
  <c r="Y406" i="22"/>
  <c r="X406" i="22"/>
  <c r="AN405" i="22"/>
  <c r="AM405" i="22"/>
  <c r="AL405" i="22"/>
  <c r="AK405" i="22"/>
  <c r="AJ405" i="22"/>
  <c r="AI405" i="22"/>
  <c r="AH405" i="22"/>
  <c r="AG405" i="22"/>
  <c r="AF405" i="22"/>
  <c r="AE405" i="22"/>
  <c r="AD405" i="22"/>
  <c r="AC405" i="22"/>
  <c r="AB405" i="22"/>
  <c r="AA405" i="22"/>
  <c r="Z405" i="22"/>
  <c r="Y405" i="22"/>
  <c r="X405" i="22"/>
  <c r="AN404" i="22"/>
  <c r="AM404" i="22"/>
  <c r="AL404" i="22"/>
  <c r="AK404" i="22"/>
  <c r="AJ404" i="22"/>
  <c r="AI404" i="22"/>
  <c r="AH404" i="22"/>
  <c r="AG404" i="22"/>
  <c r="AF404" i="22"/>
  <c r="AE404" i="22"/>
  <c r="AD404" i="22"/>
  <c r="AC404" i="22"/>
  <c r="AB404" i="22"/>
  <c r="AA404" i="22"/>
  <c r="Z404" i="22"/>
  <c r="Y404" i="22"/>
  <c r="X404" i="22"/>
  <c r="AN403" i="22"/>
  <c r="AM403" i="22"/>
  <c r="AL403" i="22"/>
  <c r="AK403" i="22"/>
  <c r="AJ403" i="22"/>
  <c r="AI403" i="22"/>
  <c r="AH403" i="22"/>
  <c r="AG403" i="22"/>
  <c r="AF403" i="22"/>
  <c r="AE403" i="22"/>
  <c r="AD403" i="22"/>
  <c r="AC403" i="22"/>
  <c r="AB403" i="22"/>
  <c r="AA403" i="22"/>
  <c r="Z403" i="22"/>
  <c r="Y403" i="22"/>
  <c r="X403" i="22"/>
  <c r="AN402" i="22"/>
  <c r="AM402" i="22"/>
  <c r="AL402" i="22"/>
  <c r="AK402" i="22"/>
  <c r="AJ402" i="22"/>
  <c r="AI402" i="22"/>
  <c r="AH402" i="22"/>
  <c r="AG402" i="22"/>
  <c r="AF402" i="22"/>
  <c r="AE402" i="22"/>
  <c r="AD402" i="22"/>
  <c r="AC402" i="22"/>
  <c r="AB402" i="22"/>
  <c r="AA402" i="22"/>
  <c r="Z402" i="22"/>
  <c r="Y402" i="22"/>
  <c r="X402" i="22"/>
  <c r="AN401" i="22"/>
  <c r="AM401" i="22"/>
  <c r="AL401" i="22"/>
  <c r="AK401" i="22"/>
  <c r="AJ401" i="22"/>
  <c r="AI401" i="22"/>
  <c r="AH401" i="22"/>
  <c r="AG401" i="22"/>
  <c r="AF401" i="22"/>
  <c r="AE401" i="22"/>
  <c r="AD401" i="22"/>
  <c r="AC401" i="22"/>
  <c r="AB401" i="22"/>
  <c r="AA401" i="22"/>
  <c r="Z401" i="22"/>
  <c r="Y401" i="22"/>
  <c r="X401" i="22"/>
  <c r="AN400" i="22"/>
  <c r="AM400" i="22"/>
  <c r="AL400" i="22"/>
  <c r="AK400" i="22"/>
  <c r="AJ400" i="22"/>
  <c r="AI400" i="22"/>
  <c r="AH400" i="22"/>
  <c r="AG400" i="22"/>
  <c r="AF400" i="22"/>
  <c r="AE400" i="22"/>
  <c r="AD400" i="22"/>
  <c r="AC400" i="22"/>
  <c r="AB400" i="22"/>
  <c r="AA400" i="22"/>
  <c r="Z400" i="22"/>
  <c r="Y400" i="22"/>
  <c r="X400" i="22"/>
  <c r="AN399" i="22"/>
  <c r="AM399" i="22"/>
  <c r="AL399" i="22"/>
  <c r="AK399" i="22"/>
  <c r="AJ399" i="22"/>
  <c r="AI399" i="22"/>
  <c r="AH399" i="22"/>
  <c r="AG399" i="22"/>
  <c r="AF399" i="22"/>
  <c r="AE399" i="22"/>
  <c r="AD399" i="22"/>
  <c r="AC399" i="22"/>
  <c r="AB399" i="22"/>
  <c r="AA399" i="22"/>
  <c r="Z399" i="22"/>
  <c r="Y399" i="22"/>
  <c r="X399" i="22"/>
  <c r="AN398" i="22"/>
  <c r="AM398" i="22"/>
  <c r="AL398" i="22"/>
  <c r="AK398" i="22"/>
  <c r="AJ398" i="22"/>
  <c r="AI398" i="22"/>
  <c r="AH398" i="22"/>
  <c r="AG398" i="22"/>
  <c r="AF398" i="22"/>
  <c r="AE398" i="22"/>
  <c r="AD398" i="22"/>
  <c r="AC398" i="22"/>
  <c r="AB398" i="22"/>
  <c r="AA398" i="22"/>
  <c r="Z398" i="22"/>
  <c r="Y398" i="22"/>
  <c r="X398" i="22"/>
  <c r="AN397" i="22"/>
  <c r="AM397" i="22"/>
  <c r="AL397" i="22"/>
  <c r="AK397" i="22"/>
  <c r="AJ397" i="22"/>
  <c r="AI397" i="22"/>
  <c r="AH397" i="22"/>
  <c r="AG397" i="22"/>
  <c r="AF397" i="22"/>
  <c r="AE397" i="22"/>
  <c r="AD397" i="22"/>
  <c r="AC397" i="22"/>
  <c r="AB397" i="22"/>
  <c r="AA397" i="22"/>
  <c r="Z397" i="22"/>
  <c r="Y397" i="22"/>
  <c r="X397" i="22"/>
  <c r="AN396" i="22"/>
  <c r="AM396" i="22"/>
  <c r="AL396" i="22"/>
  <c r="AK396" i="22"/>
  <c r="AJ396" i="22"/>
  <c r="AI396" i="22"/>
  <c r="AH396" i="22"/>
  <c r="AG396" i="22"/>
  <c r="AF396" i="22"/>
  <c r="AE396" i="22"/>
  <c r="AD396" i="22"/>
  <c r="AC396" i="22"/>
  <c r="AB396" i="22"/>
  <c r="AA396" i="22"/>
  <c r="Z396" i="22"/>
  <c r="Y396" i="22"/>
  <c r="X396" i="22"/>
  <c r="AN395" i="22"/>
  <c r="AM395" i="22"/>
  <c r="AL395" i="22"/>
  <c r="AK395" i="22"/>
  <c r="AJ395" i="22"/>
  <c r="AI395" i="22"/>
  <c r="AH395" i="22"/>
  <c r="AG395" i="22"/>
  <c r="AF395" i="22"/>
  <c r="AE395" i="22"/>
  <c r="AD395" i="22"/>
  <c r="AC395" i="22"/>
  <c r="AB395" i="22"/>
  <c r="AA395" i="22"/>
  <c r="Z395" i="22"/>
  <c r="Y395" i="22"/>
  <c r="X395" i="22"/>
  <c r="AN394" i="22"/>
  <c r="AM394" i="22"/>
  <c r="AL394" i="22"/>
  <c r="AK394" i="22"/>
  <c r="AJ394" i="22"/>
  <c r="AI394" i="22"/>
  <c r="AH394" i="22"/>
  <c r="AG394" i="22"/>
  <c r="AF394" i="22"/>
  <c r="AE394" i="22"/>
  <c r="AD394" i="22"/>
  <c r="AC394" i="22"/>
  <c r="AB394" i="22"/>
  <c r="AA394" i="22"/>
  <c r="Z394" i="22"/>
  <c r="Y394" i="22"/>
  <c r="X394" i="22"/>
  <c r="AN393" i="22"/>
  <c r="AM393" i="22"/>
  <c r="AL393" i="22"/>
  <c r="AK393" i="22"/>
  <c r="AJ393" i="22"/>
  <c r="AI393" i="22"/>
  <c r="AH393" i="22"/>
  <c r="AG393" i="22"/>
  <c r="AF393" i="22"/>
  <c r="AE393" i="22"/>
  <c r="AD393" i="22"/>
  <c r="AC393" i="22"/>
  <c r="AB393" i="22"/>
  <c r="AA393" i="22"/>
  <c r="Z393" i="22"/>
  <c r="Y393" i="22"/>
  <c r="X393" i="22"/>
  <c r="AN392" i="22"/>
  <c r="AM392" i="22"/>
  <c r="AL392" i="22"/>
  <c r="AK392" i="22"/>
  <c r="AJ392" i="22"/>
  <c r="AI392" i="22"/>
  <c r="AH392" i="22"/>
  <c r="AG392" i="22"/>
  <c r="AF392" i="22"/>
  <c r="AE392" i="22"/>
  <c r="AD392" i="22"/>
  <c r="AC392" i="22"/>
  <c r="AB392" i="22"/>
  <c r="AA392" i="22"/>
  <c r="Z392" i="22"/>
  <c r="Y392" i="22"/>
  <c r="X392" i="22"/>
  <c r="AN391" i="22"/>
  <c r="AM391" i="22"/>
  <c r="AL391" i="22"/>
  <c r="AK391" i="22"/>
  <c r="AJ391" i="22"/>
  <c r="AI391" i="22"/>
  <c r="AH391" i="22"/>
  <c r="AG391" i="22"/>
  <c r="AF391" i="22"/>
  <c r="AE391" i="22"/>
  <c r="AD391" i="22"/>
  <c r="AC391" i="22"/>
  <c r="AB391" i="22"/>
  <c r="AA391" i="22"/>
  <c r="Z391" i="22"/>
  <c r="Y391" i="22"/>
  <c r="X391" i="22"/>
  <c r="AN390" i="22"/>
  <c r="AM390" i="22"/>
  <c r="AL390" i="22"/>
  <c r="AK390" i="22"/>
  <c r="AJ390" i="22"/>
  <c r="AI390" i="22"/>
  <c r="AH390" i="22"/>
  <c r="AG390" i="22"/>
  <c r="AF390" i="22"/>
  <c r="AE390" i="22"/>
  <c r="AD390" i="22"/>
  <c r="AC390" i="22"/>
  <c r="AB390" i="22"/>
  <c r="AA390" i="22"/>
  <c r="Z390" i="22"/>
  <c r="Y390" i="22"/>
  <c r="X390" i="22"/>
  <c r="AN389" i="22"/>
  <c r="AM389" i="22"/>
  <c r="AL389" i="22"/>
  <c r="AK389" i="22"/>
  <c r="AJ389" i="22"/>
  <c r="AI389" i="22"/>
  <c r="AH389" i="22"/>
  <c r="AG389" i="22"/>
  <c r="AF389" i="22"/>
  <c r="AE389" i="22"/>
  <c r="AD389" i="22"/>
  <c r="AC389" i="22"/>
  <c r="AB389" i="22"/>
  <c r="AA389" i="22"/>
  <c r="Z389" i="22"/>
  <c r="Y389" i="22"/>
  <c r="X389" i="22"/>
  <c r="AN388" i="22"/>
  <c r="AM388" i="22"/>
  <c r="AL388" i="22"/>
  <c r="AK388" i="22"/>
  <c r="AJ388" i="22"/>
  <c r="AI388" i="22"/>
  <c r="AH388" i="22"/>
  <c r="AG388" i="22"/>
  <c r="AF388" i="22"/>
  <c r="AE388" i="22"/>
  <c r="AD388" i="22"/>
  <c r="AC388" i="22"/>
  <c r="AB388" i="22"/>
  <c r="AA388" i="22"/>
  <c r="Z388" i="22"/>
  <c r="Y388" i="22"/>
  <c r="X388" i="22"/>
  <c r="AN387" i="22"/>
  <c r="AM387" i="22"/>
  <c r="AL387" i="22"/>
  <c r="AK387" i="22"/>
  <c r="AJ387" i="22"/>
  <c r="AI387" i="22"/>
  <c r="AH387" i="22"/>
  <c r="AG387" i="22"/>
  <c r="AF387" i="22"/>
  <c r="AE387" i="22"/>
  <c r="AD387" i="22"/>
  <c r="AC387" i="22"/>
  <c r="AB387" i="22"/>
  <c r="AA387" i="22"/>
  <c r="Z387" i="22"/>
  <c r="Y387" i="22"/>
  <c r="X387" i="22"/>
  <c r="AN386" i="22"/>
  <c r="AM386" i="22"/>
  <c r="AL386" i="22"/>
  <c r="AK386" i="22"/>
  <c r="AJ386" i="22"/>
  <c r="AI386" i="22"/>
  <c r="AH386" i="22"/>
  <c r="AG386" i="22"/>
  <c r="AF386" i="22"/>
  <c r="AE386" i="22"/>
  <c r="AD386" i="22"/>
  <c r="AC386" i="22"/>
  <c r="AB386" i="22"/>
  <c r="AA386" i="22"/>
  <c r="Z386" i="22"/>
  <c r="Y386" i="22"/>
  <c r="X386" i="22"/>
  <c r="AN385" i="22"/>
  <c r="AM385" i="22"/>
  <c r="AL385" i="22"/>
  <c r="AK385" i="22"/>
  <c r="AJ385" i="22"/>
  <c r="AI385" i="22"/>
  <c r="AH385" i="22"/>
  <c r="AG385" i="22"/>
  <c r="AF385" i="22"/>
  <c r="AE385" i="22"/>
  <c r="AD385" i="22"/>
  <c r="AC385" i="22"/>
  <c r="AB385" i="22"/>
  <c r="AA385" i="22"/>
  <c r="Z385" i="22"/>
  <c r="Y385" i="22"/>
  <c r="X385" i="22"/>
  <c r="AN384" i="22"/>
  <c r="AM384" i="22"/>
  <c r="AL384" i="22"/>
  <c r="AK384" i="22"/>
  <c r="AJ384" i="22"/>
  <c r="AI384" i="22"/>
  <c r="AH384" i="22"/>
  <c r="AG384" i="22"/>
  <c r="AF384" i="22"/>
  <c r="AE384" i="22"/>
  <c r="AD384" i="22"/>
  <c r="AC384" i="22"/>
  <c r="AB384" i="22"/>
  <c r="AA384" i="22"/>
  <c r="Z384" i="22"/>
  <c r="Y384" i="22"/>
  <c r="X384" i="22"/>
  <c r="AN383" i="22"/>
  <c r="AM383" i="22"/>
  <c r="AL383" i="22"/>
  <c r="AK383" i="22"/>
  <c r="AJ383" i="22"/>
  <c r="AI383" i="22"/>
  <c r="AH383" i="22"/>
  <c r="AG383" i="22"/>
  <c r="AF383" i="22"/>
  <c r="AE383" i="22"/>
  <c r="AD383" i="22"/>
  <c r="AC383" i="22"/>
  <c r="AB383" i="22"/>
  <c r="AA383" i="22"/>
  <c r="Z383" i="22"/>
  <c r="Y383" i="22"/>
  <c r="X383" i="22"/>
  <c r="AN382" i="22"/>
  <c r="AM382" i="22"/>
  <c r="AL382" i="22"/>
  <c r="AK382" i="22"/>
  <c r="AJ382" i="22"/>
  <c r="AI382" i="22"/>
  <c r="AH382" i="22"/>
  <c r="AG382" i="22"/>
  <c r="AF382" i="22"/>
  <c r="AE382" i="22"/>
  <c r="AD382" i="22"/>
  <c r="AC382" i="22"/>
  <c r="AB382" i="22"/>
  <c r="AA382" i="22"/>
  <c r="Z382" i="22"/>
  <c r="Y382" i="22"/>
  <c r="X382" i="22"/>
  <c r="AN381" i="22"/>
  <c r="AM381" i="22"/>
  <c r="AL381" i="22"/>
  <c r="AK381" i="22"/>
  <c r="AJ381" i="22"/>
  <c r="AI381" i="22"/>
  <c r="AH381" i="22"/>
  <c r="AG381" i="22"/>
  <c r="AF381" i="22"/>
  <c r="AE381" i="22"/>
  <c r="AD381" i="22"/>
  <c r="AC381" i="22"/>
  <c r="AB381" i="22"/>
  <c r="AA381" i="22"/>
  <c r="Z381" i="22"/>
  <c r="Y381" i="22"/>
  <c r="X381" i="22"/>
  <c r="AN380" i="22"/>
  <c r="AM380" i="22"/>
  <c r="AL380" i="22"/>
  <c r="AK380" i="22"/>
  <c r="AJ380" i="22"/>
  <c r="AI380" i="22"/>
  <c r="AH380" i="22"/>
  <c r="AG380" i="22"/>
  <c r="AF380" i="22"/>
  <c r="AE380" i="22"/>
  <c r="AD380" i="22"/>
  <c r="AC380" i="22"/>
  <c r="AB380" i="22"/>
  <c r="AA380" i="22"/>
  <c r="Z380" i="22"/>
  <c r="Y380" i="22"/>
  <c r="X380" i="22"/>
  <c r="AN379" i="22"/>
  <c r="AM379" i="22"/>
  <c r="AL379" i="22"/>
  <c r="AK379" i="22"/>
  <c r="AJ379" i="22"/>
  <c r="AI379" i="22"/>
  <c r="AH379" i="22"/>
  <c r="AG379" i="22"/>
  <c r="AF379" i="22"/>
  <c r="AE379" i="22"/>
  <c r="AD379" i="22"/>
  <c r="AC379" i="22"/>
  <c r="AB379" i="22"/>
  <c r="AA379" i="22"/>
  <c r="Z379" i="22"/>
  <c r="Y379" i="22"/>
  <c r="X379" i="22"/>
  <c r="AN378" i="22"/>
  <c r="AM378" i="22"/>
  <c r="AL378" i="22"/>
  <c r="AK378" i="22"/>
  <c r="AJ378" i="22"/>
  <c r="AI378" i="22"/>
  <c r="AH378" i="22"/>
  <c r="AG378" i="22"/>
  <c r="AF378" i="22"/>
  <c r="AE378" i="22"/>
  <c r="AD378" i="22"/>
  <c r="AC378" i="22"/>
  <c r="AB378" i="22"/>
  <c r="AA378" i="22"/>
  <c r="Z378" i="22"/>
  <c r="Y378" i="22"/>
  <c r="X378" i="22"/>
  <c r="AN377" i="22"/>
  <c r="AM377" i="22"/>
  <c r="AL377" i="22"/>
  <c r="AK377" i="22"/>
  <c r="AJ377" i="22"/>
  <c r="AI377" i="22"/>
  <c r="AH377" i="22"/>
  <c r="AG377" i="22"/>
  <c r="AF377" i="22"/>
  <c r="AE377" i="22"/>
  <c r="AD377" i="22"/>
  <c r="AC377" i="22"/>
  <c r="AB377" i="22"/>
  <c r="AA377" i="22"/>
  <c r="Z377" i="22"/>
  <c r="Y377" i="22"/>
  <c r="X377" i="22"/>
  <c r="AN376" i="22"/>
  <c r="AM376" i="22"/>
  <c r="AL376" i="22"/>
  <c r="AK376" i="22"/>
  <c r="AJ376" i="22"/>
  <c r="AI376" i="22"/>
  <c r="AH376" i="22"/>
  <c r="AG376" i="22"/>
  <c r="AF376" i="22"/>
  <c r="AE376" i="22"/>
  <c r="AD376" i="22"/>
  <c r="AC376" i="22"/>
  <c r="AB376" i="22"/>
  <c r="AA376" i="22"/>
  <c r="Z376" i="22"/>
  <c r="Y376" i="22"/>
  <c r="X376" i="22"/>
  <c r="AN375" i="22"/>
  <c r="AM375" i="22"/>
  <c r="AL375" i="22"/>
  <c r="AK375" i="22"/>
  <c r="AJ375" i="22"/>
  <c r="AI375" i="22"/>
  <c r="AH375" i="22"/>
  <c r="AG375" i="22"/>
  <c r="AF375" i="22"/>
  <c r="AE375" i="22"/>
  <c r="AD375" i="22"/>
  <c r="AC375" i="22"/>
  <c r="AB375" i="22"/>
  <c r="AA375" i="22"/>
  <c r="Z375" i="22"/>
  <c r="Y375" i="22"/>
  <c r="X375" i="22"/>
  <c r="AN374" i="22"/>
  <c r="AM374" i="22"/>
  <c r="AL374" i="22"/>
  <c r="AK374" i="22"/>
  <c r="AJ374" i="22"/>
  <c r="AI374" i="22"/>
  <c r="AH374" i="22"/>
  <c r="AG374" i="22"/>
  <c r="AF374" i="22"/>
  <c r="AE374" i="22"/>
  <c r="AD374" i="22"/>
  <c r="AC374" i="22"/>
  <c r="AB374" i="22"/>
  <c r="AA374" i="22"/>
  <c r="Z374" i="22"/>
  <c r="Y374" i="22"/>
  <c r="X374" i="22"/>
  <c r="AN373" i="22"/>
  <c r="AM373" i="22"/>
  <c r="AL373" i="22"/>
  <c r="AK373" i="22"/>
  <c r="AJ373" i="22"/>
  <c r="AI373" i="22"/>
  <c r="AH373" i="22"/>
  <c r="AG373" i="22"/>
  <c r="AF373" i="22"/>
  <c r="AE373" i="22"/>
  <c r="AD373" i="22"/>
  <c r="AC373" i="22"/>
  <c r="AB373" i="22"/>
  <c r="AA373" i="22"/>
  <c r="Z373" i="22"/>
  <c r="Y373" i="22"/>
  <c r="X373" i="22"/>
  <c r="AN372" i="22"/>
  <c r="AM372" i="22"/>
  <c r="AL372" i="22"/>
  <c r="AK372" i="22"/>
  <c r="AJ372" i="22"/>
  <c r="AI372" i="22"/>
  <c r="AH372" i="22"/>
  <c r="AG372" i="22"/>
  <c r="AF372" i="22"/>
  <c r="AE372" i="22"/>
  <c r="AD372" i="22"/>
  <c r="AC372" i="22"/>
  <c r="AB372" i="22"/>
  <c r="AA372" i="22"/>
  <c r="Z372" i="22"/>
  <c r="Y372" i="22"/>
  <c r="X372" i="22"/>
  <c r="AN371" i="22"/>
  <c r="AM371" i="22"/>
  <c r="AL371" i="22"/>
  <c r="AK371" i="22"/>
  <c r="AJ371" i="22"/>
  <c r="AI371" i="22"/>
  <c r="AH371" i="22"/>
  <c r="AG371" i="22"/>
  <c r="AF371" i="22"/>
  <c r="AE371" i="22"/>
  <c r="AD371" i="22"/>
  <c r="AC371" i="22"/>
  <c r="AB371" i="22"/>
  <c r="AA371" i="22"/>
  <c r="Z371" i="22"/>
  <c r="Y371" i="22"/>
  <c r="X371" i="22"/>
  <c r="AN370" i="22"/>
  <c r="AM370" i="22"/>
  <c r="AL370" i="22"/>
  <c r="AK370" i="22"/>
  <c r="AJ370" i="22"/>
  <c r="AI370" i="22"/>
  <c r="AH370" i="22"/>
  <c r="AG370" i="22"/>
  <c r="AF370" i="22"/>
  <c r="AE370" i="22"/>
  <c r="AD370" i="22"/>
  <c r="AC370" i="22"/>
  <c r="AB370" i="22"/>
  <c r="AA370" i="22"/>
  <c r="Z370" i="22"/>
  <c r="Y370" i="22"/>
  <c r="X370" i="22"/>
  <c r="AN369" i="22"/>
  <c r="AM369" i="22"/>
  <c r="AL369" i="22"/>
  <c r="AK369" i="22"/>
  <c r="AJ369" i="22"/>
  <c r="AI369" i="22"/>
  <c r="AH369" i="22"/>
  <c r="AG369" i="22"/>
  <c r="AF369" i="22"/>
  <c r="AE369" i="22"/>
  <c r="AD369" i="22"/>
  <c r="AC369" i="22"/>
  <c r="AB369" i="22"/>
  <c r="AA369" i="22"/>
  <c r="Z369" i="22"/>
  <c r="Y369" i="22"/>
  <c r="X369" i="22"/>
  <c r="AN368" i="22"/>
  <c r="AM368" i="22"/>
  <c r="AL368" i="22"/>
  <c r="AK368" i="22"/>
  <c r="AJ368" i="22"/>
  <c r="AI368" i="22"/>
  <c r="AH368" i="22"/>
  <c r="AG368" i="22"/>
  <c r="AF368" i="22"/>
  <c r="AE368" i="22"/>
  <c r="AD368" i="22"/>
  <c r="AC368" i="22"/>
  <c r="AB368" i="22"/>
  <c r="AA368" i="22"/>
  <c r="Z368" i="22"/>
  <c r="Y368" i="22"/>
  <c r="X368" i="22"/>
  <c r="AN367" i="22"/>
  <c r="AM367" i="22"/>
  <c r="AL367" i="22"/>
  <c r="AK367" i="22"/>
  <c r="AJ367" i="22"/>
  <c r="AI367" i="22"/>
  <c r="AH367" i="22"/>
  <c r="AG367" i="22"/>
  <c r="AF367" i="22"/>
  <c r="AE367" i="22"/>
  <c r="AD367" i="22"/>
  <c r="AC367" i="22"/>
  <c r="AB367" i="22"/>
  <c r="AA367" i="22"/>
  <c r="Z367" i="22"/>
  <c r="Y367" i="22"/>
  <c r="X367" i="22"/>
  <c r="AN366" i="22"/>
  <c r="AM366" i="22"/>
  <c r="AL366" i="22"/>
  <c r="AK366" i="22"/>
  <c r="AJ366" i="22"/>
  <c r="AI366" i="22"/>
  <c r="AH366" i="22"/>
  <c r="AG366" i="22"/>
  <c r="AF366" i="22"/>
  <c r="AE366" i="22"/>
  <c r="AD366" i="22"/>
  <c r="AC366" i="22"/>
  <c r="AB366" i="22"/>
  <c r="AA366" i="22"/>
  <c r="Z366" i="22"/>
  <c r="Y366" i="22"/>
  <c r="X366" i="22"/>
  <c r="AN365" i="22"/>
  <c r="AM365" i="22"/>
  <c r="AL365" i="22"/>
  <c r="AK365" i="22"/>
  <c r="AJ365" i="22"/>
  <c r="AI365" i="22"/>
  <c r="AH365" i="22"/>
  <c r="AG365" i="22"/>
  <c r="AF365" i="22"/>
  <c r="AE365" i="22"/>
  <c r="AD365" i="22"/>
  <c r="AC365" i="22"/>
  <c r="AB365" i="22"/>
  <c r="AA365" i="22"/>
  <c r="Z365" i="22"/>
  <c r="Y365" i="22"/>
  <c r="X365" i="22"/>
  <c r="AN364" i="22"/>
  <c r="AM364" i="22"/>
  <c r="AL364" i="22"/>
  <c r="AK364" i="22"/>
  <c r="AJ364" i="22"/>
  <c r="AI364" i="22"/>
  <c r="AH364" i="22"/>
  <c r="AG364" i="22"/>
  <c r="AF364" i="22"/>
  <c r="AE364" i="22"/>
  <c r="AD364" i="22"/>
  <c r="AC364" i="22"/>
  <c r="AB364" i="22"/>
  <c r="AA364" i="22"/>
  <c r="Z364" i="22"/>
  <c r="Y364" i="22"/>
  <c r="X364" i="22"/>
  <c r="AN363" i="22"/>
  <c r="AM363" i="22"/>
  <c r="AL363" i="22"/>
  <c r="AK363" i="22"/>
  <c r="AJ363" i="22"/>
  <c r="AI363" i="22"/>
  <c r="AH363" i="22"/>
  <c r="AG363" i="22"/>
  <c r="AF363" i="22"/>
  <c r="AE363" i="22"/>
  <c r="AD363" i="22"/>
  <c r="AC363" i="22"/>
  <c r="AB363" i="22"/>
  <c r="AA363" i="22"/>
  <c r="Z363" i="22"/>
  <c r="Y363" i="22"/>
  <c r="X363" i="22"/>
  <c r="AN362" i="22"/>
  <c r="AM362" i="22"/>
  <c r="AL362" i="22"/>
  <c r="AK362" i="22"/>
  <c r="AJ362" i="22"/>
  <c r="AI362" i="22"/>
  <c r="AH362" i="22"/>
  <c r="AG362" i="22"/>
  <c r="AF362" i="22"/>
  <c r="AE362" i="22"/>
  <c r="AD362" i="22"/>
  <c r="AC362" i="22"/>
  <c r="AB362" i="22"/>
  <c r="AA362" i="22"/>
  <c r="Z362" i="22"/>
  <c r="Y362" i="22"/>
  <c r="X362" i="22"/>
  <c r="AN361" i="22"/>
  <c r="AM361" i="22"/>
  <c r="AL361" i="22"/>
  <c r="AK361" i="22"/>
  <c r="AJ361" i="22"/>
  <c r="AI361" i="22"/>
  <c r="AH361" i="22"/>
  <c r="AG361" i="22"/>
  <c r="AF361" i="22"/>
  <c r="AE361" i="22"/>
  <c r="AD361" i="22"/>
  <c r="AC361" i="22"/>
  <c r="AB361" i="22"/>
  <c r="AA361" i="22"/>
  <c r="Z361" i="22"/>
  <c r="Y361" i="22"/>
  <c r="X361" i="22"/>
  <c r="AN360" i="22"/>
  <c r="AM360" i="22"/>
  <c r="AL360" i="22"/>
  <c r="AK360" i="22"/>
  <c r="AJ360" i="22"/>
  <c r="AI360" i="22"/>
  <c r="AH360" i="22"/>
  <c r="AG360" i="22"/>
  <c r="AF360" i="22"/>
  <c r="AE360" i="22"/>
  <c r="AD360" i="22"/>
  <c r="AC360" i="22"/>
  <c r="AB360" i="22"/>
  <c r="AA360" i="22"/>
  <c r="Z360" i="22"/>
  <c r="Y360" i="22"/>
  <c r="X360" i="22"/>
  <c r="AN359" i="22"/>
  <c r="AM359" i="22"/>
  <c r="AL359" i="22"/>
  <c r="AK359" i="22"/>
  <c r="AJ359" i="22"/>
  <c r="AI359" i="22"/>
  <c r="AH359" i="22"/>
  <c r="AG359" i="22"/>
  <c r="AF359" i="22"/>
  <c r="AE359" i="22"/>
  <c r="AD359" i="22"/>
  <c r="AC359" i="22"/>
  <c r="AB359" i="22"/>
  <c r="AA359" i="22"/>
  <c r="Z359" i="22"/>
  <c r="Y359" i="22"/>
  <c r="X359" i="22"/>
  <c r="AN358" i="22"/>
  <c r="AM358" i="22"/>
  <c r="AL358" i="22"/>
  <c r="AK358" i="22"/>
  <c r="AJ358" i="22"/>
  <c r="AI358" i="22"/>
  <c r="AH358" i="22"/>
  <c r="AG358" i="22"/>
  <c r="AF358" i="22"/>
  <c r="AE358" i="22"/>
  <c r="AD358" i="22"/>
  <c r="AC358" i="22"/>
  <c r="AB358" i="22"/>
  <c r="AA358" i="22"/>
  <c r="Z358" i="22"/>
  <c r="Y358" i="22"/>
  <c r="X358" i="22"/>
  <c r="AN357" i="22"/>
  <c r="AM357" i="22"/>
  <c r="AL357" i="22"/>
  <c r="AK357" i="22"/>
  <c r="AJ357" i="22"/>
  <c r="AI357" i="22"/>
  <c r="AH357" i="22"/>
  <c r="AG357" i="22"/>
  <c r="AF357" i="22"/>
  <c r="AE357" i="22"/>
  <c r="AD357" i="22"/>
  <c r="AC357" i="22"/>
  <c r="AB357" i="22"/>
  <c r="AA357" i="22"/>
  <c r="Z357" i="22"/>
  <c r="Y357" i="22"/>
  <c r="X357" i="22"/>
  <c r="AN356" i="22"/>
  <c r="AM356" i="22"/>
  <c r="AL356" i="22"/>
  <c r="AK356" i="22"/>
  <c r="AJ356" i="22"/>
  <c r="AI356" i="22"/>
  <c r="AH356" i="22"/>
  <c r="AG356" i="22"/>
  <c r="AF356" i="22"/>
  <c r="AE356" i="22"/>
  <c r="AD356" i="22"/>
  <c r="AC356" i="22"/>
  <c r="AB356" i="22"/>
  <c r="AA356" i="22"/>
  <c r="Z356" i="22"/>
  <c r="Y356" i="22"/>
  <c r="X356" i="22"/>
  <c r="AN355" i="22"/>
  <c r="AM355" i="22"/>
  <c r="AL355" i="22"/>
  <c r="AK355" i="22"/>
  <c r="AJ355" i="22"/>
  <c r="AI355" i="22"/>
  <c r="AH355" i="22"/>
  <c r="AG355" i="22"/>
  <c r="AF355" i="22"/>
  <c r="AE355" i="22"/>
  <c r="AD355" i="22"/>
  <c r="AC355" i="22"/>
  <c r="AB355" i="22"/>
  <c r="AA355" i="22"/>
  <c r="Z355" i="22"/>
  <c r="Y355" i="22"/>
  <c r="X355" i="22"/>
  <c r="AN354" i="22"/>
  <c r="AM354" i="22"/>
  <c r="AL354" i="22"/>
  <c r="AK354" i="22"/>
  <c r="AJ354" i="22"/>
  <c r="AI354" i="22"/>
  <c r="AH354" i="22"/>
  <c r="AG354" i="22"/>
  <c r="AF354" i="22"/>
  <c r="AE354" i="22"/>
  <c r="AD354" i="22"/>
  <c r="AC354" i="22"/>
  <c r="AB354" i="22"/>
  <c r="AA354" i="22"/>
  <c r="Z354" i="22"/>
  <c r="Y354" i="22"/>
  <c r="X354" i="22"/>
  <c r="AN353" i="22"/>
  <c r="AM353" i="22"/>
  <c r="AL353" i="22"/>
  <c r="AK353" i="22"/>
  <c r="AJ353" i="22"/>
  <c r="AI353" i="22"/>
  <c r="AH353" i="22"/>
  <c r="AG353" i="22"/>
  <c r="AF353" i="22"/>
  <c r="AE353" i="22"/>
  <c r="AD353" i="22"/>
  <c r="AC353" i="22"/>
  <c r="AB353" i="22"/>
  <c r="AA353" i="22"/>
  <c r="Z353" i="22"/>
  <c r="Y353" i="22"/>
  <c r="X353" i="22"/>
  <c r="AN352" i="22"/>
  <c r="AM352" i="22"/>
  <c r="AL352" i="22"/>
  <c r="AK352" i="22"/>
  <c r="AJ352" i="22"/>
  <c r="AI352" i="22"/>
  <c r="AH352" i="22"/>
  <c r="AG352" i="22"/>
  <c r="AF352" i="22"/>
  <c r="AE352" i="22"/>
  <c r="AD352" i="22"/>
  <c r="AC352" i="22"/>
  <c r="AB352" i="22"/>
  <c r="AA352" i="22"/>
  <c r="Z352" i="22"/>
  <c r="Y352" i="22"/>
  <c r="X352" i="22"/>
  <c r="AN351" i="22"/>
  <c r="AM351" i="22"/>
  <c r="AL351" i="22"/>
  <c r="AK351" i="22"/>
  <c r="AJ351" i="22"/>
  <c r="AI351" i="22"/>
  <c r="AH351" i="22"/>
  <c r="AG351" i="22"/>
  <c r="AF351" i="22"/>
  <c r="AE351" i="22"/>
  <c r="AD351" i="22"/>
  <c r="AC351" i="22"/>
  <c r="AB351" i="22"/>
  <c r="AA351" i="22"/>
  <c r="Z351" i="22"/>
  <c r="Y351" i="22"/>
  <c r="X351" i="22"/>
  <c r="AN350" i="22"/>
  <c r="AM350" i="22"/>
  <c r="AL350" i="22"/>
  <c r="AK350" i="22"/>
  <c r="AJ350" i="22"/>
  <c r="AI350" i="22"/>
  <c r="AH350" i="22"/>
  <c r="AG350" i="22"/>
  <c r="AF350" i="22"/>
  <c r="AE350" i="22"/>
  <c r="AD350" i="22"/>
  <c r="AC350" i="22"/>
  <c r="AB350" i="22"/>
  <c r="AA350" i="22"/>
  <c r="Z350" i="22"/>
  <c r="Y350" i="22"/>
  <c r="X350" i="22"/>
  <c r="AN349" i="22"/>
  <c r="AM349" i="22"/>
  <c r="AL349" i="22"/>
  <c r="AK349" i="22"/>
  <c r="AJ349" i="22"/>
  <c r="AI349" i="22"/>
  <c r="AH349" i="22"/>
  <c r="AG349" i="22"/>
  <c r="AF349" i="22"/>
  <c r="AE349" i="22"/>
  <c r="AD349" i="22"/>
  <c r="AC349" i="22"/>
  <c r="AB349" i="22"/>
  <c r="AA349" i="22"/>
  <c r="Z349" i="22"/>
  <c r="Y349" i="22"/>
  <c r="X349" i="22"/>
  <c r="AN348" i="22"/>
  <c r="AM348" i="22"/>
  <c r="AL348" i="22"/>
  <c r="AK348" i="22"/>
  <c r="AJ348" i="22"/>
  <c r="AI348" i="22"/>
  <c r="AH348" i="22"/>
  <c r="AG348" i="22"/>
  <c r="AF348" i="22"/>
  <c r="AE348" i="22"/>
  <c r="AD348" i="22"/>
  <c r="AC348" i="22"/>
  <c r="AB348" i="22"/>
  <c r="AA348" i="22"/>
  <c r="Z348" i="22"/>
  <c r="Y348" i="22"/>
  <c r="X348" i="22"/>
  <c r="AN347" i="22"/>
  <c r="AM347" i="22"/>
  <c r="AL347" i="22"/>
  <c r="AK347" i="22"/>
  <c r="AJ347" i="22"/>
  <c r="AI347" i="22"/>
  <c r="AH347" i="22"/>
  <c r="AG347" i="22"/>
  <c r="AF347" i="22"/>
  <c r="AE347" i="22"/>
  <c r="AD347" i="22"/>
  <c r="AC347" i="22"/>
  <c r="AB347" i="22"/>
  <c r="AA347" i="22"/>
  <c r="Z347" i="22"/>
  <c r="Y347" i="22"/>
  <c r="X347" i="22"/>
  <c r="AN346" i="22"/>
  <c r="AM346" i="22"/>
  <c r="AL346" i="22"/>
  <c r="AK346" i="22"/>
  <c r="AJ346" i="22"/>
  <c r="AI346" i="22"/>
  <c r="AH346" i="22"/>
  <c r="AG346" i="22"/>
  <c r="AF346" i="22"/>
  <c r="AE346" i="22"/>
  <c r="AD346" i="22"/>
  <c r="AC346" i="22"/>
  <c r="AB346" i="22"/>
  <c r="AA346" i="22"/>
  <c r="Z346" i="22"/>
  <c r="Y346" i="22"/>
  <c r="X346" i="22"/>
  <c r="AN345" i="22"/>
  <c r="AM345" i="22"/>
  <c r="AL345" i="22"/>
  <c r="AK345" i="22"/>
  <c r="AJ345" i="22"/>
  <c r="AI345" i="22"/>
  <c r="AH345" i="22"/>
  <c r="AG345" i="22"/>
  <c r="AF345" i="22"/>
  <c r="AE345" i="22"/>
  <c r="AD345" i="22"/>
  <c r="AC345" i="22"/>
  <c r="AB345" i="22"/>
  <c r="AA345" i="22"/>
  <c r="Z345" i="22"/>
  <c r="Y345" i="22"/>
  <c r="X345" i="22"/>
  <c r="AN344" i="22"/>
  <c r="AM344" i="22"/>
  <c r="AL344" i="22"/>
  <c r="AK344" i="22"/>
  <c r="AJ344" i="22"/>
  <c r="AI344" i="22"/>
  <c r="AH344" i="22"/>
  <c r="AG344" i="22"/>
  <c r="AF344" i="22"/>
  <c r="AE344" i="22"/>
  <c r="AD344" i="22"/>
  <c r="AC344" i="22"/>
  <c r="AB344" i="22"/>
  <c r="AA344" i="22"/>
  <c r="Z344" i="22"/>
  <c r="Y344" i="22"/>
  <c r="X344" i="22"/>
  <c r="AN343" i="22"/>
  <c r="AM343" i="22"/>
  <c r="AL343" i="22"/>
  <c r="AK343" i="22"/>
  <c r="AJ343" i="22"/>
  <c r="AI343" i="22"/>
  <c r="AH343" i="22"/>
  <c r="AG343" i="22"/>
  <c r="AF343" i="22"/>
  <c r="AE343" i="22"/>
  <c r="AD343" i="22"/>
  <c r="AC343" i="22"/>
  <c r="AB343" i="22"/>
  <c r="AA343" i="22"/>
  <c r="Z343" i="22"/>
  <c r="Y343" i="22"/>
  <c r="X343" i="22"/>
  <c r="AN342" i="22"/>
  <c r="AM342" i="22"/>
  <c r="AL342" i="22"/>
  <c r="AK342" i="22"/>
  <c r="AJ342" i="22"/>
  <c r="AI342" i="22"/>
  <c r="AH342" i="22"/>
  <c r="AG342" i="22"/>
  <c r="AF342" i="22"/>
  <c r="AE342" i="22"/>
  <c r="AD342" i="22"/>
  <c r="AC342" i="22"/>
  <c r="AB342" i="22"/>
  <c r="AA342" i="22"/>
  <c r="Z342" i="22"/>
  <c r="Y342" i="22"/>
  <c r="X342" i="22"/>
  <c r="AN341" i="22"/>
  <c r="AM341" i="22"/>
  <c r="AL341" i="22"/>
  <c r="AK341" i="22"/>
  <c r="AJ341" i="22"/>
  <c r="AI341" i="22"/>
  <c r="AH341" i="22"/>
  <c r="AG341" i="22"/>
  <c r="AF341" i="22"/>
  <c r="AE341" i="22"/>
  <c r="AD341" i="22"/>
  <c r="AC341" i="22"/>
  <c r="AB341" i="22"/>
  <c r="AA341" i="22"/>
  <c r="Z341" i="22"/>
  <c r="Y341" i="22"/>
  <c r="X341" i="22"/>
  <c r="AN340" i="22"/>
  <c r="AM340" i="22"/>
  <c r="AL340" i="22"/>
  <c r="AK340" i="22"/>
  <c r="AJ340" i="22"/>
  <c r="AI340" i="22"/>
  <c r="AH340" i="22"/>
  <c r="AG340" i="22"/>
  <c r="AF340" i="22"/>
  <c r="AE340" i="22"/>
  <c r="AD340" i="22"/>
  <c r="AC340" i="22"/>
  <c r="AB340" i="22"/>
  <c r="AA340" i="22"/>
  <c r="Z340" i="22"/>
  <c r="Y340" i="22"/>
  <c r="X340" i="22"/>
  <c r="AN339" i="22"/>
  <c r="AM339" i="22"/>
  <c r="AL339" i="22"/>
  <c r="AK339" i="22"/>
  <c r="AJ339" i="22"/>
  <c r="AI339" i="22"/>
  <c r="AH339" i="22"/>
  <c r="AG339" i="22"/>
  <c r="AF339" i="22"/>
  <c r="AE339" i="22"/>
  <c r="AD339" i="22"/>
  <c r="AC339" i="22"/>
  <c r="AB339" i="22"/>
  <c r="AA339" i="22"/>
  <c r="Z339" i="22"/>
  <c r="Y339" i="22"/>
  <c r="X339" i="22"/>
  <c r="AN338" i="22"/>
  <c r="AM338" i="22"/>
  <c r="AL338" i="22"/>
  <c r="AK338" i="22"/>
  <c r="AJ338" i="22"/>
  <c r="AI338" i="22"/>
  <c r="AH338" i="22"/>
  <c r="AG338" i="22"/>
  <c r="AF338" i="22"/>
  <c r="AE338" i="22"/>
  <c r="AD338" i="22"/>
  <c r="AC338" i="22"/>
  <c r="AB338" i="22"/>
  <c r="AA338" i="22"/>
  <c r="Z338" i="22"/>
  <c r="Y338" i="22"/>
  <c r="X338" i="22"/>
  <c r="AN337" i="22"/>
  <c r="AM337" i="22"/>
  <c r="AL337" i="22"/>
  <c r="AK337" i="22"/>
  <c r="AJ337" i="22"/>
  <c r="AI337" i="22"/>
  <c r="AH337" i="22"/>
  <c r="AG337" i="22"/>
  <c r="AF337" i="22"/>
  <c r="AE337" i="22"/>
  <c r="AD337" i="22"/>
  <c r="AC337" i="22"/>
  <c r="AB337" i="22"/>
  <c r="AA337" i="22"/>
  <c r="Z337" i="22"/>
  <c r="Y337" i="22"/>
  <c r="X337" i="22"/>
  <c r="AN336" i="22"/>
  <c r="AM336" i="22"/>
  <c r="AL336" i="22"/>
  <c r="AK336" i="22"/>
  <c r="AJ336" i="22"/>
  <c r="AI336" i="22"/>
  <c r="AH336" i="22"/>
  <c r="AG336" i="22"/>
  <c r="AF336" i="22"/>
  <c r="AE336" i="22"/>
  <c r="AD336" i="22"/>
  <c r="AC336" i="22"/>
  <c r="AB336" i="22"/>
  <c r="AA336" i="22"/>
  <c r="Z336" i="22"/>
  <c r="Y336" i="22"/>
  <c r="X336" i="22"/>
  <c r="AN335" i="22"/>
  <c r="AM335" i="22"/>
  <c r="AL335" i="22"/>
  <c r="AK335" i="22"/>
  <c r="AJ335" i="22"/>
  <c r="AI335" i="22"/>
  <c r="AH335" i="22"/>
  <c r="AG335" i="22"/>
  <c r="AF335" i="22"/>
  <c r="AE335" i="22"/>
  <c r="AD335" i="22"/>
  <c r="AC335" i="22"/>
  <c r="AB335" i="22"/>
  <c r="AA335" i="22"/>
  <c r="Z335" i="22"/>
  <c r="Y335" i="22"/>
  <c r="X335" i="22"/>
  <c r="AN334" i="22"/>
  <c r="AM334" i="22"/>
  <c r="AL334" i="22"/>
  <c r="AK334" i="22"/>
  <c r="AJ334" i="22"/>
  <c r="AI334" i="22"/>
  <c r="AH334" i="22"/>
  <c r="AG334" i="22"/>
  <c r="AF334" i="22"/>
  <c r="AE334" i="22"/>
  <c r="AD334" i="22"/>
  <c r="AC334" i="22"/>
  <c r="AB334" i="22"/>
  <c r="AA334" i="22"/>
  <c r="Z334" i="22"/>
  <c r="Y334" i="22"/>
  <c r="X334" i="22"/>
  <c r="AN333" i="22"/>
  <c r="AM333" i="22"/>
  <c r="AL333" i="22"/>
  <c r="AK333" i="22"/>
  <c r="AJ333" i="22"/>
  <c r="AI333" i="22"/>
  <c r="AH333" i="22"/>
  <c r="AG333" i="22"/>
  <c r="AF333" i="22"/>
  <c r="AE333" i="22"/>
  <c r="AD333" i="22"/>
  <c r="AC333" i="22"/>
  <c r="AB333" i="22"/>
  <c r="AA333" i="22"/>
  <c r="Z333" i="22"/>
  <c r="Y333" i="22"/>
  <c r="X333" i="22"/>
  <c r="AN332" i="22"/>
  <c r="AM332" i="22"/>
  <c r="AL332" i="22"/>
  <c r="AK332" i="22"/>
  <c r="AJ332" i="22"/>
  <c r="AI332" i="22"/>
  <c r="AH332" i="22"/>
  <c r="AG332" i="22"/>
  <c r="AF332" i="22"/>
  <c r="AE332" i="22"/>
  <c r="AD332" i="22"/>
  <c r="AC332" i="22"/>
  <c r="AB332" i="22"/>
  <c r="AA332" i="22"/>
  <c r="Z332" i="22"/>
  <c r="Y332" i="22"/>
  <c r="X332" i="22"/>
  <c r="AN331" i="22"/>
  <c r="AM331" i="22"/>
  <c r="AL331" i="22"/>
  <c r="AK331" i="22"/>
  <c r="AJ331" i="22"/>
  <c r="AI331" i="22"/>
  <c r="AH331" i="22"/>
  <c r="AG331" i="22"/>
  <c r="AF331" i="22"/>
  <c r="AE331" i="22"/>
  <c r="AD331" i="22"/>
  <c r="AC331" i="22"/>
  <c r="AB331" i="22"/>
  <c r="AA331" i="22"/>
  <c r="Z331" i="22"/>
  <c r="Y331" i="22"/>
  <c r="X331" i="22"/>
  <c r="AN330" i="22"/>
  <c r="AM330" i="22"/>
  <c r="AL330" i="22"/>
  <c r="AK330" i="22"/>
  <c r="AJ330" i="22"/>
  <c r="AI330" i="22"/>
  <c r="AH330" i="22"/>
  <c r="AG330" i="22"/>
  <c r="AF330" i="22"/>
  <c r="AE330" i="22"/>
  <c r="AD330" i="22"/>
  <c r="AC330" i="22"/>
  <c r="AB330" i="22"/>
  <c r="AA330" i="22"/>
  <c r="Z330" i="22"/>
  <c r="Y330" i="22"/>
  <c r="X330" i="22"/>
  <c r="AN329" i="22"/>
  <c r="AM329" i="22"/>
  <c r="AL329" i="22"/>
  <c r="AK329" i="22"/>
  <c r="AJ329" i="22"/>
  <c r="AI329" i="22"/>
  <c r="AH329" i="22"/>
  <c r="AG329" i="22"/>
  <c r="AF329" i="22"/>
  <c r="AE329" i="22"/>
  <c r="AD329" i="22"/>
  <c r="AC329" i="22"/>
  <c r="AB329" i="22"/>
  <c r="AA329" i="22"/>
  <c r="Z329" i="22"/>
  <c r="Y329" i="22"/>
  <c r="X329" i="22"/>
  <c r="AN328" i="22"/>
  <c r="AM328" i="22"/>
  <c r="AL328" i="22"/>
  <c r="AK328" i="22"/>
  <c r="AJ328" i="22"/>
  <c r="AI328" i="22"/>
  <c r="AH328" i="22"/>
  <c r="AG328" i="22"/>
  <c r="AF328" i="22"/>
  <c r="AE328" i="22"/>
  <c r="AD328" i="22"/>
  <c r="AC328" i="22"/>
  <c r="AB328" i="22"/>
  <c r="AA328" i="22"/>
  <c r="Z328" i="22"/>
  <c r="Y328" i="22"/>
  <c r="X328" i="22"/>
  <c r="AN327" i="22"/>
  <c r="AM327" i="22"/>
  <c r="AL327" i="22"/>
  <c r="AK327" i="22"/>
  <c r="AJ327" i="22"/>
  <c r="AI327" i="22"/>
  <c r="AH327" i="22"/>
  <c r="AG327" i="22"/>
  <c r="AF327" i="22"/>
  <c r="AE327" i="22"/>
  <c r="AD327" i="22"/>
  <c r="AC327" i="22"/>
  <c r="AB327" i="22"/>
  <c r="AA327" i="22"/>
  <c r="Z327" i="22"/>
  <c r="Y327" i="22"/>
  <c r="X327" i="22"/>
  <c r="AN326" i="22"/>
  <c r="AM326" i="22"/>
  <c r="AL326" i="22"/>
  <c r="AK326" i="22"/>
  <c r="AJ326" i="22"/>
  <c r="AI326" i="22"/>
  <c r="AH326" i="22"/>
  <c r="AG326" i="22"/>
  <c r="AF326" i="22"/>
  <c r="AE326" i="22"/>
  <c r="AD326" i="22"/>
  <c r="AC326" i="22"/>
  <c r="AB326" i="22"/>
  <c r="AA326" i="22"/>
  <c r="Z326" i="22"/>
  <c r="Y326" i="22"/>
  <c r="X326" i="22"/>
  <c r="AN325" i="22"/>
  <c r="AM325" i="22"/>
  <c r="AL325" i="22"/>
  <c r="AK325" i="22"/>
  <c r="AJ325" i="22"/>
  <c r="AI325" i="22"/>
  <c r="AH325" i="22"/>
  <c r="AG325" i="22"/>
  <c r="AF325" i="22"/>
  <c r="AE325" i="22"/>
  <c r="AD325" i="22"/>
  <c r="AC325" i="22"/>
  <c r="AB325" i="22"/>
  <c r="AA325" i="22"/>
  <c r="Z325" i="22"/>
  <c r="Y325" i="22"/>
  <c r="X325" i="22"/>
  <c r="AN324" i="22"/>
  <c r="AM324" i="22"/>
  <c r="AL324" i="22"/>
  <c r="AK324" i="22"/>
  <c r="AJ324" i="22"/>
  <c r="AI324" i="22"/>
  <c r="AH324" i="22"/>
  <c r="AG324" i="22"/>
  <c r="AF324" i="22"/>
  <c r="AE324" i="22"/>
  <c r="AD324" i="22"/>
  <c r="AC324" i="22"/>
  <c r="AB324" i="22"/>
  <c r="AA324" i="22"/>
  <c r="Z324" i="22"/>
  <c r="Y324" i="22"/>
  <c r="X324" i="22"/>
  <c r="AN323" i="22"/>
  <c r="AM323" i="22"/>
  <c r="AL323" i="22"/>
  <c r="AK323" i="22"/>
  <c r="AJ323" i="22"/>
  <c r="AI323" i="22"/>
  <c r="AH323" i="22"/>
  <c r="AG323" i="22"/>
  <c r="AF323" i="22"/>
  <c r="AE323" i="22"/>
  <c r="AD323" i="22"/>
  <c r="AC323" i="22"/>
  <c r="AB323" i="22"/>
  <c r="AA323" i="22"/>
  <c r="Z323" i="22"/>
  <c r="Y323" i="22"/>
  <c r="X323" i="22"/>
  <c r="AN322" i="22"/>
  <c r="AM322" i="22"/>
  <c r="AL322" i="22"/>
  <c r="AK322" i="22"/>
  <c r="AJ322" i="22"/>
  <c r="AI322" i="22"/>
  <c r="AH322" i="22"/>
  <c r="AG322" i="22"/>
  <c r="AF322" i="22"/>
  <c r="AE322" i="22"/>
  <c r="AD322" i="22"/>
  <c r="AC322" i="22"/>
  <c r="AB322" i="22"/>
  <c r="AA322" i="22"/>
  <c r="Z322" i="22"/>
  <c r="Y322" i="22"/>
  <c r="X322" i="22"/>
  <c r="AN321" i="22"/>
  <c r="AM321" i="22"/>
  <c r="AL321" i="22"/>
  <c r="AK321" i="22"/>
  <c r="AJ321" i="22"/>
  <c r="AI321" i="22"/>
  <c r="AH321" i="22"/>
  <c r="AG321" i="22"/>
  <c r="AF321" i="22"/>
  <c r="AE321" i="22"/>
  <c r="AD321" i="22"/>
  <c r="AC321" i="22"/>
  <c r="AB321" i="22"/>
  <c r="AA321" i="22"/>
  <c r="Z321" i="22"/>
  <c r="Y321" i="22"/>
  <c r="X321" i="22"/>
  <c r="AN320" i="22"/>
  <c r="AM320" i="22"/>
  <c r="AL320" i="22"/>
  <c r="AK320" i="22"/>
  <c r="AJ320" i="22"/>
  <c r="AI320" i="22"/>
  <c r="AH320" i="22"/>
  <c r="AG320" i="22"/>
  <c r="AF320" i="22"/>
  <c r="AE320" i="22"/>
  <c r="AD320" i="22"/>
  <c r="AC320" i="22"/>
  <c r="AB320" i="22"/>
  <c r="AA320" i="22"/>
  <c r="Z320" i="22"/>
  <c r="Y320" i="22"/>
  <c r="X320" i="22"/>
  <c r="AN319" i="22"/>
  <c r="AM319" i="22"/>
  <c r="AL319" i="22"/>
  <c r="AK319" i="22"/>
  <c r="AJ319" i="22"/>
  <c r="AI319" i="22"/>
  <c r="AH319" i="22"/>
  <c r="AG319" i="22"/>
  <c r="AF319" i="22"/>
  <c r="AE319" i="22"/>
  <c r="AD319" i="22"/>
  <c r="AC319" i="22"/>
  <c r="AB319" i="22"/>
  <c r="AA319" i="22"/>
  <c r="Z319" i="22"/>
  <c r="Y319" i="22"/>
  <c r="X319" i="22"/>
  <c r="AN318" i="22"/>
  <c r="AM318" i="22"/>
  <c r="AL318" i="22"/>
  <c r="AK318" i="22"/>
  <c r="AJ318" i="22"/>
  <c r="AI318" i="22"/>
  <c r="AH318" i="22"/>
  <c r="AG318" i="22"/>
  <c r="AF318" i="22"/>
  <c r="AE318" i="22"/>
  <c r="AD318" i="22"/>
  <c r="AC318" i="22"/>
  <c r="AB318" i="22"/>
  <c r="AA318" i="22"/>
  <c r="Z318" i="22"/>
  <c r="Y318" i="22"/>
  <c r="X318" i="22"/>
  <c r="AN317" i="22"/>
  <c r="AM317" i="22"/>
  <c r="AL317" i="22"/>
  <c r="AK317" i="22"/>
  <c r="AJ317" i="22"/>
  <c r="AI317" i="22"/>
  <c r="AH317" i="22"/>
  <c r="AG317" i="22"/>
  <c r="AF317" i="22"/>
  <c r="AE317" i="22"/>
  <c r="AD317" i="22"/>
  <c r="AC317" i="22"/>
  <c r="AB317" i="22"/>
  <c r="AA317" i="22"/>
  <c r="Z317" i="22"/>
  <c r="Y317" i="22"/>
  <c r="X317" i="22"/>
  <c r="AN316" i="22"/>
  <c r="AM316" i="22"/>
  <c r="AL316" i="22"/>
  <c r="AK316" i="22"/>
  <c r="AJ316" i="22"/>
  <c r="AI316" i="22"/>
  <c r="AH316" i="22"/>
  <c r="AG316" i="22"/>
  <c r="AF316" i="22"/>
  <c r="AE316" i="22"/>
  <c r="AD316" i="22"/>
  <c r="AC316" i="22"/>
  <c r="AB316" i="22"/>
  <c r="AA316" i="22"/>
  <c r="Z316" i="22"/>
  <c r="Y316" i="22"/>
  <c r="X316" i="22"/>
  <c r="AN315" i="22"/>
  <c r="AM315" i="22"/>
  <c r="AL315" i="22"/>
  <c r="AK315" i="22"/>
  <c r="AJ315" i="22"/>
  <c r="AI315" i="22"/>
  <c r="AH315" i="22"/>
  <c r="AG315" i="22"/>
  <c r="AF315" i="22"/>
  <c r="AE315" i="22"/>
  <c r="AD315" i="22"/>
  <c r="AC315" i="22"/>
  <c r="AB315" i="22"/>
  <c r="AA315" i="22"/>
  <c r="Z315" i="22"/>
  <c r="Y315" i="22"/>
  <c r="X315" i="22"/>
  <c r="AN314" i="22"/>
  <c r="AM314" i="22"/>
  <c r="AL314" i="22"/>
  <c r="AK314" i="22"/>
  <c r="AJ314" i="22"/>
  <c r="AI314" i="22"/>
  <c r="AH314" i="22"/>
  <c r="AG314" i="22"/>
  <c r="AF314" i="22"/>
  <c r="AE314" i="22"/>
  <c r="AD314" i="22"/>
  <c r="AC314" i="22"/>
  <c r="AB314" i="22"/>
  <c r="AA314" i="22"/>
  <c r="Z314" i="22"/>
  <c r="Y314" i="22"/>
  <c r="X314" i="22"/>
  <c r="AN313" i="22"/>
  <c r="AM313" i="22"/>
  <c r="AL313" i="22"/>
  <c r="AK313" i="22"/>
  <c r="AJ313" i="22"/>
  <c r="AI313" i="22"/>
  <c r="AH313" i="22"/>
  <c r="AG313" i="22"/>
  <c r="AF313" i="22"/>
  <c r="AE313" i="22"/>
  <c r="AD313" i="22"/>
  <c r="AC313" i="22"/>
  <c r="AB313" i="22"/>
  <c r="AA313" i="22"/>
  <c r="Z313" i="22"/>
  <c r="Y313" i="22"/>
  <c r="X313" i="22"/>
  <c r="AN312" i="22"/>
  <c r="AM312" i="22"/>
  <c r="AL312" i="22"/>
  <c r="AK312" i="22"/>
  <c r="AJ312" i="22"/>
  <c r="AI312" i="22"/>
  <c r="AH312" i="22"/>
  <c r="AG312" i="22"/>
  <c r="AF312" i="22"/>
  <c r="AE312" i="22"/>
  <c r="AD312" i="22"/>
  <c r="AC312" i="22"/>
  <c r="AB312" i="22"/>
  <c r="AA312" i="22"/>
  <c r="Z312" i="22"/>
  <c r="Y312" i="22"/>
  <c r="X312" i="22"/>
  <c r="AN311" i="22"/>
  <c r="AM311" i="22"/>
  <c r="AL311" i="22"/>
  <c r="AK311" i="22"/>
  <c r="AJ311" i="22"/>
  <c r="AI311" i="22"/>
  <c r="AH311" i="22"/>
  <c r="AG311" i="22"/>
  <c r="AF311" i="22"/>
  <c r="AE311" i="22"/>
  <c r="AD311" i="22"/>
  <c r="AC311" i="22"/>
  <c r="AB311" i="22"/>
  <c r="AA311" i="22"/>
  <c r="Z311" i="22"/>
  <c r="Y311" i="22"/>
  <c r="X311" i="22"/>
  <c r="AN310" i="22"/>
  <c r="AM310" i="22"/>
  <c r="AL310" i="22"/>
  <c r="AK310" i="22"/>
  <c r="AJ310" i="22"/>
  <c r="AI310" i="22"/>
  <c r="AH310" i="22"/>
  <c r="AG310" i="22"/>
  <c r="AF310" i="22"/>
  <c r="AE310" i="22"/>
  <c r="AD310" i="22"/>
  <c r="AC310" i="22"/>
  <c r="AB310" i="22"/>
  <c r="AA310" i="22"/>
  <c r="Z310" i="22"/>
  <c r="Y310" i="22"/>
  <c r="X310" i="22"/>
  <c r="AN309" i="22"/>
  <c r="AM309" i="22"/>
  <c r="AL309" i="22"/>
  <c r="AK309" i="22"/>
  <c r="AJ309" i="22"/>
  <c r="AI309" i="22"/>
  <c r="AH309" i="22"/>
  <c r="AG309" i="22"/>
  <c r="AF309" i="22"/>
  <c r="AE309" i="22"/>
  <c r="AD309" i="22"/>
  <c r="AC309" i="22"/>
  <c r="AB309" i="22"/>
  <c r="AA309" i="22"/>
  <c r="Z309" i="22"/>
  <c r="Y309" i="22"/>
  <c r="X309" i="22"/>
  <c r="AN308" i="22"/>
  <c r="AM308" i="22"/>
  <c r="AL308" i="22"/>
  <c r="AK308" i="22"/>
  <c r="AJ308" i="22"/>
  <c r="AI308" i="22"/>
  <c r="AH308" i="22"/>
  <c r="AG308" i="22"/>
  <c r="AF308" i="22"/>
  <c r="AE308" i="22"/>
  <c r="AD308" i="22"/>
  <c r="AC308" i="22"/>
  <c r="AB308" i="22"/>
  <c r="AA308" i="22"/>
  <c r="Z308" i="22"/>
  <c r="Y308" i="22"/>
  <c r="X308" i="22"/>
  <c r="AN307" i="22"/>
  <c r="AM307" i="22"/>
  <c r="AL307" i="22"/>
  <c r="AK307" i="22"/>
  <c r="AJ307" i="22"/>
  <c r="AI307" i="22"/>
  <c r="AH307" i="22"/>
  <c r="AG307" i="22"/>
  <c r="AF307" i="22"/>
  <c r="AE307" i="22"/>
  <c r="AD307" i="22"/>
  <c r="AC307" i="22"/>
  <c r="AB307" i="22"/>
  <c r="AA307" i="22"/>
  <c r="Z307" i="22"/>
  <c r="Y307" i="22"/>
  <c r="X307" i="22"/>
  <c r="AN306" i="22"/>
  <c r="AM306" i="22"/>
  <c r="AL306" i="22"/>
  <c r="AK306" i="22"/>
  <c r="AJ306" i="22"/>
  <c r="AI306" i="22"/>
  <c r="AH306" i="22"/>
  <c r="AG306" i="22"/>
  <c r="AF306" i="22"/>
  <c r="AE306" i="22"/>
  <c r="AD306" i="22"/>
  <c r="AC306" i="22"/>
  <c r="AB306" i="22"/>
  <c r="AA306" i="22"/>
  <c r="Z306" i="22"/>
  <c r="Y306" i="22"/>
  <c r="X306" i="22"/>
  <c r="AN305" i="22"/>
  <c r="AM305" i="22"/>
  <c r="AL305" i="22"/>
  <c r="AK305" i="22"/>
  <c r="AJ305" i="22"/>
  <c r="AI305" i="22"/>
  <c r="AH305" i="22"/>
  <c r="AG305" i="22"/>
  <c r="AF305" i="22"/>
  <c r="AE305" i="22"/>
  <c r="AD305" i="22"/>
  <c r="AC305" i="22"/>
  <c r="AB305" i="22"/>
  <c r="AA305" i="22"/>
  <c r="Z305" i="22"/>
  <c r="Y305" i="22"/>
  <c r="X305" i="22"/>
  <c r="AN304" i="22"/>
  <c r="AM304" i="22"/>
  <c r="AL304" i="22"/>
  <c r="AK304" i="22"/>
  <c r="AJ304" i="22"/>
  <c r="AI304" i="22"/>
  <c r="AH304" i="22"/>
  <c r="AG304" i="22"/>
  <c r="AF304" i="22"/>
  <c r="AE304" i="22"/>
  <c r="AD304" i="22"/>
  <c r="AC304" i="22"/>
  <c r="AB304" i="22"/>
  <c r="AA304" i="22"/>
  <c r="Z304" i="22"/>
  <c r="Y304" i="22"/>
  <c r="X304" i="22"/>
  <c r="AN303" i="22"/>
  <c r="AM303" i="22"/>
  <c r="AL303" i="22"/>
  <c r="AK303" i="22"/>
  <c r="AJ303" i="22"/>
  <c r="AI303" i="22"/>
  <c r="AH303" i="22"/>
  <c r="AG303" i="22"/>
  <c r="AF303" i="22"/>
  <c r="AE303" i="22"/>
  <c r="AD303" i="22"/>
  <c r="AC303" i="22"/>
  <c r="AB303" i="22"/>
  <c r="AA303" i="22"/>
  <c r="Z303" i="22"/>
  <c r="Y303" i="22"/>
  <c r="X303" i="22"/>
  <c r="AN302" i="22"/>
  <c r="AM302" i="22"/>
  <c r="AL302" i="22"/>
  <c r="AK302" i="22"/>
  <c r="AJ302" i="22"/>
  <c r="AI302" i="22"/>
  <c r="AH302" i="22"/>
  <c r="AG302" i="22"/>
  <c r="AF302" i="22"/>
  <c r="AE302" i="22"/>
  <c r="AD302" i="22"/>
  <c r="AC302" i="22"/>
  <c r="AB302" i="22"/>
  <c r="AA302" i="22"/>
  <c r="Z302" i="22"/>
  <c r="Y302" i="22"/>
  <c r="X302" i="22"/>
  <c r="AN301" i="22"/>
  <c r="AM301" i="22"/>
  <c r="AL301" i="22"/>
  <c r="AK301" i="22"/>
  <c r="AJ301" i="22"/>
  <c r="AI301" i="22"/>
  <c r="AH301" i="22"/>
  <c r="AG301" i="22"/>
  <c r="AF301" i="22"/>
  <c r="AE301" i="22"/>
  <c r="AD301" i="22"/>
  <c r="AC301" i="22"/>
  <c r="AB301" i="22"/>
  <c r="AA301" i="22"/>
  <c r="Z301" i="22"/>
  <c r="Y301" i="22"/>
  <c r="X301" i="22"/>
  <c r="AN300" i="22"/>
  <c r="AM300" i="22"/>
  <c r="AL300" i="22"/>
  <c r="AK300" i="22"/>
  <c r="AJ300" i="22"/>
  <c r="AI300" i="22"/>
  <c r="AH300" i="22"/>
  <c r="AG300" i="22"/>
  <c r="AF300" i="22"/>
  <c r="AE300" i="22"/>
  <c r="AD300" i="22"/>
  <c r="AC300" i="22"/>
  <c r="AB300" i="22"/>
  <c r="AA300" i="22"/>
  <c r="Z300" i="22"/>
  <c r="Y300" i="22"/>
  <c r="X300" i="22"/>
  <c r="AN299" i="22"/>
  <c r="AM299" i="22"/>
  <c r="AL299" i="22"/>
  <c r="AK299" i="22"/>
  <c r="AJ299" i="22"/>
  <c r="AI299" i="22"/>
  <c r="AH299" i="22"/>
  <c r="AG299" i="22"/>
  <c r="AF299" i="22"/>
  <c r="AE299" i="22"/>
  <c r="AD299" i="22"/>
  <c r="AC299" i="22"/>
  <c r="AB299" i="22"/>
  <c r="AA299" i="22"/>
  <c r="Z299" i="22"/>
  <c r="Y299" i="22"/>
  <c r="X299" i="22"/>
  <c r="AN298" i="22"/>
  <c r="AM298" i="22"/>
  <c r="AL298" i="22"/>
  <c r="AK298" i="22"/>
  <c r="AJ298" i="22"/>
  <c r="AI298" i="22"/>
  <c r="AH298" i="22"/>
  <c r="AG298" i="22"/>
  <c r="AF298" i="22"/>
  <c r="AE298" i="22"/>
  <c r="AD298" i="22"/>
  <c r="AC298" i="22"/>
  <c r="AB298" i="22"/>
  <c r="AA298" i="22"/>
  <c r="Z298" i="22"/>
  <c r="Y298" i="22"/>
  <c r="X298" i="22"/>
  <c r="AN297" i="22"/>
  <c r="AM297" i="22"/>
  <c r="AL297" i="22"/>
  <c r="AK297" i="22"/>
  <c r="AJ297" i="22"/>
  <c r="AI297" i="22"/>
  <c r="AH297" i="22"/>
  <c r="AG297" i="22"/>
  <c r="AF297" i="22"/>
  <c r="AE297" i="22"/>
  <c r="AD297" i="22"/>
  <c r="AC297" i="22"/>
  <c r="AB297" i="22"/>
  <c r="AA297" i="22"/>
  <c r="Z297" i="22"/>
  <c r="Y297" i="22"/>
  <c r="X297" i="22"/>
  <c r="AN296" i="22"/>
  <c r="AM296" i="22"/>
  <c r="AL296" i="22"/>
  <c r="AK296" i="22"/>
  <c r="AJ296" i="22"/>
  <c r="AI296" i="22"/>
  <c r="AH296" i="22"/>
  <c r="AG296" i="22"/>
  <c r="AF296" i="22"/>
  <c r="AE296" i="22"/>
  <c r="AD296" i="22"/>
  <c r="AC296" i="22"/>
  <c r="AB296" i="22"/>
  <c r="AA296" i="22"/>
  <c r="Z296" i="22"/>
  <c r="Y296" i="22"/>
  <c r="X296" i="22"/>
  <c r="AN295" i="22"/>
  <c r="AM295" i="22"/>
  <c r="AL295" i="22"/>
  <c r="AK295" i="22"/>
  <c r="AJ295" i="22"/>
  <c r="AI295" i="22"/>
  <c r="AH295" i="22"/>
  <c r="AG295" i="22"/>
  <c r="AF295" i="22"/>
  <c r="AE295" i="22"/>
  <c r="AD295" i="22"/>
  <c r="AC295" i="22"/>
  <c r="AB295" i="22"/>
  <c r="AA295" i="22"/>
  <c r="Z295" i="22"/>
  <c r="Y295" i="22"/>
  <c r="X295" i="22"/>
  <c r="AN294" i="22"/>
  <c r="AM294" i="22"/>
  <c r="AL294" i="22"/>
  <c r="AK294" i="22"/>
  <c r="AJ294" i="22"/>
  <c r="AI294" i="22"/>
  <c r="AH294" i="22"/>
  <c r="AG294" i="22"/>
  <c r="AF294" i="22"/>
  <c r="AE294" i="22"/>
  <c r="AD294" i="22"/>
  <c r="AC294" i="22"/>
  <c r="AB294" i="22"/>
  <c r="AA294" i="22"/>
  <c r="Z294" i="22"/>
  <c r="Y294" i="22"/>
  <c r="X294" i="22"/>
  <c r="AN293" i="22"/>
  <c r="AM293" i="22"/>
  <c r="AL293" i="22"/>
  <c r="AK293" i="22"/>
  <c r="AJ293" i="22"/>
  <c r="AI293" i="22"/>
  <c r="AH293" i="22"/>
  <c r="AG293" i="22"/>
  <c r="AF293" i="22"/>
  <c r="AE293" i="22"/>
  <c r="AD293" i="22"/>
  <c r="AC293" i="22"/>
  <c r="AB293" i="22"/>
  <c r="AA293" i="22"/>
  <c r="Z293" i="22"/>
  <c r="Y293" i="22"/>
  <c r="X293" i="22"/>
  <c r="AN292" i="22"/>
  <c r="AM292" i="22"/>
  <c r="AL292" i="22"/>
  <c r="AK292" i="22"/>
  <c r="AJ292" i="22"/>
  <c r="AI292" i="22"/>
  <c r="AH292" i="22"/>
  <c r="AG292" i="22"/>
  <c r="AF292" i="22"/>
  <c r="AE292" i="22"/>
  <c r="AD292" i="22"/>
  <c r="AC292" i="22"/>
  <c r="AB292" i="22"/>
  <c r="AA292" i="22"/>
  <c r="Z292" i="22"/>
  <c r="Y292" i="22"/>
  <c r="X292" i="22"/>
  <c r="AN291" i="22"/>
  <c r="AM291" i="22"/>
  <c r="AL291" i="22"/>
  <c r="AK291" i="22"/>
  <c r="AJ291" i="22"/>
  <c r="AI291" i="22"/>
  <c r="AH291" i="22"/>
  <c r="AG291" i="22"/>
  <c r="AF291" i="22"/>
  <c r="AE291" i="22"/>
  <c r="AD291" i="22"/>
  <c r="AC291" i="22"/>
  <c r="AB291" i="22"/>
  <c r="AA291" i="22"/>
  <c r="Z291" i="22"/>
  <c r="Y291" i="22"/>
  <c r="X291" i="22"/>
  <c r="AN290" i="22"/>
  <c r="AM290" i="22"/>
  <c r="AL290" i="22"/>
  <c r="AK290" i="22"/>
  <c r="AJ290" i="22"/>
  <c r="AI290" i="22"/>
  <c r="AH290" i="22"/>
  <c r="AG290" i="22"/>
  <c r="AF290" i="22"/>
  <c r="AE290" i="22"/>
  <c r="AD290" i="22"/>
  <c r="AC290" i="22"/>
  <c r="AB290" i="22"/>
  <c r="AA290" i="22"/>
  <c r="Z290" i="22"/>
  <c r="Y290" i="22"/>
  <c r="X290" i="22"/>
  <c r="AN289" i="22"/>
  <c r="AM289" i="22"/>
  <c r="AL289" i="22"/>
  <c r="AK289" i="22"/>
  <c r="AJ289" i="22"/>
  <c r="AI289" i="22"/>
  <c r="AH289" i="22"/>
  <c r="AG289" i="22"/>
  <c r="AF289" i="22"/>
  <c r="AE289" i="22"/>
  <c r="AD289" i="22"/>
  <c r="AC289" i="22"/>
  <c r="AB289" i="22"/>
  <c r="AA289" i="22"/>
  <c r="Z289" i="22"/>
  <c r="Y289" i="22"/>
  <c r="X289" i="22"/>
  <c r="AN288" i="22"/>
  <c r="AM288" i="22"/>
  <c r="AL288" i="22"/>
  <c r="AK288" i="22"/>
  <c r="AJ288" i="22"/>
  <c r="AI288" i="22"/>
  <c r="AH288" i="22"/>
  <c r="AG288" i="22"/>
  <c r="AF288" i="22"/>
  <c r="AE288" i="22"/>
  <c r="AD288" i="22"/>
  <c r="AC288" i="22"/>
  <c r="AB288" i="22"/>
  <c r="AA288" i="22"/>
  <c r="Z288" i="22"/>
  <c r="Y288" i="22"/>
  <c r="X288" i="22"/>
  <c r="AN287" i="22"/>
  <c r="AM287" i="22"/>
  <c r="AL287" i="22"/>
  <c r="AK287" i="22"/>
  <c r="AJ287" i="22"/>
  <c r="AI287" i="22"/>
  <c r="AH287" i="22"/>
  <c r="AG287" i="22"/>
  <c r="AF287" i="22"/>
  <c r="AE287" i="22"/>
  <c r="AD287" i="22"/>
  <c r="AC287" i="22"/>
  <c r="AB287" i="22"/>
  <c r="AA287" i="22"/>
  <c r="Z287" i="22"/>
  <c r="Y287" i="22"/>
  <c r="X287" i="22"/>
  <c r="AN286" i="22"/>
  <c r="AM286" i="22"/>
  <c r="AL286" i="22"/>
  <c r="AK286" i="22"/>
  <c r="AJ286" i="22"/>
  <c r="AI286" i="22"/>
  <c r="AH286" i="22"/>
  <c r="AG286" i="22"/>
  <c r="AF286" i="22"/>
  <c r="AE286" i="22"/>
  <c r="AD286" i="22"/>
  <c r="AC286" i="22"/>
  <c r="AB286" i="22"/>
  <c r="AA286" i="22"/>
  <c r="Z286" i="22"/>
  <c r="Y286" i="22"/>
  <c r="X286" i="22"/>
  <c r="AN285" i="22"/>
  <c r="AM285" i="22"/>
  <c r="AL285" i="22"/>
  <c r="AK285" i="22"/>
  <c r="AJ285" i="22"/>
  <c r="AI285" i="22"/>
  <c r="AH285" i="22"/>
  <c r="AG285" i="22"/>
  <c r="AF285" i="22"/>
  <c r="AE285" i="22"/>
  <c r="AD285" i="22"/>
  <c r="AC285" i="22"/>
  <c r="AB285" i="22"/>
  <c r="AA285" i="22"/>
  <c r="Z285" i="22"/>
  <c r="Y285" i="22"/>
  <c r="X285" i="22"/>
  <c r="AN284" i="22"/>
  <c r="AM284" i="22"/>
  <c r="AL284" i="22"/>
  <c r="AK284" i="22"/>
  <c r="AJ284" i="22"/>
  <c r="AI284" i="22"/>
  <c r="AH284" i="22"/>
  <c r="AG284" i="22"/>
  <c r="AF284" i="22"/>
  <c r="AE284" i="22"/>
  <c r="AD284" i="22"/>
  <c r="AC284" i="22"/>
  <c r="AB284" i="22"/>
  <c r="AA284" i="22"/>
  <c r="Z284" i="22"/>
  <c r="Y284" i="22"/>
  <c r="X284" i="22"/>
  <c r="AN283" i="22"/>
  <c r="AM283" i="22"/>
  <c r="AL283" i="22"/>
  <c r="AK283" i="22"/>
  <c r="AJ283" i="22"/>
  <c r="AI283" i="22"/>
  <c r="AH283" i="22"/>
  <c r="AG283" i="22"/>
  <c r="AF283" i="22"/>
  <c r="AE283" i="22"/>
  <c r="AD283" i="22"/>
  <c r="AC283" i="22"/>
  <c r="AB283" i="22"/>
  <c r="AA283" i="22"/>
  <c r="Z283" i="22"/>
  <c r="Y283" i="22"/>
  <c r="X283" i="22"/>
  <c r="AN282" i="22"/>
  <c r="AM282" i="22"/>
  <c r="AL282" i="22"/>
  <c r="AK282" i="22"/>
  <c r="AJ282" i="22"/>
  <c r="AI282" i="22"/>
  <c r="AH282" i="22"/>
  <c r="AG282" i="22"/>
  <c r="AF282" i="22"/>
  <c r="AE282" i="22"/>
  <c r="AD282" i="22"/>
  <c r="AC282" i="22"/>
  <c r="AB282" i="22"/>
  <c r="AA282" i="22"/>
  <c r="Z282" i="22"/>
  <c r="Y282" i="22"/>
  <c r="X282" i="22"/>
  <c r="AN281" i="22"/>
  <c r="AM281" i="22"/>
  <c r="AL281" i="22"/>
  <c r="AK281" i="22"/>
  <c r="AJ281" i="22"/>
  <c r="AI281" i="22"/>
  <c r="AH281" i="22"/>
  <c r="AG281" i="22"/>
  <c r="AF281" i="22"/>
  <c r="AE281" i="22"/>
  <c r="AD281" i="22"/>
  <c r="AC281" i="22"/>
  <c r="AB281" i="22"/>
  <c r="AA281" i="22"/>
  <c r="Z281" i="22"/>
  <c r="Y281" i="22"/>
  <c r="X281" i="22"/>
  <c r="AN280" i="22"/>
  <c r="AM280" i="22"/>
  <c r="AL280" i="22"/>
  <c r="AK280" i="22"/>
  <c r="AJ280" i="22"/>
  <c r="AI280" i="22"/>
  <c r="AH280" i="22"/>
  <c r="AG280" i="22"/>
  <c r="AF280" i="22"/>
  <c r="AE280" i="22"/>
  <c r="AD280" i="22"/>
  <c r="AC280" i="22"/>
  <c r="AB280" i="22"/>
  <c r="AA280" i="22"/>
  <c r="Z280" i="22"/>
  <c r="Y280" i="22"/>
  <c r="X280" i="22"/>
  <c r="AN279" i="22"/>
  <c r="AM279" i="22"/>
  <c r="AL279" i="22"/>
  <c r="AK279" i="22"/>
  <c r="AJ279" i="22"/>
  <c r="AI279" i="22"/>
  <c r="AH279" i="22"/>
  <c r="AG279" i="22"/>
  <c r="AF279" i="22"/>
  <c r="AE279" i="22"/>
  <c r="AD279" i="22"/>
  <c r="AC279" i="22"/>
  <c r="AB279" i="22"/>
  <c r="AA279" i="22"/>
  <c r="Z279" i="22"/>
  <c r="Y279" i="22"/>
  <c r="X279" i="22"/>
  <c r="AN278" i="22"/>
  <c r="AM278" i="22"/>
  <c r="AL278" i="22"/>
  <c r="AK278" i="22"/>
  <c r="AJ278" i="22"/>
  <c r="AI278" i="22"/>
  <c r="AH278" i="22"/>
  <c r="AG278" i="22"/>
  <c r="AF278" i="22"/>
  <c r="AE278" i="22"/>
  <c r="AD278" i="22"/>
  <c r="AC278" i="22"/>
  <c r="AB278" i="22"/>
  <c r="AA278" i="22"/>
  <c r="Z278" i="22"/>
  <c r="Y278" i="22"/>
  <c r="X278" i="22"/>
  <c r="AN277" i="22"/>
  <c r="AM277" i="22"/>
  <c r="AL277" i="22"/>
  <c r="AK277" i="22"/>
  <c r="AJ277" i="22"/>
  <c r="AI277" i="22"/>
  <c r="AH277" i="22"/>
  <c r="AG277" i="22"/>
  <c r="AF277" i="22"/>
  <c r="AE277" i="22"/>
  <c r="AD277" i="22"/>
  <c r="AC277" i="22"/>
  <c r="AB277" i="22"/>
  <c r="AA277" i="22"/>
  <c r="Z277" i="22"/>
  <c r="Y277" i="22"/>
  <c r="X277" i="22"/>
  <c r="AN276" i="22"/>
  <c r="AM276" i="22"/>
  <c r="AL276" i="22"/>
  <c r="AK276" i="22"/>
  <c r="AJ276" i="22"/>
  <c r="AI276" i="22"/>
  <c r="AH276" i="22"/>
  <c r="AG276" i="22"/>
  <c r="AF276" i="22"/>
  <c r="AE276" i="22"/>
  <c r="AD276" i="22"/>
  <c r="AC276" i="22"/>
  <c r="AB276" i="22"/>
  <c r="AA276" i="22"/>
  <c r="Z276" i="22"/>
  <c r="Y276" i="22"/>
  <c r="X276" i="22"/>
  <c r="AN275" i="22"/>
  <c r="AM275" i="22"/>
  <c r="AL275" i="22"/>
  <c r="AK275" i="22"/>
  <c r="AJ275" i="22"/>
  <c r="AI275" i="22"/>
  <c r="AH275" i="22"/>
  <c r="AG275" i="22"/>
  <c r="AF275" i="22"/>
  <c r="AE275" i="22"/>
  <c r="AD275" i="22"/>
  <c r="AC275" i="22"/>
  <c r="AB275" i="22"/>
  <c r="AA275" i="22"/>
  <c r="Z275" i="22"/>
  <c r="Y275" i="22"/>
  <c r="X275" i="22"/>
  <c r="AN274" i="22"/>
  <c r="AM274" i="22"/>
  <c r="AL274" i="22"/>
  <c r="AK274" i="22"/>
  <c r="AJ274" i="22"/>
  <c r="AI274" i="22"/>
  <c r="AH274" i="22"/>
  <c r="AG274" i="22"/>
  <c r="AF274" i="22"/>
  <c r="AE274" i="22"/>
  <c r="AD274" i="22"/>
  <c r="AC274" i="22"/>
  <c r="AB274" i="22"/>
  <c r="AA274" i="22"/>
  <c r="Z274" i="22"/>
  <c r="Y274" i="22"/>
  <c r="X274" i="22"/>
  <c r="AN273" i="22"/>
  <c r="AM273" i="22"/>
  <c r="AL273" i="22"/>
  <c r="AK273" i="22"/>
  <c r="AJ273" i="22"/>
  <c r="AI273" i="22"/>
  <c r="AH273" i="22"/>
  <c r="AG273" i="22"/>
  <c r="AF273" i="22"/>
  <c r="AE273" i="22"/>
  <c r="AD273" i="22"/>
  <c r="AC273" i="22"/>
  <c r="AB273" i="22"/>
  <c r="AA273" i="22"/>
  <c r="Z273" i="22"/>
  <c r="Y273" i="22"/>
  <c r="X273" i="22"/>
  <c r="AN272" i="22"/>
  <c r="AM272" i="22"/>
  <c r="AL272" i="22"/>
  <c r="AK272" i="22"/>
  <c r="AJ272" i="22"/>
  <c r="AI272" i="22"/>
  <c r="AH272" i="22"/>
  <c r="AG272" i="22"/>
  <c r="AF272" i="22"/>
  <c r="AE272" i="22"/>
  <c r="AD272" i="22"/>
  <c r="AC272" i="22"/>
  <c r="AB272" i="22"/>
  <c r="AA272" i="22"/>
  <c r="Z272" i="22"/>
  <c r="Y272" i="22"/>
  <c r="X272" i="22"/>
  <c r="AN271" i="22"/>
  <c r="AM271" i="22"/>
  <c r="AL271" i="22"/>
  <c r="AK271" i="22"/>
  <c r="AJ271" i="22"/>
  <c r="AI271" i="22"/>
  <c r="AH271" i="22"/>
  <c r="AG271" i="22"/>
  <c r="AF271" i="22"/>
  <c r="AE271" i="22"/>
  <c r="AD271" i="22"/>
  <c r="AC271" i="22"/>
  <c r="AB271" i="22"/>
  <c r="AA271" i="22"/>
  <c r="Z271" i="22"/>
  <c r="Y271" i="22"/>
  <c r="X271" i="22"/>
  <c r="AN270" i="22"/>
  <c r="AM270" i="22"/>
  <c r="AL270" i="22"/>
  <c r="AK270" i="22"/>
  <c r="AJ270" i="22"/>
  <c r="AI270" i="22"/>
  <c r="AH270" i="22"/>
  <c r="AG270" i="22"/>
  <c r="AF270" i="22"/>
  <c r="AE270" i="22"/>
  <c r="AD270" i="22"/>
  <c r="AC270" i="22"/>
  <c r="AB270" i="22"/>
  <c r="AA270" i="22"/>
  <c r="Z270" i="22"/>
  <c r="Y270" i="22"/>
  <c r="X270" i="22"/>
  <c r="AN269" i="22"/>
  <c r="AM269" i="22"/>
  <c r="AL269" i="22"/>
  <c r="AK269" i="22"/>
  <c r="AJ269" i="22"/>
  <c r="AI269" i="22"/>
  <c r="AH269" i="22"/>
  <c r="AG269" i="22"/>
  <c r="AF269" i="22"/>
  <c r="AE269" i="22"/>
  <c r="AD269" i="22"/>
  <c r="AC269" i="22"/>
  <c r="AB269" i="22"/>
  <c r="AA269" i="22"/>
  <c r="Z269" i="22"/>
  <c r="Y269" i="22"/>
  <c r="X269" i="22"/>
  <c r="AN268" i="22"/>
  <c r="AM268" i="22"/>
  <c r="AL268" i="22"/>
  <c r="AK268" i="22"/>
  <c r="AJ268" i="22"/>
  <c r="AI268" i="22"/>
  <c r="AH268" i="22"/>
  <c r="AG268" i="22"/>
  <c r="AF268" i="22"/>
  <c r="AE268" i="22"/>
  <c r="AD268" i="22"/>
  <c r="AC268" i="22"/>
  <c r="AB268" i="22"/>
  <c r="AA268" i="22"/>
  <c r="Z268" i="22"/>
  <c r="Y268" i="22"/>
  <c r="X268" i="22"/>
  <c r="AN267" i="22"/>
  <c r="AM267" i="22"/>
  <c r="AL267" i="22"/>
  <c r="AK267" i="22"/>
  <c r="AJ267" i="22"/>
  <c r="AI267" i="22"/>
  <c r="AH267" i="22"/>
  <c r="AG267" i="22"/>
  <c r="AF267" i="22"/>
  <c r="AE267" i="22"/>
  <c r="AD267" i="22"/>
  <c r="AC267" i="22"/>
  <c r="AB267" i="22"/>
  <c r="AA267" i="22"/>
  <c r="Z267" i="22"/>
  <c r="Y267" i="22"/>
  <c r="X267" i="22"/>
  <c r="AN266" i="22"/>
  <c r="AM266" i="22"/>
  <c r="AL266" i="22"/>
  <c r="AK266" i="22"/>
  <c r="AJ266" i="22"/>
  <c r="AI266" i="22"/>
  <c r="AH266" i="22"/>
  <c r="AG266" i="22"/>
  <c r="AF266" i="22"/>
  <c r="AE266" i="22"/>
  <c r="AD266" i="22"/>
  <c r="AC266" i="22"/>
  <c r="AB266" i="22"/>
  <c r="AA266" i="22"/>
  <c r="Z266" i="22"/>
  <c r="Y266" i="22"/>
  <c r="X266" i="22"/>
  <c r="AN265" i="22"/>
  <c r="AM265" i="22"/>
  <c r="AL265" i="22"/>
  <c r="AK265" i="22"/>
  <c r="AJ265" i="22"/>
  <c r="AI265" i="22"/>
  <c r="AH265" i="22"/>
  <c r="AG265" i="22"/>
  <c r="AF265" i="22"/>
  <c r="AE265" i="22"/>
  <c r="AD265" i="22"/>
  <c r="AC265" i="22"/>
  <c r="AB265" i="22"/>
  <c r="AA265" i="22"/>
  <c r="Z265" i="22"/>
  <c r="Y265" i="22"/>
  <c r="X265" i="22"/>
  <c r="AN264" i="22"/>
  <c r="AM264" i="22"/>
  <c r="AL264" i="22"/>
  <c r="AK264" i="22"/>
  <c r="AJ264" i="22"/>
  <c r="AI264" i="22"/>
  <c r="AH264" i="22"/>
  <c r="AG264" i="22"/>
  <c r="AF264" i="22"/>
  <c r="AE264" i="22"/>
  <c r="AD264" i="22"/>
  <c r="AC264" i="22"/>
  <c r="AB264" i="22"/>
  <c r="AA264" i="22"/>
  <c r="Z264" i="22"/>
  <c r="Y264" i="22"/>
  <c r="X264" i="22"/>
  <c r="AN263" i="22"/>
  <c r="AM263" i="22"/>
  <c r="AL263" i="22"/>
  <c r="AK263" i="22"/>
  <c r="AJ263" i="22"/>
  <c r="AI263" i="22"/>
  <c r="AH263" i="22"/>
  <c r="AG263" i="22"/>
  <c r="AF263" i="22"/>
  <c r="AE263" i="22"/>
  <c r="AD263" i="22"/>
  <c r="AC263" i="22"/>
  <c r="AB263" i="22"/>
  <c r="AA263" i="22"/>
  <c r="Z263" i="22"/>
  <c r="Y263" i="22"/>
  <c r="X263" i="22"/>
  <c r="AN262" i="22"/>
  <c r="AM262" i="22"/>
  <c r="AL262" i="22"/>
  <c r="AK262" i="22"/>
  <c r="AJ262" i="22"/>
  <c r="AI262" i="22"/>
  <c r="AH262" i="22"/>
  <c r="AG262" i="22"/>
  <c r="AF262" i="22"/>
  <c r="AE262" i="22"/>
  <c r="AD262" i="22"/>
  <c r="AC262" i="22"/>
  <c r="AB262" i="22"/>
  <c r="AA262" i="22"/>
  <c r="Z262" i="22"/>
  <c r="Y262" i="22"/>
  <c r="X262" i="22"/>
  <c r="AN261" i="22"/>
  <c r="AM261" i="22"/>
  <c r="AL261" i="22"/>
  <c r="AK261" i="22"/>
  <c r="AJ261" i="22"/>
  <c r="AI261" i="22"/>
  <c r="AH261" i="22"/>
  <c r="AG261" i="22"/>
  <c r="AF261" i="22"/>
  <c r="AE261" i="22"/>
  <c r="AD261" i="22"/>
  <c r="AC261" i="22"/>
  <c r="AB261" i="22"/>
  <c r="AA261" i="22"/>
  <c r="Z261" i="22"/>
  <c r="Y261" i="22"/>
  <c r="X261" i="22"/>
  <c r="AN260" i="22"/>
  <c r="AM260" i="22"/>
  <c r="AL260" i="22"/>
  <c r="AK260" i="22"/>
  <c r="AJ260" i="22"/>
  <c r="AI260" i="22"/>
  <c r="AH260" i="22"/>
  <c r="AG260" i="22"/>
  <c r="AF260" i="22"/>
  <c r="AE260" i="22"/>
  <c r="AD260" i="22"/>
  <c r="AC260" i="22"/>
  <c r="AB260" i="22"/>
  <c r="AA260" i="22"/>
  <c r="Z260" i="22"/>
  <c r="Y260" i="22"/>
  <c r="X260" i="22"/>
  <c r="AN259" i="22"/>
  <c r="AM259" i="22"/>
  <c r="AL259" i="22"/>
  <c r="AK259" i="22"/>
  <c r="AJ259" i="22"/>
  <c r="AI259" i="22"/>
  <c r="AH259" i="22"/>
  <c r="AG259" i="22"/>
  <c r="AF259" i="22"/>
  <c r="AE259" i="22"/>
  <c r="AD259" i="22"/>
  <c r="AC259" i="22"/>
  <c r="AB259" i="22"/>
  <c r="AA259" i="22"/>
  <c r="Z259" i="22"/>
  <c r="Y259" i="22"/>
  <c r="X259" i="22"/>
  <c r="AN258" i="22"/>
  <c r="AM258" i="22"/>
  <c r="AL258" i="22"/>
  <c r="AK258" i="22"/>
  <c r="AJ258" i="22"/>
  <c r="AI258" i="22"/>
  <c r="AH258" i="22"/>
  <c r="AG258" i="22"/>
  <c r="AF258" i="22"/>
  <c r="AE258" i="22"/>
  <c r="AD258" i="22"/>
  <c r="AC258" i="22"/>
  <c r="AB258" i="22"/>
  <c r="AA258" i="22"/>
  <c r="Z258" i="22"/>
  <c r="Y258" i="22"/>
  <c r="X258" i="22"/>
  <c r="AN257" i="22"/>
  <c r="AM257" i="22"/>
  <c r="AL257" i="22"/>
  <c r="AK257" i="22"/>
  <c r="AJ257" i="22"/>
  <c r="AI257" i="22"/>
  <c r="AH257" i="22"/>
  <c r="AG257" i="22"/>
  <c r="AF257" i="22"/>
  <c r="AE257" i="22"/>
  <c r="AD257" i="22"/>
  <c r="AC257" i="22"/>
  <c r="AB257" i="22"/>
  <c r="AA257" i="22"/>
  <c r="Z257" i="22"/>
  <c r="Y257" i="22"/>
  <c r="X257" i="22"/>
  <c r="AN256" i="22"/>
  <c r="AM256" i="22"/>
  <c r="AL256" i="22"/>
  <c r="AK256" i="22"/>
  <c r="AJ256" i="22"/>
  <c r="AI256" i="22"/>
  <c r="AH256" i="22"/>
  <c r="AG256" i="22"/>
  <c r="AF256" i="22"/>
  <c r="AE256" i="22"/>
  <c r="AD256" i="22"/>
  <c r="AC256" i="22"/>
  <c r="AB256" i="22"/>
  <c r="AA256" i="22"/>
  <c r="Z256" i="22"/>
  <c r="Y256" i="22"/>
  <c r="X256" i="22"/>
  <c r="AN255" i="22"/>
  <c r="AM255" i="22"/>
  <c r="AL255" i="22"/>
  <c r="AK255" i="22"/>
  <c r="AJ255" i="22"/>
  <c r="AI255" i="22"/>
  <c r="AH255" i="22"/>
  <c r="AG255" i="22"/>
  <c r="AF255" i="22"/>
  <c r="AE255" i="22"/>
  <c r="AD255" i="22"/>
  <c r="AC255" i="22"/>
  <c r="AB255" i="22"/>
  <c r="AA255" i="22"/>
  <c r="Z255" i="22"/>
  <c r="Y255" i="22"/>
  <c r="X255" i="22"/>
  <c r="AN254" i="22"/>
  <c r="AM254" i="22"/>
  <c r="AL254" i="22"/>
  <c r="AK254" i="22"/>
  <c r="AJ254" i="22"/>
  <c r="AI254" i="22"/>
  <c r="AH254" i="22"/>
  <c r="AG254" i="22"/>
  <c r="AF254" i="22"/>
  <c r="AE254" i="22"/>
  <c r="AD254" i="22"/>
  <c r="AC254" i="22"/>
  <c r="AB254" i="22"/>
  <c r="AA254" i="22"/>
  <c r="Z254" i="22"/>
  <c r="Y254" i="22"/>
  <c r="X254" i="22"/>
  <c r="AN253" i="22"/>
  <c r="AM253" i="22"/>
  <c r="AL253" i="22"/>
  <c r="AK253" i="22"/>
  <c r="AJ253" i="22"/>
  <c r="AI253" i="22"/>
  <c r="AH253" i="22"/>
  <c r="AG253" i="22"/>
  <c r="AF253" i="22"/>
  <c r="AE253" i="22"/>
  <c r="AD253" i="22"/>
  <c r="AC253" i="22"/>
  <c r="AB253" i="22"/>
  <c r="AA253" i="22"/>
  <c r="Z253" i="22"/>
  <c r="Y253" i="22"/>
  <c r="X253" i="22"/>
  <c r="AN252" i="22"/>
  <c r="AM252" i="22"/>
  <c r="AL252" i="22"/>
  <c r="AK252" i="22"/>
  <c r="AJ252" i="22"/>
  <c r="AI252" i="22"/>
  <c r="AH252" i="22"/>
  <c r="AG252" i="22"/>
  <c r="AF252" i="22"/>
  <c r="AE252" i="22"/>
  <c r="AD252" i="22"/>
  <c r="AC252" i="22"/>
  <c r="AB252" i="22"/>
  <c r="AA252" i="22"/>
  <c r="Z252" i="22"/>
  <c r="Y252" i="22"/>
  <c r="X252" i="22"/>
  <c r="AN251" i="22"/>
  <c r="AM251" i="22"/>
  <c r="AL251" i="22"/>
  <c r="AK251" i="22"/>
  <c r="AJ251" i="22"/>
  <c r="AI251" i="22"/>
  <c r="AH251" i="22"/>
  <c r="AG251" i="22"/>
  <c r="AF251" i="22"/>
  <c r="AE251" i="22"/>
  <c r="AD251" i="22"/>
  <c r="AC251" i="22"/>
  <c r="AB251" i="22"/>
  <c r="AA251" i="22"/>
  <c r="Z251" i="22"/>
  <c r="Y251" i="22"/>
  <c r="X251" i="22"/>
  <c r="AN250" i="22"/>
  <c r="AM250" i="22"/>
  <c r="AL250" i="22"/>
  <c r="AK250" i="22"/>
  <c r="AJ250" i="22"/>
  <c r="AI250" i="22"/>
  <c r="AH250" i="22"/>
  <c r="AG250" i="22"/>
  <c r="AF250" i="22"/>
  <c r="AE250" i="22"/>
  <c r="AD250" i="22"/>
  <c r="AC250" i="22"/>
  <c r="AB250" i="22"/>
  <c r="AA250" i="22"/>
  <c r="Z250" i="22"/>
  <c r="Y250" i="22"/>
  <c r="X250" i="22"/>
  <c r="AN249" i="22"/>
  <c r="AM249" i="22"/>
  <c r="AL249" i="22"/>
  <c r="AK249" i="22"/>
  <c r="AJ249" i="22"/>
  <c r="AI249" i="22"/>
  <c r="AH249" i="22"/>
  <c r="AG249" i="22"/>
  <c r="AF249" i="22"/>
  <c r="AE249" i="22"/>
  <c r="AD249" i="22"/>
  <c r="AC249" i="22"/>
  <c r="AB249" i="22"/>
  <c r="AA249" i="22"/>
  <c r="Z249" i="22"/>
  <c r="Y249" i="22"/>
  <c r="X249" i="22"/>
  <c r="AN248" i="22"/>
  <c r="AM248" i="22"/>
  <c r="AL248" i="22"/>
  <c r="AK248" i="22"/>
  <c r="AJ248" i="22"/>
  <c r="AI248" i="22"/>
  <c r="AH248" i="22"/>
  <c r="AG248" i="22"/>
  <c r="AF248" i="22"/>
  <c r="AE248" i="22"/>
  <c r="AD248" i="22"/>
  <c r="AC248" i="22"/>
  <c r="AB248" i="22"/>
  <c r="AA248" i="22"/>
  <c r="Z248" i="22"/>
  <c r="Y248" i="22"/>
  <c r="X248" i="22"/>
  <c r="AN247" i="22"/>
  <c r="AM247" i="22"/>
  <c r="AL247" i="22"/>
  <c r="AK247" i="22"/>
  <c r="AJ247" i="22"/>
  <c r="AI247" i="22"/>
  <c r="AH247" i="22"/>
  <c r="AG247" i="22"/>
  <c r="AF247" i="22"/>
  <c r="AE247" i="22"/>
  <c r="AD247" i="22"/>
  <c r="AC247" i="22"/>
  <c r="AB247" i="22"/>
  <c r="AA247" i="22"/>
  <c r="Z247" i="22"/>
  <c r="Y247" i="22"/>
  <c r="X247" i="22"/>
  <c r="AN246" i="22"/>
  <c r="AM246" i="22"/>
  <c r="AL246" i="22"/>
  <c r="AK246" i="22"/>
  <c r="AJ246" i="22"/>
  <c r="AI246" i="22"/>
  <c r="AH246" i="22"/>
  <c r="AG246" i="22"/>
  <c r="AF246" i="22"/>
  <c r="AE246" i="22"/>
  <c r="AD246" i="22"/>
  <c r="AC246" i="22"/>
  <c r="AB246" i="22"/>
  <c r="AA246" i="22"/>
  <c r="Z246" i="22"/>
  <c r="Y246" i="22"/>
  <c r="X246" i="22"/>
  <c r="AN245" i="22"/>
  <c r="AM245" i="22"/>
  <c r="AL245" i="22"/>
  <c r="AK245" i="22"/>
  <c r="AJ245" i="22"/>
  <c r="AI245" i="22"/>
  <c r="AH245" i="22"/>
  <c r="AG245" i="22"/>
  <c r="AF245" i="22"/>
  <c r="AE245" i="22"/>
  <c r="AD245" i="22"/>
  <c r="AC245" i="22"/>
  <c r="AB245" i="22"/>
  <c r="AA245" i="22"/>
  <c r="Z245" i="22"/>
  <c r="Y245" i="22"/>
  <c r="X245" i="22"/>
  <c r="AN244" i="22"/>
  <c r="AM244" i="22"/>
  <c r="AL244" i="22"/>
  <c r="AK244" i="22"/>
  <c r="AJ244" i="22"/>
  <c r="AI244" i="22"/>
  <c r="AH244" i="22"/>
  <c r="AG244" i="22"/>
  <c r="AF244" i="22"/>
  <c r="AE244" i="22"/>
  <c r="AD244" i="22"/>
  <c r="AC244" i="22"/>
  <c r="AB244" i="22"/>
  <c r="AA244" i="22"/>
  <c r="Z244" i="22"/>
  <c r="Y244" i="22"/>
  <c r="X244" i="22"/>
  <c r="AN243" i="22"/>
  <c r="AM243" i="22"/>
  <c r="AL243" i="22"/>
  <c r="AK243" i="22"/>
  <c r="AJ243" i="22"/>
  <c r="AI243" i="22"/>
  <c r="AH243" i="22"/>
  <c r="AG243" i="22"/>
  <c r="AF243" i="22"/>
  <c r="AE243" i="22"/>
  <c r="AD243" i="22"/>
  <c r="AC243" i="22"/>
  <c r="AB243" i="22"/>
  <c r="AA243" i="22"/>
  <c r="Z243" i="22"/>
  <c r="Y243" i="22"/>
  <c r="X243" i="22"/>
  <c r="AN242" i="22"/>
  <c r="AM242" i="22"/>
  <c r="AL242" i="22"/>
  <c r="AK242" i="22"/>
  <c r="AJ242" i="22"/>
  <c r="AI242" i="22"/>
  <c r="AH242" i="22"/>
  <c r="AG242" i="22"/>
  <c r="AF242" i="22"/>
  <c r="AE242" i="22"/>
  <c r="AD242" i="22"/>
  <c r="AC242" i="22"/>
  <c r="AB242" i="22"/>
  <c r="AA242" i="22"/>
  <c r="Z242" i="22"/>
  <c r="Y242" i="22"/>
  <c r="X242" i="22"/>
  <c r="AN241" i="22"/>
  <c r="AM241" i="22"/>
  <c r="AL241" i="22"/>
  <c r="AK241" i="22"/>
  <c r="AJ241" i="22"/>
  <c r="AI241" i="22"/>
  <c r="AH241" i="22"/>
  <c r="AG241" i="22"/>
  <c r="AF241" i="22"/>
  <c r="AE241" i="22"/>
  <c r="AD241" i="22"/>
  <c r="AC241" i="22"/>
  <c r="AB241" i="22"/>
  <c r="AA241" i="22"/>
  <c r="Z241" i="22"/>
  <c r="Y241" i="22"/>
  <c r="X241" i="22"/>
  <c r="AN240" i="22"/>
  <c r="AM240" i="22"/>
  <c r="AL240" i="22"/>
  <c r="AK240" i="22"/>
  <c r="AJ240" i="22"/>
  <c r="AI240" i="22"/>
  <c r="AH240" i="22"/>
  <c r="AG240" i="22"/>
  <c r="AF240" i="22"/>
  <c r="AE240" i="22"/>
  <c r="AD240" i="22"/>
  <c r="AC240" i="22"/>
  <c r="AB240" i="22"/>
  <c r="AA240" i="22"/>
  <c r="Z240" i="22"/>
  <c r="Y240" i="22"/>
  <c r="X240" i="22"/>
  <c r="AN239" i="22"/>
  <c r="AM239" i="22"/>
  <c r="AL239" i="22"/>
  <c r="AK239" i="22"/>
  <c r="AJ239" i="22"/>
  <c r="AI239" i="22"/>
  <c r="AH239" i="22"/>
  <c r="AG239" i="22"/>
  <c r="AF239" i="22"/>
  <c r="AE239" i="22"/>
  <c r="AD239" i="22"/>
  <c r="AC239" i="22"/>
  <c r="AB239" i="22"/>
  <c r="AA239" i="22"/>
  <c r="Z239" i="22"/>
  <c r="Y239" i="22"/>
  <c r="X239" i="22"/>
  <c r="AN238" i="22"/>
  <c r="AM238" i="22"/>
  <c r="AL238" i="22"/>
  <c r="AK238" i="22"/>
  <c r="AJ238" i="22"/>
  <c r="AI238" i="22"/>
  <c r="AH238" i="22"/>
  <c r="AG238" i="22"/>
  <c r="AF238" i="22"/>
  <c r="AE238" i="22"/>
  <c r="AD238" i="22"/>
  <c r="AC238" i="22"/>
  <c r="AB238" i="22"/>
  <c r="AA238" i="22"/>
  <c r="Z238" i="22"/>
  <c r="Y238" i="22"/>
  <c r="X238" i="22"/>
  <c r="AN237" i="22"/>
  <c r="AM237" i="22"/>
  <c r="AL237" i="22"/>
  <c r="AK237" i="22"/>
  <c r="AJ237" i="22"/>
  <c r="AI237" i="22"/>
  <c r="AH237" i="22"/>
  <c r="AG237" i="22"/>
  <c r="AF237" i="22"/>
  <c r="AE237" i="22"/>
  <c r="AD237" i="22"/>
  <c r="AC237" i="22"/>
  <c r="AB237" i="22"/>
  <c r="AA237" i="22"/>
  <c r="Z237" i="22"/>
  <c r="Y237" i="22"/>
  <c r="X237" i="22"/>
  <c r="AN236" i="22"/>
  <c r="AM236" i="22"/>
  <c r="AL236" i="22"/>
  <c r="AK236" i="22"/>
  <c r="AJ236" i="22"/>
  <c r="AI236" i="22"/>
  <c r="AH236" i="22"/>
  <c r="AG236" i="22"/>
  <c r="AF236" i="22"/>
  <c r="AE236" i="22"/>
  <c r="AD236" i="22"/>
  <c r="AC236" i="22"/>
  <c r="AB236" i="22"/>
  <c r="AA236" i="22"/>
  <c r="Z236" i="22"/>
  <c r="Y236" i="22"/>
  <c r="X236" i="22"/>
  <c r="AN235" i="22"/>
  <c r="AM235" i="22"/>
  <c r="AL235" i="22"/>
  <c r="AK235" i="22"/>
  <c r="AJ235" i="22"/>
  <c r="AI235" i="22"/>
  <c r="AH235" i="22"/>
  <c r="AG235" i="22"/>
  <c r="AF235" i="22"/>
  <c r="AE235" i="22"/>
  <c r="AD235" i="22"/>
  <c r="AC235" i="22"/>
  <c r="AB235" i="22"/>
  <c r="AA235" i="22"/>
  <c r="Z235" i="22"/>
  <c r="Y235" i="22"/>
  <c r="X235" i="22"/>
  <c r="AN234" i="22"/>
  <c r="AM234" i="22"/>
  <c r="AL234" i="22"/>
  <c r="AK234" i="22"/>
  <c r="AJ234" i="22"/>
  <c r="AI234" i="22"/>
  <c r="AH234" i="22"/>
  <c r="AG234" i="22"/>
  <c r="AF234" i="22"/>
  <c r="AE234" i="22"/>
  <c r="AD234" i="22"/>
  <c r="AC234" i="22"/>
  <c r="AB234" i="22"/>
  <c r="AA234" i="22"/>
  <c r="Z234" i="22"/>
  <c r="Y234" i="22"/>
  <c r="X234" i="22"/>
  <c r="AN233" i="22"/>
  <c r="AM233" i="22"/>
  <c r="AL233" i="22"/>
  <c r="AK233" i="22"/>
  <c r="AJ233" i="22"/>
  <c r="AI233" i="22"/>
  <c r="AH233" i="22"/>
  <c r="AG233" i="22"/>
  <c r="AF233" i="22"/>
  <c r="AE233" i="22"/>
  <c r="AD233" i="22"/>
  <c r="AC233" i="22"/>
  <c r="AB233" i="22"/>
  <c r="AA233" i="22"/>
  <c r="Z233" i="22"/>
  <c r="Y233" i="22"/>
  <c r="X233" i="22"/>
  <c r="AN232" i="22"/>
  <c r="AM232" i="22"/>
  <c r="AL232" i="22"/>
  <c r="AK232" i="22"/>
  <c r="AJ232" i="22"/>
  <c r="AI232" i="22"/>
  <c r="AH232" i="22"/>
  <c r="AG232" i="22"/>
  <c r="AF232" i="22"/>
  <c r="AE232" i="22"/>
  <c r="AD232" i="22"/>
  <c r="AC232" i="22"/>
  <c r="AB232" i="22"/>
  <c r="AA232" i="22"/>
  <c r="Z232" i="22"/>
  <c r="Y232" i="22"/>
  <c r="X232" i="22"/>
  <c r="AN231" i="22"/>
  <c r="AM231" i="22"/>
  <c r="AL231" i="22"/>
  <c r="AK231" i="22"/>
  <c r="AJ231" i="22"/>
  <c r="AI231" i="22"/>
  <c r="AH231" i="22"/>
  <c r="AG231" i="22"/>
  <c r="AF231" i="22"/>
  <c r="AE231" i="22"/>
  <c r="AD231" i="22"/>
  <c r="AC231" i="22"/>
  <c r="AB231" i="22"/>
  <c r="AA231" i="22"/>
  <c r="Z231" i="22"/>
  <c r="Y231" i="22"/>
  <c r="X231" i="22"/>
  <c r="AN230" i="22"/>
  <c r="AM230" i="22"/>
  <c r="AL230" i="22"/>
  <c r="AK230" i="22"/>
  <c r="AJ230" i="22"/>
  <c r="AI230" i="22"/>
  <c r="AH230" i="22"/>
  <c r="AG230" i="22"/>
  <c r="AF230" i="22"/>
  <c r="AE230" i="22"/>
  <c r="AD230" i="22"/>
  <c r="AC230" i="22"/>
  <c r="AB230" i="22"/>
  <c r="AA230" i="22"/>
  <c r="Z230" i="22"/>
  <c r="Y230" i="22"/>
  <c r="X230" i="22"/>
  <c r="AN229" i="22"/>
  <c r="AM229" i="22"/>
  <c r="AL229" i="22"/>
  <c r="AK229" i="22"/>
  <c r="AJ229" i="22"/>
  <c r="AI229" i="22"/>
  <c r="AH229" i="22"/>
  <c r="AG229" i="22"/>
  <c r="AF229" i="22"/>
  <c r="AE229" i="22"/>
  <c r="AD229" i="22"/>
  <c r="AC229" i="22"/>
  <c r="AB229" i="22"/>
  <c r="AA229" i="22"/>
  <c r="Z229" i="22"/>
  <c r="Y229" i="22"/>
  <c r="X229" i="22"/>
  <c r="AN228" i="22"/>
  <c r="AM228" i="22"/>
  <c r="AL228" i="22"/>
  <c r="AK228" i="22"/>
  <c r="AJ228" i="22"/>
  <c r="AI228" i="22"/>
  <c r="AH228" i="22"/>
  <c r="AG228" i="22"/>
  <c r="AF228" i="22"/>
  <c r="AE228" i="22"/>
  <c r="AD228" i="22"/>
  <c r="AC228" i="22"/>
  <c r="AB228" i="22"/>
  <c r="AA228" i="22"/>
  <c r="Z228" i="22"/>
  <c r="Y228" i="22"/>
  <c r="X228" i="22"/>
  <c r="AN227" i="22"/>
  <c r="AM227" i="22"/>
  <c r="AL227" i="22"/>
  <c r="AK227" i="22"/>
  <c r="AJ227" i="22"/>
  <c r="AI227" i="22"/>
  <c r="AH227" i="22"/>
  <c r="AG227" i="22"/>
  <c r="AF227" i="22"/>
  <c r="AE227" i="22"/>
  <c r="AD227" i="22"/>
  <c r="AC227" i="22"/>
  <c r="AB227" i="22"/>
  <c r="AA227" i="22"/>
  <c r="Z227" i="22"/>
  <c r="Y227" i="22"/>
  <c r="X227" i="22"/>
  <c r="AN226" i="22"/>
  <c r="AM226" i="22"/>
  <c r="AL226" i="22"/>
  <c r="AK226" i="22"/>
  <c r="AJ226" i="22"/>
  <c r="AI226" i="22"/>
  <c r="AH226" i="22"/>
  <c r="AG226" i="22"/>
  <c r="AF226" i="22"/>
  <c r="AE226" i="22"/>
  <c r="AD226" i="22"/>
  <c r="AC226" i="22"/>
  <c r="AB226" i="22"/>
  <c r="AA226" i="22"/>
  <c r="Z226" i="22"/>
  <c r="Y226" i="22"/>
  <c r="X226" i="22"/>
  <c r="AN225" i="22"/>
  <c r="AM225" i="22"/>
  <c r="AL225" i="22"/>
  <c r="AK225" i="22"/>
  <c r="AJ225" i="22"/>
  <c r="AI225" i="22"/>
  <c r="AH225" i="22"/>
  <c r="AG225" i="22"/>
  <c r="AF225" i="22"/>
  <c r="AE225" i="22"/>
  <c r="AD225" i="22"/>
  <c r="AC225" i="22"/>
  <c r="AB225" i="22"/>
  <c r="AA225" i="22"/>
  <c r="Z225" i="22"/>
  <c r="Y225" i="22"/>
  <c r="X225" i="22"/>
  <c r="AN224" i="22"/>
  <c r="AM224" i="22"/>
  <c r="AL224" i="22"/>
  <c r="AK224" i="22"/>
  <c r="AJ224" i="22"/>
  <c r="AI224" i="22"/>
  <c r="AH224" i="22"/>
  <c r="AG224" i="22"/>
  <c r="AF224" i="22"/>
  <c r="AE224" i="22"/>
  <c r="AD224" i="22"/>
  <c r="AC224" i="22"/>
  <c r="AB224" i="22"/>
  <c r="AA224" i="22"/>
  <c r="Z224" i="22"/>
  <c r="Y224" i="22"/>
  <c r="X224" i="22"/>
  <c r="AN223" i="22"/>
  <c r="AM223" i="22"/>
  <c r="AL223" i="22"/>
  <c r="AK223" i="22"/>
  <c r="AJ223" i="22"/>
  <c r="AI223" i="22"/>
  <c r="AH223" i="22"/>
  <c r="AG223" i="22"/>
  <c r="AF223" i="22"/>
  <c r="AE223" i="22"/>
  <c r="AD223" i="22"/>
  <c r="AC223" i="22"/>
  <c r="AB223" i="22"/>
  <c r="AA223" i="22"/>
  <c r="Z223" i="22"/>
  <c r="Y223" i="22"/>
  <c r="X223" i="22"/>
  <c r="AN222" i="22"/>
  <c r="AM222" i="22"/>
  <c r="AL222" i="22"/>
  <c r="AK222" i="22"/>
  <c r="AJ222" i="22"/>
  <c r="AI222" i="22"/>
  <c r="AH222" i="22"/>
  <c r="AG222" i="22"/>
  <c r="AF222" i="22"/>
  <c r="AE222" i="22"/>
  <c r="AD222" i="22"/>
  <c r="AC222" i="22"/>
  <c r="AB222" i="22"/>
  <c r="AA222" i="22"/>
  <c r="Z222" i="22"/>
  <c r="Y222" i="22"/>
  <c r="X222" i="22"/>
  <c r="AN221" i="22"/>
  <c r="AM221" i="22"/>
  <c r="AL221" i="22"/>
  <c r="AK221" i="22"/>
  <c r="AJ221" i="22"/>
  <c r="AI221" i="22"/>
  <c r="AH221" i="22"/>
  <c r="AG221" i="22"/>
  <c r="AF221" i="22"/>
  <c r="AE221" i="22"/>
  <c r="AD221" i="22"/>
  <c r="AC221" i="22"/>
  <c r="AB221" i="22"/>
  <c r="AA221" i="22"/>
  <c r="Z221" i="22"/>
  <c r="Y221" i="22"/>
  <c r="X221" i="22"/>
  <c r="AN220" i="22"/>
  <c r="AM220" i="22"/>
  <c r="AL220" i="22"/>
  <c r="AK220" i="22"/>
  <c r="AJ220" i="22"/>
  <c r="AI220" i="22"/>
  <c r="AH220" i="22"/>
  <c r="AG220" i="22"/>
  <c r="AF220" i="22"/>
  <c r="AE220" i="22"/>
  <c r="AD220" i="22"/>
  <c r="AC220" i="22"/>
  <c r="AB220" i="22"/>
  <c r="AA220" i="22"/>
  <c r="Z220" i="22"/>
  <c r="Y220" i="22"/>
  <c r="X220" i="22"/>
  <c r="AN219" i="22"/>
  <c r="AM219" i="22"/>
  <c r="AL219" i="22"/>
  <c r="AK219" i="22"/>
  <c r="AJ219" i="22"/>
  <c r="AI219" i="22"/>
  <c r="AH219" i="22"/>
  <c r="AG219" i="22"/>
  <c r="AF219" i="22"/>
  <c r="AE219" i="22"/>
  <c r="AD219" i="22"/>
  <c r="AC219" i="22"/>
  <c r="AB219" i="22"/>
  <c r="AA219" i="22"/>
  <c r="Z219" i="22"/>
  <c r="Y219" i="22"/>
  <c r="X219" i="22"/>
  <c r="AN218" i="22"/>
  <c r="AM218" i="22"/>
  <c r="AL218" i="22"/>
  <c r="AK218" i="22"/>
  <c r="AJ218" i="22"/>
  <c r="AI218" i="22"/>
  <c r="AH218" i="22"/>
  <c r="AG218" i="22"/>
  <c r="AF218" i="22"/>
  <c r="AE218" i="22"/>
  <c r="AD218" i="22"/>
  <c r="AC218" i="22"/>
  <c r="AB218" i="22"/>
  <c r="AA218" i="22"/>
  <c r="Z218" i="22"/>
  <c r="Y218" i="22"/>
  <c r="X218" i="22"/>
  <c r="AN217" i="22"/>
  <c r="AM217" i="22"/>
  <c r="AL217" i="22"/>
  <c r="AK217" i="22"/>
  <c r="AJ217" i="22"/>
  <c r="AI217" i="22"/>
  <c r="AH217" i="22"/>
  <c r="AG217" i="22"/>
  <c r="AF217" i="22"/>
  <c r="AE217" i="22"/>
  <c r="AD217" i="22"/>
  <c r="AC217" i="22"/>
  <c r="AB217" i="22"/>
  <c r="AA217" i="22"/>
  <c r="Z217" i="22"/>
  <c r="Y217" i="22"/>
  <c r="X217" i="22"/>
  <c r="AN216" i="22"/>
  <c r="AM216" i="22"/>
  <c r="AL216" i="22"/>
  <c r="AK216" i="22"/>
  <c r="AJ216" i="22"/>
  <c r="AI216" i="22"/>
  <c r="AH216" i="22"/>
  <c r="AG216" i="22"/>
  <c r="AF216" i="22"/>
  <c r="AE216" i="22"/>
  <c r="AD216" i="22"/>
  <c r="AC216" i="22"/>
  <c r="AB216" i="22"/>
  <c r="AA216" i="22"/>
  <c r="Z216" i="22"/>
  <c r="Y216" i="22"/>
  <c r="X216" i="22"/>
  <c r="AN215" i="22"/>
  <c r="AM215" i="22"/>
  <c r="AL215" i="22"/>
  <c r="AK215" i="22"/>
  <c r="AJ215" i="22"/>
  <c r="AI215" i="22"/>
  <c r="AH215" i="22"/>
  <c r="AG215" i="22"/>
  <c r="AF215" i="22"/>
  <c r="AE215" i="22"/>
  <c r="AD215" i="22"/>
  <c r="AC215" i="22"/>
  <c r="AB215" i="22"/>
  <c r="AA215" i="22"/>
  <c r="Z215" i="22"/>
  <c r="Y215" i="22"/>
  <c r="X215" i="22"/>
  <c r="AN214" i="22"/>
  <c r="AM214" i="22"/>
  <c r="AL214" i="22"/>
  <c r="AK214" i="22"/>
  <c r="AJ214" i="22"/>
  <c r="AI214" i="22"/>
  <c r="AH214" i="22"/>
  <c r="AG214" i="22"/>
  <c r="AF214" i="22"/>
  <c r="AE214" i="22"/>
  <c r="AD214" i="22"/>
  <c r="AC214" i="22"/>
  <c r="AB214" i="22"/>
  <c r="AA214" i="22"/>
  <c r="Z214" i="22"/>
  <c r="Y214" i="22"/>
  <c r="X214" i="22"/>
  <c r="AN213" i="22"/>
  <c r="AM213" i="22"/>
  <c r="AL213" i="22"/>
  <c r="AK213" i="22"/>
  <c r="AJ213" i="22"/>
  <c r="AI213" i="22"/>
  <c r="AH213" i="22"/>
  <c r="AG213" i="22"/>
  <c r="AF213" i="22"/>
  <c r="AE213" i="22"/>
  <c r="AD213" i="22"/>
  <c r="AC213" i="22"/>
  <c r="AB213" i="22"/>
  <c r="AA213" i="22"/>
  <c r="Z213" i="22"/>
  <c r="Y213" i="22"/>
  <c r="X213" i="22"/>
  <c r="AN212" i="22"/>
  <c r="AM212" i="22"/>
  <c r="AL212" i="22"/>
  <c r="AK212" i="22"/>
  <c r="AJ212" i="22"/>
  <c r="AI212" i="22"/>
  <c r="AH212" i="22"/>
  <c r="AG212" i="22"/>
  <c r="AF212" i="22"/>
  <c r="AE212" i="22"/>
  <c r="AD212" i="22"/>
  <c r="AC212" i="22"/>
  <c r="AB212" i="22"/>
  <c r="AA212" i="22"/>
  <c r="Z212" i="22"/>
  <c r="Y212" i="22"/>
  <c r="X212" i="22"/>
  <c r="AN211" i="22"/>
  <c r="AM211" i="22"/>
  <c r="AL211" i="22"/>
  <c r="AK211" i="22"/>
  <c r="AJ211" i="22"/>
  <c r="AI211" i="22"/>
  <c r="AH211" i="22"/>
  <c r="AG211" i="22"/>
  <c r="AF211" i="22"/>
  <c r="AE211" i="22"/>
  <c r="AD211" i="22"/>
  <c r="AC211" i="22"/>
  <c r="AB211" i="22"/>
  <c r="AA211" i="22"/>
  <c r="Z211" i="22"/>
  <c r="Y211" i="22"/>
  <c r="X211" i="22"/>
  <c r="AN210" i="22"/>
  <c r="AM210" i="22"/>
  <c r="AL210" i="22"/>
  <c r="AK210" i="22"/>
  <c r="AJ210" i="22"/>
  <c r="AI210" i="22"/>
  <c r="AH210" i="22"/>
  <c r="AG210" i="22"/>
  <c r="AF210" i="22"/>
  <c r="AE210" i="22"/>
  <c r="AD210" i="22"/>
  <c r="AC210" i="22"/>
  <c r="AB210" i="22"/>
  <c r="AA210" i="22"/>
  <c r="Z210" i="22"/>
  <c r="Y210" i="22"/>
  <c r="X210" i="22"/>
  <c r="AN209" i="22"/>
  <c r="AM209" i="22"/>
  <c r="AL209" i="22"/>
  <c r="AK209" i="22"/>
  <c r="AJ209" i="22"/>
  <c r="AI209" i="22"/>
  <c r="AH209" i="22"/>
  <c r="AG209" i="22"/>
  <c r="AF209" i="22"/>
  <c r="AE209" i="22"/>
  <c r="AD209" i="22"/>
  <c r="AC209" i="22"/>
  <c r="AB209" i="22"/>
  <c r="AA209" i="22"/>
  <c r="Z209" i="22"/>
  <c r="Y209" i="22"/>
  <c r="X209" i="22"/>
  <c r="AN208" i="22"/>
  <c r="AM208" i="22"/>
  <c r="AL208" i="22"/>
  <c r="AK208" i="22"/>
  <c r="AJ208" i="22"/>
  <c r="AI208" i="22"/>
  <c r="AH208" i="22"/>
  <c r="AG208" i="22"/>
  <c r="AF208" i="22"/>
  <c r="AE208" i="22"/>
  <c r="AD208" i="22"/>
  <c r="AC208" i="22"/>
  <c r="AB208" i="22"/>
  <c r="AA208" i="22"/>
  <c r="Z208" i="22"/>
  <c r="Y208" i="22"/>
  <c r="X208" i="22"/>
  <c r="AN207" i="22"/>
  <c r="AM207" i="22"/>
  <c r="AL207" i="22"/>
  <c r="AK207" i="22"/>
  <c r="AJ207" i="22"/>
  <c r="AI207" i="22"/>
  <c r="AH207" i="22"/>
  <c r="AG207" i="22"/>
  <c r="AF207" i="22"/>
  <c r="AE207" i="22"/>
  <c r="AD207" i="22"/>
  <c r="AC207" i="22"/>
  <c r="AB207" i="22"/>
  <c r="AA207" i="22"/>
  <c r="Z207" i="22"/>
  <c r="Y207" i="22"/>
  <c r="X207" i="22"/>
  <c r="AN206" i="22"/>
  <c r="AM206" i="22"/>
  <c r="AL206" i="22"/>
  <c r="AK206" i="22"/>
  <c r="AJ206" i="22"/>
  <c r="AI206" i="22"/>
  <c r="AH206" i="22"/>
  <c r="AG206" i="22"/>
  <c r="AF206" i="22"/>
  <c r="AE206" i="22"/>
  <c r="AD206" i="22"/>
  <c r="AC206" i="22"/>
  <c r="AB206" i="22"/>
  <c r="AA206" i="22"/>
  <c r="Z206" i="22"/>
  <c r="Y206" i="22"/>
  <c r="X206" i="22"/>
  <c r="AN205" i="22"/>
  <c r="AM205" i="22"/>
  <c r="AL205" i="22"/>
  <c r="AK205" i="22"/>
  <c r="AJ205" i="22"/>
  <c r="AI205" i="22"/>
  <c r="AH205" i="22"/>
  <c r="AG205" i="22"/>
  <c r="AF205" i="22"/>
  <c r="AE205" i="22"/>
  <c r="AD205" i="22"/>
  <c r="AC205" i="22"/>
  <c r="AB205" i="22"/>
  <c r="AA205" i="22"/>
  <c r="Z205" i="22"/>
  <c r="Y205" i="22"/>
  <c r="X205" i="22"/>
  <c r="AN204" i="22"/>
  <c r="AM204" i="22"/>
  <c r="AL204" i="22"/>
  <c r="AK204" i="22"/>
  <c r="AJ204" i="22"/>
  <c r="AI204" i="22"/>
  <c r="AH204" i="22"/>
  <c r="AG204" i="22"/>
  <c r="AF204" i="22"/>
  <c r="AE204" i="22"/>
  <c r="AD204" i="22"/>
  <c r="AC204" i="22"/>
  <c r="AB204" i="22"/>
  <c r="AA204" i="22"/>
  <c r="Z204" i="22"/>
  <c r="Y204" i="22"/>
  <c r="X204" i="22"/>
  <c r="AN203" i="22"/>
  <c r="AM203" i="22"/>
  <c r="AL203" i="22"/>
  <c r="AK203" i="22"/>
  <c r="AJ203" i="22"/>
  <c r="AI203" i="22"/>
  <c r="AH203" i="22"/>
  <c r="AG203" i="22"/>
  <c r="AF203" i="22"/>
  <c r="AE203" i="22"/>
  <c r="AD203" i="22"/>
  <c r="AC203" i="22"/>
  <c r="AB203" i="22"/>
  <c r="AA203" i="22"/>
  <c r="Z203" i="22"/>
  <c r="Y203" i="22"/>
  <c r="X203" i="22"/>
  <c r="AN202" i="22"/>
  <c r="AM202" i="22"/>
  <c r="AL202" i="22"/>
  <c r="AK202" i="22"/>
  <c r="AJ202" i="22"/>
  <c r="AI202" i="22"/>
  <c r="AH202" i="22"/>
  <c r="AG202" i="22"/>
  <c r="AF202" i="22"/>
  <c r="AE202" i="22"/>
  <c r="AD202" i="22"/>
  <c r="AC202" i="22"/>
  <c r="AB202" i="22"/>
  <c r="AA202" i="22"/>
  <c r="Z202" i="22"/>
  <c r="Y202" i="22"/>
  <c r="X202" i="22"/>
  <c r="AN201" i="22"/>
  <c r="AM201" i="22"/>
  <c r="AL201" i="22"/>
  <c r="AK201" i="22"/>
  <c r="AJ201" i="22"/>
  <c r="AI201" i="22"/>
  <c r="AH201" i="22"/>
  <c r="AG201" i="22"/>
  <c r="AF201" i="22"/>
  <c r="AE201" i="22"/>
  <c r="AD201" i="22"/>
  <c r="AC201" i="22"/>
  <c r="AB201" i="22"/>
  <c r="AA201" i="22"/>
  <c r="Z201" i="22"/>
  <c r="Y201" i="22"/>
  <c r="X201" i="22"/>
  <c r="AN200" i="22"/>
  <c r="AM200" i="22"/>
  <c r="AL200" i="22"/>
  <c r="AK200" i="22"/>
  <c r="AJ200" i="22"/>
  <c r="AI200" i="22"/>
  <c r="AH200" i="22"/>
  <c r="AG200" i="22"/>
  <c r="AF200" i="22"/>
  <c r="AE200" i="22"/>
  <c r="AD200" i="22"/>
  <c r="AC200" i="22"/>
  <c r="AB200" i="22"/>
  <c r="AA200" i="22"/>
  <c r="Z200" i="22"/>
  <c r="Y200" i="22"/>
  <c r="X200" i="22"/>
  <c r="AN199" i="22"/>
  <c r="AM199" i="22"/>
  <c r="AL199" i="22"/>
  <c r="AK199" i="22"/>
  <c r="AJ199" i="22"/>
  <c r="AI199" i="22"/>
  <c r="AH199" i="22"/>
  <c r="AG199" i="22"/>
  <c r="AF199" i="22"/>
  <c r="AE199" i="22"/>
  <c r="AD199" i="22"/>
  <c r="AC199" i="22"/>
  <c r="AB199" i="22"/>
  <c r="AA199" i="22"/>
  <c r="Z199" i="22"/>
  <c r="Y199" i="22"/>
  <c r="X199" i="22"/>
  <c r="AN198" i="22"/>
  <c r="AM198" i="22"/>
  <c r="AL198" i="22"/>
  <c r="AK198" i="22"/>
  <c r="AJ198" i="22"/>
  <c r="AI198" i="22"/>
  <c r="AH198" i="22"/>
  <c r="AG198" i="22"/>
  <c r="AF198" i="22"/>
  <c r="AE198" i="22"/>
  <c r="AD198" i="22"/>
  <c r="AC198" i="22"/>
  <c r="AB198" i="22"/>
  <c r="AA198" i="22"/>
  <c r="Z198" i="22"/>
  <c r="Y198" i="22"/>
  <c r="X198" i="22"/>
  <c r="AN197" i="22"/>
  <c r="AM197" i="22"/>
  <c r="AL197" i="22"/>
  <c r="AK197" i="22"/>
  <c r="AJ197" i="22"/>
  <c r="AI197" i="22"/>
  <c r="AH197" i="22"/>
  <c r="AG197" i="22"/>
  <c r="AF197" i="22"/>
  <c r="AE197" i="22"/>
  <c r="AD197" i="22"/>
  <c r="AC197" i="22"/>
  <c r="AB197" i="22"/>
  <c r="AA197" i="22"/>
  <c r="Z197" i="22"/>
  <c r="Y197" i="22"/>
  <c r="X197" i="22"/>
  <c r="AN196" i="22"/>
  <c r="AM196" i="22"/>
  <c r="AL196" i="22"/>
  <c r="AK196" i="22"/>
  <c r="AJ196" i="22"/>
  <c r="AI196" i="22"/>
  <c r="AH196" i="22"/>
  <c r="AG196" i="22"/>
  <c r="AF196" i="22"/>
  <c r="AE196" i="22"/>
  <c r="AD196" i="22"/>
  <c r="AC196" i="22"/>
  <c r="AB196" i="22"/>
  <c r="AA196" i="22"/>
  <c r="Z196" i="22"/>
  <c r="Y196" i="22"/>
  <c r="X196" i="22"/>
  <c r="AN195" i="22"/>
  <c r="AM195" i="22"/>
  <c r="AL195" i="22"/>
  <c r="AK195" i="22"/>
  <c r="AJ195" i="22"/>
  <c r="AI195" i="22"/>
  <c r="AH195" i="22"/>
  <c r="AG195" i="22"/>
  <c r="AF195" i="22"/>
  <c r="AE195" i="22"/>
  <c r="AD195" i="22"/>
  <c r="AC195" i="22"/>
  <c r="AB195" i="22"/>
  <c r="AA195" i="22"/>
  <c r="Z195" i="22"/>
  <c r="Y195" i="22"/>
  <c r="X195" i="22"/>
  <c r="AN194" i="22"/>
  <c r="AM194" i="22"/>
  <c r="AL194" i="22"/>
  <c r="AK194" i="22"/>
  <c r="AJ194" i="22"/>
  <c r="AI194" i="22"/>
  <c r="AH194" i="22"/>
  <c r="AG194" i="22"/>
  <c r="AF194" i="22"/>
  <c r="AE194" i="22"/>
  <c r="AD194" i="22"/>
  <c r="AC194" i="22"/>
  <c r="AB194" i="22"/>
  <c r="AA194" i="22"/>
  <c r="Z194" i="22"/>
  <c r="Y194" i="22"/>
  <c r="X194" i="22"/>
  <c r="AN193" i="22"/>
  <c r="AM193" i="22"/>
  <c r="AL193" i="22"/>
  <c r="AK193" i="22"/>
  <c r="AJ193" i="22"/>
  <c r="AI193" i="22"/>
  <c r="AH193" i="22"/>
  <c r="AG193" i="22"/>
  <c r="AF193" i="22"/>
  <c r="AE193" i="22"/>
  <c r="AD193" i="22"/>
  <c r="AC193" i="22"/>
  <c r="AB193" i="22"/>
  <c r="AA193" i="22"/>
  <c r="Z193" i="22"/>
  <c r="Y193" i="22"/>
  <c r="X193" i="22"/>
  <c r="AN192" i="22"/>
  <c r="AM192" i="22"/>
  <c r="AL192" i="22"/>
  <c r="AK192" i="22"/>
  <c r="AJ192" i="22"/>
  <c r="AI192" i="22"/>
  <c r="AH192" i="22"/>
  <c r="AG192" i="22"/>
  <c r="AF192" i="22"/>
  <c r="AE192" i="22"/>
  <c r="AD192" i="22"/>
  <c r="AC192" i="22"/>
  <c r="AB192" i="22"/>
  <c r="AA192" i="22"/>
  <c r="Z192" i="22"/>
  <c r="Y192" i="22"/>
  <c r="X192" i="22"/>
  <c r="AN191" i="22"/>
  <c r="AM191" i="22"/>
  <c r="AL191" i="22"/>
  <c r="AK191" i="22"/>
  <c r="AJ191" i="22"/>
  <c r="AI191" i="22"/>
  <c r="AH191" i="22"/>
  <c r="AG191" i="22"/>
  <c r="AF191" i="22"/>
  <c r="AE191" i="22"/>
  <c r="AD191" i="22"/>
  <c r="AC191" i="22"/>
  <c r="AB191" i="22"/>
  <c r="AA191" i="22"/>
  <c r="Z191" i="22"/>
  <c r="Y191" i="22"/>
  <c r="X191" i="22"/>
  <c r="AN190" i="22"/>
  <c r="AM190" i="22"/>
  <c r="AL190" i="22"/>
  <c r="AK190" i="22"/>
  <c r="AJ190" i="22"/>
  <c r="AI190" i="22"/>
  <c r="AH190" i="22"/>
  <c r="AG190" i="22"/>
  <c r="AF190" i="22"/>
  <c r="AE190" i="22"/>
  <c r="AD190" i="22"/>
  <c r="AC190" i="22"/>
  <c r="AB190" i="22"/>
  <c r="AA190" i="22"/>
  <c r="Z190" i="22"/>
  <c r="Y190" i="22"/>
  <c r="X190" i="22"/>
  <c r="AN189" i="22"/>
  <c r="AM189" i="22"/>
  <c r="AL189" i="22"/>
  <c r="AK189" i="22"/>
  <c r="AJ189" i="22"/>
  <c r="AI189" i="22"/>
  <c r="AH189" i="22"/>
  <c r="AG189" i="22"/>
  <c r="AF189" i="22"/>
  <c r="AE189" i="22"/>
  <c r="AD189" i="22"/>
  <c r="AC189" i="22"/>
  <c r="AB189" i="22"/>
  <c r="AA189" i="22"/>
  <c r="Z189" i="22"/>
  <c r="Y189" i="22"/>
  <c r="X189" i="22"/>
  <c r="AN188" i="22"/>
  <c r="AM188" i="22"/>
  <c r="AL188" i="22"/>
  <c r="AK188" i="22"/>
  <c r="AJ188" i="22"/>
  <c r="AI188" i="22"/>
  <c r="AH188" i="22"/>
  <c r="AG188" i="22"/>
  <c r="AF188" i="22"/>
  <c r="AE188" i="22"/>
  <c r="AD188" i="22"/>
  <c r="AC188" i="22"/>
  <c r="AB188" i="22"/>
  <c r="AA188" i="22"/>
  <c r="Z188" i="22"/>
  <c r="Y188" i="22"/>
  <c r="X188" i="22"/>
  <c r="AN187" i="22"/>
  <c r="AM187" i="22"/>
  <c r="AL187" i="22"/>
  <c r="AK187" i="22"/>
  <c r="AJ187" i="22"/>
  <c r="AI187" i="22"/>
  <c r="AH187" i="22"/>
  <c r="AG187" i="22"/>
  <c r="AF187" i="22"/>
  <c r="AE187" i="22"/>
  <c r="AD187" i="22"/>
  <c r="AC187" i="22"/>
  <c r="AB187" i="22"/>
  <c r="AA187" i="22"/>
  <c r="Z187" i="22"/>
  <c r="Y187" i="22"/>
  <c r="X187" i="22"/>
  <c r="AN186" i="22"/>
  <c r="AM186" i="22"/>
  <c r="AL186" i="22"/>
  <c r="AK186" i="22"/>
  <c r="AJ186" i="22"/>
  <c r="AI186" i="22"/>
  <c r="AH186" i="22"/>
  <c r="AG186" i="22"/>
  <c r="AF186" i="22"/>
  <c r="AE186" i="22"/>
  <c r="AD186" i="22"/>
  <c r="AC186" i="22"/>
  <c r="AB186" i="22"/>
  <c r="AA186" i="22"/>
  <c r="Z186" i="22"/>
  <c r="Y186" i="22"/>
  <c r="X186" i="22"/>
  <c r="AN185" i="22"/>
  <c r="AM185" i="22"/>
  <c r="AL185" i="22"/>
  <c r="AK185" i="22"/>
  <c r="AJ185" i="22"/>
  <c r="AI185" i="22"/>
  <c r="AH185" i="22"/>
  <c r="AG185" i="22"/>
  <c r="AF185" i="22"/>
  <c r="AE185" i="22"/>
  <c r="AD185" i="22"/>
  <c r="AC185" i="22"/>
  <c r="AB185" i="22"/>
  <c r="AA185" i="22"/>
  <c r="Z185" i="22"/>
  <c r="Y185" i="22"/>
  <c r="X185" i="22"/>
  <c r="AN184" i="22"/>
  <c r="AM184" i="22"/>
  <c r="AL184" i="22"/>
  <c r="AK184" i="22"/>
  <c r="AJ184" i="22"/>
  <c r="AI184" i="22"/>
  <c r="AH184" i="22"/>
  <c r="AG184" i="22"/>
  <c r="AF184" i="22"/>
  <c r="AE184" i="22"/>
  <c r="AD184" i="22"/>
  <c r="AC184" i="22"/>
  <c r="AB184" i="22"/>
  <c r="AA184" i="22"/>
  <c r="Z184" i="22"/>
  <c r="Y184" i="22"/>
  <c r="X184" i="22"/>
  <c r="AN183" i="22"/>
  <c r="AM183" i="22"/>
  <c r="AL183" i="22"/>
  <c r="AK183" i="22"/>
  <c r="AJ183" i="22"/>
  <c r="AI183" i="22"/>
  <c r="AH183" i="22"/>
  <c r="AG183" i="22"/>
  <c r="AF183" i="22"/>
  <c r="AE183" i="22"/>
  <c r="AD183" i="22"/>
  <c r="AC183" i="22"/>
  <c r="AB183" i="22"/>
  <c r="AA183" i="22"/>
  <c r="Z183" i="22"/>
  <c r="Y183" i="22"/>
  <c r="X183" i="22"/>
  <c r="AN182" i="22"/>
  <c r="AM182" i="22"/>
  <c r="AL182" i="22"/>
  <c r="AK182" i="22"/>
  <c r="AJ182" i="22"/>
  <c r="AI182" i="22"/>
  <c r="AH182" i="22"/>
  <c r="AG182" i="22"/>
  <c r="AF182" i="22"/>
  <c r="AE182" i="22"/>
  <c r="AD182" i="22"/>
  <c r="AC182" i="22"/>
  <c r="AB182" i="22"/>
  <c r="AA182" i="22"/>
  <c r="Z182" i="22"/>
  <c r="Y182" i="22"/>
  <c r="X182" i="22"/>
  <c r="AN181" i="22"/>
  <c r="AM181" i="22"/>
  <c r="AL181" i="22"/>
  <c r="AK181" i="22"/>
  <c r="AJ181" i="22"/>
  <c r="AI181" i="22"/>
  <c r="AH181" i="22"/>
  <c r="AG181" i="22"/>
  <c r="AF181" i="22"/>
  <c r="AE181" i="22"/>
  <c r="AD181" i="22"/>
  <c r="AC181" i="22"/>
  <c r="AB181" i="22"/>
  <c r="AA181" i="22"/>
  <c r="Z181" i="22"/>
  <c r="Y181" i="22"/>
  <c r="X181" i="22"/>
  <c r="AN180" i="22"/>
  <c r="AM180" i="22"/>
  <c r="AL180" i="22"/>
  <c r="AK180" i="22"/>
  <c r="AJ180" i="22"/>
  <c r="AI180" i="22"/>
  <c r="AH180" i="22"/>
  <c r="AG180" i="22"/>
  <c r="AF180" i="22"/>
  <c r="AE180" i="22"/>
  <c r="AD180" i="22"/>
  <c r="AC180" i="22"/>
  <c r="AB180" i="22"/>
  <c r="AA180" i="22"/>
  <c r="Z180" i="22"/>
  <c r="Y180" i="22"/>
  <c r="X180" i="22"/>
  <c r="AN179" i="22"/>
  <c r="AM179" i="22"/>
  <c r="AL179" i="22"/>
  <c r="AK179" i="22"/>
  <c r="AJ179" i="22"/>
  <c r="AI179" i="22"/>
  <c r="AH179" i="22"/>
  <c r="AG179" i="22"/>
  <c r="AF179" i="22"/>
  <c r="AE179" i="22"/>
  <c r="AD179" i="22"/>
  <c r="AC179" i="22"/>
  <c r="AB179" i="22"/>
  <c r="AA179" i="22"/>
  <c r="Z179" i="22"/>
  <c r="Y179" i="22"/>
  <c r="X179" i="22"/>
  <c r="AN178" i="22"/>
  <c r="AM178" i="22"/>
  <c r="AL178" i="22"/>
  <c r="AK178" i="22"/>
  <c r="AJ178" i="22"/>
  <c r="AI178" i="22"/>
  <c r="AH178" i="22"/>
  <c r="AG178" i="22"/>
  <c r="AF178" i="22"/>
  <c r="AE178" i="22"/>
  <c r="AD178" i="22"/>
  <c r="AC178" i="22"/>
  <c r="AB178" i="22"/>
  <c r="AA178" i="22"/>
  <c r="Z178" i="22"/>
  <c r="Y178" i="22"/>
  <c r="X178" i="22"/>
  <c r="AN177" i="22"/>
  <c r="AM177" i="22"/>
  <c r="AL177" i="22"/>
  <c r="AK177" i="22"/>
  <c r="AJ177" i="22"/>
  <c r="AI177" i="22"/>
  <c r="AH177" i="22"/>
  <c r="AG177" i="22"/>
  <c r="AF177" i="22"/>
  <c r="AE177" i="22"/>
  <c r="AD177" i="22"/>
  <c r="AC177" i="22"/>
  <c r="AB177" i="22"/>
  <c r="AA177" i="22"/>
  <c r="Z177" i="22"/>
  <c r="Y177" i="22"/>
  <c r="X177" i="22"/>
  <c r="AN176" i="22"/>
  <c r="AM176" i="22"/>
  <c r="AL176" i="22"/>
  <c r="AK176" i="22"/>
  <c r="AJ176" i="22"/>
  <c r="AI176" i="22"/>
  <c r="AH176" i="22"/>
  <c r="AG176" i="22"/>
  <c r="AF176" i="22"/>
  <c r="AE176" i="22"/>
  <c r="AD176" i="22"/>
  <c r="AC176" i="22"/>
  <c r="AB176" i="22"/>
  <c r="AA176" i="22"/>
  <c r="Z176" i="22"/>
  <c r="Y176" i="22"/>
  <c r="X176" i="22"/>
  <c r="AN175" i="22"/>
  <c r="AM175" i="22"/>
  <c r="AL175" i="22"/>
  <c r="AK175" i="22"/>
  <c r="AJ175" i="22"/>
  <c r="AI175" i="22"/>
  <c r="AH175" i="22"/>
  <c r="AG175" i="22"/>
  <c r="AF175" i="22"/>
  <c r="AE175" i="22"/>
  <c r="AD175" i="22"/>
  <c r="AC175" i="22"/>
  <c r="AB175" i="22"/>
  <c r="AA175" i="22"/>
  <c r="Z175" i="22"/>
  <c r="Y175" i="22"/>
  <c r="X175" i="22"/>
  <c r="AN174" i="22"/>
  <c r="AM174" i="22"/>
  <c r="AL174" i="22"/>
  <c r="AK174" i="22"/>
  <c r="AJ174" i="22"/>
  <c r="AI174" i="22"/>
  <c r="AH174" i="22"/>
  <c r="AG174" i="22"/>
  <c r="AF174" i="22"/>
  <c r="AE174" i="22"/>
  <c r="AD174" i="22"/>
  <c r="AC174" i="22"/>
  <c r="AB174" i="22"/>
  <c r="AA174" i="22"/>
  <c r="Z174" i="22"/>
  <c r="Y174" i="22"/>
  <c r="X174" i="22"/>
  <c r="AN173" i="22"/>
  <c r="AM173" i="22"/>
  <c r="AL173" i="22"/>
  <c r="AK173" i="22"/>
  <c r="AJ173" i="22"/>
  <c r="AI173" i="22"/>
  <c r="AH173" i="22"/>
  <c r="AG173" i="22"/>
  <c r="AF173" i="22"/>
  <c r="AE173" i="22"/>
  <c r="AD173" i="22"/>
  <c r="AC173" i="22"/>
  <c r="AB173" i="22"/>
  <c r="AA173" i="22"/>
  <c r="Z173" i="22"/>
  <c r="Y173" i="22"/>
  <c r="X173" i="22"/>
  <c r="AN172" i="22"/>
  <c r="AM172" i="22"/>
  <c r="AL172" i="22"/>
  <c r="AK172" i="22"/>
  <c r="AJ172" i="22"/>
  <c r="AI172" i="22"/>
  <c r="AH172" i="22"/>
  <c r="AG172" i="22"/>
  <c r="AF172" i="22"/>
  <c r="AE172" i="22"/>
  <c r="AD172" i="22"/>
  <c r="AC172" i="22"/>
  <c r="AB172" i="22"/>
  <c r="AA172" i="22"/>
  <c r="Z172" i="22"/>
  <c r="Y172" i="22"/>
  <c r="X172" i="22"/>
  <c r="AN171" i="22"/>
  <c r="AM171" i="22"/>
  <c r="AL171" i="22"/>
  <c r="AK171" i="22"/>
  <c r="AJ171" i="22"/>
  <c r="AI171" i="22"/>
  <c r="AH171" i="22"/>
  <c r="AG171" i="22"/>
  <c r="AF171" i="22"/>
  <c r="AE171" i="22"/>
  <c r="AD171" i="22"/>
  <c r="AC171" i="22"/>
  <c r="AB171" i="22"/>
  <c r="AA171" i="22"/>
  <c r="Z171" i="22"/>
  <c r="Y171" i="22"/>
  <c r="X171" i="22"/>
  <c r="AN170" i="22"/>
  <c r="AM170" i="22"/>
  <c r="AL170" i="22"/>
  <c r="AK170" i="22"/>
  <c r="AJ170" i="22"/>
  <c r="AI170" i="22"/>
  <c r="AH170" i="22"/>
  <c r="AG170" i="22"/>
  <c r="AF170" i="22"/>
  <c r="AE170" i="22"/>
  <c r="AD170" i="22"/>
  <c r="AC170" i="22"/>
  <c r="AB170" i="22"/>
  <c r="AA170" i="22"/>
  <c r="Z170" i="22"/>
  <c r="Y170" i="22"/>
  <c r="X170" i="22"/>
  <c r="AN169" i="22"/>
  <c r="AM169" i="22"/>
  <c r="AL169" i="22"/>
  <c r="AK169" i="22"/>
  <c r="AJ169" i="22"/>
  <c r="AI169" i="22"/>
  <c r="AH169" i="22"/>
  <c r="AG169" i="22"/>
  <c r="AF169" i="22"/>
  <c r="AE169" i="22"/>
  <c r="AD169" i="22"/>
  <c r="AC169" i="22"/>
  <c r="AB169" i="22"/>
  <c r="AA169" i="22"/>
  <c r="Z169" i="22"/>
  <c r="Y169" i="22"/>
  <c r="X169" i="22"/>
  <c r="AN168" i="22"/>
  <c r="AM168" i="22"/>
  <c r="AL168" i="22"/>
  <c r="AK168" i="22"/>
  <c r="AJ168" i="22"/>
  <c r="AI168" i="22"/>
  <c r="AH168" i="22"/>
  <c r="AG168" i="22"/>
  <c r="AF168" i="22"/>
  <c r="AE168" i="22"/>
  <c r="AD168" i="22"/>
  <c r="AC168" i="22"/>
  <c r="AB168" i="22"/>
  <c r="AA168" i="22"/>
  <c r="Z168" i="22"/>
  <c r="Y168" i="22"/>
  <c r="X168" i="22"/>
  <c r="AN167" i="22"/>
  <c r="AM167" i="22"/>
  <c r="AL167" i="22"/>
  <c r="AK167" i="22"/>
  <c r="AJ167" i="22"/>
  <c r="AI167" i="22"/>
  <c r="AH167" i="22"/>
  <c r="AG167" i="22"/>
  <c r="AF167" i="22"/>
  <c r="AE167" i="22"/>
  <c r="AD167" i="22"/>
  <c r="AC167" i="22"/>
  <c r="AB167" i="22"/>
  <c r="AA167" i="22"/>
  <c r="Z167" i="22"/>
  <c r="Y167" i="22"/>
  <c r="X167" i="22"/>
  <c r="AN166" i="22"/>
  <c r="AM166" i="22"/>
  <c r="AL166" i="22"/>
  <c r="AK166" i="22"/>
  <c r="AJ166" i="22"/>
  <c r="AI166" i="22"/>
  <c r="AH166" i="22"/>
  <c r="AG166" i="22"/>
  <c r="AF166" i="22"/>
  <c r="AE166" i="22"/>
  <c r="AD166" i="22"/>
  <c r="AC166" i="22"/>
  <c r="AB166" i="22"/>
  <c r="AA166" i="22"/>
  <c r="Z166" i="22"/>
  <c r="Y166" i="22"/>
  <c r="X166" i="22"/>
  <c r="AN165" i="22"/>
  <c r="AM165" i="22"/>
  <c r="AL165" i="22"/>
  <c r="AK165" i="22"/>
  <c r="AJ165" i="22"/>
  <c r="AI165" i="22"/>
  <c r="AH165" i="22"/>
  <c r="AG165" i="22"/>
  <c r="AF165" i="22"/>
  <c r="AE165" i="22"/>
  <c r="AD165" i="22"/>
  <c r="AC165" i="22"/>
  <c r="AB165" i="22"/>
  <c r="AA165" i="22"/>
  <c r="Z165" i="22"/>
  <c r="Y165" i="22"/>
  <c r="X165" i="22"/>
  <c r="AN164" i="22"/>
  <c r="AM164" i="22"/>
  <c r="AL164" i="22"/>
  <c r="AK164" i="22"/>
  <c r="AJ164" i="22"/>
  <c r="AI164" i="22"/>
  <c r="AH164" i="22"/>
  <c r="AG164" i="22"/>
  <c r="AF164" i="22"/>
  <c r="AE164" i="22"/>
  <c r="AD164" i="22"/>
  <c r="AC164" i="22"/>
  <c r="AB164" i="22"/>
  <c r="AA164" i="22"/>
  <c r="Z164" i="22"/>
  <c r="Y164" i="22"/>
  <c r="X164" i="22"/>
  <c r="AN163" i="22"/>
  <c r="AM163" i="22"/>
  <c r="AL163" i="22"/>
  <c r="AK163" i="22"/>
  <c r="AJ163" i="22"/>
  <c r="AI163" i="22"/>
  <c r="AH163" i="22"/>
  <c r="AG163" i="22"/>
  <c r="AF163" i="22"/>
  <c r="AE163" i="22"/>
  <c r="AD163" i="22"/>
  <c r="AC163" i="22"/>
  <c r="AB163" i="22"/>
  <c r="AA163" i="22"/>
  <c r="Z163" i="22"/>
  <c r="Y163" i="22"/>
  <c r="X163" i="22"/>
  <c r="AN162" i="22"/>
  <c r="AM162" i="22"/>
  <c r="AL162" i="22"/>
  <c r="AK162" i="22"/>
  <c r="AJ162" i="22"/>
  <c r="AI162" i="22"/>
  <c r="AH162" i="22"/>
  <c r="AG162" i="22"/>
  <c r="AF162" i="22"/>
  <c r="AE162" i="22"/>
  <c r="AD162" i="22"/>
  <c r="AC162" i="22"/>
  <c r="AB162" i="22"/>
  <c r="AA162" i="22"/>
  <c r="Z162" i="22"/>
  <c r="Y162" i="22"/>
  <c r="X162" i="22"/>
  <c r="AN161" i="22"/>
  <c r="AM161" i="22"/>
  <c r="AL161" i="22"/>
  <c r="AK161" i="22"/>
  <c r="AJ161" i="22"/>
  <c r="AI161" i="22"/>
  <c r="AH161" i="22"/>
  <c r="AG161" i="22"/>
  <c r="AF161" i="22"/>
  <c r="AE161" i="22"/>
  <c r="AD161" i="22"/>
  <c r="AC161" i="22"/>
  <c r="AB161" i="22"/>
  <c r="AA161" i="22"/>
  <c r="Z161" i="22"/>
  <c r="Y161" i="22"/>
  <c r="X161" i="22"/>
  <c r="AN160" i="22"/>
  <c r="AM160" i="22"/>
  <c r="AL160" i="22"/>
  <c r="AK160" i="22"/>
  <c r="AJ160" i="22"/>
  <c r="AI160" i="22"/>
  <c r="AH160" i="22"/>
  <c r="AG160" i="22"/>
  <c r="AF160" i="22"/>
  <c r="AE160" i="22"/>
  <c r="AD160" i="22"/>
  <c r="AC160" i="22"/>
  <c r="AB160" i="22"/>
  <c r="AA160" i="22"/>
  <c r="Z160" i="22"/>
  <c r="Y160" i="22"/>
  <c r="X160" i="22"/>
  <c r="AN159" i="22"/>
  <c r="AM159" i="22"/>
  <c r="AL159" i="22"/>
  <c r="AK159" i="22"/>
  <c r="AJ159" i="22"/>
  <c r="AI159" i="22"/>
  <c r="AH159" i="22"/>
  <c r="AG159" i="22"/>
  <c r="AF159" i="22"/>
  <c r="AE159" i="22"/>
  <c r="AD159" i="22"/>
  <c r="AC159" i="22"/>
  <c r="AB159" i="22"/>
  <c r="AA159" i="22"/>
  <c r="Z159" i="22"/>
  <c r="Y159" i="22"/>
  <c r="X159" i="22"/>
  <c r="AN158" i="22"/>
  <c r="AM158" i="22"/>
  <c r="AL158" i="22"/>
  <c r="AK158" i="22"/>
  <c r="AJ158" i="22"/>
  <c r="AI158" i="22"/>
  <c r="AH158" i="22"/>
  <c r="AG158" i="22"/>
  <c r="AF158" i="22"/>
  <c r="AE158" i="22"/>
  <c r="AD158" i="22"/>
  <c r="AC158" i="22"/>
  <c r="AB158" i="22"/>
  <c r="AA158" i="22"/>
  <c r="Z158" i="22"/>
  <c r="Y158" i="22"/>
  <c r="X158" i="22"/>
  <c r="AN157" i="22"/>
  <c r="AM157" i="22"/>
  <c r="AL157" i="22"/>
  <c r="AK157" i="22"/>
  <c r="AJ157" i="22"/>
  <c r="AI157" i="22"/>
  <c r="AH157" i="22"/>
  <c r="AG157" i="22"/>
  <c r="AF157" i="22"/>
  <c r="AE157" i="22"/>
  <c r="AD157" i="22"/>
  <c r="AC157" i="22"/>
  <c r="AB157" i="22"/>
  <c r="AA157" i="22"/>
  <c r="Z157" i="22"/>
  <c r="Y157" i="22"/>
  <c r="X157" i="22"/>
  <c r="AN156" i="22"/>
  <c r="AM156" i="22"/>
  <c r="AL156" i="22"/>
  <c r="AK156" i="22"/>
  <c r="AJ156" i="22"/>
  <c r="AI156" i="22"/>
  <c r="AH156" i="22"/>
  <c r="AG156" i="22"/>
  <c r="AF156" i="22"/>
  <c r="AE156" i="22"/>
  <c r="AD156" i="22"/>
  <c r="AC156" i="22"/>
  <c r="AB156" i="22"/>
  <c r="AA156" i="22"/>
  <c r="Z156" i="22"/>
  <c r="Y156" i="22"/>
  <c r="X156" i="22"/>
  <c r="AN155" i="22"/>
  <c r="AM155" i="22"/>
  <c r="AL155" i="22"/>
  <c r="AK155" i="22"/>
  <c r="AJ155" i="22"/>
  <c r="AI155" i="22"/>
  <c r="AH155" i="22"/>
  <c r="AG155" i="22"/>
  <c r="AF155" i="22"/>
  <c r="AE155" i="22"/>
  <c r="AD155" i="22"/>
  <c r="AC155" i="22"/>
  <c r="AB155" i="22"/>
  <c r="AA155" i="22"/>
  <c r="Z155" i="22"/>
  <c r="Y155" i="22"/>
  <c r="X155" i="22"/>
  <c r="AN154" i="22"/>
  <c r="AM154" i="22"/>
  <c r="AL154" i="22"/>
  <c r="AK154" i="22"/>
  <c r="AJ154" i="22"/>
  <c r="AI154" i="22"/>
  <c r="AH154" i="22"/>
  <c r="AG154" i="22"/>
  <c r="AF154" i="22"/>
  <c r="AE154" i="22"/>
  <c r="AD154" i="22"/>
  <c r="AC154" i="22"/>
  <c r="AB154" i="22"/>
  <c r="AA154" i="22"/>
  <c r="Z154" i="22"/>
  <c r="Y154" i="22"/>
  <c r="X154" i="22"/>
  <c r="AN153" i="22"/>
  <c r="AM153" i="22"/>
  <c r="AL153" i="22"/>
  <c r="AK153" i="22"/>
  <c r="AJ153" i="22"/>
  <c r="AI153" i="22"/>
  <c r="AH153" i="22"/>
  <c r="AG153" i="22"/>
  <c r="AF153" i="22"/>
  <c r="AE153" i="22"/>
  <c r="AD153" i="22"/>
  <c r="AC153" i="22"/>
  <c r="AB153" i="22"/>
  <c r="AA153" i="22"/>
  <c r="Z153" i="22"/>
  <c r="Y153" i="22"/>
  <c r="X153" i="22"/>
  <c r="AN152" i="22"/>
  <c r="AM152" i="22"/>
  <c r="AL152" i="22"/>
  <c r="AK152" i="22"/>
  <c r="AJ152" i="22"/>
  <c r="AI152" i="22"/>
  <c r="AH152" i="22"/>
  <c r="AG152" i="22"/>
  <c r="AF152" i="22"/>
  <c r="AE152" i="22"/>
  <c r="AD152" i="22"/>
  <c r="AC152" i="22"/>
  <c r="AB152" i="22"/>
  <c r="AA152" i="22"/>
  <c r="Z152" i="22"/>
  <c r="Y152" i="22"/>
  <c r="X152" i="22"/>
  <c r="AN151" i="22"/>
  <c r="AM151" i="22"/>
  <c r="AL151" i="22"/>
  <c r="AK151" i="22"/>
  <c r="AJ151" i="22"/>
  <c r="AI151" i="22"/>
  <c r="AH151" i="22"/>
  <c r="AG151" i="22"/>
  <c r="AF151" i="22"/>
  <c r="AE151" i="22"/>
  <c r="AD151" i="22"/>
  <c r="AC151" i="22"/>
  <c r="AB151" i="22"/>
  <c r="AA151" i="22"/>
  <c r="Z151" i="22"/>
  <c r="Y151" i="22"/>
  <c r="X151" i="22"/>
  <c r="AN150" i="22"/>
  <c r="AM150" i="22"/>
  <c r="AL150" i="22"/>
  <c r="AK150" i="22"/>
  <c r="AJ150" i="22"/>
  <c r="AI150" i="22"/>
  <c r="AH150" i="22"/>
  <c r="AG150" i="22"/>
  <c r="AF150" i="22"/>
  <c r="AE150" i="22"/>
  <c r="AD150" i="22"/>
  <c r="AC150" i="22"/>
  <c r="AB150" i="22"/>
  <c r="AA150" i="22"/>
  <c r="Z150" i="22"/>
  <c r="Y150" i="22"/>
  <c r="X150" i="22"/>
  <c r="AN149" i="22"/>
  <c r="AM149" i="22"/>
  <c r="AL149" i="22"/>
  <c r="AK149" i="22"/>
  <c r="AJ149" i="22"/>
  <c r="AI149" i="22"/>
  <c r="AH149" i="22"/>
  <c r="AG149" i="22"/>
  <c r="AF149" i="22"/>
  <c r="AE149" i="22"/>
  <c r="AD149" i="22"/>
  <c r="AC149" i="22"/>
  <c r="AB149" i="22"/>
  <c r="AA149" i="22"/>
  <c r="Z149" i="22"/>
  <c r="Y149" i="22"/>
  <c r="X149" i="22"/>
  <c r="AN148" i="22"/>
  <c r="AM148" i="22"/>
  <c r="AL148" i="22"/>
  <c r="AK148" i="22"/>
  <c r="AJ148" i="22"/>
  <c r="AI148" i="22"/>
  <c r="AH148" i="22"/>
  <c r="AG148" i="22"/>
  <c r="AF148" i="22"/>
  <c r="AE148" i="22"/>
  <c r="AD148" i="22"/>
  <c r="AC148" i="22"/>
  <c r="AB148" i="22"/>
  <c r="AA148" i="22"/>
  <c r="Z148" i="22"/>
  <c r="Y148" i="22"/>
  <c r="X148" i="22"/>
  <c r="AN147" i="22"/>
  <c r="AM147" i="22"/>
  <c r="AL147" i="22"/>
  <c r="AK147" i="22"/>
  <c r="AJ147" i="22"/>
  <c r="AI147" i="22"/>
  <c r="AH147" i="22"/>
  <c r="AG147" i="22"/>
  <c r="AF147" i="22"/>
  <c r="AE147" i="22"/>
  <c r="AD147" i="22"/>
  <c r="AC147" i="22"/>
  <c r="AB147" i="22"/>
  <c r="AA147" i="22"/>
  <c r="Z147" i="22"/>
  <c r="Y147" i="22"/>
  <c r="X147" i="22"/>
  <c r="AN146" i="22"/>
  <c r="AM146" i="22"/>
  <c r="AL146" i="22"/>
  <c r="AK146" i="22"/>
  <c r="AJ146" i="22"/>
  <c r="AI146" i="22"/>
  <c r="AH146" i="22"/>
  <c r="AG146" i="22"/>
  <c r="AF146" i="22"/>
  <c r="AE146" i="22"/>
  <c r="AD146" i="22"/>
  <c r="AC146" i="22"/>
  <c r="AB146" i="22"/>
  <c r="AA146" i="22"/>
  <c r="Z146" i="22"/>
  <c r="Y146" i="22"/>
  <c r="X146" i="22"/>
  <c r="AN145" i="22"/>
  <c r="AM145" i="22"/>
  <c r="AL145" i="22"/>
  <c r="AK145" i="22"/>
  <c r="AJ145" i="22"/>
  <c r="AI145" i="22"/>
  <c r="AH145" i="22"/>
  <c r="AG145" i="22"/>
  <c r="AF145" i="22"/>
  <c r="AE145" i="22"/>
  <c r="AD145" i="22"/>
  <c r="AC145" i="22"/>
  <c r="AB145" i="22"/>
  <c r="AA145" i="22"/>
  <c r="Z145" i="22"/>
  <c r="Y145" i="22"/>
  <c r="X145" i="22"/>
  <c r="AN144" i="22"/>
  <c r="AM144" i="22"/>
  <c r="AL144" i="22"/>
  <c r="AK144" i="22"/>
  <c r="AJ144" i="22"/>
  <c r="AI144" i="22"/>
  <c r="AH144" i="22"/>
  <c r="AG144" i="22"/>
  <c r="AF144" i="22"/>
  <c r="AE144" i="22"/>
  <c r="AD144" i="22"/>
  <c r="AC144" i="22"/>
  <c r="AB144" i="22"/>
  <c r="AA144" i="22"/>
  <c r="Z144" i="22"/>
  <c r="Y144" i="22"/>
  <c r="X144" i="22"/>
  <c r="AN143" i="22"/>
  <c r="AM143" i="22"/>
  <c r="AL143" i="22"/>
  <c r="AK143" i="22"/>
  <c r="AJ143" i="22"/>
  <c r="AI143" i="22"/>
  <c r="AH143" i="22"/>
  <c r="AG143" i="22"/>
  <c r="AF143" i="22"/>
  <c r="AE143" i="22"/>
  <c r="AD143" i="22"/>
  <c r="AC143" i="22"/>
  <c r="AB143" i="22"/>
  <c r="AA143" i="22"/>
  <c r="Z143" i="22"/>
  <c r="Y143" i="22"/>
  <c r="X143" i="22"/>
  <c r="AN142" i="22"/>
  <c r="AM142" i="22"/>
  <c r="AL142" i="22"/>
  <c r="AK142" i="22"/>
  <c r="AJ142" i="22"/>
  <c r="AI142" i="22"/>
  <c r="AH142" i="22"/>
  <c r="AG142" i="22"/>
  <c r="AF142" i="22"/>
  <c r="AE142" i="22"/>
  <c r="AD142" i="22"/>
  <c r="AC142" i="22"/>
  <c r="AB142" i="22"/>
  <c r="AA142" i="22"/>
  <c r="Z142" i="22"/>
  <c r="Y142" i="22"/>
  <c r="X142" i="22"/>
  <c r="AN141" i="22"/>
  <c r="AM141" i="22"/>
  <c r="AL141" i="22"/>
  <c r="AK141" i="22"/>
  <c r="AJ141" i="22"/>
  <c r="AI141" i="22"/>
  <c r="AH141" i="22"/>
  <c r="AG141" i="22"/>
  <c r="AF141" i="22"/>
  <c r="AE141" i="22"/>
  <c r="AD141" i="22"/>
  <c r="AC141" i="22"/>
  <c r="AB141" i="22"/>
  <c r="AA141" i="22"/>
  <c r="Z141" i="22"/>
  <c r="Y141" i="22"/>
  <c r="X141" i="22"/>
  <c r="AN140" i="22"/>
  <c r="AM140" i="22"/>
  <c r="AL140" i="22"/>
  <c r="AK140" i="22"/>
  <c r="AJ140" i="22"/>
  <c r="AI140" i="22"/>
  <c r="AH140" i="22"/>
  <c r="AG140" i="22"/>
  <c r="AF140" i="22"/>
  <c r="AE140" i="22"/>
  <c r="AD140" i="22"/>
  <c r="AC140" i="22"/>
  <c r="AB140" i="22"/>
  <c r="AA140" i="22"/>
  <c r="Z140" i="22"/>
  <c r="Y140" i="22"/>
  <c r="X140" i="22"/>
  <c r="AN139" i="22"/>
  <c r="AM139" i="22"/>
  <c r="AL139" i="22"/>
  <c r="AK139" i="22"/>
  <c r="AJ139" i="22"/>
  <c r="AI139" i="22"/>
  <c r="AH139" i="22"/>
  <c r="AG139" i="22"/>
  <c r="AF139" i="22"/>
  <c r="AE139" i="22"/>
  <c r="AD139" i="22"/>
  <c r="AC139" i="22"/>
  <c r="AB139" i="22"/>
  <c r="AA139" i="22"/>
  <c r="Z139" i="22"/>
  <c r="Y139" i="22"/>
  <c r="X139" i="22"/>
  <c r="AN138" i="22"/>
  <c r="AM138" i="22"/>
  <c r="AL138" i="22"/>
  <c r="AK138" i="22"/>
  <c r="AJ138" i="22"/>
  <c r="AI138" i="22"/>
  <c r="AH138" i="22"/>
  <c r="AG138" i="22"/>
  <c r="AF138" i="22"/>
  <c r="AE138" i="22"/>
  <c r="AD138" i="22"/>
  <c r="AC138" i="22"/>
  <c r="AB138" i="22"/>
  <c r="AA138" i="22"/>
  <c r="Z138" i="22"/>
  <c r="Y138" i="22"/>
  <c r="X138" i="22"/>
  <c r="AN137" i="22"/>
  <c r="AM137" i="22"/>
  <c r="AL137" i="22"/>
  <c r="AK137" i="22"/>
  <c r="AJ137" i="22"/>
  <c r="AI137" i="22"/>
  <c r="AH137" i="22"/>
  <c r="AG137" i="22"/>
  <c r="AF137" i="22"/>
  <c r="AE137" i="22"/>
  <c r="AD137" i="22"/>
  <c r="AC137" i="22"/>
  <c r="AB137" i="22"/>
  <c r="AA137" i="22"/>
  <c r="Z137" i="22"/>
  <c r="Y137" i="22"/>
  <c r="X137" i="22"/>
  <c r="AN136" i="22"/>
  <c r="AM136" i="22"/>
  <c r="AL136" i="22"/>
  <c r="AK136" i="22"/>
  <c r="AJ136" i="22"/>
  <c r="AI136" i="22"/>
  <c r="AH136" i="22"/>
  <c r="AG136" i="22"/>
  <c r="AF136" i="22"/>
  <c r="AE136" i="22"/>
  <c r="AD136" i="22"/>
  <c r="AC136" i="22"/>
  <c r="AB136" i="22"/>
  <c r="AA136" i="22"/>
  <c r="Z136" i="22"/>
  <c r="Y136" i="22"/>
  <c r="X136" i="22"/>
  <c r="AN135" i="22"/>
  <c r="AM135" i="22"/>
  <c r="AL135" i="22"/>
  <c r="AK135" i="22"/>
  <c r="AJ135" i="22"/>
  <c r="AI135" i="22"/>
  <c r="AH135" i="22"/>
  <c r="AG135" i="22"/>
  <c r="AF135" i="22"/>
  <c r="AE135" i="22"/>
  <c r="AD135" i="22"/>
  <c r="AC135" i="22"/>
  <c r="AB135" i="22"/>
  <c r="AA135" i="22"/>
  <c r="Z135" i="22"/>
  <c r="Y135" i="22"/>
  <c r="X135" i="22"/>
  <c r="AN134" i="22"/>
  <c r="AM134" i="22"/>
  <c r="AL134" i="22"/>
  <c r="AK134" i="22"/>
  <c r="AJ134" i="22"/>
  <c r="AI134" i="22"/>
  <c r="AH134" i="22"/>
  <c r="AG134" i="22"/>
  <c r="AF134" i="22"/>
  <c r="AE134" i="22"/>
  <c r="AD134" i="22"/>
  <c r="AC134" i="22"/>
  <c r="AB134" i="22"/>
  <c r="AA134" i="22"/>
  <c r="Z134" i="22"/>
  <c r="Y134" i="22"/>
  <c r="X134" i="22"/>
  <c r="AN133" i="22"/>
  <c r="AM133" i="22"/>
  <c r="AL133" i="22"/>
  <c r="AK133" i="22"/>
  <c r="AJ133" i="22"/>
  <c r="AI133" i="22"/>
  <c r="AH133" i="22"/>
  <c r="AG133" i="22"/>
  <c r="AF133" i="22"/>
  <c r="AE133" i="22"/>
  <c r="AD133" i="22"/>
  <c r="AC133" i="22"/>
  <c r="AB133" i="22"/>
  <c r="AA133" i="22"/>
  <c r="Z133" i="22"/>
  <c r="Y133" i="22"/>
  <c r="X133" i="22"/>
  <c r="AN132" i="22"/>
  <c r="AM132" i="22"/>
  <c r="AL132" i="22"/>
  <c r="AK132" i="22"/>
  <c r="AJ132" i="22"/>
  <c r="AI132" i="22"/>
  <c r="AH132" i="22"/>
  <c r="AG132" i="22"/>
  <c r="AF132" i="22"/>
  <c r="AE132" i="22"/>
  <c r="AD132" i="22"/>
  <c r="AC132" i="22"/>
  <c r="AB132" i="22"/>
  <c r="AA132" i="22"/>
  <c r="Z132" i="22"/>
  <c r="Y132" i="22"/>
  <c r="X132" i="22"/>
  <c r="AN131" i="22"/>
  <c r="AM131" i="22"/>
  <c r="AL131" i="22"/>
  <c r="AK131" i="22"/>
  <c r="AJ131" i="22"/>
  <c r="AI131" i="22"/>
  <c r="AH131" i="22"/>
  <c r="AG131" i="22"/>
  <c r="AF131" i="22"/>
  <c r="AE131" i="22"/>
  <c r="AD131" i="22"/>
  <c r="AC131" i="22"/>
  <c r="AB131" i="22"/>
  <c r="AA131" i="22"/>
  <c r="Z131" i="22"/>
  <c r="Y131" i="22"/>
  <c r="X131" i="22"/>
  <c r="AN130" i="22"/>
  <c r="AM130" i="22"/>
  <c r="AL130" i="22"/>
  <c r="AK130" i="22"/>
  <c r="AJ130" i="22"/>
  <c r="AI130" i="22"/>
  <c r="AH130" i="22"/>
  <c r="AG130" i="22"/>
  <c r="AF130" i="22"/>
  <c r="AE130" i="22"/>
  <c r="AD130" i="22"/>
  <c r="AC130" i="22"/>
  <c r="AB130" i="22"/>
  <c r="AA130" i="22"/>
  <c r="Z130" i="22"/>
  <c r="Y130" i="22"/>
  <c r="X130" i="22"/>
  <c r="AN129" i="22"/>
  <c r="AM129" i="22"/>
  <c r="AL129" i="22"/>
  <c r="AK129" i="22"/>
  <c r="AJ129" i="22"/>
  <c r="AI129" i="22"/>
  <c r="AH129" i="22"/>
  <c r="AG129" i="22"/>
  <c r="AF129" i="22"/>
  <c r="AE129" i="22"/>
  <c r="AD129" i="22"/>
  <c r="AC129" i="22"/>
  <c r="AB129" i="22"/>
  <c r="AA129" i="22"/>
  <c r="Z129" i="22"/>
  <c r="Y129" i="22"/>
  <c r="X129" i="22"/>
  <c r="AN128" i="22"/>
  <c r="AM128" i="22"/>
  <c r="AL128" i="22"/>
  <c r="AK128" i="22"/>
  <c r="AJ128" i="22"/>
  <c r="AI128" i="22"/>
  <c r="AH128" i="22"/>
  <c r="AG128" i="22"/>
  <c r="AF128" i="22"/>
  <c r="AE128" i="22"/>
  <c r="AD128" i="22"/>
  <c r="AC128" i="22"/>
  <c r="AB128" i="22"/>
  <c r="AA128" i="22"/>
  <c r="Z128" i="22"/>
  <c r="Y128" i="22"/>
  <c r="X128" i="22"/>
  <c r="AN127" i="22"/>
  <c r="AM127" i="22"/>
  <c r="AL127" i="22"/>
  <c r="AK127" i="22"/>
  <c r="AJ127" i="22"/>
  <c r="AI127" i="22"/>
  <c r="AH127" i="22"/>
  <c r="AG127" i="22"/>
  <c r="AF127" i="22"/>
  <c r="AE127" i="22"/>
  <c r="AD127" i="22"/>
  <c r="AC127" i="22"/>
  <c r="AB127" i="22"/>
  <c r="AA127" i="22"/>
  <c r="Z127" i="22"/>
  <c r="Y127" i="22"/>
  <c r="X127" i="22"/>
  <c r="AN126" i="22"/>
  <c r="AM126" i="22"/>
  <c r="AL126" i="22"/>
  <c r="AK126" i="22"/>
  <c r="AJ126" i="22"/>
  <c r="AI126" i="22"/>
  <c r="AH126" i="22"/>
  <c r="AG126" i="22"/>
  <c r="AF126" i="22"/>
  <c r="AE126" i="22"/>
  <c r="AD126" i="22"/>
  <c r="AC126" i="22"/>
  <c r="AB126" i="22"/>
  <c r="AA126" i="22"/>
  <c r="Z126" i="22"/>
  <c r="Y126" i="22"/>
  <c r="X126" i="22"/>
  <c r="AN125" i="22"/>
  <c r="AM125" i="22"/>
  <c r="AL125" i="22"/>
  <c r="AK125" i="22"/>
  <c r="AJ125" i="22"/>
  <c r="AI125" i="22"/>
  <c r="AH125" i="22"/>
  <c r="AG125" i="22"/>
  <c r="AF125" i="22"/>
  <c r="AE125" i="22"/>
  <c r="AD125" i="22"/>
  <c r="AC125" i="22"/>
  <c r="AB125" i="22"/>
  <c r="AA125" i="22"/>
  <c r="Z125" i="22"/>
  <c r="Y125" i="22"/>
  <c r="X125" i="22"/>
  <c r="AN124" i="22"/>
  <c r="AM124" i="22"/>
  <c r="AL124" i="22"/>
  <c r="AK124" i="22"/>
  <c r="AJ124" i="22"/>
  <c r="AI124" i="22"/>
  <c r="AH124" i="22"/>
  <c r="AG124" i="22"/>
  <c r="AF124" i="22"/>
  <c r="AE124" i="22"/>
  <c r="AD124" i="22"/>
  <c r="AC124" i="22"/>
  <c r="AB124" i="22"/>
  <c r="AA124" i="22"/>
  <c r="Z124" i="22"/>
  <c r="Y124" i="22"/>
  <c r="X124" i="22"/>
  <c r="AN123" i="22"/>
  <c r="AM123" i="22"/>
  <c r="AL123" i="22"/>
  <c r="AK123" i="22"/>
  <c r="AJ123" i="22"/>
  <c r="AI123" i="22"/>
  <c r="AH123" i="22"/>
  <c r="AG123" i="22"/>
  <c r="AF123" i="22"/>
  <c r="AE123" i="22"/>
  <c r="AD123" i="22"/>
  <c r="AC123" i="22"/>
  <c r="AB123" i="22"/>
  <c r="AA123" i="22"/>
  <c r="Z123" i="22"/>
  <c r="Y123" i="22"/>
  <c r="X123" i="22"/>
  <c r="AN122" i="22"/>
  <c r="AM122" i="22"/>
  <c r="AL122" i="22"/>
  <c r="AK122" i="22"/>
  <c r="AJ122" i="22"/>
  <c r="AI122" i="22"/>
  <c r="AH122" i="22"/>
  <c r="AG122" i="22"/>
  <c r="AF122" i="22"/>
  <c r="AE122" i="22"/>
  <c r="AD122" i="22"/>
  <c r="AC122" i="22"/>
  <c r="AB122" i="22"/>
  <c r="AA122" i="22"/>
  <c r="Z122" i="22"/>
  <c r="Y122" i="22"/>
  <c r="X122" i="22"/>
  <c r="AN121" i="22"/>
  <c r="AM121" i="22"/>
  <c r="AL121" i="22"/>
  <c r="AK121" i="22"/>
  <c r="AJ121" i="22"/>
  <c r="AI121" i="22"/>
  <c r="AH121" i="22"/>
  <c r="AG121" i="22"/>
  <c r="AF121" i="22"/>
  <c r="AE121" i="22"/>
  <c r="AD121" i="22"/>
  <c r="AC121" i="22"/>
  <c r="AB121" i="22"/>
  <c r="AA121" i="22"/>
  <c r="Z121" i="22"/>
  <c r="Y121" i="22"/>
  <c r="X121" i="22"/>
  <c r="AN120" i="22"/>
  <c r="AM120" i="22"/>
  <c r="AL120" i="22"/>
  <c r="AK120" i="22"/>
  <c r="AJ120" i="22"/>
  <c r="AI120" i="22"/>
  <c r="AH120" i="22"/>
  <c r="AG120" i="22"/>
  <c r="AF120" i="22"/>
  <c r="AE120" i="22"/>
  <c r="AD120" i="22"/>
  <c r="AC120" i="22"/>
  <c r="AB120" i="22"/>
  <c r="AA120" i="22"/>
  <c r="Z120" i="22"/>
  <c r="Y120" i="22"/>
  <c r="X120" i="22"/>
  <c r="AN119" i="22"/>
  <c r="AM119" i="22"/>
  <c r="AL119" i="22"/>
  <c r="AK119" i="22"/>
  <c r="AJ119" i="22"/>
  <c r="AI119" i="22"/>
  <c r="AH119" i="22"/>
  <c r="AG119" i="22"/>
  <c r="AF119" i="22"/>
  <c r="AE119" i="22"/>
  <c r="AD119" i="22"/>
  <c r="AC119" i="22"/>
  <c r="AB119" i="22"/>
  <c r="AA119" i="22"/>
  <c r="Z119" i="22"/>
  <c r="Y119" i="22"/>
  <c r="X119" i="22"/>
  <c r="AN118" i="22"/>
  <c r="AM118" i="22"/>
  <c r="AL118" i="22"/>
  <c r="AK118" i="22"/>
  <c r="AJ118" i="22"/>
  <c r="AI118" i="22"/>
  <c r="AH118" i="22"/>
  <c r="AG118" i="22"/>
  <c r="AF118" i="22"/>
  <c r="AE118" i="22"/>
  <c r="AD118" i="22"/>
  <c r="AC118" i="22"/>
  <c r="AB118" i="22"/>
  <c r="AA118" i="22"/>
  <c r="Z118" i="22"/>
  <c r="Y118" i="22"/>
  <c r="X118" i="22"/>
  <c r="AN117" i="22"/>
  <c r="AM117" i="22"/>
  <c r="AL117" i="22"/>
  <c r="AK117" i="22"/>
  <c r="AJ117" i="22"/>
  <c r="AI117" i="22"/>
  <c r="AH117" i="22"/>
  <c r="AG117" i="22"/>
  <c r="AF117" i="22"/>
  <c r="AE117" i="22"/>
  <c r="AD117" i="22"/>
  <c r="AC117" i="22"/>
  <c r="AB117" i="22"/>
  <c r="AA117" i="22"/>
  <c r="Z117" i="22"/>
  <c r="Y117" i="22"/>
  <c r="X117" i="22"/>
  <c r="AN116" i="22"/>
  <c r="AM116" i="22"/>
  <c r="AL116" i="22"/>
  <c r="AK116" i="22"/>
  <c r="AJ116" i="22"/>
  <c r="AI116" i="22"/>
  <c r="AH116" i="22"/>
  <c r="AG116" i="22"/>
  <c r="AF116" i="22"/>
  <c r="AE116" i="22"/>
  <c r="AD116" i="22"/>
  <c r="AC116" i="22"/>
  <c r="AB116" i="22"/>
  <c r="AA116" i="22"/>
  <c r="Z116" i="22"/>
  <c r="Y116" i="22"/>
  <c r="X116" i="22"/>
  <c r="AN115" i="22"/>
  <c r="AM115" i="22"/>
  <c r="AL115" i="22"/>
  <c r="AK115" i="22"/>
  <c r="AJ115" i="22"/>
  <c r="AI115" i="22"/>
  <c r="AH115" i="22"/>
  <c r="AG115" i="22"/>
  <c r="AF115" i="22"/>
  <c r="AE115" i="22"/>
  <c r="AD115" i="22"/>
  <c r="AC115" i="22"/>
  <c r="AB115" i="22"/>
  <c r="AA115" i="22"/>
  <c r="Z115" i="22"/>
  <c r="Y115" i="22"/>
  <c r="X115" i="22"/>
  <c r="AN114" i="22"/>
  <c r="AM114" i="22"/>
  <c r="AL114" i="22"/>
  <c r="AK114" i="22"/>
  <c r="AJ114" i="22"/>
  <c r="AI114" i="22"/>
  <c r="AH114" i="22"/>
  <c r="AG114" i="22"/>
  <c r="AF114" i="22"/>
  <c r="AE114" i="22"/>
  <c r="AD114" i="22"/>
  <c r="AC114" i="22"/>
  <c r="AB114" i="22"/>
  <c r="AA114" i="22"/>
  <c r="Z114" i="22"/>
  <c r="Y114" i="22"/>
  <c r="X114" i="22"/>
  <c r="AN113" i="22"/>
  <c r="AM113" i="22"/>
  <c r="AL113" i="22"/>
  <c r="AK113" i="22"/>
  <c r="AJ113" i="22"/>
  <c r="AI113" i="22"/>
  <c r="AH113" i="22"/>
  <c r="AG113" i="22"/>
  <c r="AF113" i="22"/>
  <c r="AE113" i="22"/>
  <c r="AD113" i="22"/>
  <c r="AC113" i="22"/>
  <c r="AB113" i="22"/>
  <c r="AA113" i="22"/>
  <c r="Z113" i="22"/>
  <c r="Y113" i="22"/>
  <c r="X113" i="22"/>
  <c r="AN112" i="22"/>
  <c r="AM112" i="22"/>
  <c r="AL112" i="22"/>
  <c r="AK112" i="22"/>
  <c r="AJ112" i="22"/>
  <c r="AI112" i="22"/>
  <c r="AH112" i="22"/>
  <c r="AG112" i="22"/>
  <c r="AF112" i="22"/>
  <c r="AE112" i="22"/>
  <c r="AD112" i="22"/>
  <c r="AC112" i="22"/>
  <c r="AB112" i="22"/>
  <c r="AA112" i="22"/>
  <c r="Z112" i="22"/>
  <c r="Y112" i="22"/>
  <c r="X112" i="22"/>
  <c r="AN111" i="22"/>
  <c r="AM111" i="22"/>
  <c r="AL111" i="22"/>
  <c r="AK111" i="22"/>
  <c r="AJ111" i="22"/>
  <c r="AI111" i="22"/>
  <c r="AH111" i="22"/>
  <c r="AG111" i="22"/>
  <c r="AF111" i="22"/>
  <c r="AE111" i="22"/>
  <c r="AD111" i="22"/>
  <c r="AC111" i="22"/>
  <c r="AB111" i="22"/>
  <c r="AA111" i="22"/>
  <c r="Z111" i="22"/>
  <c r="Y111" i="22"/>
  <c r="X111" i="22"/>
  <c r="AN110" i="22"/>
  <c r="AM110" i="22"/>
  <c r="AL110" i="22"/>
  <c r="AK110" i="22"/>
  <c r="AJ110" i="22"/>
  <c r="AI110" i="22"/>
  <c r="AH110" i="22"/>
  <c r="AG110" i="22"/>
  <c r="AF110" i="22"/>
  <c r="AE110" i="22"/>
  <c r="AD110" i="22"/>
  <c r="AC110" i="22"/>
  <c r="AB110" i="22"/>
  <c r="AA110" i="22"/>
  <c r="Z110" i="22"/>
  <c r="Y110" i="22"/>
  <c r="X110" i="22"/>
  <c r="AN109" i="22"/>
  <c r="AM109" i="22"/>
  <c r="AL109" i="22"/>
  <c r="AK109" i="22"/>
  <c r="AJ109" i="22"/>
  <c r="AI109" i="22"/>
  <c r="AH109" i="22"/>
  <c r="AG109" i="22"/>
  <c r="AF109" i="22"/>
  <c r="AE109" i="22"/>
  <c r="AD109" i="22"/>
  <c r="AC109" i="22"/>
  <c r="AB109" i="22"/>
  <c r="AA109" i="22"/>
  <c r="Z109" i="22"/>
  <c r="Y109" i="22"/>
  <c r="X109" i="22"/>
  <c r="AN108" i="22"/>
  <c r="AM108" i="22"/>
  <c r="AL108" i="22"/>
  <c r="AK108" i="22"/>
  <c r="AJ108" i="22"/>
  <c r="AI108" i="22"/>
  <c r="AH108" i="22"/>
  <c r="AG108" i="22"/>
  <c r="AF108" i="22"/>
  <c r="AE108" i="22"/>
  <c r="AD108" i="22"/>
  <c r="AC108" i="22"/>
  <c r="AB108" i="22"/>
  <c r="AA108" i="22"/>
  <c r="Z108" i="22"/>
  <c r="Y108" i="22"/>
  <c r="X108" i="22"/>
  <c r="AN107" i="22"/>
  <c r="AM107" i="22"/>
  <c r="AL107" i="22"/>
  <c r="AK107" i="22"/>
  <c r="AJ107" i="22"/>
  <c r="AI107" i="22"/>
  <c r="AH107" i="22"/>
  <c r="AG107" i="22"/>
  <c r="AF107" i="22"/>
  <c r="AE107" i="22"/>
  <c r="AD107" i="22"/>
  <c r="AC107" i="22"/>
  <c r="AB107" i="22"/>
  <c r="AA107" i="22"/>
  <c r="Z107" i="22"/>
  <c r="Y107" i="22"/>
  <c r="X107" i="22"/>
  <c r="AN106" i="22"/>
  <c r="AM106" i="22"/>
  <c r="AL106" i="22"/>
  <c r="AK106" i="22"/>
  <c r="AJ106" i="22"/>
  <c r="AI106" i="22"/>
  <c r="AH106" i="22"/>
  <c r="AG106" i="22"/>
  <c r="AF106" i="22"/>
  <c r="AE106" i="22"/>
  <c r="AD106" i="22"/>
  <c r="AC106" i="22"/>
  <c r="AB106" i="22"/>
  <c r="AA106" i="22"/>
  <c r="Z106" i="22"/>
  <c r="Y106" i="22"/>
  <c r="X106" i="22"/>
  <c r="AN105" i="22"/>
  <c r="AM105" i="22"/>
  <c r="AL105" i="22"/>
  <c r="AK105" i="22"/>
  <c r="AJ105" i="22"/>
  <c r="AI105" i="22"/>
  <c r="AH105" i="22"/>
  <c r="AG105" i="22"/>
  <c r="AF105" i="22"/>
  <c r="AE105" i="22"/>
  <c r="AD105" i="22"/>
  <c r="AC105" i="22"/>
  <c r="AB105" i="22"/>
  <c r="AA105" i="22"/>
  <c r="Z105" i="22"/>
  <c r="Y105" i="22"/>
  <c r="X105" i="22"/>
  <c r="AN104" i="22"/>
  <c r="AM104" i="22"/>
  <c r="AL104" i="22"/>
  <c r="AK104" i="22"/>
  <c r="AJ104" i="22"/>
  <c r="AI104" i="22"/>
  <c r="AH104" i="22"/>
  <c r="AG104" i="22"/>
  <c r="AF104" i="22"/>
  <c r="AE104" i="22"/>
  <c r="AD104" i="22"/>
  <c r="AC104" i="22"/>
  <c r="AB104" i="22"/>
  <c r="AA104" i="22"/>
  <c r="Z104" i="22"/>
  <c r="Y104" i="22"/>
  <c r="X104" i="22"/>
  <c r="AN103" i="22"/>
  <c r="AM103" i="22"/>
  <c r="AL103" i="22"/>
  <c r="AK103" i="22"/>
  <c r="AJ103" i="22"/>
  <c r="AI103" i="22"/>
  <c r="AH103" i="22"/>
  <c r="AG103" i="22"/>
  <c r="AF103" i="22"/>
  <c r="AE103" i="22"/>
  <c r="AD103" i="22"/>
  <c r="AC103" i="22"/>
  <c r="AB103" i="22"/>
  <c r="AA103" i="22"/>
  <c r="Z103" i="22"/>
  <c r="Y103" i="22"/>
  <c r="X103" i="22"/>
  <c r="AN102" i="22"/>
  <c r="AM102" i="22"/>
  <c r="AL102" i="22"/>
  <c r="AK102" i="22"/>
  <c r="AJ102" i="22"/>
  <c r="AI102" i="22"/>
  <c r="AH102" i="22"/>
  <c r="AG102" i="22"/>
  <c r="AF102" i="22"/>
  <c r="AE102" i="22"/>
  <c r="AD102" i="22"/>
  <c r="AC102" i="22"/>
  <c r="AB102" i="22"/>
  <c r="AA102" i="22"/>
  <c r="Z102" i="22"/>
  <c r="Y102" i="22"/>
  <c r="X102" i="22"/>
  <c r="AN101" i="22"/>
  <c r="AM101" i="22"/>
  <c r="AL101" i="22"/>
  <c r="AK101" i="22"/>
  <c r="AJ101" i="22"/>
  <c r="AI101" i="22"/>
  <c r="AH101" i="22"/>
  <c r="AG101" i="22"/>
  <c r="AF101" i="22"/>
  <c r="AE101" i="22"/>
  <c r="AD101" i="22"/>
  <c r="AC101" i="22"/>
  <c r="AB101" i="22"/>
  <c r="AA101" i="22"/>
  <c r="Z101" i="22"/>
  <c r="Y101" i="22"/>
  <c r="X101" i="22"/>
  <c r="AN100" i="22"/>
  <c r="AM100" i="22"/>
  <c r="AL100" i="22"/>
  <c r="AK100" i="22"/>
  <c r="AJ100" i="22"/>
  <c r="AI100" i="22"/>
  <c r="AH100" i="22"/>
  <c r="AG100" i="22"/>
  <c r="AF100" i="22"/>
  <c r="AE100" i="22"/>
  <c r="AD100" i="22"/>
  <c r="AC100" i="22"/>
  <c r="AB100" i="22"/>
  <c r="AA100" i="22"/>
  <c r="Z100" i="22"/>
  <c r="Y100" i="22"/>
  <c r="X100" i="22"/>
  <c r="AN99" i="22"/>
  <c r="AM99" i="22"/>
  <c r="AL99" i="22"/>
  <c r="AK99" i="22"/>
  <c r="AJ99" i="22"/>
  <c r="AI99" i="22"/>
  <c r="AH99" i="22"/>
  <c r="AG99" i="22"/>
  <c r="AF99" i="22"/>
  <c r="AE99" i="22"/>
  <c r="AD99" i="22"/>
  <c r="AC99" i="22"/>
  <c r="AB99" i="22"/>
  <c r="AA99" i="22"/>
  <c r="Z99" i="22"/>
  <c r="Y99" i="22"/>
  <c r="X99" i="22"/>
  <c r="AN98" i="22"/>
  <c r="AM98" i="22"/>
  <c r="AL98" i="22"/>
  <c r="AK98" i="22"/>
  <c r="AJ98" i="22"/>
  <c r="AI98" i="22"/>
  <c r="AH98" i="22"/>
  <c r="AG98" i="22"/>
  <c r="AF98" i="22"/>
  <c r="AE98" i="22"/>
  <c r="AD98" i="22"/>
  <c r="AC98" i="22"/>
  <c r="AB98" i="22"/>
  <c r="AA98" i="22"/>
  <c r="Z98" i="22"/>
  <c r="Y98" i="22"/>
  <c r="X98" i="22"/>
  <c r="AN97" i="22"/>
  <c r="AM97" i="22"/>
  <c r="AL97" i="22"/>
  <c r="AK97" i="22"/>
  <c r="AJ97" i="22"/>
  <c r="AI97" i="22"/>
  <c r="AH97" i="22"/>
  <c r="AG97" i="22"/>
  <c r="AF97" i="22"/>
  <c r="AE97" i="22"/>
  <c r="AD97" i="22"/>
  <c r="AC97" i="22"/>
  <c r="AB97" i="22"/>
  <c r="AA97" i="22"/>
  <c r="Z97" i="22"/>
  <c r="Y97" i="22"/>
  <c r="X97" i="22"/>
  <c r="AN96" i="22"/>
  <c r="AM96" i="22"/>
  <c r="AL96" i="22"/>
  <c r="AK96" i="22"/>
  <c r="AJ96" i="22"/>
  <c r="AI96" i="22"/>
  <c r="AH96" i="22"/>
  <c r="AG96" i="22"/>
  <c r="AF96" i="22"/>
  <c r="AE96" i="22"/>
  <c r="AD96" i="22"/>
  <c r="AC96" i="22"/>
  <c r="AB96" i="22"/>
  <c r="AA96" i="22"/>
  <c r="Z96" i="22"/>
  <c r="Y96" i="22"/>
  <c r="X96" i="22"/>
  <c r="AN95" i="22"/>
  <c r="AM95" i="22"/>
  <c r="AL95" i="22"/>
  <c r="AK95" i="22"/>
  <c r="AJ95" i="22"/>
  <c r="AI95" i="22"/>
  <c r="AH95" i="22"/>
  <c r="AG95" i="22"/>
  <c r="AF95" i="22"/>
  <c r="AE95" i="22"/>
  <c r="AD95" i="22"/>
  <c r="AC95" i="22"/>
  <c r="AB95" i="22"/>
  <c r="AA95" i="22"/>
  <c r="Z95" i="22"/>
  <c r="Y95" i="22"/>
  <c r="X95" i="22"/>
  <c r="AN94" i="22"/>
  <c r="AM94" i="22"/>
  <c r="AL94" i="22"/>
  <c r="AK94" i="22"/>
  <c r="AJ94" i="22"/>
  <c r="AI94" i="22"/>
  <c r="AH94" i="22"/>
  <c r="AG94" i="22"/>
  <c r="AF94" i="22"/>
  <c r="AE94" i="22"/>
  <c r="AD94" i="22"/>
  <c r="AC94" i="22"/>
  <c r="AB94" i="22"/>
  <c r="AA94" i="22"/>
  <c r="Z94" i="22"/>
  <c r="Y94" i="22"/>
  <c r="X94" i="22"/>
  <c r="AN93" i="22"/>
  <c r="AM93" i="22"/>
  <c r="AL93" i="22"/>
  <c r="AK93" i="22"/>
  <c r="AJ93" i="22"/>
  <c r="AI93" i="22"/>
  <c r="AH93" i="22"/>
  <c r="AG93" i="22"/>
  <c r="AF93" i="22"/>
  <c r="AE93" i="22"/>
  <c r="AD93" i="22"/>
  <c r="AC93" i="22"/>
  <c r="AB93" i="22"/>
  <c r="AA93" i="22"/>
  <c r="Z93" i="22"/>
  <c r="Y93" i="22"/>
  <c r="X93" i="22"/>
  <c r="AN92" i="22"/>
  <c r="AM92" i="22"/>
  <c r="AL92" i="22"/>
  <c r="AK92" i="22"/>
  <c r="AJ92" i="22"/>
  <c r="AI92" i="22"/>
  <c r="AH92" i="22"/>
  <c r="AG92" i="22"/>
  <c r="AF92" i="22"/>
  <c r="AE92" i="22"/>
  <c r="AD92" i="22"/>
  <c r="AC92" i="22"/>
  <c r="AB92" i="22"/>
  <c r="AA92" i="22"/>
  <c r="Z92" i="22"/>
  <c r="Y92" i="22"/>
  <c r="X92" i="22"/>
  <c r="AN91" i="22"/>
  <c r="AM91" i="22"/>
  <c r="AL91" i="22"/>
  <c r="AK91" i="22"/>
  <c r="AJ91" i="22"/>
  <c r="AI91" i="22"/>
  <c r="AH91" i="22"/>
  <c r="AG91" i="22"/>
  <c r="AF91" i="22"/>
  <c r="AE91" i="22"/>
  <c r="AD91" i="22"/>
  <c r="AC91" i="22"/>
  <c r="AB91" i="22"/>
  <c r="AA91" i="22"/>
  <c r="Z91" i="22"/>
  <c r="Y91" i="22"/>
  <c r="X91" i="22"/>
  <c r="AN90" i="22"/>
  <c r="AM90" i="22"/>
  <c r="AL90" i="22"/>
  <c r="AK90" i="22"/>
  <c r="AJ90" i="22"/>
  <c r="AI90" i="22"/>
  <c r="AH90" i="22"/>
  <c r="AG90" i="22"/>
  <c r="AF90" i="22"/>
  <c r="AE90" i="22"/>
  <c r="AD90" i="22"/>
  <c r="AC90" i="22"/>
  <c r="AB90" i="22"/>
  <c r="AA90" i="22"/>
  <c r="Z90" i="22"/>
  <c r="Y90" i="22"/>
  <c r="X90" i="22"/>
  <c r="AN89" i="22"/>
  <c r="AM89" i="22"/>
  <c r="AL89" i="22"/>
  <c r="AK89" i="22"/>
  <c r="AJ89" i="22"/>
  <c r="AI89" i="22"/>
  <c r="AH89" i="22"/>
  <c r="AG89" i="22"/>
  <c r="AF89" i="22"/>
  <c r="AE89" i="22"/>
  <c r="AD89" i="22"/>
  <c r="AC89" i="22"/>
  <c r="AB89" i="22"/>
  <c r="AA89" i="22"/>
  <c r="Z89" i="22"/>
  <c r="Y89" i="22"/>
  <c r="X89" i="22"/>
  <c r="AN88" i="22"/>
  <c r="AM88" i="22"/>
  <c r="AL88" i="22"/>
  <c r="AK88" i="22"/>
  <c r="AJ88" i="22"/>
  <c r="AI88" i="22"/>
  <c r="AH88" i="22"/>
  <c r="AG88" i="22"/>
  <c r="AF88" i="22"/>
  <c r="AE88" i="22"/>
  <c r="AD88" i="22"/>
  <c r="AC88" i="22"/>
  <c r="AB88" i="22"/>
  <c r="AA88" i="22"/>
  <c r="Z88" i="22"/>
  <c r="Y88" i="22"/>
  <c r="X88" i="22"/>
  <c r="AN87" i="22"/>
  <c r="AM87" i="22"/>
  <c r="AL87" i="22"/>
  <c r="AK87" i="22"/>
  <c r="AJ87" i="22"/>
  <c r="AI87" i="22"/>
  <c r="AH87" i="22"/>
  <c r="AG87" i="22"/>
  <c r="AF87" i="22"/>
  <c r="AE87" i="22"/>
  <c r="AD87" i="22"/>
  <c r="AC87" i="22"/>
  <c r="AB87" i="22"/>
  <c r="AA87" i="22"/>
  <c r="Z87" i="22"/>
  <c r="Y87" i="22"/>
  <c r="X87" i="22"/>
  <c r="AN86" i="22"/>
  <c r="AM86" i="22"/>
  <c r="AL86" i="22"/>
  <c r="AK86" i="22"/>
  <c r="AJ86" i="22"/>
  <c r="AI86" i="22"/>
  <c r="AH86" i="22"/>
  <c r="AG86" i="22"/>
  <c r="AF86" i="22"/>
  <c r="AE86" i="22"/>
  <c r="AD86" i="22"/>
  <c r="AC86" i="22"/>
  <c r="AB86" i="22"/>
  <c r="AA86" i="22"/>
  <c r="Z86" i="22"/>
  <c r="Y86" i="22"/>
  <c r="X86" i="22"/>
  <c r="AN85" i="22"/>
  <c r="AM85" i="22"/>
  <c r="AL85" i="22"/>
  <c r="AK85" i="22"/>
  <c r="AJ85" i="22"/>
  <c r="AI85" i="22"/>
  <c r="AH85" i="22"/>
  <c r="AG85" i="22"/>
  <c r="AF85" i="22"/>
  <c r="AE85" i="22"/>
  <c r="AD85" i="22"/>
  <c r="AC85" i="22"/>
  <c r="AB85" i="22"/>
  <c r="AA85" i="22"/>
  <c r="Z85" i="22"/>
  <c r="Y85" i="22"/>
  <c r="X85" i="22"/>
  <c r="AN84" i="22"/>
  <c r="AM84" i="22"/>
  <c r="AL84" i="22"/>
  <c r="AK84" i="22"/>
  <c r="AJ84" i="22"/>
  <c r="AI84" i="22"/>
  <c r="AH84" i="22"/>
  <c r="AG84" i="22"/>
  <c r="AF84" i="22"/>
  <c r="AE84" i="22"/>
  <c r="AD84" i="22"/>
  <c r="AC84" i="22"/>
  <c r="AB84" i="22"/>
  <c r="AA84" i="22"/>
  <c r="Z84" i="22"/>
  <c r="Y84" i="22"/>
  <c r="X84" i="22"/>
  <c r="AN83" i="22"/>
  <c r="AM83" i="22"/>
  <c r="AL83" i="22"/>
  <c r="AK83" i="22"/>
  <c r="AJ83" i="22"/>
  <c r="AI83" i="22"/>
  <c r="AH83" i="22"/>
  <c r="AG83" i="22"/>
  <c r="AF83" i="22"/>
  <c r="AE83" i="22"/>
  <c r="AD83" i="22"/>
  <c r="AC83" i="22"/>
  <c r="AB83" i="22"/>
  <c r="AA83" i="22"/>
  <c r="Z83" i="22"/>
  <c r="Y83" i="22"/>
  <c r="X83" i="22"/>
  <c r="AN82" i="22"/>
  <c r="AM82" i="22"/>
  <c r="AL82" i="22"/>
  <c r="AK82" i="22"/>
  <c r="AJ82" i="22"/>
  <c r="AI82" i="22"/>
  <c r="AH82" i="22"/>
  <c r="AG82" i="22"/>
  <c r="AF82" i="22"/>
  <c r="AE82" i="22"/>
  <c r="AD82" i="22"/>
  <c r="AC82" i="22"/>
  <c r="AB82" i="22"/>
  <c r="AA82" i="22"/>
  <c r="Z82" i="22"/>
  <c r="Y82" i="22"/>
  <c r="X82" i="22"/>
  <c r="AN81" i="22"/>
  <c r="AM81" i="22"/>
  <c r="AL81" i="22"/>
  <c r="AK81" i="22"/>
  <c r="AJ81" i="22"/>
  <c r="AI81" i="22"/>
  <c r="AH81" i="22"/>
  <c r="AG81" i="22"/>
  <c r="AF81" i="22"/>
  <c r="AE81" i="22"/>
  <c r="AD81" i="22"/>
  <c r="AC81" i="22"/>
  <c r="AB81" i="22"/>
  <c r="AA81" i="22"/>
  <c r="Z81" i="22"/>
  <c r="Y81" i="22"/>
  <c r="X81" i="22"/>
  <c r="AN80" i="22"/>
  <c r="AM80" i="22"/>
  <c r="AL80" i="22"/>
  <c r="AK80" i="22"/>
  <c r="AJ80" i="22"/>
  <c r="AI80" i="22"/>
  <c r="AH80" i="22"/>
  <c r="AG80" i="22"/>
  <c r="AF80" i="22"/>
  <c r="AE80" i="22"/>
  <c r="AD80" i="22"/>
  <c r="AC80" i="22"/>
  <c r="AB80" i="22"/>
  <c r="AA80" i="22"/>
  <c r="Z80" i="22"/>
  <c r="Y80" i="22"/>
  <c r="X80" i="22"/>
  <c r="AN79" i="22"/>
  <c r="AM79" i="22"/>
  <c r="AL79" i="22"/>
  <c r="AK79" i="22"/>
  <c r="AJ79" i="22"/>
  <c r="AI79" i="22"/>
  <c r="AH79" i="22"/>
  <c r="AG79" i="22"/>
  <c r="AF79" i="22"/>
  <c r="AE79" i="22"/>
  <c r="AD79" i="22"/>
  <c r="AC79" i="22"/>
  <c r="AB79" i="22"/>
  <c r="AA79" i="22"/>
  <c r="Z79" i="22"/>
  <c r="Y79" i="22"/>
  <c r="X79" i="22"/>
  <c r="AN78" i="22"/>
  <c r="AM78" i="22"/>
  <c r="AL78" i="22"/>
  <c r="AK78" i="22"/>
  <c r="AJ78" i="22"/>
  <c r="AI78" i="22"/>
  <c r="AH78" i="22"/>
  <c r="AG78" i="22"/>
  <c r="AF78" i="22"/>
  <c r="AE78" i="22"/>
  <c r="AD78" i="22"/>
  <c r="AC78" i="22"/>
  <c r="AB78" i="22"/>
  <c r="AA78" i="22"/>
  <c r="Z78" i="22"/>
  <c r="Y78" i="22"/>
  <c r="X78" i="22"/>
  <c r="AN77" i="22"/>
  <c r="AM77" i="22"/>
  <c r="AL77" i="22"/>
  <c r="AK77" i="22"/>
  <c r="AJ77" i="22"/>
  <c r="AI77" i="22"/>
  <c r="AH77" i="22"/>
  <c r="AG77" i="22"/>
  <c r="AF77" i="22"/>
  <c r="AE77" i="22"/>
  <c r="AD77" i="22"/>
  <c r="AC77" i="22"/>
  <c r="AB77" i="22"/>
  <c r="AA77" i="22"/>
  <c r="Z77" i="22"/>
  <c r="Y77" i="22"/>
  <c r="X77" i="22"/>
  <c r="AN76" i="22"/>
  <c r="AM76" i="22"/>
  <c r="AL76" i="22"/>
  <c r="AK76" i="22"/>
  <c r="AJ76" i="22"/>
  <c r="AI76" i="22"/>
  <c r="AH76" i="22"/>
  <c r="AG76" i="22"/>
  <c r="AF76" i="22"/>
  <c r="AE76" i="22"/>
  <c r="AD76" i="22"/>
  <c r="AC76" i="22"/>
  <c r="AB76" i="22"/>
  <c r="AA76" i="22"/>
  <c r="Z76" i="22"/>
  <c r="Y76" i="22"/>
  <c r="X76" i="22"/>
  <c r="AN75" i="22"/>
  <c r="AM75" i="22"/>
  <c r="AL75" i="22"/>
  <c r="AK75" i="22"/>
  <c r="AJ75" i="22"/>
  <c r="AI75" i="22"/>
  <c r="AH75" i="22"/>
  <c r="AG75" i="22"/>
  <c r="AF75" i="22"/>
  <c r="AE75" i="22"/>
  <c r="AD75" i="22"/>
  <c r="AC75" i="22"/>
  <c r="AB75" i="22"/>
  <c r="AA75" i="22"/>
  <c r="Z75" i="22"/>
  <c r="Y75" i="22"/>
  <c r="X75" i="22"/>
  <c r="AN74" i="22"/>
  <c r="AM74" i="22"/>
  <c r="AL74" i="22"/>
  <c r="AK74" i="22"/>
  <c r="AJ74" i="22"/>
  <c r="AI74" i="22"/>
  <c r="AH74" i="22"/>
  <c r="AG74" i="22"/>
  <c r="AF74" i="22"/>
  <c r="AE74" i="22"/>
  <c r="AD74" i="22"/>
  <c r="AC74" i="22"/>
  <c r="AB74" i="22"/>
  <c r="AA74" i="22"/>
  <c r="Z74" i="22"/>
  <c r="Y74" i="22"/>
  <c r="X74" i="22"/>
  <c r="AN73" i="22"/>
  <c r="AM73" i="22"/>
  <c r="AL73" i="22"/>
  <c r="AK73" i="22"/>
  <c r="AJ73" i="22"/>
  <c r="AI73" i="22"/>
  <c r="AH73" i="22"/>
  <c r="AG73" i="22"/>
  <c r="AF73" i="22"/>
  <c r="AE73" i="22"/>
  <c r="AD73" i="22"/>
  <c r="AC73" i="22"/>
  <c r="AB73" i="22"/>
  <c r="AA73" i="22"/>
  <c r="Z73" i="22"/>
  <c r="Y73" i="22"/>
  <c r="X73" i="22"/>
  <c r="AN72" i="22"/>
  <c r="AM72" i="22"/>
  <c r="AL72" i="22"/>
  <c r="AK72" i="22"/>
  <c r="AJ72" i="22"/>
  <c r="AI72" i="22"/>
  <c r="AH72" i="22"/>
  <c r="AG72" i="22"/>
  <c r="AF72" i="22"/>
  <c r="AE72" i="22"/>
  <c r="AD72" i="22"/>
  <c r="AC72" i="22"/>
  <c r="AB72" i="22"/>
  <c r="AA72" i="22"/>
  <c r="Z72" i="22"/>
  <c r="Y72" i="22"/>
  <c r="X72" i="22"/>
  <c r="AN71" i="22"/>
  <c r="AM71" i="22"/>
  <c r="AL71" i="22"/>
  <c r="AK71" i="22"/>
  <c r="AJ71" i="22"/>
  <c r="AI71" i="22"/>
  <c r="AH71" i="22"/>
  <c r="AG71" i="22"/>
  <c r="AF71" i="22"/>
  <c r="AE71" i="22"/>
  <c r="AD71" i="22"/>
  <c r="AC71" i="22"/>
  <c r="AB71" i="22"/>
  <c r="AA71" i="22"/>
  <c r="Z71" i="22"/>
  <c r="Y71" i="22"/>
  <c r="X71" i="22"/>
  <c r="AN70" i="22"/>
  <c r="AM70" i="22"/>
  <c r="AL70" i="22"/>
  <c r="AK70" i="22"/>
  <c r="AJ70" i="22"/>
  <c r="AI70" i="22"/>
  <c r="AH70" i="22"/>
  <c r="AG70" i="22"/>
  <c r="AF70" i="22"/>
  <c r="AE70" i="22"/>
  <c r="AD70" i="22"/>
  <c r="AC70" i="22"/>
  <c r="AB70" i="22"/>
  <c r="AA70" i="22"/>
  <c r="Z70" i="22"/>
  <c r="Y70" i="22"/>
  <c r="X70" i="22"/>
  <c r="AN69" i="22"/>
  <c r="AM69" i="22"/>
  <c r="AL69" i="22"/>
  <c r="AK69" i="22"/>
  <c r="AJ69" i="22"/>
  <c r="AI69" i="22"/>
  <c r="AH69" i="22"/>
  <c r="AG69" i="22"/>
  <c r="AF69" i="22"/>
  <c r="AE69" i="22"/>
  <c r="AD69" i="22"/>
  <c r="AC69" i="22"/>
  <c r="AB69" i="22"/>
  <c r="AA69" i="22"/>
  <c r="Z69" i="22"/>
  <c r="Y69" i="22"/>
  <c r="X69" i="22"/>
  <c r="AN68" i="22"/>
  <c r="AM68" i="22"/>
  <c r="AL68" i="22"/>
  <c r="AK68" i="22"/>
  <c r="AJ68" i="22"/>
  <c r="AI68" i="22"/>
  <c r="AH68" i="22"/>
  <c r="AG68" i="22"/>
  <c r="AF68" i="22"/>
  <c r="AE68" i="22"/>
  <c r="AD68" i="22"/>
  <c r="AC68" i="22"/>
  <c r="AB68" i="22"/>
  <c r="AA68" i="22"/>
  <c r="Z68" i="22"/>
  <c r="Y68" i="22"/>
  <c r="X68" i="22"/>
  <c r="AN67" i="22"/>
  <c r="AM67" i="22"/>
  <c r="AL67" i="22"/>
  <c r="AK67" i="22"/>
  <c r="AJ67" i="22"/>
  <c r="AI67" i="22"/>
  <c r="AH67" i="22"/>
  <c r="AG67" i="22"/>
  <c r="AF67" i="22"/>
  <c r="AE67" i="22"/>
  <c r="AD67" i="22"/>
  <c r="AC67" i="22"/>
  <c r="AB67" i="22"/>
  <c r="AA67" i="22"/>
  <c r="Z67" i="22"/>
  <c r="Y67" i="22"/>
  <c r="X67" i="22"/>
  <c r="AN66" i="22"/>
  <c r="AM66" i="22"/>
  <c r="AL66" i="22"/>
  <c r="AK66" i="22"/>
  <c r="AJ66" i="22"/>
  <c r="AI66" i="22"/>
  <c r="AH66" i="22"/>
  <c r="AG66" i="22"/>
  <c r="AF66" i="22"/>
  <c r="AE66" i="22"/>
  <c r="AD66" i="22"/>
  <c r="AC66" i="22"/>
  <c r="AB66" i="22"/>
  <c r="AA66" i="22"/>
  <c r="Z66" i="22"/>
  <c r="Y66" i="22"/>
  <c r="X66" i="22"/>
  <c r="AN65" i="22"/>
  <c r="AM65" i="22"/>
  <c r="AL65" i="22"/>
  <c r="AK65" i="22"/>
  <c r="AJ65" i="22"/>
  <c r="AI65" i="22"/>
  <c r="AH65" i="22"/>
  <c r="AG65" i="22"/>
  <c r="AF65" i="22"/>
  <c r="AE65" i="22"/>
  <c r="AD65" i="22"/>
  <c r="AC65" i="22"/>
  <c r="AB65" i="22"/>
  <c r="AA65" i="22"/>
  <c r="Z65" i="22"/>
  <c r="Y65" i="22"/>
  <c r="X65" i="22"/>
  <c r="AN64" i="22"/>
  <c r="AM64" i="22"/>
  <c r="AL64" i="22"/>
  <c r="AK64" i="22"/>
  <c r="AJ64" i="22"/>
  <c r="AI64" i="22"/>
  <c r="AH64" i="22"/>
  <c r="AG64" i="22"/>
  <c r="AF64" i="22"/>
  <c r="AE64" i="22"/>
  <c r="AD64" i="22"/>
  <c r="AC64" i="22"/>
  <c r="AB64" i="22"/>
  <c r="AA64" i="22"/>
  <c r="Z64" i="22"/>
  <c r="Y64" i="22"/>
  <c r="X64" i="22"/>
  <c r="AN63" i="22"/>
  <c r="AM63" i="22"/>
  <c r="AL63" i="22"/>
  <c r="AK63" i="22"/>
  <c r="AJ63" i="22"/>
  <c r="AI63" i="22"/>
  <c r="AH63" i="22"/>
  <c r="AG63" i="22"/>
  <c r="AF63" i="22"/>
  <c r="AE63" i="22"/>
  <c r="AD63" i="22"/>
  <c r="AC63" i="22"/>
  <c r="AB63" i="22"/>
  <c r="AA63" i="22"/>
  <c r="Z63" i="22"/>
  <c r="Y63" i="22"/>
  <c r="X63" i="22"/>
  <c r="AN62" i="22"/>
  <c r="AM62" i="22"/>
  <c r="AL62" i="22"/>
  <c r="AK62" i="22"/>
  <c r="AJ62" i="22"/>
  <c r="AI62" i="22"/>
  <c r="AH62" i="22"/>
  <c r="AG62" i="22"/>
  <c r="AF62" i="22"/>
  <c r="AE62" i="22"/>
  <c r="AD62" i="22"/>
  <c r="AC62" i="22"/>
  <c r="AB62" i="22"/>
  <c r="AA62" i="22"/>
  <c r="Z62" i="22"/>
  <c r="Y62" i="22"/>
  <c r="X62" i="22"/>
  <c r="AN61" i="22"/>
  <c r="AM61" i="22"/>
  <c r="AL61" i="22"/>
  <c r="AK61" i="22"/>
  <c r="AJ61" i="22"/>
  <c r="AI61" i="22"/>
  <c r="AH61" i="22"/>
  <c r="AG61" i="22"/>
  <c r="AF61" i="22"/>
  <c r="AE61" i="22"/>
  <c r="AD61" i="22"/>
  <c r="AC61" i="22"/>
  <c r="AB61" i="22"/>
  <c r="AA61" i="22"/>
  <c r="Z61" i="22"/>
  <c r="Y61" i="22"/>
  <c r="X61" i="22"/>
  <c r="AN60" i="22"/>
  <c r="AM60" i="22"/>
  <c r="AL60" i="22"/>
  <c r="AK60" i="22"/>
  <c r="AJ60" i="22"/>
  <c r="AI60" i="22"/>
  <c r="AH60" i="22"/>
  <c r="AG60" i="22"/>
  <c r="AF60" i="22"/>
  <c r="AE60" i="22"/>
  <c r="AD60" i="22"/>
  <c r="AC60" i="22"/>
  <c r="AB60" i="22"/>
  <c r="AA60" i="22"/>
  <c r="Z60" i="22"/>
  <c r="Y60" i="22"/>
  <c r="X60" i="22"/>
  <c r="AN59" i="22"/>
  <c r="AM59" i="22"/>
  <c r="AL59" i="22"/>
  <c r="AK59" i="22"/>
  <c r="AJ59" i="22"/>
  <c r="AI59" i="22"/>
  <c r="AH59" i="22"/>
  <c r="AG59" i="22"/>
  <c r="AF59" i="22"/>
  <c r="AE59" i="22"/>
  <c r="AD59" i="22"/>
  <c r="AC59" i="22"/>
  <c r="AB59" i="22"/>
  <c r="AA59" i="22"/>
  <c r="Z59" i="22"/>
  <c r="Y59" i="22"/>
  <c r="X59" i="22"/>
  <c r="AN58" i="22"/>
  <c r="AM58" i="22"/>
  <c r="AL58" i="22"/>
  <c r="AK58" i="22"/>
  <c r="AJ58" i="22"/>
  <c r="AI58" i="22"/>
  <c r="AH58" i="22"/>
  <c r="AG58" i="22"/>
  <c r="AF58" i="22"/>
  <c r="AE58" i="22"/>
  <c r="AD58" i="22"/>
  <c r="AC58" i="22"/>
  <c r="AB58" i="22"/>
  <c r="AA58" i="22"/>
  <c r="Z58" i="22"/>
  <c r="Y58" i="22"/>
  <c r="X58" i="22"/>
  <c r="AN57" i="22"/>
  <c r="AM57" i="22"/>
  <c r="AL57" i="22"/>
  <c r="AK57" i="22"/>
  <c r="AJ57" i="22"/>
  <c r="AI57" i="22"/>
  <c r="AH57" i="22"/>
  <c r="AG57" i="22"/>
  <c r="AF57" i="22"/>
  <c r="AE57" i="22"/>
  <c r="AD57" i="22"/>
  <c r="AC57" i="22"/>
  <c r="AB57" i="22"/>
  <c r="AA57" i="22"/>
  <c r="Z57" i="22"/>
  <c r="Y57" i="22"/>
  <c r="X57" i="22"/>
  <c r="AN56" i="22"/>
  <c r="AM56" i="22"/>
  <c r="AL56" i="22"/>
  <c r="AK56" i="22"/>
  <c r="AJ56" i="22"/>
  <c r="AI56" i="22"/>
  <c r="AH56" i="22"/>
  <c r="AG56" i="22"/>
  <c r="AF56" i="22"/>
  <c r="AE56" i="22"/>
  <c r="AD56" i="22"/>
  <c r="AC56" i="22"/>
  <c r="AB56" i="22"/>
  <c r="AA56" i="22"/>
  <c r="Z56" i="22"/>
  <c r="Y56" i="22"/>
  <c r="X56" i="22"/>
  <c r="AN55" i="22"/>
  <c r="AM55" i="22"/>
  <c r="AL55" i="22"/>
  <c r="AK55" i="22"/>
  <c r="AJ55" i="22"/>
  <c r="AI55" i="22"/>
  <c r="AH55" i="22"/>
  <c r="AG55" i="22"/>
  <c r="AF55" i="22"/>
  <c r="AE55" i="22"/>
  <c r="AD55" i="22"/>
  <c r="AC55" i="22"/>
  <c r="AB55" i="22"/>
  <c r="AA55" i="22"/>
  <c r="Z55" i="22"/>
  <c r="Y55" i="22"/>
  <c r="X55" i="22"/>
  <c r="AN54" i="22"/>
  <c r="AM54" i="22"/>
  <c r="AL54" i="22"/>
  <c r="AK54" i="22"/>
  <c r="AJ54" i="22"/>
  <c r="AI54" i="22"/>
  <c r="AH54" i="22"/>
  <c r="AG54" i="22"/>
  <c r="AF54" i="22"/>
  <c r="AE54" i="22"/>
  <c r="AD54" i="22"/>
  <c r="AC54" i="22"/>
  <c r="AB54" i="22"/>
  <c r="AA54" i="22"/>
  <c r="Z54" i="22"/>
  <c r="Y54" i="22"/>
  <c r="X54" i="22"/>
  <c r="AN53" i="22"/>
  <c r="AM53" i="22"/>
  <c r="AL53" i="22"/>
  <c r="AK53" i="22"/>
  <c r="AJ53" i="22"/>
  <c r="AI53" i="22"/>
  <c r="AH53" i="22"/>
  <c r="AG53" i="22"/>
  <c r="AF53" i="22"/>
  <c r="AE53" i="22"/>
  <c r="AD53" i="22"/>
  <c r="AC53" i="22"/>
  <c r="AB53" i="22"/>
  <c r="AA53" i="22"/>
  <c r="Z53" i="22"/>
  <c r="Y53" i="22"/>
  <c r="X53" i="22"/>
  <c r="AN52" i="22"/>
  <c r="AM52" i="22"/>
  <c r="AL52" i="22"/>
  <c r="AK52" i="22"/>
  <c r="AJ52" i="22"/>
  <c r="AI52" i="22"/>
  <c r="AH52" i="22"/>
  <c r="AG52" i="22"/>
  <c r="AF52" i="22"/>
  <c r="AE52" i="22"/>
  <c r="AD52" i="22"/>
  <c r="AC52" i="22"/>
  <c r="AB52" i="22"/>
  <c r="AA52" i="22"/>
  <c r="Z52" i="22"/>
  <c r="Y52" i="22"/>
  <c r="X52" i="22"/>
  <c r="AN51" i="22"/>
  <c r="AM51" i="22"/>
  <c r="AL51" i="22"/>
  <c r="AK51" i="22"/>
  <c r="AJ51" i="22"/>
  <c r="AI51" i="22"/>
  <c r="AH51" i="22"/>
  <c r="AG51" i="22"/>
  <c r="AF51" i="22"/>
  <c r="AE51" i="22"/>
  <c r="AD51" i="22"/>
  <c r="AC51" i="22"/>
  <c r="AB51" i="22"/>
  <c r="AA51" i="22"/>
  <c r="Z51" i="22"/>
  <c r="Y51" i="22"/>
  <c r="X51" i="22"/>
  <c r="AN50" i="22"/>
  <c r="AM50" i="22"/>
  <c r="AL50" i="22"/>
  <c r="AK50" i="22"/>
  <c r="AJ50" i="22"/>
  <c r="AI50" i="22"/>
  <c r="AH50" i="22"/>
  <c r="AG50" i="22"/>
  <c r="AF50" i="22"/>
  <c r="AE50" i="22"/>
  <c r="AD50" i="22"/>
  <c r="AC50" i="22"/>
  <c r="AB50" i="22"/>
  <c r="AA50" i="22"/>
  <c r="Z50" i="22"/>
  <c r="Y50" i="22"/>
  <c r="X50" i="22"/>
  <c r="AN49" i="22"/>
  <c r="AM49" i="22"/>
  <c r="AL49" i="22"/>
  <c r="AK49" i="22"/>
  <c r="AJ49" i="22"/>
  <c r="AI49" i="22"/>
  <c r="AH49" i="22"/>
  <c r="AG49" i="22"/>
  <c r="AF49" i="22"/>
  <c r="AE49" i="22"/>
  <c r="AD49" i="22"/>
  <c r="AC49" i="22"/>
  <c r="AB49" i="22"/>
  <c r="AA49" i="22"/>
  <c r="Z49" i="22"/>
  <c r="Y49" i="22"/>
  <c r="X49" i="22"/>
  <c r="AN48" i="22"/>
  <c r="AM48" i="22"/>
  <c r="AL48" i="22"/>
  <c r="AK48" i="22"/>
  <c r="AJ48" i="22"/>
  <c r="AI48" i="22"/>
  <c r="AH48" i="22"/>
  <c r="AG48" i="22"/>
  <c r="AF48" i="22"/>
  <c r="AE48" i="22"/>
  <c r="AD48" i="22"/>
  <c r="AC48" i="22"/>
  <c r="AB48" i="22"/>
  <c r="AA48" i="22"/>
  <c r="Z48" i="22"/>
  <c r="Y48" i="22"/>
  <c r="X48" i="22"/>
  <c r="AN47" i="22"/>
  <c r="AM47" i="22"/>
  <c r="AL47" i="22"/>
  <c r="AK47" i="22"/>
  <c r="AJ47" i="22"/>
  <c r="AI47" i="22"/>
  <c r="AH47" i="22"/>
  <c r="AG47" i="22"/>
  <c r="AF47" i="22"/>
  <c r="AE47" i="22"/>
  <c r="AD47" i="22"/>
  <c r="AC47" i="22"/>
  <c r="AB47" i="22"/>
  <c r="AA47" i="22"/>
  <c r="Z47" i="22"/>
  <c r="Y47" i="22"/>
  <c r="X47" i="22"/>
  <c r="AN46" i="22"/>
  <c r="AM46" i="22"/>
  <c r="AL46" i="22"/>
  <c r="AK46" i="22"/>
  <c r="AJ46" i="22"/>
  <c r="AI46" i="22"/>
  <c r="AH46" i="22"/>
  <c r="AG46" i="22"/>
  <c r="AF46" i="22"/>
  <c r="AE46" i="22"/>
  <c r="AD46" i="22"/>
  <c r="AC46" i="22"/>
  <c r="AB46" i="22"/>
  <c r="AA46" i="22"/>
  <c r="Z46" i="22"/>
  <c r="Y46" i="22"/>
  <c r="X46" i="22"/>
  <c r="AN45" i="22"/>
  <c r="AM45" i="22"/>
  <c r="AL45" i="22"/>
  <c r="AK45" i="22"/>
  <c r="AJ45" i="22"/>
  <c r="AI45" i="22"/>
  <c r="AH45" i="22"/>
  <c r="AG45" i="22"/>
  <c r="AF45" i="22"/>
  <c r="AE45" i="22"/>
  <c r="AD45" i="22"/>
  <c r="AC45" i="22"/>
  <c r="AB45" i="22"/>
  <c r="AA45" i="22"/>
  <c r="Z45" i="22"/>
  <c r="Y45" i="22"/>
  <c r="X45" i="22"/>
  <c r="AN44" i="22"/>
  <c r="AM44" i="22"/>
  <c r="AL44" i="22"/>
  <c r="AK44" i="22"/>
  <c r="AJ44" i="22"/>
  <c r="AI44" i="22"/>
  <c r="AH44" i="22"/>
  <c r="AG44" i="22"/>
  <c r="AF44" i="22"/>
  <c r="AE44" i="22"/>
  <c r="AD44" i="22"/>
  <c r="AC44" i="22"/>
  <c r="AB44" i="22"/>
  <c r="AA44" i="22"/>
  <c r="Z44" i="22"/>
  <c r="Y44" i="22"/>
  <c r="X44" i="22"/>
  <c r="AN43" i="22"/>
  <c r="AM43" i="22"/>
  <c r="AL43" i="22"/>
  <c r="AK43" i="22"/>
  <c r="AJ43" i="22"/>
  <c r="AI43" i="22"/>
  <c r="AH43" i="22"/>
  <c r="AG43" i="22"/>
  <c r="AF43" i="22"/>
  <c r="AE43" i="22"/>
  <c r="AD43" i="22"/>
  <c r="AC43" i="22"/>
  <c r="AB43" i="22"/>
  <c r="AA43" i="22"/>
  <c r="Z43" i="22"/>
  <c r="Y43" i="22"/>
  <c r="X43" i="22"/>
  <c r="AN42" i="22"/>
  <c r="AM42" i="22"/>
  <c r="AL42" i="22"/>
  <c r="AK42" i="22"/>
  <c r="AJ42" i="22"/>
  <c r="AI42" i="22"/>
  <c r="AH42" i="22"/>
  <c r="AG42" i="22"/>
  <c r="AF42" i="22"/>
  <c r="AE42" i="22"/>
  <c r="AD42" i="22"/>
  <c r="AC42" i="22"/>
  <c r="AB42" i="22"/>
  <c r="AA42" i="22"/>
  <c r="Z42" i="22"/>
  <c r="Y42" i="22"/>
  <c r="X42" i="22"/>
  <c r="AN41" i="22"/>
  <c r="AM41" i="22"/>
  <c r="AL41" i="22"/>
  <c r="AK41" i="22"/>
  <c r="AJ41" i="22"/>
  <c r="AI41" i="22"/>
  <c r="AH41" i="22"/>
  <c r="AG41" i="22"/>
  <c r="AF41" i="22"/>
  <c r="AE41" i="22"/>
  <c r="AD41" i="22"/>
  <c r="AC41" i="22"/>
  <c r="AB41" i="22"/>
  <c r="AA41" i="22"/>
  <c r="Z41" i="22"/>
  <c r="Y41" i="22"/>
  <c r="X41" i="22"/>
  <c r="AN40" i="22"/>
  <c r="AM40" i="22"/>
  <c r="AL40" i="22"/>
  <c r="AK40" i="22"/>
  <c r="AJ40" i="22"/>
  <c r="AI40" i="22"/>
  <c r="AH40" i="22"/>
  <c r="AG40" i="22"/>
  <c r="AF40" i="22"/>
  <c r="AE40" i="22"/>
  <c r="AD40" i="22"/>
  <c r="AC40" i="22"/>
  <c r="AB40" i="22"/>
  <c r="AA40" i="22"/>
  <c r="Z40" i="22"/>
  <c r="Y40" i="22"/>
  <c r="X40" i="22"/>
  <c r="AN39" i="22"/>
  <c r="AM39" i="22"/>
  <c r="AL39" i="22"/>
  <c r="AK39" i="22"/>
  <c r="AJ39" i="22"/>
  <c r="AI39" i="22"/>
  <c r="AH39" i="22"/>
  <c r="AG39" i="22"/>
  <c r="AF39" i="22"/>
  <c r="AE39" i="22"/>
  <c r="AD39" i="22"/>
  <c r="AC39" i="22"/>
  <c r="AB39" i="22"/>
  <c r="AA39" i="22"/>
  <c r="Z39" i="22"/>
  <c r="Y39" i="22"/>
  <c r="X39" i="22"/>
  <c r="AN38" i="22"/>
  <c r="AM38" i="22"/>
  <c r="AL38" i="22"/>
  <c r="AK38" i="22"/>
  <c r="AJ38" i="22"/>
  <c r="AI38" i="22"/>
  <c r="AH38" i="22"/>
  <c r="AG38" i="22"/>
  <c r="AF38" i="22"/>
  <c r="AE38" i="22"/>
  <c r="AD38" i="22"/>
  <c r="AC38" i="22"/>
  <c r="AB38" i="22"/>
  <c r="AA38" i="22"/>
  <c r="Z38" i="22"/>
  <c r="Y38" i="22"/>
  <c r="X38" i="22"/>
  <c r="AN37" i="22"/>
  <c r="AM37" i="22"/>
  <c r="AL37" i="22"/>
  <c r="AK37" i="22"/>
  <c r="AJ37" i="22"/>
  <c r="AI37" i="22"/>
  <c r="AH37" i="22"/>
  <c r="AG37" i="22"/>
  <c r="AF37" i="22"/>
  <c r="AE37" i="22"/>
  <c r="AD37" i="22"/>
  <c r="AC37" i="22"/>
  <c r="AB37" i="22"/>
  <c r="AA37" i="22"/>
  <c r="Z37" i="22"/>
  <c r="Y37" i="22"/>
  <c r="X37" i="22"/>
  <c r="AN36" i="22"/>
  <c r="AM36" i="22"/>
  <c r="AL36" i="22"/>
  <c r="AK36" i="22"/>
  <c r="AJ36" i="22"/>
  <c r="AI36" i="22"/>
  <c r="AH36" i="22"/>
  <c r="AG36" i="22"/>
  <c r="AF36" i="22"/>
  <c r="AE36" i="22"/>
  <c r="AD36" i="22"/>
  <c r="AC36" i="22"/>
  <c r="AB36" i="22"/>
  <c r="AA36" i="22"/>
  <c r="Z36" i="22"/>
  <c r="Y36" i="22"/>
  <c r="X36" i="22"/>
  <c r="AN35" i="22"/>
  <c r="AM35" i="22"/>
  <c r="AL35" i="22"/>
  <c r="AK35" i="22"/>
  <c r="AJ35" i="22"/>
  <c r="AI35" i="22"/>
  <c r="AH35" i="22"/>
  <c r="AG35" i="22"/>
  <c r="AF35" i="22"/>
  <c r="AE35" i="22"/>
  <c r="AD35" i="22"/>
  <c r="AC35" i="22"/>
  <c r="AB35" i="22"/>
  <c r="AA35" i="22"/>
  <c r="Z35" i="22"/>
  <c r="Y35" i="22"/>
  <c r="X35" i="22"/>
  <c r="AN34" i="22"/>
  <c r="AM34" i="22"/>
  <c r="AL34" i="22"/>
  <c r="AK34" i="22"/>
  <c r="AJ34" i="22"/>
  <c r="AI34" i="22"/>
  <c r="AH34" i="22"/>
  <c r="AG34" i="22"/>
  <c r="AF34" i="22"/>
  <c r="AE34" i="22"/>
  <c r="AD34" i="22"/>
  <c r="AC34" i="22"/>
  <c r="AB34" i="22"/>
  <c r="AA34" i="22"/>
  <c r="Z34" i="22"/>
  <c r="Y34" i="22"/>
  <c r="X34" i="22"/>
  <c r="AN33" i="22"/>
  <c r="AM33" i="22"/>
  <c r="AL33" i="22"/>
  <c r="AK33" i="22"/>
  <c r="AJ33" i="22"/>
  <c r="AI33" i="22"/>
  <c r="AH33" i="22"/>
  <c r="AG33" i="22"/>
  <c r="AF33" i="22"/>
  <c r="AE33" i="22"/>
  <c r="AD33" i="22"/>
  <c r="AC33" i="22"/>
  <c r="AB33" i="22"/>
  <c r="AA33" i="22"/>
  <c r="Z33" i="22"/>
  <c r="Y33" i="22"/>
  <c r="X33" i="22"/>
  <c r="AN32" i="22"/>
  <c r="AM32" i="22"/>
  <c r="AL32" i="22"/>
  <c r="AK32" i="22"/>
  <c r="AJ32" i="22"/>
  <c r="AI32" i="22"/>
  <c r="AH32" i="22"/>
  <c r="AG32" i="22"/>
  <c r="AF32" i="22"/>
  <c r="AE32" i="22"/>
  <c r="AD32" i="22"/>
  <c r="AC32" i="22"/>
  <c r="AB32" i="22"/>
  <c r="AA32" i="22"/>
  <c r="Z32" i="22"/>
  <c r="Y32" i="22"/>
  <c r="X32" i="22"/>
  <c r="AN31" i="22"/>
  <c r="AM31" i="22"/>
  <c r="AL31" i="22"/>
  <c r="AK31" i="22"/>
  <c r="AJ31" i="22"/>
  <c r="AI31" i="22"/>
  <c r="AH31" i="22"/>
  <c r="AG31" i="22"/>
  <c r="AF31" i="22"/>
  <c r="AE31" i="22"/>
  <c r="AD31" i="22"/>
  <c r="AC31" i="22"/>
  <c r="AB31" i="22"/>
  <c r="AA31" i="22"/>
  <c r="Z31" i="22"/>
  <c r="Y31" i="22"/>
  <c r="X31" i="22"/>
  <c r="AN30" i="22"/>
  <c r="AM30" i="22"/>
  <c r="AL30" i="22"/>
  <c r="AK30" i="22"/>
  <c r="AJ30" i="22"/>
  <c r="AI30" i="22"/>
  <c r="AH30" i="22"/>
  <c r="AG30" i="22"/>
  <c r="AF30" i="22"/>
  <c r="AE30" i="22"/>
  <c r="AD30" i="22"/>
  <c r="AC30" i="22"/>
  <c r="AB30" i="22"/>
  <c r="AA30" i="22"/>
  <c r="Z30" i="22"/>
  <c r="Y30" i="22"/>
  <c r="X30" i="22"/>
  <c r="AN29" i="22"/>
  <c r="AM29" i="22"/>
  <c r="AL29" i="22"/>
  <c r="AK29" i="22"/>
  <c r="AJ29" i="22"/>
  <c r="AI29" i="22"/>
  <c r="AH29" i="22"/>
  <c r="AG29" i="22"/>
  <c r="AF29" i="22"/>
  <c r="AE29" i="22"/>
  <c r="AD29" i="22"/>
  <c r="AC29" i="22"/>
  <c r="AB29" i="22"/>
  <c r="AA29" i="22"/>
  <c r="Z29" i="22"/>
  <c r="Y29" i="22"/>
  <c r="X29" i="22"/>
  <c r="AN28" i="22"/>
  <c r="AM28" i="22"/>
  <c r="AL28" i="22"/>
  <c r="AK28" i="22"/>
  <c r="AJ28" i="22"/>
  <c r="AI28" i="22"/>
  <c r="AH28" i="22"/>
  <c r="AG28" i="22"/>
  <c r="AF28" i="22"/>
  <c r="AE28" i="22"/>
  <c r="AD28" i="22"/>
  <c r="AC28" i="22"/>
  <c r="AB28" i="22"/>
  <c r="AA28" i="22"/>
  <c r="Z28" i="22"/>
  <c r="Y28" i="22"/>
  <c r="X28" i="22"/>
  <c r="AN27" i="22"/>
  <c r="AM27" i="22"/>
  <c r="AL27" i="22"/>
  <c r="AK27" i="22"/>
  <c r="AJ27" i="22"/>
  <c r="AI27" i="22"/>
  <c r="AH27" i="22"/>
  <c r="AG27" i="22"/>
  <c r="AF27" i="22"/>
  <c r="AE27" i="22"/>
  <c r="AD27" i="22"/>
  <c r="AC27" i="22"/>
  <c r="AB27" i="22"/>
  <c r="AA27" i="22"/>
  <c r="Z27" i="22"/>
  <c r="Y27" i="22"/>
  <c r="X27" i="22"/>
  <c r="AN26" i="22"/>
  <c r="AM26" i="22"/>
  <c r="AL26" i="22"/>
  <c r="AK26" i="22"/>
  <c r="AJ26" i="22"/>
  <c r="AI26" i="22"/>
  <c r="AH26" i="22"/>
  <c r="AG26" i="22"/>
  <c r="AF26" i="22"/>
  <c r="AE26" i="22"/>
  <c r="AD26" i="22"/>
  <c r="AC26" i="22"/>
  <c r="AB26" i="22"/>
  <c r="AA26" i="22"/>
  <c r="Z26" i="22"/>
  <c r="Y26" i="22"/>
  <c r="X26" i="22"/>
  <c r="AN25" i="22"/>
  <c r="AM25" i="22"/>
  <c r="AL25" i="22"/>
  <c r="AK25" i="22"/>
  <c r="AJ25" i="22"/>
  <c r="AI25" i="22"/>
  <c r="AH25" i="22"/>
  <c r="AG25" i="22"/>
  <c r="AF25" i="22"/>
  <c r="AE25" i="22"/>
  <c r="AD25" i="22"/>
  <c r="AC25" i="22"/>
  <c r="AB25" i="22"/>
  <c r="AA25" i="22"/>
  <c r="Z25" i="22"/>
  <c r="Y25" i="22"/>
  <c r="X25" i="22"/>
  <c r="AN24" i="22"/>
  <c r="AM24" i="22"/>
  <c r="AL24" i="22"/>
  <c r="AK24" i="22"/>
  <c r="AJ24" i="22"/>
  <c r="AI24" i="22"/>
  <c r="AH24" i="22"/>
  <c r="AG24" i="22"/>
  <c r="AF24" i="22"/>
  <c r="AE24" i="22"/>
  <c r="AD24" i="22"/>
  <c r="AC24" i="22"/>
  <c r="AB24" i="22"/>
  <c r="AA24" i="22"/>
  <c r="Z24" i="22"/>
  <c r="Y24" i="22"/>
  <c r="X24" i="22"/>
  <c r="AN23" i="22"/>
  <c r="AM23" i="22"/>
  <c r="AL23" i="22"/>
  <c r="AK23" i="22"/>
  <c r="AJ23" i="22"/>
  <c r="AI23" i="22"/>
  <c r="AH23" i="22"/>
  <c r="AG23" i="22"/>
  <c r="AF23" i="22"/>
  <c r="AE23" i="22"/>
  <c r="AD23" i="22"/>
  <c r="AC23" i="22"/>
  <c r="AB23" i="22"/>
  <c r="AA23" i="22"/>
  <c r="Z23" i="22"/>
  <c r="Y23" i="22"/>
  <c r="X23" i="22"/>
  <c r="AN22" i="22"/>
  <c r="AM22" i="22"/>
  <c r="AL22" i="22"/>
  <c r="AK22" i="22"/>
  <c r="AJ22" i="22"/>
  <c r="AI22" i="22"/>
  <c r="AH22" i="22"/>
  <c r="AG22" i="22"/>
  <c r="AF22" i="22"/>
  <c r="AE22" i="22"/>
  <c r="AD22" i="22"/>
  <c r="AC22" i="22"/>
  <c r="AB22" i="22"/>
  <c r="AA22" i="22"/>
  <c r="Z22" i="22"/>
  <c r="Y22" i="22"/>
  <c r="X22" i="22"/>
  <c r="AN21" i="22"/>
  <c r="AM21" i="22"/>
  <c r="AL21" i="22"/>
  <c r="AK21" i="22"/>
  <c r="AJ21" i="22"/>
  <c r="AI21" i="22"/>
  <c r="AH21" i="22"/>
  <c r="AG21" i="22"/>
  <c r="AF21" i="22"/>
  <c r="AE21" i="22"/>
  <c r="AD21" i="22"/>
  <c r="AC21" i="22"/>
  <c r="AB21" i="22"/>
  <c r="AA21" i="22"/>
  <c r="Z21" i="22"/>
  <c r="Y21" i="22"/>
  <c r="X21" i="22"/>
  <c r="AN20" i="22"/>
  <c r="AM20" i="22"/>
  <c r="AL20" i="22"/>
  <c r="AK20" i="22"/>
  <c r="AJ20" i="22"/>
  <c r="AI20" i="22"/>
  <c r="AH20" i="22"/>
  <c r="AG20" i="22"/>
  <c r="AF20" i="22"/>
  <c r="AE20" i="22"/>
  <c r="AD20" i="22"/>
  <c r="AC20" i="22"/>
  <c r="AB20" i="22"/>
  <c r="AA20" i="22"/>
  <c r="Z20" i="22"/>
  <c r="Y20" i="22"/>
  <c r="X20" i="22"/>
  <c r="AN19" i="22"/>
  <c r="AM19" i="22"/>
  <c r="AL19" i="22"/>
  <c r="AK19" i="22"/>
  <c r="AJ19" i="22"/>
  <c r="AI19" i="22"/>
  <c r="AH19" i="22"/>
  <c r="AG19" i="22"/>
  <c r="AF19" i="22"/>
  <c r="AE19" i="22"/>
  <c r="AD19" i="22"/>
  <c r="AC19" i="22"/>
  <c r="AB19" i="22"/>
  <c r="AA19" i="22"/>
  <c r="Z19" i="22"/>
  <c r="Y19" i="22"/>
  <c r="X19" i="22"/>
  <c r="AN18" i="22"/>
  <c r="AM18" i="22"/>
  <c r="AL18" i="22"/>
  <c r="AK18" i="22"/>
  <c r="AJ18" i="22"/>
  <c r="AI18" i="22"/>
  <c r="AH18" i="22"/>
  <c r="AG18" i="22"/>
  <c r="AF18" i="22"/>
  <c r="AE18" i="22"/>
  <c r="AD18" i="22"/>
  <c r="AC18" i="22"/>
  <c r="AB18" i="22"/>
  <c r="AA18" i="22"/>
  <c r="Z18" i="22"/>
  <c r="Y18" i="22"/>
  <c r="X18" i="22"/>
  <c r="AN17" i="22"/>
  <c r="AM17" i="22"/>
  <c r="AL17" i="22"/>
  <c r="AK17" i="22"/>
  <c r="AJ17" i="22"/>
  <c r="AI17" i="22"/>
  <c r="AH17" i="22"/>
  <c r="AG17" i="22"/>
  <c r="AF17" i="22"/>
  <c r="AE17" i="22"/>
  <c r="AD17" i="22"/>
  <c r="AC17" i="22"/>
  <c r="AB17" i="22"/>
  <c r="AA17" i="22"/>
  <c r="Z17" i="22"/>
  <c r="Y17" i="22"/>
  <c r="X17" i="22"/>
  <c r="AN16" i="22"/>
  <c r="AM16" i="22"/>
  <c r="AL16" i="22"/>
  <c r="AK16" i="22"/>
  <c r="AJ16" i="22"/>
  <c r="AI16" i="22"/>
  <c r="AH16" i="22"/>
  <c r="AG16" i="22"/>
  <c r="AF16" i="22"/>
  <c r="AE16" i="22"/>
  <c r="AD16" i="22"/>
  <c r="AC16" i="22"/>
  <c r="AB16" i="22"/>
  <c r="AA16" i="22"/>
  <c r="Z16" i="22"/>
  <c r="Y16" i="22"/>
  <c r="X16" i="22"/>
  <c r="AN15" i="22"/>
  <c r="AM15" i="22"/>
  <c r="AL15" i="22"/>
  <c r="AK15" i="22"/>
  <c r="AJ15" i="22"/>
  <c r="AI15" i="22"/>
  <c r="AH15" i="22"/>
  <c r="AG15" i="22"/>
  <c r="AF15" i="22"/>
  <c r="AE15" i="22"/>
  <c r="AD15" i="22"/>
  <c r="AC15" i="22"/>
  <c r="AB15" i="22"/>
  <c r="AA15" i="22"/>
  <c r="Z15" i="22"/>
  <c r="Y15" i="22"/>
  <c r="X15" i="22"/>
  <c r="AN14" i="22"/>
  <c r="AM14" i="22"/>
  <c r="AL14" i="22"/>
  <c r="AK14" i="22"/>
  <c r="AJ14" i="22"/>
  <c r="AI14" i="22"/>
  <c r="AH14" i="22"/>
  <c r="AG14" i="22"/>
  <c r="AF14" i="22"/>
  <c r="AE14" i="22"/>
  <c r="AD14" i="22"/>
  <c r="AC14" i="22"/>
  <c r="AB14" i="22"/>
  <c r="AA14" i="22"/>
  <c r="Z14" i="22"/>
  <c r="Y14" i="22"/>
  <c r="X14" i="22"/>
  <c r="AN13" i="22"/>
  <c r="AM13" i="22"/>
  <c r="AL13" i="22"/>
  <c r="AK13" i="22"/>
  <c r="AJ13" i="22"/>
  <c r="AI13" i="22"/>
  <c r="AH13" i="22"/>
  <c r="AG13" i="22"/>
  <c r="AF13" i="22"/>
  <c r="AE13" i="22"/>
  <c r="AD13" i="22"/>
  <c r="AC13" i="22"/>
  <c r="AB13" i="22"/>
  <c r="AA13" i="22"/>
  <c r="Z13" i="22"/>
  <c r="Y13" i="22"/>
  <c r="X13" i="22"/>
  <c r="AN12" i="22"/>
  <c r="AM12" i="22"/>
  <c r="AL12" i="22"/>
  <c r="AK12" i="22"/>
  <c r="AJ12" i="22"/>
  <c r="AI12" i="22"/>
  <c r="AH12" i="22"/>
  <c r="AG12" i="22"/>
  <c r="AF12" i="22"/>
  <c r="AE12" i="22"/>
  <c r="AD12" i="22"/>
  <c r="AC12" i="22"/>
  <c r="AB12" i="22"/>
  <c r="AA12" i="22"/>
  <c r="Z12" i="22"/>
  <c r="Y12" i="22"/>
  <c r="X12" i="22"/>
  <c r="AN11" i="22"/>
  <c r="AM11" i="22"/>
  <c r="AL11" i="22"/>
  <c r="AK11" i="22"/>
  <c r="AJ11" i="22"/>
  <c r="AI11" i="22"/>
  <c r="AH11" i="22"/>
  <c r="AG11" i="22"/>
  <c r="AF11" i="22"/>
  <c r="AE11" i="22"/>
  <c r="AD11" i="22"/>
  <c r="AC11" i="22"/>
  <c r="AB11" i="22"/>
  <c r="AA11" i="22"/>
  <c r="Z11" i="22"/>
  <c r="Y11" i="22"/>
  <c r="X11" i="22"/>
  <c r="AN10" i="22"/>
  <c r="AM10" i="22"/>
  <c r="AL10" i="22"/>
  <c r="AK10" i="22"/>
  <c r="AJ10" i="22"/>
  <c r="AI10" i="22"/>
  <c r="AH10" i="22"/>
  <c r="AG10" i="22"/>
  <c r="AF10" i="22"/>
  <c r="AE10" i="22"/>
  <c r="AD10" i="22"/>
  <c r="AC10" i="22"/>
  <c r="AB10" i="22"/>
  <c r="AA10" i="22"/>
  <c r="Z10" i="22"/>
  <c r="Y10" i="22"/>
  <c r="X10" i="22"/>
  <c r="AN9" i="22"/>
  <c r="AM9" i="22"/>
  <c r="AL9" i="22"/>
  <c r="AK9" i="22"/>
  <c r="AJ9" i="22"/>
  <c r="AI9" i="22"/>
  <c r="AH9" i="22"/>
  <c r="AG9" i="22"/>
  <c r="AF9" i="22"/>
  <c r="AE9" i="22"/>
  <c r="AD9" i="22"/>
  <c r="AC9" i="22"/>
  <c r="AB9" i="22"/>
  <c r="AA9" i="22"/>
  <c r="Z9" i="22"/>
  <c r="Y9" i="22"/>
  <c r="X9" i="22"/>
  <c r="AN8" i="22"/>
  <c r="AM8" i="22"/>
  <c r="AL8" i="22"/>
  <c r="AK8" i="22"/>
  <c r="AJ8" i="22"/>
  <c r="AI8" i="22"/>
  <c r="AH8" i="22"/>
  <c r="AG8" i="22"/>
  <c r="AF8" i="22"/>
  <c r="AE8" i="22"/>
  <c r="AD8" i="22"/>
  <c r="AC8" i="22"/>
  <c r="AB8" i="22"/>
  <c r="AA8" i="22"/>
  <c r="Z8" i="22"/>
  <c r="Y8" i="22"/>
  <c r="X8" i="22"/>
  <c r="AN7" i="22"/>
  <c r="AM7" i="22"/>
  <c r="AL7" i="22"/>
  <c r="AK7" i="22"/>
  <c r="AJ7" i="22"/>
  <c r="AI7" i="22"/>
  <c r="AH7" i="22"/>
  <c r="AG7" i="22"/>
  <c r="AF7" i="22"/>
  <c r="AE7" i="22"/>
  <c r="AD7" i="22"/>
  <c r="AC7" i="22"/>
  <c r="AB7" i="22"/>
  <c r="AA7" i="22"/>
  <c r="Z7" i="22"/>
  <c r="Y7" i="22"/>
  <c r="X7" i="22"/>
  <c r="AN6" i="22"/>
  <c r="AM6" i="22"/>
  <c r="AL6" i="22"/>
  <c r="AK6" i="22"/>
  <c r="AJ6" i="22"/>
  <c r="AI6" i="22"/>
  <c r="AH6" i="22"/>
  <c r="AG6" i="22"/>
  <c r="AF6" i="22"/>
  <c r="AE6" i="22"/>
  <c r="AD6" i="22"/>
  <c r="AC6" i="22"/>
  <c r="AB6" i="22"/>
  <c r="AA6" i="22"/>
  <c r="Z6" i="22"/>
  <c r="Y6" i="22"/>
  <c r="X6" i="22"/>
  <c r="L1203" i="21"/>
  <c r="M1203" i="21"/>
  <c r="N1203" i="21"/>
  <c r="O1203" i="21"/>
  <c r="P1203" i="21"/>
  <c r="Q1203" i="21"/>
  <c r="R1203" i="21"/>
  <c r="S1203" i="21"/>
  <c r="T1203" i="21"/>
  <c r="U1203" i="21"/>
  <c r="V1203" i="21"/>
  <c r="W1203" i="21"/>
  <c r="X1203" i="21"/>
  <c r="Y1203" i="21"/>
  <c r="Z1203" i="21"/>
  <c r="AA1203" i="21"/>
  <c r="K1203" i="21"/>
  <c r="L1181" i="21"/>
  <c r="M1181" i="21"/>
  <c r="N1181" i="21"/>
  <c r="O1181" i="21"/>
  <c r="P1181" i="21"/>
  <c r="Q1181" i="21"/>
  <c r="R1181" i="21"/>
  <c r="S1181" i="21"/>
  <c r="T1181" i="21"/>
  <c r="U1181" i="21"/>
  <c r="V1181" i="21"/>
  <c r="W1181" i="21"/>
  <c r="X1181" i="21"/>
  <c r="Y1181" i="21"/>
  <c r="Z1181" i="21"/>
  <c r="AA1181" i="21"/>
  <c r="K1181" i="21"/>
  <c r="N1179" i="21"/>
  <c r="O1179" i="21"/>
  <c r="P1179" i="21"/>
  <c r="Q1179" i="21"/>
  <c r="R1179" i="21"/>
  <c r="S1179" i="21"/>
  <c r="T1179" i="21"/>
  <c r="U1179" i="21"/>
  <c r="V1179" i="21"/>
  <c r="W1179" i="21"/>
  <c r="X1179" i="21"/>
  <c r="Y1179" i="21"/>
  <c r="Z1179" i="21"/>
  <c r="AA1179" i="21"/>
  <c r="M1179" i="21"/>
  <c r="L1179" i="21"/>
  <c r="K1179" i="21"/>
  <c r="O1177" i="21"/>
  <c r="P1177" i="21"/>
  <c r="Q1177" i="21"/>
  <c r="R1177" i="21"/>
  <c r="S1177" i="21"/>
  <c r="T1177" i="21"/>
  <c r="U1177" i="21"/>
  <c r="V1177" i="21"/>
  <c r="W1177" i="21"/>
  <c r="X1177" i="21"/>
  <c r="Y1177" i="21"/>
  <c r="Z1177" i="21"/>
  <c r="AA1177" i="21"/>
  <c r="N1177" i="21"/>
  <c r="M1177" i="21"/>
  <c r="L1177" i="21"/>
  <c r="K1177" i="21"/>
  <c r="O1174" i="21"/>
  <c r="P1174" i="21"/>
  <c r="Q1174" i="21"/>
  <c r="R1174" i="21"/>
  <c r="S1174" i="21"/>
  <c r="T1174" i="21"/>
  <c r="U1174" i="21"/>
  <c r="V1174" i="21"/>
  <c r="W1174" i="21"/>
  <c r="X1174" i="21"/>
  <c r="Y1174" i="21"/>
  <c r="Z1174" i="21"/>
  <c r="AA1174" i="21"/>
  <c r="M1174" i="21"/>
  <c r="N1174" i="21"/>
  <c r="L1174" i="21"/>
  <c r="K1174" i="21"/>
  <c r="O1224" i="21"/>
  <c r="O1223" i="21" s="1"/>
  <c r="P1224" i="21"/>
  <c r="P1223" i="21" s="1"/>
  <c r="Q1224" i="21"/>
  <c r="Q1223" i="21" s="1"/>
  <c r="R1224" i="21"/>
  <c r="R1223" i="21" s="1"/>
  <c r="S1224" i="21"/>
  <c r="S1223" i="21" s="1"/>
  <c r="T1224" i="21"/>
  <c r="T1223" i="21" s="1"/>
  <c r="U1224" i="21"/>
  <c r="U1223" i="21" s="1"/>
  <c r="V1224" i="21"/>
  <c r="V1223" i="21" s="1"/>
  <c r="W1224" i="21"/>
  <c r="W1223" i="21" s="1"/>
  <c r="X1224" i="21"/>
  <c r="X1223" i="21" s="1"/>
  <c r="Y1224" i="21"/>
  <c r="Y1223" i="21" s="1"/>
  <c r="Z1224" i="21"/>
  <c r="Z1223" i="21" s="1"/>
  <c r="AA1224" i="21"/>
  <c r="AA1223" i="21" s="1"/>
  <c r="L1224" i="21"/>
  <c r="L1223" i="21" s="1"/>
  <c r="M1224" i="21"/>
  <c r="M1223" i="21" s="1"/>
  <c r="N1224" i="21"/>
  <c r="N1223" i="21" s="1"/>
  <c r="K1224" i="21"/>
  <c r="K1223" i="21" s="1"/>
  <c r="V1194" i="21"/>
  <c r="V1192" i="21" s="1"/>
  <c r="W1194" i="21"/>
  <c r="W1192" i="21" s="1"/>
  <c r="X1194" i="21"/>
  <c r="X1192" i="21" s="1"/>
  <c r="Y1194" i="21"/>
  <c r="Y1192" i="21" s="1"/>
  <c r="Z1194" i="21"/>
  <c r="Z1192" i="21" s="1"/>
  <c r="AA1194" i="21"/>
  <c r="AA1192" i="21" s="1"/>
  <c r="R1194" i="21"/>
  <c r="R1192" i="21" s="1"/>
  <c r="S1194" i="21"/>
  <c r="S1192" i="21" s="1"/>
  <c r="T1194" i="21"/>
  <c r="T1192" i="21" s="1"/>
  <c r="U1194" i="21"/>
  <c r="U1192" i="21" s="1"/>
  <c r="O1194" i="21"/>
  <c r="O1192" i="21" s="1"/>
  <c r="P1194" i="21"/>
  <c r="P1192" i="21" s="1"/>
  <c r="Q1194" i="21"/>
  <c r="Q1192" i="21" s="1"/>
  <c r="L1194" i="21"/>
  <c r="L1192" i="21" s="1"/>
  <c r="M1194" i="21"/>
  <c r="M1192" i="21" s="1"/>
  <c r="N1194" i="21"/>
  <c r="N1192" i="21" s="1"/>
  <c r="K1194" i="21"/>
  <c r="K1192" i="21" s="1"/>
  <c r="Y1188" i="21"/>
  <c r="Z1188" i="21"/>
  <c r="AA1188" i="21"/>
  <c r="U1188" i="21"/>
  <c r="V1188" i="21"/>
  <c r="W1188" i="21"/>
  <c r="X1188" i="21"/>
  <c r="P1188" i="21"/>
  <c r="Q1188" i="21"/>
  <c r="R1188" i="21"/>
  <c r="S1188" i="21"/>
  <c r="T1188" i="21"/>
  <c r="L1188" i="21"/>
  <c r="M1188" i="21"/>
  <c r="N1188" i="21"/>
  <c r="O1188" i="21"/>
  <c r="K1188" i="21"/>
  <c r="L1173" i="21" l="1"/>
  <c r="M1173" i="21"/>
  <c r="Z1173" i="21"/>
  <c r="X1173" i="21"/>
  <c r="V1173" i="21"/>
  <c r="T1173" i="21"/>
  <c r="R1173" i="21"/>
  <c r="P1173" i="21"/>
  <c r="K1173" i="21"/>
  <c r="N1173" i="21"/>
  <c r="AA1173" i="21"/>
  <c r="Y1173" i="21"/>
  <c r="W1173" i="21"/>
  <c r="U1173" i="21"/>
  <c r="S1173" i="21"/>
  <c r="Q1173" i="21"/>
  <c r="O1173" i="21"/>
  <c r="L1014" i="21"/>
  <c r="M1014" i="21"/>
  <c r="N1014" i="21"/>
  <c r="O1014" i="21"/>
  <c r="P1014" i="21"/>
  <c r="Q1014" i="21"/>
  <c r="R1014" i="21"/>
  <c r="S1014" i="21"/>
  <c r="T1014" i="21"/>
  <c r="U1014" i="21"/>
  <c r="V1014" i="21"/>
  <c r="W1014" i="21"/>
  <c r="X1014" i="21"/>
  <c r="Y1014" i="21"/>
  <c r="Z1014" i="21"/>
  <c r="AA1014" i="21"/>
  <c r="K1014" i="21"/>
  <c r="L1036" i="21"/>
  <c r="M1036" i="21"/>
  <c r="N1036" i="21"/>
  <c r="O1036" i="21"/>
  <c r="P1036" i="21"/>
  <c r="Q1036" i="21"/>
  <c r="R1036" i="21"/>
  <c r="S1036" i="21"/>
  <c r="T1036" i="21"/>
  <c r="U1036" i="21"/>
  <c r="V1036" i="21"/>
  <c r="W1036" i="21"/>
  <c r="X1036" i="21"/>
  <c r="Y1036" i="21"/>
  <c r="Z1036" i="21"/>
  <c r="AA1036" i="21"/>
  <c r="K1036" i="21"/>
  <c r="F854" i="1" l="1"/>
  <c r="F855" i="1"/>
  <c r="F856" i="1"/>
  <c r="F857" i="1"/>
  <c r="F858" i="1"/>
  <c r="F859" i="1"/>
  <c r="F860" i="1"/>
  <c r="F861" i="1"/>
  <c r="H854" i="1"/>
  <c r="H855" i="1"/>
  <c r="H856" i="1"/>
  <c r="H857" i="1"/>
  <c r="H858" i="1"/>
  <c r="H859" i="1"/>
  <c r="H860" i="1"/>
  <c r="H861" i="1"/>
  <c r="J854" i="1"/>
  <c r="J855" i="1"/>
  <c r="J856" i="1"/>
  <c r="J857" i="1"/>
  <c r="J858" i="1"/>
  <c r="J859" i="1"/>
  <c r="J860" i="1"/>
  <c r="J861" i="1"/>
  <c r="L854" i="1"/>
  <c r="L855" i="1"/>
  <c r="L856" i="1"/>
  <c r="L857" i="1"/>
  <c r="L858" i="1"/>
  <c r="L859" i="1"/>
  <c r="L860" i="1"/>
  <c r="L861" i="1"/>
  <c r="N854" i="1"/>
  <c r="N855" i="1"/>
  <c r="N856" i="1"/>
  <c r="N857" i="1"/>
  <c r="N858" i="1"/>
  <c r="N859" i="1"/>
  <c r="N860" i="1"/>
  <c r="N861" i="1"/>
  <c r="P854" i="1"/>
  <c r="P855" i="1"/>
  <c r="P856" i="1"/>
  <c r="P857" i="1"/>
  <c r="P858" i="1"/>
  <c r="P859" i="1"/>
  <c r="P860" i="1"/>
  <c r="P861" i="1"/>
  <c r="R854" i="1"/>
  <c r="R855" i="1"/>
  <c r="R856" i="1"/>
  <c r="R857" i="1"/>
  <c r="R858" i="1"/>
  <c r="R859" i="1"/>
  <c r="R860" i="1"/>
  <c r="R861" i="1"/>
  <c r="T854" i="1"/>
  <c r="T855" i="1"/>
  <c r="T856" i="1"/>
  <c r="T857" i="1"/>
  <c r="T858" i="1"/>
  <c r="T859" i="1"/>
  <c r="T860" i="1"/>
  <c r="T861" i="1"/>
  <c r="V854" i="1"/>
  <c r="V855" i="1"/>
  <c r="V856" i="1"/>
  <c r="V857" i="1"/>
  <c r="V858" i="1"/>
  <c r="V859" i="1"/>
  <c r="V860" i="1"/>
  <c r="V861" i="1"/>
  <c r="X854" i="1"/>
  <c r="X855" i="1"/>
  <c r="X856" i="1"/>
  <c r="X857" i="1"/>
  <c r="X858" i="1"/>
  <c r="X859" i="1"/>
  <c r="X860" i="1"/>
  <c r="X861" i="1"/>
  <c r="Z854" i="1"/>
  <c r="Z855" i="1"/>
  <c r="Z856" i="1"/>
  <c r="Z857" i="1"/>
  <c r="Z858" i="1"/>
  <c r="Z859" i="1"/>
  <c r="Z860" i="1"/>
  <c r="Z861" i="1"/>
  <c r="AB861" i="1"/>
  <c r="AB854" i="1"/>
  <c r="AB855" i="1"/>
  <c r="AB856" i="1"/>
  <c r="AB857" i="1"/>
  <c r="AB858" i="1"/>
  <c r="AB859" i="1"/>
  <c r="AB860" i="1"/>
  <c r="AD854" i="1"/>
  <c r="AD855" i="1"/>
  <c r="AD856" i="1"/>
  <c r="AD857" i="1"/>
  <c r="AD858" i="1"/>
  <c r="AD859" i="1"/>
  <c r="AD860" i="1"/>
  <c r="AD861" i="1"/>
  <c r="AF854" i="1"/>
  <c r="AF855" i="1"/>
  <c r="AF856" i="1"/>
  <c r="AF857" i="1"/>
  <c r="AF858" i="1"/>
  <c r="AF859" i="1"/>
  <c r="AF860" i="1"/>
  <c r="AF861" i="1"/>
  <c r="AH854" i="1"/>
  <c r="AH855" i="1"/>
  <c r="AH856" i="1"/>
  <c r="AH857" i="1"/>
  <c r="AH858" i="1"/>
  <c r="AH859" i="1"/>
  <c r="AH860" i="1"/>
  <c r="AH861" i="1"/>
  <c r="AJ854" i="1"/>
  <c r="AJ855" i="1"/>
  <c r="AJ856" i="1"/>
  <c r="AJ857" i="1"/>
  <c r="AJ858" i="1"/>
  <c r="AJ859" i="1"/>
  <c r="AJ860" i="1"/>
  <c r="AJ861" i="1"/>
  <c r="AL854" i="1"/>
  <c r="AL855" i="1"/>
  <c r="AL856" i="1"/>
  <c r="AL857" i="1"/>
  <c r="AL858" i="1"/>
  <c r="AL859" i="1"/>
  <c r="AL860" i="1"/>
  <c r="AL861" i="1"/>
  <c r="L1428" i="21"/>
  <c r="M1428" i="21"/>
  <c r="N1428" i="21"/>
  <c r="O1428" i="21"/>
  <c r="P1428" i="21"/>
  <c r="Q1428" i="21"/>
  <c r="R1428" i="21"/>
  <c r="S1428" i="21"/>
  <c r="T1428" i="21"/>
  <c r="U1428" i="21"/>
  <c r="V1428" i="21"/>
  <c r="W1428" i="21"/>
  <c r="X1428" i="21"/>
  <c r="Y1428" i="21"/>
  <c r="Z1428" i="21"/>
  <c r="AA1428" i="21"/>
  <c r="K1428" i="21"/>
  <c r="L1418" i="21"/>
  <c r="M1418" i="21"/>
  <c r="N1418" i="21"/>
  <c r="O1418" i="21"/>
  <c r="P1418" i="21"/>
  <c r="Q1418" i="21"/>
  <c r="R1418" i="21"/>
  <c r="S1418" i="21"/>
  <c r="T1418" i="21"/>
  <c r="U1418" i="21"/>
  <c r="V1418" i="21"/>
  <c r="W1418" i="21"/>
  <c r="X1418" i="21"/>
  <c r="Y1418" i="21"/>
  <c r="Z1418" i="21"/>
  <c r="AA1418" i="21"/>
  <c r="K1418" i="21"/>
  <c r="AK841" i="1" l="1"/>
  <c r="AL841" i="1" s="1"/>
  <c r="AI841" i="1"/>
  <c r="AJ841" i="1" s="1"/>
  <c r="AG841" i="1"/>
  <c r="AH841" i="1" s="1"/>
  <c r="AE841" i="1"/>
  <c r="AF841" i="1" s="1"/>
  <c r="AC841" i="1"/>
  <c r="AD841" i="1" s="1"/>
  <c r="AA841" i="1"/>
  <c r="AB841" i="1" s="1"/>
  <c r="Y841" i="1"/>
  <c r="Z841" i="1" s="1"/>
  <c r="W841" i="1"/>
  <c r="X841" i="1" s="1"/>
  <c r="U841" i="1"/>
  <c r="V841" i="1" s="1"/>
  <c r="S841" i="1"/>
  <c r="T841" i="1" s="1"/>
  <c r="Q841" i="1"/>
  <c r="R841" i="1" s="1"/>
  <c r="O841" i="1"/>
  <c r="P841" i="1" s="1"/>
  <c r="M841" i="1"/>
  <c r="N841" i="1" s="1"/>
  <c r="K841" i="1"/>
  <c r="L841" i="1" s="1"/>
  <c r="I841" i="1"/>
  <c r="J841" i="1" s="1"/>
  <c r="G841" i="1"/>
  <c r="H841" i="1" s="1"/>
  <c r="E841" i="1"/>
  <c r="F841" i="1" s="1"/>
  <c r="AK840" i="1"/>
  <c r="AL840" i="1" s="1"/>
  <c r="AI840" i="1"/>
  <c r="AJ840" i="1" s="1"/>
  <c r="AG840" i="1"/>
  <c r="AH840" i="1" s="1"/>
  <c r="AE840" i="1"/>
  <c r="AF840" i="1" s="1"/>
  <c r="AC840" i="1"/>
  <c r="AD840" i="1" s="1"/>
  <c r="AA840" i="1"/>
  <c r="AB840" i="1" s="1"/>
  <c r="Y840" i="1"/>
  <c r="Z840" i="1" s="1"/>
  <c r="W840" i="1"/>
  <c r="X840" i="1" s="1"/>
  <c r="U840" i="1"/>
  <c r="V840" i="1" s="1"/>
  <c r="S840" i="1"/>
  <c r="T840" i="1" s="1"/>
  <c r="Q840" i="1"/>
  <c r="R840" i="1" s="1"/>
  <c r="O840" i="1"/>
  <c r="P840" i="1" s="1"/>
  <c r="M840" i="1"/>
  <c r="N840" i="1" s="1"/>
  <c r="K840" i="1"/>
  <c r="L840" i="1" s="1"/>
  <c r="I840" i="1"/>
  <c r="J840" i="1" s="1"/>
  <c r="G840" i="1"/>
  <c r="H840" i="1" s="1"/>
  <c r="E840" i="1"/>
  <c r="F840" i="1" s="1"/>
  <c r="L573" i="21" l="1"/>
  <c r="M573" i="21"/>
  <c r="N573" i="21"/>
  <c r="O573" i="21"/>
  <c r="P573" i="21"/>
  <c r="Q573" i="21"/>
  <c r="R573" i="21"/>
  <c r="S573" i="21"/>
  <c r="T573" i="21"/>
  <c r="U573" i="21"/>
  <c r="V573" i="21"/>
  <c r="W573" i="21"/>
  <c r="X573" i="21"/>
  <c r="Y573" i="21"/>
  <c r="Z573" i="21"/>
  <c r="AA573" i="21"/>
  <c r="K573" i="21"/>
  <c r="L567" i="21"/>
  <c r="M567" i="21"/>
  <c r="N567" i="21"/>
  <c r="O567" i="21"/>
  <c r="P567" i="21"/>
  <c r="Q567" i="21"/>
  <c r="R567" i="21"/>
  <c r="S567" i="21"/>
  <c r="T567" i="21"/>
  <c r="U567" i="21"/>
  <c r="V567" i="21"/>
  <c r="W567" i="21"/>
  <c r="X567" i="21"/>
  <c r="Y567" i="21"/>
  <c r="Z567" i="21"/>
  <c r="AA567" i="21"/>
  <c r="K567" i="21"/>
  <c r="L523" i="21"/>
  <c r="M523" i="21"/>
  <c r="N523" i="21"/>
  <c r="O523" i="21"/>
  <c r="P523" i="21"/>
  <c r="Q523" i="21"/>
  <c r="R523" i="21"/>
  <c r="S523" i="21"/>
  <c r="T523" i="21"/>
  <c r="U523" i="21"/>
  <c r="V523" i="21"/>
  <c r="W523" i="21"/>
  <c r="X523" i="21"/>
  <c r="Y523" i="21"/>
  <c r="Z523" i="21"/>
  <c r="AA523" i="21"/>
  <c r="K523" i="21"/>
  <c r="L516" i="21"/>
  <c r="M516" i="21"/>
  <c r="N516" i="21"/>
  <c r="O516" i="21"/>
  <c r="P516" i="21"/>
  <c r="Q516" i="21"/>
  <c r="R516" i="21"/>
  <c r="S516" i="21"/>
  <c r="T516" i="21"/>
  <c r="U516" i="21"/>
  <c r="V516" i="21"/>
  <c r="W516" i="21"/>
  <c r="X516" i="21"/>
  <c r="Y516" i="21"/>
  <c r="Z516" i="21"/>
  <c r="AA516" i="21"/>
  <c r="K516" i="21"/>
  <c r="L478" i="21" l="1"/>
  <c r="M478" i="21"/>
  <c r="N478" i="21"/>
  <c r="O478" i="21"/>
  <c r="P478" i="21"/>
  <c r="Q478" i="21"/>
  <c r="R478" i="21"/>
  <c r="S478" i="21"/>
  <c r="T478" i="21"/>
  <c r="U478" i="21"/>
  <c r="V478" i="21"/>
  <c r="W478" i="21"/>
  <c r="X478" i="21"/>
  <c r="Y478" i="21"/>
  <c r="Z478" i="21"/>
  <c r="AA478" i="21"/>
  <c r="K478" i="21"/>
  <c r="L474" i="21"/>
  <c r="M474" i="21"/>
  <c r="N474" i="21"/>
  <c r="O474" i="21"/>
  <c r="P474" i="21"/>
  <c r="Q474" i="21"/>
  <c r="R474" i="21"/>
  <c r="S474" i="21"/>
  <c r="T474" i="21"/>
  <c r="U474" i="21"/>
  <c r="V474" i="21"/>
  <c r="W474" i="21"/>
  <c r="X474" i="21"/>
  <c r="Y474" i="21"/>
  <c r="Z474" i="21"/>
  <c r="AA474" i="21"/>
  <c r="K474" i="21"/>
  <c r="L470" i="21"/>
  <c r="M470" i="21"/>
  <c r="N470" i="21"/>
  <c r="O470" i="21"/>
  <c r="P470" i="21"/>
  <c r="Q470" i="21"/>
  <c r="R470" i="21"/>
  <c r="S470" i="21"/>
  <c r="T470" i="21"/>
  <c r="U470" i="21"/>
  <c r="V470" i="21"/>
  <c r="W470" i="21"/>
  <c r="X470" i="21"/>
  <c r="Y470" i="21"/>
  <c r="Z470" i="21"/>
  <c r="AA470" i="21"/>
  <c r="K470" i="21"/>
  <c r="L464" i="21"/>
  <c r="M464" i="21"/>
  <c r="N464" i="21"/>
  <c r="O464" i="21"/>
  <c r="P464" i="21"/>
  <c r="Q464" i="21"/>
  <c r="R464" i="21"/>
  <c r="S464" i="21"/>
  <c r="T464" i="21"/>
  <c r="U464" i="21"/>
  <c r="V464" i="21"/>
  <c r="W464" i="21"/>
  <c r="X464" i="21"/>
  <c r="Y464" i="21"/>
  <c r="Z464" i="21"/>
  <c r="AA464" i="21"/>
  <c r="K464" i="21"/>
  <c r="L505" i="21" l="1"/>
  <c r="M505" i="21"/>
  <c r="N505" i="21"/>
  <c r="O505" i="21"/>
  <c r="P505" i="21"/>
  <c r="Q505" i="21"/>
  <c r="R505" i="21"/>
  <c r="S505" i="21"/>
  <c r="T505" i="21"/>
  <c r="U505" i="21"/>
  <c r="V505" i="21"/>
  <c r="W505" i="21"/>
  <c r="X505" i="21"/>
  <c r="Y505" i="21"/>
  <c r="Z505" i="21"/>
  <c r="AA505" i="21"/>
  <c r="K505" i="21"/>
  <c r="L449" i="21"/>
  <c r="M449" i="21"/>
  <c r="N449" i="21"/>
  <c r="O449" i="21"/>
  <c r="P449" i="21"/>
  <c r="Q449" i="21"/>
  <c r="R449" i="21"/>
  <c r="S449" i="21"/>
  <c r="T449" i="21"/>
  <c r="U449" i="21"/>
  <c r="V449" i="21"/>
  <c r="W449" i="21"/>
  <c r="X449" i="21"/>
  <c r="Y449" i="21"/>
  <c r="Z449" i="21"/>
  <c r="AA449" i="21"/>
  <c r="K449" i="21"/>
  <c r="L452" i="21"/>
  <c r="M452" i="21"/>
  <c r="N452" i="21"/>
  <c r="O452" i="21"/>
  <c r="P452" i="21"/>
  <c r="Q452" i="21"/>
  <c r="R452" i="21"/>
  <c r="S452" i="21"/>
  <c r="T452" i="21"/>
  <c r="U452" i="21"/>
  <c r="V452" i="21"/>
  <c r="W452" i="21"/>
  <c r="X452" i="21"/>
  <c r="Y452" i="21"/>
  <c r="Z452" i="21"/>
  <c r="AA452" i="21"/>
  <c r="K452" i="21"/>
  <c r="L425" i="21" l="1"/>
  <c r="M425" i="21"/>
  <c r="N425" i="21"/>
  <c r="O425" i="21"/>
  <c r="P425" i="21"/>
  <c r="Q425" i="21"/>
  <c r="R425" i="21"/>
  <c r="S425" i="21"/>
  <c r="T425" i="21"/>
  <c r="U425" i="21"/>
  <c r="V425" i="21"/>
  <c r="W425" i="21"/>
  <c r="X425" i="21"/>
  <c r="Y425" i="21"/>
  <c r="Z425" i="21"/>
  <c r="AA425" i="21"/>
  <c r="K425" i="21"/>
  <c r="L363" i="21"/>
  <c r="M363" i="21"/>
  <c r="N363" i="21"/>
  <c r="O363" i="21"/>
  <c r="P363" i="21"/>
  <c r="Q363" i="21"/>
  <c r="R363" i="21"/>
  <c r="S363" i="21"/>
  <c r="T363" i="21"/>
  <c r="U363" i="21"/>
  <c r="V363" i="21"/>
  <c r="W363" i="21"/>
  <c r="X363" i="21"/>
  <c r="Y363" i="21"/>
  <c r="Z363" i="21"/>
  <c r="AA363" i="21"/>
  <c r="K363" i="21"/>
  <c r="L359" i="21"/>
  <c r="M359" i="21"/>
  <c r="N359" i="21"/>
  <c r="O359" i="21"/>
  <c r="P359" i="21"/>
  <c r="Q359" i="21"/>
  <c r="R359" i="21"/>
  <c r="S359" i="21"/>
  <c r="T359" i="21"/>
  <c r="U359" i="21"/>
  <c r="V359" i="21"/>
  <c r="W359" i="21"/>
  <c r="X359" i="21"/>
  <c r="Y359" i="21"/>
  <c r="Z359" i="21"/>
  <c r="AA359" i="21"/>
  <c r="K359" i="21"/>
  <c r="L357" i="21"/>
  <c r="M357" i="21"/>
  <c r="N357" i="21"/>
  <c r="O357" i="21"/>
  <c r="P357" i="21"/>
  <c r="Q357" i="21"/>
  <c r="R357" i="21"/>
  <c r="S357" i="21"/>
  <c r="T357" i="21"/>
  <c r="U357" i="21"/>
  <c r="V357" i="21"/>
  <c r="W357" i="21"/>
  <c r="X357" i="21"/>
  <c r="Y357" i="21"/>
  <c r="Z357" i="21"/>
  <c r="AA357" i="21"/>
  <c r="K357" i="21"/>
  <c r="L355" i="21"/>
  <c r="M355" i="21"/>
  <c r="N355" i="21"/>
  <c r="O355" i="21"/>
  <c r="P355" i="21"/>
  <c r="Q355" i="21"/>
  <c r="R355" i="21"/>
  <c r="S355" i="21"/>
  <c r="T355" i="21"/>
  <c r="U355" i="21"/>
  <c r="V355" i="21"/>
  <c r="W355" i="21"/>
  <c r="X355" i="21"/>
  <c r="Y355" i="21"/>
  <c r="Z355" i="21"/>
  <c r="AA355" i="21"/>
  <c r="K355" i="21"/>
  <c r="L351" i="21"/>
  <c r="M351" i="21"/>
  <c r="N351" i="21"/>
  <c r="O351" i="21"/>
  <c r="P351" i="21"/>
  <c r="Q351" i="21"/>
  <c r="R351" i="21"/>
  <c r="S351" i="21"/>
  <c r="T351" i="21"/>
  <c r="U351" i="21"/>
  <c r="V351" i="21"/>
  <c r="W351" i="21"/>
  <c r="X351" i="21"/>
  <c r="Y351" i="21"/>
  <c r="Z351" i="21"/>
  <c r="AA351" i="21"/>
  <c r="K351" i="21"/>
  <c r="L349" i="21"/>
  <c r="M349" i="21"/>
  <c r="N349" i="21"/>
  <c r="O349" i="21"/>
  <c r="P349" i="21"/>
  <c r="Q349" i="21"/>
  <c r="R349" i="21"/>
  <c r="S349" i="21"/>
  <c r="T349" i="21"/>
  <c r="U349" i="21"/>
  <c r="V349" i="21"/>
  <c r="W349" i="21"/>
  <c r="X349" i="21"/>
  <c r="Y349" i="21"/>
  <c r="Z349" i="21"/>
  <c r="AA349" i="21"/>
  <c r="K349" i="21"/>
  <c r="L200" i="21"/>
  <c r="M200" i="21"/>
  <c r="N200" i="21"/>
  <c r="O200" i="21"/>
  <c r="P200" i="21"/>
  <c r="Q200" i="21"/>
  <c r="R200" i="21"/>
  <c r="S200" i="21"/>
  <c r="T200" i="21"/>
  <c r="U200" i="21"/>
  <c r="V200" i="21"/>
  <c r="W200" i="21"/>
  <c r="X200" i="21"/>
  <c r="Y200" i="21"/>
  <c r="Z200" i="21"/>
  <c r="AA200" i="21"/>
  <c r="K200" i="21"/>
  <c r="L152" i="21"/>
  <c r="M152" i="21"/>
  <c r="N152" i="21"/>
  <c r="O152" i="21"/>
  <c r="P152" i="21"/>
  <c r="Q152" i="21"/>
  <c r="R152" i="21"/>
  <c r="S152" i="21"/>
  <c r="T152" i="21"/>
  <c r="U152" i="21"/>
  <c r="V152" i="21"/>
  <c r="W152" i="21"/>
  <c r="X152" i="21"/>
  <c r="Y152" i="21"/>
  <c r="Z152" i="21"/>
  <c r="AA152" i="21"/>
  <c r="K152" i="21"/>
  <c r="L135" i="21"/>
  <c r="M135" i="21"/>
  <c r="N135" i="21"/>
  <c r="O135" i="21"/>
  <c r="P135" i="21"/>
  <c r="Q135" i="21"/>
  <c r="R135" i="21"/>
  <c r="S135" i="21"/>
  <c r="T135" i="21"/>
  <c r="U135" i="21"/>
  <c r="V135" i="21"/>
  <c r="W135" i="21"/>
  <c r="X135" i="21"/>
  <c r="Y135" i="21"/>
  <c r="Z135" i="21"/>
  <c r="AA135" i="21"/>
  <c r="K135" i="21"/>
  <c r="L133" i="21"/>
  <c r="M133" i="21"/>
  <c r="N133" i="21"/>
  <c r="O133" i="21"/>
  <c r="P133" i="21"/>
  <c r="Q133" i="21"/>
  <c r="R133" i="21"/>
  <c r="S133" i="21"/>
  <c r="T133" i="21"/>
  <c r="U133" i="21"/>
  <c r="V133" i="21"/>
  <c r="W133" i="21"/>
  <c r="X133" i="21"/>
  <c r="Y133" i="21"/>
  <c r="Z133" i="21"/>
  <c r="AA133" i="21"/>
  <c r="K133" i="21"/>
  <c r="L121" i="21"/>
  <c r="M121" i="21"/>
  <c r="N121" i="21"/>
  <c r="O121" i="21"/>
  <c r="P121" i="21"/>
  <c r="Q121" i="21"/>
  <c r="R121" i="21"/>
  <c r="S121" i="21"/>
  <c r="T121" i="21"/>
  <c r="U121" i="21"/>
  <c r="V121" i="21"/>
  <c r="W121" i="21"/>
  <c r="X121" i="21"/>
  <c r="Y121" i="21"/>
  <c r="Z121" i="21"/>
  <c r="AA121" i="21"/>
  <c r="K121" i="21"/>
  <c r="L116" i="21"/>
  <c r="M116" i="21"/>
  <c r="N116" i="21"/>
  <c r="O116" i="21"/>
  <c r="P116" i="21"/>
  <c r="Q116" i="21"/>
  <c r="R116" i="21"/>
  <c r="S116" i="21"/>
  <c r="T116" i="21"/>
  <c r="U116" i="21"/>
  <c r="V116" i="21"/>
  <c r="W116" i="21"/>
  <c r="X116" i="21"/>
  <c r="Y116" i="21"/>
  <c r="Z116" i="21"/>
  <c r="AA116" i="21"/>
  <c r="K116" i="21"/>
  <c r="L105" i="21"/>
  <c r="M105" i="21"/>
  <c r="N105" i="21"/>
  <c r="O105" i="21"/>
  <c r="P105" i="21"/>
  <c r="Q105" i="21"/>
  <c r="R105" i="21"/>
  <c r="S105" i="21"/>
  <c r="T105" i="21"/>
  <c r="U105" i="21"/>
  <c r="V105" i="21"/>
  <c r="W105" i="21"/>
  <c r="X105" i="21"/>
  <c r="Y105" i="21"/>
  <c r="Z105" i="21"/>
  <c r="AA105" i="21"/>
  <c r="K105" i="21"/>
  <c r="L99" i="21"/>
  <c r="M99" i="21"/>
  <c r="N99" i="21"/>
  <c r="O99" i="21"/>
  <c r="P99" i="21"/>
  <c r="Q99" i="21"/>
  <c r="R99" i="21"/>
  <c r="S99" i="21"/>
  <c r="T99" i="21"/>
  <c r="U99" i="21"/>
  <c r="V99" i="21"/>
  <c r="W99" i="21"/>
  <c r="X99" i="21"/>
  <c r="Y99" i="21"/>
  <c r="Z99" i="21"/>
  <c r="AA99" i="21"/>
  <c r="K99" i="21"/>
  <c r="L88" i="21"/>
  <c r="M88" i="21"/>
  <c r="N88" i="21"/>
  <c r="O88" i="21"/>
  <c r="P88" i="21"/>
  <c r="Q88" i="21"/>
  <c r="R88" i="21"/>
  <c r="S88" i="21"/>
  <c r="T88" i="21"/>
  <c r="U88" i="21"/>
  <c r="V88" i="21"/>
  <c r="W88" i="21"/>
  <c r="X88" i="21"/>
  <c r="Y88" i="21"/>
  <c r="Z88" i="21"/>
  <c r="AA88" i="21"/>
  <c r="K88" i="21"/>
  <c r="L83" i="21"/>
  <c r="M83" i="21"/>
  <c r="N83" i="21"/>
  <c r="O83" i="21"/>
  <c r="P83" i="21"/>
  <c r="Q83" i="21"/>
  <c r="R83" i="21"/>
  <c r="S83" i="21"/>
  <c r="T83" i="21"/>
  <c r="U83" i="21"/>
  <c r="V83" i="21"/>
  <c r="W83" i="21"/>
  <c r="X83" i="21"/>
  <c r="Y83" i="21"/>
  <c r="Z83" i="21"/>
  <c r="AA83" i="21"/>
  <c r="K83" i="21"/>
  <c r="L70" i="21"/>
  <c r="M70" i="21"/>
  <c r="N70" i="21"/>
  <c r="O70" i="21"/>
  <c r="P70" i="21"/>
  <c r="Q70" i="21"/>
  <c r="R70" i="21"/>
  <c r="S70" i="21"/>
  <c r="T70" i="21"/>
  <c r="U70" i="21"/>
  <c r="V70" i="21"/>
  <c r="W70" i="21"/>
  <c r="X70" i="21"/>
  <c r="Y70" i="21"/>
  <c r="Z70" i="21"/>
  <c r="AA70" i="21"/>
  <c r="K70" i="21"/>
  <c r="L337" i="21" l="1"/>
  <c r="M337" i="21"/>
  <c r="N337" i="21"/>
  <c r="O337" i="21"/>
  <c r="P337" i="21"/>
  <c r="Q337" i="21"/>
  <c r="R337" i="21"/>
  <c r="S337" i="21"/>
  <c r="T337" i="21"/>
  <c r="U337" i="21"/>
  <c r="V337" i="21"/>
  <c r="W337" i="21"/>
  <c r="X337" i="21"/>
  <c r="Y337" i="21"/>
  <c r="Z337" i="21"/>
  <c r="AA337" i="21"/>
  <c r="K337" i="21"/>
  <c r="L333" i="21"/>
  <c r="M333" i="21"/>
  <c r="N333" i="21"/>
  <c r="O333" i="21"/>
  <c r="P333" i="21"/>
  <c r="Q333" i="21"/>
  <c r="R333" i="21"/>
  <c r="S333" i="21"/>
  <c r="T333" i="21"/>
  <c r="U333" i="21"/>
  <c r="V333" i="21"/>
  <c r="W333" i="21"/>
  <c r="X333" i="21"/>
  <c r="Y333" i="21"/>
  <c r="Z333" i="21"/>
  <c r="AA333" i="21"/>
  <c r="K333" i="21"/>
  <c r="L331" i="21"/>
  <c r="M331" i="21"/>
  <c r="N331" i="21"/>
  <c r="O331" i="21"/>
  <c r="P331" i="21"/>
  <c r="Q331" i="21"/>
  <c r="R331" i="21"/>
  <c r="S331" i="21"/>
  <c r="T331" i="21"/>
  <c r="U331" i="21"/>
  <c r="V331" i="21"/>
  <c r="W331" i="21"/>
  <c r="X331" i="21"/>
  <c r="Y331" i="21"/>
  <c r="Z331" i="21"/>
  <c r="AA331" i="21"/>
  <c r="K331" i="21"/>
  <c r="AI181" i="21" l="1"/>
  <c r="L180" i="21"/>
  <c r="M180" i="21"/>
  <c r="N180" i="21"/>
  <c r="O180" i="21"/>
  <c r="P180" i="21"/>
  <c r="Q180" i="21"/>
  <c r="R180" i="21"/>
  <c r="S180" i="21"/>
  <c r="T180" i="21"/>
  <c r="U180" i="21"/>
  <c r="V180" i="21"/>
  <c r="W180" i="21"/>
  <c r="X180" i="21"/>
  <c r="Y180" i="21"/>
  <c r="Z180" i="21"/>
  <c r="AA180" i="21"/>
  <c r="K180" i="21"/>
  <c r="J2" i="5" l="1"/>
  <c r="L22" i="21"/>
  <c r="M22" i="21"/>
  <c r="N22" i="21"/>
  <c r="O22" i="21"/>
  <c r="P22" i="21"/>
  <c r="Q22" i="21"/>
  <c r="R22" i="21"/>
  <c r="S22" i="21"/>
  <c r="T22" i="21"/>
  <c r="U22" i="21"/>
  <c r="V22" i="21"/>
  <c r="W22" i="21"/>
  <c r="X22" i="21"/>
  <c r="Y22" i="21"/>
  <c r="Z22" i="21"/>
  <c r="AA22" i="21"/>
  <c r="K22" i="21"/>
  <c r="F852" i="1" l="1"/>
  <c r="H852" i="1"/>
  <c r="J852" i="1"/>
  <c r="L852" i="1"/>
  <c r="N852" i="1"/>
  <c r="P852" i="1"/>
  <c r="R852" i="1"/>
  <c r="T852" i="1"/>
  <c r="V852" i="1"/>
  <c r="X852" i="1"/>
  <c r="Z852" i="1"/>
  <c r="AB852" i="1"/>
  <c r="AD852" i="1"/>
  <c r="AF852" i="1"/>
  <c r="AH852" i="1"/>
  <c r="AJ852" i="1"/>
  <c r="AL852" i="1"/>
  <c r="F853" i="1"/>
  <c r="H853" i="1"/>
  <c r="J853" i="1"/>
  <c r="L853" i="1"/>
  <c r="N853" i="1"/>
  <c r="P853" i="1"/>
  <c r="R853" i="1"/>
  <c r="T853" i="1"/>
  <c r="V853" i="1"/>
  <c r="X853" i="1"/>
  <c r="Z853" i="1"/>
  <c r="AB853" i="1"/>
  <c r="AD853" i="1"/>
  <c r="AF853" i="1"/>
  <c r="AH853" i="1"/>
  <c r="AJ853" i="1"/>
  <c r="AL853" i="1"/>
  <c r="L833" i="21" l="1"/>
  <c r="M833" i="21"/>
  <c r="N833" i="21"/>
  <c r="O833" i="21"/>
  <c r="P833" i="21"/>
  <c r="Q833" i="21"/>
  <c r="R833" i="21"/>
  <c r="S833" i="21"/>
  <c r="T833" i="21"/>
  <c r="U833" i="21"/>
  <c r="V833" i="21"/>
  <c r="W833" i="21"/>
  <c r="X833" i="21"/>
  <c r="Y833" i="21"/>
  <c r="Z833" i="21"/>
  <c r="AA833" i="21"/>
  <c r="K833" i="21"/>
  <c r="AK838" i="1" l="1"/>
  <c r="AL838" i="1" s="1"/>
  <c r="AI838" i="1"/>
  <c r="AJ838" i="1" s="1"/>
  <c r="AG838" i="1"/>
  <c r="AH838" i="1" s="1"/>
  <c r="AE838" i="1"/>
  <c r="AF838" i="1" s="1"/>
  <c r="AC838" i="1"/>
  <c r="AD838" i="1" s="1"/>
  <c r="AA838" i="1"/>
  <c r="AB838" i="1" s="1"/>
  <c r="Y838" i="1"/>
  <c r="Z838" i="1" s="1"/>
  <c r="W838" i="1"/>
  <c r="X838" i="1" s="1"/>
  <c r="U838" i="1"/>
  <c r="V838" i="1" s="1"/>
  <c r="S838" i="1"/>
  <c r="T838" i="1" s="1"/>
  <c r="Q838" i="1"/>
  <c r="R838" i="1" s="1"/>
  <c r="O838" i="1"/>
  <c r="P838" i="1" s="1"/>
  <c r="M838" i="1"/>
  <c r="N838" i="1" s="1"/>
  <c r="K838" i="1"/>
  <c r="L838" i="1" s="1"/>
  <c r="I838" i="1"/>
  <c r="J838" i="1" s="1"/>
  <c r="G838" i="1"/>
  <c r="H838" i="1" s="1"/>
  <c r="E838" i="1"/>
  <c r="F838" i="1" s="1"/>
  <c r="AK837" i="1"/>
  <c r="AL837" i="1" s="1"/>
  <c r="AI837" i="1"/>
  <c r="AJ837" i="1" s="1"/>
  <c r="AG837" i="1"/>
  <c r="AH837" i="1" s="1"/>
  <c r="AE837" i="1"/>
  <c r="AF837" i="1" s="1"/>
  <c r="AC837" i="1"/>
  <c r="AD837" i="1" s="1"/>
  <c r="AA837" i="1"/>
  <c r="AB837" i="1" s="1"/>
  <c r="Y837" i="1"/>
  <c r="Z837" i="1" s="1"/>
  <c r="W837" i="1"/>
  <c r="X837" i="1" s="1"/>
  <c r="U837" i="1"/>
  <c r="V837" i="1" s="1"/>
  <c r="S837" i="1"/>
  <c r="T837" i="1" s="1"/>
  <c r="Q837" i="1"/>
  <c r="R837" i="1" s="1"/>
  <c r="O837" i="1"/>
  <c r="P837" i="1" s="1"/>
  <c r="M837" i="1"/>
  <c r="N837" i="1" s="1"/>
  <c r="K837" i="1"/>
  <c r="L837" i="1" s="1"/>
  <c r="I837" i="1"/>
  <c r="J837" i="1" s="1"/>
  <c r="G837" i="1"/>
  <c r="H837" i="1" s="1"/>
  <c r="E837" i="1"/>
  <c r="F837" i="1" s="1"/>
  <c r="AK835" i="1"/>
  <c r="AL835" i="1" s="1"/>
  <c r="AI835" i="1"/>
  <c r="AJ835" i="1" s="1"/>
  <c r="AG835" i="1"/>
  <c r="AH835" i="1" s="1"/>
  <c r="AE835" i="1"/>
  <c r="AF835" i="1" s="1"/>
  <c r="AC835" i="1"/>
  <c r="AD835" i="1" s="1"/>
  <c r="AA835" i="1"/>
  <c r="AB835" i="1" s="1"/>
  <c r="Y835" i="1"/>
  <c r="Z835" i="1" s="1"/>
  <c r="W835" i="1"/>
  <c r="X835" i="1" s="1"/>
  <c r="U835" i="1"/>
  <c r="V835" i="1" s="1"/>
  <c r="S835" i="1"/>
  <c r="T835" i="1" s="1"/>
  <c r="Q835" i="1"/>
  <c r="R835" i="1" s="1"/>
  <c r="O835" i="1"/>
  <c r="P835" i="1" s="1"/>
  <c r="M835" i="1"/>
  <c r="N835" i="1" s="1"/>
  <c r="K835" i="1"/>
  <c r="L835" i="1" s="1"/>
  <c r="I835" i="1"/>
  <c r="J835" i="1" s="1"/>
  <c r="G835" i="1"/>
  <c r="H835" i="1" s="1"/>
  <c r="E835" i="1"/>
  <c r="F835" i="1" s="1"/>
  <c r="AK834" i="1"/>
  <c r="AL834" i="1" s="1"/>
  <c r="AI834" i="1"/>
  <c r="AJ834" i="1" s="1"/>
  <c r="AG834" i="1"/>
  <c r="AH834" i="1" s="1"/>
  <c r="AE834" i="1"/>
  <c r="AF834" i="1" s="1"/>
  <c r="AC834" i="1"/>
  <c r="AD834" i="1" s="1"/>
  <c r="AA834" i="1"/>
  <c r="AB834" i="1" s="1"/>
  <c r="Y834" i="1"/>
  <c r="Z834" i="1" s="1"/>
  <c r="W834" i="1"/>
  <c r="X834" i="1" s="1"/>
  <c r="U834" i="1"/>
  <c r="V834" i="1" s="1"/>
  <c r="S834" i="1"/>
  <c r="T834" i="1" s="1"/>
  <c r="Q834" i="1"/>
  <c r="R834" i="1" s="1"/>
  <c r="O834" i="1"/>
  <c r="P834" i="1" s="1"/>
  <c r="M834" i="1"/>
  <c r="N834" i="1" s="1"/>
  <c r="K834" i="1"/>
  <c r="L834" i="1" s="1"/>
  <c r="I834" i="1"/>
  <c r="J834" i="1" s="1"/>
  <c r="G834" i="1"/>
  <c r="H834" i="1" s="1"/>
  <c r="E834" i="1"/>
  <c r="F834" i="1" s="1"/>
  <c r="AK832" i="1"/>
  <c r="AL832" i="1" s="1"/>
  <c r="AI832" i="1"/>
  <c r="AJ832" i="1" s="1"/>
  <c r="AG832" i="1"/>
  <c r="AH832" i="1" s="1"/>
  <c r="AE832" i="1"/>
  <c r="AF832" i="1" s="1"/>
  <c r="AC832" i="1"/>
  <c r="AD832" i="1" s="1"/>
  <c r="AA832" i="1"/>
  <c r="AB832" i="1" s="1"/>
  <c r="Y832" i="1"/>
  <c r="Z832" i="1" s="1"/>
  <c r="W832" i="1"/>
  <c r="X832" i="1" s="1"/>
  <c r="U832" i="1"/>
  <c r="V832" i="1" s="1"/>
  <c r="S832" i="1"/>
  <c r="T832" i="1" s="1"/>
  <c r="Q832" i="1"/>
  <c r="R832" i="1" s="1"/>
  <c r="O832" i="1"/>
  <c r="P832" i="1" s="1"/>
  <c r="M832" i="1"/>
  <c r="N832" i="1" s="1"/>
  <c r="K832" i="1"/>
  <c r="L832" i="1" s="1"/>
  <c r="I832" i="1"/>
  <c r="J832" i="1" s="1"/>
  <c r="G832" i="1"/>
  <c r="H832" i="1" s="1"/>
  <c r="E832" i="1"/>
  <c r="F832" i="1" s="1"/>
  <c r="AK831" i="1"/>
  <c r="AL831" i="1" s="1"/>
  <c r="AI831" i="1"/>
  <c r="AJ831" i="1" s="1"/>
  <c r="AG831" i="1"/>
  <c r="AH831" i="1" s="1"/>
  <c r="AE831" i="1"/>
  <c r="AF831" i="1" s="1"/>
  <c r="AC831" i="1"/>
  <c r="AD831" i="1" s="1"/>
  <c r="AA831" i="1"/>
  <c r="AB831" i="1" s="1"/>
  <c r="Y831" i="1"/>
  <c r="Z831" i="1" s="1"/>
  <c r="W831" i="1"/>
  <c r="X831" i="1" s="1"/>
  <c r="U831" i="1"/>
  <c r="V831" i="1" s="1"/>
  <c r="S831" i="1"/>
  <c r="T831" i="1" s="1"/>
  <c r="Q831" i="1"/>
  <c r="R831" i="1" s="1"/>
  <c r="O831" i="1"/>
  <c r="P831" i="1" s="1"/>
  <c r="M831" i="1"/>
  <c r="N831" i="1" s="1"/>
  <c r="K831" i="1"/>
  <c r="L831" i="1" s="1"/>
  <c r="I831" i="1"/>
  <c r="J831" i="1" s="1"/>
  <c r="G831" i="1"/>
  <c r="H831" i="1" s="1"/>
  <c r="E831" i="1"/>
  <c r="F831" i="1" s="1"/>
  <c r="AK829" i="1"/>
  <c r="AL829" i="1" s="1"/>
  <c r="AI829" i="1"/>
  <c r="AJ829" i="1" s="1"/>
  <c r="AG829" i="1"/>
  <c r="AH829" i="1" s="1"/>
  <c r="AE829" i="1"/>
  <c r="AF829" i="1" s="1"/>
  <c r="AC829" i="1"/>
  <c r="AD829" i="1" s="1"/>
  <c r="AA829" i="1"/>
  <c r="AB829" i="1" s="1"/>
  <c r="Y829" i="1"/>
  <c r="Z829" i="1" s="1"/>
  <c r="W829" i="1"/>
  <c r="X829" i="1" s="1"/>
  <c r="U829" i="1"/>
  <c r="V829" i="1" s="1"/>
  <c r="S829" i="1"/>
  <c r="T829" i="1" s="1"/>
  <c r="Q829" i="1"/>
  <c r="R829" i="1" s="1"/>
  <c r="O829" i="1"/>
  <c r="P829" i="1" s="1"/>
  <c r="M829" i="1"/>
  <c r="N829" i="1" s="1"/>
  <c r="K829" i="1"/>
  <c r="L829" i="1" s="1"/>
  <c r="I829" i="1"/>
  <c r="J829" i="1" s="1"/>
  <c r="G829" i="1"/>
  <c r="H829" i="1" s="1"/>
  <c r="E829" i="1"/>
  <c r="F829" i="1" s="1"/>
  <c r="AK828" i="1"/>
  <c r="AL828" i="1" s="1"/>
  <c r="AI828" i="1"/>
  <c r="AJ828" i="1" s="1"/>
  <c r="AG828" i="1"/>
  <c r="AH828" i="1" s="1"/>
  <c r="AE828" i="1"/>
  <c r="AF828" i="1" s="1"/>
  <c r="AC828" i="1"/>
  <c r="AD828" i="1" s="1"/>
  <c r="AA828" i="1"/>
  <c r="AB828" i="1" s="1"/>
  <c r="Y828" i="1"/>
  <c r="Z828" i="1" s="1"/>
  <c r="W828" i="1"/>
  <c r="X828" i="1" s="1"/>
  <c r="U828" i="1"/>
  <c r="V828" i="1" s="1"/>
  <c r="S828" i="1"/>
  <c r="T828" i="1" s="1"/>
  <c r="Q828" i="1"/>
  <c r="R828" i="1" s="1"/>
  <c r="O828" i="1"/>
  <c r="P828" i="1" s="1"/>
  <c r="M828" i="1"/>
  <c r="N828" i="1" s="1"/>
  <c r="K828" i="1"/>
  <c r="L828" i="1" s="1"/>
  <c r="I828" i="1"/>
  <c r="J828" i="1" s="1"/>
  <c r="G828" i="1"/>
  <c r="H828" i="1" s="1"/>
  <c r="E828" i="1"/>
  <c r="F828" i="1" s="1"/>
  <c r="AK826" i="1"/>
  <c r="AL826" i="1" s="1"/>
  <c r="AK825" i="1"/>
  <c r="AL825" i="1" s="1"/>
  <c r="AI826" i="1"/>
  <c r="AJ826" i="1" s="1"/>
  <c r="AI825" i="1"/>
  <c r="AG826" i="1"/>
  <c r="AH826" i="1" s="1"/>
  <c r="AG825" i="1"/>
  <c r="AH825" i="1" s="1"/>
  <c r="AE826" i="1"/>
  <c r="AF826" i="1" s="1"/>
  <c r="AE825" i="1"/>
  <c r="AF825" i="1" s="1"/>
  <c r="AC826" i="1"/>
  <c r="AD826" i="1" s="1"/>
  <c r="AC825" i="1"/>
  <c r="AD825" i="1" s="1"/>
  <c r="AA826" i="1"/>
  <c r="AB826" i="1" s="1"/>
  <c r="AA825" i="1"/>
  <c r="Y826" i="1"/>
  <c r="Z826" i="1" s="1"/>
  <c r="Y825" i="1"/>
  <c r="Z825" i="1" s="1"/>
  <c r="W826" i="1"/>
  <c r="X826" i="1" s="1"/>
  <c r="W825" i="1"/>
  <c r="X825" i="1" s="1"/>
  <c r="U826" i="1"/>
  <c r="U825" i="1"/>
  <c r="V825" i="1" s="1"/>
  <c r="S826" i="1"/>
  <c r="T826" i="1" s="1"/>
  <c r="S825" i="1"/>
  <c r="T825" i="1" s="1"/>
  <c r="Q826" i="1"/>
  <c r="R826" i="1" s="1"/>
  <c r="Q825" i="1"/>
  <c r="R825" i="1" s="1"/>
  <c r="O826" i="1"/>
  <c r="P826" i="1" s="1"/>
  <c r="O825" i="1"/>
  <c r="M826" i="1"/>
  <c r="N826" i="1" s="1"/>
  <c r="M825" i="1"/>
  <c r="N825" i="1" s="1"/>
  <c r="K826" i="1"/>
  <c r="L826" i="1" s="1"/>
  <c r="K825" i="1"/>
  <c r="L825" i="1" s="1"/>
  <c r="I826" i="1"/>
  <c r="J826" i="1" s="1"/>
  <c r="I825" i="1"/>
  <c r="J825" i="1" s="1"/>
  <c r="G826" i="1"/>
  <c r="H826" i="1" s="1"/>
  <c r="G825" i="1"/>
  <c r="H825" i="1" s="1"/>
  <c r="E826" i="1"/>
  <c r="F826" i="1" s="1"/>
  <c r="E825" i="1"/>
  <c r="F825" i="1" s="1"/>
  <c r="V826" i="1"/>
  <c r="AJ825" i="1"/>
  <c r="AB825" i="1"/>
  <c r="P825" i="1"/>
  <c r="AK792" i="1"/>
  <c r="AL792" i="1" s="1"/>
  <c r="AI792" i="1"/>
  <c r="AJ792" i="1" s="1"/>
  <c r="AG792" i="1"/>
  <c r="AH792" i="1" s="1"/>
  <c r="AE792" i="1"/>
  <c r="AF792" i="1" s="1"/>
  <c r="AC792" i="1"/>
  <c r="AD792" i="1" s="1"/>
  <c r="AA792" i="1"/>
  <c r="AB792" i="1" s="1"/>
  <c r="Y792" i="1"/>
  <c r="Z792" i="1" s="1"/>
  <c r="W792" i="1"/>
  <c r="X792" i="1" s="1"/>
  <c r="U792" i="1"/>
  <c r="V792" i="1" s="1"/>
  <c r="S792" i="1"/>
  <c r="T792" i="1" s="1"/>
  <c r="Q792" i="1"/>
  <c r="R792" i="1" s="1"/>
  <c r="O792" i="1"/>
  <c r="P792" i="1" s="1"/>
  <c r="M792" i="1"/>
  <c r="N792" i="1" s="1"/>
  <c r="K792" i="1"/>
  <c r="L792" i="1" s="1"/>
  <c r="I792" i="1"/>
  <c r="J792" i="1" s="1"/>
  <c r="G792" i="1"/>
  <c r="H792" i="1" s="1"/>
  <c r="E792" i="1"/>
  <c r="F792" i="1" s="1"/>
  <c r="AK791" i="1"/>
  <c r="AL791" i="1" s="1"/>
  <c r="AI791" i="1"/>
  <c r="AJ791" i="1" s="1"/>
  <c r="AG791" i="1"/>
  <c r="AH791" i="1" s="1"/>
  <c r="AE791" i="1"/>
  <c r="AF791" i="1" s="1"/>
  <c r="AC791" i="1"/>
  <c r="AD791" i="1" s="1"/>
  <c r="AA791" i="1"/>
  <c r="AB791" i="1" s="1"/>
  <c r="Y791" i="1"/>
  <c r="Z791" i="1" s="1"/>
  <c r="W791" i="1"/>
  <c r="X791" i="1" s="1"/>
  <c r="U791" i="1"/>
  <c r="V791" i="1" s="1"/>
  <c r="S791" i="1"/>
  <c r="T791" i="1" s="1"/>
  <c r="Q791" i="1"/>
  <c r="R791" i="1" s="1"/>
  <c r="O791" i="1"/>
  <c r="P791" i="1" s="1"/>
  <c r="M791" i="1"/>
  <c r="N791" i="1" s="1"/>
  <c r="K791" i="1"/>
  <c r="L791" i="1" s="1"/>
  <c r="I791" i="1"/>
  <c r="J791" i="1" s="1"/>
  <c r="G791" i="1"/>
  <c r="H791" i="1" s="1"/>
  <c r="E791" i="1"/>
  <c r="F791" i="1" s="1"/>
  <c r="AK789" i="1"/>
  <c r="AL789" i="1" s="1"/>
  <c r="AI789" i="1"/>
  <c r="AJ789" i="1" s="1"/>
  <c r="AG789" i="1"/>
  <c r="AH789" i="1" s="1"/>
  <c r="AE789" i="1"/>
  <c r="AF789" i="1" s="1"/>
  <c r="AC789" i="1"/>
  <c r="AD789" i="1" s="1"/>
  <c r="AA789" i="1"/>
  <c r="AB789" i="1" s="1"/>
  <c r="Y789" i="1"/>
  <c r="Z789" i="1" s="1"/>
  <c r="W789" i="1"/>
  <c r="X789" i="1" s="1"/>
  <c r="U789" i="1"/>
  <c r="V789" i="1" s="1"/>
  <c r="S789" i="1"/>
  <c r="T789" i="1" s="1"/>
  <c r="Q789" i="1"/>
  <c r="R789" i="1" s="1"/>
  <c r="O789" i="1"/>
  <c r="P789" i="1" s="1"/>
  <c r="M789" i="1"/>
  <c r="N789" i="1" s="1"/>
  <c r="K789" i="1"/>
  <c r="L789" i="1" s="1"/>
  <c r="I789" i="1"/>
  <c r="J789" i="1" s="1"/>
  <c r="G789" i="1"/>
  <c r="H789" i="1" s="1"/>
  <c r="E789" i="1"/>
  <c r="F789" i="1" s="1"/>
  <c r="AK788" i="1"/>
  <c r="AL788" i="1" s="1"/>
  <c r="AI788" i="1"/>
  <c r="AJ788" i="1" s="1"/>
  <c r="AG788" i="1"/>
  <c r="AH788" i="1" s="1"/>
  <c r="AE788" i="1"/>
  <c r="AF788" i="1" s="1"/>
  <c r="AC788" i="1"/>
  <c r="AD788" i="1" s="1"/>
  <c r="AA788" i="1"/>
  <c r="AB788" i="1" s="1"/>
  <c r="Y788" i="1"/>
  <c r="Z788" i="1" s="1"/>
  <c r="W788" i="1"/>
  <c r="X788" i="1" s="1"/>
  <c r="U788" i="1"/>
  <c r="V788" i="1" s="1"/>
  <c r="S788" i="1"/>
  <c r="T788" i="1" s="1"/>
  <c r="Q788" i="1"/>
  <c r="R788" i="1" s="1"/>
  <c r="O788" i="1"/>
  <c r="P788" i="1" s="1"/>
  <c r="M788" i="1"/>
  <c r="N788" i="1" s="1"/>
  <c r="K788" i="1"/>
  <c r="L788" i="1" s="1"/>
  <c r="I788" i="1"/>
  <c r="J788" i="1" s="1"/>
  <c r="G788" i="1"/>
  <c r="H788" i="1" s="1"/>
  <c r="E788" i="1"/>
  <c r="F788" i="1" s="1"/>
  <c r="AK786" i="1"/>
  <c r="AL786" i="1" s="1"/>
  <c r="AI786" i="1"/>
  <c r="AJ786" i="1" s="1"/>
  <c r="AG786" i="1"/>
  <c r="AH786" i="1" s="1"/>
  <c r="AE786" i="1"/>
  <c r="AF786" i="1" s="1"/>
  <c r="AC786" i="1"/>
  <c r="AD786" i="1" s="1"/>
  <c r="AA786" i="1"/>
  <c r="AB786" i="1" s="1"/>
  <c r="Y786" i="1"/>
  <c r="Z786" i="1" s="1"/>
  <c r="W786" i="1"/>
  <c r="X786" i="1" s="1"/>
  <c r="U786" i="1"/>
  <c r="V786" i="1" s="1"/>
  <c r="S786" i="1"/>
  <c r="T786" i="1" s="1"/>
  <c r="Q786" i="1"/>
  <c r="R786" i="1" s="1"/>
  <c r="O786" i="1"/>
  <c r="P786" i="1" s="1"/>
  <c r="M786" i="1"/>
  <c r="N786" i="1" s="1"/>
  <c r="K786" i="1"/>
  <c r="L786" i="1" s="1"/>
  <c r="I786" i="1"/>
  <c r="J786" i="1" s="1"/>
  <c r="G786" i="1"/>
  <c r="H786" i="1" s="1"/>
  <c r="E786" i="1"/>
  <c r="F786" i="1" s="1"/>
  <c r="AK785" i="1"/>
  <c r="AL785" i="1" s="1"/>
  <c r="AI785" i="1"/>
  <c r="AJ785" i="1" s="1"/>
  <c r="AG785" i="1"/>
  <c r="AH785" i="1" s="1"/>
  <c r="AE785" i="1"/>
  <c r="AF785" i="1" s="1"/>
  <c r="AC785" i="1"/>
  <c r="AD785" i="1" s="1"/>
  <c r="AA785" i="1"/>
  <c r="AB785" i="1" s="1"/>
  <c r="Y785" i="1"/>
  <c r="Z785" i="1" s="1"/>
  <c r="W785" i="1"/>
  <c r="X785" i="1" s="1"/>
  <c r="U785" i="1"/>
  <c r="V785" i="1" s="1"/>
  <c r="S785" i="1"/>
  <c r="T785" i="1" s="1"/>
  <c r="Q785" i="1"/>
  <c r="R785" i="1" s="1"/>
  <c r="O785" i="1"/>
  <c r="P785" i="1" s="1"/>
  <c r="M785" i="1"/>
  <c r="N785" i="1" s="1"/>
  <c r="K785" i="1"/>
  <c r="L785" i="1" s="1"/>
  <c r="I785" i="1"/>
  <c r="J785" i="1" s="1"/>
  <c r="G785" i="1"/>
  <c r="H785" i="1" s="1"/>
  <c r="E785" i="1"/>
  <c r="F785" i="1" s="1"/>
  <c r="AK783" i="1"/>
  <c r="AL783" i="1" s="1"/>
  <c r="AI783" i="1"/>
  <c r="AJ783" i="1" s="1"/>
  <c r="AG783" i="1"/>
  <c r="AH783" i="1" s="1"/>
  <c r="AE783" i="1"/>
  <c r="AF783" i="1" s="1"/>
  <c r="AC783" i="1"/>
  <c r="AD783" i="1" s="1"/>
  <c r="AA783" i="1"/>
  <c r="AB783" i="1" s="1"/>
  <c r="Y783" i="1"/>
  <c r="Z783" i="1" s="1"/>
  <c r="W783" i="1"/>
  <c r="X783" i="1" s="1"/>
  <c r="U783" i="1"/>
  <c r="V783" i="1" s="1"/>
  <c r="S783" i="1"/>
  <c r="T783" i="1" s="1"/>
  <c r="Q783" i="1"/>
  <c r="R783" i="1" s="1"/>
  <c r="O783" i="1"/>
  <c r="P783" i="1" s="1"/>
  <c r="M783" i="1"/>
  <c r="N783" i="1" s="1"/>
  <c r="K783" i="1"/>
  <c r="L783" i="1" s="1"/>
  <c r="I783" i="1"/>
  <c r="J783" i="1" s="1"/>
  <c r="G783" i="1"/>
  <c r="H783" i="1" s="1"/>
  <c r="E783" i="1"/>
  <c r="F783" i="1" s="1"/>
  <c r="AK782" i="1"/>
  <c r="AL782" i="1" s="1"/>
  <c r="AI782" i="1"/>
  <c r="AJ782" i="1" s="1"/>
  <c r="AG782" i="1"/>
  <c r="AH782" i="1" s="1"/>
  <c r="AE782" i="1"/>
  <c r="AF782" i="1" s="1"/>
  <c r="AC782" i="1"/>
  <c r="AD782" i="1" s="1"/>
  <c r="AA782" i="1"/>
  <c r="AB782" i="1" s="1"/>
  <c r="Y782" i="1"/>
  <c r="Z782" i="1" s="1"/>
  <c r="W782" i="1"/>
  <c r="X782" i="1" s="1"/>
  <c r="U782" i="1"/>
  <c r="V782" i="1" s="1"/>
  <c r="S782" i="1"/>
  <c r="T782" i="1" s="1"/>
  <c r="Q782" i="1"/>
  <c r="R782" i="1" s="1"/>
  <c r="O782" i="1"/>
  <c r="P782" i="1" s="1"/>
  <c r="M782" i="1"/>
  <c r="N782" i="1" s="1"/>
  <c r="K782" i="1"/>
  <c r="L782" i="1" s="1"/>
  <c r="I782" i="1"/>
  <c r="J782" i="1" s="1"/>
  <c r="G782" i="1"/>
  <c r="H782" i="1" s="1"/>
  <c r="E782" i="1"/>
  <c r="F782" i="1" s="1"/>
  <c r="AK780" i="1"/>
  <c r="AL780" i="1" s="1"/>
  <c r="AI780" i="1"/>
  <c r="AJ780" i="1" s="1"/>
  <c r="AG780" i="1"/>
  <c r="AH780" i="1" s="1"/>
  <c r="AE780" i="1"/>
  <c r="AF780" i="1" s="1"/>
  <c r="AC780" i="1"/>
  <c r="AD780" i="1" s="1"/>
  <c r="AA780" i="1"/>
  <c r="AB780" i="1" s="1"/>
  <c r="Y780" i="1"/>
  <c r="Z780" i="1" s="1"/>
  <c r="W780" i="1"/>
  <c r="X780" i="1" s="1"/>
  <c r="U780" i="1"/>
  <c r="V780" i="1" s="1"/>
  <c r="S780" i="1"/>
  <c r="T780" i="1" s="1"/>
  <c r="Q780" i="1"/>
  <c r="R780" i="1" s="1"/>
  <c r="O780" i="1"/>
  <c r="P780" i="1" s="1"/>
  <c r="M780" i="1"/>
  <c r="N780" i="1" s="1"/>
  <c r="K780" i="1"/>
  <c r="L780" i="1" s="1"/>
  <c r="I780" i="1"/>
  <c r="J780" i="1" s="1"/>
  <c r="G780" i="1"/>
  <c r="H780" i="1" s="1"/>
  <c r="E780" i="1"/>
  <c r="F780" i="1" s="1"/>
  <c r="AK779" i="1"/>
  <c r="AL779" i="1" s="1"/>
  <c r="AI779" i="1"/>
  <c r="AJ779" i="1" s="1"/>
  <c r="AG779" i="1"/>
  <c r="AH779" i="1" s="1"/>
  <c r="AE779" i="1"/>
  <c r="AF779" i="1" s="1"/>
  <c r="AC779" i="1"/>
  <c r="AD779" i="1" s="1"/>
  <c r="AA779" i="1"/>
  <c r="AB779" i="1" s="1"/>
  <c r="Y779" i="1"/>
  <c r="Z779" i="1" s="1"/>
  <c r="W779" i="1"/>
  <c r="X779" i="1" s="1"/>
  <c r="U779" i="1"/>
  <c r="V779" i="1" s="1"/>
  <c r="S779" i="1"/>
  <c r="T779" i="1" s="1"/>
  <c r="Q779" i="1"/>
  <c r="R779" i="1" s="1"/>
  <c r="O779" i="1"/>
  <c r="P779" i="1" s="1"/>
  <c r="M779" i="1"/>
  <c r="N779" i="1" s="1"/>
  <c r="K779" i="1"/>
  <c r="L779" i="1" s="1"/>
  <c r="I779" i="1"/>
  <c r="J779" i="1" s="1"/>
  <c r="G779" i="1"/>
  <c r="H779" i="1" s="1"/>
  <c r="E779" i="1"/>
  <c r="F779" i="1" s="1"/>
  <c r="AK777" i="1"/>
  <c r="AL777" i="1" s="1"/>
  <c r="AI777" i="1"/>
  <c r="AJ777" i="1" s="1"/>
  <c r="AG777" i="1"/>
  <c r="AH777" i="1" s="1"/>
  <c r="AE777" i="1"/>
  <c r="AF777" i="1" s="1"/>
  <c r="AC777" i="1"/>
  <c r="AD777" i="1" s="1"/>
  <c r="AA777" i="1"/>
  <c r="AB777" i="1" s="1"/>
  <c r="Y777" i="1"/>
  <c r="Z777" i="1" s="1"/>
  <c r="W777" i="1"/>
  <c r="X777" i="1" s="1"/>
  <c r="U777" i="1"/>
  <c r="V777" i="1" s="1"/>
  <c r="S777" i="1"/>
  <c r="T777" i="1" s="1"/>
  <c r="Q777" i="1"/>
  <c r="R777" i="1" s="1"/>
  <c r="O777" i="1"/>
  <c r="P777" i="1" s="1"/>
  <c r="M777" i="1"/>
  <c r="N777" i="1" s="1"/>
  <c r="K777" i="1"/>
  <c r="L777" i="1" s="1"/>
  <c r="I777" i="1"/>
  <c r="J777" i="1" s="1"/>
  <c r="G777" i="1"/>
  <c r="H777" i="1" s="1"/>
  <c r="E777" i="1"/>
  <c r="F777" i="1" s="1"/>
  <c r="AK776" i="1"/>
  <c r="AL776" i="1" s="1"/>
  <c r="AI776" i="1"/>
  <c r="AJ776" i="1" s="1"/>
  <c r="AG776" i="1"/>
  <c r="AH776" i="1" s="1"/>
  <c r="AE776" i="1"/>
  <c r="AF776" i="1" s="1"/>
  <c r="AC776" i="1"/>
  <c r="AD776" i="1" s="1"/>
  <c r="AA776" i="1"/>
  <c r="AB776" i="1" s="1"/>
  <c r="Y776" i="1"/>
  <c r="Z776" i="1" s="1"/>
  <c r="W776" i="1"/>
  <c r="X776" i="1" s="1"/>
  <c r="U776" i="1"/>
  <c r="V776" i="1" s="1"/>
  <c r="S776" i="1"/>
  <c r="T776" i="1" s="1"/>
  <c r="Q776" i="1"/>
  <c r="R776" i="1" s="1"/>
  <c r="O776" i="1"/>
  <c r="P776" i="1" s="1"/>
  <c r="M776" i="1"/>
  <c r="N776" i="1" s="1"/>
  <c r="K776" i="1"/>
  <c r="L776" i="1" s="1"/>
  <c r="I776" i="1"/>
  <c r="J776" i="1" s="1"/>
  <c r="G776" i="1"/>
  <c r="H776" i="1" s="1"/>
  <c r="E776" i="1"/>
  <c r="F776" i="1" s="1"/>
  <c r="AK774" i="1"/>
  <c r="AL774" i="1" s="1"/>
  <c r="AI774" i="1"/>
  <c r="AJ774" i="1" s="1"/>
  <c r="AG774" i="1"/>
  <c r="AH774" i="1" s="1"/>
  <c r="AE774" i="1"/>
  <c r="AF774" i="1" s="1"/>
  <c r="AC774" i="1"/>
  <c r="AD774" i="1" s="1"/>
  <c r="AA774" i="1"/>
  <c r="AB774" i="1" s="1"/>
  <c r="Y774" i="1"/>
  <c r="Z774" i="1" s="1"/>
  <c r="W774" i="1"/>
  <c r="X774" i="1" s="1"/>
  <c r="U774" i="1"/>
  <c r="V774" i="1" s="1"/>
  <c r="S774" i="1"/>
  <c r="T774" i="1" s="1"/>
  <c r="Q774" i="1"/>
  <c r="R774" i="1" s="1"/>
  <c r="O774" i="1"/>
  <c r="P774" i="1" s="1"/>
  <c r="M774" i="1"/>
  <c r="N774" i="1" s="1"/>
  <c r="K774" i="1"/>
  <c r="L774" i="1" s="1"/>
  <c r="I774" i="1"/>
  <c r="J774" i="1" s="1"/>
  <c r="G774" i="1"/>
  <c r="H774" i="1" s="1"/>
  <c r="E774" i="1"/>
  <c r="F774" i="1" s="1"/>
  <c r="AK773" i="1"/>
  <c r="AL773" i="1" s="1"/>
  <c r="AI773" i="1"/>
  <c r="AJ773" i="1" s="1"/>
  <c r="AG773" i="1"/>
  <c r="AH773" i="1" s="1"/>
  <c r="AE773" i="1"/>
  <c r="AF773" i="1" s="1"/>
  <c r="AC773" i="1"/>
  <c r="AD773" i="1" s="1"/>
  <c r="AA773" i="1"/>
  <c r="AB773" i="1" s="1"/>
  <c r="Y773" i="1"/>
  <c r="Z773" i="1" s="1"/>
  <c r="W773" i="1"/>
  <c r="X773" i="1" s="1"/>
  <c r="U773" i="1"/>
  <c r="V773" i="1" s="1"/>
  <c r="S773" i="1"/>
  <c r="T773" i="1" s="1"/>
  <c r="Q773" i="1"/>
  <c r="R773" i="1" s="1"/>
  <c r="O773" i="1"/>
  <c r="P773" i="1" s="1"/>
  <c r="M773" i="1"/>
  <c r="N773" i="1" s="1"/>
  <c r="K773" i="1"/>
  <c r="L773" i="1" s="1"/>
  <c r="I773" i="1"/>
  <c r="J773" i="1" s="1"/>
  <c r="G773" i="1"/>
  <c r="H773" i="1" s="1"/>
  <c r="E773" i="1"/>
  <c r="F773" i="1" s="1"/>
  <c r="AK771" i="1"/>
  <c r="AL771" i="1" s="1"/>
  <c r="AI771" i="1"/>
  <c r="AJ771" i="1" s="1"/>
  <c r="AG771" i="1"/>
  <c r="AH771" i="1" s="1"/>
  <c r="AE771" i="1"/>
  <c r="AF771" i="1" s="1"/>
  <c r="AC771" i="1"/>
  <c r="AD771" i="1" s="1"/>
  <c r="AA771" i="1"/>
  <c r="AB771" i="1" s="1"/>
  <c r="Y771" i="1"/>
  <c r="Z771" i="1" s="1"/>
  <c r="W771" i="1"/>
  <c r="X771" i="1" s="1"/>
  <c r="U771" i="1"/>
  <c r="V771" i="1" s="1"/>
  <c r="S771" i="1"/>
  <c r="T771" i="1" s="1"/>
  <c r="Q771" i="1"/>
  <c r="R771" i="1" s="1"/>
  <c r="O771" i="1"/>
  <c r="P771" i="1" s="1"/>
  <c r="M771" i="1"/>
  <c r="N771" i="1" s="1"/>
  <c r="K771" i="1"/>
  <c r="L771" i="1" s="1"/>
  <c r="I771" i="1"/>
  <c r="J771" i="1" s="1"/>
  <c r="G771" i="1"/>
  <c r="H771" i="1" s="1"/>
  <c r="E771" i="1"/>
  <c r="F771" i="1" s="1"/>
  <c r="AK770" i="1"/>
  <c r="AL770" i="1" s="1"/>
  <c r="AI770" i="1"/>
  <c r="AJ770" i="1" s="1"/>
  <c r="AG770" i="1"/>
  <c r="AH770" i="1" s="1"/>
  <c r="AE770" i="1"/>
  <c r="AF770" i="1" s="1"/>
  <c r="AC770" i="1"/>
  <c r="AD770" i="1" s="1"/>
  <c r="AA770" i="1"/>
  <c r="AB770" i="1" s="1"/>
  <c r="Y770" i="1"/>
  <c r="Z770" i="1" s="1"/>
  <c r="W770" i="1"/>
  <c r="X770" i="1" s="1"/>
  <c r="U770" i="1"/>
  <c r="V770" i="1" s="1"/>
  <c r="S770" i="1"/>
  <c r="T770" i="1" s="1"/>
  <c r="Q770" i="1"/>
  <c r="R770" i="1" s="1"/>
  <c r="O770" i="1"/>
  <c r="P770" i="1" s="1"/>
  <c r="M770" i="1"/>
  <c r="N770" i="1" s="1"/>
  <c r="K770" i="1"/>
  <c r="L770" i="1" s="1"/>
  <c r="I770" i="1"/>
  <c r="J770" i="1" s="1"/>
  <c r="G770" i="1"/>
  <c r="H770" i="1" s="1"/>
  <c r="E770" i="1"/>
  <c r="F770" i="1" s="1"/>
  <c r="AK768" i="1"/>
  <c r="AL768" i="1" s="1"/>
  <c r="AI768" i="1"/>
  <c r="AJ768" i="1" s="1"/>
  <c r="AG768" i="1"/>
  <c r="AH768" i="1" s="1"/>
  <c r="AE768" i="1"/>
  <c r="AF768" i="1" s="1"/>
  <c r="AC768" i="1"/>
  <c r="AD768" i="1" s="1"/>
  <c r="AA768" i="1"/>
  <c r="AB768" i="1" s="1"/>
  <c r="Y768" i="1"/>
  <c r="Z768" i="1" s="1"/>
  <c r="W768" i="1"/>
  <c r="X768" i="1" s="1"/>
  <c r="U768" i="1"/>
  <c r="V768" i="1" s="1"/>
  <c r="S768" i="1"/>
  <c r="T768" i="1" s="1"/>
  <c r="Q768" i="1"/>
  <c r="R768" i="1" s="1"/>
  <c r="O768" i="1"/>
  <c r="P768" i="1" s="1"/>
  <c r="M768" i="1"/>
  <c r="N768" i="1" s="1"/>
  <c r="K768" i="1"/>
  <c r="L768" i="1" s="1"/>
  <c r="I768" i="1"/>
  <c r="J768" i="1" s="1"/>
  <c r="G768" i="1"/>
  <c r="H768" i="1" s="1"/>
  <c r="E768" i="1"/>
  <c r="F768" i="1" s="1"/>
  <c r="AK767" i="1"/>
  <c r="AL767" i="1" s="1"/>
  <c r="AI767" i="1"/>
  <c r="AJ767" i="1" s="1"/>
  <c r="AG767" i="1"/>
  <c r="AH767" i="1" s="1"/>
  <c r="AE767" i="1"/>
  <c r="AF767" i="1" s="1"/>
  <c r="AC767" i="1"/>
  <c r="AD767" i="1" s="1"/>
  <c r="AA767" i="1"/>
  <c r="AB767" i="1" s="1"/>
  <c r="Y767" i="1"/>
  <c r="Z767" i="1" s="1"/>
  <c r="W767" i="1"/>
  <c r="X767" i="1" s="1"/>
  <c r="U767" i="1"/>
  <c r="V767" i="1" s="1"/>
  <c r="S767" i="1"/>
  <c r="T767" i="1" s="1"/>
  <c r="Q767" i="1"/>
  <c r="R767" i="1" s="1"/>
  <c r="O767" i="1"/>
  <c r="P767" i="1" s="1"/>
  <c r="M767" i="1"/>
  <c r="N767" i="1" s="1"/>
  <c r="K767" i="1"/>
  <c r="L767" i="1" s="1"/>
  <c r="I767" i="1"/>
  <c r="J767" i="1" s="1"/>
  <c r="G767" i="1"/>
  <c r="H767" i="1" s="1"/>
  <c r="E767" i="1"/>
  <c r="F767" i="1" s="1"/>
  <c r="AK765" i="1"/>
  <c r="AK764" i="1"/>
  <c r="AI765" i="1"/>
  <c r="AJ765" i="1" s="1"/>
  <c r="AI764" i="1"/>
  <c r="AG765" i="1"/>
  <c r="AH765" i="1" s="1"/>
  <c r="AG764" i="1"/>
  <c r="AE765" i="1"/>
  <c r="AF765" i="1" s="1"/>
  <c r="AE764" i="1"/>
  <c r="AF764" i="1" s="1"/>
  <c r="AC765" i="1"/>
  <c r="AD765" i="1" s="1"/>
  <c r="AC764" i="1"/>
  <c r="AA765" i="1"/>
  <c r="AB765" i="1" s="1"/>
  <c r="AA764" i="1"/>
  <c r="Y765" i="1"/>
  <c r="Z765" i="1" s="1"/>
  <c r="Y764" i="1"/>
  <c r="Z764" i="1" s="1"/>
  <c r="W765" i="1"/>
  <c r="X765" i="1" s="1"/>
  <c r="W764" i="1"/>
  <c r="X764" i="1" s="1"/>
  <c r="U765" i="1"/>
  <c r="V765" i="1" s="1"/>
  <c r="U764" i="1"/>
  <c r="S765" i="1"/>
  <c r="T765" i="1" s="1"/>
  <c r="S764" i="1"/>
  <c r="Q765" i="1"/>
  <c r="R765" i="1" s="1"/>
  <c r="Q764" i="1"/>
  <c r="R764" i="1" s="1"/>
  <c r="O765" i="1"/>
  <c r="P765" i="1" s="1"/>
  <c r="O764" i="1"/>
  <c r="M765" i="1"/>
  <c r="N765" i="1" s="1"/>
  <c r="M764" i="1"/>
  <c r="K765" i="1"/>
  <c r="L765" i="1" s="1"/>
  <c r="K764" i="1"/>
  <c r="L764" i="1" s="1"/>
  <c r="I765" i="1"/>
  <c r="J765" i="1" s="1"/>
  <c r="I764" i="1"/>
  <c r="J764" i="1" s="1"/>
  <c r="G765" i="1"/>
  <c r="H765" i="1" s="1"/>
  <c r="G764" i="1"/>
  <c r="H764" i="1" s="1"/>
  <c r="E765" i="1"/>
  <c r="F765" i="1" s="1"/>
  <c r="E764" i="1"/>
  <c r="AL765" i="1"/>
  <c r="AL764" i="1"/>
  <c r="AJ764" i="1"/>
  <c r="AH764" i="1"/>
  <c r="AD764" i="1"/>
  <c r="AB764" i="1"/>
  <c r="V764" i="1"/>
  <c r="T764" i="1"/>
  <c r="P764" i="1"/>
  <c r="N764" i="1"/>
  <c r="F764" i="1"/>
  <c r="AL851" i="1" l="1"/>
  <c r="AL850" i="1"/>
  <c r="AL849" i="1"/>
  <c r="AL848" i="1"/>
  <c r="AL847" i="1"/>
  <c r="AL846" i="1"/>
  <c r="AL845" i="1"/>
  <c r="AL844" i="1"/>
  <c r="AL843" i="1"/>
  <c r="AL842" i="1"/>
  <c r="AL839" i="1"/>
  <c r="AL836" i="1"/>
  <c r="AL833" i="1"/>
  <c r="AL830" i="1"/>
  <c r="AL827"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0" i="1"/>
  <c r="AL787" i="1"/>
  <c r="AL784" i="1"/>
  <c r="AL781" i="1"/>
  <c r="AL778" i="1"/>
  <c r="AL775" i="1"/>
  <c r="AL772" i="1"/>
  <c r="AL769" i="1"/>
  <c r="AL766" i="1"/>
  <c r="AL763" i="1"/>
  <c r="AL762" i="1"/>
  <c r="AJ851" i="1"/>
  <c r="AJ850" i="1"/>
  <c r="AJ849" i="1"/>
  <c r="AJ848" i="1"/>
  <c r="AJ847" i="1"/>
  <c r="AJ846" i="1"/>
  <c r="AJ845" i="1"/>
  <c r="AJ844" i="1"/>
  <c r="AJ843" i="1"/>
  <c r="AJ842" i="1"/>
  <c r="AJ839" i="1"/>
  <c r="AJ836" i="1"/>
  <c r="AJ833" i="1"/>
  <c r="AJ830" i="1"/>
  <c r="AJ827" i="1"/>
  <c r="AJ824" i="1"/>
  <c r="AJ823" i="1"/>
  <c r="AJ822" i="1"/>
  <c r="AJ821" i="1"/>
  <c r="AJ820" i="1"/>
  <c r="AJ819" i="1"/>
  <c r="AJ818" i="1"/>
  <c r="AJ817" i="1"/>
  <c r="AJ816" i="1"/>
  <c r="AJ815" i="1"/>
  <c r="AJ814" i="1"/>
  <c r="AJ813" i="1"/>
  <c r="AJ812" i="1"/>
  <c r="AJ811" i="1"/>
  <c r="AJ810" i="1"/>
  <c r="AJ809" i="1"/>
  <c r="AJ808" i="1"/>
  <c r="AJ807" i="1"/>
  <c r="AJ806" i="1"/>
  <c r="AJ805" i="1"/>
  <c r="AJ804" i="1"/>
  <c r="AJ803" i="1"/>
  <c r="AJ802" i="1"/>
  <c r="AJ801" i="1"/>
  <c r="AJ800" i="1"/>
  <c r="AJ799" i="1"/>
  <c r="AJ798" i="1"/>
  <c r="AJ797" i="1"/>
  <c r="AJ796" i="1"/>
  <c r="AJ795" i="1"/>
  <c r="AJ794" i="1"/>
  <c r="AJ793" i="1"/>
  <c r="AJ790" i="1"/>
  <c r="AJ787" i="1"/>
  <c r="AJ784" i="1"/>
  <c r="AJ781" i="1"/>
  <c r="AJ778" i="1"/>
  <c r="AJ775" i="1"/>
  <c r="AJ772" i="1"/>
  <c r="AJ769" i="1"/>
  <c r="AJ766" i="1"/>
  <c r="AJ763" i="1"/>
  <c r="AJ762" i="1"/>
  <c r="AH851" i="1"/>
  <c r="AH850" i="1"/>
  <c r="AH849" i="1"/>
  <c r="AH848" i="1"/>
  <c r="AH847" i="1"/>
  <c r="AH846" i="1"/>
  <c r="AH845" i="1"/>
  <c r="AH844" i="1"/>
  <c r="AH843" i="1"/>
  <c r="AH842" i="1"/>
  <c r="AH839" i="1"/>
  <c r="AH836" i="1"/>
  <c r="AH833" i="1"/>
  <c r="AH830" i="1"/>
  <c r="AH827"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0" i="1"/>
  <c r="AH787" i="1"/>
  <c r="AH784" i="1"/>
  <c r="AH781" i="1"/>
  <c r="AH778" i="1"/>
  <c r="AH775" i="1"/>
  <c r="AH772" i="1"/>
  <c r="AH769" i="1"/>
  <c r="AH766" i="1"/>
  <c r="AH763" i="1"/>
  <c r="AH762" i="1"/>
  <c r="AF851" i="1"/>
  <c r="AF850" i="1"/>
  <c r="AF849" i="1"/>
  <c r="AF848" i="1"/>
  <c r="AF847" i="1"/>
  <c r="AF846" i="1"/>
  <c r="AF845" i="1"/>
  <c r="AF844" i="1"/>
  <c r="AF843" i="1"/>
  <c r="AF842" i="1"/>
  <c r="AF839" i="1"/>
  <c r="AF836" i="1"/>
  <c r="AF833" i="1"/>
  <c r="AF830" i="1"/>
  <c r="AF827"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0" i="1"/>
  <c r="AF787" i="1"/>
  <c r="AF784" i="1"/>
  <c r="AF781" i="1"/>
  <c r="AF778" i="1"/>
  <c r="AF775" i="1"/>
  <c r="AF772" i="1"/>
  <c r="AF769" i="1"/>
  <c r="AF766" i="1"/>
  <c r="AF763" i="1"/>
  <c r="AF762" i="1"/>
  <c r="AD851" i="1"/>
  <c r="AD850" i="1"/>
  <c r="AD849" i="1"/>
  <c r="AD848" i="1"/>
  <c r="AD847" i="1"/>
  <c r="AD846" i="1"/>
  <c r="AD845" i="1"/>
  <c r="AD844" i="1"/>
  <c r="AD843" i="1"/>
  <c r="AD842" i="1"/>
  <c r="AD839" i="1"/>
  <c r="AD836" i="1"/>
  <c r="AD833" i="1"/>
  <c r="AD830" i="1"/>
  <c r="AD827" i="1"/>
  <c r="AD824" i="1"/>
  <c r="AD823" i="1"/>
  <c r="AD822" i="1"/>
  <c r="AD821" i="1"/>
  <c r="AD820" i="1"/>
  <c r="AD819" i="1"/>
  <c r="AD818" i="1"/>
  <c r="AD817" i="1"/>
  <c r="AD816" i="1"/>
  <c r="AD815" i="1"/>
  <c r="AD814" i="1"/>
  <c r="AD813" i="1"/>
  <c r="AD812" i="1"/>
  <c r="AD811" i="1"/>
  <c r="AD810" i="1"/>
  <c r="AD809" i="1"/>
  <c r="AD808" i="1"/>
  <c r="AD807" i="1"/>
  <c r="AD806" i="1"/>
  <c r="AD805" i="1"/>
  <c r="AD804" i="1"/>
  <c r="AD803" i="1"/>
  <c r="AD802" i="1"/>
  <c r="AD801" i="1"/>
  <c r="AD800" i="1"/>
  <c r="AD799" i="1"/>
  <c r="AD798" i="1"/>
  <c r="AD797" i="1"/>
  <c r="AD796" i="1"/>
  <c r="AD795" i="1"/>
  <c r="AD794" i="1"/>
  <c r="AD793" i="1"/>
  <c r="AD790" i="1"/>
  <c r="AD787" i="1"/>
  <c r="AD784" i="1"/>
  <c r="AD781" i="1"/>
  <c r="AD778" i="1"/>
  <c r="AD775" i="1"/>
  <c r="AD772" i="1"/>
  <c r="AD769" i="1"/>
  <c r="AD766" i="1"/>
  <c r="AD763" i="1"/>
  <c r="AD762" i="1"/>
  <c r="AB851" i="1"/>
  <c r="AB850" i="1"/>
  <c r="AB849" i="1"/>
  <c r="AB848" i="1"/>
  <c r="AB847" i="1"/>
  <c r="AB846" i="1"/>
  <c r="AB845" i="1"/>
  <c r="AB844" i="1"/>
  <c r="AB843" i="1"/>
  <c r="AB842" i="1"/>
  <c r="AB839" i="1"/>
  <c r="AB836" i="1"/>
  <c r="AB833" i="1"/>
  <c r="AB830" i="1"/>
  <c r="AB827" i="1"/>
  <c r="AB824" i="1"/>
  <c r="AB823" i="1"/>
  <c r="AB822" i="1"/>
  <c r="AB821" i="1"/>
  <c r="AB820" i="1"/>
  <c r="AB819" i="1"/>
  <c r="AB818" i="1"/>
  <c r="AB817" i="1"/>
  <c r="AB816" i="1"/>
  <c r="AB815" i="1"/>
  <c r="AB814" i="1"/>
  <c r="AB813" i="1"/>
  <c r="AB812" i="1"/>
  <c r="AB811" i="1"/>
  <c r="AB810" i="1"/>
  <c r="AB809" i="1"/>
  <c r="AB808" i="1"/>
  <c r="AB807" i="1"/>
  <c r="AB806" i="1"/>
  <c r="AB805" i="1"/>
  <c r="AB804" i="1"/>
  <c r="AB803" i="1"/>
  <c r="AB802" i="1"/>
  <c r="AB801" i="1"/>
  <c r="AB800" i="1"/>
  <c r="AB799" i="1"/>
  <c r="AB798" i="1"/>
  <c r="AB797" i="1"/>
  <c r="AB796" i="1"/>
  <c r="AB795" i="1"/>
  <c r="AB794" i="1"/>
  <c r="AB793" i="1"/>
  <c r="AB790" i="1"/>
  <c r="AB787" i="1"/>
  <c r="AB784" i="1"/>
  <c r="AB781" i="1"/>
  <c r="AB778" i="1"/>
  <c r="AB775" i="1"/>
  <c r="AB772" i="1"/>
  <c r="AB769" i="1"/>
  <c r="AB766" i="1"/>
  <c r="AB763" i="1"/>
  <c r="AB762" i="1"/>
  <c r="Z851" i="1"/>
  <c r="Z850" i="1"/>
  <c r="Z849" i="1"/>
  <c r="Z848" i="1"/>
  <c r="Z847" i="1"/>
  <c r="Z846" i="1"/>
  <c r="Z845" i="1"/>
  <c r="Z844" i="1"/>
  <c r="Z843" i="1"/>
  <c r="Z842" i="1"/>
  <c r="Z839" i="1"/>
  <c r="Z836" i="1"/>
  <c r="Z833" i="1"/>
  <c r="Z830" i="1"/>
  <c r="Z827"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0" i="1"/>
  <c r="Z787" i="1"/>
  <c r="Z784" i="1"/>
  <c r="Z781" i="1"/>
  <c r="Z778" i="1"/>
  <c r="Z775" i="1"/>
  <c r="Z772" i="1"/>
  <c r="Z769" i="1"/>
  <c r="Z766" i="1"/>
  <c r="Z763" i="1"/>
  <c r="Z762" i="1"/>
  <c r="X851" i="1"/>
  <c r="X850" i="1"/>
  <c r="X849" i="1"/>
  <c r="X848" i="1"/>
  <c r="X847" i="1"/>
  <c r="X846" i="1"/>
  <c r="X845" i="1"/>
  <c r="X844" i="1"/>
  <c r="X843" i="1"/>
  <c r="X842" i="1"/>
  <c r="X839" i="1"/>
  <c r="X836" i="1"/>
  <c r="X833" i="1"/>
  <c r="X830" i="1"/>
  <c r="X827"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0" i="1"/>
  <c r="X787" i="1"/>
  <c r="X784" i="1"/>
  <c r="X781" i="1"/>
  <c r="X778" i="1"/>
  <c r="X775" i="1"/>
  <c r="X772" i="1"/>
  <c r="X769" i="1"/>
  <c r="X766" i="1"/>
  <c r="X763" i="1"/>
  <c r="X762" i="1"/>
  <c r="V851" i="1"/>
  <c r="V850" i="1"/>
  <c r="V849" i="1"/>
  <c r="V848" i="1"/>
  <c r="V847" i="1"/>
  <c r="V846" i="1"/>
  <c r="V845" i="1"/>
  <c r="V844" i="1"/>
  <c r="V843" i="1"/>
  <c r="V842" i="1"/>
  <c r="V839" i="1"/>
  <c r="V836" i="1"/>
  <c r="V833" i="1"/>
  <c r="V830" i="1"/>
  <c r="V827"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0" i="1"/>
  <c r="V787" i="1"/>
  <c r="V784" i="1"/>
  <c r="V781" i="1"/>
  <c r="V778" i="1"/>
  <c r="V775" i="1"/>
  <c r="V772" i="1"/>
  <c r="V769" i="1"/>
  <c r="V766" i="1"/>
  <c r="V763" i="1"/>
  <c r="V762" i="1"/>
  <c r="T851" i="1"/>
  <c r="T850" i="1"/>
  <c r="T849" i="1"/>
  <c r="T848" i="1"/>
  <c r="T847" i="1"/>
  <c r="T846" i="1"/>
  <c r="T845" i="1"/>
  <c r="T844" i="1"/>
  <c r="T843" i="1"/>
  <c r="T842" i="1"/>
  <c r="T839" i="1"/>
  <c r="T836" i="1"/>
  <c r="T833" i="1"/>
  <c r="T830" i="1"/>
  <c r="T827"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0" i="1"/>
  <c r="T787" i="1"/>
  <c r="T784" i="1"/>
  <c r="T781" i="1"/>
  <c r="T778" i="1"/>
  <c r="T775" i="1"/>
  <c r="T772" i="1"/>
  <c r="T769" i="1"/>
  <c r="T766" i="1"/>
  <c r="T763" i="1"/>
  <c r="T762" i="1"/>
  <c r="R851" i="1"/>
  <c r="R850" i="1"/>
  <c r="R849" i="1"/>
  <c r="R848" i="1"/>
  <c r="R847" i="1"/>
  <c r="R846" i="1"/>
  <c r="R845" i="1"/>
  <c r="R844" i="1"/>
  <c r="R843" i="1"/>
  <c r="R842" i="1"/>
  <c r="R839" i="1"/>
  <c r="R836" i="1"/>
  <c r="R833" i="1"/>
  <c r="R830" i="1"/>
  <c r="R827"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0" i="1"/>
  <c r="R787" i="1"/>
  <c r="R784" i="1"/>
  <c r="R781" i="1"/>
  <c r="R778" i="1"/>
  <c r="R775" i="1"/>
  <c r="R772" i="1"/>
  <c r="R769" i="1"/>
  <c r="R766" i="1"/>
  <c r="R763" i="1"/>
  <c r="R762" i="1"/>
  <c r="P851" i="1"/>
  <c r="P850" i="1"/>
  <c r="P849" i="1"/>
  <c r="P848" i="1"/>
  <c r="P847" i="1"/>
  <c r="P846" i="1"/>
  <c r="P845" i="1"/>
  <c r="P844" i="1"/>
  <c r="P843" i="1"/>
  <c r="P842" i="1"/>
  <c r="P839" i="1"/>
  <c r="P836" i="1"/>
  <c r="P833" i="1"/>
  <c r="P830" i="1"/>
  <c r="P827"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0" i="1"/>
  <c r="P787" i="1"/>
  <c r="P784" i="1"/>
  <c r="P781" i="1"/>
  <c r="P778" i="1"/>
  <c r="P775" i="1"/>
  <c r="P772" i="1"/>
  <c r="P769" i="1"/>
  <c r="P766" i="1"/>
  <c r="P763" i="1"/>
  <c r="P762" i="1"/>
  <c r="N851" i="1"/>
  <c r="N850" i="1"/>
  <c r="N849" i="1"/>
  <c r="N848" i="1"/>
  <c r="N847" i="1"/>
  <c r="N846" i="1"/>
  <c r="N845" i="1"/>
  <c r="N844" i="1"/>
  <c r="N843" i="1"/>
  <c r="N842" i="1"/>
  <c r="N839" i="1"/>
  <c r="N836" i="1"/>
  <c r="N833" i="1"/>
  <c r="N830" i="1"/>
  <c r="N827"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0" i="1"/>
  <c r="N787" i="1"/>
  <c r="N784" i="1"/>
  <c r="N781" i="1"/>
  <c r="N778" i="1"/>
  <c r="N775" i="1"/>
  <c r="N772" i="1"/>
  <c r="N769" i="1"/>
  <c r="N766" i="1"/>
  <c r="N763" i="1"/>
  <c r="N762" i="1"/>
  <c r="L851" i="1"/>
  <c r="L850" i="1"/>
  <c r="L849" i="1"/>
  <c r="L848" i="1"/>
  <c r="L847" i="1"/>
  <c r="L846" i="1"/>
  <c r="L845" i="1"/>
  <c r="L844" i="1"/>
  <c r="L843" i="1"/>
  <c r="L842" i="1"/>
  <c r="L839" i="1"/>
  <c r="L836" i="1"/>
  <c r="L833" i="1"/>
  <c r="L830" i="1"/>
  <c r="L827"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0" i="1"/>
  <c r="L787" i="1"/>
  <c r="L784" i="1"/>
  <c r="L781" i="1"/>
  <c r="L778" i="1"/>
  <c r="L775" i="1"/>
  <c r="L772" i="1"/>
  <c r="L769" i="1"/>
  <c r="L766" i="1"/>
  <c r="L763" i="1"/>
  <c r="L762" i="1"/>
  <c r="J851" i="1"/>
  <c r="J850" i="1"/>
  <c r="J849" i="1"/>
  <c r="J848" i="1"/>
  <c r="J847" i="1"/>
  <c r="J846" i="1"/>
  <c r="J845" i="1"/>
  <c r="J844" i="1"/>
  <c r="J843" i="1"/>
  <c r="J842" i="1"/>
  <c r="J839" i="1"/>
  <c r="J836" i="1"/>
  <c r="J833" i="1"/>
  <c r="J830" i="1"/>
  <c r="J827"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0" i="1"/>
  <c r="J787" i="1"/>
  <c r="J784" i="1"/>
  <c r="J781" i="1"/>
  <c r="J778" i="1"/>
  <c r="J775" i="1"/>
  <c r="J772" i="1"/>
  <c r="J769" i="1"/>
  <c r="J766" i="1"/>
  <c r="J763" i="1"/>
  <c r="J762" i="1"/>
  <c r="H851" i="1"/>
  <c r="H850" i="1"/>
  <c r="H849" i="1"/>
  <c r="H848" i="1"/>
  <c r="H847" i="1"/>
  <c r="H846" i="1"/>
  <c r="H845" i="1"/>
  <c r="H844" i="1"/>
  <c r="H843" i="1"/>
  <c r="H842" i="1"/>
  <c r="H839" i="1"/>
  <c r="H836" i="1"/>
  <c r="H833" i="1"/>
  <c r="H830" i="1"/>
  <c r="H827"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0" i="1"/>
  <c r="H787" i="1"/>
  <c r="H784" i="1"/>
  <c r="H781" i="1"/>
  <c r="H778" i="1"/>
  <c r="H775" i="1"/>
  <c r="H772" i="1"/>
  <c r="H769" i="1"/>
  <c r="H766" i="1"/>
  <c r="H763" i="1"/>
  <c r="H762" i="1"/>
  <c r="F851" i="1"/>
  <c r="F850" i="1"/>
  <c r="F849" i="1"/>
  <c r="F848" i="1"/>
  <c r="F847" i="1"/>
  <c r="F846" i="1"/>
  <c r="F845" i="1"/>
  <c r="F844" i="1"/>
  <c r="F843" i="1"/>
  <c r="F842" i="1"/>
  <c r="F839" i="1"/>
  <c r="F836" i="1"/>
  <c r="F833" i="1"/>
  <c r="F830" i="1"/>
  <c r="F827"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0" i="1"/>
  <c r="F787" i="1"/>
  <c r="F784" i="1"/>
  <c r="F781" i="1"/>
  <c r="F778" i="1"/>
  <c r="F775" i="1"/>
  <c r="F772" i="1"/>
  <c r="F769" i="1"/>
  <c r="F766" i="1"/>
  <c r="F763" i="1"/>
  <c r="F762" i="1"/>
  <c r="L240" i="21" l="1"/>
  <c r="M240" i="21"/>
  <c r="N240" i="21"/>
  <c r="O240" i="21"/>
  <c r="P240" i="21"/>
  <c r="Q240" i="21"/>
  <c r="R240" i="21"/>
  <c r="S240" i="21"/>
  <c r="T240" i="21"/>
  <c r="U240" i="21"/>
  <c r="V240" i="21"/>
  <c r="W240" i="21"/>
  <c r="X240" i="21"/>
  <c r="Y240" i="21"/>
  <c r="Z240" i="21"/>
  <c r="AA240" i="21"/>
  <c r="K240" i="21"/>
  <c r="AD793" i="21" l="1"/>
  <c r="AD736" i="21"/>
  <c r="AD745" i="21"/>
  <c r="AD749" i="21"/>
  <c r="AD752" i="21"/>
  <c r="AD909" i="21" s="1"/>
  <c r="AD764" i="21"/>
  <c r="AD763" i="21"/>
  <c r="L749" i="21" l="1"/>
  <c r="M749" i="21"/>
  <c r="N749" i="21"/>
  <c r="O749" i="21"/>
  <c r="P749" i="21"/>
  <c r="Q749" i="21"/>
  <c r="R749" i="21"/>
  <c r="S749" i="21"/>
  <c r="T749" i="21"/>
  <c r="U749" i="21"/>
  <c r="V749" i="21"/>
  <c r="W749" i="21"/>
  <c r="X749" i="21"/>
  <c r="Y749" i="21"/>
  <c r="Z749" i="21"/>
  <c r="AA749" i="21"/>
  <c r="K749" i="21"/>
  <c r="L752" i="21"/>
  <c r="M752" i="21"/>
  <c r="N752" i="21"/>
  <c r="O752" i="21"/>
  <c r="P752" i="21"/>
  <c r="Q752" i="21"/>
  <c r="R752" i="21"/>
  <c r="S752" i="21"/>
  <c r="T752" i="21"/>
  <c r="U752" i="21"/>
  <c r="V752" i="21"/>
  <c r="W752" i="21"/>
  <c r="X752" i="21"/>
  <c r="Y752" i="21"/>
  <c r="Z752" i="21"/>
  <c r="AA752" i="21"/>
  <c r="K752" i="21"/>
  <c r="AL862" i="1" l="1"/>
  <c r="AJ862" i="1"/>
  <c r="AH862" i="1"/>
  <c r="AF862" i="1"/>
  <c r="AD862" i="1"/>
  <c r="AB862" i="1"/>
  <c r="Z862" i="1"/>
  <c r="X862" i="1"/>
  <c r="V862" i="1"/>
  <c r="T862" i="1"/>
  <c r="R862" i="1"/>
  <c r="P862" i="1"/>
  <c r="N862" i="1"/>
  <c r="L862" i="1"/>
  <c r="J862" i="1"/>
  <c r="H862" i="1"/>
  <c r="F862" i="1"/>
  <c r="F863" i="1" l="1"/>
  <c r="H863" i="1"/>
  <c r="J863" i="1"/>
  <c r="L863" i="1"/>
  <c r="N863" i="1"/>
  <c r="P863" i="1"/>
  <c r="R863" i="1"/>
  <c r="T863" i="1"/>
  <c r="V863" i="1"/>
  <c r="X863" i="1"/>
  <c r="Z863" i="1"/>
  <c r="AB863" i="1"/>
  <c r="AD863" i="1"/>
  <c r="AF863" i="1"/>
  <c r="AH863" i="1"/>
  <c r="AJ863" i="1"/>
  <c r="AL863" i="1"/>
  <c r="AD1415" i="21" l="1"/>
  <c r="AD1414" i="21"/>
  <c r="AD1371" i="21"/>
  <c r="AD1345" i="21"/>
  <c r="AD1355" i="21"/>
  <c r="AD1339" i="21" l="1"/>
  <c r="AD1335" i="21"/>
  <c r="AD1338" i="21"/>
  <c r="AD1337" i="21"/>
  <c r="AD1334" i="21"/>
  <c r="AD1333" i="21"/>
  <c r="AD1356" i="21"/>
  <c r="AD1255" i="21"/>
  <c r="AD1256" i="21"/>
  <c r="AD1272" i="21"/>
  <c r="AD1271" i="21"/>
  <c r="AD1290" i="21"/>
  <c r="AD1299" i="21"/>
  <c r="AD1392" i="21" s="1"/>
  <c r="L1389" i="21" s="1"/>
  <c r="AD1030" i="21"/>
  <c r="L1028" i="21" s="1"/>
  <c r="AD212" i="21"/>
  <c r="AD178" i="21"/>
  <c r="AD173" i="21"/>
  <c r="AD108" i="21"/>
  <c r="AD408" i="21"/>
  <c r="AD406" i="21"/>
  <c r="AD405" i="21"/>
  <c r="L1321" i="21"/>
  <c r="M1321" i="21"/>
  <c r="N1321" i="21"/>
  <c r="O1321" i="21"/>
  <c r="P1321" i="21"/>
  <c r="Q1321" i="21"/>
  <c r="R1321" i="21"/>
  <c r="S1321" i="21"/>
  <c r="T1321" i="21"/>
  <c r="U1321" i="21"/>
  <c r="V1321" i="21"/>
  <c r="W1321" i="21"/>
  <c r="X1321" i="21"/>
  <c r="Y1321" i="21"/>
  <c r="Z1321" i="21"/>
  <c r="AA1321" i="21"/>
  <c r="AD1053" i="21"/>
  <c r="L1051" i="21" s="1"/>
  <c r="AD1042" i="21"/>
  <c r="L1040" i="21" s="1"/>
  <c r="L1075" i="21"/>
  <c r="M1075" i="21"/>
  <c r="N1075" i="21"/>
  <c r="O1075" i="21"/>
  <c r="P1075" i="21"/>
  <c r="Q1075" i="21"/>
  <c r="R1075" i="21"/>
  <c r="S1075" i="21"/>
  <c r="T1075" i="21"/>
  <c r="U1075" i="21"/>
  <c r="V1075" i="21"/>
  <c r="W1075" i="21"/>
  <c r="X1075" i="21"/>
  <c r="Y1075" i="21"/>
  <c r="Z1075" i="21"/>
  <c r="AA1075" i="21"/>
  <c r="K1075" i="21"/>
  <c r="AD1033" i="21"/>
  <c r="L1031" i="21" s="1"/>
  <c r="AD1039" i="21"/>
  <c r="L1037" i="21" s="1"/>
  <c r="AD1027" i="21"/>
  <c r="L1025" i="21" s="1"/>
  <c r="L1068" i="21"/>
  <c r="M1068" i="21"/>
  <c r="N1068" i="21"/>
  <c r="O1068" i="21"/>
  <c r="P1068" i="21"/>
  <c r="Q1068" i="21"/>
  <c r="R1068" i="21"/>
  <c r="S1068" i="21"/>
  <c r="T1068" i="21"/>
  <c r="U1068" i="21"/>
  <c r="V1068" i="21"/>
  <c r="W1068" i="21"/>
  <c r="X1068" i="21"/>
  <c r="Y1068" i="21"/>
  <c r="Z1068" i="21"/>
  <c r="AA1068" i="21"/>
  <c r="L1022" i="21"/>
  <c r="M1022" i="21"/>
  <c r="N1022" i="21"/>
  <c r="O1022" i="21"/>
  <c r="P1022" i="21"/>
  <c r="Q1022" i="21"/>
  <c r="R1022" i="21"/>
  <c r="S1022" i="21"/>
  <c r="T1022" i="21"/>
  <c r="U1022" i="21"/>
  <c r="V1022" i="21"/>
  <c r="W1022" i="21"/>
  <c r="X1022" i="21"/>
  <c r="Y1022" i="21"/>
  <c r="Z1022" i="21"/>
  <c r="AA1022" i="21"/>
  <c r="K1022" i="21"/>
  <c r="L1089" i="21"/>
  <c r="M1089" i="21"/>
  <c r="N1089" i="21"/>
  <c r="O1089" i="21"/>
  <c r="P1089" i="21"/>
  <c r="Q1089" i="21"/>
  <c r="R1089" i="21"/>
  <c r="S1089" i="21"/>
  <c r="T1089" i="21"/>
  <c r="U1089" i="21"/>
  <c r="V1089" i="21"/>
  <c r="W1089" i="21"/>
  <c r="X1089" i="21"/>
  <c r="Y1089" i="21"/>
  <c r="Z1089" i="21"/>
  <c r="AA1089" i="21"/>
  <c r="K1089" i="21"/>
  <c r="L1015" i="21"/>
  <c r="M1015" i="21"/>
  <c r="N1015" i="21"/>
  <c r="O1015" i="21"/>
  <c r="P1015" i="21"/>
  <c r="Q1015" i="21"/>
  <c r="R1015" i="21"/>
  <c r="S1015" i="21"/>
  <c r="T1015" i="21"/>
  <c r="U1015" i="21"/>
  <c r="V1015" i="21"/>
  <c r="W1015" i="21"/>
  <c r="X1015" i="21"/>
  <c r="Y1015" i="21"/>
  <c r="Z1015" i="21"/>
  <c r="AA1015" i="21"/>
  <c r="L1016" i="21"/>
  <c r="M1016" i="21"/>
  <c r="N1016" i="21"/>
  <c r="O1016" i="21"/>
  <c r="P1016" i="21"/>
  <c r="Q1016" i="21"/>
  <c r="R1016" i="21"/>
  <c r="S1016" i="21"/>
  <c r="T1016" i="21"/>
  <c r="U1016" i="21"/>
  <c r="V1016" i="21"/>
  <c r="W1016" i="21"/>
  <c r="X1016" i="21"/>
  <c r="Y1016" i="21"/>
  <c r="Z1016" i="21"/>
  <c r="AA1016" i="21"/>
  <c r="L1017" i="21"/>
  <c r="M1017" i="21"/>
  <c r="N1017" i="21"/>
  <c r="O1017" i="21"/>
  <c r="P1017" i="21"/>
  <c r="Q1017" i="21"/>
  <c r="R1017" i="21"/>
  <c r="S1017" i="21"/>
  <c r="T1017" i="21"/>
  <c r="U1017" i="21"/>
  <c r="V1017" i="21"/>
  <c r="W1017" i="21"/>
  <c r="X1017" i="21"/>
  <c r="Y1017" i="21"/>
  <c r="Z1017" i="21"/>
  <c r="AA1017" i="21"/>
  <c r="K1017" i="21"/>
  <c r="K1015" i="21"/>
  <c r="L883" i="21"/>
  <c r="M883" i="21"/>
  <c r="N883" i="21"/>
  <c r="O883" i="21"/>
  <c r="P883" i="21"/>
  <c r="Q883" i="21"/>
  <c r="R883" i="21"/>
  <c r="S883" i="21"/>
  <c r="T883" i="21"/>
  <c r="U883" i="21"/>
  <c r="V883" i="21"/>
  <c r="W883" i="21"/>
  <c r="X883" i="21"/>
  <c r="Y883" i="21"/>
  <c r="Z883" i="21"/>
  <c r="AA883" i="21"/>
  <c r="L889" i="21"/>
  <c r="M889" i="21"/>
  <c r="N889" i="21"/>
  <c r="O889" i="21"/>
  <c r="P889" i="21"/>
  <c r="Q889" i="21"/>
  <c r="R889" i="21"/>
  <c r="S889" i="21"/>
  <c r="T889" i="21"/>
  <c r="U889" i="21"/>
  <c r="V889" i="21"/>
  <c r="W889" i="21"/>
  <c r="X889" i="21"/>
  <c r="Y889" i="21"/>
  <c r="Z889" i="21"/>
  <c r="AA889" i="21"/>
  <c r="L891" i="21"/>
  <c r="M891" i="21"/>
  <c r="N891" i="21"/>
  <c r="O891" i="21"/>
  <c r="P891" i="21"/>
  <c r="Q891" i="21"/>
  <c r="R891" i="21"/>
  <c r="S891" i="21"/>
  <c r="T891" i="21"/>
  <c r="U891" i="21"/>
  <c r="V891" i="21"/>
  <c r="W891" i="21"/>
  <c r="X891" i="21"/>
  <c r="Y891" i="21"/>
  <c r="Z891" i="21"/>
  <c r="AA891" i="21"/>
  <c r="K889" i="21"/>
  <c r="K883" i="21"/>
  <c r="W1003" i="21" l="1"/>
  <c r="L1013" i="21"/>
  <c r="Z1003" i="21"/>
  <c r="X1003" i="21"/>
  <c r="V1003" i="21"/>
  <c r="T1003" i="21"/>
  <c r="R1003" i="21"/>
  <c r="P1003" i="21"/>
  <c r="N1003" i="21"/>
  <c r="L1003" i="21"/>
  <c r="L1035" i="21"/>
  <c r="AA1003" i="21"/>
  <c r="Y1003" i="21"/>
  <c r="U1003" i="21"/>
  <c r="S1003" i="21"/>
  <c r="Q1003" i="21"/>
  <c r="O1003" i="21"/>
  <c r="M1003" i="21"/>
  <c r="Z1064" i="21"/>
  <c r="X1064" i="21"/>
  <c r="V1064" i="21"/>
  <c r="T1064" i="21"/>
  <c r="R1064" i="21"/>
  <c r="P1064" i="21"/>
  <c r="N1064" i="21"/>
  <c r="L1064" i="21"/>
  <c r="AA1064" i="21"/>
  <c r="Y1064" i="21"/>
  <c r="W1064" i="21"/>
  <c r="U1064" i="21"/>
  <c r="S1064" i="21"/>
  <c r="Q1064" i="21"/>
  <c r="O1064" i="21"/>
  <c r="M1064" i="21"/>
  <c r="AA1294" i="21"/>
  <c r="S1294" i="21"/>
  <c r="W1294" i="21"/>
  <c r="O1294" i="21"/>
  <c r="Y1294" i="21"/>
  <c r="U1294" i="21"/>
  <c r="Q1294" i="21"/>
  <c r="M1294" i="21"/>
  <c r="Q1028" i="21"/>
  <c r="AA1389" i="21"/>
  <c r="Y1028" i="21"/>
  <c r="W1389" i="21"/>
  <c r="U1028" i="21"/>
  <c r="M1028" i="21"/>
  <c r="S1389" i="21"/>
  <c r="AA1028" i="21"/>
  <c r="W1028" i="21"/>
  <c r="S1028" i="21"/>
  <c r="O1028" i="21"/>
  <c r="K1294" i="21"/>
  <c r="Z1294" i="21"/>
  <c r="X1294" i="21"/>
  <c r="V1294" i="21"/>
  <c r="T1294" i="21"/>
  <c r="R1294" i="21"/>
  <c r="P1294" i="21"/>
  <c r="N1294" i="21"/>
  <c r="L1294" i="21"/>
  <c r="Y1389" i="21"/>
  <c r="U1389" i="21"/>
  <c r="Q1389" i="21"/>
  <c r="O1389" i="21"/>
  <c r="K1389" i="21"/>
  <c r="Z1389" i="21"/>
  <c r="X1389" i="21"/>
  <c r="V1389" i="21"/>
  <c r="T1389" i="21"/>
  <c r="R1389" i="21"/>
  <c r="P1389" i="21"/>
  <c r="N1389" i="21"/>
  <c r="M1389" i="21"/>
  <c r="K1028" i="21"/>
  <c r="Z1028" i="21"/>
  <c r="X1028" i="21"/>
  <c r="V1028" i="21"/>
  <c r="T1028" i="21"/>
  <c r="R1028" i="21"/>
  <c r="P1028" i="21"/>
  <c r="N1028" i="21"/>
  <c r="AD1373" i="21"/>
  <c r="AD1367" i="21"/>
  <c r="AD1372" i="21"/>
  <c r="AD1366" i="21"/>
  <c r="AD1351" i="21"/>
  <c r="AD1327" i="21"/>
  <c r="K1051" i="21"/>
  <c r="AA1051" i="21"/>
  <c r="Z1051" i="21"/>
  <c r="Y1051" i="21"/>
  <c r="X1051" i="21"/>
  <c r="W1051" i="21"/>
  <c r="V1051" i="21"/>
  <c r="U1051" i="21"/>
  <c r="T1051" i="21"/>
  <c r="S1051" i="21"/>
  <c r="R1051" i="21"/>
  <c r="Q1051" i="21"/>
  <c r="P1051" i="21"/>
  <c r="O1051" i="21"/>
  <c r="N1051" i="21"/>
  <c r="M1051" i="21"/>
  <c r="K1040" i="21"/>
  <c r="AA1040" i="21"/>
  <c r="Z1040" i="21"/>
  <c r="Y1040" i="21"/>
  <c r="X1040" i="21"/>
  <c r="W1040" i="21"/>
  <c r="V1040" i="21"/>
  <c r="U1040" i="21"/>
  <c r="T1040" i="21"/>
  <c r="S1040" i="21"/>
  <c r="R1040" i="21"/>
  <c r="Q1040" i="21"/>
  <c r="P1040" i="21"/>
  <c r="O1040" i="21"/>
  <c r="N1040" i="21"/>
  <c r="M1040" i="21"/>
  <c r="K1031" i="21"/>
  <c r="AA1031" i="21"/>
  <c r="Z1031" i="21"/>
  <c r="Y1031" i="21"/>
  <c r="X1031" i="21"/>
  <c r="W1031" i="21"/>
  <c r="V1031" i="21"/>
  <c r="U1031" i="21"/>
  <c r="T1031" i="21"/>
  <c r="S1031" i="21"/>
  <c r="R1031" i="21"/>
  <c r="Q1031" i="21"/>
  <c r="P1031" i="21"/>
  <c r="O1031" i="21"/>
  <c r="N1031" i="21"/>
  <c r="M1031" i="21"/>
  <c r="K1037" i="21"/>
  <c r="K1035" i="21" s="1"/>
  <c r="AA1037" i="21"/>
  <c r="AA1035" i="21" s="1"/>
  <c r="Z1037" i="21"/>
  <c r="Z1035" i="21" s="1"/>
  <c r="Y1037" i="21"/>
  <c r="Y1035" i="21" s="1"/>
  <c r="X1037" i="21"/>
  <c r="X1035" i="21" s="1"/>
  <c r="W1037" i="21"/>
  <c r="W1035" i="21" s="1"/>
  <c r="V1037" i="21"/>
  <c r="V1035" i="21" s="1"/>
  <c r="U1037" i="21"/>
  <c r="U1035" i="21" s="1"/>
  <c r="T1037" i="21"/>
  <c r="T1035" i="21" s="1"/>
  <c r="S1037" i="21"/>
  <c r="S1035" i="21" s="1"/>
  <c r="R1037" i="21"/>
  <c r="R1035" i="21" s="1"/>
  <c r="Q1037" i="21"/>
  <c r="Q1035" i="21" s="1"/>
  <c r="P1037" i="21"/>
  <c r="P1035" i="21" s="1"/>
  <c r="O1037" i="21"/>
  <c r="O1035" i="21" s="1"/>
  <c r="N1037" i="21"/>
  <c r="N1035" i="21" s="1"/>
  <c r="M1037" i="21"/>
  <c r="M1035" i="21" s="1"/>
  <c r="K1025" i="21"/>
  <c r="K1013" i="21" s="1"/>
  <c r="AA1025" i="21"/>
  <c r="Z1025" i="21"/>
  <c r="Y1025" i="21"/>
  <c r="Y1013" i="21" s="1"/>
  <c r="X1025" i="21"/>
  <c r="X1013" i="21" s="1"/>
  <c r="W1025" i="21"/>
  <c r="W1013" i="21" s="1"/>
  <c r="V1025" i="21"/>
  <c r="U1025" i="21"/>
  <c r="T1025" i="21"/>
  <c r="S1025" i="21"/>
  <c r="R1025" i="21"/>
  <c r="Q1025" i="21"/>
  <c r="Q1013" i="21" s="1"/>
  <c r="P1025" i="21"/>
  <c r="P1013" i="21" s="1"/>
  <c r="O1025" i="21"/>
  <c r="O1013" i="21" s="1"/>
  <c r="N1025" i="21"/>
  <c r="M1025" i="21"/>
  <c r="AA1067" i="21"/>
  <c r="Z1067" i="21"/>
  <c r="Y1067" i="21"/>
  <c r="X1067" i="21"/>
  <c r="W1067" i="21"/>
  <c r="V1067" i="21"/>
  <c r="U1067" i="21"/>
  <c r="T1067" i="21"/>
  <c r="S1067" i="21"/>
  <c r="R1067" i="21"/>
  <c r="Q1067" i="21"/>
  <c r="P1067" i="21"/>
  <c r="O1067" i="21"/>
  <c r="N1067" i="21"/>
  <c r="M1067" i="21"/>
  <c r="L1067" i="21"/>
  <c r="AA1066" i="21"/>
  <c r="Z1066" i="21"/>
  <c r="Y1066" i="21"/>
  <c r="X1066" i="21"/>
  <c r="W1066" i="21"/>
  <c r="V1066" i="21"/>
  <c r="U1066" i="21"/>
  <c r="T1066" i="21"/>
  <c r="S1066" i="21"/>
  <c r="R1066" i="21"/>
  <c r="Q1066" i="21"/>
  <c r="P1066" i="21"/>
  <c r="O1066" i="21"/>
  <c r="N1066" i="21"/>
  <c r="M1066" i="21"/>
  <c r="L1066" i="21"/>
  <c r="AA1065" i="21"/>
  <c r="Z1065" i="21"/>
  <c r="Y1065" i="21"/>
  <c r="X1065" i="21"/>
  <c r="W1065" i="21"/>
  <c r="V1065" i="21"/>
  <c r="U1065" i="21"/>
  <c r="T1065" i="21"/>
  <c r="S1065" i="21"/>
  <c r="R1065" i="21"/>
  <c r="Q1065" i="21"/>
  <c r="P1065" i="21"/>
  <c r="O1065" i="21"/>
  <c r="N1065" i="21"/>
  <c r="M1065" i="21"/>
  <c r="L1065" i="21"/>
  <c r="AD1093" i="21"/>
  <c r="AD1061" i="21"/>
  <c r="AD971" i="21"/>
  <c r="AD970" i="21"/>
  <c r="AD968" i="21" s="1"/>
  <c r="AD1090" i="21"/>
  <c r="AD1089" i="21" s="1"/>
  <c r="AD1047" i="21"/>
  <c r="K891" i="21"/>
  <c r="L939" i="21"/>
  <c r="M939" i="21"/>
  <c r="N939" i="21"/>
  <c r="O939" i="21"/>
  <c r="P939" i="21"/>
  <c r="Q939" i="21"/>
  <c r="R939" i="21"/>
  <c r="S939" i="21"/>
  <c r="T939" i="21"/>
  <c r="U939" i="21"/>
  <c r="V939" i="21"/>
  <c r="W939" i="21"/>
  <c r="X939" i="21"/>
  <c r="Y939" i="21"/>
  <c r="Z939" i="21"/>
  <c r="AA939" i="21"/>
  <c r="K939" i="21"/>
  <c r="AD564" i="21"/>
  <c r="AD560" i="21"/>
  <c r="AD627" i="21"/>
  <c r="AD628" i="21"/>
  <c r="AD651" i="21"/>
  <c r="AD652" i="21"/>
  <c r="AD650" i="21"/>
  <c r="AD796" i="21"/>
  <c r="AD897" i="21"/>
  <c r="AD895" i="21"/>
  <c r="AD785" i="21"/>
  <c r="AD788" i="21"/>
  <c r="AD831" i="21"/>
  <c r="T1013" i="21" l="1"/>
  <c r="U1013" i="21"/>
  <c r="M1013" i="21"/>
  <c r="S1013" i="21"/>
  <c r="AA1013" i="21"/>
  <c r="N1013" i="21"/>
  <c r="R1013" i="21"/>
  <c r="V1013" i="21"/>
  <c r="Z1013" i="21"/>
  <c r="L865" i="21"/>
  <c r="N865" i="21"/>
  <c r="P865" i="21"/>
  <c r="R865" i="21"/>
  <c r="T865" i="21"/>
  <c r="V865" i="21"/>
  <c r="X865" i="21"/>
  <c r="K865" i="21"/>
  <c r="M865" i="21"/>
  <c r="O865" i="21"/>
  <c r="Q865" i="21"/>
  <c r="S865" i="21"/>
  <c r="U865" i="21"/>
  <c r="W865" i="21"/>
  <c r="Y865" i="21"/>
  <c r="AA865" i="21"/>
  <c r="K869" i="21"/>
  <c r="M869" i="21"/>
  <c r="O869" i="21"/>
  <c r="Q869" i="21"/>
  <c r="S869" i="21"/>
  <c r="U869" i="21"/>
  <c r="W869" i="21"/>
  <c r="Y869" i="21"/>
  <c r="AA869" i="21"/>
  <c r="L870" i="21"/>
  <c r="N870" i="21"/>
  <c r="P870" i="21"/>
  <c r="R870" i="21"/>
  <c r="T870" i="21"/>
  <c r="V870" i="21"/>
  <c r="X870" i="21"/>
  <c r="Z870" i="21"/>
  <c r="Z865" i="21"/>
  <c r="N869" i="21"/>
  <c r="R869" i="21"/>
  <c r="V869" i="21"/>
  <c r="Z869" i="21"/>
  <c r="M870" i="21"/>
  <c r="Q870" i="21"/>
  <c r="U870" i="21"/>
  <c r="Y870" i="21"/>
  <c r="L869" i="21"/>
  <c r="P869" i="21"/>
  <c r="T869" i="21"/>
  <c r="X869" i="21"/>
  <c r="K870" i="21"/>
  <c r="O870" i="21"/>
  <c r="S870" i="21"/>
  <c r="W870" i="21"/>
  <c r="AA870" i="21"/>
  <c r="L1320" i="21"/>
  <c r="M1320" i="21"/>
  <c r="N1320" i="21"/>
  <c r="O1320" i="21"/>
  <c r="P1320" i="21"/>
  <c r="Q1320" i="21"/>
  <c r="R1320" i="21"/>
  <c r="S1320" i="21"/>
  <c r="T1320" i="21"/>
  <c r="U1320" i="21"/>
  <c r="V1320" i="21"/>
  <c r="W1320" i="21"/>
  <c r="X1320" i="21"/>
  <c r="Y1320" i="21"/>
  <c r="Z1320" i="21"/>
  <c r="AA1320" i="21"/>
  <c r="K1320" i="21"/>
  <c r="L1362" i="21"/>
  <c r="M1362" i="21"/>
  <c r="N1362" i="21"/>
  <c r="O1362" i="21"/>
  <c r="P1362" i="21"/>
  <c r="Q1362" i="21"/>
  <c r="R1362" i="21"/>
  <c r="S1362" i="21"/>
  <c r="T1362" i="21"/>
  <c r="U1362" i="21"/>
  <c r="V1362" i="21"/>
  <c r="W1362" i="21"/>
  <c r="X1362" i="21"/>
  <c r="Y1362" i="21"/>
  <c r="Z1362" i="21"/>
  <c r="AA1362" i="21"/>
  <c r="K1362" i="21"/>
  <c r="L830" i="21"/>
  <c r="M830" i="21"/>
  <c r="N830" i="21"/>
  <c r="O830" i="21"/>
  <c r="P830" i="21"/>
  <c r="Q830" i="21"/>
  <c r="R830" i="21"/>
  <c r="S830" i="21"/>
  <c r="T830" i="21"/>
  <c r="U830" i="21"/>
  <c r="V830" i="21"/>
  <c r="W830" i="21"/>
  <c r="X830" i="21"/>
  <c r="Y830" i="21"/>
  <c r="Z830" i="21"/>
  <c r="AA830" i="21"/>
  <c r="L873" i="21"/>
  <c r="M873" i="21"/>
  <c r="N873" i="21"/>
  <c r="O873" i="21"/>
  <c r="P873" i="21"/>
  <c r="Q873" i="21"/>
  <c r="R873" i="21"/>
  <c r="S873" i="21"/>
  <c r="T873" i="21"/>
  <c r="U873" i="21"/>
  <c r="V873" i="21"/>
  <c r="W873" i="21"/>
  <c r="X873" i="21"/>
  <c r="Y873" i="21"/>
  <c r="Z873" i="21"/>
  <c r="AA873" i="21"/>
  <c r="L878" i="21"/>
  <c r="M878" i="21"/>
  <c r="N878" i="21"/>
  <c r="O878" i="21"/>
  <c r="P878" i="21"/>
  <c r="Q878" i="21"/>
  <c r="R878" i="21"/>
  <c r="S878" i="21"/>
  <c r="T878" i="21"/>
  <c r="U878" i="21"/>
  <c r="V878" i="21"/>
  <c r="W878" i="21"/>
  <c r="X878" i="21"/>
  <c r="Y878" i="21"/>
  <c r="Z878" i="21"/>
  <c r="AA878" i="21"/>
  <c r="L880" i="21"/>
  <c r="M880" i="21"/>
  <c r="N880" i="21"/>
  <c r="O880" i="21"/>
  <c r="P880" i="21"/>
  <c r="Q880" i="21"/>
  <c r="R880" i="21"/>
  <c r="S880" i="21"/>
  <c r="T880" i="21"/>
  <c r="U880" i="21"/>
  <c r="V880" i="21"/>
  <c r="W880" i="21"/>
  <c r="X880" i="21"/>
  <c r="Y880" i="21"/>
  <c r="Z880" i="21"/>
  <c r="AA880" i="21"/>
  <c r="L881" i="21"/>
  <c r="M881" i="21"/>
  <c r="N881" i="21"/>
  <c r="O881" i="21"/>
  <c r="P881" i="21"/>
  <c r="Q881" i="21"/>
  <c r="R881" i="21"/>
  <c r="S881" i="21"/>
  <c r="T881" i="21"/>
  <c r="U881" i="21"/>
  <c r="V881" i="21"/>
  <c r="W881" i="21"/>
  <c r="X881" i="21"/>
  <c r="Y881" i="21"/>
  <c r="Z881" i="21"/>
  <c r="AA881" i="21"/>
  <c r="L888" i="21"/>
  <c r="M888" i="21"/>
  <c r="N888" i="21"/>
  <c r="O888" i="21"/>
  <c r="P888" i="21"/>
  <c r="Q888" i="21"/>
  <c r="R888" i="21"/>
  <c r="S888" i="21"/>
  <c r="T888" i="21"/>
  <c r="U888" i="21"/>
  <c r="V888" i="21"/>
  <c r="W888" i="21"/>
  <c r="X888" i="21"/>
  <c r="Y888" i="21"/>
  <c r="Z888" i="21"/>
  <c r="AA888" i="21"/>
  <c r="K878" i="21"/>
  <c r="L876" i="21"/>
  <c r="M876" i="21"/>
  <c r="N876" i="21"/>
  <c r="O876" i="21"/>
  <c r="P876" i="21"/>
  <c r="Q876" i="21"/>
  <c r="R876" i="21"/>
  <c r="S876" i="21"/>
  <c r="T876" i="21"/>
  <c r="U876" i="21"/>
  <c r="V876" i="21"/>
  <c r="W876" i="21"/>
  <c r="X876" i="21"/>
  <c r="Y876" i="21"/>
  <c r="Z876" i="21"/>
  <c r="AA876" i="21"/>
  <c r="L884" i="21"/>
  <c r="M884" i="21"/>
  <c r="N884" i="21"/>
  <c r="O884" i="21"/>
  <c r="P884" i="21"/>
  <c r="Q884" i="21"/>
  <c r="R884" i="21"/>
  <c r="S884" i="21"/>
  <c r="T884" i="21"/>
  <c r="U884" i="21"/>
  <c r="V884" i="21"/>
  <c r="W884" i="21"/>
  <c r="X884" i="21"/>
  <c r="Y884" i="21"/>
  <c r="Z884" i="21"/>
  <c r="AA884" i="21"/>
  <c r="L887" i="21"/>
  <c r="M887" i="21"/>
  <c r="N887" i="21"/>
  <c r="O887" i="21"/>
  <c r="P887" i="21"/>
  <c r="Q887" i="21"/>
  <c r="R887" i="21"/>
  <c r="S887" i="21"/>
  <c r="T887" i="21"/>
  <c r="U887" i="21"/>
  <c r="V887" i="21"/>
  <c r="W887" i="21"/>
  <c r="X887" i="21"/>
  <c r="Y887" i="21"/>
  <c r="Z887" i="21"/>
  <c r="AA887" i="21"/>
  <c r="L892" i="21"/>
  <c r="M892" i="21"/>
  <c r="N892" i="21"/>
  <c r="O892" i="21"/>
  <c r="P892" i="21"/>
  <c r="Q892" i="21"/>
  <c r="R892" i="21"/>
  <c r="S892" i="21"/>
  <c r="T892" i="21"/>
  <c r="U892" i="21"/>
  <c r="V892" i="21"/>
  <c r="W892" i="21"/>
  <c r="X892" i="21"/>
  <c r="Y892" i="21"/>
  <c r="Z892" i="21"/>
  <c r="AA892" i="21"/>
  <c r="K884" i="21"/>
  <c r="K876" i="21"/>
  <c r="AD1091" i="21"/>
  <c r="K873" i="21"/>
  <c r="K880" i="21"/>
  <c r="K881" i="21"/>
  <c r="K887" i="21"/>
  <c r="K888" i="21"/>
  <c r="K892" i="21"/>
  <c r="AD932" i="21"/>
  <c r="AD936" i="21" s="1"/>
  <c r="AD754" i="21"/>
  <c r="AD859" i="21"/>
  <c r="AD858" i="21"/>
  <c r="AD733" i="21"/>
  <c r="AD841" i="21"/>
  <c r="AD852" i="21"/>
  <c r="AD846" i="21" s="1"/>
  <c r="AD853" i="21"/>
  <c r="AD902" i="21"/>
  <c r="K867" i="21" s="1"/>
  <c r="AD710" i="21"/>
  <c r="AD671" i="21"/>
  <c r="AD607" i="21"/>
  <c r="AD626" i="21"/>
  <c r="AD563" i="21"/>
  <c r="AD559" i="21"/>
  <c r="AD558" i="21"/>
  <c r="AD294" i="21"/>
  <c r="AD257" i="21"/>
  <c r="AD248" i="21"/>
  <c r="AD177" i="21"/>
  <c r="AD176" i="21"/>
  <c r="AD718" i="21"/>
  <c r="AD712" i="21"/>
  <c r="AD1127" i="21"/>
  <c r="AD1126" i="21"/>
  <c r="AD653" i="21"/>
  <c r="AD924" i="21"/>
  <c r="AD925" i="21"/>
  <c r="Z871" i="21" l="1"/>
  <c r="R871" i="21"/>
  <c r="U868" i="21"/>
  <c r="M868" i="21"/>
  <c r="W866" i="21"/>
  <c r="O866" i="21"/>
  <c r="X871" i="21"/>
  <c r="P871" i="21"/>
  <c r="AA868" i="21"/>
  <c r="S868" i="21"/>
  <c r="K868" i="21"/>
  <c r="U866" i="21"/>
  <c r="M866" i="21"/>
  <c r="AA871" i="21"/>
  <c r="W871" i="21"/>
  <c r="S871" i="21"/>
  <c r="O871" i="21"/>
  <c r="K871" i="21"/>
  <c r="Z868" i="21"/>
  <c r="V868" i="21"/>
  <c r="R868" i="21"/>
  <c r="N868" i="21"/>
  <c r="Z866" i="21"/>
  <c r="V866" i="21"/>
  <c r="R866" i="21"/>
  <c r="N866" i="21"/>
  <c r="X864" i="21"/>
  <c r="T864" i="21"/>
  <c r="P864" i="21"/>
  <c r="L864" i="21"/>
  <c r="Y863" i="21"/>
  <c r="U863" i="21"/>
  <c r="Q863" i="21"/>
  <c r="M863" i="21"/>
  <c r="Z862" i="21"/>
  <c r="Z861" i="21" s="1"/>
  <c r="V862" i="21"/>
  <c r="V861" i="21" s="1"/>
  <c r="R862" i="21"/>
  <c r="R861" i="21" s="1"/>
  <c r="N862" i="21"/>
  <c r="N861" i="21" s="1"/>
  <c r="Y864" i="21"/>
  <c r="U864" i="21"/>
  <c r="Q864" i="21"/>
  <c r="M864" i="21"/>
  <c r="Z863" i="21"/>
  <c r="V863" i="21"/>
  <c r="R863" i="21"/>
  <c r="N863" i="21"/>
  <c r="AA862" i="21"/>
  <c r="AA861" i="21" s="1"/>
  <c r="W862" i="21"/>
  <c r="W861" i="21" s="1"/>
  <c r="S862" i="21"/>
  <c r="S861" i="21" s="1"/>
  <c r="O862" i="21"/>
  <c r="O861" i="21" s="1"/>
  <c r="K862" i="21"/>
  <c r="K861" i="21" s="1"/>
  <c r="V867" i="21"/>
  <c r="N867" i="21"/>
  <c r="T867" i="21"/>
  <c r="L867" i="21"/>
  <c r="Y867" i="21"/>
  <c r="U867" i="21"/>
  <c r="Q867" i="21"/>
  <c r="M867" i="21"/>
  <c r="V871" i="21"/>
  <c r="N871" i="21"/>
  <c r="Y868" i="21"/>
  <c r="Q868" i="21"/>
  <c r="AA866" i="21"/>
  <c r="S866" i="21"/>
  <c r="K866" i="21"/>
  <c r="T871" i="21"/>
  <c r="L871" i="21"/>
  <c r="W868" i="21"/>
  <c r="O868" i="21"/>
  <c r="Y866" i="21"/>
  <c r="Q866" i="21"/>
  <c r="Y871" i="21"/>
  <c r="U871" i="21"/>
  <c r="Q871" i="21"/>
  <c r="M871" i="21"/>
  <c r="X868" i="21"/>
  <c r="T868" i="21"/>
  <c r="P868" i="21"/>
  <c r="L868" i="21"/>
  <c r="X866" i="21"/>
  <c r="T866" i="21"/>
  <c r="P866" i="21"/>
  <c r="L866" i="21"/>
  <c r="Z864" i="21"/>
  <c r="V864" i="21"/>
  <c r="R864" i="21"/>
  <c r="N864" i="21"/>
  <c r="AA863" i="21"/>
  <c r="W863" i="21"/>
  <c r="S863" i="21"/>
  <c r="O863" i="21"/>
  <c r="K863" i="21"/>
  <c r="X862" i="21"/>
  <c r="X861" i="21" s="1"/>
  <c r="T862" i="21"/>
  <c r="T861" i="21" s="1"/>
  <c r="P862" i="21"/>
  <c r="P861" i="21" s="1"/>
  <c r="L862" i="21"/>
  <c r="L861" i="21" s="1"/>
  <c r="AA864" i="21"/>
  <c r="W864" i="21"/>
  <c r="S864" i="21"/>
  <c r="O864" i="21"/>
  <c r="K864" i="21"/>
  <c r="X863" i="21"/>
  <c r="T863" i="21"/>
  <c r="P863" i="21"/>
  <c r="L863" i="21"/>
  <c r="Y862" i="21"/>
  <c r="Y861" i="21" s="1"/>
  <c r="U862" i="21"/>
  <c r="U861" i="21" s="1"/>
  <c r="Q862" i="21"/>
  <c r="Q861" i="21" s="1"/>
  <c r="M862" i="21"/>
  <c r="M861" i="21" s="1"/>
  <c r="Z867" i="21"/>
  <c r="R867" i="21"/>
  <c r="X867" i="21"/>
  <c r="P867" i="21"/>
  <c r="AA867" i="21"/>
  <c r="W867" i="21"/>
  <c r="S867" i="21"/>
  <c r="O867" i="21"/>
  <c r="AA828" i="21"/>
  <c r="AA827" i="21"/>
  <c r="AA822" i="21"/>
  <c r="Z828" i="21"/>
  <c r="Z827" i="21"/>
  <c r="Z822" i="21"/>
  <c r="Y828" i="21"/>
  <c r="Y827" i="21"/>
  <c r="Y822" i="21"/>
  <c r="X828" i="21"/>
  <c r="X827" i="21"/>
  <c r="X822" i="21"/>
  <c r="W828" i="21"/>
  <c r="W827" i="21"/>
  <c r="W822" i="21"/>
  <c r="V828" i="21"/>
  <c r="V827" i="21"/>
  <c r="V822" i="21"/>
  <c r="U828" i="21"/>
  <c r="U827" i="21"/>
  <c r="U822" i="21"/>
  <c r="T828" i="21"/>
  <c r="T827" i="21"/>
  <c r="T822" i="21"/>
  <c r="S828" i="21"/>
  <c r="S827" i="21"/>
  <c r="S822" i="21"/>
  <c r="R828" i="21"/>
  <c r="R827" i="21"/>
  <c r="R822" i="21"/>
  <c r="Q828" i="21"/>
  <c r="Q827" i="21"/>
  <c r="Q822" i="21"/>
  <c r="P828" i="21"/>
  <c r="P827" i="21"/>
  <c r="P822" i="21"/>
  <c r="O828" i="21"/>
  <c r="O827" i="21"/>
  <c r="O822" i="21"/>
  <c r="N828" i="21"/>
  <c r="N827" i="21"/>
  <c r="N822" i="21"/>
  <c r="M828" i="21"/>
  <c r="M827" i="21"/>
  <c r="M822" i="21"/>
  <c r="L828" i="21"/>
  <c r="L827" i="21"/>
  <c r="L822" i="21"/>
  <c r="L874" i="21"/>
  <c r="M874" i="21"/>
  <c r="N874" i="21"/>
  <c r="O874" i="21"/>
  <c r="P874" i="21"/>
  <c r="Q874" i="21"/>
  <c r="R874" i="21"/>
  <c r="S874" i="21"/>
  <c r="T874" i="21"/>
  <c r="U874" i="21"/>
  <c r="V874" i="21"/>
  <c r="W874" i="21"/>
  <c r="X874" i="21"/>
  <c r="Y874" i="21"/>
  <c r="Z874" i="21"/>
  <c r="AA874" i="21"/>
  <c r="L882" i="21"/>
  <c r="M882" i="21"/>
  <c r="N882" i="21"/>
  <c r="O882" i="21"/>
  <c r="P882" i="21"/>
  <c r="Q882" i="21"/>
  <c r="R882" i="21"/>
  <c r="S882" i="21"/>
  <c r="T882" i="21"/>
  <c r="U882" i="21"/>
  <c r="V882" i="21"/>
  <c r="W882" i="21"/>
  <c r="X882" i="21"/>
  <c r="Y882" i="21"/>
  <c r="Z882" i="21"/>
  <c r="AA882" i="21"/>
  <c r="L885" i="21"/>
  <c r="M885" i="21"/>
  <c r="N885" i="21"/>
  <c r="O885" i="21"/>
  <c r="P885" i="21"/>
  <c r="Q885" i="21"/>
  <c r="R885" i="21"/>
  <c r="S885" i="21"/>
  <c r="T885" i="21"/>
  <c r="U885" i="21"/>
  <c r="V885" i="21"/>
  <c r="W885" i="21"/>
  <c r="X885" i="21"/>
  <c r="Y885" i="21"/>
  <c r="Z885" i="21"/>
  <c r="AA885" i="21"/>
  <c r="L890" i="21"/>
  <c r="M890" i="21"/>
  <c r="N890" i="21"/>
  <c r="O890" i="21"/>
  <c r="P890" i="21"/>
  <c r="Q890" i="21"/>
  <c r="R890" i="21"/>
  <c r="S890" i="21"/>
  <c r="T890" i="21"/>
  <c r="U890" i="21"/>
  <c r="V890" i="21"/>
  <c r="W890" i="21"/>
  <c r="X890" i="21"/>
  <c r="Y890" i="21"/>
  <c r="Z890" i="21"/>
  <c r="AA890" i="21"/>
  <c r="K882" i="21"/>
  <c r="K874" i="21"/>
  <c r="K875" i="21"/>
  <c r="AA886" i="21"/>
  <c r="Z886" i="21"/>
  <c r="Y886" i="21"/>
  <c r="X886" i="21"/>
  <c r="W886" i="21"/>
  <c r="V886" i="21"/>
  <c r="U886" i="21"/>
  <c r="T886" i="21"/>
  <c r="S886" i="21"/>
  <c r="R886" i="21"/>
  <c r="Q886" i="21"/>
  <c r="P886" i="21"/>
  <c r="O886" i="21"/>
  <c r="N886" i="21"/>
  <c r="M886" i="21"/>
  <c r="L886" i="21"/>
  <c r="AA877" i="21"/>
  <c r="Z877" i="21"/>
  <c r="Y877" i="21"/>
  <c r="X877" i="21"/>
  <c r="W877" i="21"/>
  <c r="V877" i="21"/>
  <c r="U877" i="21"/>
  <c r="T877" i="21"/>
  <c r="S877" i="21"/>
  <c r="R877" i="21"/>
  <c r="Q877" i="21"/>
  <c r="P877" i="21"/>
  <c r="O877" i="21"/>
  <c r="N877" i="21"/>
  <c r="M877" i="21"/>
  <c r="L877" i="21"/>
  <c r="AA875" i="21"/>
  <c r="Z875" i="21"/>
  <c r="Y875" i="21"/>
  <c r="X875" i="21"/>
  <c r="W875" i="21"/>
  <c r="V875" i="21"/>
  <c r="U875" i="21"/>
  <c r="T875" i="21"/>
  <c r="S875" i="21"/>
  <c r="R875" i="21"/>
  <c r="Q875" i="21"/>
  <c r="P875" i="21"/>
  <c r="O875" i="21"/>
  <c r="N875" i="21"/>
  <c r="M875" i="21"/>
  <c r="L875" i="21"/>
  <c r="AA879" i="21"/>
  <c r="Z879" i="21"/>
  <c r="Y879" i="21"/>
  <c r="X879" i="21"/>
  <c r="W879" i="21"/>
  <c r="V879" i="21"/>
  <c r="U879" i="21"/>
  <c r="T879" i="21"/>
  <c r="S879" i="21"/>
  <c r="R879" i="21"/>
  <c r="Q879" i="21"/>
  <c r="P879" i="21"/>
  <c r="O879" i="21"/>
  <c r="N879" i="21"/>
  <c r="M879" i="21"/>
  <c r="L879" i="21"/>
  <c r="AA872" i="21"/>
  <c r="Z872" i="21"/>
  <c r="Y872" i="21"/>
  <c r="X872" i="21"/>
  <c r="W872" i="21"/>
  <c r="V872" i="21"/>
  <c r="U872" i="21"/>
  <c r="T872" i="21"/>
  <c r="S872" i="21"/>
  <c r="R872" i="21"/>
  <c r="Q872" i="21"/>
  <c r="P872" i="21"/>
  <c r="O872" i="21"/>
  <c r="N872" i="21"/>
  <c r="M872" i="21"/>
  <c r="L872" i="21"/>
  <c r="K890" i="21"/>
  <c r="K885" i="21"/>
  <c r="K886" i="21"/>
  <c r="K879" i="21"/>
  <c r="K877" i="21"/>
  <c r="K872" i="21"/>
  <c r="L544" i="21"/>
  <c r="M544" i="21"/>
  <c r="N544" i="21"/>
  <c r="O544" i="21"/>
  <c r="P544" i="21"/>
  <c r="Q544" i="21"/>
  <c r="R544" i="21"/>
  <c r="S544" i="21"/>
  <c r="T544" i="21"/>
  <c r="U544" i="21"/>
  <c r="V544" i="21"/>
  <c r="W544" i="21"/>
  <c r="X544" i="21"/>
  <c r="Y544" i="21"/>
  <c r="Z544" i="21"/>
  <c r="AA544" i="21"/>
  <c r="L547" i="21"/>
  <c r="M547" i="21"/>
  <c r="N547" i="21"/>
  <c r="O547" i="21"/>
  <c r="P547" i="21"/>
  <c r="Q547" i="21"/>
  <c r="R547" i="21"/>
  <c r="S547" i="21"/>
  <c r="T547" i="21"/>
  <c r="U547" i="21"/>
  <c r="V547" i="21"/>
  <c r="W547" i="21"/>
  <c r="X547" i="21"/>
  <c r="Y547" i="21"/>
  <c r="Z547" i="21"/>
  <c r="AA547" i="21"/>
  <c r="L549" i="21"/>
  <c r="M549" i="21"/>
  <c r="N549" i="21"/>
  <c r="O549" i="21"/>
  <c r="P549" i="21"/>
  <c r="Q549" i="21"/>
  <c r="R549" i="21"/>
  <c r="S549" i="21"/>
  <c r="T549" i="21"/>
  <c r="U549" i="21"/>
  <c r="V549" i="21"/>
  <c r="W549" i="21"/>
  <c r="X549" i="21"/>
  <c r="Y549" i="21"/>
  <c r="Z549" i="21"/>
  <c r="AA549" i="21"/>
  <c r="L553" i="21"/>
  <c r="M553" i="21"/>
  <c r="N553" i="21"/>
  <c r="O553" i="21"/>
  <c r="P553" i="21"/>
  <c r="Q553" i="21"/>
  <c r="R553" i="21"/>
  <c r="S553" i="21"/>
  <c r="T553" i="21"/>
  <c r="U553" i="21"/>
  <c r="V553" i="21"/>
  <c r="W553" i="21"/>
  <c r="X553" i="21"/>
  <c r="Y553" i="21"/>
  <c r="Z553" i="21"/>
  <c r="AA553" i="21"/>
  <c r="K553" i="21"/>
  <c r="K549" i="21"/>
  <c r="K547" i="21"/>
  <c r="K544" i="21"/>
  <c r="L551" i="21"/>
  <c r="M551" i="21"/>
  <c r="N551" i="21"/>
  <c r="O551" i="21"/>
  <c r="P551" i="21"/>
  <c r="Q551" i="21"/>
  <c r="R551" i="21"/>
  <c r="S551" i="21"/>
  <c r="T551" i="21"/>
  <c r="U551" i="21"/>
  <c r="V551" i="21"/>
  <c r="W551" i="21"/>
  <c r="X551" i="21"/>
  <c r="Y551" i="21"/>
  <c r="Z551" i="21"/>
  <c r="AA551" i="21"/>
  <c r="L554" i="21"/>
  <c r="M554" i="21"/>
  <c r="N554" i="21"/>
  <c r="O554" i="21"/>
  <c r="P554" i="21"/>
  <c r="Q554" i="21"/>
  <c r="R554" i="21"/>
  <c r="S554" i="21"/>
  <c r="T554" i="21"/>
  <c r="U554" i="21"/>
  <c r="V554" i="21"/>
  <c r="W554" i="21"/>
  <c r="X554" i="21"/>
  <c r="Y554" i="21"/>
  <c r="Z554" i="21"/>
  <c r="AA554" i="21"/>
  <c r="K554" i="21"/>
  <c r="K551" i="21"/>
  <c r="L556" i="21"/>
  <c r="M556" i="21"/>
  <c r="N556" i="21"/>
  <c r="O556" i="21"/>
  <c r="P556" i="21"/>
  <c r="Q556" i="21"/>
  <c r="R556" i="21"/>
  <c r="S556" i="21"/>
  <c r="T556" i="21"/>
  <c r="U556" i="21"/>
  <c r="V556" i="21"/>
  <c r="W556" i="21"/>
  <c r="X556" i="21"/>
  <c r="Y556" i="21"/>
  <c r="Z556" i="21"/>
  <c r="AA556" i="21"/>
  <c r="K556" i="21"/>
  <c r="AD291" i="21"/>
  <c r="AD174" i="21"/>
  <c r="AD73" i="21"/>
  <c r="AD76" i="21" s="1"/>
  <c r="AD75" i="21"/>
  <c r="L771" i="21"/>
  <c r="M771" i="21"/>
  <c r="N771" i="21"/>
  <c r="O771" i="21"/>
  <c r="P771" i="21"/>
  <c r="Q771" i="21"/>
  <c r="R771" i="21"/>
  <c r="S771" i="21"/>
  <c r="T771" i="21"/>
  <c r="U771" i="21"/>
  <c r="V771" i="21"/>
  <c r="W771" i="21"/>
  <c r="X771" i="21"/>
  <c r="Y771" i="21"/>
  <c r="Z771" i="21"/>
  <c r="AA771" i="21"/>
  <c r="L775" i="21"/>
  <c r="M775" i="21"/>
  <c r="N775" i="21"/>
  <c r="O775" i="21"/>
  <c r="P775" i="21"/>
  <c r="Q775" i="21"/>
  <c r="R775" i="21"/>
  <c r="S775" i="21"/>
  <c r="T775" i="21"/>
  <c r="U775" i="21"/>
  <c r="V775" i="21"/>
  <c r="W775" i="21"/>
  <c r="X775" i="21"/>
  <c r="Y775" i="21"/>
  <c r="Z775" i="21"/>
  <c r="AA775" i="21"/>
  <c r="L776" i="21"/>
  <c r="M776" i="21"/>
  <c r="N776" i="21"/>
  <c r="O776" i="21"/>
  <c r="P776" i="21"/>
  <c r="Q776" i="21"/>
  <c r="R776" i="21"/>
  <c r="S776" i="21"/>
  <c r="T776" i="21"/>
  <c r="U776" i="21"/>
  <c r="V776" i="21"/>
  <c r="W776" i="21"/>
  <c r="X776" i="21"/>
  <c r="Y776" i="21"/>
  <c r="Z776" i="21"/>
  <c r="AA776" i="21"/>
  <c r="L777" i="21"/>
  <c r="M777" i="21"/>
  <c r="N777" i="21"/>
  <c r="O777" i="21"/>
  <c r="P777" i="21"/>
  <c r="Q777" i="21"/>
  <c r="R777" i="21"/>
  <c r="S777" i="21"/>
  <c r="T777" i="21"/>
  <c r="U777" i="21"/>
  <c r="V777" i="21"/>
  <c r="W777" i="21"/>
  <c r="X777" i="21"/>
  <c r="Y777" i="21"/>
  <c r="Z777" i="21"/>
  <c r="AA777" i="21"/>
  <c r="L779" i="21"/>
  <c r="M779" i="21"/>
  <c r="N779" i="21"/>
  <c r="O779" i="21"/>
  <c r="P779" i="21"/>
  <c r="Q779" i="21"/>
  <c r="R779" i="21"/>
  <c r="S779" i="21"/>
  <c r="T779" i="21"/>
  <c r="U779" i="21"/>
  <c r="V779" i="21"/>
  <c r="W779" i="21"/>
  <c r="X779" i="21"/>
  <c r="Y779" i="21"/>
  <c r="Z779" i="21"/>
  <c r="AA779" i="21"/>
  <c r="L780" i="21"/>
  <c r="M780" i="21"/>
  <c r="N780" i="21"/>
  <c r="O780" i="21"/>
  <c r="P780" i="21"/>
  <c r="Q780" i="21"/>
  <c r="R780" i="21"/>
  <c r="S780" i="21"/>
  <c r="T780" i="21"/>
  <c r="U780" i="21"/>
  <c r="V780" i="21"/>
  <c r="W780" i="21"/>
  <c r="X780" i="21"/>
  <c r="Y780" i="21"/>
  <c r="Z780" i="21"/>
  <c r="AA780" i="21"/>
  <c r="L781" i="21"/>
  <c r="M781" i="21"/>
  <c r="N781" i="21"/>
  <c r="O781" i="21"/>
  <c r="P781" i="21"/>
  <c r="Q781" i="21"/>
  <c r="R781" i="21"/>
  <c r="S781" i="21"/>
  <c r="T781" i="21"/>
  <c r="U781" i="21"/>
  <c r="V781" i="21"/>
  <c r="W781" i="21"/>
  <c r="X781" i="21"/>
  <c r="Y781" i="21"/>
  <c r="Z781" i="21"/>
  <c r="AA781" i="21"/>
  <c r="K781" i="21"/>
  <c r="K780" i="21"/>
  <c r="K779" i="21"/>
  <c r="K777" i="21"/>
  <c r="K776" i="21"/>
  <c r="K775" i="21"/>
  <c r="K771" i="21"/>
  <c r="AD783" i="21"/>
  <c r="AD784" i="21"/>
  <c r="AD1354" i="21"/>
  <c r="AD1273" i="21"/>
  <c r="AD1381" i="21"/>
  <c r="AD1260" i="21"/>
  <c r="AD1257" i="21"/>
  <c r="AD833" i="21"/>
  <c r="AD837" i="21" s="1"/>
  <c r="L319" i="21"/>
  <c r="M319" i="21"/>
  <c r="N319" i="21"/>
  <c r="O319" i="21"/>
  <c r="P319" i="21"/>
  <c r="Q319" i="21"/>
  <c r="R319" i="21"/>
  <c r="S319" i="21"/>
  <c r="T319" i="21"/>
  <c r="U319" i="21"/>
  <c r="V319" i="21"/>
  <c r="W319" i="21"/>
  <c r="X319" i="21"/>
  <c r="Y319" i="21"/>
  <c r="Z319" i="21"/>
  <c r="AA319" i="21"/>
  <c r="K319" i="21"/>
  <c r="K265" i="21" l="1"/>
  <c r="K230" i="21"/>
  <c r="K216" i="21"/>
  <c r="K194" i="21"/>
  <c r="K146" i="21"/>
  <c r="K306" i="21"/>
  <c r="K234" i="21"/>
  <c r="K223" i="21"/>
  <c r="K79" i="21"/>
  <c r="K81" i="21"/>
  <c r="Z265" i="21"/>
  <c r="Z230" i="21"/>
  <c r="Z216" i="21"/>
  <c r="Z194" i="21"/>
  <c r="Z146" i="21"/>
  <c r="Z306" i="21"/>
  <c r="Z234" i="21"/>
  <c r="Z223" i="21"/>
  <c r="Z81" i="21"/>
  <c r="Z79" i="21"/>
  <c r="X265" i="21"/>
  <c r="X230" i="21"/>
  <c r="X216" i="21"/>
  <c r="X194" i="21"/>
  <c r="X146" i="21"/>
  <c r="X306" i="21"/>
  <c r="X234" i="21"/>
  <c r="X223" i="21"/>
  <c r="X81" i="21"/>
  <c r="X79" i="21"/>
  <c r="V265" i="21"/>
  <c r="V230" i="21"/>
  <c r="V216" i="21"/>
  <c r="V194" i="21"/>
  <c r="V146" i="21"/>
  <c r="V306" i="21"/>
  <c r="V234" i="21"/>
  <c r="V223" i="21"/>
  <c r="V81" i="21"/>
  <c r="V79" i="21"/>
  <c r="T265" i="21"/>
  <c r="T230" i="21"/>
  <c r="T216" i="21"/>
  <c r="T194" i="21"/>
  <c r="T146" i="21"/>
  <c r="T306" i="21"/>
  <c r="T234" i="21"/>
  <c r="T223" i="21"/>
  <c r="T81" i="21"/>
  <c r="T79" i="21"/>
  <c r="R265" i="21"/>
  <c r="R230" i="21"/>
  <c r="R216" i="21"/>
  <c r="R194" i="21"/>
  <c r="R146" i="21"/>
  <c r="R306" i="21"/>
  <c r="R234" i="21"/>
  <c r="R223" i="21"/>
  <c r="R81" i="21"/>
  <c r="R79" i="21"/>
  <c r="P265" i="21"/>
  <c r="P230" i="21"/>
  <c r="P216" i="21"/>
  <c r="P194" i="21"/>
  <c r="P146" i="21"/>
  <c r="P306" i="21"/>
  <c r="P234" i="21"/>
  <c r="P223" i="21"/>
  <c r="P81" i="21"/>
  <c r="P79" i="21"/>
  <c r="L265" i="21"/>
  <c r="L230" i="21"/>
  <c r="L216" i="21"/>
  <c r="L194" i="21"/>
  <c r="L146" i="21"/>
  <c r="L306" i="21"/>
  <c r="L234" i="21"/>
  <c r="L223" i="21"/>
  <c r="L81" i="21"/>
  <c r="L79" i="21"/>
  <c r="AA306" i="21"/>
  <c r="AA234" i="21"/>
  <c r="AA223" i="21"/>
  <c r="AA265" i="21"/>
  <c r="AA230" i="21"/>
  <c r="AA216" i="21"/>
  <c r="AA194" i="21"/>
  <c r="AA146" i="21"/>
  <c r="AA81" i="21"/>
  <c r="AA79" i="21"/>
  <c r="Y306" i="21"/>
  <c r="Y234" i="21"/>
  <c r="Y223" i="21"/>
  <c r="Y81" i="21"/>
  <c r="Y265" i="21"/>
  <c r="Y230" i="21"/>
  <c r="Y216" i="21"/>
  <c r="Y194" i="21"/>
  <c r="Y146" i="21"/>
  <c r="Y79" i="21"/>
  <c r="W306" i="21"/>
  <c r="W234" i="21"/>
  <c r="W223" i="21"/>
  <c r="W81" i="21"/>
  <c r="W265" i="21"/>
  <c r="W230" i="21"/>
  <c r="W216" i="21"/>
  <c r="W194" i="21"/>
  <c r="W146" i="21"/>
  <c r="W79" i="21"/>
  <c r="U306" i="21"/>
  <c r="U234" i="21"/>
  <c r="U223" i="21"/>
  <c r="U81" i="21"/>
  <c r="U265" i="21"/>
  <c r="U230" i="21"/>
  <c r="U216" i="21"/>
  <c r="U194" i="21"/>
  <c r="U146" i="21"/>
  <c r="U79" i="21"/>
  <c r="S306" i="21"/>
  <c r="S234" i="21"/>
  <c r="S223" i="21"/>
  <c r="S81" i="21"/>
  <c r="S265" i="21"/>
  <c r="S230" i="21"/>
  <c r="S216" i="21"/>
  <c r="S194" i="21"/>
  <c r="S146" i="21"/>
  <c r="S79" i="21"/>
  <c r="Q306" i="21"/>
  <c r="Q234" i="21"/>
  <c r="Q223" i="21"/>
  <c r="Q81" i="21"/>
  <c r="Q265" i="21"/>
  <c r="Q230" i="21"/>
  <c r="Q216" i="21"/>
  <c r="Q194" i="21"/>
  <c r="Q146" i="21"/>
  <c r="Q79" i="21"/>
  <c r="O306" i="21"/>
  <c r="O234" i="21"/>
  <c r="O223" i="21"/>
  <c r="O81" i="21"/>
  <c r="O265" i="21"/>
  <c r="O230" i="21"/>
  <c r="O216" i="21"/>
  <c r="O194" i="21"/>
  <c r="O146" i="21"/>
  <c r="O79" i="21"/>
  <c r="M306" i="21"/>
  <c r="M234" i="21"/>
  <c r="M223" i="21"/>
  <c r="M81" i="21"/>
  <c r="M265" i="21"/>
  <c r="M230" i="21"/>
  <c r="M216" i="21"/>
  <c r="M194" i="21"/>
  <c r="M146" i="21"/>
  <c r="M79" i="21"/>
  <c r="N265" i="21"/>
  <c r="N230" i="21"/>
  <c r="N216" i="21"/>
  <c r="N194" i="21"/>
  <c r="N146" i="21"/>
  <c r="N306" i="21"/>
  <c r="N234" i="21"/>
  <c r="N223" i="21"/>
  <c r="N81" i="21"/>
  <c r="N79" i="21"/>
  <c r="L1329" i="21"/>
  <c r="M1329" i="21"/>
  <c r="N1329" i="21"/>
  <c r="O1329" i="21"/>
  <c r="P1329" i="21"/>
  <c r="Q1329" i="21"/>
  <c r="R1329" i="21"/>
  <c r="S1329" i="21"/>
  <c r="T1329" i="21"/>
  <c r="U1329" i="21"/>
  <c r="V1329" i="21"/>
  <c r="W1329" i="21"/>
  <c r="X1329" i="21"/>
  <c r="Y1329" i="21"/>
  <c r="Z1329" i="21"/>
  <c r="AA1329" i="21"/>
  <c r="K1329" i="21"/>
  <c r="AD910" i="21"/>
  <c r="AA826" i="21"/>
  <c r="AA821" i="21"/>
  <c r="AA820" i="21"/>
  <c r="AA814" i="21"/>
  <c r="Z814" i="21"/>
  <c r="Z826" i="21"/>
  <c r="Z821" i="21"/>
  <c r="Z820" i="21"/>
  <c r="Y814" i="21"/>
  <c r="Y826" i="21"/>
  <c r="Y821" i="21"/>
  <c r="Y820" i="21"/>
  <c r="X814" i="21"/>
  <c r="X826" i="21"/>
  <c r="X821" i="21"/>
  <c r="X820" i="21"/>
  <c r="W814" i="21"/>
  <c r="W826" i="21"/>
  <c r="W821" i="21"/>
  <c r="W820" i="21"/>
  <c r="V814" i="21"/>
  <c r="V826" i="21"/>
  <c r="V821" i="21"/>
  <c r="V820" i="21"/>
  <c r="U814" i="21"/>
  <c r="U826" i="21"/>
  <c r="U821" i="21"/>
  <c r="U820" i="21"/>
  <c r="T814" i="21"/>
  <c r="T826" i="21"/>
  <c r="T821" i="21"/>
  <c r="T820" i="21"/>
  <c r="S814" i="21"/>
  <c r="S826" i="21"/>
  <c r="S821" i="21"/>
  <c r="S820" i="21"/>
  <c r="R814" i="21"/>
  <c r="R826" i="21"/>
  <c r="R821" i="21"/>
  <c r="R820" i="21"/>
  <c r="Q814" i="21"/>
  <c r="Q826" i="21"/>
  <c r="Q821" i="21"/>
  <c r="Q820" i="21"/>
  <c r="P814" i="21"/>
  <c r="P826" i="21"/>
  <c r="P821" i="21"/>
  <c r="P820" i="21"/>
  <c r="L820" i="21"/>
  <c r="L821" i="21"/>
  <c r="L826" i="21"/>
  <c r="L814" i="21"/>
  <c r="M820" i="21"/>
  <c r="M821" i="21"/>
  <c r="M826" i="21"/>
  <c r="M814" i="21"/>
  <c r="N820" i="21"/>
  <c r="N821" i="21"/>
  <c r="N826" i="21"/>
  <c r="N814" i="21"/>
  <c r="O820" i="21"/>
  <c r="O821" i="21"/>
  <c r="O826" i="21"/>
  <c r="O814" i="21"/>
  <c r="AD838" i="21"/>
  <c r="AD290" i="21"/>
  <c r="AD258" i="21"/>
  <c r="L966" i="21"/>
  <c r="M966" i="21"/>
  <c r="N966" i="21"/>
  <c r="O966" i="21"/>
  <c r="P966" i="21"/>
  <c r="Q966" i="21"/>
  <c r="R966" i="21"/>
  <c r="S966" i="21"/>
  <c r="T966" i="21"/>
  <c r="U966" i="21"/>
  <c r="V966" i="21"/>
  <c r="W966" i="21"/>
  <c r="X966" i="21"/>
  <c r="Y966" i="21"/>
  <c r="Z966" i="21"/>
  <c r="AA966" i="21"/>
  <c r="L1411" i="21"/>
  <c r="L1408" i="21" s="1"/>
  <c r="M1411" i="21"/>
  <c r="M1408" i="21" s="1"/>
  <c r="N1411" i="21"/>
  <c r="N1408" i="21" s="1"/>
  <c r="O1411" i="21"/>
  <c r="O1408" i="21" s="1"/>
  <c r="P1411" i="21"/>
  <c r="P1408" i="21" s="1"/>
  <c r="Q1411" i="21"/>
  <c r="Q1408" i="21" s="1"/>
  <c r="R1411" i="21"/>
  <c r="R1408" i="21" s="1"/>
  <c r="S1411" i="21"/>
  <c r="S1408" i="21" s="1"/>
  <c r="T1411" i="21"/>
  <c r="T1408" i="21" s="1"/>
  <c r="U1411" i="21"/>
  <c r="U1408" i="21" s="1"/>
  <c r="V1411" i="21"/>
  <c r="V1408" i="21" s="1"/>
  <c r="W1411" i="21"/>
  <c r="W1408" i="21" s="1"/>
  <c r="X1411" i="21"/>
  <c r="X1408" i="21" s="1"/>
  <c r="Y1411" i="21"/>
  <c r="Y1408" i="21" s="1"/>
  <c r="Z1411" i="21"/>
  <c r="Z1408" i="21" s="1"/>
  <c r="AA1411" i="21"/>
  <c r="AA1408" i="21" s="1"/>
  <c r="K1411" i="21"/>
  <c r="K1408" i="21" s="1"/>
  <c r="L1403" i="21"/>
  <c r="L1401" i="21" s="1"/>
  <c r="M1403" i="21"/>
  <c r="M1401" i="21" s="1"/>
  <c r="N1403" i="21"/>
  <c r="N1401" i="21" s="1"/>
  <c r="O1403" i="21"/>
  <c r="O1401" i="21" s="1"/>
  <c r="P1403" i="21"/>
  <c r="P1401" i="21" s="1"/>
  <c r="Q1403" i="21"/>
  <c r="Q1401" i="21" s="1"/>
  <c r="R1403" i="21"/>
  <c r="R1401" i="21" s="1"/>
  <c r="S1403" i="21"/>
  <c r="S1401" i="21" s="1"/>
  <c r="T1403" i="21"/>
  <c r="T1401" i="21" s="1"/>
  <c r="U1403" i="21"/>
  <c r="U1401" i="21" s="1"/>
  <c r="V1403" i="21"/>
  <c r="V1401" i="21" s="1"/>
  <c r="W1403" i="21"/>
  <c r="W1401" i="21" s="1"/>
  <c r="X1403" i="21"/>
  <c r="X1401" i="21" s="1"/>
  <c r="Y1403" i="21"/>
  <c r="Y1401" i="21" s="1"/>
  <c r="Z1403" i="21"/>
  <c r="Z1401" i="21" s="1"/>
  <c r="AA1403" i="21"/>
  <c r="AA1401" i="21" s="1"/>
  <c r="K1403" i="21"/>
  <c r="K1401" i="21" s="1"/>
  <c r="L1399" i="21"/>
  <c r="L1397" i="21" s="1"/>
  <c r="M1399" i="21"/>
  <c r="M1397" i="21" s="1"/>
  <c r="N1399" i="21"/>
  <c r="N1397" i="21" s="1"/>
  <c r="O1399" i="21"/>
  <c r="O1397" i="21" s="1"/>
  <c r="P1399" i="21"/>
  <c r="P1397" i="21" s="1"/>
  <c r="Q1399" i="21"/>
  <c r="Q1397" i="21" s="1"/>
  <c r="R1399" i="21"/>
  <c r="R1397" i="21" s="1"/>
  <c r="S1399" i="21"/>
  <c r="S1397" i="21" s="1"/>
  <c r="T1399" i="21"/>
  <c r="T1397" i="21" s="1"/>
  <c r="U1399" i="21"/>
  <c r="U1397" i="21" s="1"/>
  <c r="V1399" i="21"/>
  <c r="V1397" i="21" s="1"/>
  <c r="W1399" i="21"/>
  <c r="W1397" i="21" s="1"/>
  <c r="X1399" i="21"/>
  <c r="X1397" i="21" s="1"/>
  <c r="Y1399" i="21"/>
  <c r="Y1397" i="21" s="1"/>
  <c r="Z1399" i="21"/>
  <c r="Z1397" i="21" s="1"/>
  <c r="AA1399" i="21"/>
  <c r="AA1397" i="21" s="1"/>
  <c r="K1399" i="21"/>
  <c r="K1397" i="21" s="1"/>
  <c r="K1394" i="21" l="1"/>
  <c r="AA1394" i="21"/>
  <c r="Y1394" i="21"/>
  <c r="W1394" i="21"/>
  <c r="U1394" i="21"/>
  <c r="S1394" i="21"/>
  <c r="Q1394" i="21"/>
  <c r="O1394" i="21"/>
  <c r="M1394" i="21"/>
  <c r="Z1394" i="21"/>
  <c r="X1394" i="21"/>
  <c r="V1394" i="21"/>
  <c r="T1394" i="21"/>
  <c r="R1394" i="21"/>
  <c r="P1394" i="21"/>
  <c r="N1394" i="21"/>
  <c r="L1394" i="21"/>
  <c r="AA813" i="21"/>
  <c r="AA829" i="21"/>
  <c r="AA824" i="21"/>
  <c r="AA823" i="21"/>
  <c r="Z813" i="21"/>
  <c r="Z829" i="21"/>
  <c r="Z824" i="21"/>
  <c r="Z823" i="21"/>
  <c r="Y813" i="21"/>
  <c r="Y829" i="21"/>
  <c r="Y824" i="21"/>
  <c r="Y823" i="21"/>
  <c r="X813" i="21"/>
  <c r="X829" i="21"/>
  <c r="X824" i="21"/>
  <c r="X823" i="21"/>
  <c r="W813" i="21"/>
  <c r="W829" i="21"/>
  <c r="W824" i="21"/>
  <c r="W823" i="21"/>
  <c r="V813" i="21"/>
  <c r="V829" i="21"/>
  <c r="V824" i="21"/>
  <c r="V823" i="21"/>
  <c r="U813" i="21"/>
  <c r="U829" i="21"/>
  <c r="U824" i="21"/>
  <c r="U823" i="21"/>
  <c r="T813" i="21"/>
  <c r="T829" i="21"/>
  <c r="T824" i="21"/>
  <c r="T823" i="21"/>
  <c r="S813" i="21"/>
  <c r="S829" i="21"/>
  <c r="S824" i="21"/>
  <c r="S823" i="21"/>
  <c r="R813" i="21"/>
  <c r="R829" i="21"/>
  <c r="R824" i="21"/>
  <c r="R823" i="21"/>
  <c r="Q813" i="21"/>
  <c r="Q829" i="21"/>
  <c r="Q824" i="21"/>
  <c r="Q823" i="21"/>
  <c r="P813" i="21"/>
  <c r="P829" i="21"/>
  <c r="P824" i="21"/>
  <c r="P823" i="21"/>
  <c r="O813" i="21"/>
  <c r="O829" i="21"/>
  <c r="O824" i="21"/>
  <c r="O823" i="21"/>
  <c r="N813" i="21"/>
  <c r="N829" i="21"/>
  <c r="N824" i="21"/>
  <c r="N823" i="21"/>
  <c r="M813" i="21"/>
  <c r="M829" i="21"/>
  <c r="M824" i="21"/>
  <c r="M823" i="21"/>
  <c r="L813" i="21"/>
  <c r="L829" i="21"/>
  <c r="L824" i="21"/>
  <c r="L823" i="21"/>
  <c r="O804" i="21"/>
  <c r="O811" i="21"/>
  <c r="O812" i="21"/>
  <c r="O819" i="21"/>
  <c r="N804" i="21"/>
  <c r="N811" i="21"/>
  <c r="N812" i="21"/>
  <c r="N819" i="21"/>
  <c r="M804" i="21"/>
  <c r="M811" i="21"/>
  <c r="M812" i="21"/>
  <c r="M819" i="21"/>
  <c r="L804" i="21"/>
  <c r="L811" i="21"/>
  <c r="L812" i="21"/>
  <c r="L819" i="21"/>
  <c r="P819" i="21"/>
  <c r="P812" i="21"/>
  <c r="P811" i="21"/>
  <c r="P804" i="21"/>
  <c r="Q819" i="21"/>
  <c r="Q812" i="21"/>
  <c r="Q811" i="21"/>
  <c r="Q804" i="21"/>
  <c r="R819" i="21"/>
  <c r="R812" i="21"/>
  <c r="R811" i="21"/>
  <c r="R804" i="21"/>
  <c r="S819" i="21"/>
  <c r="S812" i="21"/>
  <c r="S811" i="21"/>
  <c r="S804" i="21"/>
  <c r="T819" i="21"/>
  <c r="T812" i="21"/>
  <c r="T811" i="21"/>
  <c r="T804" i="21"/>
  <c r="U819" i="21"/>
  <c r="U812" i="21"/>
  <c r="U811" i="21"/>
  <c r="U804" i="21"/>
  <c r="V819" i="21"/>
  <c r="V812" i="21"/>
  <c r="V811" i="21"/>
  <c r="V804" i="21"/>
  <c r="W819" i="21"/>
  <c r="W812" i="21"/>
  <c r="W811" i="21"/>
  <c r="W804" i="21"/>
  <c r="X819" i="21"/>
  <c r="X812" i="21"/>
  <c r="X811" i="21"/>
  <c r="X804" i="21"/>
  <c r="Y819" i="21"/>
  <c r="Y812" i="21"/>
  <c r="Y811" i="21"/>
  <c r="Y804" i="21"/>
  <c r="Z819" i="21"/>
  <c r="Z812" i="21"/>
  <c r="Z811" i="21"/>
  <c r="Z804" i="21"/>
  <c r="AA819" i="21"/>
  <c r="AA812" i="21"/>
  <c r="AA811" i="21"/>
  <c r="AA804" i="21"/>
  <c r="L1379" i="21"/>
  <c r="L1377" i="21" s="1"/>
  <c r="M1379" i="21"/>
  <c r="N1379" i="21"/>
  <c r="N1377" i="21" s="1"/>
  <c r="O1379" i="21"/>
  <c r="O1377" i="21" s="1"/>
  <c r="P1379" i="21"/>
  <c r="P1377" i="21" s="1"/>
  <c r="Q1379" i="21"/>
  <c r="Q1377" i="21" s="1"/>
  <c r="R1379" i="21"/>
  <c r="R1377" i="21" s="1"/>
  <c r="S1379" i="21"/>
  <c r="S1377" i="21" s="1"/>
  <c r="T1379" i="21"/>
  <c r="T1377" i="21" s="1"/>
  <c r="U1379" i="21"/>
  <c r="U1377" i="21" s="1"/>
  <c r="V1379" i="21"/>
  <c r="V1377" i="21" s="1"/>
  <c r="W1379" i="21"/>
  <c r="W1377" i="21" s="1"/>
  <c r="X1379" i="21"/>
  <c r="X1377" i="21" s="1"/>
  <c r="Y1379" i="21"/>
  <c r="Y1377" i="21" s="1"/>
  <c r="Z1379" i="21"/>
  <c r="Z1377" i="21" s="1"/>
  <c r="AA1379" i="21"/>
  <c r="AA1377" i="21" s="1"/>
  <c r="K1379" i="21"/>
  <c r="K1377" i="21" s="1"/>
  <c r="M1377" i="21"/>
  <c r="K1368" i="21" l="1"/>
  <c r="L1330" i="21"/>
  <c r="M1330" i="21"/>
  <c r="N1330" i="21"/>
  <c r="O1330" i="21"/>
  <c r="P1330" i="21"/>
  <c r="Q1330" i="21"/>
  <c r="R1330" i="21"/>
  <c r="S1330" i="21"/>
  <c r="T1330" i="21"/>
  <c r="U1330" i="21"/>
  <c r="V1330" i="21"/>
  <c r="W1330" i="21"/>
  <c r="X1330" i="21"/>
  <c r="Y1330" i="21"/>
  <c r="Z1330" i="21"/>
  <c r="AA1330" i="21"/>
  <c r="L1303" i="21"/>
  <c r="M1303" i="21"/>
  <c r="N1303" i="21"/>
  <c r="O1303" i="21"/>
  <c r="P1303" i="21"/>
  <c r="Q1303" i="21"/>
  <c r="R1303" i="21"/>
  <c r="S1303" i="21"/>
  <c r="T1303" i="21"/>
  <c r="U1303" i="21"/>
  <c r="V1303" i="21"/>
  <c r="W1303" i="21"/>
  <c r="X1303" i="21"/>
  <c r="Y1303" i="21"/>
  <c r="Z1303" i="21"/>
  <c r="AA1303" i="21"/>
  <c r="K1303" i="21"/>
  <c r="L1268" i="21"/>
  <c r="M1268" i="21"/>
  <c r="N1268" i="21"/>
  <c r="O1268" i="21"/>
  <c r="P1268" i="21"/>
  <c r="Q1268" i="21"/>
  <c r="R1268" i="21"/>
  <c r="S1268" i="21"/>
  <c r="T1268" i="21"/>
  <c r="U1268" i="21"/>
  <c r="V1268" i="21"/>
  <c r="W1268" i="21"/>
  <c r="X1268" i="21"/>
  <c r="Y1268" i="21"/>
  <c r="Z1268" i="21"/>
  <c r="AA1268" i="21"/>
  <c r="K1268" i="21"/>
  <c r="L1252" i="21"/>
  <c r="M1252" i="21"/>
  <c r="N1252" i="21"/>
  <c r="O1252" i="21"/>
  <c r="P1252" i="21"/>
  <c r="Q1252" i="21"/>
  <c r="R1252" i="21"/>
  <c r="S1252" i="21"/>
  <c r="T1252" i="21"/>
  <c r="U1252" i="21"/>
  <c r="V1252" i="21"/>
  <c r="W1252" i="21"/>
  <c r="X1252" i="21"/>
  <c r="Y1252" i="21"/>
  <c r="Z1252" i="21"/>
  <c r="AA1252" i="21"/>
  <c r="K1252" i="21"/>
  <c r="L1239" i="21"/>
  <c r="M1239" i="21"/>
  <c r="N1239" i="21"/>
  <c r="O1239" i="21"/>
  <c r="P1239" i="21"/>
  <c r="Q1239" i="21"/>
  <c r="R1239" i="21"/>
  <c r="S1239" i="21"/>
  <c r="T1239" i="21"/>
  <c r="U1239" i="21"/>
  <c r="V1239" i="21"/>
  <c r="W1239" i="21"/>
  <c r="X1239" i="21"/>
  <c r="Y1239" i="21"/>
  <c r="Z1239" i="21"/>
  <c r="AA1239" i="21"/>
  <c r="K1239" i="21"/>
  <c r="L1124" i="21"/>
  <c r="L1118" i="21"/>
  <c r="M1118" i="21"/>
  <c r="N1118" i="21"/>
  <c r="O1118" i="21"/>
  <c r="P1118" i="21"/>
  <c r="Q1118" i="21"/>
  <c r="R1118" i="21"/>
  <c r="S1118" i="21"/>
  <c r="T1118" i="21"/>
  <c r="U1118" i="21"/>
  <c r="V1118" i="21"/>
  <c r="W1118" i="21"/>
  <c r="X1118" i="21"/>
  <c r="Y1118" i="21"/>
  <c r="Z1118" i="21"/>
  <c r="AA1118" i="21"/>
  <c r="K1118" i="21"/>
  <c r="K1124" i="21" l="1"/>
  <c r="AA1124" i="21"/>
  <c r="Z1124" i="21"/>
  <c r="Y1124" i="21"/>
  <c r="X1124" i="21"/>
  <c r="W1124" i="21"/>
  <c r="V1124" i="21"/>
  <c r="U1124" i="21"/>
  <c r="T1124" i="21"/>
  <c r="S1124" i="21"/>
  <c r="R1124" i="21"/>
  <c r="Q1124" i="21"/>
  <c r="P1124" i="21"/>
  <c r="O1124" i="21"/>
  <c r="N1124" i="21"/>
  <c r="M1124" i="21"/>
  <c r="L1106" i="21" l="1"/>
  <c r="M1106" i="21"/>
  <c r="N1106" i="21"/>
  <c r="O1106" i="21"/>
  <c r="P1106" i="21"/>
  <c r="Q1106" i="21"/>
  <c r="R1106" i="21"/>
  <c r="S1106" i="21"/>
  <c r="T1106" i="21"/>
  <c r="U1106" i="21"/>
  <c r="V1106" i="21"/>
  <c r="W1106" i="21"/>
  <c r="X1106" i="21"/>
  <c r="Y1106" i="21"/>
  <c r="Z1106" i="21"/>
  <c r="AA1106" i="21"/>
  <c r="K1106" i="21"/>
  <c r="L1101" i="21"/>
  <c r="M1101" i="21"/>
  <c r="N1101" i="21"/>
  <c r="O1101" i="21"/>
  <c r="P1101" i="21"/>
  <c r="Q1101" i="21"/>
  <c r="R1101" i="21"/>
  <c r="S1101" i="21"/>
  <c r="T1101" i="21"/>
  <c r="U1101" i="21"/>
  <c r="V1101" i="21"/>
  <c r="W1101" i="21"/>
  <c r="X1101" i="21"/>
  <c r="Y1101" i="21"/>
  <c r="Z1101" i="21"/>
  <c r="AA1101" i="21"/>
  <c r="K1101" i="21"/>
  <c r="K1068" i="21"/>
  <c r="K1003" i="21" l="1"/>
  <c r="K1066" i="21"/>
  <c r="K1064" i="21"/>
  <c r="K1065" i="21"/>
  <c r="K1067" i="21"/>
  <c r="K1290" i="21"/>
  <c r="K1286" i="21" s="1"/>
  <c r="K1280" i="21" s="1"/>
  <c r="AA1290" i="21"/>
  <c r="AA1286" i="21" s="1"/>
  <c r="AA1280" i="21" s="1"/>
  <c r="Z1290" i="21"/>
  <c r="Z1286" i="21" s="1"/>
  <c r="Z1280" i="21" s="1"/>
  <c r="Y1290" i="21"/>
  <c r="Y1286" i="21" s="1"/>
  <c r="Y1280" i="21" s="1"/>
  <c r="X1290" i="21"/>
  <c r="X1286" i="21" s="1"/>
  <c r="X1280" i="21" s="1"/>
  <c r="W1290" i="21"/>
  <c r="W1286" i="21" s="1"/>
  <c r="W1280" i="21" s="1"/>
  <c r="V1290" i="21"/>
  <c r="V1286" i="21" s="1"/>
  <c r="V1280" i="21" s="1"/>
  <c r="U1290" i="21"/>
  <c r="U1286" i="21" s="1"/>
  <c r="U1280" i="21" s="1"/>
  <c r="T1290" i="21"/>
  <c r="T1286" i="21" s="1"/>
  <c r="T1280" i="21" s="1"/>
  <c r="S1290" i="21"/>
  <c r="S1286" i="21" s="1"/>
  <c r="S1280" i="21" s="1"/>
  <c r="R1290" i="21"/>
  <c r="R1286" i="21" s="1"/>
  <c r="R1280" i="21" s="1"/>
  <c r="Q1290" i="21"/>
  <c r="Q1286" i="21" s="1"/>
  <c r="Q1280" i="21" s="1"/>
  <c r="P1290" i="21"/>
  <c r="P1286" i="21" s="1"/>
  <c r="P1280" i="21" s="1"/>
  <c r="O1290" i="21"/>
  <c r="O1286" i="21" s="1"/>
  <c r="O1280" i="21" s="1"/>
  <c r="N1290" i="21"/>
  <c r="N1286" i="21" s="1"/>
  <c r="N1280" i="21" s="1"/>
  <c r="M1290" i="21"/>
  <c r="M1286" i="21" s="1"/>
  <c r="M1280" i="21" s="1"/>
  <c r="L1290" i="21"/>
  <c r="L1286" i="21" s="1"/>
  <c r="L1280" i="21" s="1"/>
  <c r="K1093" i="21"/>
  <c r="K1092" i="21" s="1"/>
  <c r="K1061" i="21"/>
  <c r="K1047" i="21"/>
  <c r="K1044" i="21" s="1"/>
  <c r="K971" i="21"/>
  <c r="K560" i="21"/>
  <c r="AA1093" i="21"/>
  <c r="AA1092" i="21" s="1"/>
  <c r="AA1061" i="21"/>
  <c r="AA1047" i="21"/>
  <c r="AA1044" i="21" s="1"/>
  <c r="AA971" i="21"/>
  <c r="AA560" i="21"/>
  <c r="Z1093" i="21"/>
  <c r="Z1092" i="21" s="1"/>
  <c r="Z1061" i="21"/>
  <c r="Z1047" i="21"/>
  <c r="Z1044" i="21" s="1"/>
  <c r="Z971" i="21"/>
  <c r="Z560" i="21"/>
  <c r="Y1093" i="21"/>
  <c r="Y1092" i="21" s="1"/>
  <c r="Y1061" i="21"/>
  <c r="Y1047" i="21"/>
  <c r="Y1044" i="21" s="1"/>
  <c r="Y971" i="21"/>
  <c r="Y560" i="21"/>
  <c r="X1093" i="21"/>
  <c r="X1092" i="21" s="1"/>
  <c r="X1061" i="21"/>
  <c r="X1047" i="21"/>
  <c r="X1044" i="21" s="1"/>
  <c r="X971" i="21"/>
  <c r="X560" i="21"/>
  <c r="W1093" i="21"/>
  <c r="W1092" i="21" s="1"/>
  <c r="W1061" i="21"/>
  <c r="W1047" i="21"/>
  <c r="W1044" i="21" s="1"/>
  <c r="W971" i="21"/>
  <c r="W560" i="21"/>
  <c r="V1093" i="21"/>
  <c r="V1092" i="21" s="1"/>
  <c r="V1061" i="21"/>
  <c r="V1047" i="21"/>
  <c r="V1044" i="21" s="1"/>
  <c r="V971" i="21"/>
  <c r="V560" i="21"/>
  <c r="U1093" i="21"/>
  <c r="U1092" i="21" s="1"/>
  <c r="U1061" i="21"/>
  <c r="U1047" i="21"/>
  <c r="U1044" i="21" s="1"/>
  <c r="U971" i="21"/>
  <c r="U560" i="21"/>
  <c r="T1093" i="21"/>
  <c r="T1092" i="21" s="1"/>
  <c r="T1061" i="21"/>
  <c r="T1047" i="21"/>
  <c r="T1044" i="21" s="1"/>
  <c r="T971" i="21"/>
  <c r="T560" i="21"/>
  <c r="S1093" i="21"/>
  <c r="S1092" i="21" s="1"/>
  <c r="S1061" i="21"/>
  <c r="S1047" i="21"/>
  <c r="S1044" i="21" s="1"/>
  <c r="S971" i="21"/>
  <c r="S560" i="21"/>
  <c r="R1093" i="21"/>
  <c r="R1092" i="21" s="1"/>
  <c r="R1061" i="21"/>
  <c r="R1047" i="21"/>
  <c r="R1044" i="21" s="1"/>
  <c r="R971" i="21"/>
  <c r="R560" i="21"/>
  <c r="Q1093" i="21"/>
  <c r="Q1092" i="21" s="1"/>
  <c r="Q1061" i="21"/>
  <c r="Q1047" i="21"/>
  <c r="Q1044" i="21" s="1"/>
  <c r="Q971" i="21"/>
  <c r="Q560" i="21"/>
  <c r="P1093" i="21"/>
  <c r="P1092" i="21" s="1"/>
  <c r="P1061" i="21"/>
  <c r="P1047" i="21"/>
  <c r="P1044" i="21" s="1"/>
  <c r="P971" i="21"/>
  <c r="P560" i="21"/>
  <c r="O1093" i="21"/>
  <c r="O1092" i="21" s="1"/>
  <c r="O1061" i="21"/>
  <c r="O1047" i="21"/>
  <c r="O1044" i="21" s="1"/>
  <c r="O971" i="21"/>
  <c r="O560" i="21"/>
  <c r="N1093" i="21"/>
  <c r="N1092" i="21" s="1"/>
  <c r="N1061" i="21"/>
  <c r="N1047" i="21"/>
  <c r="N1044" i="21" s="1"/>
  <c r="N971" i="21"/>
  <c r="N560" i="21"/>
  <c r="M1093" i="21"/>
  <c r="M1092" i="21" s="1"/>
  <c r="M1061" i="21"/>
  <c r="M1047" i="21"/>
  <c r="M1044" i="21" s="1"/>
  <c r="M971" i="21"/>
  <c r="M560" i="21"/>
  <c r="L1093" i="21"/>
  <c r="L1092" i="21" s="1"/>
  <c r="L1061" i="21"/>
  <c r="L1047" i="21"/>
  <c r="L1044" i="21" s="1"/>
  <c r="L971" i="21"/>
  <c r="L560" i="21"/>
  <c r="L1087" i="21"/>
  <c r="M1087" i="21"/>
  <c r="N1087" i="21"/>
  <c r="O1087" i="21"/>
  <c r="P1087" i="21"/>
  <c r="Q1087" i="21"/>
  <c r="R1087" i="21"/>
  <c r="S1087" i="21"/>
  <c r="T1087" i="21"/>
  <c r="U1087" i="21"/>
  <c r="V1087" i="21"/>
  <c r="W1087" i="21"/>
  <c r="X1087" i="21"/>
  <c r="Y1087" i="21"/>
  <c r="Z1087" i="21"/>
  <c r="AA1087" i="21"/>
  <c r="K1087" i="21"/>
  <c r="K1084" i="21" s="1"/>
  <c r="K966" i="21"/>
  <c r="L990" i="21"/>
  <c r="L982" i="21" s="1"/>
  <c r="M990" i="21"/>
  <c r="M982" i="21" s="1"/>
  <c r="N990" i="21"/>
  <c r="N982" i="21" s="1"/>
  <c r="O990" i="21"/>
  <c r="O982" i="21" s="1"/>
  <c r="P990" i="21"/>
  <c r="P982" i="21" s="1"/>
  <c r="Q990" i="21"/>
  <c r="Q982" i="21" s="1"/>
  <c r="R990" i="21"/>
  <c r="R982" i="21" s="1"/>
  <c r="S990" i="21"/>
  <c r="S982" i="21" s="1"/>
  <c r="T990" i="21"/>
  <c r="T982" i="21" s="1"/>
  <c r="U990" i="21"/>
  <c r="U982" i="21" s="1"/>
  <c r="V990" i="21"/>
  <c r="V982" i="21" s="1"/>
  <c r="W990" i="21"/>
  <c r="W982" i="21" s="1"/>
  <c r="X990" i="21"/>
  <c r="X982" i="21" s="1"/>
  <c r="Y990" i="21"/>
  <c r="Y982" i="21" s="1"/>
  <c r="Z990" i="21"/>
  <c r="Z982" i="21" s="1"/>
  <c r="AA990" i="21"/>
  <c r="AA982" i="21" s="1"/>
  <c r="K990" i="21"/>
  <c r="K982" i="21" s="1"/>
  <c r="K1007" i="21" l="1"/>
  <c r="K999" i="21"/>
  <c r="Z1084" i="21"/>
  <c r="Z997" i="21"/>
  <c r="Z1009" i="21" s="1"/>
  <c r="X1084" i="21"/>
  <c r="X997" i="21"/>
  <c r="X1009" i="21" s="1"/>
  <c r="V1084" i="21"/>
  <c r="V997" i="21"/>
  <c r="V1009" i="21" s="1"/>
  <c r="T1084" i="21"/>
  <c r="T997" i="21"/>
  <c r="T1009" i="21" s="1"/>
  <c r="R1084" i="21"/>
  <c r="R997" i="21"/>
  <c r="R1009" i="21" s="1"/>
  <c r="P1084" i="21"/>
  <c r="P997" i="21"/>
  <c r="P1009" i="21" s="1"/>
  <c r="N1084" i="21"/>
  <c r="N997" i="21"/>
  <c r="N1009" i="21" s="1"/>
  <c r="L1084" i="21"/>
  <c r="L997" i="21"/>
  <c r="L1009" i="21" s="1"/>
  <c r="K997" i="21"/>
  <c r="K1009" i="21" s="1"/>
  <c r="AA1084" i="21"/>
  <c r="AA997" i="21"/>
  <c r="AA1009" i="21" s="1"/>
  <c r="Y1084" i="21"/>
  <c r="Y997" i="21"/>
  <c r="Y1009" i="21" s="1"/>
  <c r="W1084" i="21"/>
  <c r="W997" i="21"/>
  <c r="W1009" i="21" s="1"/>
  <c r="U1084" i="21"/>
  <c r="U997" i="21"/>
  <c r="U1009" i="21" s="1"/>
  <c r="S1084" i="21"/>
  <c r="S997" i="21"/>
  <c r="S1009" i="21" s="1"/>
  <c r="Q1084" i="21"/>
  <c r="Q997" i="21"/>
  <c r="Q1009" i="21" s="1"/>
  <c r="O1084" i="21"/>
  <c r="O997" i="21"/>
  <c r="O1009" i="21" s="1"/>
  <c r="M1084" i="21"/>
  <c r="M997" i="21"/>
  <c r="M1009" i="21" s="1"/>
  <c r="K995" i="21"/>
  <c r="M1059" i="21"/>
  <c r="O1059" i="21"/>
  <c r="Q1059" i="21"/>
  <c r="S1059" i="21"/>
  <c r="U1059" i="21"/>
  <c r="W1059" i="21"/>
  <c r="Y1059" i="21"/>
  <c r="AA1059" i="21"/>
  <c r="L1059" i="21"/>
  <c r="N1059" i="21"/>
  <c r="P1059" i="21"/>
  <c r="R1059" i="21"/>
  <c r="T1059" i="21"/>
  <c r="V1059" i="21"/>
  <c r="X1059" i="21"/>
  <c r="Z1059" i="21"/>
  <c r="K1059" i="21"/>
  <c r="L552" i="21"/>
  <c r="L555" i="21"/>
  <c r="L542" i="21"/>
  <c r="L537" i="21" s="1"/>
  <c r="L534" i="21" s="1"/>
  <c r="L543" i="21"/>
  <c r="L545" i="21"/>
  <c r="L548" i="21"/>
  <c r="L546" i="21"/>
  <c r="L550" i="21"/>
  <c r="M552" i="21"/>
  <c r="M555" i="21"/>
  <c r="M542" i="21"/>
  <c r="M537" i="21" s="1"/>
  <c r="M534" i="21" s="1"/>
  <c r="M543" i="21"/>
  <c r="M545" i="21"/>
  <c r="M548" i="21"/>
  <c r="M546" i="21"/>
  <c r="M550" i="21"/>
  <c r="N552" i="21"/>
  <c r="N555" i="21"/>
  <c r="N542" i="21"/>
  <c r="N537" i="21" s="1"/>
  <c r="N534" i="21" s="1"/>
  <c r="N543" i="21"/>
  <c r="N545" i="21"/>
  <c r="N548" i="21"/>
  <c r="N546" i="21"/>
  <c r="N550" i="21"/>
  <c r="O552" i="21"/>
  <c r="O555" i="21"/>
  <c r="O542" i="21"/>
  <c r="O537" i="21" s="1"/>
  <c r="O534" i="21" s="1"/>
  <c r="O543" i="21"/>
  <c r="O545" i="21"/>
  <c r="O548" i="21"/>
  <c r="O546" i="21"/>
  <c r="O550" i="21"/>
  <c r="P552" i="21"/>
  <c r="P555" i="21"/>
  <c r="P542" i="21"/>
  <c r="P537" i="21" s="1"/>
  <c r="P534" i="21" s="1"/>
  <c r="P543" i="21"/>
  <c r="P545" i="21"/>
  <c r="P548" i="21"/>
  <c r="P546" i="21"/>
  <c r="P550" i="21"/>
  <c r="Q552" i="21"/>
  <c r="Q555" i="21"/>
  <c r="Q542" i="21"/>
  <c r="Q537" i="21" s="1"/>
  <c r="Q534" i="21" s="1"/>
  <c r="Q543" i="21"/>
  <c r="Q545" i="21"/>
  <c r="Q548" i="21"/>
  <c r="Q546" i="21"/>
  <c r="Q550" i="21"/>
  <c r="R552" i="21"/>
  <c r="R555" i="21"/>
  <c r="R542" i="21"/>
  <c r="R537" i="21" s="1"/>
  <c r="R534" i="21" s="1"/>
  <c r="R543" i="21"/>
  <c r="R545" i="21"/>
  <c r="R548" i="21"/>
  <c r="R546" i="21"/>
  <c r="R550" i="21"/>
  <c r="S552" i="21"/>
  <c r="S555" i="21"/>
  <c r="S542" i="21"/>
  <c r="S537" i="21" s="1"/>
  <c r="S534" i="21" s="1"/>
  <c r="S543" i="21"/>
  <c r="S545" i="21"/>
  <c r="S548" i="21"/>
  <c r="S546" i="21"/>
  <c r="S550" i="21"/>
  <c r="T552" i="21"/>
  <c r="T555" i="21"/>
  <c r="T542" i="21"/>
  <c r="T537" i="21" s="1"/>
  <c r="T534" i="21" s="1"/>
  <c r="T543" i="21"/>
  <c r="T545" i="21"/>
  <c r="T548" i="21"/>
  <c r="T546" i="21"/>
  <c r="T550" i="21"/>
  <c r="U552" i="21"/>
  <c r="U555" i="21"/>
  <c r="U542" i="21"/>
  <c r="U537" i="21" s="1"/>
  <c r="U534" i="21" s="1"/>
  <c r="U543" i="21"/>
  <c r="U545" i="21"/>
  <c r="U548" i="21"/>
  <c r="U546" i="21"/>
  <c r="U550" i="21"/>
  <c r="V552" i="21"/>
  <c r="V555" i="21"/>
  <c r="V542" i="21"/>
  <c r="V537" i="21" s="1"/>
  <c r="V534" i="21" s="1"/>
  <c r="V543" i="21"/>
  <c r="V545" i="21"/>
  <c r="V548" i="21"/>
  <c r="V546" i="21"/>
  <c r="V550" i="21"/>
  <c r="W552" i="21"/>
  <c r="W555" i="21"/>
  <c r="W542" i="21"/>
  <c r="W537" i="21" s="1"/>
  <c r="W534" i="21" s="1"/>
  <c r="W543" i="21"/>
  <c r="W545" i="21"/>
  <c r="W548" i="21"/>
  <c r="W546" i="21"/>
  <c r="W550" i="21"/>
  <c r="X552" i="21"/>
  <c r="X555" i="21"/>
  <c r="X542" i="21"/>
  <c r="X537" i="21" s="1"/>
  <c r="X534" i="21" s="1"/>
  <c r="X543" i="21"/>
  <c r="X545" i="21"/>
  <c r="X548" i="21"/>
  <c r="X546" i="21"/>
  <c r="X550" i="21"/>
  <c r="Y552" i="21"/>
  <c r="Y555" i="21"/>
  <c r="Y542" i="21"/>
  <c r="Y537" i="21" s="1"/>
  <c r="Y534" i="21" s="1"/>
  <c r="Y543" i="21"/>
  <c r="Y545" i="21"/>
  <c r="Y548" i="21"/>
  <c r="Y546" i="21"/>
  <c r="Y550" i="21"/>
  <c r="Z552" i="21"/>
  <c r="Z555" i="21"/>
  <c r="Z542" i="21"/>
  <c r="Z537" i="21" s="1"/>
  <c r="Z534" i="21" s="1"/>
  <c r="Z543" i="21"/>
  <c r="Z545" i="21"/>
  <c r="Z548" i="21"/>
  <c r="Z546" i="21"/>
  <c r="Z550" i="21"/>
  <c r="AA552" i="21"/>
  <c r="AA555" i="21"/>
  <c r="AA542" i="21"/>
  <c r="AA537" i="21" s="1"/>
  <c r="AA534" i="21" s="1"/>
  <c r="AA543" i="21"/>
  <c r="AA545" i="21"/>
  <c r="AA548" i="21"/>
  <c r="AA546" i="21"/>
  <c r="AA550" i="21"/>
  <c r="K555" i="21"/>
  <c r="K552" i="21"/>
  <c r="K548" i="21"/>
  <c r="K545" i="21"/>
  <c r="K543" i="21"/>
  <c r="K542" i="21"/>
  <c r="K537" i="21" s="1"/>
  <c r="K534" i="21" s="1"/>
  <c r="K550" i="21"/>
  <c r="K546" i="21"/>
  <c r="L964" i="21"/>
  <c r="M964" i="21"/>
  <c r="N964" i="21"/>
  <c r="O964" i="21"/>
  <c r="P964" i="21"/>
  <c r="Q964" i="21"/>
  <c r="R964" i="21"/>
  <c r="S964" i="21"/>
  <c r="T964" i="21"/>
  <c r="U964" i="21"/>
  <c r="V964" i="21"/>
  <c r="W964" i="21"/>
  <c r="X964" i="21"/>
  <c r="Y964" i="21"/>
  <c r="Z964" i="21"/>
  <c r="AA964" i="21"/>
  <c r="L963" i="21"/>
  <c r="L965" i="21"/>
  <c r="M963" i="21"/>
  <c r="M965" i="21"/>
  <c r="N963" i="21"/>
  <c r="N965" i="21"/>
  <c r="O963" i="21"/>
  <c r="O965" i="21"/>
  <c r="P963" i="21"/>
  <c r="P965" i="21"/>
  <c r="Q963" i="21"/>
  <c r="Q965" i="21"/>
  <c r="R963" i="21"/>
  <c r="R965" i="21"/>
  <c r="S963" i="21"/>
  <c r="S965" i="21"/>
  <c r="T963" i="21"/>
  <c r="T965" i="21"/>
  <c r="U963" i="21"/>
  <c r="U965" i="21"/>
  <c r="V963" i="21"/>
  <c r="V965" i="21"/>
  <c r="W963" i="21"/>
  <c r="W965" i="21"/>
  <c r="X963" i="21"/>
  <c r="X965" i="21"/>
  <c r="Y963" i="21"/>
  <c r="Y965" i="21"/>
  <c r="Z963" i="21"/>
  <c r="Z965" i="21"/>
  <c r="AA963" i="21"/>
  <c r="AA965" i="21"/>
  <c r="K965" i="21"/>
  <c r="K963" i="21"/>
  <c r="K964" i="21"/>
  <c r="K979" i="21"/>
  <c r="AA979" i="21"/>
  <c r="Z979" i="21"/>
  <c r="Y979" i="21"/>
  <c r="X979" i="21"/>
  <c r="W979" i="21"/>
  <c r="V979" i="21"/>
  <c r="U979" i="21"/>
  <c r="T979" i="21"/>
  <c r="S979" i="21"/>
  <c r="R979" i="21"/>
  <c r="Q979" i="21"/>
  <c r="P979" i="21"/>
  <c r="O979" i="21"/>
  <c r="N979" i="21"/>
  <c r="M979" i="21"/>
  <c r="L979" i="21"/>
  <c r="K977" i="21"/>
  <c r="N977" i="21"/>
  <c r="M977" i="21"/>
  <c r="L977" i="21"/>
  <c r="AA977" i="21"/>
  <c r="Z977" i="21"/>
  <c r="Y977" i="21"/>
  <c r="X977" i="21"/>
  <c r="W977" i="21"/>
  <c r="V977" i="21"/>
  <c r="U977" i="21"/>
  <c r="T977" i="21"/>
  <c r="S977" i="21"/>
  <c r="R977" i="21"/>
  <c r="Q977" i="21"/>
  <c r="P977" i="21"/>
  <c r="O977" i="21"/>
  <c r="K1001" i="21" l="1"/>
  <c r="K1005" i="21"/>
  <c r="M1007" i="21"/>
  <c r="M999" i="21"/>
  <c r="M995" i="21"/>
  <c r="O1007" i="21"/>
  <c r="O999" i="21"/>
  <c r="O995" i="21"/>
  <c r="Q1007" i="21"/>
  <c r="Q999" i="21"/>
  <c r="Q995" i="21"/>
  <c r="S1007" i="21"/>
  <c r="S999" i="21"/>
  <c r="S995" i="21"/>
  <c r="U1007" i="21"/>
  <c r="U999" i="21"/>
  <c r="U995" i="21"/>
  <c r="W1007" i="21"/>
  <c r="W999" i="21"/>
  <c r="W995" i="21"/>
  <c r="Y1007" i="21"/>
  <c r="Y999" i="21"/>
  <c r="Y995" i="21"/>
  <c r="AA1007" i="21"/>
  <c r="AA999" i="21"/>
  <c r="AA995" i="21"/>
  <c r="L1007" i="21"/>
  <c r="L999" i="21"/>
  <c r="L995" i="21"/>
  <c r="N1007" i="21"/>
  <c r="N999" i="21"/>
  <c r="N995" i="21"/>
  <c r="P1007" i="21"/>
  <c r="P999" i="21"/>
  <c r="P995" i="21"/>
  <c r="R1007" i="21"/>
  <c r="R999" i="21"/>
  <c r="R995" i="21"/>
  <c r="T1007" i="21"/>
  <c r="T999" i="21"/>
  <c r="T995" i="21"/>
  <c r="V1007" i="21"/>
  <c r="V999" i="21"/>
  <c r="V995" i="21"/>
  <c r="X1007" i="21"/>
  <c r="X999" i="21"/>
  <c r="X995" i="21"/>
  <c r="Z1007" i="21"/>
  <c r="Z999" i="21"/>
  <c r="Z995" i="21"/>
  <c r="K1002" i="21"/>
  <c r="Z1002" i="21"/>
  <c r="X1002" i="21"/>
  <c r="V1002" i="21"/>
  <c r="T1002" i="21"/>
  <c r="R1002" i="21"/>
  <c r="P1002" i="21"/>
  <c r="N1002" i="21"/>
  <c r="L1002" i="21"/>
  <c r="AA1002" i="21"/>
  <c r="U1002" i="21"/>
  <c r="S1002" i="21"/>
  <c r="Y1002" i="21"/>
  <c r="W1002" i="21"/>
  <c r="Q1002" i="21"/>
  <c r="O1002" i="21"/>
  <c r="M1002" i="21"/>
  <c r="L932" i="21"/>
  <c r="M932" i="21"/>
  <c r="N932" i="21"/>
  <c r="O932" i="21"/>
  <c r="P932" i="21"/>
  <c r="Q932" i="21"/>
  <c r="R932" i="21"/>
  <c r="S932" i="21"/>
  <c r="T932" i="21"/>
  <c r="U932" i="21"/>
  <c r="V932" i="21"/>
  <c r="W932" i="21"/>
  <c r="X932" i="21"/>
  <c r="Y932" i="21"/>
  <c r="Z932" i="21"/>
  <c r="AA932" i="21"/>
  <c r="K932" i="21"/>
  <c r="AD911" i="21"/>
  <c r="AD912" i="21"/>
  <c r="AD672" i="21"/>
  <c r="Z1001" i="21" l="1"/>
  <c r="Z1005" i="21"/>
  <c r="V1001" i="21"/>
  <c r="V1005" i="21"/>
  <c r="R1001" i="21"/>
  <c r="R1005" i="21"/>
  <c r="N1001" i="21"/>
  <c r="N1005" i="21"/>
  <c r="AA1001" i="21"/>
  <c r="AA1005" i="21"/>
  <c r="W1001" i="21"/>
  <c r="W1005" i="21"/>
  <c r="S1001" i="21"/>
  <c r="S1005" i="21"/>
  <c r="O1001" i="21"/>
  <c r="O1005" i="21"/>
  <c r="X1001" i="21"/>
  <c r="X1005" i="21"/>
  <c r="T1001" i="21"/>
  <c r="T1005" i="21"/>
  <c r="P1001" i="21"/>
  <c r="P1005" i="21"/>
  <c r="L1001" i="21"/>
  <c r="L1005" i="21"/>
  <c r="Y1001" i="21"/>
  <c r="Y1005" i="21"/>
  <c r="U1001" i="21"/>
  <c r="U1005" i="21"/>
  <c r="Q1001" i="21"/>
  <c r="Q1005" i="21"/>
  <c r="M1001" i="21"/>
  <c r="M1005" i="21"/>
  <c r="AD58" i="21"/>
  <c r="AD52" i="21"/>
  <c r="AD45" i="21"/>
  <c r="AD40" i="21"/>
  <c r="AD33" i="21"/>
  <c r="L758" i="21" l="1"/>
  <c r="L756" i="21" s="1"/>
  <c r="L755" i="21" s="1"/>
  <c r="M758" i="21"/>
  <c r="M756" i="21" s="1"/>
  <c r="M755" i="21" s="1"/>
  <c r="N758" i="21"/>
  <c r="N756" i="21" s="1"/>
  <c r="N755" i="21" s="1"/>
  <c r="O758" i="21"/>
  <c r="O756" i="21" s="1"/>
  <c r="O755" i="21" s="1"/>
  <c r="P758" i="21"/>
  <c r="P756" i="21" s="1"/>
  <c r="P755" i="21" s="1"/>
  <c r="Q758" i="21"/>
  <c r="Q756" i="21" s="1"/>
  <c r="Q755" i="21" s="1"/>
  <c r="R758" i="21"/>
  <c r="R756" i="21" s="1"/>
  <c r="R755" i="21" s="1"/>
  <c r="S758" i="21"/>
  <c r="S756" i="21" s="1"/>
  <c r="S755" i="21" s="1"/>
  <c r="T758" i="21"/>
  <c r="T756" i="21" s="1"/>
  <c r="T755" i="21" s="1"/>
  <c r="U758" i="21"/>
  <c r="U756" i="21" s="1"/>
  <c r="U755" i="21" s="1"/>
  <c r="V758" i="21"/>
  <c r="V756" i="21" s="1"/>
  <c r="V755" i="21" s="1"/>
  <c r="W758" i="21"/>
  <c r="W756" i="21" s="1"/>
  <c r="W755" i="21" s="1"/>
  <c r="X758" i="21"/>
  <c r="X756" i="21" s="1"/>
  <c r="X755" i="21" s="1"/>
  <c r="Y758" i="21"/>
  <c r="Y756" i="21" s="1"/>
  <c r="Y755" i="21" s="1"/>
  <c r="Z758" i="21"/>
  <c r="Z756" i="21" s="1"/>
  <c r="Z755" i="21" s="1"/>
  <c r="AA758" i="21"/>
  <c r="AA756" i="21" s="1"/>
  <c r="AA755" i="21" s="1"/>
  <c r="K758" i="21"/>
  <c r="K756" i="21" s="1"/>
  <c r="K755" i="21" s="1"/>
  <c r="AD760" i="21" l="1"/>
  <c r="AD835" i="21"/>
  <c r="AD836" i="21"/>
  <c r="AD834" i="21"/>
  <c r="K830" i="21"/>
  <c r="L844" i="21"/>
  <c r="M844" i="21"/>
  <c r="N844" i="21"/>
  <c r="O844" i="21"/>
  <c r="P844" i="21"/>
  <c r="Q844" i="21"/>
  <c r="R844" i="21"/>
  <c r="S844" i="21"/>
  <c r="T844" i="21"/>
  <c r="U844" i="21"/>
  <c r="V844" i="21"/>
  <c r="W844" i="21"/>
  <c r="X844" i="21"/>
  <c r="Y844" i="21"/>
  <c r="Z844" i="21"/>
  <c r="AA844" i="21"/>
  <c r="K844" i="21"/>
  <c r="L847" i="21"/>
  <c r="M847" i="21"/>
  <c r="N847" i="21"/>
  <c r="O847" i="21"/>
  <c r="P847" i="21"/>
  <c r="Q847" i="21"/>
  <c r="R847" i="21"/>
  <c r="S847" i="21"/>
  <c r="T847" i="21"/>
  <c r="U847" i="21"/>
  <c r="V847" i="21"/>
  <c r="W847" i="21"/>
  <c r="X847" i="21"/>
  <c r="Y847" i="21"/>
  <c r="Z847" i="21"/>
  <c r="AA847" i="21"/>
  <c r="L848" i="21"/>
  <c r="M848" i="21"/>
  <c r="N848" i="21"/>
  <c r="O848" i="21"/>
  <c r="P848" i="21"/>
  <c r="Q848" i="21"/>
  <c r="R848" i="21"/>
  <c r="S848" i="21"/>
  <c r="T848" i="21"/>
  <c r="U848" i="21"/>
  <c r="V848" i="21"/>
  <c r="W848" i="21"/>
  <c r="X848" i="21"/>
  <c r="Y848" i="21"/>
  <c r="Z848" i="21"/>
  <c r="AA848" i="21"/>
  <c r="L849" i="21"/>
  <c r="M849" i="21"/>
  <c r="N849" i="21"/>
  <c r="O849" i="21"/>
  <c r="P849" i="21"/>
  <c r="Q849" i="21"/>
  <c r="R849" i="21"/>
  <c r="S849" i="21"/>
  <c r="T849" i="21"/>
  <c r="U849" i="21"/>
  <c r="V849" i="21"/>
  <c r="W849" i="21"/>
  <c r="X849" i="21"/>
  <c r="Y849" i="21"/>
  <c r="Z849" i="21"/>
  <c r="AA849" i="21"/>
  <c r="K849" i="21"/>
  <c r="K848" i="21"/>
  <c r="K847" i="21"/>
  <c r="L790" i="21"/>
  <c r="L724" i="21" s="1"/>
  <c r="M790" i="21"/>
  <c r="M724" i="21" s="1"/>
  <c r="N790" i="21"/>
  <c r="N724" i="21" s="1"/>
  <c r="O790" i="21"/>
  <c r="O724" i="21" s="1"/>
  <c r="P790" i="21"/>
  <c r="P724" i="21" s="1"/>
  <c r="Q790" i="21"/>
  <c r="Q724" i="21" s="1"/>
  <c r="R790" i="21"/>
  <c r="R724" i="21" s="1"/>
  <c r="S790" i="21"/>
  <c r="S724" i="21" s="1"/>
  <c r="T790" i="21"/>
  <c r="T724" i="21" s="1"/>
  <c r="U790" i="21"/>
  <c r="U724" i="21" s="1"/>
  <c r="V790" i="21"/>
  <c r="V724" i="21" s="1"/>
  <c r="W790" i="21"/>
  <c r="W724" i="21" s="1"/>
  <c r="X790" i="21"/>
  <c r="X724" i="21" s="1"/>
  <c r="Y790" i="21"/>
  <c r="Y724" i="21" s="1"/>
  <c r="Z790" i="21"/>
  <c r="Z724" i="21" s="1"/>
  <c r="AA790" i="21"/>
  <c r="AA724" i="21" s="1"/>
  <c r="K790" i="21"/>
  <c r="K724" i="21" s="1"/>
  <c r="AA783" i="21"/>
  <c r="Z783" i="21"/>
  <c r="Y783" i="21"/>
  <c r="X783" i="21"/>
  <c r="W783" i="21"/>
  <c r="V783" i="21"/>
  <c r="U783" i="21"/>
  <c r="T783" i="21"/>
  <c r="S783" i="21"/>
  <c r="R783" i="21"/>
  <c r="Q783" i="21"/>
  <c r="P783" i="21"/>
  <c r="O783" i="21"/>
  <c r="N783" i="21"/>
  <c r="M783" i="21"/>
  <c r="L783" i="21"/>
  <c r="K783" i="21"/>
  <c r="K827" i="21" l="1"/>
  <c r="K823" i="21"/>
  <c r="K822" i="21"/>
  <c r="K820" i="21"/>
  <c r="K816" i="21"/>
  <c r="K814" i="21"/>
  <c r="K813" i="21"/>
  <c r="K811" i="21"/>
  <c r="K809" i="21"/>
  <c r="K808" i="21"/>
  <c r="K805" i="21"/>
  <c r="K804" i="21"/>
  <c r="K803" i="21"/>
  <c r="K801" i="21"/>
  <c r="K800" i="21"/>
  <c r="K799" i="21"/>
  <c r="K798" i="21" s="1"/>
  <c r="AA799" i="21"/>
  <c r="AA798" i="21" s="1"/>
  <c r="AA800" i="21"/>
  <c r="AA801" i="21"/>
  <c r="AA802" i="21"/>
  <c r="AA803" i="21"/>
  <c r="AA805" i="21"/>
  <c r="AA806" i="21"/>
  <c r="AA807" i="21"/>
  <c r="AA808" i="21"/>
  <c r="AA809" i="21"/>
  <c r="AA810" i="21"/>
  <c r="AA825" i="21"/>
  <c r="AA818" i="21"/>
  <c r="AA817" i="21"/>
  <c r="AA816" i="21"/>
  <c r="AA815" i="21"/>
  <c r="Z799" i="21"/>
  <c r="Z798" i="21" s="1"/>
  <c r="Z800" i="21"/>
  <c r="Z801" i="21"/>
  <c r="Z802" i="21"/>
  <c r="Z803" i="21"/>
  <c r="Z805" i="21"/>
  <c r="Z806" i="21"/>
  <c r="Z807" i="21"/>
  <c r="Z808" i="21"/>
  <c r="Z809" i="21"/>
  <c r="Z810" i="21"/>
  <c r="Z825" i="21"/>
  <c r="Z818" i="21"/>
  <c r="Z817" i="21"/>
  <c r="Z816" i="21"/>
  <c r="Z815" i="21"/>
  <c r="Y799" i="21"/>
  <c r="Y798" i="21" s="1"/>
  <c r="Y800" i="21"/>
  <c r="Y801" i="21"/>
  <c r="Y802" i="21"/>
  <c r="Y803" i="21"/>
  <c r="Y805" i="21"/>
  <c r="Y806" i="21"/>
  <c r="Y807" i="21"/>
  <c r="Y808" i="21"/>
  <c r="Y809" i="21"/>
  <c r="Y810" i="21"/>
  <c r="Y825" i="21"/>
  <c r="Y818" i="21"/>
  <c r="Y817" i="21"/>
  <c r="Y816" i="21"/>
  <c r="Y815" i="21"/>
  <c r="X799" i="21"/>
  <c r="X798" i="21" s="1"/>
  <c r="X800" i="21"/>
  <c r="X801" i="21"/>
  <c r="X802" i="21"/>
  <c r="X803" i="21"/>
  <c r="X805" i="21"/>
  <c r="X806" i="21"/>
  <c r="X807" i="21"/>
  <c r="X808" i="21"/>
  <c r="X809" i="21"/>
  <c r="X810" i="21"/>
  <c r="X825" i="21"/>
  <c r="X818" i="21"/>
  <c r="X817" i="21"/>
  <c r="X816" i="21"/>
  <c r="X815" i="21"/>
  <c r="W799" i="21"/>
  <c r="W798" i="21" s="1"/>
  <c r="W800" i="21"/>
  <c r="W801" i="21"/>
  <c r="W802" i="21"/>
  <c r="W803" i="21"/>
  <c r="W805" i="21"/>
  <c r="W806" i="21"/>
  <c r="W807" i="21"/>
  <c r="W808" i="21"/>
  <c r="W809" i="21"/>
  <c r="W810" i="21"/>
  <c r="W825" i="21"/>
  <c r="W818" i="21"/>
  <c r="W817" i="21"/>
  <c r="W816" i="21"/>
  <c r="W815" i="21"/>
  <c r="V799" i="21"/>
  <c r="V798" i="21" s="1"/>
  <c r="V800" i="21"/>
  <c r="V801" i="21"/>
  <c r="V802" i="21"/>
  <c r="V803" i="21"/>
  <c r="V805" i="21"/>
  <c r="V806" i="21"/>
  <c r="V807" i="21"/>
  <c r="V808" i="21"/>
  <c r="V809" i="21"/>
  <c r="V810" i="21"/>
  <c r="V825" i="21"/>
  <c r="V818" i="21"/>
  <c r="V817" i="21"/>
  <c r="V816" i="21"/>
  <c r="V815" i="21"/>
  <c r="U799" i="21"/>
  <c r="U798" i="21" s="1"/>
  <c r="U800" i="21"/>
  <c r="U801" i="21"/>
  <c r="U802" i="21"/>
  <c r="U803" i="21"/>
  <c r="U805" i="21"/>
  <c r="U806" i="21"/>
  <c r="U807" i="21"/>
  <c r="U808" i="21"/>
  <c r="U809" i="21"/>
  <c r="U810" i="21"/>
  <c r="U825" i="21"/>
  <c r="U818" i="21"/>
  <c r="U817" i="21"/>
  <c r="U816" i="21"/>
  <c r="U815" i="21"/>
  <c r="T799" i="21"/>
  <c r="T798" i="21" s="1"/>
  <c r="T800" i="21"/>
  <c r="T801" i="21"/>
  <c r="T802" i="21"/>
  <c r="T803" i="21"/>
  <c r="T805" i="21"/>
  <c r="T806" i="21"/>
  <c r="T807" i="21"/>
  <c r="T808" i="21"/>
  <c r="T809" i="21"/>
  <c r="T810" i="21"/>
  <c r="T825" i="21"/>
  <c r="T818" i="21"/>
  <c r="T817" i="21"/>
  <c r="T816" i="21"/>
  <c r="T815" i="21"/>
  <c r="S799" i="21"/>
  <c r="S798" i="21" s="1"/>
  <c r="S800" i="21"/>
  <c r="S801" i="21"/>
  <c r="S802" i="21"/>
  <c r="S803" i="21"/>
  <c r="S805" i="21"/>
  <c r="S806" i="21"/>
  <c r="S807" i="21"/>
  <c r="S808" i="21"/>
  <c r="S809" i="21"/>
  <c r="S810" i="21"/>
  <c r="S825" i="21"/>
  <c r="S818" i="21"/>
  <c r="S817" i="21"/>
  <c r="S816" i="21"/>
  <c r="S815" i="21"/>
  <c r="R799" i="21"/>
  <c r="R798" i="21" s="1"/>
  <c r="R800" i="21"/>
  <c r="R801" i="21"/>
  <c r="R802" i="21"/>
  <c r="R803" i="21"/>
  <c r="R805" i="21"/>
  <c r="R806" i="21"/>
  <c r="R807" i="21"/>
  <c r="R808" i="21"/>
  <c r="R809" i="21"/>
  <c r="R810" i="21"/>
  <c r="R825" i="21"/>
  <c r="R818" i="21"/>
  <c r="R817" i="21"/>
  <c r="R816" i="21"/>
  <c r="R815" i="21"/>
  <c r="Q799" i="21"/>
  <c r="Q798" i="21" s="1"/>
  <c r="Q800" i="21"/>
  <c r="Q801" i="21"/>
  <c r="Q802" i="21"/>
  <c r="Q803" i="21"/>
  <c r="Q805" i="21"/>
  <c r="Q806" i="21"/>
  <c r="Q807" i="21"/>
  <c r="Q808" i="21"/>
  <c r="Q809" i="21"/>
  <c r="Q810" i="21"/>
  <c r="Q825" i="21"/>
  <c r="Q818" i="21"/>
  <c r="Q817" i="21"/>
  <c r="Q816" i="21"/>
  <c r="Q815" i="21"/>
  <c r="P799" i="21"/>
  <c r="P798" i="21" s="1"/>
  <c r="P800" i="21"/>
  <c r="P801" i="21"/>
  <c r="P802" i="21"/>
  <c r="P803" i="21"/>
  <c r="P805" i="21"/>
  <c r="P806" i="21"/>
  <c r="P807" i="21"/>
  <c r="P808" i="21"/>
  <c r="P809" i="21"/>
  <c r="P810" i="21"/>
  <c r="P825" i="21"/>
  <c r="P818" i="21"/>
  <c r="P817" i="21"/>
  <c r="P816" i="21"/>
  <c r="P815" i="21"/>
  <c r="O799" i="21"/>
  <c r="O798" i="21" s="1"/>
  <c r="O800" i="21"/>
  <c r="O801" i="21"/>
  <c r="O802" i="21"/>
  <c r="O803" i="21"/>
  <c r="O805" i="21"/>
  <c r="O806" i="21"/>
  <c r="O807" i="21"/>
  <c r="O808" i="21"/>
  <c r="O809" i="21"/>
  <c r="O810" i="21"/>
  <c r="O825" i="21"/>
  <c r="O818" i="21"/>
  <c r="O817" i="21"/>
  <c r="O816" i="21"/>
  <c r="O815" i="21"/>
  <c r="N799" i="21"/>
  <c r="N798" i="21" s="1"/>
  <c r="N800" i="21"/>
  <c r="N801" i="21"/>
  <c r="N802" i="21"/>
  <c r="N803" i="21"/>
  <c r="N805" i="21"/>
  <c r="N806" i="21"/>
  <c r="N807" i="21"/>
  <c r="N808" i="21"/>
  <c r="N809" i="21"/>
  <c r="N810" i="21"/>
  <c r="N825" i="21"/>
  <c r="N818" i="21"/>
  <c r="N817" i="21"/>
  <c r="N816" i="21"/>
  <c r="N815" i="21"/>
  <c r="M799" i="21"/>
  <c r="M798" i="21" s="1"/>
  <c r="M800" i="21"/>
  <c r="M801" i="21"/>
  <c r="M802" i="21"/>
  <c r="M803" i="21"/>
  <c r="M805" i="21"/>
  <c r="M806" i="21"/>
  <c r="M807" i="21"/>
  <c r="M808" i="21"/>
  <c r="M809" i="21"/>
  <c r="M810" i="21"/>
  <c r="M825" i="21"/>
  <c r="M818" i="21"/>
  <c r="M817" i="21"/>
  <c r="M816" i="21"/>
  <c r="M815" i="21"/>
  <c r="L799" i="21"/>
  <c r="L798" i="21" s="1"/>
  <c r="L800" i="21"/>
  <c r="L801" i="21"/>
  <c r="L802" i="21"/>
  <c r="L803" i="21"/>
  <c r="L805" i="21"/>
  <c r="L806" i="21"/>
  <c r="L807" i="21"/>
  <c r="L808" i="21"/>
  <c r="L809" i="21"/>
  <c r="L810" i="21"/>
  <c r="L825" i="21"/>
  <c r="L818" i="21"/>
  <c r="L817" i="21"/>
  <c r="L816" i="21"/>
  <c r="L815" i="21"/>
  <c r="K774" i="21"/>
  <c r="K767" i="21"/>
  <c r="K768" i="21"/>
  <c r="K769" i="21"/>
  <c r="K770" i="21"/>
  <c r="K772" i="21"/>
  <c r="K773" i="21"/>
  <c r="K778" i="21"/>
  <c r="L774" i="21"/>
  <c r="L767" i="21"/>
  <c r="L768" i="21"/>
  <c r="L769" i="21"/>
  <c r="L770" i="21"/>
  <c r="L772" i="21"/>
  <c r="L773" i="21"/>
  <c r="L778" i="21"/>
  <c r="M774" i="21"/>
  <c r="M767" i="21"/>
  <c r="M768" i="21"/>
  <c r="M769" i="21"/>
  <c r="M770" i="21"/>
  <c r="M772" i="21"/>
  <c r="M773" i="21"/>
  <c r="M778" i="21"/>
  <c r="N774" i="21"/>
  <c r="N767" i="21"/>
  <c r="N768" i="21"/>
  <c r="N769" i="21"/>
  <c r="N770" i="21"/>
  <c r="N772" i="21"/>
  <c r="N773" i="21"/>
  <c r="N778" i="21"/>
  <c r="O774" i="21"/>
  <c r="O767" i="21"/>
  <c r="O768" i="21"/>
  <c r="O769" i="21"/>
  <c r="O770" i="21"/>
  <c r="O772" i="21"/>
  <c r="O773" i="21"/>
  <c r="O778" i="21"/>
  <c r="P774" i="21"/>
  <c r="P767" i="21"/>
  <c r="P768" i="21"/>
  <c r="P769" i="21"/>
  <c r="P770" i="21"/>
  <c r="P772" i="21"/>
  <c r="P773" i="21"/>
  <c r="P778" i="21"/>
  <c r="Q774" i="21"/>
  <c r="Q767" i="21"/>
  <c r="Q768" i="21"/>
  <c r="Q769" i="21"/>
  <c r="Q770" i="21"/>
  <c r="Q772" i="21"/>
  <c r="Q778" i="21"/>
  <c r="Q773" i="21"/>
  <c r="R774" i="21"/>
  <c r="R767" i="21"/>
  <c r="R768" i="21"/>
  <c r="R769" i="21"/>
  <c r="R770" i="21"/>
  <c r="R772" i="21"/>
  <c r="R778" i="21"/>
  <c r="R773" i="21"/>
  <c r="S774" i="21"/>
  <c r="S767" i="21"/>
  <c r="S768" i="21"/>
  <c r="S769" i="21"/>
  <c r="S770" i="21"/>
  <c r="S772" i="21"/>
  <c r="S778" i="21"/>
  <c r="S773" i="21"/>
  <c r="T774" i="21"/>
  <c r="T767" i="21"/>
  <c r="T768" i="21"/>
  <c r="T769" i="21"/>
  <c r="T770" i="21"/>
  <c r="T772" i="21"/>
  <c r="T778" i="21"/>
  <c r="T773" i="21"/>
  <c r="U774" i="21"/>
  <c r="U767" i="21"/>
  <c r="U768" i="21"/>
  <c r="U769" i="21"/>
  <c r="U770" i="21"/>
  <c r="U772" i="21"/>
  <c r="U778" i="21"/>
  <c r="U773" i="21"/>
  <c r="V774" i="21"/>
  <c r="V767" i="21"/>
  <c r="V768" i="21"/>
  <c r="V769" i="21"/>
  <c r="V770" i="21"/>
  <c r="V772" i="21"/>
  <c r="V778" i="21"/>
  <c r="V773" i="21"/>
  <c r="W774" i="21"/>
  <c r="W767" i="21"/>
  <c r="W768" i="21"/>
  <c r="W769" i="21"/>
  <c r="W770" i="21"/>
  <c r="W772" i="21"/>
  <c r="W778" i="21"/>
  <c r="W773" i="21"/>
  <c r="X774" i="21"/>
  <c r="X767" i="21"/>
  <c r="X768" i="21"/>
  <c r="X769" i="21"/>
  <c r="X770" i="21"/>
  <c r="X772" i="21"/>
  <c r="X778" i="21"/>
  <c r="X773" i="21"/>
  <c r="Y774" i="21"/>
  <c r="Y767" i="21"/>
  <c r="Y768" i="21"/>
  <c r="Y769" i="21"/>
  <c r="Y770" i="21"/>
  <c r="Y772" i="21"/>
  <c r="Y778" i="21"/>
  <c r="Y773" i="21"/>
  <c r="Z774" i="21"/>
  <c r="Z767" i="21"/>
  <c r="Z768" i="21"/>
  <c r="Z769" i="21"/>
  <c r="Z770" i="21"/>
  <c r="Z772" i="21"/>
  <c r="Z778" i="21"/>
  <c r="Z773" i="21"/>
  <c r="AA774" i="21"/>
  <c r="AA767" i="21"/>
  <c r="AA768" i="21"/>
  <c r="AA769" i="21"/>
  <c r="AA770" i="21"/>
  <c r="AA772" i="21"/>
  <c r="AA778" i="21"/>
  <c r="AA773" i="21"/>
  <c r="AD913" i="21"/>
  <c r="AD908" i="21"/>
  <c r="L734" i="21"/>
  <c r="M734" i="21"/>
  <c r="N734" i="21"/>
  <c r="O734" i="21"/>
  <c r="P734" i="21"/>
  <c r="Q734" i="21"/>
  <c r="R734" i="21"/>
  <c r="S734" i="21"/>
  <c r="T734" i="21"/>
  <c r="U734" i="21"/>
  <c r="V734" i="21"/>
  <c r="W734" i="21"/>
  <c r="X734" i="21"/>
  <c r="Y734" i="21"/>
  <c r="Z734" i="21"/>
  <c r="AA734" i="21"/>
  <c r="K734" i="21"/>
  <c r="L731" i="21"/>
  <c r="M731" i="21"/>
  <c r="N731" i="21"/>
  <c r="O731" i="21"/>
  <c r="P731" i="21"/>
  <c r="Q731" i="21"/>
  <c r="R731" i="21"/>
  <c r="S731" i="21"/>
  <c r="T731" i="21"/>
  <c r="U731" i="21"/>
  <c r="V731" i="21"/>
  <c r="W731" i="21"/>
  <c r="X731" i="21"/>
  <c r="Y731" i="21"/>
  <c r="Z731" i="21"/>
  <c r="AA731" i="21"/>
  <c r="K731" i="21"/>
  <c r="K828" i="21"/>
  <c r="K824" i="21"/>
  <c r="K821" i="21"/>
  <c r="K818" i="21"/>
  <c r="K812" i="21"/>
  <c r="K810" i="21"/>
  <c r="K806" i="21"/>
  <c r="K802" i="21"/>
  <c r="K829" i="21"/>
  <c r="K819" i="21"/>
  <c r="K817" i="21"/>
  <c r="K807" i="21"/>
  <c r="K825" i="21"/>
  <c r="K815" i="21"/>
  <c r="K826" i="21"/>
  <c r="L707" i="21"/>
  <c r="L696" i="21" s="1"/>
  <c r="L694" i="21" s="1"/>
  <c r="M707" i="21"/>
  <c r="M696" i="21" s="1"/>
  <c r="M694" i="21" s="1"/>
  <c r="N707" i="21"/>
  <c r="N696" i="21" s="1"/>
  <c r="N694" i="21" s="1"/>
  <c r="O707" i="21"/>
  <c r="O696" i="21" s="1"/>
  <c r="O694" i="21" s="1"/>
  <c r="P707" i="21"/>
  <c r="P696" i="21" s="1"/>
  <c r="P694" i="21" s="1"/>
  <c r="Q707" i="21"/>
  <c r="Q696" i="21" s="1"/>
  <c r="Q694" i="21" s="1"/>
  <c r="R707" i="21"/>
  <c r="R696" i="21" s="1"/>
  <c r="R694" i="21" s="1"/>
  <c r="S707" i="21"/>
  <c r="S696" i="21" s="1"/>
  <c r="S694" i="21" s="1"/>
  <c r="T707" i="21"/>
  <c r="T696" i="21" s="1"/>
  <c r="T694" i="21" s="1"/>
  <c r="U707" i="21"/>
  <c r="U696" i="21" s="1"/>
  <c r="U694" i="21" s="1"/>
  <c r="V707" i="21"/>
  <c r="V696" i="21" s="1"/>
  <c r="V694" i="21" s="1"/>
  <c r="W707" i="21"/>
  <c r="W696" i="21" s="1"/>
  <c r="W694" i="21" s="1"/>
  <c r="X707" i="21"/>
  <c r="X696" i="21" s="1"/>
  <c r="X694" i="21" s="1"/>
  <c r="Y707" i="21"/>
  <c r="Y696" i="21" s="1"/>
  <c r="Y694" i="21" s="1"/>
  <c r="Z707" i="21"/>
  <c r="Z696" i="21" s="1"/>
  <c r="Z694" i="21" s="1"/>
  <c r="AA707" i="21"/>
  <c r="AA696" i="21" s="1"/>
  <c r="AA694" i="21" s="1"/>
  <c r="K707" i="21"/>
  <c r="K696" i="21" s="1"/>
  <c r="K694" i="21" s="1"/>
  <c r="AD293" i="21" l="1"/>
  <c r="AD35" i="21"/>
  <c r="AD47" i="21"/>
  <c r="AD54" i="21"/>
  <c r="AD60" i="21"/>
  <c r="L199" i="21"/>
  <c r="M199" i="21"/>
  <c r="N199" i="21"/>
  <c r="O199" i="21"/>
  <c r="P199" i="21"/>
  <c r="Q199" i="21"/>
  <c r="R199" i="21"/>
  <c r="S199" i="21"/>
  <c r="T199" i="21"/>
  <c r="U199" i="21"/>
  <c r="V199" i="21"/>
  <c r="W199" i="21"/>
  <c r="X199" i="21"/>
  <c r="Y199" i="21"/>
  <c r="Z199" i="21"/>
  <c r="AA199" i="21"/>
  <c r="K199" i="21"/>
  <c r="L161" i="21"/>
  <c r="M161" i="21"/>
  <c r="N161" i="21"/>
  <c r="O161" i="21"/>
  <c r="P161" i="21"/>
  <c r="Q161" i="21"/>
  <c r="R161" i="21"/>
  <c r="S161" i="21"/>
  <c r="T161" i="21"/>
  <c r="U161" i="21"/>
  <c r="V161" i="21"/>
  <c r="W161" i="21"/>
  <c r="X161" i="21"/>
  <c r="Y161" i="21"/>
  <c r="Z161" i="21"/>
  <c r="AA161" i="21"/>
  <c r="L162" i="21"/>
  <c r="M162" i="21"/>
  <c r="N162" i="21"/>
  <c r="O162" i="21"/>
  <c r="P162" i="21"/>
  <c r="Q162" i="21"/>
  <c r="R162" i="21"/>
  <c r="S162" i="21"/>
  <c r="T162" i="21"/>
  <c r="U162" i="21"/>
  <c r="V162" i="21"/>
  <c r="W162" i="21"/>
  <c r="X162" i="21"/>
  <c r="Y162" i="21"/>
  <c r="Z162" i="21"/>
  <c r="AA162" i="21"/>
  <c r="L163" i="21"/>
  <c r="M163" i="21"/>
  <c r="N163" i="21"/>
  <c r="O163" i="21"/>
  <c r="P163" i="21"/>
  <c r="Q163" i="21"/>
  <c r="R163" i="21"/>
  <c r="S163" i="21"/>
  <c r="T163" i="21"/>
  <c r="U163" i="21"/>
  <c r="V163" i="21"/>
  <c r="W163" i="21"/>
  <c r="X163" i="21"/>
  <c r="Y163" i="21"/>
  <c r="Z163" i="21"/>
  <c r="AA163" i="21"/>
  <c r="L165" i="21"/>
  <c r="M165" i="21"/>
  <c r="N165" i="21"/>
  <c r="O165" i="21"/>
  <c r="P165" i="21"/>
  <c r="Q165" i="21"/>
  <c r="R165" i="21"/>
  <c r="S165" i="21"/>
  <c r="T165" i="21"/>
  <c r="U165" i="21"/>
  <c r="V165" i="21"/>
  <c r="W165" i="21"/>
  <c r="X165" i="21"/>
  <c r="Y165" i="21"/>
  <c r="Z165" i="21"/>
  <c r="AA165" i="21"/>
  <c r="L169" i="21"/>
  <c r="L179" i="21" s="1"/>
  <c r="M169" i="21"/>
  <c r="M179" i="21" s="1"/>
  <c r="N169" i="21"/>
  <c r="N179" i="21" s="1"/>
  <c r="O169" i="21"/>
  <c r="O179" i="21" s="1"/>
  <c r="P169" i="21"/>
  <c r="P179" i="21" s="1"/>
  <c r="Q169" i="21"/>
  <c r="Q179" i="21" s="1"/>
  <c r="R169" i="21"/>
  <c r="R179" i="21" s="1"/>
  <c r="S169" i="21"/>
  <c r="S179" i="21" s="1"/>
  <c r="T169" i="21"/>
  <c r="T179" i="21" s="1"/>
  <c r="U169" i="21"/>
  <c r="U179" i="21" s="1"/>
  <c r="V169" i="21"/>
  <c r="V179" i="21" s="1"/>
  <c r="W169" i="21"/>
  <c r="W179" i="21" s="1"/>
  <c r="X169" i="21"/>
  <c r="X179" i="21" s="1"/>
  <c r="Y169" i="21"/>
  <c r="Y179" i="21" s="1"/>
  <c r="Z169" i="21"/>
  <c r="Z179" i="21" s="1"/>
  <c r="AA169" i="21"/>
  <c r="AA179" i="21" s="1"/>
  <c r="L170" i="21"/>
  <c r="M170" i="21"/>
  <c r="N170" i="21"/>
  <c r="O170" i="21"/>
  <c r="P170" i="21"/>
  <c r="Q170" i="21"/>
  <c r="R170" i="21"/>
  <c r="S170" i="21"/>
  <c r="T170" i="21"/>
  <c r="U170" i="21"/>
  <c r="V170" i="21"/>
  <c r="W170" i="21"/>
  <c r="X170" i="21"/>
  <c r="Y170" i="21"/>
  <c r="Z170" i="21"/>
  <c r="AA170" i="21"/>
  <c r="L168" i="21"/>
  <c r="M168" i="21"/>
  <c r="N168" i="21"/>
  <c r="O168" i="21"/>
  <c r="P168" i="21"/>
  <c r="Q168" i="21"/>
  <c r="R168" i="21"/>
  <c r="S168" i="21"/>
  <c r="T168" i="21"/>
  <c r="U168" i="21"/>
  <c r="V168" i="21"/>
  <c r="W168" i="21"/>
  <c r="X168" i="21"/>
  <c r="Y168" i="21"/>
  <c r="Z168" i="21"/>
  <c r="AA168" i="21"/>
  <c r="K161" i="21"/>
  <c r="L176" i="21"/>
  <c r="M176" i="21"/>
  <c r="N176" i="21"/>
  <c r="O176" i="21"/>
  <c r="P176" i="21"/>
  <c r="Q176" i="21"/>
  <c r="R176" i="21"/>
  <c r="S176" i="21"/>
  <c r="T176" i="21"/>
  <c r="U176" i="21"/>
  <c r="V176" i="21"/>
  <c r="W176" i="21"/>
  <c r="X176" i="21"/>
  <c r="Y176" i="21"/>
  <c r="Z176" i="21"/>
  <c r="AA176" i="21"/>
  <c r="K176" i="21"/>
  <c r="K171" i="21" s="1"/>
  <c r="K170" i="21"/>
  <c r="K165" i="21"/>
  <c r="K163" i="21"/>
  <c r="K169" i="21"/>
  <c r="K179" i="21" s="1"/>
  <c r="K162" i="21"/>
  <c r="K168" i="21"/>
  <c r="AA157" i="21" l="1"/>
  <c r="AA158" i="21"/>
  <c r="AA159" i="21"/>
  <c r="AA181" i="21" s="1"/>
  <c r="AA160" i="21"/>
  <c r="AA164" i="21"/>
  <c r="Z157" i="21"/>
  <c r="Z158" i="21"/>
  <c r="Z159" i="21"/>
  <c r="Z181" i="21" s="1"/>
  <c r="Z160" i="21"/>
  <c r="Z164" i="21"/>
  <c r="Y157" i="21"/>
  <c r="Y158" i="21"/>
  <c r="Y159" i="21"/>
  <c r="Y181" i="21" s="1"/>
  <c r="Y160" i="21"/>
  <c r="Y164" i="21"/>
  <c r="X157" i="21"/>
  <c r="X158" i="21"/>
  <c r="X159" i="21"/>
  <c r="X181" i="21" s="1"/>
  <c r="X160" i="21"/>
  <c r="X164" i="21"/>
  <c r="W157" i="21"/>
  <c r="W158" i="21"/>
  <c r="W159" i="21"/>
  <c r="W181" i="21" s="1"/>
  <c r="W160" i="21"/>
  <c r="W164" i="21"/>
  <c r="V157" i="21"/>
  <c r="V158" i="21"/>
  <c r="V159" i="21"/>
  <c r="V181" i="21" s="1"/>
  <c r="V160" i="21"/>
  <c r="V164" i="21"/>
  <c r="U157" i="21"/>
  <c r="U158" i="21"/>
  <c r="U159" i="21"/>
  <c r="U181" i="21" s="1"/>
  <c r="U160" i="21"/>
  <c r="U164" i="21"/>
  <c r="T157" i="21"/>
  <c r="T158" i="21"/>
  <c r="T159" i="21"/>
  <c r="T181" i="21" s="1"/>
  <c r="T160" i="21"/>
  <c r="T164" i="21"/>
  <c r="S157" i="21"/>
  <c r="S158" i="21"/>
  <c r="S159" i="21"/>
  <c r="S181" i="21" s="1"/>
  <c r="S160" i="21"/>
  <c r="S164" i="21"/>
  <c r="R157" i="21"/>
  <c r="R158" i="21"/>
  <c r="R159" i="21"/>
  <c r="R181" i="21" s="1"/>
  <c r="R160" i="21"/>
  <c r="R164" i="21"/>
  <c r="Q157" i="21"/>
  <c r="Q158" i="21"/>
  <c r="Q159" i="21"/>
  <c r="Q181" i="21" s="1"/>
  <c r="Q160" i="21"/>
  <c r="Q164" i="21"/>
  <c r="P157" i="21"/>
  <c r="P158" i="21"/>
  <c r="P159" i="21"/>
  <c r="P181" i="21" s="1"/>
  <c r="P160" i="21"/>
  <c r="P164" i="21"/>
  <c r="P166" i="21"/>
  <c r="O157" i="21"/>
  <c r="O158" i="21"/>
  <c r="O159" i="21"/>
  <c r="O181" i="21" s="1"/>
  <c r="O160" i="21"/>
  <c r="O164" i="21"/>
  <c r="O166" i="21"/>
  <c r="N157" i="21"/>
  <c r="N158" i="21"/>
  <c r="N159" i="21"/>
  <c r="N181" i="21" s="1"/>
  <c r="N160" i="21"/>
  <c r="N164" i="21"/>
  <c r="N166" i="21"/>
  <c r="M157" i="21"/>
  <c r="M158" i="21"/>
  <c r="M159" i="21"/>
  <c r="M181" i="21" s="1"/>
  <c r="M160" i="21"/>
  <c r="M164" i="21"/>
  <c r="M166" i="21"/>
  <c r="L157" i="21"/>
  <c r="L158" i="21"/>
  <c r="L159" i="21"/>
  <c r="L181" i="21" s="1"/>
  <c r="L160" i="21"/>
  <c r="L164" i="21"/>
  <c r="L166" i="21"/>
  <c r="AA171" i="21"/>
  <c r="Z171" i="21"/>
  <c r="Y171" i="21"/>
  <c r="X171" i="21"/>
  <c r="W171" i="21"/>
  <c r="V171" i="21"/>
  <c r="U171" i="21"/>
  <c r="T171" i="21"/>
  <c r="S171" i="21"/>
  <c r="R171" i="21"/>
  <c r="Q171" i="21"/>
  <c r="P171" i="21"/>
  <c r="O171" i="21"/>
  <c r="N171" i="21"/>
  <c r="M171" i="21"/>
  <c r="L171" i="21"/>
  <c r="AA167" i="21"/>
  <c r="Z167" i="21"/>
  <c r="Y167" i="21"/>
  <c r="X167" i="21"/>
  <c r="W167" i="21"/>
  <c r="V167" i="21"/>
  <c r="U167" i="21"/>
  <c r="T167" i="21"/>
  <c r="S167" i="21"/>
  <c r="R167" i="21"/>
  <c r="Q167" i="21"/>
  <c r="P167" i="21"/>
  <c r="O167" i="21"/>
  <c r="N167" i="21"/>
  <c r="M167" i="21"/>
  <c r="L167" i="21"/>
  <c r="AA166" i="21"/>
  <c r="Z166" i="21"/>
  <c r="Y166" i="21"/>
  <c r="X166" i="21"/>
  <c r="W166" i="21"/>
  <c r="V166" i="21"/>
  <c r="U166" i="21"/>
  <c r="T166" i="21"/>
  <c r="S166" i="21"/>
  <c r="R166" i="21"/>
  <c r="Q166" i="21"/>
  <c r="K157" i="21"/>
  <c r="K160" i="21"/>
  <c r="K158" i="21"/>
  <c r="K166" i="21"/>
  <c r="K159" i="21"/>
  <c r="K181" i="21" s="1"/>
  <c r="K167" i="21"/>
  <c r="K164" i="21"/>
  <c r="L183" i="21" l="1"/>
  <c r="M183" i="21"/>
  <c r="N183" i="21"/>
  <c r="O183" i="21"/>
  <c r="P183" i="21"/>
  <c r="Q183" i="21"/>
  <c r="R183" i="21"/>
  <c r="S183" i="21"/>
  <c r="T183" i="21"/>
  <c r="U183" i="21"/>
  <c r="V183" i="21"/>
  <c r="W183" i="21"/>
  <c r="X183" i="21"/>
  <c r="Y183" i="21"/>
  <c r="Z183" i="21"/>
  <c r="AA183" i="21"/>
  <c r="K183" i="21"/>
  <c r="K132" i="21" l="1"/>
  <c r="AA132" i="21"/>
  <c r="Z132" i="21"/>
  <c r="Y132" i="21"/>
  <c r="X132" i="21"/>
  <c r="W132" i="21"/>
  <c r="V132" i="21"/>
  <c r="U132" i="21"/>
  <c r="T132" i="21"/>
  <c r="S132" i="21"/>
  <c r="R132" i="21"/>
  <c r="Q132" i="21"/>
  <c r="P132" i="21"/>
  <c r="O132" i="21"/>
  <c r="N132" i="21"/>
  <c r="M132" i="21"/>
  <c r="L132" i="21"/>
  <c r="AA104" i="21" l="1"/>
  <c r="Z104" i="21"/>
  <c r="Y104" i="21"/>
  <c r="X104" i="21"/>
  <c r="W104" i="21"/>
  <c r="V104" i="21"/>
  <c r="U104" i="21"/>
  <c r="T104" i="21"/>
  <c r="S104" i="21"/>
  <c r="R104" i="21"/>
  <c r="Q104" i="21"/>
  <c r="P104" i="21"/>
  <c r="O104" i="21"/>
  <c r="N104" i="21"/>
  <c r="M104" i="21"/>
  <c r="L104" i="21"/>
  <c r="K104" i="21"/>
  <c r="K114" i="21"/>
  <c r="K115" i="21"/>
  <c r="AA114" i="21"/>
  <c r="AA115" i="21"/>
  <c r="Z114" i="21"/>
  <c r="Z115" i="21"/>
  <c r="Y114" i="21"/>
  <c r="Y115" i="21"/>
  <c r="X114" i="21"/>
  <c r="X115" i="21"/>
  <c r="W114" i="21"/>
  <c r="W115" i="21"/>
  <c r="V114" i="21"/>
  <c r="V115" i="21"/>
  <c r="U114" i="21"/>
  <c r="U115" i="21"/>
  <c r="T114" i="21"/>
  <c r="T115" i="21"/>
  <c r="S114" i="21"/>
  <c r="S115" i="21"/>
  <c r="R114" i="21"/>
  <c r="R115" i="21"/>
  <c r="Q114" i="21"/>
  <c r="Q115" i="21"/>
  <c r="P114" i="21"/>
  <c r="P115" i="21"/>
  <c r="O114" i="21"/>
  <c r="O115" i="21"/>
  <c r="N114" i="21"/>
  <c r="N115" i="21"/>
  <c r="M114" i="21"/>
  <c r="M115" i="21"/>
  <c r="L114" i="21"/>
  <c r="L115" i="21"/>
  <c r="K97" i="21"/>
  <c r="AA97" i="21"/>
  <c r="Z97" i="21"/>
  <c r="Y97" i="21"/>
  <c r="X97" i="21"/>
  <c r="W97" i="21"/>
  <c r="V97" i="21"/>
  <c r="U97" i="21"/>
  <c r="T97" i="21"/>
  <c r="S97" i="21"/>
  <c r="R97" i="21"/>
  <c r="Q97" i="21"/>
  <c r="P97" i="21"/>
  <c r="O97" i="21"/>
  <c r="N97" i="21"/>
  <c r="M97" i="21"/>
  <c r="L97" i="21"/>
  <c r="K69" i="21"/>
  <c r="L94" i="21" l="1"/>
  <c r="N94" i="21"/>
  <c r="P94" i="21"/>
  <c r="R94" i="21"/>
  <c r="T94" i="21"/>
  <c r="V94" i="21"/>
  <c r="X94" i="21"/>
  <c r="Z94" i="21"/>
  <c r="M94" i="21"/>
  <c r="O94" i="21"/>
  <c r="Q94" i="21"/>
  <c r="S94" i="21"/>
  <c r="U94" i="21"/>
  <c r="W94" i="21"/>
  <c r="Y94" i="21"/>
  <c r="AA94" i="21"/>
  <c r="K94" i="21"/>
  <c r="AA69" i="21"/>
  <c r="Z69" i="21"/>
  <c r="Y69" i="21"/>
  <c r="X69" i="21"/>
  <c r="W69" i="21"/>
  <c r="V69" i="21"/>
  <c r="U69" i="21"/>
  <c r="T69" i="21"/>
  <c r="S69" i="21"/>
  <c r="R69" i="21"/>
  <c r="Q69" i="21"/>
  <c r="P69" i="21"/>
  <c r="O69" i="21"/>
  <c r="N69" i="21"/>
  <c r="M69" i="21"/>
  <c r="L69" i="21"/>
  <c r="L150" i="21" l="1"/>
  <c r="L149" i="21" s="1"/>
  <c r="M150" i="21"/>
  <c r="M149" i="21" s="1"/>
  <c r="N150" i="21"/>
  <c r="N149" i="21" s="1"/>
  <c r="O150" i="21"/>
  <c r="O149" i="21" s="1"/>
  <c r="P150" i="21"/>
  <c r="P149" i="21" s="1"/>
  <c r="Q150" i="21"/>
  <c r="Q149" i="21" s="1"/>
  <c r="R150" i="21"/>
  <c r="R149" i="21" s="1"/>
  <c r="S150" i="21"/>
  <c r="S149" i="21" s="1"/>
  <c r="T150" i="21"/>
  <c r="T149" i="21" s="1"/>
  <c r="U150" i="21"/>
  <c r="U149" i="21" s="1"/>
  <c r="V150" i="21"/>
  <c r="V149" i="21" s="1"/>
  <c r="W150" i="21"/>
  <c r="W149" i="21" s="1"/>
  <c r="X150" i="21"/>
  <c r="X149" i="21" s="1"/>
  <c r="Y150" i="21"/>
  <c r="Y149" i="21" s="1"/>
  <c r="Z150" i="21"/>
  <c r="Z149" i="21" s="1"/>
  <c r="AA150" i="21"/>
  <c r="AA149" i="21" s="1"/>
  <c r="AA248" i="21"/>
  <c r="AA246" i="21" s="1"/>
  <c r="Z248" i="21"/>
  <c r="Z246" i="21" s="1"/>
  <c r="Y248" i="21"/>
  <c r="Y246" i="21" s="1"/>
  <c r="X248" i="21"/>
  <c r="X246" i="21" s="1"/>
  <c r="W248" i="21"/>
  <c r="W246" i="21" s="1"/>
  <c r="V248" i="21"/>
  <c r="V246" i="21" s="1"/>
  <c r="U248" i="21"/>
  <c r="U246" i="21" s="1"/>
  <c r="T248" i="21"/>
  <c r="T246" i="21" s="1"/>
  <c r="S248" i="21"/>
  <c r="S246" i="21" s="1"/>
  <c r="R248" i="21"/>
  <c r="R246" i="21" s="1"/>
  <c r="Q248" i="21"/>
  <c r="Q246" i="21" s="1"/>
  <c r="P248" i="21"/>
  <c r="P246" i="21" s="1"/>
  <c r="O248" i="21"/>
  <c r="O246" i="21" s="1"/>
  <c r="N248" i="21"/>
  <c r="N246" i="21" s="1"/>
  <c r="M248" i="21"/>
  <c r="M246" i="21" s="1"/>
  <c r="L248" i="21"/>
  <c r="L246" i="21" s="1"/>
  <c r="K248" i="21"/>
  <c r="K246" i="21" s="1"/>
  <c r="AA294" i="21"/>
  <c r="AA285" i="21" s="1"/>
  <c r="Z294" i="21"/>
  <c r="Z285" i="21" s="1"/>
  <c r="Y294" i="21"/>
  <c r="Y285" i="21" s="1"/>
  <c r="X294" i="21"/>
  <c r="X285" i="21" s="1"/>
  <c r="W294" i="21"/>
  <c r="W285" i="21" s="1"/>
  <c r="V294" i="21"/>
  <c r="V285" i="21" s="1"/>
  <c r="U294" i="21"/>
  <c r="U285" i="21" s="1"/>
  <c r="T294" i="21"/>
  <c r="T285" i="21" s="1"/>
  <c r="S294" i="21"/>
  <c r="S285" i="21" s="1"/>
  <c r="R294" i="21"/>
  <c r="R285" i="21" s="1"/>
  <c r="Q294" i="21"/>
  <c r="Q285" i="21" s="1"/>
  <c r="P294" i="21"/>
  <c r="P285" i="21" s="1"/>
  <c r="O294" i="21"/>
  <c r="O285" i="21" s="1"/>
  <c r="N294" i="21"/>
  <c r="N285" i="21" s="1"/>
  <c r="M294" i="21"/>
  <c r="M285" i="21" s="1"/>
  <c r="L294" i="21"/>
  <c r="L285" i="21" s="1"/>
  <c r="K294" i="21"/>
  <c r="K285" i="21" s="1"/>
  <c r="L244" i="21"/>
  <c r="M244" i="21"/>
  <c r="N244" i="21"/>
  <c r="O244" i="21"/>
  <c r="P244" i="21"/>
  <c r="Q244" i="21"/>
  <c r="R244" i="21"/>
  <c r="S244" i="21"/>
  <c r="T244" i="21"/>
  <c r="U244" i="21"/>
  <c r="V244" i="21"/>
  <c r="W244" i="21"/>
  <c r="X244" i="21"/>
  <c r="Y244" i="21"/>
  <c r="Z244" i="21"/>
  <c r="AA244" i="21"/>
  <c r="K244" i="21"/>
  <c r="K242" i="21" l="1"/>
  <c r="K239" i="21" s="1"/>
  <c r="K241" i="21"/>
  <c r="AA242" i="21"/>
  <c r="AA239" i="21" s="1"/>
  <c r="AA241" i="21"/>
  <c r="Z242" i="21"/>
  <c r="Z239" i="21" s="1"/>
  <c r="Z241" i="21"/>
  <c r="Y242" i="21"/>
  <c r="Y239" i="21" s="1"/>
  <c r="Y241" i="21"/>
  <c r="X242" i="21"/>
  <c r="X239" i="21" s="1"/>
  <c r="X241" i="21"/>
  <c r="W242" i="21"/>
  <c r="W239" i="21" s="1"/>
  <c r="W241" i="21"/>
  <c r="V242" i="21"/>
  <c r="V239" i="21" s="1"/>
  <c r="V241" i="21"/>
  <c r="U242" i="21"/>
  <c r="U239" i="21" s="1"/>
  <c r="U241" i="21"/>
  <c r="T242" i="21"/>
  <c r="T239" i="21" s="1"/>
  <c r="T241" i="21"/>
  <c r="S242" i="21"/>
  <c r="S239" i="21" s="1"/>
  <c r="S241" i="21"/>
  <c r="R242" i="21"/>
  <c r="R239" i="21" s="1"/>
  <c r="R241" i="21"/>
  <c r="Q242" i="21"/>
  <c r="Q239" i="21" s="1"/>
  <c r="Q241" i="21"/>
  <c r="P242" i="21"/>
  <c r="P239" i="21" s="1"/>
  <c r="P241" i="21"/>
  <c r="O242" i="21"/>
  <c r="O239" i="21" s="1"/>
  <c r="O241" i="21"/>
  <c r="N242" i="21"/>
  <c r="N239" i="21" s="1"/>
  <c r="N241" i="21"/>
  <c r="M242" i="21"/>
  <c r="M239" i="21" s="1"/>
  <c r="M241" i="21"/>
  <c r="L242" i="21"/>
  <c r="L239" i="21" s="1"/>
  <c r="L241" i="21"/>
  <c r="K150" i="21"/>
  <c r="K149" i="21" s="1"/>
  <c r="K139" i="21"/>
  <c r="K222" i="21"/>
  <c r="K192" i="21"/>
  <c r="AA222" i="21"/>
  <c r="AA192" i="21"/>
  <c r="AA139" i="21"/>
  <c r="Z222" i="21"/>
  <c r="Z192" i="21"/>
  <c r="Z139" i="21"/>
  <c r="Y222" i="21"/>
  <c r="Y192" i="21"/>
  <c r="Y139" i="21"/>
  <c r="X222" i="21"/>
  <c r="X192" i="21"/>
  <c r="X139" i="21"/>
  <c r="W222" i="21"/>
  <c r="W192" i="21"/>
  <c r="W139" i="21"/>
  <c r="V222" i="21"/>
  <c r="V192" i="21"/>
  <c r="V139" i="21"/>
  <c r="U222" i="21"/>
  <c r="U192" i="21"/>
  <c r="U139" i="21"/>
  <c r="T222" i="21"/>
  <c r="T192" i="21"/>
  <c r="T139" i="21"/>
  <c r="S222" i="21"/>
  <c r="S192" i="21"/>
  <c r="S139" i="21"/>
  <c r="R222" i="21"/>
  <c r="R192" i="21"/>
  <c r="R139" i="21"/>
  <c r="Q222" i="21"/>
  <c r="Q192" i="21"/>
  <c r="Q139" i="21"/>
  <c r="P222" i="21"/>
  <c r="P192" i="21"/>
  <c r="P139" i="21"/>
  <c r="O222" i="21"/>
  <c r="O192" i="21"/>
  <c r="O139" i="21"/>
  <c r="N222" i="21"/>
  <c r="N192" i="21"/>
  <c r="N139" i="21"/>
  <c r="M222" i="21"/>
  <c r="M192" i="21"/>
  <c r="M139" i="21"/>
  <c r="L222" i="21"/>
  <c r="L192" i="21"/>
  <c r="L139" i="21"/>
  <c r="L286" i="21"/>
  <c r="M286" i="21"/>
  <c r="N286" i="21"/>
  <c r="O286" i="21"/>
  <c r="P286" i="21"/>
  <c r="Q286" i="21"/>
  <c r="R286" i="21"/>
  <c r="S286" i="21"/>
  <c r="T286" i="21"/>
  <c r="U286" i="21"/>
  <c r="V286" i="21"/>
  <c r="W286" i="21"/>
  <c r="X286" i="21"/>
  <c r="Y286" i="21"/>
  <c r="Z286" i="21"/>
  <c r="AA286" i="21"/>
  <c r="K286" i="21"/>
  <c r="L254" i="21"/>
  <c r="L255" i="21"/>
  <c r="M255" i="21"/>
  <c r="N255" i="21"/>
  <c r="O255" i="21"/>
  <c r="P255" i="21"/>
  <c r="Q255" i="21"/>
  <c r="R255" i="21"/>
  <c r="S255" i="21"/>
  <c r="T255" i="21"/>
  <c r="U255" i="21"/>
  <c r="V255" i="21"/>
  <c r="W255" i="21"/>
  <c r="X255" i="21"/>
  <c r="Y255" i="21"/>
  <c r="Z255" i="21"/>
  <c r="AA255" i="21"/>
  <c r="K255" i="21"/>
  <c r="AA304" i="21"/>
  <c r="Z304" i="21"/>
  <c r="Y304" i="21"/>
  <c r="X304" i="21"/>
  <c r="W304" i="21"/>
  <c r="V304" i="21"/>
  <c r="U304" i="21"/>
  <c r="T304" i="21"/>
  <c r="S304" i="21"/>
  <c r="R304" i="21"/>
  <c r="Q304" i="21"/>
  <c r="P304" i="21"/>
  <c r="O304" i="21"/>
  <c r="N304" i="21"/>
  <c r="M304" i="21"/>
  <c r="L304" i="21"/>
  <c r="K304" i="21"/>
  <c r="AA268" i="21"/>
  <c r="Z268" i="21"/>
  <c r="Y268" i="21"/>
  <c r="X268" i="21"/>
  <c r="W268" i="21"/>
  <c r="V268" i="21"/>
  <c r="U268" i="21"/>
  <c r="T268" i="21"/>
  <c r="S268" i="21"/>
  <c r="R268" i="21"/>
  <c r="Q268" i="21"/>
  <c r="P268" i="21"/>
  <c r="O268" i="21"/>
  <c r="N268" i="21"/>
  <c r="M268" i="21"/>
  <c r="L268" i="21"/>
  <c r="K268" i="21"/>
  <c r="AA300" i="21"/>
  <c r="Z300" i="21"/>
  <c r="Y300" i="21"/>
  <c r="X300" i="21"/>
  <c r="W300" i="21"/>
  <c r="V300" i="21"/>
  <c r="U300" i="21"/>
  <c r="T300" i="21"/>
  <c r="S300" i="21"/>
  <c r="R300" i="21"/>
  <c r="Q300" i="21"/>
  <c r="P300" i="21"/>
  <c r="O300" i="21"/>
  <c r="N300" i="21"/>
  <c r="M300" i="21"/>
  <c r="L300" i="21"/>
  <c r="K300" i="21"/>
  <c r="AA296" i="21"/>
  <c r="Z296" i="21"/>
  <c r="Y296" i="21"/>
  <c r="X296" i="21"/>
  <c r="W296" i="21"/>
  <c r="V296" i="21"/>
  <c r="U296" i="21"/>
  <c r="T296" i="21"/>
  <c r="S296" i="21"/>
  <c r="R296" i="21"/>
  <c r="Q296" i="21"/>
  <c r="P296" i="21"/>
  <c r="O296" i="21"/>
  <c r="N296" i="21"/>
  <c r="M296" i="21"/>
  <c r="L296" i="21"/>
  <c r="K296" i="21"/>
  <c r="AA311" i="21"/>
  <c r="AA309" i="21" s="1"/>
  <c r="Z311" i="21"/>
  <c r="Z309" i="21" s="1"/>
  <c r="Y311" i="21"/>
  <c r="Y309" i="21" s="1"/>
  <c r="X311" i="21"/>
  <c r="X309" i="21" s="1"/>
  <c r="W311" i="21"/>
  <c r="W309" i="21" s="1"/>
  <c r="V311" i="21"/>
  <c r="V309" i="21" s="1"/>
  <c r="U311" i="21"/>
  <c r="U309" i="21" s="1"/>
  <c r="T311" i="21"/>
  <c r="T309" i="21" s="1"/>
  <c r="S311" i="21"/>
  <c r="S309" i="21" s="1"/>
  <c r="R311" i="21"/>
  <c r="R309" i="21" s="1"/>
  <c r="Q311" i="21"/>
  <c r="Q309" i="21" s="1"/>
  <c r="P311" i="21"/>
  <c r="P309" i="21" s="1"/>
  <c r="O311" i="21"/>
  <c r="O309" i="21" s="1"/>
  <c r="N311" i="21"/>
  <c r="N309" i="21" s="1"/>
  <c r="M311" i="21"/>
  <c r="M309" i="21" s="1"/>
  <c r="L311" i="21"/>
  <c r="L309" i="21" s="1"/>
  <c r="K311" i="21"/>
  <c r="K309" i="21" s="1"/>
  <c r="AA259" i="21"/>
  <c r="Z259" i="21"/>
  <c r="Y259" i="21"/>
  <c r="X259" i="21"/>
  <c r="W259" i="21"/>
  <c r="V259" i="21"/>
  <c r="U259" i="21"/>
  <c r="T259" i="21"/>
  <c r="S259" i="21"/>
  <c r="R259" i="21"/>
  <c r="Q259" i="21"/>
  <c r="P259" i="21"/>
  <c r="O259" i="21"/>
  <c r="N259" i="21"/>
  <c r="M259" i="21"/>
  <c r="L259" i="21"/>
  <c r="K259" i="21"/>
  <c r="K232" i="21"/>
  <c r="AA232" i="21"/>
  <c r="Z232" i="21"/>
  <c r="Y232" i="21"/>
  <c r="X232" i="21"/>
  <c r="W232" i="21"/>
  <c r="V232" i="21"/>
  <c r="U232" i="21"/>
  <c r="T232" i="21"/>
  <c r="S232" i="21"/>
  <c r="R232" i="21"/>
  <c r="Q232" i="21"/>
  <c r="P232" i="21"/>
  <c r="O232" i="21"/>
  <c r="N232" i="21"/>
  <c r="M232" i="21"/>
  <c r="L232" i="21"/>
  <c r="K274" i="21"/>
  <c r="AA213" i="21"/>
  <c r="Z213" i="21"/>
  <c r="Y213" i="21"/>
  <c r="X213" i="21"/>
  <c r="W213" i="21"/>
  <c r="V213" i="21"/>
  <c r="U213" i="21"/>
  <c r="T213" i="21"/>
  <c r="S213" i="21"/>
  <c r="R213" i="21"/>
  <c r="Q213" i="21"/>
  <c r="P213" i="21"/>
  <c r="O213" i="21"/>
  <c r="N213" i="21"/>
  <c r="M213" i="21"/>
  <c r="L213" i="21"/>
  <c r="K213" i="21"/>
  <c r="AA278" i="21"/>
  <c r="Z278" i="21"/>
  <c r="Y278" i="21"/>
  <c r="X278" i="21"/>
  <c r="W278" i="21"/>
  <c r="V278" i="21"/>
  <c r="U278" i="21"/>
  <c r="T278" i="21"/>
  <c r="S278" i="21"/>
  <c r="R278" i="21"/>
  <c r="Q278" i="21"/>
  <c r="P278" i="21"/>
  <c r="O278" i="21"/>
  <c r="N278" i="21"/>
  <c r="M278" i="21"/>
  <c r="L278" i="21"/>
  <c r="K278" i="21"/>
  <c r="AA276" i="21"/>
  <c r="Z276" i="21"/>
  <c r="Y276" i="21"/>
  <c r="X276" i="21"/>
  <c r="W276" i="21"/>
  <c r="V276" i="21"/>
  <c r="U276" i="21"/>
  <c r="T276" i="21"/>
  <c r="S276" i="21"/>
  <c r="R276" i="21"/>
  <c r="Q276" i="21"/>
  <c r="P276" i="21"/>
  <c r="O276" i="21"/>
  <c r="N276" i="21"/>
  <c r="M276" i="21"/>
  <c r="L276" i="21"/>
  <c r="K276" i="21"/>
  <c r="AA274" i="21"/>
  <c r="Z274" i="21"/>
  <c r="Y274" i="21"/>
  <c r="X274" i="21"/>
  <c r="W274" i="21"/>
  <c r="V274" i="21"/>
  <c r="U274" i="21"/>
  <c r="T274" i="21"/>
  <c r="S274" i="21"/>
  <c r="R274" i="21"/>
  <c r="Q274" i="21"/>
  <c r="P274" i="21"/>
  <c r="O274" i="21"/>
  <c r="N274" i="21"/>
  <c r="M274" i="21"/>
  <c r="L274" i="21"/>
  <c r="L210" i="21"/>
  <c r="M210" i="21"/>
  <c r="N210" i="21"/>
  <c r="O210" i="21"/>
  <c r="P210" i="21"/>
  <c r="Q210" i="21"/>
  <c r="R210" i="21"/>
  <c r="S210" i="21"/>
  <c r="T210" i="21"/>
  <c r="U210" i="21"/>
  <c r="V210" i="21"/>
  <c r="W210" i="21"/>
  <c r="X210" i="21"/>
  <c r="Y210" i="21"/>
  <c r="Z210" i="21"/>
  <c r="AA210" i="21"/>
  <c r="K210" i="21"/>
  <c r="AA218" i="21"/>
  <c r="Z218" i="21"/>
  <c r="Y218" i="21"/>
  <c r="X218" i="21"/>
  <c r="W218" i="21"/>
  <c r="V218" i="21"/>
  <c r="U218" i="21"/>
  <c r="T218" i="21"/>
  <c r="S218" i="21"/>
  <c r="R218" i="21"/>
  <c r="Q218" i="21"/>
  <c r="P218" i="21"/>
  <c r="O218" i="21"/>
  <c r="N218" i="21"/>
  <c r="M218" i="21"/>
  <c r="L218" i="21"/>
  <c r="K218" i="21"/>
  <c r="AA86" i="21"/>
  <c r="Z86" i="21"/>
  <c r="Y86" i="21"/>
  <c r="X86" i="21"/>
  <c r="W86" i="21"/>
  <c r="V86" i="21"/>
  <c r="U86" i="21"/>
  <c r="T86" i="21"/>
  <c r="S86" i="21"/>
  <c r="R86" i="21"/>
  <c r="Q86" i="21"/>
  <c r="P86" i="21"/>
  <c r="O86" i="21"/>
  <c r="N86" i="21"/>
  <c r="M86" i="21"/>
  <c r="L86" i="21"/>
  <c r="K86" i="21"/>
  <c r="AA206" i="21"/>
  <c r="AA204" i="21" s="1"/>
  <c r="L206" i="21"/>
  <c r="M206" i="21"/>
  <c r="N206" i="21"/>
  <c r="O206" i="21"/>
  <c r="P206" i="21"/>
  <c r="Q206" i="21"/>
  <c r="R206" i="21"/>
  <c r="S206" i="21"/>
  <c r="S204" i="21" s="1"/>
  <c r="T206" i="21"/>
  <c r="U206" i="21"/>
  <c r="V206" i="21"/>
  <c r="W206" i="21"/>
  <c r="X206" i="21"/>
  <c r="Y206" i="21"/>
  <c r="Z206" i="21"/>
  <c r="K206" i="21"/>
  <c r="O204" i="21" l="1"/>
  <c r="W204" i="21"/>
  <c r="Q204" i="21"/>
  <c r="M204" i="21"/>
  <c r="Y204" i="21"/>
  <c r="Y190" i="21" s="1"/>
  <c r="U204" i="21"/>
  <c r="Z204" i="21"/>
  <c r="Z190" i="21" s="1"/>
  <c r="X204" i="21"/>
  <c r="X190" i="21" s="1"/>
  <c r="V204" i="21"/>
  <c r="V190" i="21" s="1"/>
  <c r="T204" i="21"/>
  <c r="T190" i="21" s="1"/>
  <c r="R204" i="21"/>
  <c r="R190" i="21" s="1"/>
  <c r="P204" i="21"/>
  <c r="P190" i="21" s="1"/>
  <c r="N204" i="21"/>
  <c r="N190" i="21" s="1"/>
  <c r="L204" i="21"/>
  <c r="L190" i="21" s="1"/>
  <c r="K204" i="21"/>
  <c r="K190" i="21" s="1"/>
  <c r="L229" i="21"/>
  <c r="L303" i="21"/>
  <c r="M229" i="21"/>
  <c r="M303" i="21"/>
  <c r="N229" i="21"/>
  <c r="N303" i="21"/>
  <c r="O229" i="21"/>
  <c r="O303" i="21"/>
  <c r="P229" i="21"/>
  <c r="P303" i="21"/>
  <c r="Q229" i="21"/>
  <c r="Q303" i="21"/>
  <c r="R229" i="21"/>
  <c r="R303" i="21"/>
  <c r="S229" i="21"/>
  <c r="S303" i="21"/>
  <c r="T229" i="21"/>
  <c r="T303" i="21"/>
  <c r="U229" i="21"/>
  <c r="U303" i="21"/>
  <c r="V229" i="21"/>
  <c r="V303" i="21"/>
  <c r="W229" i="21"/>
  <c r="W303" i="21"/>
  <c r="X229" i="21"/>
  <c r="X303" i="21"/>
  <c r="Y229" i="21"/>
  <c r="Y303" i="21"/>
  <c r="Z229" i="21"/>
  <c r="Z303" i="21"/>
  <c r="AA229" i="21"/>
  <c r="AA303" i="21"/>
  <c r="K229" i="21"/>
  <c r="K303" i="21"/>
  <c r="M190" i="21"/>
  <c r="O190" i="21"/>
  <c r="Q190" i="21"/>
  <c r="S190" i="21"/>
  <c r="U190" i="21"/>
  <c r="W190" i="21"/>
  <c r="AA190" i="21"/>
  <c r="L65" i="21"/>
  <c r="L64" i="21"/>
  <c r="M65" i="21"/>
  <c r="M64" i="21"/>
  <c r="N65" i="21"/>
  <c r="N64" i="21"/>
  <c r="O65" i="21"/>
  <c r="O64" i="21"/>
  <c r="P65" i="21"/>
  <c r="P64" i="21"/>
  <c r="Q65" i="21"/>
  <c r="Q64" i="21"/>
  <c r="R65" i="21"/>
  <c r="R64" i="21"/>
  <c r="S65" i="21"/>
  <c r="S64" i="21"/>
  <c r="T65" i="21"/>
  <c r="T64" i="21"/>
  <c r="U65" i="21"/>
  <c r="U64" i="21"/>
  <c r="V65" i="21"/>
  <c r="V64" i="21"/>
  <c r="W65" i="21"/>
  <c r="W64" i="21"/>
  <c r="X65" i="21"/>
  <c r="X64" i="21"/>
  <c r="Y65" i="21"/>
  <c r="Y64" i="21"/>
  <c r="Z65" i="21"/>
  <c r="Z64" i="21"/>
  <c r="AA65" i="21"/>
  <c r="AA64" i="21"/>
  <c r="K65" i="21"/>
  <c r="K64" i="21"/>
  <c r="L130" i="21"/>
  <c r="L129" i="21"/>
  <c r="M130" i="21"/>
  <c r="M129" i="21"/>
  <c r="N130" i="21"/>
  <c r="N129" i="21"/>
  <c r="O130" i="21"/>
  <c r="O129" i="21"/>
  <c r="P130" i="21"/>
  <c r="P129" i="21"/>
  <c r="Q130" i="21"/>
  <c r="Q129" i="21"/>
  <c r="R130" i="21"/>
  <c r="R129" i="21"/>
  <c r="S130" i="21"/>
  <c r="S129" i="21"/>
  <c r="T130" i="21"/>
  <c r="T129" i="21"/>
  <c r="U130" i="21"/>
  <c r="U129" i="21"/>
  <c r="V130" i="21"/>
  <c r="V129" i="21"/>
  <c r="W130" i="21"/>
  <c r="W129" i="21"/>
  <c r="X130" i="21"/>
  <c r="X129" i="21"/>
  <c r="Y130" i="21"/>
  <c r="Y129" i="21"/>
  <c r="Z130" i="21"/>
  <c r="Z129" i="21"/>
  <c r="AA130" i="21"/>
  <c r="AA129" i="21"/>
  <c r="K130" i="21"/>
  <c r="K129" i="21"/>
  <c r="K253" i="21"/>
  <c r="K237" i="21" s="1"/>
  <c r="AA253" i="21"/>
  <c r="AA237" i="21" s="1"/>
  <c r="Z253" i="21"/>
  <c r="Z237" i="21" s="1"/>
  <c r="Y253" i="21"/>
  <c r="Y237" i="21" s="1"/>
  <c r="X253" i="21"/>
  <c r="X237" i="21" s="1"/>
  <c r="W253" i="21"/>
  <c r="W237" i="21" s="1"/>
  <c r="V253" i="21"/>
  <c r="V237" i="21" s="1"/>
  <c r="U253" i="21"/>
  <c r="U237" i="21" s="1"/>
  <c r="T253" i="21"/>
  <c r="T237" i="21" s="1"/>
  <c r="S253" i="21"/>
  <c r="S237" i="21" s="1"/>
  <c r="R253" i="21"/>
  <c r="R237" i="21" s="1"/>
  <c r="Q253" i="21"/>
  <c r="Q237" i="21" s="1"/>
  <c r="P253" i="21"/>
  <c r="P237" i="21" s="1"/>
  <c r="O253" i="21"/>
  <c r="O237" i="21" s="1"/>
  <c r="N253" i="21"/>
  <c r="N237" i="21" s="1"/>
  <c r="M253" i="21"/>
  <c r="M237" i="21" s="1"/>
  <c r="L253" i="21"/>
  <c r="L237" i="21" s="1"/>
  <c r="K254" i="21"/>
  <c r="AA254" i="21"/>
  <c r="Z254" i="21"/>
  <c r="Y254" i="21"/>
  <c r="X254" i="21"/>
  <c r="W254" i="21"/>
  <c r="V254" i="21"/>
  <c r="U254" i="21"/>
  <c r="T254" i="21"/>
  <c r="S254" i="21"/>
  <c r="R254" i="21"/>
  <c r="Q254" i="21"/>
  <c r="P254" i="21"/>
  <c r="O254" i="21"/>
  <c r="N254" i="21"/>
  <c r="M254" i="21"/>
  <c r="L37" i="21"/>
  <c r="L530" i="21"/>
  <c r="M530" i="21"/>
  <c r="N530" i="21"/>
  <c r="O530" i="21"/>
  <c r="P530" i="21"/>
  <c r="Q530" i="21"/>
  <c r="R530" i="21"/>
  <c r="S530" i="21"/>
  <c r="T530" i="21"/>
  <c r="U530" i="21"/>
  <c r="V530" i="21"/>
  <c r="W530" i="21"/>
  <c r="X530" i="21"/>
  <c r="Y530" i="21"/>
  <c r="Z530" i="21"/>
  <c r="AA530" i="21"/>
  <c r="K530" i="21"/>
  <c r="L387" i="21"/>
  <c r="L385" i="21" s="1"/>
  <c r="M387" i="21"/>
  <c r="M385" i="21" s="1"/>
  <c r="N387" i="21"/>
  <c r="N385" i="21" s="1"/>
  <c r="O387" i="21"/>
  <c r="O385" i="21" s="1"/>
  <c r="P387" i="21"/>
  <c r="P385" i="21" s="1"/>
  <c r="Q387" i="21"/>
  <c r="Q385" i="21" s="1"/>
  <c r="R387" i="21"/>
  <c r="R385" i="21" s="1"/>
  <c r="S387" i="21"/>
  <c r="S385" i="21" s="1"/>
  <c r="T387" i="21"/>
  <c r="T385" i="21" s="1"/>
  <c r="U387" i="21"/>
  <c r="U385" i="21" s="1"/>
  <c r="V387" i="21"/>
  <c r="V385" i="21" s="1"/>
  <c r="W387" i="21"/>
  <c r="W385" i="21" s="1"/>
  <c r="X387" i="21"/>
  <c r="X385" i="21" s="1"/>
  <c r="Y387" i="21"/>
  <c r="Y385" i="21" s="1"/>
  <c r="Z387" i="21"/>
  <c r="Z385" i="21" s="1"/>
  <c r="AA387" i="21"/>
  <c r="AA385" i="21" s="1"/>
  <c r="K387" i="21"/>
  <c r="K385" i="21" s="1"/>
  <c r="AA382" i="21"/>
  <c r="Z382" i="21"/>
  <c r="Y382" i="21"/>
  <c r="X382" i="21"/>
  <c r="W382" i="21"/>
  <c r="V382" i="21"/>
  <c r="U382" i="21"/>
  <c r="T382" i="21"/>
  <c r="S382" i="21"/>
  <c r="R382" i="21"/>
  <c r="Q382" i="21"/>
  <c r="P382" i="21"/>
  <c r="O382" i="21"/>
  <c r="N382" i="21"/>
  <c r="M382" i="21"/>
  <c r="L382" i="21"/>
  <c r="K382" i="21"/>
  <c r="AA376" i="21"/>
  <c r="Z376" i="21"/>
  <c r="Y376" i="21"/>
  <c r="X376" i="21"/>
  <c r="W376" i="21"/>
  <c r="V376" i="21"/>
  <c r="U376" i="21"/>
  <c r="T376" i="21"/>
  <c r="S376" i="21"/>
  <c r="R376" i="21"/>
  <c r="Q376" i="21"/>
  <c r="P376" i="21"/>
  <c r="O376" i="21"/>
  <c r="N376" i="21"/>
  <c r="M376" i="21"/>
  <c r="L376" i="21"/>
  <c r="K376" i="21"/>
  <c r="L374" i="21"/>
  <c r="M374" i="21"/>
  <c r="N374" i="21"/>
  <c r="O374" i="21"/>
  <c r="P374" i="21"/>
  <c r="Q374" i="21"/>
  <c r="R374" i="21"/>
  <c r="S374" i="21"/>
  <c r="T374" i="21"/>
  <c r="U374" i="21"/>
  <c r="V374" i="21"/>
  <c r="W374" i="21"/>
  <c r="X374" i="21"/>
  <c r="Y374" i="21"/>
  <c r="Z374" i="21"/>
  <c r="AA374" i="21"/>
  <c r="K374" i="21"/>
  <c r="AA528" i="21" l="1"/>
  <c r="AA513" i="21" s="1"/>
  <c r="Y528" i="21"/>
  <c r="Y513" i="21" s="1"/>
  <c r="W528" i="21"/>
  <c r="W513" i="21" s="1"/>
  <c r="U528" i="21"/>
  <c r="U513" i="21" s="1"/>
  <c r="S528" i="21"/>
  <c r="S513" i="21" s="1"/>
  <c r="Q528" i="21"/>
  <c r="Q513" i="21" s="1"/>
  <c r="O528" i="21"/>
  <c r="O513" i="21" s="1"/>
  <c r="M528" i="21"/>
  <c r="M513" i="21" s="1"/>
  <c r="K528" i="21"/>
  <c r="K513" i="21" s="1"/>
  <c r="Z528" i="21"/>
  <c r="Z513" i="21" s="1"/>
  <c r="X528" i="21"/>
  <c r="X513" i="21" s="1"/>
  <c r="V528" i="21"/>
  <c r="V513" i="21" s="1"/>
  <c r="T528" i="21"/>
  <c r="T513" i="21" s="1"/>
  <c r="R528" i="21"/>
  <c r="R513" i="21" s="1"/>
  <c r="P528" i="21"/>
  <c r="P513" i="21" s="1"/>
  <c r="N528" i="21"/>
  <c r="N513" i="21" s="1"/>
  <c r="L528" i="21"/>
  <c r="L513" i="21" s="1"/>
  <c r="K369" i="21"/>
  <c r="K366" i="21" s="1"/>
  <c r="Z369" i="21"/>
  <c r="Z366" i="21" s="1"/>
  <c r="X369" i="21"/>
  <c r="X366" i="21" s="1"/>
  <c r="V369" i="21"/>
  <c r="V366" i="21" s="1"/>
  <c r="T369" i="21"/>
  <c r="T366" i="21" s="1"/>
  <c r="R369" i="21"/>
  <c r="R366" i="21" s="1"/>
  <c r="P369" i="21"/>
  <c r="P366" i="21" s="1"/>
  <c r="N369" i="21"/>
  <c r="N366" i="21" s="1"/>
  <c r="L369" i="21"/>
  <c r="L366" i="21" s="1"/>
  <c r="AA369" i="21"/>
  <c r="AA366" i="21" s="1"/>
  <c r="Y369" i="21"/>
  <c r="Y366" i="21" s="1"/>
  <c r="W369" i="21"/>
  <c r="W366" i="21" s="1"/>
  <c r="U369" i="21"/>
  <c r="U366" i="21" s="1"/>
  <c r="S369" i="21"/>
  <c r="S366" i="21" s="1"/>
  <c r="Q369" i="21"/>
  <c r="Q366" i="21" s="1"/>
  <c r="O369" i="21"/>
  <c r="O366" i="21" s="1"/>
  <c r="M369" i="21"/>
  <c r="M366" i="21" s="1"/>
  <c r="K37" i="21"/>
  <c r="AA37" i="21"/>
  <c r="Z37" i="21"/>
  <c r="Y37" i="21"/>
  <c r="X37" i="21"/>
  <c r="W37" i="21"/>
  <c r="V37" i="21"/>
  <c r="U37" i="21"/>
  <c r="T37" i="21"/>
  <c r="S37" i="21"/>
  <c r="R37" i="21"/>
  <c r="Q37" i="21"/>
  <c r="P37" i="21"/>
  <c r="O37" i="21"/>
  <c r="N37" i="21"/>
  <c r="M37" i="21"/>
  <c r="L699" i="21"/>
  <c r="M699" i="21"/>
  <c r="N699" i="21"/>
  <c r="O699" i="21"/>
  <c r="P699" i="21"/>
  <c r="Q699" i="21"/>
  <c r="R699" i="21"/>
  <c r="S699" i="21"/>
  <c r="T699" i="21"/>
  <c r="U699" i="21"/>
  <c r="V699" i="21"/>
  <c r="W699" i="21"/>
  <c r="X699" i="21"/>
  <c r="Y699" i="21"/>
  <c r="Z699" i="21"/>
  <c r="AA699" i="21"/>
  <c r="L700" i="21"/>
  <c r="M700" i="21"/>
  <c r="N700" i="21"/>
  <c r="O700" i="21"/>
  <c r="P700" i="21"/>
  <c r="Q700" i="21"/>
  <c r="R700" i="21"/>
  <c r="S700" i="21"/>
  <c r="T700" i="21"/>
  <c r="U700" i="21"/>
  <c r="V700" i="21"/>
  <c r="W700" i="21"/>
  <c r="X700" i="21"/>
  <c r="Y700" i="21"/>
  <c r="Z700" i="21"/>
  <c r="AA700" i="21"/>
  <c r="L701" i="21"/>
  <c r="M701" i="21"/>
  <c r="N701" i="21"/>
  <c r="O701" i="21"/>
  <c r="P701" i="21"/>
  <c r="Q701" i="21"/>
  <c r="R701" i="21"/>
  <c r="S701" i="21"/>
  <c r="T701" i="21"/>
  <c r="U701" i="21"/>
  <c r="V701" i="21"/>
  <c r="W701" i="21"/>
  <c r="X701" i="21"/>
  <c r="Y701" i="21"/>
  <c r="Z701" i="21"/>
  <c r="AA701" i="21"/>
  <c r="K699" i="21"/>
  <c r="K701" i="21"/>
  <c r="L406" i="21"/>
  <c r="L400" i="21" s="1"/>
  <c r="M406" i="21"/>
  <c r="M400" i="21" s="1"/>
  <c r="N406" i="21"/>
  <c r="N400" i="21" s="1"/>
  <c r="O406" i="21"/>
  <c r="O400" i="21" s="1"/>
  <c r="P406" i="21"/>
  <c r="P400" i="21" s="1"/>
  <c r="Q406" i="21"/>
  <c r="Q400" i="21" s="1"/>
  <c r="R406" i="21"/>
  <c r="R400" i="21" s="1"/>
  <c r="S406" i="21"/>
  <c r="S400" i="21" s="1"/>
  <c r="T406" i="21"/>
  <c r="T400" i="21" s="1"/>
  <c r="U406" i="21"/>
  <c r="U400" i="21" s="1"/>
  <c r="V406" i="21"/>
  <c r="V400" i="21" s="1"/>
  <c r="W406" i="21"/>
  <c r="W400" i="21" s="1"/>
  <c r="X406" i="21"/>
  <c r="X400" i="21" s="1"/>
  <c r="Y406" i="21"/>
  <c r="Y400" i="21" s="1"/>
  <c r="Z406" i="21"/>
  <c r="Z400" i="21" s="1"/>
  <c r="AA406" i="21"/>
  <c r="AA400" i="21" s="1"/>
  <c r="K406" i="21"/>
  <c r="K400" i="21" s="1"/>
  <c r="L402" i="21"/>
  <c r="M402" i="21"/>
  <c r="N402" i="21"/>
  <c r="O402" i="21"/>
  <c r="P402" i="21"/>
  <c r="Q402" i="21"/>
  <c r="R402" i="21"/>
  <c r="S402" i="21"/>
  <c r="T402" i="21"/>
  <c r="U402" i="21"/>
  <c r="V402" i="21"/>
  <c r="W402" i="21"/>
  <c r="X402" i="21"/>
  <c r="Y402" i="21"/>
  <c r="Z402" i="21"/>
  <c r="AA402" i="21"/>
  <c r="K402" i="21"/>
  <c r="L401" i="21"/>
  <c r="M401" i="21"/>
  <c r="N401" i="21"/>
  <c r="O401" i="21"/>
  <c r="P401" i="21"/>
  <c r="Q401" i="21"/>
  <c r="R401" i="21"/>
  <c r="S401" i="21"/>
  <c r="T401" i="21"/>
  <c r="U401" i="21"/>
  <c r="V401" i="21"/>
  <c r="W401" i="21"/>
  <c r="X401" i="21"/>
  <c r="Y401" i="21"/>
  <c r="Z401" i="21"/>
  <c r="AA401" i="21"/>
  <c r="K401" i="21"/>
  <c r="L399" i="21"/>
  <c r="M399" i="21"/>
  <c r="N399" i="21"/>
  <c r="O399" i="21"/>
  <c r="P399" i="21"/>
  <c r="Q399" i="21"/>
  <c r="R399" i="21"/>
  <c r="S399" i="21"/>
  <c r="T399" i="21"/>
  <c r="U399" i="21"/>
  <c r="V399" i="21"/>
  <c r="W399" i="21"/>
  <c r="X399" i="21"/>
  <c r="Y399" i="21"/>
  <c r="Z399" i="21"/>
  <c r="AA399" i="21"/>
  <c r="K399" i="21"/>
  <c r="L922" i="21"/>
  <c r="M922" i="21"/>
  <c r="N922" i="21"/>
  <c r="O922" i="21"/>
  <c r="P922" i="21"/>
  <c r="Q922" i="21"/>
  <c r="R922" i="21"/>
  <c r="S922" i="21"/>
  <c r="T922" i="21"/>
  <c r="U922" i="21"/>
  <c r="V922" i="21"/>
  <c r="W922" i="21"/>
  <c r="X922" i="21"/>
  <c r="Y922" i="21"/>
  <c r="Z922" i="21"/>
  <c r="AA922" i="21"/>
  <c r="K922" i="21"/>
  <c r="N921" i="21"/>
  <c r="O921" i="21"/>
  <c r="P921" i="21"/>
  <c r="Q921" i="21"/>
  <c r="R921" i="21"/>
  <c r="S921" i="21"/>
  <c r="T921" i="21"/>
  <c r="U921" i="21"/>
  <c r="V921" i="21"/>
  <c r="W921" i="21"/>
  <c r="X921" i="21"/>
  <c r="Y921" i="21"/>
  <c r="Z921" i="21"/>
  <c r="AA921" i="21"/>
  <c r="L921" i="21"/>
  <c r="M921" i="21"/>
  <c r="K921" i="21"/>
  <c r="N920" i="21"/>
  <c r="N919" i="21" s="1"/>
  <c r="O920" i="21"/>
  <c r="O919" i="21" s="1"/>
  <c r="P920" i="21"/>
  <c r="P919" i="21" s="1"/>
  <c r="Q920" i="21"/>
  <c r="Q919" i="21" s="1"/>
  <c r="R920" i="21"/>
  <c r="R919" i="21" s="1"/>
  <c r="S920" i="21"/>
  <c r="S919" i="21" s="1"/>
  <c r="T920" i="21"/>
  <c r="T919" i="21" s="1"/>
  <c r="U920" i="21"/>
  <c r="U919" i="21" s="1"/>
  <c r="V920" i="21"/>
  <c r="V919" i="21" s="1"/>
  <c r="W920" i="21"/>
  <c r="W919" i="21" s="1"/>
  <c r="X920" i="21"/>
  <c r="X919" i="21" s="1"/>
  <c r="Y920" i="21"/>
  <c r="Y919" i="21" s="1"/>
  <c r="Z920" i="21"/>
  <c r="Z919" i="21" s="1"/>
  <c r="AA920" i="21"/>
  <c r="AA919" i="21" s="1"/>
  <c r="L920" i="21"/>
  <c r="L919" i="21" s="1"/>
  <c r="M920" i="21"/>
  <c r="M919" i="21" s="1"/>
  <c r="K920" i="21"/>
  <c r="K919" i="21" s="1"/>
  <c r="AA422" i="21"/>
  <c r="Z422" i="21"/>
  <c r="Y422" i="21"/>
  <c r="X422" i="21"/>
  <c r="W422" i="21"/>
  <c r="V422" i="21"/>
  <c r="U422" i="21"/>
  <c r="T422" i="21"/>
  <c r="S422" i="21"/>
  <c r="R422" i="21"/>
  <c r="Q422" i="21"/>
  <c r="P422" i="21"/>
  <c r="O422" i="21"/>
  <c r="N422" i="21"/>
  <c r="M422" i="21"/>
  <c r="L422" i="21"/>
  <c r="K422" i="21"/>
  <c r="L1229" i="21"/>
  <c r="M1229" i="21"/>
  <c r="N1229" i="21"/>
  <c r="O1229" i="21"/>
  <c r="P1229" i="21"/>
  <c r="Q1229" i="21"/>
  <c r="R1229" i="21"/>
  <c r="S1229" i="21"/>
  <c r="T1229" i="21"/>
  <c r="U1229" i="21"/>
  <c r="V1229" i="21"/>
  <c r="W1229" i="21"/>
  <c r="X1229" i="21"/>
  <c r="Y1229" i="21"/>
  <c r="Z1229" i="21"/>
  <c r="AA1229" i="21"/>
  <c r="K1229" i="21"/>
  <c r="AA420" i="21"/>
  <c r="Z420" i="21"/>
  <c r="Y420" i="21"/>
  <c r="Y419" i="21" s="1"/>
  <c r="X420" i="21"/>
  <c r="X419" i="21" s="1"/>
  <c r="W420" i="21"/>
  <c r="V420" i="21"/>
  <c r="V419" i="21" s="1"/>
  <c r="U420" i="21"/>
  <c r="U419" i="21" s="1"/>
  <c r="T420" i="21"/>
  <c r="T419" i="21" s="1"/>
  <c r="S420" i="21"/>
  <c r="S419" i="21" s="1"/>
  <c r="R420" i="21"/>
  <c r="Q420" i="21"/>
  <c r="Q419" i="21" s="1"/>
  <c r="P420" i="21"/>
  <c r="P419" i="21" s="1"/>
  <c r="O420" i="21"/>
  <c r="N420" i="21"/>
  <c r="N419" i="21" s="1"/>
  <c r="M420" i="21"/>
  <c r="M419" i="21" s="1"/>
  <c r="L420" i="21"/>
  <c r="L419" i="21" s="1"/>
  <c r="K420" i="21"/>
  <c r="K419" i="21" s="1"/>
  <c r="L417" i="21"/>
  <c r="M417" i="21"/>
  <c r="N417" i="21"/>
  <c r="O417" i="21"/>
  <c r="P417" i="21"/>
  <c r="Q417" i="21"/>
  <c r="R417" i="21"/>
  <c r="S417" i="21"/>
  <c r="T417" i="21"/>
  <c r="U417" i="21"/>
  <c r="V417" i="21"/>
  <c r="W417" i="21"/>
  <c r="X417" i="21"/>
  <c r="Y417" i="21"/>
  <c r="Z417" i="21"/>
  <c r="AA417" i="21"/>
  <c r="K417" i="21"/>
  <c r="R419" i="21" l="1"/>
  <c r="O419" i="21"/>
  <c r="W419" i="21"/>
  <c r="W410" i="21" s="1"/>
  <c r="AA412" i="21"/>
  <c r="AA413" i="21"/>
  <c r="Y410" i="21"/>
  <c r="Y411" i="21"/>
  <c r="Y412" i="21"/>
  <c r="Y413" i="21"/>
  <c r="W411" i="21"/>
  <c r="W412" i="21"/>
  <c r="W413" i="21"/>
  <c r="U410" i="21"/>
  <c r="U411" i="21"/>
  <c r="U412" i="21"/>
  <c r="U413" i="21"/>
  <c r="S410" i="21"/>
  <c r="S411" i="21"/>
  <c r="S412" i="21"/>
  <c r="S413" i="21"/>
  <c r="Q410" i="21"/>
  <c r="Q411" i="21"/>
  <c r="Q412" i="21"/>
  <c r="Q413" i="21"/>
  <c r="O410" i="21"/>
  <c r="O411" i="21"/>
  <c r="O412" i="21"/>
  <c r="O413" i="21"/>
  <c r="M410" i="21"/>
  <c r="M411" i="21"/>
  <c r="M412" i="21"/>
  <c r="M413" i="21"/>
  <c r="K413" i="21"/>
  <c r="K410" i="21"/>
  <c r="K412" i="21"/>
  <c r="Z412" i="21"/>
  <c r="Z413" i="21"/>
  <c r="X410" i="21"/>
  <c r="X411" i="21"/>
  <c r="X412" i="21"/>
  <c r="X413" i="21"/>
  <c r="V410" i="21"/>
  <c r="V411" i="21"/>
  <c r="V412" i="21"/>
  <c r="V413" i="21"/>
  <c r="T410" i="21"/>
  <c r="T411" i="21"/>
  <c r="T412" i="21"/>
  <c r="T413" i="21"/>
  <c r="R410" i="21"/>
  <c r="R411" i="21"/>
  <c r="R412" i="21"/>
  <c r="R413" i="21"/>
  <c r="P410" i="21"/>
  <c r="P411" i="21"/>
  <c r="P412" i="21"/>
  <c r="P413" i="21"/>
  <c r="N410" i="21"/>
  <c r="N411" i="21"/>
  <c r="N412" i="21"/>
  <c r="N413" i="21"/>
  <c r="L410" i="21"/>
  <c r="L411" i="21"/>
  <c r="L412" i="21"/>
  <c r="L413" i="21"/>
  <c r="AA419" i="21"/>
  <c r="AA410" i="21" s="1"/>
  <c r="K411" i="21"/>
  <c r="Z419" i="21"/>
  <c r="Z411" i="21" s="1"/>
  <c r="K396" i="21"/>
  <c r="AA396" i="21"/>
  <c r="AA393" i="21" s="1"/>
  <c r="Z396" i="21"/>
  <c r="Z393" i="21" s="1"/>
  <c r="Y396" i="21"/>
  <c r="Y393" i="21" s="1"/>
  <c r="Y391" i="21" s="1"/>
  <c r="X396" i="21"/>
  <c r="X393" i="21" s="1"/>
  <c r="W396" i="21"/>
  <c r="W393" i="21" s="1"/>
  <c r="V396" i="21"/>
  <c r="V393" i="21" s="1"/>
  <c r="V391" i="21" s="1"/>
  <c r="U396" i="21"/>
  <c r="U393" i="21" s="1"/>
  <c r="U391" i="21" s="1"/>
  <c r="T396" i="21"/>
  <c r="T393" i="21" s="1"/>
  <c r="S396" i="21"/>
  <c r="S393" i="21" s="1"/>
  <c r="S391" i="21" s="1"/>
  <c r="R396" i="21"/>
  <c r="R393" i="21" s="1"/>
  <c r="R391" i="21" s="1"/>
  <c r="Q396" i="21"/>
  <c r="Q393" i="21" s="1"/>
  <c r="Q391" i="21" s="1"/>
  <c r="P396" i="21"/>
  <c r="P393" i="21" s="1"/>
  <c r="O396" i="21"/>
  <c r="O393" i="21" s="1"/>
  <c r="O391" i="21" s="1"/>
  <c r="N396" i="21"/>
  <c r="N393" i="21" s="1"/>
  <c r="N391" i="21" s="1"/>
  <c r="M396" i="21"/>
  <c r="M393" i="21" s="1"/>
  <c r="M391" i="21" s="1"/>
  <c r="L396" i="21"/>
  <c r="L393" i="21" s="1"/>
  <c r="K397" i="21"/>
  <c r="AA397" i="21"/>
  <c r="Z397" i="21"/>
  <c r="Y397" i="21"/>
  <c r="X397" i="21"/>
  <c r="W397" i="21"/>
  <c r="V397" i="21"/>
  <c r="U397" i="21"/>
  <c r="T397" i="21"/>
  <c r="S397" i="21"/>
  <c r="R397" i="21"/>
  <c r="Q397" i="21"/>
  <c r="P397" i="21"/>
  <c r="O397" i="21"/>
  <c r="N397" i="21"/>
  <c r="M397" i="21"/>
  <c r="L397" i="21"/>
  <c r="K398" i="21"/>
  <c r="AA398" i="21"/>
  <c r="Z398" i="21"/>
  <c r="Y398" i="21"/>
  <c r="X398" i="21"/>
  <c r="W398" i="21"/>
  <c r="V398" i="21"/>
  <c r="U398" i="21"/>
  <c r="T398" i="21"/>
  <c r="S398" i="21"/>
  <c r="R398" i="21"/>
  <c r="Q398" i="21"/>
  <c r="P398" i="21"/>
  <c r="O398" i="21"/>
  <c r="N398" i="21"/>
  <c r="M398" i="21"/>
  <c r="L398" i="21"/>
  <c r="L1220" i="21"/>
  <c r="L1219" i="21" s="1"/>
  <c r="M1220" i="21"/>
  <c r="M1219" i="21" s="1"/>
  <c r="N1220" i="21"/>
  <c r="N1219" i="21" s="1"/>
  <c r="O1220" i="21"/>
  <c r="O1219" i="21" s="1"/>
  <c r="P1220" i="21"/>
  <c r="P1219" i="21" s="1"/>
  <c r="Q1220" i="21"/>
  <c r="Q1219" i="21" s="1"/>
  <c r="R1220" i="21"/>
  <c r="R1219" i="21" s="1"/>
  <c r="S1220" i="21"/>
  <c r="S1219" i="21" s="1"/>
  <c r="T1220" i="21"/>
  <c r="T1219" i="21" s="1"/>
  <c r="U1220" i="21"/>
  <c r="U1219" i="21" s="1"/>
  <c r="V1220" i="21"/>
  <c r="V1219" i="21" s="1"/>
  <c r="W1220" i="21"/>
  <c r="W1219" i="21" s="1"/>
  <c r="X1220" i="21"/>
  <c r="X1219" i="21" s="1"/>
  <c r="Y1220" i="21"/>
  <c r="Y1219" i="21" s="1"/>
  <c r="Z1220" i="21"/>
  <c r="Z1219" i="21" s="1"/>
  <c r="AA1220" i="21"/>
  <c r="AA1219" i="21" s="1"/>
  <c r="K1220" i="21"/>
  <c r="K1219" i="21" s="1"/>
  <c r="L1211" i="21"/>
  <c r="M1211" i="21"/>
  <c r="N1211" i="21"/>
  <c r="O1211" i="21"/>
  <c r="P1211" i="21"/>
  <c r="Q1211" i="21"/>
  <c r="R1211" i="21"/>
  <c r="S1211" i="21"/>
  <c r="T1211" i="21"/>
  <c r="U1211" i="21"/>
  <c r="V1211" i="21"/>
  <c r="W1211" i="21"/>
  <c r="X1211" i="21"/>
  <c r="Y1211" i="21"/>
  <c r="Z1211" i="21"/>
  <c r="AA1211" i="21"/>
  <c r="K1211" i="21"/>
  <c r="L1207" i="21"/>
  <c r="M1207" i="21"/>
  <c r="M1206" i="21" s="1"/>
  <c r="N1207" i="21"/>
  <c r="O1207" i="21"/>
  <c r="O1206" i="21" s="1"/>
  <c r="P1207" i="21"/>
  <c r="Q1207" i="21"/>
  <c r="R1207" i="21"/>
  <c r="S1207" i="21"/>
  <c r="S1206" i="21" s="1"/>
  <c r="T1207" i="21"/>
  <c r="U1207" i="21"/>
  <c r="U1206" i="21" s="1"/>
  <c r="V1207" i="21"/>
  <c r="W1207" i="21"/>
  <c r="W1206" i="21" s="1"/>
  <c r="X1207" i="21"/>
  <c r="Y1207" i="21"/>
  <c r="Z1207" i="21"/>
  <c r="AA1207" i="21"/>
  <c r="AA1206" i="21" s="1"/>
  <c r="K1207" i="21"/>
  <c r="L1161" i="21"/>
  <c r="M1161" i="21"/>
  <c r="N1161" i="21"/>
  <c r="O1161" i="21"/>
  <c r="P1161" i="21"/>
  <c r="Q1161" i="21"/>
  <c r="R1161" i="21"/>
  <c r="S1161" i="21"/>
  <c r="T1161" i="21"/>
  <c r="U1161" i="21"/>
  <c r="V1161" i="21"/>
  <c r="W1161" i="21"/>
  <c r="X1161" i="21"/>
  <c r="Y1161" i="21"/>
  <c r="Z1161" i="21"/>
  <c r="AA1161" i="21"/>
  <c r="K1161" i="21"/>
  <c r="L668" i="21"/>
  <c r="M668" i="21"/>
  <c r="N668" i="21"/>
  <c r="O668" i="21"/>
  <c r="P668" i="21"/>
  <c r="Q668" i="21"/>
  <c r="R668" i="21"/>
  <c r="S668" i="21"/>
  <c r="T668" i="21"/>
  <c r="U668" i="21"/>
  <c r="V668" i="21"/>
  <c r="W668" i="21"/>
  <c r="X668" i="21"/>
  <c r="Y668" i="21"/>
  <c r="Z668" i="21"/>
  <c r="AA668" i="21"/>
  <c r="K668" i="21"/>
  <c r="L605" i="21"/>
  <c r="M605" i="21"/>
  <c r="N605" i="21"/>
  <c r="O605" i="21"/>
  <c r="P605" i="21"/>
  <c r="Q605" i="21"/>
  <c r="R605" i="21"/>
  <c r="S605" i="21"/>
  <c r="T605" i="21"/>
  <c r="U605" i="21"/>
  <c r="V605" i="21"/>
  <c r="W605" i="21"/>
  <c r="X605" i="21"/>
  <c r="Y605" i="21"/>
  <c r="Z605" i="21"/>
  <c r="AA605" i="21"/>
  <c r="K605" i="21"/>
  <c r="L639" i="21"/>
  <c r="M639" i="21"/>
  <c r="N639" i="21"/>
  <c r="O639" i="21"/>
  <c r="P639" i="21"/>
  <c r="Q639" i="21"/>
  <c r="R639" i="21"/>
  <c r="S639" i="21"/>
  <c r="T639" i="21"/>
  <c r="U639" i="21"/>
  <c r="V639" i="21"/>
  <c r="W639" i="21"/>
  <c r="X639" i="21"/>
  <c r="Y639" i="21"/>
  <c r="Z639" i="21"/>
  <c r="AA639" i="21"/>
  <c r="L640" i="21"/>
  <c r="M640" i="21"/>
  <c r="N640" i="21"/>
  <c r="O640" i="21"/>
  <c r="P640" i="21"/>
  <c r="Q640" i="21"/>
  <c r="R640" i="21"/>
  <c r="S640" i="21"/>
  <c r="T640" i="21"/>
  <c r="U640" i="21"/>
  <c r="V640" i="21"/>
  <c r="W640" i="21"/>
  <c r="X640" i="21"/>
  <c r="Y640" i="21"/>
  <c r="Z640" i="21"/>
  <c r="AA640" i="21"/>
  <c r="L641" i="21"/>
  <c r="M641" i="21"/>
  <c r="N641" i="21"/>
  <c r="O641" i="21"/>
  <c r="P641" i="21"/>
  <c r="Q641" i="21"/>
  <c r="R641" i="21"/>
  <c r="S641" i="21"/>
  <c r="T641" i="21"/>
  <c r="U641" i="21"/>
  <c r="V641" i="21"/>
  <c r="W641" i="21"/>
  <c r="X641" i="21"/>
  <c r="Y641" i="21"/>
  <c r="Z641" i="21"/>
  <c r="AA641" i="21"/>
  <c r="L642" i="21"/>
  <c r="M642" i="21"/>
  <c r="N642" i="21"/>
  <c r="O642" i="21"/>
  <c r="P642" i="21"/>
  <c r="Q642" i="21"/>
  <c r="R642" i="21"/>
  <c r="S642" i="21"/>
  <c r="T642" i="21"/>
  <c r="U642" i="21"/>
  <c r="V642" i="21"/>
  <c r="W642" i="21"/>
  <c r="X642" i="21"/>
  <c r="Y642" i="21"/>
  <c r="Z642" i="21"/>
  <c r="AA642" i="21"/>
  <c r="L643" i="21"/>
  <c r="M643" i="21"/>
  <c r="N643" i="21"/>
  <c r="O643" i="21"/>
  <c r="P643" i="21"/>
  <c r="Q643" i="21"/>
  <c r="R643" i="21"/>
  <c r="S643" i="21"/>
  <c r="T643" i="21"/>
  <c r="U643" i="21"/>
  <c r="V643" i="21"/>
  <c r="W643" i="21"/>
  <c r="X643" i="21"/>
  <c r="Y643" i="21"/>
  <c r="Z643" i="21"/>
  <c r="AA643" i="21"/>
  <c r="L644" i="21"/>
  <c r="M644" i="21"/>
  <c r="N644" i="21"/>
  <c r="O644" i="21"/>
  <c r="P644" i="21"/>
  <c r="Q644" i="21"/>
  <c r="R644" i="21"/>
  <c r="S644" i="21"/>
  <c r="T644" i="21"/>
  <c r="U644" i="21"/>
  <c r="V644" i="21"/>
  <c r="W644" i="21"/>
  <c r="X644" i="21"/>
  <c r="Y644" i="21"/>
  <c r="Z644" i="21"/>
  <c r="AA644" i="21"/>
  <c r="K644" i="21"/>
  <c r="K643" i="21"/>
  <c r="K642" i="21"/>
  <c r="K641" i="21"/>
  <c r="K640" i="21"/>
  <c r="K639" i="21"/>
  <c r="L648" i="21"/>
  <c r="M648" i="21"/>
  <c r="N648" i="21"/>
  <c r="O648" i="21"/>
  <c r="P648" i="21"/>
  <c r="Q648" i="21"/>
  <c r="R648" i="21"/>
  <c r="S648" i="21"/>
  <c r="T648" i="21"/>
  <c r="U648" i="21"/>
  <c r="V648" i="21"/>
  <c r="W648" i="21"/>
  <c r="X648" i="21"/>
  <c r="Y648" i="21"/>
  <c r="Z648" i="21"/>
  <c r="AA648" i="21"/>
  <c r="K648" i="21"/>
  <c r="L647" i="21"/>
  <c r="M647" i="21"/>
  <c r="N647" i="21"/>
  <c r="O647" i="21"/>
  <c r="P647" i="21"/>
  <c r="Q647" i="21"/>
  <c r="R647" i="21"/>
  <c r="S647" i="21"/>
  <c r="T647" i="21"/>
  <c r="U647" i="21"/>
  <c r="V647" i="21"/>
  <c r="W647" i="21"/>
  <c r="X647" i="21"/>
  <c r="Y647" i="21"/>
  <c r="Z647" i="21"/>
  <c r="AA647" i="21"/>
  <c r="K647" i="21"/>
  <c r="L646" i="21"/>
  <c r="M646" i="21"/>
  <c r="N646" i="21"/>
  <c r="O646" i="21"/>
  <c r="P646" i="21"/>
  <c r="Q646" i="21"/>
  <c r="R646" i="21"/>
  <c r="S646" i="21"/>
  <c r="T646" i="21"/>
  <c r="U646" i="21"/>
  <c r="V646" i="21"/>
  <c r="W646" i="21"/>
  <c r="X646" i="21"/>
  <c r="Y646" i="21"/>
  <c r="Z646" i="21"/>
  <c r="AA646" i="21"/>
  <c r="K646" i="21"/>
  <c r="L645" i="21"/>
  <c r="M645" i="21"/>
  <c r="N645" i="21"/>
  <c r="O645" i="21"/>
  <c r="P645" i="21"/>
  <c r="Q645" i="21"/>
  <c r="R645" i="21"/>
  <c r="S645" i="21"/>
  <c r="T645" i="21"/>
  <c r="U645" i="21"/>
  <c r="V645" i="21"/>
  <c r="W645" i="21"/>
  <c r="X645" i="21"/>
  <c r="Y645" i="21"/>
  <c r="Z645" i="21"/>
  <c r="AA645" i="21"/>
  <c r="K645" i="21"/>
  <c r="L638" i="21"/>
  <c r="M638" i="21"/>
  <c r="N638" i="21"/>
  <c r="O638" i="21"/>
  <c r="P638" i="21"/>
  <c r="Q638" i="21"/>
  <c r="R638" i="21"/>
  <c r="S638" i="21"/>
  <c r="T638" i="21"/>
  <c r="U638" i="21"/>
  <c r="V638" i="21"/>
  <c r="W638" i="21"/>
  <c r="X638" i="21"/>
  <c r="Y638" i="21"/>
  <c r="Z638" i="21"/>
  <c r="AA638" i="21"/>
  <c r="K638" i="21"/>
  <c r="L637" i="21"/>
  <c r="M637" i="21"/>
  <c r="N637" i="21"/>
  <c r="O637" i="21"/>
  <c r="P637" i="21"/>
  <c r="Q637" i="21"/>
  <c r="R637" i="21"/>
  <c r="S637" i="21"/>
  <c r="T637" i="21"/>
  <c r="U637" i="21"/>
  <c r="V637" i="21"/>
  <c r="W637" i="21"/>
  <c r="X637" i="21"/>
  <c r="Y637" i="21"/>
  <c r="Z637" i="21"/>
  <c r="AA637" i="21"/>
  <c r="K637" i="21"/>
  <c r="K634" i="21"/>
  <c r="L636" i="21"/>
  <c r="M636" i="21"/>
  <c r="N636" i="21"/>
  <c r="O636" i="21"/>
  <c r="P636" i="21"/>
  <c r="Q636" i="21"/>
  <c r="R636" i="21"/>
  <c r="S636" i="21"/>
  <c r="T636" i="21"/>
  <c r="U636" i="21"/>
  <c r="V636" i="21"/>
  <c r="W636" i="21"/>
  <c r="X636" i="21"/>
  <c r="Y636" i="21"/>
  <c r="Z636" i="21"/>
  <c r="AA636" i="21"/>
  <c r="K636" i="21"/>
  <c r="L635" i="21"/>
  <c r="M635" i="21"/>
  <c r="N635" i="21"/>
  <c r="O635" i="21"/>
  <c r="P635" i="21"/>
  <c r="Q635" i="21"/>
  <c r="R635" i="21"/>
  <c r="S635" i="21"/>
  <c r="T635" i="21"/>
  <c r="U635" i="21"/>
  <c r="V635" i="21"/>
  <c r="W635" i="21"/>
  <c r="X635" i="21"/>
  <c r="Y635" i="21"/>
  <c r="Z635" i="21"/>
  <c r="AA635" i="21"/>
  <c r="K635" i="21"/>
  <c r="L634" i="21"/>
  <c r="M634" i="21"/>
  <c r="N634" i="21"/>
  <c r="O634" i="21"/>
  <c r="P634" i="21"/>
  <c r="Q634" i="21"/>
  <c r="R634" i="21"/>
  <c r="S634" i="21"/>
  <c r="T634" i="21"/>
  <c r="U634" i="21"/>
  <c r="V634" i="21"/>
  <c r="W634" i="21"/>
  <c r="X634" i="21"/>
  <c r="Y634" i="21"/>
  <c r="Z634" i="21"/>
  <c r="AA634" i="21"/>
  <c r="Y1206" i="21" l="1"/>
  <c r="Q1206" i="21"/>
  <c r="L391" i="21"/>
  <c r="T391" i="21"/>
  <c r="W391" i="21"/>
  <c r="P391" i="21"/>
  <c r="X391" i="21"/>
  <c r="AA391" i="21"/>
  <c r="Z410" i="21"/>
  <c r="AA411" i="21"/>
  <c r="Z391" i="21"/>
  <c r="K1206" i="21"/>
  <c r="Z1206" i="21"/>
  <c r="X1206" i="21"/>
  <c r="V1206" i="21"/>
  <c r="T1206" i="21"/>
  <c r="R1206" i="21"/>
  <c r="P1206" i="21"/>
  <c r="N1206" i="21"/>
  <c r="L1206" i="21"/>
  <c r="K393" i="21"/>
  <c r="K391" i="21" s="1"/>
  <c r="L624" i="21"/>
  <c r="M624" i="21"/>
  <c r="N624" i="21"/>
  <c r="O624" i="21"/>
  <c r="P624" i="21"/>
  <c r="Q624" i="21"/>
  <c r="R624" i="21"/>
  <c r="S624" i="21"/>
  <c r="T624" i="21"/>
  <c r="U624" i="21"/>
  <c r="V624" i="21"/>
  <c r="W624" i="21"/>
  <c r="X624" i="21"/>
  <c r="Y624" i="21"/>
  <c r="Z624" i="21"/>
  <c r="AA624" i="21"/>
  <c r="K624" i="21"/>
  <c r="L623" i="21"/>
  <c r="M623" i="21"/>
  <c r="N623" i="21"/>
  <c r="O623" i="21"/>
  <c r="P623" i="21"/>
  <c r="Q623" i="21"/>
  <c r="R623" i="21"/>
  <c r="S623" i="21"/>
  <c r="T623" i="21"/>
  <c r="U623" i="21"/>
  <c r="V623" i="21"/>
  <c r="W623" i="21"/>
  <c r="X623" i="21"/>
  <c r="Y623" i="21"/>
  <c r="Z623" i="21"/>
  <c r="AA623" i="21"/>
  <c r="K623" i="21"/>
  <c r="L621" i="21"/>
  <c r="M621" i="21"/>
  <c r="N621" i="21"/>
  <c r="O621" i="21"/>
  <c r="P621" i="21"/>
  <c r="Q621" i="21"/>
  <c r="R621" i="21"/>
  <c r="S621" i="21"/>
  <c r="T621" i="21"/>
  <c r="U621" i="21"/>
  <c r="V621" i="21"/>
  <c r="W621" i="21"/>
  <c r="X621" i="21"/>
  <c r="Y621" i="21"/>
  <c r="Z621" i="21"/>
  <c r="AA621" i="21"/>
  <c r="K621" i="21"/>
  <c r="L622" i="21"/>
  <c r="M622" i="21"/>
  <c r="N622" i="21"/>
  <c r="O622" i="21"/>
  <c r="P622" i="21"/>
  <c r="Q622" i="21"/>
  <c r="R622" i="21"/>
  <c r="S622" i="21"/>
  <c r="T622" i="21"/>
  <c r="U622" i="21"/>
  <c r="V622" i="21"/>
  <c r="W622" i="21"/>
  <c r="X622" i="21"/>
  <c r="Y622" i="21"/>
  <c r="Z622" i="21"/>
  <c r="AA622" i="21"/>
  <c r="K622" i="21"/>
  <c r="L620" i="21"/>
  <c r="M620" i="21"/>
  <c r="N620" i="21"/>
  <c r="O620" i="21"/>
  <c r="P620" i="21"/>
  <c r="Q620" i="21"/>
  <c r="R620" i="21"/>
  <c r="S620" i="21"/>
  <c r="T620" i="21"/>
  <c r="U620" i="21"/>
  <c r="V620" i="21"/>
  <c r="W620" i="21"/>
  <c r="X620" i="21"/>
  <c r="Y620" i="21"/>
  <c r="Z620" i="21"/>
  <c r="AA620" i="21"/>
  <c r="K620" i="21"/>
  <c r="L619" i="21"/>
  <c r="M619" i="21"/>
  <c r="N619" i="21"/>
  <c r="O619" i="21"/>
  <c r="P619" i="21"/>
  <c r="Q619" i="21"/>
  <c r="R619" i="21"/>
  <c r="S619" i="21"/>
  <c r="T619" i="21"/>
  <c r="U619" i="21"/>
  <c r="V619" i="21"/>
  <c r="W619" i="21"/>
  <c r="X619" i="21"/>
  <c r="Y619" i="21"/>
  <c r="Z619" i="21"/>
  <c r="AA619" i="21"/>
  <c r="K619" i="21"/>
  <c r="L618" i="21"/>
  <c r="M618" i="21"/>
  <c r="N618" i="21"/>
  <c r="O618" i="21"/>
  <c r="P618" i="21"/>
  <c r="Q618" i="21"/>
  <c r="R618" i="21"/>
  <c r="S618" i="21"/>
  <c r="T618" i="21"/>
  <c r="U618" i="21"/>
  <c r="V618" i="21"/>
  <c r="W618" i="21"/>
  <c r="X618" i="21"/>
  <c r="Y618" i="21"/>
  <c r="Z618" i="21"/>
  <c r="AA618" i="21"/>
  <c r="K618" i="21"/>
  <c r="L664" i="21" l="1"/>
  <c r="L663" i="21" s="1"/>
  <c r="M664" i="21"/>
  <c r="M663" i="21" s="1"/>
  <c r="N664" i="21"/>
  <c r="N663" i="21" s="1"/>
  <c r="O664" i="21"/>
  <c r="O663" i="21" s="1"/>
  <c r="P664" i="21"/>
  <c r="P663" i="21" s="1"/>
  <c r="Q664" i="21"/>
  <c r="Q663" i="21" s="1"/>
  <c r="R664" i="21"/>
  <c r="R663" i="21" s="1"/>
  <c r="S664" i="21"/>
  <c r="S663" i="21" s="1"/>
  <c r="T664" i="21"/>
  <c r="T663" i="21" s="1"/>
  <c r="U664" i="21"/>
  <c r="U663" i="21" s="1"/>
  <c r="V664" i="21"/>
  <c r="V663" i="21" s="1"/>
  <c r="W664" i="21"/>
  <c r="W663" i="21" s="1"/>
  <c r="X664" i="21"/>
  <c r="X663" i="21" s="1"/>
  <c r="Y664" i="21"/>
  <c r="Y663" i="21" s="1"/>
  <c r="Z664" i="21"/>
  <c r="Z663" i="21" s="1"/>
  <c r="AA664" i="21"/>
  <c r="AA663" i="21" s="1"/>
  <c r="K664" i="21"/>
  <c r="K663" i="21" s="1"/>
  <c r="AA502" i="21"/>
  <c r="Z502" i="21"/>
  <c r="Y502" i="21"/>
  <c r="X502" i="21"/>
  <c r="W502" i="21"/>
  <c r="V502" i="21"/>
  <c r="U502" i="21"/>
  <c r="T502" i="21"/>
  <c r="S502" i="21"/>
  <c r="R502" i="21"/>
  <c r="Q502" i="21"/>
  <c r="P502" i="21"/>
  <c r="O502" i="21"/>
  <c r="N502" i="21"/>
  <c r="M502" i="21"/>
  <c r="L502" i="21"/>
  <c r="K502" i="21"/>
  <c r="L497" i="21"/>
  <c r="M497" i="21"/>
  <c r="N497" i="21"/>
  <c r="O497" i="21"/>
  <c r="P497" i="21"/>
  <c r="Q497" i="21"/>
  <c r="R497" i="21"/>
  <c r="S497" i="21"/>
  <c r="T497" i="21"/>
  <c r="U497" i="21"/>
  <c r="V497" i="21"/>
  <c r="W497" i="21"/>
  <c r="X497" i="21"/>
  <c r="Y497" i="21"/>
  <c r="Z497" i="21"/>
  <c r="AA497" i="21"/>
  <c r="K497" i="21"/>
  <c r="K1135" i="21" l="1"/>
  <c r="K1215" i="21"/>
  <c r="K1140" i="21"/>
  <c r="K1158" i="21"/>
  <c r="K1154" i="21"/>
  <c r="K1152" i="21"/>
  <c r="K1150" i="21"/>
  <c r="K1142" i="21"/>
  <c r="K1137" i="21"/>
  <c r="K684" i="21"/>
  <c r="K681" i="21"/>
  <c r="K679" i="21"/>
  <c r="K689" i="21"/>
  <c r="K600" i="21"/>
  <c r="K595" i="21"/>
  <c r="K593" i="21"/>
  <c r="K591" i="21"/>
  <c r="K587" i="21"/>
  <c r="K584" i="21"/>
  <c r="K582" i="21"/>
  <c r="K611" i="21"/>
  <c r="K602" i="21"/>
  <c r="K609" i="21"/>
  <c r="K597" i="21"/>
  <c r="K691" i="21"/>
  <c r="K454" i="21"/>
  <c r="K486" i="21"/>
  <c r="K484" i="21" s="1"/>
  <c r="K460" i="21"/>
  <c r="K480" i="21"/>
  <c r="K476" i="21"/>
  <c r="K456" i="21"/>
  <c r="K442" i="21"/>
  <c r="K447" i="21"/>
  <c r="K500" i="21"/>
  <c r="K495" i="21" s="1"/>
  <c r="K467" i="21"/>
  <c r="K444" i="21"/>
  <c r="K439" i="21"/>
  <c r="K437" i="21"/>
  <c r="K435" i="21"/>
  <c r="K492" i="21"/>
  <c r="K490" i="21" s="1"/>
  <c r="K1214" i="21" l="1"/>
  <c r="K1170" i="21" s="1"/>
  <c r="K1134" i="21"/>
  <c r="K1131" i="21" s="1"/>
  <c r="K687" i="21"/>
  <c r="K678" i="21"/>
  <c r="K581" i="21"/>
  <c r="K433" i="21"/>
  <c r="K463" i="21"/>
  <c r="AA1215" i="21"/>
  <c r="AA1140" i="21"/>
  <c r="AA1158" i="21"/>
  <c r="AA1154" i="21"/>
  <c r="AA1152" i="21"/>
  <c r="AA1150" i="21"/>
  <c r="AA1142" i="21"/>
  <c r="AA1137" i="21"/>
  <c r="AA1135" i="21"/>
  <c r="Z1215" i="21"/>
  <c r="Z1140" i="21"/>
  <c r="Z1158" i="21"/>
  <c r="Z1154" i="21"/>
  <c r="Z1152" i="21"/>
  <c r="Z1150" i="21"/>
  <c r="Z1142" i="21"/>
  <c r="Z1137" i="21"/>
  <c r="Z1135" i="21"/>
  <c r="Y1215" i="21"/>
  <c r="Y1140" i="21"/>
  <c r="Y1158" i="21"/>
  <c r="Y1154" i="21"/>
  <c r="Y1152" i="21"/>
  <c r="Y1150" i="21"/>
  <c r="Y1142" i="21"/>
  <c r="Y1137" i="21"/>
  <c r="Y1135" i="21"/>
  <c r="X1215" i="21"/>
  <c r="X1140" i="21"/>
  <c r="X1158" i="21"/>
  <c r="X1154" i="21"/>
  <c r="X1152" i="21"/>
  <c r="X1150" i="21"/>
  <c r="X1142" i="21"/>
  <c r="X1137" i="21"/>
  <c r="X1135" i="21"/>
  <c r="W1215" i="21"/>
  <c r="W1140" i="21"/>
  <c r="W1158" i="21"/>
  <c r="W1154" i="21"/>
  <c r="W1152" i="21"/>
  <c r="W1150" i="21"/>
  <c r="W1142" i="21"/>
  <c r="W1137" i="21"/>
  <c r="W1135" i="21"/>
  <c r="V1215" i="21"/>
  <c r="V1140" i="21"/>
  <c r="V1158" i="21"/>
  <c r="V1154" i="21"/>
  <c r="V1152" i="21"/>
  <c r="V1150" i="21"/>
  <c r="V1142" i="21"/>
  <c r="V1137" i="21"/>
  <c r="V1135" i="21"/>
  <c r="U1215" i="21"/>
  <c r="U1140" i="21"/>
  <c r="U1158" i="21"/>
  <c r="U1154" i="21"/>
  <c r="U1152" i="21"/>
  <c r="U1150" i="21"/>
  <c r="U1142" i="21"/>
  <c r="U1137" i="21"/>
  <c r="U1135" i="21"/>
  <c r="T1215" i="21"/>
  <c r="T1140" i="21"/>
  <c r="T1158" i="21"/>
  <c r="T1154" i="21"/>
  <c r="T1152" i="21"/>
  <c r="T1150" i="21"/>
  <c r="T1142" i="21"/>
  <c r="T1137" i="21"/>
  <c r="T1135" i="21"/>
  <c r="S1215" i="21"/>
  <c r="S1140" i="21"/>
  <c r="S1158" i="21"/>
  <c r="S1154" i="21"/>
  <c r="S1152" i="21"/>
  <c r="S1150" i="21"/>
  <c r="S1142" i="21"/>
  <c r="S1137" i="21"/>
  <c r="S1135" i="21"/>
  <c r="R1215" i="21"/>
  <c r="R1140" i="21"/>
  <c r="R1158" i="21"/>
  <c r="R1154" i="21"/>
  <c r="R1152" i="21"/>
  <c r="R1150" i="21"/>
  <c r="R1142" i="21"/>
  <c r="R1137" i="21"/>
  <c r="R1135" i="21"/>
  <c r="Q1215" i="21"/>
  <c r="Q1140" i="21"/>
  <c r="Q1158" i="21"/>
  <c r="Q1154" i="21"/>
  <c r="Q1152" i="21"/>
  <c r="Q1150" i="21"/>
  <c r="Q1142" i="21"/>
  <c r="Q1137" i="21"/>
  <c r="Q1135" i="21"/>
  <c r="P1215" i="21"/>
  <c r="P1140" i="21"/>
  <c r="P1158" i="21"/>
  <c r="P1154" i="21"/>
  <c r="P1152" i="21"/>
  <c r="P1150" i="21"/>
  <c r="P1142" i="21"/>
  <c r="P1137" i="21"/>
  <c r="P1135" i="21"/>
  <c r="O1215" i="21"/>
  <c r="O1140" i="21"/>
  <c r="O1158" i="21"/>
  <c r="O1154" i="21"/>
  <c r="O1152" i="21"/>
  <c r="O1150" i="21"/>
  <c r="O1142" i="21"/>
  <c r="O1137" i="21"/>
  <c r="O1135" i="21"/>
  <c r="N1215" i="21"/>
  <c r="N1140" i="21"/>
  <c r="N1158" i="21"/>
  <c r="N1154" i="21"/>
  <c r="N1152" i="21"/>
  <c r="N1150" i="21"/>
  <c r="N1142" i="21"/>
  <c r="N1137" i="21"/>
  <c r="N1135" i="21"/>
  <c r="M1215" i="21"/>
  <c r="M1140" i="21"/>
  <c r="M1158" i="21"/>
  <c r="M1154" i="21"/>
  <c r="M1152" i="21"/>
  <c r="M1150" i="21"/>
  <c r="M1142" i="21"/>
  <c r="M1137" i="21"/>
  <c r="M1135" i="21"/>
  <c r="L1215" i="21"/>
  <c r="L1140" i="21"/>
  <c r="L1158" i="21"/>
  <c r="L1154" i="21"/>
  <c r="L1152" i="21"/>
  <c r="L1150" i="21"/>
  <c r="L1142" i="21"/>
  <c r="L1137" i="21"/>
  <c r="L1135" i="21"/>
  <c r="AA684" i="21"/>
  <c r="AA681" i="21"/>
  <c r="AA679" i="21"/>
  <c r="AA689" i="21"/>
  <c r="AA600" i="21"/>
  <c r="AA595" i="21"/>
  <c r="AA593" i="21"/>
  <c r="Z684" i="21"/>
  <c r="Z681" i="21"/>
  <c r="Z679" i="21"/>
  <c r="Z689" i="21"/>
  <c r="Z600" i="21"/>
  <c r="Z595" i="21"/>
  <c r="Z593" i="21"/>
  <c r="Y684" i="21"/>
  <c r="Y681" i="21"/>
  <c r="Y679" i="21"/>
  <c r="Y689" i="21"/>
  <c r="Y600" i="21"/>
  <c r="Y595" i="21"/>
  <c r="Y593" i="21"/>
  <c r="X684" i="21"/>
  <c r="X681" i="21"/>
  <c r="X679" i="21"/>
  <c r="X689" i="21"/>
  <c r="X600" i="21"/>
  <c r="X595" i="21"/>
  <c r="X593" i="21"/>
  <c r="W684" i="21"/>
  <c r="W681" i="21"/>
  <c r="W679" i="21"/>
  <c r="W689" i="21"/>
  <c r="W600" i="21"/>
  <c r="W595" i="21"/>
  <c r="W593" i="21"/>
  <c r="V684" i="21"/>
  <c r="V681" i="21"/>
  <c r="V679" i="21"/>
  <c r="V689" i="21"/>
  <c r="V600" i="21"/>
  <c r="V595" i="21"/>
  <c r="V593" i="21"/>
  <c r="U684" i="21"/>
  <c r="U681" i="21"/>
  <c r="U679" i="21"/>
  <c r="U689" i="21"/>
  <c r="U600" i="21"/>
  <c r="U595" i="21"/>
  <c r="U593" i="21"/>
  <c r="T684" i="21"/>
  <c r="T681" i="21"/>
  <c r="T679" i="21"/>
  <c r="T689" i="21"/>
  <c r="T600" i="21"/>
  <c r="T595" i="21"/>
  <c r="T593" i="21"/>
  <c r="S684" i="21"/>
  <c r="S681" i="21"/>
  <c r="S679" i="21"/>
  <c r="S689" i="21"/>
  <c r="S600" i="21"/>
  <c r="S595" i="21"/>
  <c r="S593" i="21"/>
  <c r="R684" i="21"/>
  <c r="R681" i="21"/>
  <c r="R679" i="21"/>
  <c r="R689" i="21"/>
  <c r="R600" i="21"/>
  <c r="R595" i="21"/>
  <c r="R593" i="21"/>
  <c r="Q684" i="21"/>
  <c r="Q681" i="21"/>
  <c r="Q679" i="21"/>
  <c r="Q689" i="21"/>
  <c r="Q600" i="21"/>
  <c r="Q595" i="21"/>
  <c r="Q593" i="21"/>
  <c r="P684" i="21"/>
  <c r="P681" i="21"/>
  <c r="P679" i="21"/>
  <c r="P689" i="21"/>
  <c r="P600" i="21"/>
  <c r="P595" i="21"/>
  <c r="P593" i="21"/>
  <c r="O684" i="21"/>
  <c r="O681" i="21"/>
  <c r="O679" i="21"/>
  <c r="O689" i="21"/>
  <c r="O600" i="21"/>
  <c r="O595" i="21"/>
  <c r="O593" i="21"/>
  <c r="N684" i="21"/>
  <c r="N681" i="21"/>
  <c r="N679" i="21"/>
  <c r="N689" i="21"/>
  <c r="N600" i="21"/>
  <c r="N595" i="21"/>
  <c r="N593" i="21"/>
  <c r="M684" i="21"/>
  <c r="M681" i="21"/>
  <c r="M679" i="21"/>
  <c r="M689" i="21"/>
  <c r="M600" i="21"/>
  <c r="M595" i="21"/>
  <c r="M593" i="21"/>
  <c r="L684" i="21"/>
  <c r="L681" i="21"/>
  <c r="L679" i="21"/>
  <c r="L689" i="21"/>
  <c r="L600" i="21"/>
  <c r="L595" i="21"/>
  <c r="L593" i="21"/>
  <c r="AA591" i="21"/>
  <c r="AA587" i="21"/>
  <c r="AA584" i="21"/>
  <c r="AA582" i="21"/>
  <c r="Z591" i="21"/>
  <c r="Z587" i="21"/>
  <c r="Z584" i="21"/>
  <c r="Z582" i="21"/>
  <c r="Y591" i="21"/>
  <c r="Y587" i="21"/>
  <c r="Y584" i="21"/>
  <c r="Y582" i="21"/>
  <c r="X591" i="21"/>
  <c r="X587" i="21"/>
  <c r="X584" i="21"/>
  <c r="X582" i="21"/>
  <c r="W591" i="21"/>
  <c r="W587" i="21"/>
  <c r="W584" i="21"/>
  <c r="W582" i="21"/>
  <c r="V591" i="21"/>
  <c r="V587" i="21"/>
  <c r="V584" i="21"/>
  <c r="V582" i="21"/>
  <c r="U591" i="21"/>
  <c r="U587" i="21"/>
  <c r="U584" i="21"/>
  <c r="U582" i="21"/>
  <c r="T591" i="21"/>
  <c r="T587" i="21"/>
  <c r="T584" i="21"/>
  <c r="T582" i="21"/>
  <c r="S591" i="21"/>
  <c r="S587" i="21"/>
  <c r="S584" i="21"/>
  <c r="S582" i="21"/>
  <c r="R591" i="21"/>
  <c r="R587" i="21"/>
  <c r="R584" i="21"/>
  <c r="R582" i="21"/>
  <c r="Q591" i="21"/>
  <c r="Q587" i="21"/>
  <c r="Q584" i="21"/>
  <c r="Q582" i="21"/>
  <c r="P591" i="21"/>
  <c r="P587" i="21"/>
  <c r="P584" i="21"/>
  <c r="P582" i="21"/>
  <c r="O591" i="21"/>
  <c r="O587" i="21"/>
  <c r="O584" i="21"/>
  <c r="O582" i="21"/>
  <c r="N591" i="21"/>
  <c r="N587" i="21"/>
  <c r="N584" i="21"/>
  <c r="N582" i="21"/>
  <c r="M591" i="21"/>
  <c r="M587" i="21"/>
  <c r="M584" i="21"/>
  <c r="M582" i="21"/>
  <c r="L591" i="21"/>
  <c r="L587" i="21"/>
  <c r="L584" i="21"/>
  <c r="L582" i="21"/>
  <c r="AA611" i="21"/>
  <c r="AA602" i="21"/>
  <c r="AA609" i="21"/>
  <c r="AA597" i="21"/>
  <c r="Z611" i="21"/>
  <c r="Z602" i="21"/>
  <c r="Z609" i="21"/>
  <c r="Z597" i="21"/>
  <c r="Y611" i="21"/>
  <c r="Y602" i="21"/>
  <c r="Y609" i="21"/>
  <c r="Y597" i="21"/>
  <c r="X611" i="21"/>
  <c r="X602" i="21"/>
  <c r="X609" i="21"/>
  <c r="X597" i="21"/>
  <c r="W611" i="21"/>
  <c r="W602" i="21"/>
  <c r="W609" i="21"/>
  <c r="W597" i="21"/>
  <c r="V611" i="21"/>
  <c r="V602" i="21"/>
  <c r="V609" i="21"/>
  <c r="V597" i="21"/>
  <c r="U611" i="21"/>
  <c r="U602" i="21"/>
  <c r="U609" i="21"/>
  <c r="U597" i="21"/>
  <c r="T611" i="21"/>
  <c r="T602" i="21"/>
  <c r="T609" i="21"/>
  <c r="T597" i="21"/>
  <c r="S611" i="21"/>
  <c r="S602" i="21"/>
  <c r="S609" i="21"/>
  <c r="S597" i="21"/>
  <c r="R611" i="21"/>
  <c r="R602" i="21"/>
  <c r="R609" i="21"/>
  <c r="R597" i="21"/>
  <c r="Q611" i="21"/>
  <c r="Q602" i="21"/>
  <c r="Q609" i="21"/>
  <c r="Q597" i="21"/>
  <c r="P611" i="21"/>
  <c r="P602" i="21"/>
  <c r="P609" i="21"/>
  <c r="P597" i="21"/>
  <c r="O611" i="21"/>
  <c r="O602" i="21"/>
  <c r="O609" i="21"/>
  <c r="O597" i="21"/>
  <c r="N611" i="21"/>
  <c r="N602" i="21"/>
  <c r="N609" i="21"/>
  <c r="N597" i="21"/>
  <c r="M611" i="21"/>
  <c r="M602" i="21"/>
  <c r="M609" i="21"/>
  <c r="M597" i="21"/>
  <c r="L611" i="21"/>
  <c r="L602" i="21"/>
  <c r="L609" i="21"/>
  <c r="L597" i="21"/>
  <c r="AA691" i="21"/>
  <c r="AA454" i="21"/>
  <c r="AA486" i="21"/>
  <c r="AA484" i="21" s="1"/>
  <c r="AA460" i="21"/>
  <c r="AA480" i="21"/>
  <c r="AA476" i="21"/>
  <c r="AA456" i="21"/>
  <c r="AA442" i="21"/>
  <c r="AA447" i="21"/>
  <c r="AA500" i="21"/>
  <c r="AA495" i="21" s="1"/>
  <c r="AA467" i="21"/>
  <c r="AA444" i="21"/>
  <c r="AA439" i="21"/>
  <c r="AA437" i="21"/>
  <c r="AA435" i="21"/>
  <c r="AA492" i="21"/>
  <c r="AA490" i="21" s="1"/>
  <c r="Z691" i="21"/>
  <c r="Z454" i="21"/>
  <c r="Z486" i="21"/>
  <c r="Z484" i="21" s="1"/>
  <c r="Z460" i="21"/>
  <c r="Z480" i="21"/>
  <c r="Z476" i="21"/>
  <c r="Z456" i="21"/>
  <c r="Z442" i="21"/>
  <c r="Z447" i="21"/>
  <c r="Z500" i="21"/>
  <c r="Z495" i="21" s="1"/>
  <c r="Z467" i="21"/>
  <c r="Z444" i="21"/>
  <c r="Z439" i="21"/>
  <c r="Z437" i="21"/>
  <c r="Z435" i="21"/>
  <c r="Z492" i="21"/>
  <c r="Z490" i="21" s="1"/>
  <c r="Y691" i="21"/>
  <c r="Y454" i="21"/>
  <c r="Y486" i="21"/>
  <c r="Y484" i="21" s="1"/>
  <c r="Y460" i="21"/>
  <c r="Y480" i="21"/>
  <c r="Y476" i="21"/>
  <c r="Y456" i="21"/>
  <c r="Y442" i="21"/>
  <c r="Y447" i="21"/>
  <c r="Y500" i="21"/>
  <c r="Y495" i="21" s="1"/>
  <c r="Y467" i="21"/>
  <c r="Y444" i="21"/>
  <c r="Y439" i="21"/>
  <c r="Y437" i="21"/>
  <c r="Y435" i="21"/>
  <c r="Y492" i="21"/>
  <c r="Y490" i="21" s="1"/>
  <c r="X691" i="21"/>
  <c r="X454" i="21"/>
  <c r="X486" i="21"/>
  <c r="X484" i="21" s="1"/>
  <c r="X460" i="21"/>
  <c r="X480" i="21"/>
  <c r="X476" i="21"/>
  <c r="X456" i="21"/>
  <c r="X442" i="21"/>
  <c r="X447" i="21"/>
  <c r="X500" i="21"/>
  <c r="X495" i="21" s="1"/>
  <c r="X467" i="21"/>
  <c r="X444" i="21"/>
  <c r="X439" i="21"/>
  <c r="X437" i="21"/>
  <c r="X435" i="21"/>
  <c r="X492" i="21"/>
  <c r="X490" i="21" s="1"/>
  <c r="W691" i="21"/>
  <c r="W454" i="21"/>
  <c r="W486" i="21"/>
  <c r="W484" i="21" s="1"/>
  <c r="W460" i="21"/>
  <c r="W480" i="21"/>
  <c r="W476" i="21"/>
  <c r="W456" i="21"/>
  <c r="W442" i="21"/>
  <c r="W447" i="21"/>
  <c r="W500" i="21"/>
  <c r="W495" i="21" s="1"/>
  <c r="W467" i="21"/>
  <c r="W444" i="21"/>
  <c r="W439" i="21"/>
  <c r="W437" i="21"/>
  <c r="W435" i="21"/>
  <c r="W492" i="21"/>
  <c r="W490" i="21" s="1"/>
  <c r="V691" i="21"/>
  <c r="V454" i="21"/>
  <c r="V486" i="21"/>
  <c r="V484" i="21" s="1"/>
  <c r="V460" i="21"/>
  <c r="V480" i="21"/>
  <c r="V476" i="21"/>
  <c r="V456" i="21"/>
  <c r="V442" i="21"/>
  <c r="V447" i="21"/>
  <c r="V500" i="21"/>
  <c r="V495" i="21" s="1"/>
  <c r="V467" i="21"/>
  <c r="V444" i="21"/>
  <c r="V439" i="21"/>
  <c r="V437" i="21"/>
  <c r="V435" i="21"/>
  <c r="V492" i="21"/>
  <c r="V490" i="21" s="1"/>
  <c r="U691" i="21"/>
  <c r="U454" i="21"/>
  <c r="U486" i="21"/>
  <c r="U484" i="21" s="1"/>
  <c r="U460" i="21"/>
  <c r="U480" i="21"/>
  <c r="U476" i="21"/>
  <c r="U456" i="21"/>
  <c r="U442" i="21"/>
  <c r="U447" i="21"/>
  <c r="U500" i="21"/>
  <c r="U495" i="21" s="1"/>
  <c r="U467" i="21"/>
  <c r="U444" i="21"/>
  <c r="U439" i="21"/>
  <c r="U437" i="21"/>
  <c r="U435" i="21"/>
  <c r="U492" i="21"/>
  <c r="U490" i="21" s="1"/>
  <c r="T691" i="21"/>
  <c r="T454" i="21"/>
  <c r="T486" i="21"/>
  <c r="T484" i="21" s="1"/>
  <c r="T460" i="21"/>
  <c r="T480" i="21"/>
  <c r="T476" i="21"/>
  <c r="T456" i="21"/>
  <c r="T442" i="21"/>
  <c r="T447" i="21"/>
  <c r="T500" i="21"/>
  <c r="T495" i="21" s="1"/>
  <c r="T467" i="21"/>
  <c r="T444" i="21"/>
  <c r="T439" i="21"/>
  <c r="T437" i="21"/>
  <c r="T435" i="21"/>
  <c r="T492" i="21"/>
  <c r="T490" i="21" s="1"/>
  <c r="S691" i="21"/>
  <c r="S454" i="21"/>
  <c r="S486" i="21"/>
  <c r="S484" i="21" s="1"/>
  <c r="S460" i="21"/>
  <c r="S480" i="21"/>
  <c r="S476" i="21"/>
  <c r="S456" i="21"/>
  <c r="S442" i="21"/>
  <c r="S447" i="21"/>
  <c r="S500" i="21"/>
  <c r="S495" i="21" s="1"/>
  <c r="S467" i="21"/>
  <c r="S444" i="21"/>
  <c r="S439" i="21"/>
  <c r="S437" i="21"/>
  <c r="S435" i="21"/>
  <c r="S492" i="21"/>
  <c r="S490" i="21" s="1"/>
  <c r="R691" i="21"/>
  <c r="R454" i="21"/>
  <c r="R486" i="21"/>
  <c r="R484" i="21" s="1"/>
  <c r="R460" i="21"/>
  <c r="R480" i="21"/>
  <c r="R476" i="21"/>
  <c r="R456" i="21"/>
  <c r="R442" i="21"/>
  <c r="R447" i="21"/>
  <c r="R500" i="21"/>
  <c r="R495" i="21" s="1"/>
  <c r="R467" i="21"/>
  <c r="R444" i="21"/>
  <c r="R439" i="21"/>
  <c r="R437" i="21"/>
  <c r="R435" i="21"/>
  <c r="R492" i="21"/>
  <c r="R490" i="21" s="1"/>
  <c r="Q691" i="21"/>
  <c r="Q454" i="21"/>
  <c r="Q486" i="21"/>
  <c r="Q484" i="21" s="1"/>
  <c r="Q460" i="21"/>
  <c r="Q480" i="21"/>
  <c r="Q476" i="21"/>
  <c r="Q456" i="21"/>
  <c r="Q442" i="21"/>
  <c r="Q447" i="21"/>
  <c r="Q500" i="21"/>
  <c r="Q495" i="21" s="1"/>
  <c r="Q467" i="21"/>
  <c r="Q444" i="21"/>
  <c r="Q439" i="21"/>
  <c r="Q437" i="21"/>
  <c r="Q435" i="21"/>
  <c r="Q492" i="21"/>
  <c r="Q490" i="21" s="1"/>
  <c r="P691" i="21"/>
  <c r="P454" i="21"/>
  <c r="P486" i="21"/>
  <c r="P484" i="21" s="1"/>
  <c r="P460" i="21"/>
  <c r="P480" i="21"/>
  <c r="P476" i="21"/>
  <c r="P456" i="21"/>
  <c r="P442" i="21"/>
  <c r="P447" i="21"/>
  <c r="P500" i="21"/>
  <c r="P495" i="21" s="1"/>
  <c r="P467" i="21"/>
  <c r="P444" i="21"/>
  <c r="P439" i="21"/>
  <c r="P437" i="21"/>
  <c r="P435" i="21"/>
  <c r="P492" i="21"/>
  <c r="P490" i="21" s="1"/>
  <c r="O691" i="21"/>
  <c r="O454" i="21"/>
  <c r="O486" i="21"/>
  <c r="O484" i="21" s="1"/>
  <c r="O460" i="21"/>
  <c r="O480" i="21"/>
  <c r="O476" i="21"/>
  <c r="O456" i="21"/>
  <c r="O442" i="21"/>
  <c r="O447" i="21"/>
  <c r="O500" i="21"/>
  <c r="O495" i="21" s="1"/>
  <c r="O467" i="21"/>
  <c r="O444" i="21"/>
  <c r="O439" i="21"/>
  <c r="O437" i="21"/>
  <c r="O435" i="21"/>
  <c r="O492" i="21"/>
  <c r="O490" i="21" s="1"/>
  <c r="N691" i="21"/>
  <c r="N454" i="21"/>
  <c r="N486" i="21"/>
  <c r="N484" i="21" s="1"/>
  <c r="N460" i="21"/>
  <c r="N480" i="21"/>
  <c r="N476" i="21"/>
  <c r="N456" i="21"/>
  <c r="N442" i="21"/>
  <c r="N447" i="21"/>
  <c r="N500" i="21"/>
  <c r="N495" i="21" s="1"/>
  <c r="N467" i="21"/>
  <c r="N444" i="21"/>
  <c r="N439" i="21"/>
  <c r="N437" i="21"/>
  <c r="N435" i="21"/>
  <c r="N492" i="21"/>
  <c r="N490" i="21" s="1"/>
  <c r="M691" i="21"/>
  <c r="M454" i="21"/>
  <c r="M486" i="21"/>
  <c r="M484" i="21" s="1"/>
  <c r="M460" i="21"/>
  <c r="M480" i="21"/>
  <c r="M476" i="21"/>
  <c r="M456" i="21"/>
  <c r="M442" i="21"/>
  <c r="M447" i="21"/>
  <c r="M500" i="21"/>
  <c r="M495" i="21" s="1"/>
  <c r="M467" i="21"/>
  <c r="M444" i="21"/>
  <c r="M439" i="21"/>
  <c r="M437" i="21"/>
  <c r="M435" i="21"/>
  <c r="M492" i="21"/>
  <c r="M490" i="21" s="1"/>
  <c r="L691" i="21"/>
  <c r="L454" i="21"/>
  <c r="L486" i="21"/>
  <c r="L484" i="21" s="1"/>
  <c r="L460" i="21"/>
  <c r="L480" i="21"/>
  <c r="L476" i="21"/>
  <c r="L456" i="21"/>
  <c r="L442" i="21"/>
  <c r="L447" i="21"/>
  <c r="L500" i="21"/>
  <c r="L495" i="21" s="1"/>
  <c r="L467" i="21"/>
  <c r="L444" i="21"/>
  <c r="L439" i="21"/>
  <c r="L437" i="21"/>
  <c r="L435" i="21"/>
  <c r="L492" i="21"/>
  <c r="L490" i="21" s="1"/>
  <c r="L362" i="21"/>
  <c r="M362" i="21"/>
  <c r="N362" i="21"/>
  <c r="O362" i="21"/>
  <c r="P362" i="21"/>
  <c r="Q362" i="21"/>
  <c r="R362" i="21"/>
  <c r="S362" i="21"/>
  <c r="T362" i="21"/>
  <c r="U362" i="21"/>
  <c r="V362" i="21"/>
  <c r="W362" i="21"/>
  <c r="X362" i="21"/>
  <c r="Y362" i="21"/>
  <c r="Z362" i="21"/>
  <c r="AA362" i="21"/>
  <c r="K362" i="21"/>
  <c r="K354" i="21"/>
  <c r="L1214" i="21" l="1"/>
  <c r="L1170" i="21" s="1"/>
  <c r="N1214" i="21"/>
  <c r="N1170" i="21" s="1"/>
  <c r="P1214" i="21"/>
  <c r="P1170" i="21" s="1"/>
  <c r="R1214" i="21"/>
  <c r="R1170" i="21" s="1"/>
  <c r="T1214" i="21"/>
  <c r="T1170" i="21" s="1"/>
  <c r="V1214" i="21"/>
  <c r="V1170" i="21" s="1"/>
  <c r="X1214" i="21"/>
  <c r="X1170" i="21" s="1"/>
  <c r="Z1214" i="21"/>
  <c r="Z1170" i="21" s="1"/>
  <c r="M1214" i="21"/>
  <c r="M1170" i="21" s="1"/>
  <c r="O1214" i="21"/>
  <c r="O1170" i="21" s="1"/>
  <c r="Q1214" i="21"/>
  <c r="Q1170" i="21" s="1"/>
  <c r="S1214" i="21"/>
  <c r="S1170" i="21" s="1"/>
  <c r="U1214" i="21"/>
  <c r="U1170" i="21" s="1"/>
  <c r="W1214" i="21"/>
  <c r="W1170" i="21" s="1"/>
  <c r="Y1214" i="21"/>
  <c r="Y1170" i="21" s="1"/>
  <c r="AA1214" i="21"/>
  <c r="AA1170" i="21" s="1"/>
  <c r="M1134" i="21"/>
  <c r="M1131" i="21" s="1"/>
  <c r="O1134" i="21"/>
  <c r="O1131" i="21" s="1"/>
  <c r="Q1134" i="21"/>
  <c r="Q1131" i="21" s="1"/>
  <c r="S1134" i="21"/>
  <c r="S1131" i="21" s="1"/>
  <c r="U1134" i="21"/>
  <c r="U1131" i="21" s="1"/>
  <c r="W1134" i="21"/>
  <c r="W1131" i="21" s="1"/>
  <c r="Y1134" i="21"/>
  <c r="Y1131" i="21" s="1"/>
  <c r="AA1134" i="21"/>
  <c r="AA1131" i="21" s="1"/>
  <c r="L1134" i="21"/>
  <c r="L1131" i="21" s="1"/>
  <c r="N1134" i="21"/>
  <c r="N1131" i="21" s="1"/>
  <c r="P1134" i="21"/>
  <c r="P1131" i="21" s="1"/>
  <c r="R1134" i="21"/>
  <c r="R1131" i="21" s="1"/>
  <c r="T1134" i="21"/>
  <c r="T1131" i="21" s="1"/>
  <c r="V1134" i="21"/>
  <c r="V1131" i="21" s="1"/>
  <c r="X1134" i="21"/>
  <c r="X1131" i="21" s="1"/>
  <c r="Z1134" i="21"/>
  <c r="Z1131" i="21" s="1"/>
  <c r="L678" i="21"/>
  <c r="N678" i="21"/>
  <c r="P678" i="21"/>
  <c r="T678" i="21"/>
  <c r="V678" i="21"/>
  <c r="X678" i="21"/>
  <c r="Z678" i="21"/>
  <c r="K675" i="21"/>
  <c r="M678" i="21"/>
  <c r="O678" i="21"/>
  <c r="Q678" i="21"/>
  <c r="S678" i="21"/>
  <c r="U678" i="21"/>
  <c r="W678" i="21"/>
  <c r="Y678" i="21"/>
  <c r="AA678" i="21"/>
  <c r="L687" i="21"/>
  <c r="M687" i="21"/>
  <c r="N687" i="21"/>
  <c r="O687" i="21"/>
  <c r="P687" i="21"/>
  <c r="Q687" i="21"/>
  <c r="R687" i="21"/>
  <c r="S687" i="21"/>
  <c r="T687" i="21"/>
  <c r="U687" i="21"/>
  <c r="V687" i="21"/>
  <c r="W687" i="21"/>
  <c r="X687" i="21"/>
  <c r="Y687" i="21"/>
  <c r="Z687" i="21"/>
  <c r="AA687" i="21"/>
  <c r="R678" i="21"/>
  <c r="L581" i="21"/>
  <c r="M581" i="21"/>
  <c r="N581" i="21"/>
  <c r="O581" i="21"/>
  <c r="P581" i="21"/>
  <c r="Q581" i="21"/>
  <c r="R581" i="21"/>
  <c r="S581" i="21"/>
  <c r="T581" i="21"/>
  <c r="U581" i="21"/>
  <c r="V581" i="21"/>
  <c r="W581" i="21"/>
  <c r="X581" i="21"/>
  <c r="Y581" i="21"/>
  <c r="Z581" i="21"/>
  <c r="AA581" i="21"/>
  <c r="L433" i="21"/>
  <c r="L463" i="21"/>
  <c r="M433" i="21"/>
  <c r="M463" i="21"/>
  <c r="N433" i="21"/>
  <c r="N463" i="21"/>
  <c r="O433" i="21"/>
  <c r="O463" i="21"/>
  <c r="P433" i="21"/>
  <c r="P463" i="21"/>
  <c r="Q433" i="21"/>
  <c r="Q463" i="21"/>
  <c r="R433" i="21"/>
  <c r="R463" i="21"/>
  <c r="S433" i="21"/>
  <c r="S463" i="21"/>
  <c r="T433" i="21"/>
  <c r="T463" i="21"/>
  <c r="U433" i="21"/>
  <c r="U463" i="21"/>
  <c r="V433" i="21"/>
  <c r="V463" i="21"/>
  <c r="W433" i="21"/>
  <c r="W463" i="21"/>
  <c r="X433" i="21"/>
  <c r="X463" i="21"/>
  <c r="Y433" i="21"/>
  <c r="Y463" i="21"/>
  <c r="Z433" i="21"/>
  <c r="Z463" i="21"/>
  <c r="AA433" i="21"/>
  <c r="AA463" i="21"/>
  <c r="AA354" i="21"/>
  <c r="Y354" i="21"/>
  <c r="W354" i="21"/>
  <c r="U354" i="21"/>
  <c r="S354" i="21"/>
  <c r="Q354" i="21"/>
  <c r="O354" i="21"/>
  <c r="M354" i="21"/>
  <c r="AA346" i="21"/>
  <c r="Y346" i="21"/>
  <c r="Y342" i="21" s="1"/>
  <c r="W346" i="21"/>
  <c r="W342" i="21" s="1"/>
  <c r="U346" i="21"/>
  <c r="U342" i="21" s="1"/>
  <c r="S346" i="21"/>
  <c r="S342" i="21" s="1"/>
  <c r="Q346" i="21"/>
  <c r="Q342" i="21" s="1"/>
  <c r="O346" i="21"/>
  <c r="O342" i="21" s="1"/>
  <c r="M346" i="21"/>
  <c r="M342" i="21" s="1"/>
  <c r="Z354" i="21"/>
  <c r="X354" i="21"/>
  <c r="V354" i="21"/>
  <c r="T354" i="21"/>
  <c r="R354" i="21"/>
  <c r="P354" i="21"/>
  <c r="N354" i="21"/>
  <c r="L354" i="21"/>
  <c r="K346" i="21"/>
  <c r="K342" i="21" s="1"/>
  <c r="Z346" i="21"/>
  <c r="X346" i="21"/>
  <c r="V346" i="21"/>
  <c r="T346" i="21"/>
  <c r="R346" i="21"/>
  <c r="P346" i="21"/>
  <c r="N346" i="21"/>
  <c r="L346" i="21"/>
  <c r="K348" i="21"/>
  <c r="Z348" i="21"/>
  <c r="X348" i="21"/>
  <c r="V348" i="21"/>
  <c r="T348" i="21"/>
  <c r="R348" i="21"/>
  <c r="P348" i="21"/>
  <c r="N348" i="21"/>
  <c r="L348" i="21"/>
  <c r="AA348" i="21"/>
  <c r="Y348" i="21"/>
  <c r="W348" i="21"/>
  <c r="U348" i="21"/>
  <c r="S348" i="21"/>
  <c r="Q348" i="21"/>
  <c r="O348" i="21"/>
  <c r="M348" i="21"/>
  <c r="L430" i="21"/>
  <c r="M430" i="21"/>
  <c r="N430" i="21"/>
  <c r="O430" i="21"/>
  <c r="P430" i="21"/>
  <c r="Q430" i="21"/>
  <c r="R430" i="21"/>
  <c r="S430" i="21"/>
  <c r="T430" i="21"/>
  <c r="U430" i="21"/>
  <c r="V430" i="21"/>
  <c r="W430" i="21"/>
  <c r="X430" i="21"/>
  <c r="Y430" i="21"/>
  <c r="Z430" i="21"/>
  <c r="AA430" i="21"/>
  <c r="K430" i="21"/>
  <c r="R675" i="21" l="1"/>
  <c r="AA342" i="21"/>
  <c r="Y675" i="21"/>
  <c r="U675" i="21"/>
  <c r="Q675" i="21"/>
  <c r="M675" i="21"/>
  <c r="Z675" i="21"/>
  <c r="V675" i="21"/>
  <c r="P675" i="21"/>
  <c r="L675" i="21"/>
  <c r="AA675" i="21"/>
  <c r="W675" i="21"/>
  <c r="S675" i="21"/>
  <c r="O675" i="21"/>
  <c r="X675" i="21"/>
  <c r="T675" i="21"/>
  <c r="N675" i="21"/>
  <c r="L342" i="21"/>
  <c r="P342" i="21"/>
  <c r="T342" i="21"/>
  <c r="X342" i="21"/>
  <c r="N342" i="21"/>
  <c r="R342" i="21"/>
  <c r="V342" i="21"/>
  <c r="Z342" i="21"/>
  <c r="F1410" i="21"/>
  <c r="F1409" i="21"/>
  <c r="F1395" i="21"/>
  <c r="F1390" i="21"/>
  <c r="F1378" i="21"/>
  <c r="AA1369" i="21"/>
  <c r="AA1316" i="21" s="1"/>
  <c r="Z1369" i="21"/>
  <c r="Y1369" i="21"/>
  <c r="X1369" i="21"/>
  <c r="W1369" i="21"/>
  <c r="W1316" i="21" s="1"/>
  <c r="V1369" i="21"/>
  <c r="V1316" i="21" s="1"/>
  <c r="U1369" i="21"/>
  <c r="U1316" i="21" s="1"/>
  <c r="T1369" i="21"/>
  <c r="T1316" i="21" s="1"/>
  <c r="S1369" i="21"/>
  <c r="S1316" i="21" s="1"/>
  <c r="R1369" i="21"/>
  <c r="Q1369" i="21"/>
  <c r="P1369" i="21"/>
  <c r="O1369" i="21"/>
  <c r="O1316" i="21" s="1"/>
  <c r="N1369" i="21"/>
  <c r="N1316" i="21" s="1"/>
  <c r="M1369" i="21"/>
  <c r="M1316" i="21" s="1"/>
  <c r="L1369" i="21"/>
  <c r="L1316" i="21" s="1"/>
  <c r="K1369" i="21"/>
  <c r="AA1368" i="21"/>
  <c r="Z1368" i="21"/>
  <c r="Y1368" i="21"/>
  <c r="X1368" i="21"/>
  <c r="X1315" i="21" s="1"/>
  <c r="W1368" i="21"/>
  <c r="W1315" i="21" s="1"/>
  <c r="V1368" i="21"/>
  <c r="V1315" i="21" s="1"/>
  <c r="U1368" i="21"/>
  <c r="U1315" i="21" s="1"/>
  <c r="T1368" i="21"/>
  <c r="T1315" i="21" s="1"/>
  <c r="S1368" i="21"/>
  <c r="R1368" i="21"/>
  <c r="Q1368" i="21"/>
  <c r="P1368" i="21"/>
  <c r="P1315" i="21" s="1"/>
  <c r="O1368" i="21"/>
  <c r="O1315" i="21" s="1"/>
  <c r="N1368" i="21"/>
  <c r="N1315" i="21" s="1"/>
  <c r="M1368" i="21"/>
  <c r="M1315" i="21" s="1"/>
  <c r="L1368" i="21"/>
  <c r="L1315" i="21" s="1"/>
  <c r="K1330" i="21"/>
  <c r="Z1316" i="21"/>
  <c r="Y1316" i="21"/>
  <c r="X1316" i="21"/>
  <c r="R1316" i="21"/>
  <c r="Q1316" i="21"/>
  <c r="P1316" i="21"/>
  <c r="K1321" i="21"/>
  <c r="AA1315" i="21"/>
  <c r="Z1315" i="21"/>
  <c r="Y1315" i="21"/>
  <c r="S1315" i="21"/>
  <c r="R1315" i="21"/>
  <c r="Q1315" i="21"/>
  <c r="K1315" i="21"/>
  <c r="F1317" i="21"/>
  <c r="F1304" i="21"/>
  <c r="F1281" i="21"/>
  <c r="AA1246" i="21"/>
  <c r="Z1246" i="21"/>
  <c r="Y1246" i="21"/>
  <c r="X1246" i="21"/>
  <c r="W1246" i="21"/>
  <c r="V1246" i="21"/>
  <c r="U1246" i="21"/>
  <c r="T1246" i="21"/>
  <c r="S1246" i="21"/>
  <c r="R1246" i="21"/>
  <c r="Q1246" i="21"/>
  <c r="P1246" i="21"/>
  <c r="O1246" i="21"/>
  <c r="N1246" i="21"/>
  <c r="M1246" i="21"/>
  <c r="L1246" i="21"/>
  <c r="K1246" i="21"/>
  <c r="F1247" i="21"/>
  <c r="F1238" i="21"/>
  <c r="AA1237" i="21"/>
  <c r="Z1237" i="21"/>
  <c r="Y1237" i="21"/>
  <c r="X1237" i="21"/>
  <c r="W1237" i="21"/>
  <c r="V1237" i="21"/>
  <c r="U1237" i="21"/>
  <c r="T1237" i="21"/>
  <c r="S1237" i="21"/>
  <c r="R1237" i="21"/>
  <c r="Q1237" i="21"/>
  <c r="P1237" i="21"/>
  <c r="O1237" i="21"/>
  <c r="N1237" i="21"/>
  <c r="M1237" i="21"/>
  <c r="L1237" i="21"/>
  <c r="K1237" i="21"/>
  <c r="F1234" i="21"/>
  <c r="F1171" i="21"/>
  <c r="F1132" i="21"/>
  <c r="AA1115" i="21"/>
  <c r="Z1115" i="21"/>
  <c r="Y1115" i="21"/>
  <c r="X1115" i="21"/>
  <c r="W1115" i="21"/>
  <c r="V1115" i="21"/>
  <c r="U1115" i="21"/>
  <c r="T1115" i="21"/>
  <c r="S1115" i="21"/>
  <c r="R1115" i="21"/>
  <c r="Q1115" i="21"/>
  <c r="P1115" i="21"/>
  <c r="O1115" i="21"/>
  <c r="N1115" i="21"/>
  <c r="M1115" i="21"/>
  <c r="L1115" i="21"/>
  <c r="K1115" i="21"/>
  <c r="F1117" i="21"/>
  <c r="F1116" i="21"/>
  <c r="K1016" i="21"/>
  <c r="F1011" i="21"/>
  <c r="F1010" i="21"/>
  <c r="AA986" i="21"/>
  <c r="Z986" i="21"/>
  <c r="Y986" i="21"/>
  <c r="X986" i="21"/>
  <c r="W986" i="21"/>
  <c r="V986" i="21"/>
  <c r="U986" i="21"/>
  <c r="T986" i="21"/>
  <c r="S986" i="21"/>
  <c r="R986" i="21"/>
  <c r="Q986" i="21"/>
  <c r="P986" i="21"/>
  <c r="O986" i="21"/>
  <c r="N986" i="21"/>
  <c r="M986" i="21"/>
  <c r="L986" i="21"/>
  <c r="K986" i="21"/>
  <c r="AA974" i="21"/>
  <c r="Z974" i="21"/>
  <c r="Y974" i="21"/>
  <c r="X974" i="21"/>
  <c r="W974" i="21"/>
  <c r="V974" i="21"/>
  <c r="U974" i="21"/>
  <c r="T974" i="21"/>
  <c r="S974" i="21"/>
  <c r="R974" i="21"/>
  <c r="Q974" i="21"/>
  <c r="P974" i="21"/>
  <c r="O974" i="21"/>
  <c r="N974" i="21"/>
  <c r="M974" i="21"/>
  <c r="L974" i="21"/>
  <c r="K974" i="21"/>
  <c r="AA955" i="21"/>
  <c r="Z955" i="21"/>
  <c r="Y955" i="21"/>
  <c r="X955" i="21"/>
  <c r="W955" i="21"/>
  <c r="V955" i="21"/>
  <c r="U955" i="21"/>
  <c r="T955" i="21"/>
  <c r="S955" i="21"/>
  <c r="R955" i="21"/>
  <c r="Q955" i="21"/>
  <c r="P955" i="21"/>
  <c r="O955" i="21"/>
  <c r="N955" i="21"/>
  <c r="M955" i="21"/>
  <c r="L955" i="21"/>
  <c r="K955" i="21"/>
  <c r="AA952" i="21"/>
  <c r="Z952" i="21"/>
  <c r="Y952" i="21"/>
  <c r="X952" i="21"/>
  <c r="W952" i="21"/>
  <c r="V952" i="21"/>
  <c r="U952" i="21"/>
  <c r="T952" i="21"/>
  <c r="S952" i="21"/>
  <c r="R952" i="21"/>
  <c r="Q952" i="21"/>
  <c r="P952" i="21"/>
  <c r="O952" i="21"/>
  <c r="N952" i="21"/>
  <c r="M952" i="21"/>
  <c r="L952" i="21"/>
  <c r="K952" i="21"/>
  <c r="AA959" i="21"/>
  <c r="Z959" i="21"/>
  <c r="Y959" i="21"/>
  <c r="X959" i="21"/>
  <c r="W959" i="21"/>
  <c r="V959" i="21"/>
  <c r="U959" i="21"/>
  <c r="T959" i="21"/>
  <c r="S959" i="21"/>
  <c r="R959" i="21"/>
  <c r="Q959" i="21"/>
  <c r="P959" i="21"/>
  <c r="O959" i="21"/>
  <c r="N959" i="21"/>
  <c r="M959" i="21"/>
  <c r="L959" i="21"/>
  <c r="K959" i="21"/>
  <c r="F949" i="21"/>
  <c r="AA929" i="21"/>
  <c r="Z929" i="21"/>
  <c r="Y929" i="21"/>
  <c r="X929" i="21"/>
  <c r="W929" i="21"/>
  <c r="V929" i="21"/>
  <c r="U929" i="21"/>
  <c r="T929" i="21"/>
  <c r="S929" i="21"/>
  <c r="R929" i="21"/>
  <c r="Q929" i="21"/>
  <c r="P929" i="21"/>
  <c r="O929" i="21"/>
  <c r="N929" i="21"/>
  <c r="M929" i="21"/>
  <c r="L929" i="21"/>
  <c r="K929" i="21"/>
  <c r="F927" i="21"/>
  <c r="AA742" i="21"/>
  <c r="Z742" i="21"/>
  <c r="Y742" i="21"/>
  <c r="X742" i="21"/>
  <c r="W742" i="21"/>
  <c r="V742" i="21"/>
  <c r="U742" i="21"/>
  <c r="T742" i="21"/>
  <c r="S742" i="21"/>
  <c r="R742" i="21"/>
  <c r="Q742" i="21"/>
  <c r="P742" i="21"/>
  <c r="O742" i="21"/>
  <c r="N742" i="21"/>
  <c r="M742" i="21"/>
  <c r="L742" i="21"/>
  <c r="K742" i="21"/>
  <c r="AA856" i="21"/>
  <c r="Z856" i="21"/>
  <c r="Y856" i="21"/>
  <c r="X856" i="21"/>
  <c r="W856" i="21"/>
  <c r="V856" i="21"/>
  <c r="U856" i="21"/>
  <c r="T856" i="21"/>
  <c r="S856" i="21"/>
  <c r="R856" i="21"/>
  <c r="Q856" i="21"/>
  <c r="P856" i="21"/>
  <c r="O856" i="21"/>
  <c r="N856" i="21"/>
  <c r="M856" i="21"/>
  <c r="L856" i="21"/>
  <c r="K856" i="21"/>
  <c r="AA855" i="21"/>
  <c r="Z855" i="21"/>
  <c r="Y855" i="21"/>
  <c r="X855" i="21"/>
  <c r="W855" i="21"/>
  <c r="V855" i="21"/>
  <c r="U855" i="21"/>
  <c r="T855" i="21"/>
  <c r="S855" i="21"/>
  <c r="R855" i="21"/>
  <c r="Q855" i="21"/>
  <c r="P855" i="21"/>
  <c r="O855" i="21"/>
  <c r="N855" i="21"/>
  <c r="M855" i="21"/>
  <c r="L855" i="21"/>
  <c r="K855" i="21"/>
  <c r="AA854" i="21"/>
  <c r="AA843" i="21" s="1"/>
  <c r="Z854" i="21"/>
  <c r="Z843" i="21" s="1"/>
  <c r="Y854" i="21"/>
  <c r="Y843" i="21" s="1"/>
  <c r="X854" i="21"/>
  <c r="X843" i="21" s="1"/>
  <c r="W854" i="21"/>
  <c r="W843" i="21" s="1"/>
  <c r="V854" i="21"/>
  <c r="V843" i="21" s="1"/>
  <c r="U854" i="21"/>
  <c r="U843" i="21" s="1"/>
  <c r="T854" i="21"/>
  <c r="T843" i="21" s="1"/>
  <c r="S854" i="21"/>
  <c r="S843" i="21" s="1"/>
  <c r="R854" i="21"/>
  <c r="R843" i="21" s="1"/>
  <c r="Q854" i="21"/>
  <c r="Q843" i="21" s="1"/>
  <c r="P854" i="21"/>
  <c r="P843" i="21" s="1"/>
  <c r="O854" i="21"/>
  <c r="O843" i="21" s="1"/>
  <c r="N854" i="21"/>
  <c r="N843" i="21" s="1"/>
  <c r="M854" i="21"/>
  <c r="M843" i="21" s="1"/>
  <c r="L854" i="21"/>
  <c r="L843" i="21" s="1"/>
  <c r="K854" i="21"/>
  <c r="K843" i="21" s="1"/>
  <c r="AA794" i="21"/>
  <c r="AA766" i="21" s="1"/>
  <c r="Z794" i="21"/>
  <c r="Z766" i="21" s="1"/>
  <c r="Y794" i="21"/>
  <c r="Y766" i="21" s="1"/>
  <c r="X794" i="21"/>
  <c r="X766" i="21" s="1"/>
  <c r="W794" i="21"/>
  <c r="W766" i="21" s="1"/>
  <c r="V794" i="21"/>
  <c r="V766" i="21" s="1"/>
  <c r="U794" i="21"/>
  <c r="U766" i="21" s="1"/>
  <c r="T794" i="21"/>
  <c r="T766" i="21" s="1"/>
  <c r="S794" i="21"/>
  <c r="S766" i="21" s="1"/>
  <c r="R794" i="21"/>
  <c r="R766" i="21" s="1"/>
  <c r="Q794" i="21"/>
  <c r="Q766" i="21" s="1"/>
  <c r="P794" i="21"/>
  <c r="P766" i="21" s="1"/>
  <c r="O794" i="21"/>
  <c r="O766" i="21" s="1"/>
  <c r="N794" i="21"/>
  <c r="N766" i="21" s="1"/>
  <c r="M794" i="21"/>
  <c r="M766" i="21" s="1"/>
  <c r="L794" i="21"/>
  <c r="L766" i="21" s="1"/>
  <c r="K794" i="21"/>
  <c r="K766" i="21" s="1"/>
  <c r="F726" i="21"/>
  <c r="F725" i="21"/>
  <c r="F708" i="21"/>
  <c r="F676" i="21"/>
  <c r="F578" i="21"/>
  <c r="F577" i="21"/>
  <c r="F535" i="21"/>
  <c r="F514" i="21"/>
  <c r="F431" i="21"/>
  <c r="K700" i="21"/>
  <c r="F367" i="21"/>
  <c r="F343" i="21"/>
  <c r="F330" i="21"/>
  <c r="AA291" i="21"/>
  <c r="Z291" i="21"/>
  <c r="Y291" i="21"/>
  <c r="X291" i="21"/>
  <c r="W291" i="21"/>
  <c r="V291" i="21"/>
  <c r="U291" i="21"/>
  <c r="T291" i="21"/>
  <c r="S291" i="21"/>
  <c r="R291" i="21"/>
  <c r="Q291" i="21"/>
  <c r="P291" i="21"/>
  <c r="O291" i="21"/>
  <c r="N291" i="21"/>
  <c r="M291" i="21"/>
  <c r="L291" i="21"/>
  <c r="K291" i="21"/>
  <c r="F189" i="21"/>
  <c r="F128" i="21"/>
  <c r="F96" i="21"/>
  <c r="AA73" i="21"/>
  <c r="Z73" i="21"/>
  <c r="Y73" i="21"/>
  <c r="X73" i="21"/>
  <c r="W73" i="21"/>
  <c r="V73" i="21"/>
  <c r="U73" i="21"/>
  <c r="T73" i="21"/>
  <c r="S73" i="21"/>
  <c r="R73" i="21"/>
  <c r="Q73" i="21"/>
  <c r="P73" i="21"/>
  <c r="O73" i="21"/>
  <c r="N73" i="21"/>
  <c r="M73" i="21"/>
  <c r="L73" i="21"/>
  <c r="K73" i="21"/>
  <c r="K67" i="21" s="1"/>
  <c r="K62" i="21" s="1"/>
  <c r="F66" i="21"/>
  <c r="AA58" i="21"/>
  <c r="Z58" i="21"/>
  <c r="Y58" i="21"/>
  <c r="X58" i="21"/>
  <c r="W58" i="21"/>
  <c r="V58" i="21"/>
  <c r="U58" i="21"/>
  <c r="T58" i="21"/>
  <c r="S58" i="21"/>
  <c r="R58" i="21"/>
  <c r="Q58" i="21"/>
  <c r="P58" i="21"/>
  <c r="O58" i="21"/>
  <c r="N58" i="21"/>
  <c r="M58" i="21"/>
  <c r="L58" i="21"/>
  <c r="K58" i="21"/>
  <c r="AA52" i="21"/>
  <c r="AA50" i="21" s="1"/>
  <c r="Z52" i="21"/>
  <c r="Z50" i="21" s="1"/>
  <c r="Y52" i="21"/>
  <c r="Y50" i="21" s="1"/>
  <c r="X52" i="21"/>
  <c r="X50" i="21" s="1"/>
  <c r="W52" i="21"/>
  <c r="W50" i="21" s="1"/>
  <c r="V52" i="21"/>
  <c r="V50" i="21" s="1"/>
  <c r="U52" i="21"/>
  <c r="U50" i="21" s="1"/>
  <c r="T52" i="21"/>
  <c r="T50" i="21" s="1"/>
  <c r="S52" i="21"/>
  <c r="S50" i="21" s="1"/>
  <c r="R52" i="21"/>
  <c r="R50" i="21" s="1"/>
  <c r="Q52" i="21"/>
  <c r="Q50" i="21" s="1"/>
  <c r="P52" i="21"/>
  <c r="P50" i="21" s="1"/>
  <c r="O52" i="21"/>
  <c r="O50" i="21" s="1"/>
  <c r="N52" i="21"/>
  <c r="N50" i="21" s="1"/>
  <c r="M52" i="21"/>
  <c r="M50" i="21" s="1"/>
  <c r="L52" i="21"/>
  <c r="L50" i="21" s="1"/>
  <c r="K52" i="21"/>
  <c r="K50" i="21" s="1"/>
  <c r="AA45" i="21"/>
  <c r="AA42" i="21" s="1"/>
  <c r="Z45" i="21"/>
  <c r="Z42" i="21" s="1"/>
  <c r="Y45" i="21"/>
  <c r="Y42" i="21" s="1"/>
  <c r="X45" i="21"/>
  <c r="X42" i="21" s="1"/>
  <c r="W45" i="21"/>
  <c r="W42" i="21" s="1"/>
  <c r="V45" i="21"/>
  <c r="V42" i="21" s="1"/>
  <c r="U45" i="21"/>
  <c r="U42" i="21" s="1"/>
  <c r="T45" i="21"/>
  <c r="T42" i="21" s="1"/>
  <c r="S45" i="21"/>
  <c r="S42" i="21" s="1"/>
  <c r="R45" i="21"/>
  <c r="R42" i="21" s="1"/>
  <c r="Q45" i="21"/>
  <c r="Q42" i="21" s="1"/>
  <c r="P45" i="21"/>
  <c r="P42" i="21" s="1"/>
  <c r="O45" i="21"/>
  <c r="O42" i="21" s="1"/>
  <c r="N45" i="21"/>
  <c r="N42" i="21" s="1"/>
  <c r="M45" i="21"/>
  <c r="M42" i="21" s="1"/>
  <c r="L45" i="21"/>
  <c r="L42" i="21" s="1"/>
  <c r="K45" i="21"/>
  <c r="K42" i="21" s="1"/>
  <c r="AA33" i="21"/>
  <c r="AA27" i="21" s="1"/>
  <c r="Z33" i="21"/>
  <c r="Z27" i="21" s="1"/>
  <c r="Y33" i="21"/>
  <c r="Y27" i="21" s="1"/>
  <c r="X33" i="21"/>
  <c r="X27" i="21" s="1"/>
  <c r="W33" i="21"/>
  <c r="W27" i="21" s="1"/>
  <c r="V33" i="21"/>
  <c r="V27" i="21" s="1"/>
  <c r="U33" i="21"/>
  <c r="U27" i="21" s="1"/>
  <c r="T33" i="21"/>
  <c r="T27" i="21" s="1"/>
  <c r="S33" i="21"/>
  <c r="S27" i="21" s="1"/>
  <c r="R33" i="21"/>
  <c r="R27" i="21" s="1"/>
  <c r="Q33" i="21"/>
  <c r="Q27" i="21" s="1"/>
  <c r="P33" i="21"/>
  <c r="P27" i="21" s="1"/>
  <c r="O33" i="21"/>
  <c r="O27" i="21" s="1"/>
  <c r="N33" i="21"/>
  <c r="N27" i="21" s="1"/>
  <c r="M33" i="21"/>
  <c r="M27" i="21" s="1"/>
  <c r="L33" i="21"/>
  <c r="L27" i="21" s="1"/>
  <c r="K33" i="21"/>
  <c r="F23" i="21"/>
  <c r="M20" i="21" l="1"/>
  <c r="O20" i="21"/>
  <c r="Q20" i="21"/>
  <c r="S20" i="21"/>
  <c r="U20" i="21"/>
  <c r="W20" i="21"/>
  <c r="Y20" i="21"/>
  <c r="AA20" i="21"/>
  <c r="K951" i="21"/>
  <c r="M951" i="21"/>
  <c r="O951" i="21"/>
  <c r="Q951" i="21"/>
  <c r="S951" i="21"/>
  <c r="U951" i="21"/>
  <c r="W951" i="21"/>
  <c r="Y951" i="21"/>
  <c r="AA951" i="21"/>
  <c r="L20" i="21"/>
  <c r="N20" i="21"/>
  <c r="P20" i="21"/>
  <c r="R20" i="21"/>
  <c r="T20" i="21"/>
  <c r="V20" i="21"/>
  <c r="X20" i="21"/>
  <c r="Z20" i="21"/>
  <c r="L951" i="21"/>
  <c r="N951" i="21"/>
  <c r="P951" i="21"/>
  <c r="R951" i="21"/>
  <c r="T951" i="21"/>
  <c r="V951" i="21"/>
  <c r="X951" i="21"/>
  <c r="Z951" i="21"/>
  <c r="K27" i="21"/>
  <c r="K20" i="21" s="1"/>
  <c r="K739" i="21"/>
  <c r="K737" i="21"/>
  <c r="K728" i="21" s="1"/>
  <c r="K740" i="21"/>
  <c r="L737" i="21"/>
  <c r="L728" i="21" s="1"/>
  <c r="L738" i="21"/>
  <c r="L739" i="21"/>
  <c r="L740" i="21"/>
  <c r="M737" i="21"/>
  <c r="M728" i="21" s="1"/>
  <c r="M738" i="21"/>
  <c r="M739" i="21"/>
  <c r="M740" i="21"/>
  <c r="N737" i="21"/>
  <c r="N728" i="21" s="1"/>
  <c r="N738" i="21"/>
  <c r="N739" i="21"/>
  <c r="N740" i="21"/>
  <c r="O737" i="21"/>
  <c r="O728" i="21" s="1"/>
  <c r="O738" i="21"/>
  <c r="O739" i="21"/>
  <c r="O740" i="21"/>
  <c r="P737" i="21"/>
  <c r="P728" i="21" s="1"/>
  <c r="P738" i="21"/>
  <c r="P739" i="21"/>
  <c r="P740" i="21"/>
  <c r="Q737" i="21"/>
  <c r="Q728" i="21" s="1"/>
  <c r="Q738" i="21"/>
  <c r="Q739" i="21"/>
  <c r="Q740" i="21"/>
  <c r="R737" i="21"/>
  <c r="R728" i="21" s="1"/>
  <c r="R738" i="21"/>
  <c r="R739" i="21"/>
  <c r="R740" i="21"/>
  <c r="S737" i="21"/>
  <c r="S728" i="21" s="1"/>
  <c r="S738" i="21"/>
  <c r="S739" i="21"/>
  <c r="S740" i="21"/>
  <c r="T737" i="21"/>
  <c r="T728" i="21" s="1"/>
  <c r="T738" i="21"/>
  <c r="T739" i="21"/>
  <c r="T740" i="21"/>
  <c r="U737" i="21"/>
  <c r="U728" i="21" s="1"/>
  <c r="U738" i="21"/>
  <c r="U739" i="21"/>
  <c r="U740" i="21"/>
  <c r="V737" i="21"/>
  <c r="V728" i="21" s="1"/>
  <c r="V738" i="21"/>
  <c r="V739" i="21"/>
  <c r="V740" i="21"/>
  <c r="W737" i="21"/>
  <c r="W728" i="21" s="1"/>
  <c r="W738" i="21"/>
  <c r="W739" i="21"/>
  <c r="W740" i="21"/>
  <c r="X737" i="21"/>
  <c r="X728" i="21" s="1"/>
  <c r="X738" i="21"/>
  <c r="X739" i="21"/>
  <c r="X740" i="21"/>
  <c r="Y737" i="21"/>
  <c r="Y728" i="21" s="1"/>
  <c r="Y738" i="21"/>
  <c r="Y739" i="21"/>
  <c r="Y740" i="21"/>
  <c r="Z737" i="21"/>
  <c r="Z728" i="21" s="1"/>
  <c r="Z738" i="21"/>
  <c r="Z739" i="21"/>
  <c r="Z740" i="21"/>
  <c r="AA737" i="21"/>
  <c r="AA728" i="21" s="1"/>
  <c r="AA738" i="21"/>
  <c r="AA739" i="21"/>
  <c r="AA740" i="21"/>
  <c r="K738" i="21"/>
  <c r="K1316" i="21"/>
  <c r="K950" i="21"/>
  <c r="L950" i="21"/>
  <c r="M950" i="21"/>
  <c r="N950" i="21"/>
  <c r="O950" i="21"/>
  <c r="P950" i="21"/>
  <c r="Q950" i="21"/>
  <c r="R950" i="21"/>
  <c r="S950" i="21"/>
  <c r="T950" i="21"/>
  <c r="U950" i="21"/>
  <c r="V950" i="21"/>
  <c r="W950" i="21"/>
  <c r="X950" i="21"/>
  <c r="Y950" i="21"/>
  <c r="Z950" i="21"/>
  <c r="AA950" i="21"/>
  <c r="K156" i="21"/>
  <c r="K127" i="21" s="1"/>
  <c r="L156" i="21"/>
  <c r="L127" i="21" s="1"/>
  <c r="M156" i="21"/>
  <c r="M127" i="21" s="1"/>
  <c r="N156" i="21"/>
  <c r="N127" i="21" s="1"/>
  <c r="O156" i="21"/>
  <c r="O127" i="21" s="1"/>
  <c r="P156" i="21"/>
  <c r="P127" i="21" s="1"/>
  <c r="Q156" i="21"/>
  <c r="Q127" i="21" s="1"/>
  <c r="R156" i="21"/>
  <c r="R127" i="21" s="1"/>
  <c r="S156" i="21"/>
  <c r="S127" i="21" s="1"/>
  <c r="T156" i="21"/>
  <c r="T127" i="21" s="1"/>
  <c r="U156" i="21"/>
  <c r="U127" i="21" s="1"/>
  <c r="V156" i="21"/>
  <c r="V127" i="21" s="1"/>
  <c r="W156" i="21"/>
  <c r="W127" i="21" s="1"/>
  <c r="X156" i="21"/>
  <c r="X127" i="21" s="1"/>
  <c r="Y156" i="21"/>
  <c r="Y127" i="21" s="1"/>
  <c r="Z156" i="21"/>
  <c r="Z127" i="21" s="1"/>
  <c r="AA156" i="21"/>
  <c r="AA127" i="21" s="1"/>
  <c r="L1086" i="21"/>
  <c r="M1086" i="21"/>
  <c r="N1086" i="21"/>
  <c r="O1086" i="21"/>
  <c r="P1086" i="21"/>
  <c r="Q1086" i="21"/>
  <c r="R1086" i="21"/>
  <c r="S1086" i="21"/>
  <c r="T1086" i="21"/>
  <c r="U1086" i="21"/>
  <c r="V1086" i="21"/>
  <c r="W1086" i="21"/>
  <c r="X1086" i="21"/>
  <c r="Y1086" i="21"/>
  <c r="Z1086" i="21"/>
  <c r="AA1086" i="21"/>
  <c r="K1086" i="21"/>
  <c r="K1083" i="21" s="1"/>
  <c r="K113" i="21"/>
  <c r="L113" i="21"/>
  <c r="M113" i="21"/>
  <c r="N113" i="21"/>
  <c r="O113" i="21"/>
  <c r="P113" i="21"/>
  <c r="Q113" i="21"/>
  <c r="R113" i="21"/>
  <c r="S113" i="21"/>
  <c r="T113" i="21"/>
  <c r="U113" i="21"/>
  <c r="V113" i="21"/>
  <c r="W113" i="21"/>
  <c r="X113" i="21"/>
  <c r="Y113" i="21"/>
  <c r="Z113" i="21"/>
  <c r="AA113" i="21"/>
  <c r="K24" i="21"/>
  <c r="L24" i="21"/>
  <c r="M24" i="21"/>
  <c r="N24" i="21"/>
  <c r="O24" i="21"/>
  <c r="P24" i="21"/>
  <c r="Q24" i="21"/>
  <c r="R24" i="21"/>
  <c r="S24" i="21"/>
  <c r="T24" i="21"/>
  <c r="U24" i="21"/>
  <c r="V24" i="21"/>
  <c r="W24" i="21"/>
  <c r="X24" i="21"/>
  <c r="Y24" i="21"/>
  <c r="Z24" i="21"/>
  <c r="AA24" i="21"/>
  <c r="K56" i="21"/>
  <c r="K31" i="21" s="1"/>
  <c r="L56" i="21"/>
  <c r="L31" i="21" s="1"/>
  <c r="M56" i="21"/>
  <c r="M31" i="21" s="1"/>
  <c r="N56" i="21"/>
  <c r="N31" i="21" s="1"/>
  <c r="O56" i="21"/>
  <c r="O31" i="21" s="1"/>
  <c r="P56" i="21"/>
  <c r="P31" i="21" s="1"/>
  <c r="Q56" i="21"/>
  <c r="Q31" i="21" s="1"/>
  <c r="R56" i="21"/>
  <c r="R31" i="21" s="1"/>
  <c r="S56" i="21"/>
  <c r="S31" i="21" s="1"/>
  <c r="T56" i="21"/>
  <c r="T31" i="21" s="1"/>
  <c r="U56" i="21"/>
  <c r="U31" i="21" s="1"/>
  <c r="V56" i="21"/>
  <c r="V31" i="21" s="1"/>
  <c r="W56" i="21"/>
  <c r="W31" i="21" s="1"/>
  <c r="X56" i="21"/>
  <c r="X31" i="21" s="1"/>
  <c r="Y56" i="21"/>
  <c r="Y31" i="21" s="1"/>
  <c r="Z56" i="21"/>
  <c r="Z31" i="21" s="1"/>
  <c r="AA56" i="21"/>
  <c r="AA31" i="21" s="1"/>
  <c r="L67" i="21"/>
  <c r="L62" i="21" s="1"/>
  <c r="L68" i="21"/>
  <c r="L63" i="21" s="1"/>
  <c r="M67" i="21"/>
  <c r="M62" i="21" s="1"/>
  <c r="M68" i="21"/>
  <c r="M63" i="21" s="1"/>
  <c r="N67" i="21"/>
  <c r="N62" i="21" s="1"/>
  <c r="N68" i="21"/>
  <c r="N63" i="21" s="1"/>
  <c r="O67" i="21"/>
  <c r="O62" i="21" s="1"/>
  <c r="O68" i="21"/>
  <c r="O63" i="21" s="1"/>
  <c r="P67" i="21"/>
  <c r="P62" i="21" s="1"/>
  <c r="P68" i="21"/>
  <c r="P63" i="21" s="1"/>
  <c r="Q67" i="21"/>
  <c r="Q62" i="21" s="1"/>
  <c r="Q68" i="21"/>
  <c r="Q63" i="21" s="1"/>
  <c r="R67" i="21"/>
  <c r="R62" i="21" s="1"/>
  <c r="R68" i="21"/>
  <c r="R63" i="21" s="1"/>
  <c r="S67" i="21"/>
  <c r="S62" i="21" s="1"/>
  <c r="S68" i="21"/>
  <c r="S63" i="21" s="1"/>
  <c r="T67" i="21"/>
  <c r="T62" i="21" s="1"/>
  <c r="T68" i="21"/>
  <c r="T63" i="21" s="1"/>
  <c r="U67" i="21"/>
  <c r="U62" i="21" s="1"/>
  <c r="U68" i="21"/>
  <c r="U63" i="21" s="1"/>
  <c r="V67" i="21"/>
  <c r="V62" i="21" s="1"/>
  <c r="V68" i="21"/>
  <c r="V63" i="21" s="1"/>
  <c r="W67" i="21"/>
  <c r="W62" i="21" s="1"/>
  <c r="W68" i="21"/>
  <c r="W63" i="21" s="1"/>
  <c r="X67" i="21"/>
  <c r="X62" i="21" s="1"/>
  <c r="X68" i="21"/>
  <c r="X63" i="21" s="1"/>
  <c r="Y67" i="21"/>
  <c r="Y62" i="21" s="1"/>
  <c r="Y68" i="21"/>
  <c r="Y63" i="21" s="1"/>
  <c r="Z67" i="21"/>
  <c r="Z62" i="21" s="1"/>
  <c r="Z68" i="21"/>
  <c r="Z63" i="21" s="1"/>
  <c r="AA67" i="21"/>
  <c r="AA62" i="21" s="1"/>
  <c r="AA68" i="21"/>
  <c r="AA63" i="21" s="1"/>
  <c r="K68" i="21"/>
  <c r="K63" i="21" s="1"/>
  <c r="K284" i="21"/>
  <c r="K283" i="21"/>
  <c r="L282" i="21"/>
  <c r="L284" i="21"/>
  <c r="L283" i="21"/>
  <c r="M282" i="21"/>
  <c r="M284" i="21"/>
  <c r="M283" i="21"/>
  <c r="N282" i="21"/>
  <c r="N284" i="21"/>
  <c r="N283" i="21"/>
  <c r="O282" i="21"/>
  <c r="O284" i="21"/>
  <c r="O283" i="21"/>
  <c r="P282" i="21"/>
  <c r="P284" i="21"/>
  <c r="P283" i="21"/>
  <c r="Q282" i="21"/>
  <c r="Q284" i="21"/>
  <c r="Q283" i="21"/>
  <c r="R282" i="21"/>
  <c r="R284" i="21"/>
  <c r="R283" i="21"/>
  <c r="S282" i="21"/>
  <c r="S284" i="21"/>
  <c r="S283" i="21"/>
  <c r="T282" i="21"/>
  <c r="T284" i="21"/>
  <c r="T283" i="21"/>
  <c r="U282" i="21"/>
  <c r="U284" i="21"/>
  <c r="U283" i="21"/>
  <c r="V282" i="21"/>
  <c r="V284" i="21"/>
  <c r="V283" i="21"/>
  <c r="W282" i="21"/>
  <c r="W284" i="21"/>
  <c r="W283" i="21"/>
  <c r="X282" i="21"/>
  <c r="X284" i="21"/>
  <c r="X283" i="21"/>
  <c r="Y282" i="21"/>
  <c r="Y284" i="21"/>
  <c r="Y283" i="21"/>
  <c r="Z282" i="21"/>
  <c r="Z284" i="21"/>
  <c r="Z283" i="21"/>
  <c r="AA282" i="21"/>
  <c r="AA284" i="21"/>
  <c r="AA283" i="21"/>
  <c r="K282" i="21"/>
  <c r="K287" i="21"/>
  <c r="K288" i="21" s="1"/>
  <c r="L287" i="21"/>
  <c r="L288" i="21" s="1"/>
  <c r="M287" i="21"/>
  <c r="M288" i="21" s="1"/>
  <c r="N287" i="21"/>
  <c r="N288" i="21" s="1"/>
  <c r="O287" i="21"/>
  <c r="O288" i="21" s="1"/>
  <c r="P287" i="21"/>
  <c r="P288" i="21" s="1"/>
  <c r="Q287" i="21"/>
  <c r="Q288" i="21" s="1"/>
  <c r="R287" i="21"/>
  <c r="R288" i="21" s="1"/>
  <c r="S287" i="21"/>
  <c r="S288" i="21" s="1"/>
  <c r="T287" i="21"/>
  <c r="T288" i="21" s="1"/>
  <c r="U287" i="21"/>
  <c r="U288" i="21" s="1"/>
  <c r="V287" i="21"/>
  <c r="V288" i="21" s="1"/>
  <c r="W287" i="21"/>
  <c r="W288" i="21" s="1"/>
  <c r="X287" i="21"/>
  <c r="X288" i="21" s="1"/>
  <c r="Y287" i="21"/>
  <c r="Y288" i="21" s="1"/>
  <c r="Z287" i="21"/>
  <c r="Z288" i="21" s="1"/>
  <c r="AA287" i="21"/>
  <c r="AA288" i="21" s="1"/>
  <c r="K616" i="21"/>
  <c r="K630" i="21"/>
  <c r="L616" i="21"/>
  <c r="L630" i="21"/>
  <c r="M616" i="21"/>
  <c r="M630" i="21"/>
  <c r="N616" i="21"/>
  <c r="N630" i="21"/>
  <c r="O616" i="21"/>
  <c r="O630" i="21"/>
  <c r="P616" i="21"/>
  <c r="P630" i="21"/>
  <c r="Q616" i="21"/>
  <c r="Q630" i="21"/>
  <c r="R616" i="21"/>
  <c r="R630" i="21"/>
  <c r="S616" i="21"/>
  <c r="S630" i="21"/>
  <c r="T616" i="21"/>
  <c r="T630" i="21"/>
  <c r="U616" i="21"/>
  <c r="U630" i="21"/>
  <c r="V616" i="21"/>
  <c r="V630" i="21"/>
  <c r="W616" i="21"/>
  <c r="W630" i="21"/>
  <c r="X616" i="21"/>
  <c r="X630" i="21"/>
  <c r="Y616" i="21"/>
  <c r="Y630" i="21"/>
  <c r="Z616" i="21"/>
  <c r="Z630" i="21"/>
  <c r="AA616" i="21"/>
  <c r="AA630" i="21"/>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201" i="20"/>
  <c r="E202" i="20"/>
  <c r="E203" i="20"/>
  <c r="E204" i="20"/>
  <c r="E205" i="20"/>
  <c r="E206" i="20"/>
  <c r="E207" i="20"/>
  <c r="E208" i="20"/>
  <c r="E209" i="20"/>
  <c r="E210" i="20"/>
  <c r="E211" i="20"/>
  <c r="E212" i="20"/>
  <c r="E213" i="20"/>
  <c r="E214" i="20"/>
  <c r="E215" i="20"/>
  <c r="E216" i="20"/>
  <c r="E217" i="20"/>
  <c r="E218" i="20"/>
  <c r="E219" i="20"/>
  <c r="E220" i="20"/>
  <c r="E221" i="20"/>
  <c r="E222" i="20"/>
  <c r="E223" i="20"/>
  <c r="E224" i="20"/>
  <c r="E225" i="20"/>
  <c r="E226" i="20"/>
  <c r="E227" i="20"/>
  <c r="E228" i="20"/>
  <c r="E229" i="20"/>
  <c r="E230" i="20"/>
  <c r="E231" i="20"/>
  <c r="E232" i="20"/>
  <c r="E233" i="20"/>
  <c r="E234" i="20"/>
  <c r="E235" i="20"/>
  <c r="E236" i="20"/>
  <c r="E237" i="20"/>
  <c r="E238" i="20"/>
  <c r="E239" i="20"/>
  <c r="E240" i="20"/>
  <c r="E241" i="20"/>
  <c r="E242" i="20"/>
  <c r="E62" i="20"/>
  <c r="E41" i="20"/>
  <c r="E42" i="20"/>
  <c r="E43" i="20"/>
  <c r="E44" i="20"/>
  <c r="E45" i="20"/>
  <c r="E46" i="20"/>
  <c r="E60" i="20"/>
  <c r="E61" i="20"/>
  <c r="E40" i="20"/>
  <c r="K998" i="21" l="1"/>
  <c r="K996" i="21"/>
  <c r="Z1083" i="21"/>
  <c r="Z1006" i="21" s="1"/>
  <c r="Z996" i="21"/>
  <c r="X1083" i="21"/>
  <c r="X1006" i="21" s="1"/>
  <c r="X996" i="21"/>
  <c r="V1083" i="21"/>
  <c r="V1006" i="21" s="1"/>
  <c r="V996" i="21"/>
  <c r="T1083" i="21"/>
  <c r="T1006" i="21" s="1"/>
  <c r="T996" i="21"/>
  <c r="R1083" i="21"/>
  <c r="R1006" i="21" s="1"/>
  <c r="R996" i="21"/>
  <c r="P1083" i="21"/>
  <c r="P1006" i="21" s="1"/>
  <c r="P996" i="21"/>
  <c r="N1083" i="21"/>
  <c r="N1006" i="21" s="1"/>
  <c r="N996" i="21"/>
  <c r="L1083" i="21"/>
  <c r="L1006" i="21" s="1"/>
  <c r="L996" i="21"/>
  <c r="AA1083" i="21"/>
  <c r="AA1006" i="21" s="1"/>
  <c r="AA996" i="21"/>
  <c r="Y1083" i="21"/>
  <c r="Y1006" i="21" s="1"/>
  <c r="Y996" i="21"/>
  <c r="W1083" i="21"/>
  <c r="W1006" i="21" s="1"/>
  <c r="W996" i="21"/>
  <c r="U1083" i="21"/>
  <c r="U1006" i="21" s="1"/>
  <c r="U996" i="21"/>
  <c r="S1083" i="21"/>
  <c r="S1006" i="21" s="1"/>
  <c r="S996" i="21"/>
  <c r="Q1083" i="21"/>
  <c r="Q1006" i="21" s="1"/>
  <c r="Q996" i="21"/>
  <c r="O1083" i="21"/>
  <c r="O1006" i="21" s="1"/>
  <c r="O996" i="21"/>
  <c r="M1083" i="21"/>
  <c r="M1006" i="21" s="1"/>
  <c r="M996" i="21"/>
  <c r="K1006" i="21"/>
  <c r="AA614" i="21"/>
  <c r="AA576" i="21" s="1"/>
  <c r="Z614" i="21"/>
  <c r="Z576" i="21" s="1"/>
  <c r="Y614" i="21"/>
  <c r="Y576" i="21" s="1"/>
  <c r="X614" i="21"/>
  <c r="X576" i="21" s="1"/>
  <c r="W614" i="21"/>
  <c r="W576" i="21" s="1"/>
  <c r="V614" i="21"/>
  <c r="V576" i="21" s="1"/>
  <c r="U614" i="21"/>
  <c r="U576" i="21" s="1"/>
  <c r="T614" i="21"/>
  <c r="T576" i="21" s="1"/>
  <c r="S614" i="21"/>
  <c r="S576" i="21" s="1"/>
  <c r="R614" i="21"/>
  <c r="R576" i="21" s="1"/>
  <c r="Q614" i="21"/>
  <c r="Q576" i="21" s="1"/>
  <c r="P614" i="21"/>
  <c r="P576" i="21" s="1"/>
  <c r="O614" i="21"/>
  <c r="O576" i="21" s="1"/>
  <c r="N614" i="21"/>
  <c r="N576" i="21" s="1"/>
  <c r="M614" i="21"/>
  <c r="M576" i="21" s="1"/>
  <c r="L614" i="21"/>
  <c r="L576" i="21" s="1"/>
  <c r="K614" i="21"/>
  <c r="K576" i="21" s="1"/>
  <c r="Z95" i="21"/>
  <c r="Z93" i="21"/>
  <c r="X95" i="21"/>
  <c r="X93" i="21"/>
  <c r="V95" i="21"/>
  <c r="V93" i="21"/>
  <c r="T95" i="21"/>
  <c r="T93" i="21"/>
  <c r="R95" i="21"/>
  <c r="R93" i="21"/>
  <c r="P95" i="21"/>
  <c r="P93" i="21"/>
  <c r="N95" i="21"/>
  <c r="N93" i="21"/>
  <c r="L95" i="21"/>
  <c r="L93" i="21"/>
  <c r="AA95" i="21"/>
  <c r="AA93" i="21"/>
  <c r="Y95" i="21"/>
  <c r="Y93" i="21"/>
  <c r="W95" i="21"/>
  <c r="W93" i="21"/>
  <c r="U95" i="21"/>
  <c r="U93" i="21"/>
  <c r="S95" i="21"/>
  <c r="S93" i="21"/>
  <c r="Q95" i="21"/>
  <c r="Q93" i="21"/>
  <c r="O95" i="21"/>
  <c r="O93" i="21"/>
  <c r="M95" i="21"/>
  <c r="M93" i="21"/>
  <c r="K95" i="21"/>
  <c r="K93" i="21"/>
  <c r="K227" i="21"/>
  <c r="K272" i="21"/>
  <c r="AA227" i="21"/>
  <c r="AA272" i="21"/>
  <c r="Z227" i="21"/>
  <c r="Z272" i="21"/>
  <c r="Y227" i="21"/>
  <c r="Y272" i="21"/>
  <c r="X227" i="21"/>
  <c r="X272" i="21"/>
  <c r="W227" i="21"/>
  <c r="W272" i="21"/>
  <c r="V227" i="21"/>
  <c r="V272" i="21"/>
  <c r="U227" i="21"/>
  <c r="U272" i="21"/>
  <c r="T227" i="21"/>
  <c r="T272" i="21"/>
  <c r="S227" i="21"/>
  <c r="S272" i="21"/>
  <c r="R227" i="21"/>
  <c r="R272" i="21"/>
  <c r="Q227" i="21"/>
  <c r="Q272" i="21"/>
  <c r="P227" i="21"/>
  <c r="P272" i="21"/>
  <c r="O227" i="21"/>
  <c r="O272" i="21"/>
  <c r="N227" i="21"/>
  <c r="N272" i="21"/>
  <c r="M227" i="21"/>
  <c r="M272" i="21"/>
  <c r="L227" i="21"/>
  <c r="L272" i="21"/>
  <c r="K26" i="21"/>
  <c r="K19" i="21" s="1"/>
  <c r="AL2" i="5"/>
  <c r="AL865" i="1"/>
  <c r="AL866" i="1" s="1"/>
  <c r="AL867" i="1" s="1"/>
  <c r="AJ865" i="1"/>
  <c r="AJ866" i="1" s="1"/>
  <c r="AJ867" i="1" s="1"/>
  <c r="AH865" i="1"/>
  <c r="AH866" i="1" s="1"/>
  <c r="AH867" i="1" s="1"/>
  <c r="AF865" i="1"/>
  <c r="AF866" i="1" s="1"/>
  <c r="AF867" i="1" s="1"/>
  <c r="U2" i="5"/>
  <c r="D2" i="5"/>
  <c r="AR2" i="5"/>
  <c r="AA2" i="5"/>
  <c r="B2" i="5"/>
  <c r="AI2" i="5" s="1"/>
  <c r="AD865" i="1"/>
  <c r="AD866" i="1" s="1"/>
  <c r="AD867" i="1" s="1"/>
  <c r="AB865" i="1"/>
  <c r="AB866" i="1" s="1"/>
  <c r="AB867" i="1" s="1"/>
  <c r="Z865" i="1"/>
  <c r="Z866" i="1" s="1"/>
  <c r="Z867" i="1" s="1"/>
  <c r="X865" i="1"/>
  <c r="X866" i="1" s="1"/>
  <c r="X867" i="1" s="1"/>
  <c r="V865" i="1"/>
  <c r="V866" i="1" s="1"/>
  <c r="V867" i="1" s="1"/>
  <c r="T865" i="1"/>
  <c r="T866" i="1" s="1"/>
  <c r="T867" i="1" s="1"/>
  <c r="R865" i="1"/>
  <c r="R866" i="1" s="1"/>
  <c r="R867" i="1" s="1"/>
  <c r="P865" i="1"/>
  <c r="P866" i="1" s="1"/>
  <c r="P867" i="1" s="1"/>
  <c r="N865" i="1"/>
  <c r="N866" i="1" s="1"/>
  <c r="N867" i="1" s="1"/>
  <c r="L865" i="1"/>
  <c r="L866" i="1" s="1"/>
  <c r="L867" i="1" s="1"/>
  <c r="J865" i="1"/>
  <c r="J866" i="1" s="1"/>
  <c r="J867" i="1" s="1"/>
  <c r="H865" i="1"/>
  <c r="H866" i="1" s="1"/>
  <c r="H867" i="1" s="1"/>
  <c r="F865" i="1"/>
  <c r="F866" i="1" s="1"/>
  <c r="F867" i="1" s="1"/>
  <c r="M2" i="1"/>
  <c r="K994" i="21" l="1"/>
  <c r="K1000" i="21" s="1"/>
  <c r="M998" i="21"/>
  <c r="M994" i="21"/>
  <c r="O994" i="21"/>
  <c r="O998" i="21"/>
  <c r="Q994" i="21"/>
  <c r="Q998" i="21"/>
  <c r="S998" i="21"/>
  <c r="S994" i="21"/>
  <c r="U998" i="21"/>
  <c r="U994" i="21"/>
  <c r="W994" i="21"/>
  <c r="W998" i="21"/>
  <c r="Y998" i="21"/>
  <c r="Y994" i="21"/>
  <c r="AA998" i="21"/>
  <c r="AA994" i="21"/>
  <c r="L994" i="21"/>
  <c r="L998" i="21"/>
  <c r="N998" i="21"/>
  <c r="N994" i="21"/>
  <c r="P998" i="21"/>
  <c r="P994" i="21"/>
  <c r="R994" i="21"/>
  <c r="R998" i="21"/>
  <c r="T994" i="21"/>
  <c r="T998" i="21"/>
  <c r="V998" i="21"/>
  <c r="V994" i="21"/>
  <c r="X998" i="21"/>
  <c r="X994" i="21"/>
  <c r="Z994" i="21"/>
  <c r="Z998" i="21"/>
  <c r="R2" i="5"/>
  <c r="K28" i="21"/>
  <c r="K21" i="21" s="1"/>
  <c r="L28" i="21"/>
  <c r="L21" i="21" s="1"/>
  <c r="L26" i="21"/>
  <c r="L19" i="21" s="1"/>
  <c r="M28" i="21"/>
  <c r="M21" i="21" s="1"/>
  <c r="M26" i="21"/>
  <c r="M19" i="21" s="1"/>
  <c r="N28" i="21"/>
  <c r="N21" i="21" s="1"/>
  <c r="N26" i="21"/>
  <c r="N19" i="21" s="1"/>
  <c r="O28" i="21"/>
  <c r="O21" i="21" s="1"/>
  <c r="O26" i="21"/>
  <c r="O19" i="21" s="1"/>
  <c r="P28" i="21"/>
  <c r="P21" i="21" s="1"/>
  <c r="P26" i="21"/>
  <c r="P19" i="21" s="1"/>
  <c r="Q28" i="21"/>
  <c r="Q21" i="21" s="1"/>
  <c r="Q26" i="21"/>
  <c r="Q19" i="21" s="1"/>
  <c r="R28" i="21"/>
  <c r="R21" i="21" s="1"/>
  <c r="R26" i="21"/>
  <c r="R19" i="21" s="1"/>
  <c r="S28" i="21"/>
  <c r="S21" i="21" s="1"/>
  <c r="S26" i="21"/>
  <c r="S19" i="21" s="1"/>
  <c r="T28" i="21"/>
  <c r="T21" i="21" s="1"/>
  <c r="T26" i="21"/>
  <c r="T19" i="21" s="1"/>
  <c r="U28" i="21"/>
  <c r="U21" i="21" s="1"/>
  <c r="U26" i="21"/>
  <c r="U19" i="21" s="1"/>
  <c r="V28" i="21"/>
  <c r="V21" i="21" s="1"/>
  <c r="V26" i="21"/>
  <c r="V19" i="21" s="1"/>
  <c r="W28" i="21"/>
  <c r="W21" i="21" s="1"/>
  <c r="W26" i="21"/>
  <c r="W19" i="21" s="1"/>
  <c r="X28" i="21"/>
  <c r="X21" i="21" s="1"/>
  <c r="X26" i="21"/>
  <c r="X19" i="21" s="1"/>
  <c r="Y28" i="21"/>
  <c r="Y21" i="21" s="1"/>
  <c r="Y26" i="21"/>
  <c r="Y19" i="21" s="1"/>
  <c r="Z28" i="21"/>
  <c r="Z21" i="21" s="1"/>
  <c r="Z26" i="21"/>
  <c r="Z19" i="21" s="1"/>
  <c r="AA28" i="21"/>
  <c r="AA21" i="21" s="1"/>
  <c r="AA26" i="21"/>
  <c r="AA19" i="21" s="1"/>
  <c r="K906" i="21"/>
  <c r="K722" i="21" s="1"/>
  <c r="K723" i="21" s="1"/>
  <c r="K1008" i="21" l="1"/>
  <c r="K1004" i="21"/>
  <c r="Z1000" i="21"/>
  <c r="Z1008" i="21"/>
  <c r="Z1004" i="21"/>
  <c r="T1000" i="21"/>
  <c r="T1008" i="21"/>
  <c r="T1004" i="21"/>
  <c r="R1000" i="21"/>
  <c r="R1008" i="21"/>
  <c r="R1004" i="21"/>
  <c r="L1000" i="21"/>
  <c r="L1008" i="21"/>
  <c r="L1004" i="21"/>
  <c r="W1000" i="21"/>
  <c r="W1008" i="21"/>
  <c r="W1004" i="21"/>
  <c r="Q1000" i="21"/>
  <c r="Q1008" i="21"/>
  <c r="Q1004" i="21"/>
  <c r="O1000" i="21"/>
  <c r="O1008" i="21"/>
  <c r="O1004" i="21"/>
  <c r="X1000" i="21"/>
  <c r="X1008" i="21"/>
  <c r="X1004" i="21"/>
  <c r="V1000" i="21"/>
  <c r="V1008" i="21"/>
  <c r="V1004" i="21"/>
  <c r="P1000" i="21"/>
  <c r="P1008" i="21"/>
  <c r="P1004" i="21"/>
  <c r="N1000" i="21"/>
  <c r="N1008" i="21"/>
  <c r="N1004" i="21"/>
  <c r="AA1000" i="21"/>
  <c r="AA1008" i="21"/>
  <c r="AA1004" i="21"/>
  <c r="Y1000" i="21"/>
  <c r="Y1008" i="21"/>
  <c r="Y1004" i="21"/>
  <c r="U1000" i="21"/>
  <c r="U1008" i="21"/>
  <c r="U1004" i="21"/>
  <c r="S1000" i="21"/>
  <c r="S1008" i="21"/>
  <c r="S1004" i="21"/>
  <c r="M1000" i="21"/>
  <c r="M1008" i="21"/>
  <c r="M1004" i="21"/>
  <c r="L906" i="21"/>
  <c r="L722" i="21" s="1"/>
  <c r="L723" i="21" s="1"/>
  <c r="AA906" i="21"/>
  <c r="Z906" i="21"/>
  <c r="Z722" i="21" s="1"/>
  <c r="Z723" i="21" s="1"/>
  <c r="Y906" i="21"/>
  <c r="Y722" i="21" s="1"/>
  <c r="Y723" i="21" s="1"/>
  <c r="X906" i="21"/>
  <c r="X722" i="21" s="1"/>
  <c r="X723" i="21" s="1"/>
  <c r="W906" i="21"/>
  <c r="V906" i="21"/>
  <c r="V722" i="21" s="1"/>
  <c r="V723" i="21" s="1"/>
  <c r="U906" i="21"/>
  <c r="U722" i="21" s="1"/>
  <c r="U723" i="21" s="1"/>
  <c r="T906" i="21"/>
  <c r="T722" i="21" s="1"/>
  <c r="T723" i="21" s="1"/>
  <c r="S906" i="21"/>
  <c r="R906" i="21"/>
  <c r="R722" i="21" s="1"/>
  <c r="R723" i="21" s="1"/>
  <c r="Q906" i="21"/>
  <c r="Q722" i="21" s="1"/>
  <c r="Q723" i="21" s="1"/>
  <c r="P906" i="21"/>
  <c r="P722" i="21" s="1"/>
  <c r="P723" i="21" s="1"/>
  <c r="O906" i="21"/>
  <c r="N906" i="21"/>
  <c r="N722" i="21" s="1"/>
  <c r="N723" i="21" s="1"/>
  <c r="M906" i="21"/>
  <c r="M722" i="21" s="1"/>
  <c r="M723" i="21" s="1"/>
  <c r="S722" i="21" l="1"/>
  <c r="S723" i="21" s="1"/>
  <c r="W722" i="21"/>
  <c r="W723" i="21" s="1"/>
  <c r="AA722" i="21"/>
  <c r="AA723" i="21" s="1"/>
  <c r="O722" i="21"/>
  <c r="O723"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Trijntje van der Velde - Koerts</author>
  </authors>
  <commentList>
    <comment ref="B763" authorId="0" shapeId="0" xr:uid="{00000000-0006-0000-0400-000001000000}">
      <text>
        <r>
          <rPr>
            <b/>
            <sz val="9"/>
            <color indexed="81"/>
            <rFont val="Tahoma"/>
            <family val="2"/>
          </rPr>
          <t>Residue values for all mammalian meat are entered at MM 0095: separate for muscle and fat</t>
        </r>
      </text>
    </comment>
    <comment ref="B794" authorId="0" shapeId="0" xr:uid="{00000000-0006-0000-0400-000002000000}">
      <text>
        <r>
          <rPr>
            <sz val="9"/>
            <color indexed="81"/>
            <rFont val="Tahoma"/>
            <family val="2"/>
          </rPr>
          <t xml:space="preserve">Do not forget to enter residue values for mammalian fats in this line.
</t>
        </r>
      </text>
    </comment>
    <comment ref="B802" authorId="0" shapeId="0" xr:uid="{00000000-0006-0000-0400-000003000000}">
      <text>
        <r>
          <rPr>
            <b/>
            <sz val="9"/>
            <color indexed="81"/>
            <rFont val="Tahoma"/>
            <family val="2"/>
          </rPr>
          <t>Residue values for mammalian edible offal are entered in this line.</t>
        </r>
        <r>
          <rPr>
            <sz val="9"/>
            <color indexed="81"/>
            <rFont val="Tahoma"/>
            <family val="2"/>
          </rPr>
          <t xml:space="preserve">
</t>
        </r>
      </text>
    </comment>
    <comment ref="B811" authorId="0" shapeId="0" xr:uid="{00000000-0006-0000-0400-000004000000}">
      <text>
        <r>
          <rPr>
            <sz val="9"/>
            <color indexed="81"/>
            <rFont val="Tahoma"/>
            <family val="2"/>
          </rPr>
          <t xml:space="preserve">Residue values for milk are entered in this line.
</t>
        </r>
      </text>
    </comment>
    <comment ref="B824" authorId="0" shapeId="0" xr:uid="{00000000-0006-0000-0400-000005000000}">
      <text>
        <r>
          <rPr>
            <b/>
            <sz val="9"/>
            <color indexed="81"/>
            <rFont val="Tahoma"/>
            <family val="2"/>
          </rPr>
          <t>Residue values for poultry meat are entered at PM 0110, separate for muscle and fat</t>
        </r>
        <r>
          <rPr>
            <sz val="9"/>
            <color indexed="81"/>
            <rFont val="Tahoma"/>
            <family val="2"/>
          </rPr>
          <t xml:space="preserve">
</t>
        </r>
      </text>
    </comment>
    <comment ref="B843" authorId="0" shapeId="0" xr:uid="{00000000-0006-0000-0400-000006000000}">
      <text>
        <r>
          <rPr>
            <b/>
            <sz val="9"/>
            <color indexed="81"/>
            <rFont val="Tahoma"/>
            <family val="2"/>
          </rPr>
          <t>Do not forget to enter residue values for poultry fats in this line</t>
        </r>
        <r>
          <rPr>
            <sz val="9"/>
            <color indexed="81"/>
            <rFont val="Tahoma"/>
            <family val="2"/>
          </rPr>
          <t xml:space="preserve">
</t>
        </r>
      </text>
    </comment>
    <comment ref="B845" authorId="0" shapeId="0" xr:uid="{00000000-0006-0000-0400-000007000000}">
      <text>
        <r>
          <rPr>
            <sz val="9"/>
            <color indexed="81"/>
            <rFont val="Tahoma"/>
            <family val="2"/>
          </rPr>
          <t xml:space="preserve">Residue values for poultry edible offal are entered in this line.
</t>
        </r>
      </text>
    </comment>
    <comment ref="B851" authorId="0" shapeId="0" xr:uid="{00000000-0006-0000-0400-000008000000}">
      <text>
        <r>
          <rPr>
            <b/>
            <sz val="9"/>
            <color indexed="81"/>
            <rFont val="Tahoma"/>
            <family val="2"/>
          </rPr>
          <t>Residue values for eggs are entered in this line</t>
        </r>
        <r>
          <rPr>
            <sz val="9"/>
            <color indexed="81"/>
            <rFont val="Tahoma"/>
            <family val="2"/>
          </rPr>
          <t xml:space="preserve">
</t>
        </r>
      </text>
    </comment>
  </commentList>
</comments>
</file>

<file path=xl/sharedStrings.xml><?xml version="1.0" encoding="utf-8"?>
<sst xmlns="http://schemas.openxmlformats.org/spreadsheetml/2006/main" count="40341" uniqueCount="4387">
  <si>
    <t>032</t>
  </si>
  <si>
    <t>EDIBLE OFFAL (MAMMALIAN)</t>
  </si>
  <si>
    <t>033</t>
  </si>
  <si>
    <t>3a</t>
  </si>
  <si>
    <t>Fill in STMR-P in the column "STMR or STMR-P" for the processed commodity</t>
  </si>
  <si>
    <t>DF 0240</t>
  </si>
  <si>
    <t>036</t>
  </si>
  <si>
    <t>POULTRY MEAT</t>
  </si>
  <si>
    <t>037</t>
  </si>
  <si>
    <t>POULTRY FATS</t>
  </si>
  <si>
    <t>038</t>
  </si>
  <si>
    <t>POULTRY, EDIBLE OFFAL OF</t>
  </si>
  <si>
    <t>039</t>
  </si>
  <si>
    <t>002</t>
  </si>
  <si>
    <t>003</t>
  </si>
  <si>
    <t>004</t>
  </si>
  <si>
    <t>005</t>
  </si>
  <si>
    <t>006</t>
  </si>
  <si>
    <t>JF 0341</t>
  </si>
  <si>
    <t>Pineapple, canned</t>
  </si>
  <si>
    <t xml:space="preserve">Take care that the pc configuration is good (once only action) </t>
  </si>
  <si>
    <t>Modify digital grouping symbol  in , (comma); default is . (dot)</t>
  </si>
  <si>
    <t>Modify list separator in  , (comma); default is ; (semicolon)</t>
  </si>
  <si>
    <t>Click on OK</t>
  </si>
  <si>
    <t>OR 0305</t>
  </si>
  <si>
    <t>VL 0510</t>
  </si>
  <si>
    <t>Further proceed as for STMR.</t>
  </si>
  <si>
    <t>If you have only MRLs, change the column titles (in GEMS_Food_diet and Final_table) into MRL</t>
  </si>
  <si>
    <t xml:space="preserve">   and change "International Estimated Daily Intake" into Theoretical Maximum Daily Intake (TMDI) (in GEMS_Food_diet)</t>
  </si>
  <si>
    <t>CF 1255</t>
  </si>
  <si>
    <t>VR 0506</t>
  </si>
  <si>
    <t>VL 0473</t>
  </si>
  <si>
    <t>PE 0840</t>
  </si>
  <si>
    <t>PE 0112</t>
  </si>
  <si>
    <t>FP 0226</t>
  </si>
  <si>
    <t>FS 0240</t>
  </si>
  <si>
    <t>FI 0326</t>
  </si>
  <si>
    <t>FI 0327</t>
  </si>
  <si>
    <t>FB 0018</t>
  </si>
  <si>
    <t>FB 0264</t>
  </si>
  <si>
    <t>FB 0020</t>
  </si>
  <si>
    <t>FT 0292</t>
  </si>
  <si>
    <t>FS 0013</t>
  </si>
  <si>
    <t>FS 0243</t>
  </si>
  <si>
    <t>FS 0244</t>
  </si>
  <si>
    <t>FC 0001</t>
  </si>
  <si>
    <t>FB 0021</t>
  </si>
  <si>
    <t>FT 0295</t>
  </si>
  <si>
    <t>FB 0266</t>
  </si>
  <si>
    <t>FT 0297</t>
  </si>
  <si>
    <t>DF 0297</t>
  </si>
  <si>
    <t>FB 0269</t>
  </si>
  <si>
    <t>DF 0269</t>
  </si>
  <si>
    <t>FB 0268</t>
  </si>
  <si>
    <t>FC 0005</t>
  </si>
  <si>
    <t>FI 0341</t>
  </si>
  <si>
    <t>FC 0002</t>
  </si>
  <si>
    <t>FI 0345</t>
  </si>
  <si>
    <t>FC 0004</t>
  </si>
  <si>
    <t>JF 0004</t>
  </si>
  <si>
    <t>FI 0350</t>
  </si>
  <si>
    <t>FI 0351</t>
  </si>
  <si>
    <t>FP 0230</t>
  </si>
  <si>
    <t>FI 0353</t>
  </si>
  <si>
    <t>FS 0014</t>
  </si>
  <si>
    <t>DF 0014</t>
  </si>
  <si>
    <t>FP 0009</t>
  </si>
  <si>
    <t>FP 0231</t>
  </si>
  <si>
    <t>FB 0272</t>
  </si>
  <si>
    <t>FS 0012</t>
  </si>
  <si>
    <t>FB 0275</t>
  </si>
  <si>
    <t>FC 0003</t>
  </si>
  <si>
    <t>VC 0432</t>
  </si>
  <si>
    <t>ML 0106</t>
  </si>
  <si>
    <t>ML 0810</t>
  </si>
  <si>
    <t>ML 0811</t>
  </si>
  <si>
    <t>ML 0812</t>
  </si>
  <si>
    <t>ML 0814</t>
  </si>
  <si>
    <t>ML 0822</t>
  </si>
  <si>
    <t>MM 0811</t>
  </si>
  <si>
    <t>MO 0812</t>
  </si>
  <si>
    <t>MM 0812</t>
  </si>
  <si>
    <t>PM 0840</t>
  </si>
  <si>
    <t>PO 0840</t>
  </si>
  <si>
    <t>PM 0841</t>
  </si>
  <si>
    <t>MM 0814</t>
  </si>
  <si>
    <t>MO 0814</t>
  </si>
  <si>
    <t>PM 0842</t>
  </si>
  <si>
    <t>MM 0816</t>
  </si>
  <si>
    <t>Guidance on long-term dietary intake is given in chapter 7 of the FAO manual 2009</t>
  </si>
  <si>
    <t>Fill in value for fat in the 20% fat line; fill in value for muscle in the 80% muscle line</t>
  </si>
  <si>
    <t>VB 0040</t>
  </si>
  <si>
    <t>FT 0026</t>
  </si>
  <si>
    <t>Congo</t>
  </si>
  <si>
    <t>Montenegro</t>
  </si>
  <si>
    <t>In adding the values in the final table, the 20% fat and 80% muscle part, are together 100% meat</t>
  </si>
  <si>
    <t>Barley beer</t>
  </si>
  <si>
    <t>Maize beer</t>
  </si>
  <si>
    <t>Millet beer</t>
  </si>
  <si>
    <t>Sorghum beer</t>
  </si>
  <si>
    <t>VR 0504</t>
  </si>
  <si>
    <t>Rape seed oil, edible</t>
  </si>
  <si>
    <t>Cotton seed oil, edible</t>
  </si>
  <si>
    <t>Peanut oil, edible</t>
  </si>
  <si>
    <t>Sesame seed oil, edible</t>
  </si>
  <si>
    <t>Sunflower seed oil, edible</t>
  </si>
  <si>
    <t>020</t>
  </si>
  <si>
    <t>024</t>
  </si>
  <si>
    <t>021</t>
  </si>
  <si>
    <t>MM 0810</t>
  </si>
  <si>
    <t>Codex
Code</t>
  </si>
  <si>
    <t>MF 0100</t>
  </si>
  <si>
    <t>DM 0305</t>
  </si>
  <si>
    <t>OR 0696</t>
  </si>
  <si>
    <t>OR 0699</t>
  </si>
  <si>
    <t>Safflower seed oil, edible</t>
  </si>
  <si>
    <t>Angola</t>
  </si>
  <si>
    <t>Cyprus</t>
  </si>
  <si>
    <t>Algeria</t>
  </si>
  <si>
    <t>Albania</t>
  </si>
  <si>
    <t>Austria</t>
  </si>
  <si>
    <t>Estonia</t>
  </si>
  <si>
    <t>Afghanistan</t>
  </si>
  <si>
    <t>Benin</t>
  </si>
  <si>
    <t>Argentina</t>
  </si>
  <si>
    <t>Burundi</t>
  </si>
  <si>
    <t>Greece</t>
  </si>
  <si>
    <t>Egypt</t>
  </si>
  <si>
    <t>Armenia</t>
  </si>
  <si>
    <t>Belgium</t>
  </si>
  <si>
    <t>Finland</t>
  </si>
  <si>
    <t>Bangladesh</t>
  </si>
  <si>
    <t>Botswana</t>
  </si>
  <si>
    <t>Chad</t>
  </si>
  <si>
    <t>Bahamas</t>
  </si>
  <si>
    <t>Japan</t>
  </si>
  <si>
    <t>Australia</t>
  </si>
  <si>
    <t>Cameroon</t>
  </si>
  <si>
    <t>Israel</t>
  </si>
  <si>
    <t>Iraq</t>
  </si>
  <si>
    <t>Croatia</t>
  </si>
  <si>
    <t>Iceland</t>
  </si>
  <si>
    <t>Cambodia</t>
  </si>
  <si>
    <t>Guatemala</t>
  </si>
  <si>
    <t>Barbados</t>
  </si>
  <si>
    <t>Kiribati</t>
  </si>
  <si>
    <t>Canada</t>
  </si>
  <si>
    <t>Italy</t>
  </si>
  <si>
    <t>Jordan</t>
  </si>
  <si>
    <t>Belarus</t>
  </si>
  <si>
    <t>Latvia</t>
  </si>
  <si>
    <t>Haiti</t>
  </si>
  <si>
    <t>Ghana</t>
  </si>
  <si>
    <t>Belize</t>
  </si>
  <si>
    <t>Chile</t>
  </si>
  <si>
    <t>Comoros</t>
  </si>
  <si>
    <t>Lebanon</t>
  </si>
  <si>
    <t>Kuwait</t>
  </si>
  <si>
    <t>Denmark</t>
  </si>
  <si>
    <t>Lithuania</t>
  </si>
  <si>
    <t>India</t>
  </si>
  <si>
    <t>Honduras</t>
  </si>
  <si>
    <t>Kenya</t>
  </si>
  <si>
    <t>Gambia</t>
  </si>
  <si>
    <t>Brazil</t>
  </si>
  <si>
    <t>Portugal</t>
  </si>
  <si>
    <t>Bulgaria</t>
  </si>
  <si>
    <t>France</t>
  </si>
  <si>
    <t>Norway</t>
  </si>
  <si>
    <t>Indonesia</t>
  </si>
  <si>
    <t>Mexico</t>
  </si>
  <si>
    <t>Lesotho</t>
  </si>
  <si>
    <t>Mali</t>
  </si>
  <si>
    <t>Colombia</t>
  </si>
  <si>
    <t>Maldives</t>
  </si>
  <si>
    <t>Djibouti</t>
  </si>
  <si>
    <t>Spain</t>
  </si>
  <si>
    <t>Morocco</t>
  </si>
  <si>
    <t>Georgia</t>
  </si>
  <si>
    <t>Germany</t>
  </si>
  <si>
    <t>Sweden</t>
  </si>
  <si>
    <t>Potato, frozen</t>
  </si>
  <si>
    <t>Roots and tubers NES, dried</t>
  </si>
  <si>
    <t>The STMR value for cream is recalculated to whole milk by multiplying the STMR (cream) with a factor 0.04.</t>
  </si>
  <si>
    <t>It is assumed that whole milk contains 4% fat.</t>
  </si>
  <si>
    <t>After correction, the food intake values for whole milk can be used.</t>
  </si>
  <si>
    <t>IEDI calculations for the account of JMPR, FAO panel.</t>
  </si>
  <si>
    <t>When STMR or STMR-P are at LOQ, just fill in the value (in Excel calculations * or &lt; is not permitted)</t>
  </si>
  <si>
    <t>When an ADI, STMR or STMR-P has to be modified or newly introduced,</t>
  </si>
  <si>
    <t>MO 0810</t>
  </si>
  <si>
    <t>MO 0816</t>
  </si>
  <si>
    <t>PO 0841</t>
  </si>
  <si>
    <t>PO 0842</t>
  </si>
  <si>
    <t>PO 0848</t>
  </si>
  <si>
    <t>CF 1250</t>
  </si>
  <si>
    <t>DM 0715</t>
  </si>
  <si>
    <t>SM 0716</t>
  </si>
  <si>
    <t>Follow guidelines for entering residue values (see below)</t>
  </si>
  <si>
    <t>a</t>
  </si>
  <si>
    <t>3b</t>
  </si>
  <si>
    <t>Take the mean processing factor when values lie closely together (RSD &lt;= 40%)</t>
  </si>
  <si>
    <t>Take the maximum processing factor when values are very variable (RSD &gt; 40%)</t>
  </si>
  <si>
    <t>** STMR for the edible portion is deduced from the STMR (RAC) x the processing factor for the edible portion</t>
  </si>
  <si>
    <t>SO 0699</t>
  </si>
  <si>
    <t>TN 0085</t>
  </si>
  <si>
    <t>TN 0678</t>
  </si>
  <si>
    <t>OR 0665</t>
  </si>
  <si>
    <t>OR 0691</t>
  </si>
  <si>
    <t>OR 0697</t>
  </si>
  <si>
    <t>OR 0645</t>
  </si>
  <si>
    <t>OR 0495</t>
  </si>
  <si>
    <t>OR 0700</t>
  </si>
  <si>
    <t>OR 0541</t>
  </si>
  <si>
    <t>OR 0702</t>
  </si>
  <si>
    <t>VR 0469</t>
  </si>
  <si>
    <t>SB 0715</t>
  </si>
  <si>
    <t>SB 0716</t>
  </si>
  <si>
    <t>HS 0784</t>
  </si>
  <si>
    <t>HH 0740</t>
  </si>
  <si>
    <t>HS 0790</t>
  </si>
  <si>
    <t>VS 0620</t>
  </si>
  <si>
    <t>VS 0621</t>
  </si>
  <si>
    <t>VR 0574</t>
  </si>
  <si>
    <t>VB 0400</t>
  </si>
  <si>
    <t>VB 0402</t>
  </si>
  <si>
    <t>VR 0577</t>
  </si>
  <si>
    <t>VB 0404</t>
  </si>
  <si>
    <t>VS 0624</t>
  </si>
  <si>
    <t>HH 0624</t>
  </si>
  <si>
    <t>VL 0464</t>
  </si>
  <si>
    <t>VL 0466</t>
  </si>
  <si>
    <t>VC 0424</t>
  </si>
  <si>
    <t>VO 0440</t>
  </si>
  <si>
    <t>VL 0476</t>
  </si>
  <si>
    <t>VC 0045</t>
  </si>
  <si>
    <t>VO 0050</t>
  </si>
  <si>
    <t>VA 0381</t>
  </si>
  <si>
    <t>VC 0425</t>
  </si>
  <si>
    <t>VR 0583</t>
  </si>
  <si>
    <t>VL 0480</t>
  </si>
  <si>
    <t>VB 0405</t>
  </si>
  <si>
    <t>VL 0053</t>
  </si>
  <si>
    <t>VA 0384</t>
  </si>
  <si>
    <t>VP 0060</t>
  </si>
  <si>
    <t>VL 0482</t>
  </si>
  <si>
    <t>VL 0483</t>
  </si>
  <si>
    <t>VC 0046</t>
  </si>
  <si>
    <t>VL 0485</t>
  </si>
  <si>
    <t>VO 0442</t>
  </si>
  <si>
    <t>VR 0588</t>
  </si>
  <si>
    <t>VP 0063</t>
  </si>
  <si>
    <t>POME FRUIT</t>
  </si>
  <si>
    <t>STONE FRUIT</t>
  </si>
  <si>
    <t>Stone fruit NES</t>
  </si>
  <si>
    <t>JF 0269</t>
  </si>
  <si>
    <t>OR 5330</t>
  </si>
  <si>
    <t>For non-fat soluble pesticides, the STMR values for whole milk are used, together with the food intake values for whole milk.</t>
  </si>
  <si>
    <t>For milk, a discrimination is made for fat and non-fat soluble pesticides.</t>
  </si>
  <si>
    <t>It is assumed that mammalian meat contains 20% fat and 80% muscle.</t>
  </si>
  <si>
    <t>It is assumed that poultry meat (with adhering skin) contains 10% fat and 90% muscle.</t>
  </si>
  <si>
    <t xml:space="preserve">For fat soluble pesticides, the STMR values for cream (milk fat) are used. </t>
  </si>
  <si>
    <t>The procedure for animal products is as follows:</t>
  </si>
  <si>
    <t>For kidney, liver, fat and eggs, no distinction is made between fat or non-fat soluble pesticides.</t>
  </si>
  <si>
    <t>For meat from mammals and poultry, no distinction is made between fat or non-fat soluble pesticides.</t>
  </si>
  <si>
    <t>Food intake values for meat are split into fat and muscle (see table).</t>
  </si>
  <si>
    <t>For IEDI calculation, the STMR values for both fat and muscle are used</t>
  </si>
  <si>
    <t>Eggs</t>
  </si>
  <si>
    <t>EGGS</t>
  </si>
  <si>
    <t xml:space="preserve">VD 0071 </t>
  </si>
  <si>
    <t>STMR or STMR-P mg/kg</t>
  </si>
  <si>
    <t>Bodyweight per region (kg bw) =</t>
  </si>
  <si>
    <t>Repeat from point 4 onwards</t>
  </si>
  <si>
    <t>VD 0520</t>
  </si>
  <si>
    <t>depending on how the MRL was specified.</t>
  </si>
  <si>
    <t>Name</t>
  </si>
  <si>
    <t>-</t>
  </si>
  <si>
    <t>Rice flour</t>
  </si>
  <si>
    <t>CF 1210</t>
  </si>
  <si>
    <t>CF 1211</t>
  </si>
  <si>
    <t>Food intake values are based on Food Balance Sheets (FBS). For information see http://faostat.fao.org</t>
  </si>
  <si>
    <t>016</t>
  </si>
  <si>
    <t>ROOT AND TUBER VEGETABLES</t>
  </si>
  <si>
    <t>VR 0591</t>
  </si>
  <si>
    <t>017</t>
  </si>
  <si>
    <t>STALK AND STEM VEGETABLES</t>
  </si>
  <si>
    <t>CEREAL GRAINS</t>
  </si>
  <si>
    <t>GC 0646</t>
  </si>
  <si>
    <t>GC 0650</t>
  </si>
  <si>
    <t>001</t>
  </si>
  <si>
    <t>BERRIES AND OTHER SMALL FRUITS</t>
  </si>
  <si>
    <t>Rhubarb</t>
  </si>
  <si>
    <t>Witloof chicory (sprouts)</t>
  </si>
  <si>
    <t>MILK AND MILK PRODUCTS</t>
  </si>
  <si>
    <t>GRASSES FOR SUGAR OR SYRUP PRODUCTION</t>
  </si>
  <si>
    <t>022</t>
  </si>
  <si>
    <t>TREE NUTS</t>
  </si>
  <si>
    <t>TN 0662</t>
  </si>
  <si>
    <t>023</t>
  </si>
  <si>
    <t>OILSEED</t>
  </si>
  <si>
    <t>066</t>
  </si>
  <si>
    <t>TEAS</t>
  </si>
  <si>
    <t>DT 1114</t>
  </si>
  <si>
    <t>027</t>
  </si>
  <si>
    <t xml:space="preserve">Compound number: </t>
  </si>
  <si>
    <t>Compound name (in capitals):</t>
  </si>
  <si>
    <t>Fill in compound name, compound number and ADI (in yellow cells)</t>
  </si>
  <si>
    <t>HERBS</t>
  </si>
  <si>
    <t>HH 0738</t>
  </si>
  <si>
    <t>057</t>
  </si>
  <si>
    <t>DRIED HERBS</t>
  </si>
  <si>
    <t>028</t>
  </si>
  <si>
    <t>HS 0093</t>
  </si>
  <si>
    <t>Spices</t>
  </si>
  <si>
    <t>030</t>
  </si>
  <si>
    <t>MEAT FROM MAMMALS</t>
  </si>
  <si>
    <t>031</t>
  </si>
  <si>
    <t>MAMMALIAN FATS</t>
  </si>
  <si>
    <t>PULSES</t>
  </si>
  <si>
    <t>Soya sauce</t>
  </si>
  <si>
    <t>DM 1215</t>
  </si>
  <si>
    <t>SPICES</t>
  </si>
  <si>
    <t>DH 1100</t>
  </si>
  <si>
    <t>Hops, dry</t>
  </si>
  <si>
    <t>Celery</t>
  </si>
  <si>
    <t>Apricot, dried</t>
  </si>
  <si>
    <t>Fig, dried or dried and candied</t>
  </si>
  <si>
    <t>VB 0041</t>
  </si>
  <si>
    <t>SO 0495</t>
  </si>
  <si>
    <t>SO 0700</t>
  </si>
  <si>
    <t>SO 0702</t>
  </si>
  <si>
    <t>CITRUS FRUIT</t>
  </si>
  <si>
    <t>Diets: g/person/day</t>
  </si>
  <si>
    <t>JF 0448</t>
  </si>
  <si>
    <t>JF 0226</t>
  </si>
  <si>
    <t>MM 0095</t>
  </si>
  <si>
    <t>MM 0822</t>
  </si>
  <si>
    <t>MM 0818</t>
  </si>
  <si>
    <t>MO 0818</t>
  </si>
  <si>
    <t>MO 0822</t>
  </si>
  <si>
    <t>PM 0110</t>
  </si>
  <si>
    <t>PO 0111</t>
  </si>
  <si>
    <t>PF 0111</t>
  </si>
  <si>
    <t>PM 0848</t>
  </si>
  <si>
    <t>MF 0812</t>
  </si>
  <si>
    <t>MF 0818</t>
  </si>
  <si>
    <t>MF 0814</t>
  </si>
  <si>
    <t>MF 0822</t>
  </si>
  <si>
    <t>%ADI=</t>
  </si>
  <si>
    <t>Rounded %ADI=</t>
  </si>
  <si>
    <t>Manual</t>
  </si>
  <si>
    <t>ADI (mg/kg bw):</t>
  </si>
  <si>
    <t>009</t>
  </si>
  <si>
    <t>BULB VEGETABLES</t>
  </si>
  <si>
    <t>010</t>
  </si>
  <si>
    <t>BRASSICA</t>
  </si>
  <si>
    <t>011</t>
  </si>
  <si>
    <t>FRUITING VEGETABLES, CUCURBITS</t>
  </si>
  <si>
    <t>012</t>
  </si>
  <si>
    <t>FRUITING VEGETABLES OTHER THAN CUCURBITS</t>
  </si>
  <si>
    <t>013</t>
  </si>
  <si>
    <t>LEAFY VEGETABLES</t>
  </si>
  <si>
    <t>014</t>
  </si>
  <si>
    <t>LEGUME VEGETABLES</t>
  </si>
  <si>
    <t>015</t>
  </si>
  <si>
    <t>Nicaragua</t>
  </si>
  <si>
    <t>Malawi</t>
  </si>
  <si>
    <t>Mauritania</t>
  </si>
  <si>
    <t>Uruguay</t>
  </si>
  <si>
    <t>Eritrea</t>
  </si>
  <si>
    <t>Turkey</t>
  </si>
  <si>
    <t>Hungary</t>
  </si>
  <si>
    <t>Malaysia</t>
  </si>
  <si>
    <t>Panama</t>
  </si>
  <si>
    <t>Mozambique</t>
  </si>
  <si>
    <t>Niger</t>
  </si>
  <si>
    <t>Cuba</t>
  </si>
  <si>
    <t>Philippines</t>
  </si>
  <si>
    <t>Ethiopia</t>
  </si>
  <si>
    <t>Kazakhstan</t>
  </si>
  <si>
    <t>Ireland</t>
  </si>
  <si>
    <t>Mongolia</t>
  </si>
  <si>
    <t>Paraguay</t>
  </si>
  <si>
    <t>Namibia</t>
  </si>
  <si>
    <t>Nigeria</t>
  </si>
  <si>
    <t>Dominica</t>
  </si>
  <si>
    <t>Gabon</t>
  </si>
  <si>
    <t>Tunisia</t>
  </si>
  <si>
    <t>Kyrgyzstan</t>
  </si>
  <si>
    <t>Luxembourg</t>
  </si>
  <si>
    <t>Myanmar</t>
  </si>
  <si>
    <t>Peru</t>
  </si>
  <si>
    <t>Senegal</t>
  </si>
  <si>
    <t>Vanuatu</t>
  </si>
  <si>
    <t>Guinea</t>
  </si>
  <si>
    <t>Malta</t>
  </si>
  <si>
    <t>Nepal</t>
  </si>
  <si>
    <t>Swaziland</t>
  </si>
  <si>
    <t>Sudan</t>
  </si>
  <si>
    <t>Ecuador</t>
  </si>
  <si>
    <t>Netherlands</t>
  </si>
  <si>
    <t>Pakistan</t>
  </si>
  <si>
    <t>Grenada</t>
  </si>
  <si>
    <t>Liberia</t>
  </si>
  <si>
    <t>Romania</t>
  </si>
  <si>
    <t>Poland</t>
  </si>
  <si>
    <t>Togo</t>
  </si>
  <si>
    <t>Guyana</t>
  </si>
  <si>
    <t>Madagascar</t>
  </si>
  <si>
    <t>Slovakia</t>
  </si>
  <si>
    <t>Thailand</t>
  </si>
  <si>
    <t>Zambia</t>
  </si>
  <si>
    <t>Jamaica</t>
  </si>
  <si>
    <t>Mauritius</t>
  </si>
  <si>
    <t>Slovenia</t>
  </si>
  <si>
    <t>Zimbabwe</t>
  </si>
  <si>
    <t>Rwanda</t>
  </si>
  <si>
    <t>Tajikistan</t>
  </si>
  <si>
    <t>Switzerland</t>
  </si>
  <si>
    <t>Suriname</t>
  </si>
  <si>
    <t>Turkmenistan</t>
  </si>
  <si>
    <t>Seychelles</t>
  </si>
  <si>
    <t>Ukraine</t>
  </si>
  <si>
    <t>Uzbekistan</t>
  </si>
  <si>
    <t>Bermuda</t>
  </si>
  <si>
    <t>Somalia</t>
  </si>
  <si>
    <t>Uganda</t>
  </si>
  <si>
    <t>Yemen</t>
  </si>
  <si>
    <t>VP 0064</t>
  </si>
  <si>
    <t>VO 0444</t>
  </si>
  <si>
    <t>VO 0445</t>
  </si>
  <si>
    <t>VR 0494</t>
  </si>
  <si>
    <t>VS 0627</t>
  </si>
  <si>
    <t>VL 0502</t>
  </si>
  <si>
    <t>VC 0431</t>
  </si>
  <si>
    <t>VR 0497</t>
  </si>
  <si>
    <t>VO 0448</t>
  </si>
  <si>
    <t>VL 0506</t>
  </si>
  <si>
    <t>For IEDI calculation, the STMR values are used, together with the food intake values for these commodities.</t>
  </si>
  <si>
    <t>mg/kg</t>
  </si>
  <si>
    <t>OR 1240</t>
  </si>
  <si>
    <t>Palm kernel oil, edible</t>
  </si>
  <si>
    <t>Barley, pot</t>
  </si>
  <si>
    <t>Barley, pearled</t>
  </si>
  <si>
    <t>VD 0537</t>
  </si>
  <si>
    <t>Take the median processing factor when values lie closely together (RSD &lt;= 40%)</t>
  </si>
  <si>
    <t>** STMR is directly deduced from residues in the edible portion</t>
  </si>
  <si>
    <t>Repeating  the calculation</t>
  </si>
  <si>
    <t>Computer settings</t>
  </si>
  <si>
    <t>Close the screen</t>
  </si>
  <si>
    <t>There are two cases: 3a, 3b</t>
  </si>
  <si>
    <t>MO 0105</t>
  </si>
  <si>
    <t>Asses meat</t>
  </si>
  <si>
    <t>Rabbit meat</t>
  </si>
  <si>
    <t>For example, entries for pome fruit (FP 4) as well as for apples (FP 226), pears (FP 230) and quince (FP 231) appear in the table.</t>
  </si>
  <si>
    <t>Guidelines for entering residue values</t>
  </si>
  <si>
    <t>In some cases, duplicate entries for dietary intake appear which represent the same commodity.</t>
  </si>
  <si>
    <t>GC 0640</t>
  </si>
  <si>
    <t>GC 0641</t>
  </si>
  <si>
    <t>GC 0645</t>
  </si>
  <si>
    <t>GC 0647</t>
  </si>
  <si>
    <t>GC 0651</t>
  </si>
  <si>
    <t>GC 0653</t>
  </si>
  <si>
    <t>GC 0654</t>
  </si>
  <si>
    <t>GC 0080</t>
  </si>
  <si>
    <t>VR 0463</t>
  </si>
  <si>
    <t>VR 0589</t>
  </si>
  <si>
    <t>VR 0508</t>
  </si>
  <si>
    <t>VR 0505</t>
  </si>
  <si>
    <t>VR 0600</t>
  </si>
  <si>
    <t>VD 0523</t>
  </si>
  <si>
    <t>VP 0062</t>
  </si>
  <si>
    <t>VP 0061</t>
  </si>
  <si>
    <t>VD 0533</t>
  </si>
  <si>
    <t>VD 0524</t>
  </si>
  <si>
    <t>VD 0527</t>
  </si>
  <si>
    <t>VD 0541</t>
  </si>
  <si>
    <t>VP 0541</t>
  </si>
  <si>
    <t>VD 0070</t>
  </si>
  <si>
    <t>VR 0596</t>
  </si>
  <si>
    <t>GS 0659</t>
  </si>
  <si>
    <t>TN 0660</t>
  </si>
  <si>
    <t>TN 0295</t>
  </si>
  <si>
    <t>TN 0664</t>
  </si>
  <si>
    <t>TN 0665</t>
  </si>
  <si>
    <t>TN 0666</t>
  </si>
  <si>
    <t>SO 0089</t>
  </si>
  <si>
    <t>SO 0088</t>
  </si>
  <si>
    <t>FT 0305</t>
  </si>
  <si>
    <t>TN 0672</t>
  </si>
  <si>
    <t>SO 0698</t>
  </si>
  <si>
    <t>TN 0675</t>
  </si>
  <si>
    <t xml:space="preserve">STMR-P for the processed commodity is deduced from the STMR (RAC) x the processing factor </t>
  </si>
  <si>
    <t>If no processing data are available, check if there are data available for the edible portion of the RAC in question.</t>
  </si>
  <si>
    <t>If data for the edible portion are available, these should be used (IEDI calculation).</t>
  </si>
  <si>
    <t>If no processing data and no data for the edible portion are available, use the STMR for the RAC (IEDI calculation).</t>
  </si>
  <si>
    <t>The food intake values for meat are not used as such.</t>
  </si>
  <si>
    <t>VR 0075</t>
  </si>
  <si>
    <t>ASSORTED (SUB)TROPICAL FRUITS - EDIBLE PEEL</t>
  </si>
  <si>
    <t>FT 0291</t>
  </si>
  <si>
    <t>ASSORTED (SUB)TROPICAL FRUITS-INEDIBLE PEEL</t>
  </si>
  <si>
    <t>FI 0352</t>
  </si>
  <si>
    <t>Persimmon, American</t>
  </si>
  <si>
    <t>VB 0042</t>
  </si>
  <si>
    <t>JF 0203</t>
  </si>
  <si>
    <t>and no IEDI calculation can be conducted.</t>
  </si>
  <si>
    <t>STMR and STMR-P are based on the residue definition for dietary risk assessment (not on residue definition for enforcement)</t>
  </si>
  <si>
    <t>International Estimated Daily Intake (IEDI)</t>
  </si>
  <si>
    <t>G01</t>
  </si>
  <si>
    <t>G02</t>
  </si>
  <si>
    <t>G03</t>
  </si>
  <si>
    <t>G04</t>
  </si>
  <si>
    <t>G05</t>
  </si>
  <si>
    <t>G06</t>
  </si>
  <si>
    <t>G07</t>
  </si>
  <si>
    <t>G08</t>
  </si>
  <si>
    <t>G09</t>
  </si>
  <si>
    <t>G10</t>
  </si>
  <si>
    <t>G11</t>
  </si>
  <si>
    <t>G12</t>
  </si>
  <si>
    <t>G13</t>
  </si>
  <si>
    <t>G14</t>
  </si>
  <si>
    <t>G15</t>
  </si>
  <si>
    <t>G16</t>
  </si>
  <si>
    <t>G17</t>
  </si>
  <si>
    <t>17 cluster diets</t>
  </si>
  <si>
    <t>Commodity description</t>
  </si>
  <si>
    <t>Cluster</t>
  </si>
  <si>
    <t>Country</t>
  </si>
  <si>
    <t>ISO-3 Code</t>
  </si>
  <si>
    <t>AFG</t>
  </si>
  <si>
    <t>CMR</t>
  </si>
  <si>
    <t>DZA</t>
  </si>
  <si>
    <t>CAF</t>
  </si>
  <si>
    <t>Azerbaijan</t>
  </si>
  <si>
    <t>AZE</t>
  </si>
  <si>
    <t>TCD</t>
  </si>
  <si>
    <t>IRQ</t>
  </si>
  <si>
    <t>COG</t>
  </si>
  <si>
    <t>JOR</t>
  </si>
  <si>
    <t>COD</t>
  </si>
  <si>
    <t>Libya</t>
  </si>
  <si>
    <t>LBY</t>
  </si>
  <si>
    <t>Equatorial Guinea</t>
  </si>
  <si>
    <t>GNQ</t>
  </si>
  <si>
    <t>MRT</t>
  </si>
  <si>
    <t>GAB</t>
  </si>
  <si>
    <t>MNG</t>
  </si>
  <si>
    <t>STP</t>
  </si>
  <si>
    <t>MAR</t>
  </si>
  <si>
    <t>Occupied.Palestinian.Territory</t>
  </si>
  <si>
    <t>PSE</t>
  </si>
  <si>
    <t>BDI</t>
  </si>
  <si>
    <t>PAK</t>
  </si>
  <si>
    <t>DJI</t>
  </si>
  <si>
    <t>Syrian.Arab.Republic</t>
  </si>
  <si>
    <t>SYR</t>
  </si>
  <si>
    <t>ERI</t>
  </si>
  <si>
    <t>TUN</t>
  </si>
  <si>
    <t>ETH</t>
  </si>
  <si>
    <t>TKM</t>
  </si>
  <si>
    <t>KEN</t>
  </si>
  <si>
    <t>UZB</t>
  </si>
  <si>
    <t>RWA</t>
  </si>
  <si>
    <t>YEM</t>
  </si>
  <si>
    <t>SOM</t>
  </si>
  <si>
    <t>UGA</t>
  </si>
  <si>
    <t>ALB</t>
  </si>
  <si>
    <t>Bosnia.and.Herzegovina</t>
  </si>
  <si>
    <t>EGY</t>
  </si>
  <si>
    <t>GEO</t>
  </si>
  <si>
    <t>KAZ</t>
  </si>
  <si>
    <t>KGZ</t>
  </si>
  <si>
    <t>SDN</t>
  </si>
  <si>
    <t>MNE</t>
  </si>
  <si>
    <t>Republic.of.Moldova</t>
  </si>
  <si>
    <t>MDA</t>
  </si>
  <si>
    <t>Western Sahara</t>
  </si>
  <si>
    <t>ESH</t>
  </si>
  <si>
    <t>UKR</t>
  </si>
  <si>
    <t>AGO</t>
  </si>
  <si>
    <t>BWA</t>
  </si>
  <si>
    <t>LSO</t>
  </si>
  <si>
    <t>MWI</t>
  </si>
  <si>
    <t>MOZ</t>
  </si>
  <si>
    <t>NAM</t>
  </si>
  <si>
    <t>Saint Helena</t>
  </si>
  <si>
    <t>SHN</t>
  </si>
  <si>
    <t>ZAF</t>
  </si>
  <si>
    <t>SWZ</t>
  </si>
  <si>
    <t>TZA</t>
  </si>
  <si>
    <t>BEN</t>
  </si>
  <si>
    <t>ZMB</t>
  </si>
  <si>
    <t>ZWE</t>
  </si>
  <si>
    <t>CIV</t>
  </si>
  <si>
    <t>BFA</t>
  </si>
  <si>
    <t>Democratic.Republic.of.the.Congo</t>
  </si>
  <si>
    <t>CPV</t>
  </si>
  <si>
    <t>GHA</t>
  </si>
  <si>
    <t>Cote d'Ivoire</t>
  </si>
  <si>
    <t>GIN</t>
  </si>
  <si>
    <t>GMB</t>
  </si>
  <si>
    <t>LBR</t>
  </si>
  <si>
    <t>MDG</t>
  </si>
  <si>
    <t>GNB</t>
  </si>
  <si>
    <t>PRY</t>
  </si>
  <si>
    <t>TGO</t>
  </si>
  <si>
    <t>MLI</t>
  </si>
  <si>
    <t>NER</t>
  </si>
  <si>
    <t>NGA</t>
  </si>
  <si>
    <t>Antigua.and.Barbuda</t>
  </si>
  <si>
    <t>ATG</t>
  </si>
  <si>
    <t>SEN</t>
  </si>
  <si>
    <t>BHS</t>
  </si>
  <si>
    <t>SLE</t>
  </si>
  <si>
    <t>BRB</t>
  </si>
  <si>
    <t>Brunei.Darussalam</t>
  </si>
  <si>
    <t>BRN</t>
  </si>
  <si>
    <t>French.Polynesia</t>
  </si>
  <si>
    <t>PYF</t>
  </si>
  <si>
    <t>COM</t>
  </si>
  <si>
    <t>GRD</t>
  </si>
  <si>
    <t>ISR</t>
  </si>
  <si>
    <t>MUS</t>
  </si>
  <si>
    <t>JAM</t>
  </si>
  <si>
    <t>Mayotte</t>
  </si>
  <si>
    <t>MYT</t>
  </si>
  <si>
    <t>KWT</t>
  </si>
  <si>
    <t>Reunion</t>
  </si>
  <si>
    <t>REU</t>
  </si>
  <si>
    <t>Netherlands.Antilles</t>
  </si>
  <si>
    <t>ANT</t>
  </si>
  <si>
    <t>SYC</t>
  </si>
  <si>
    <t>Saint.Kitts.and.Nevis</t>
  </si>
  <si>
    <t>KNA</t>
  </si>
  <si>
    <t>Saint.Lucia</t>
  </si>
  <si>
    <t>LCA</t>
  </si>
  <si>
    <t>AUS</t>
  </si>
  <si>
    <t>Saint.Vincent.and.the.Grenadines</t>
  </si>
  <si>
    <t>VCT</t>
  </si>
  <si>
    <t>NZL</t>
  </si>
  <si>
    <t>Saudi.Arabia</t>
  </si>
  <si>
    <t>SAU</t>
  </si>
  <si>
    <t>United.Arab.Emirates</t>
  </si>
  <si>
    <t>ARE</t>
  </si>
  <si>
    <t>TJK</t>
  </si>
  <si>
    <t>China</t>
  </si>
  <si>
    <t>CHN</t>
  </si>
  <si>
    <t>PRK</t>
  </si>
  <si>
    <t>ARG</t>
  </si>
  <si>
    <t>JPN</t>
  </si>
  <si>
    <t>Bolivia..Plurinational.State.of.</t>
  </si>
  <si>
    <t>BOL</t>
  </si>
  <si>
    <t>BRA</t>
  </si>
  <si>
    <t>KOR</t>
  </si>
  <si>
    <t>Cape.Verde</t>
  </si>
  <si>
    <t>CHL</t>
  </si>
  <si>
    <t>COL</t>
  </si>
  <si>
    <t>BGD</t>
  </si>
  <si>
    <t>Costa.Rica</t>
  </si>
  <si>
    <t>CRI</t>
  </si>
  <si>
    <t>Bhutan</t>
  </si>
  <si>
    <t>BTN</t>
  </si>
  <si>
    <t>IND</t>
  </si>
  <si>
    <t>Dominican.Republic</t>
  </si>
  <si>
    <t>DOM</t>
  </si>
  <si>
    <t>IRN</t>
  </si>
  <si>
    <t>ECU</t>
  </si>
  <si>
    <t>MDV</t>
  </si>
  <si>
    <t>El.Salvador</t>
  </si>
  <si>
    <t>SLV</t>
  </si>
  <si>
    <t>NPL</t>
  </si>
  <si>
    <t>GTM</t>
  </si>
  <si>
    <t>GUY</t>
  </si>
  <si>
    <t>LKA</t>
  </si>
  <si>
    <t>HND</t>
  </si>
  <si>
    <t>MYS</t>
  </si>
  <si>
    <t>KHM</t>
  </si>
  <si>
    <t>Christmas Island</t>
  </si>
  <si>
    <t>CXR</t>
  </si>
  <si>
    <t>IDN</t>
  </si>
  <si>
    <t>MEX</t>
  </si>
  <si>
    <t>LAO</t>
  </si>
  <si>
    <t>New.Caledonia</t>
  </si>
  <si>
    <t>NCL</t>
  </si>
  <si>
    <t>NIC</t>
  </si>
  <si>
    <t>MMR</t>
  </si>
  <si>
    <t>PAN</t>
  </si>
  <si>
    <t>PHL</t>
  </si>
  <si>
    <t>PER</t>
  </si>
  <si>
    <t>Singapore</t>
  </si>
  <si>
    <t>SGP</t>
  </si>
  <si>
    <t>THA</t>
  </si>
  <si>
    <t>South.Africa</t>
  </si>
  <si>
    <t>TLS</t>
  </si>
  <si>
    <t>SUR</t>
  </si>
  <si>
    <t>VNM</t>
  </si>
  <si>
    <t>The.former.Yugoslav.Republic.of.Macedonia</t>
  </si>
  <si>
    <t>MKD</t>
  </si>
  <si>
    <t>American Samoa</t>
  </si>
  <si>
    <t>ASM</t>
  </si>
  <si>
    <t>Trinidad.and.Tobago</t>
  </si>
  <si>
    <t>TTO</t>
  </si>
  <si>
    <t>Cocos (Keeling) Islands</t>
  </si>
  <si>
    <t>CCK</t>
  </si>
  <si>
    <t>Venezuela..Bolivarian.Republic.of.</t>
  </si>
  <si>
    <t>VEN</t>
  </si>
  <si>
    <t>Cook Islands</t>
  </si>
  <si>
    <t>COK</t>
  </si>
  <si>
    <t>FJI</t>
  </si>
  <si>
    <t>ARM</t>
  </si>
  <si>
    <t>Guam</t>
  </si>
  <si>
    <t>GUM</t>
  </si>
  <si>
    <t>CUB</t>
  </si>
  <si>
    <t>Johnston Atoll</t>
  </si>
  <si>
    <t>KIR</t>
  </si>
  <si>
    <t>GRC</t>
  </si>
  <si>
    <t>Marshall Islands</t>
  </si>
  <si>
    <t>MHL</t>
  </si>
  <si>
    <t>Iran..Islamic.Republic.of.</t>
  </si>
  <si>
    <t>Micronesia (Federated States of)</t>
  </si>
  <si>
    <t>FSM</t>
  </si>
  <si>
    <t>LBN</t>
  </si>
  <si>
    <t>Midway Islands</t>
  </si>
  <si>
    <t>TUR</t>
  </si>
  <si>
    <t>Nauru</t>
  </si>
  <si>
    <t>NRU</t>
  </si>
  <si>
    <t>Niue</t>
  </si>
  <si>
    <t>NIU</t>
  </si>
  <si>
    <t>Norfolk Island</t>
  </si>
  <si>
    <t>NFK</t>
  </si>
  <si>
    <t>Northern Mariana Islands</t>
  </si>
  <si>
    <t>MNP</t>
  </si>
  <si>
    <t>Palau</t>
  </si>
  <si>
    <t>PLW</t>
  </si>
  <si>
    <t>PNG</t>
  </si>
  <si>
    <t>Pitcairn Island</t>
  </si>
  <si>
    <t>PCN</t>
  </si>
  <si>
    <t>Samoa</t>
  </si>
  <si>
    <t>WSM</t>
  </si>
  <si>
    <t>SLB</t>
  </si>
  <si>
    <t>Tokelau</t>
  </si>
  <si>
    <t>TKL</t>
  </si>
  <si>
    <t>Tonga</t>
  </si>
  <si>
    <t>TON</t>
  </si>
  <si>
    <t>Tuvalu</t>
  </si>
  <si>
    <t>TUV</t>
  </si>
  <si>
    <t>VUT</t>
  </si>
  <si>
    <t>Wake Island</t>
  </si>
  <si>
    <t>BMU</t>
  </si>
  <si>
    <t>Wallis and Futuna</t>
  </si>
  <si>
    <t>WLF</t>
  </si>
  <si>
    <t>FIN</t>
  </si>
  <si>
    <t>FRA</t>
  </si>
  <si>
    <t>ISL</t>
  </si>
  <si>
    <t>BIH</t>
  </si>
  <si>
    <t>LUX</t>
  </si>
  <si>
    <t>BGR</t>
  </si>
  <si>
    <t>NOR</t>
  </si>
  <si>
    <t>HRV</t>
  </si>
  <si>
    <t>CHE</t>
  </si>
  <si>
    <t>CYP</t>
  </si>
  <si>
    <t>United.Kingdom</t>
  </si>
  <si>
    <t>GBR</t>
  </si>
  <si>
    <t>CZE</t>
  </si>
  <si>
    <t>URY</t>
  </si>
  <si>
    <t>EST</t>
  </si>
  <si>
    <t>HUN</t>
  </si>
  <si>
    <t>LVA</t>
  </si>
  <si>
    <t>LTU</t>
  </si>
  <si>
    <t>POL</t>
  </si>
  <si>
    <t>ROU</t>
  </si>
  <si>
    <t>Serbia</t>
  </si>
  <si>
    <t>SRB</t>
  </si>
  <si>
    <t>SVK</t>
  </si>
  <si>
    <t>SVN</t>
  </si>
  <si>
    <t>AUT</t>
  </si>
  <si>
    <t>BLR</t>
  </si>
  <si>
    <t>DEU</t>
  </si>
  <si>
    <t>ESP</t>
  </si>
  <si>
    <t>RUS</t>
  </si>
  <si>
    <t>Andorra</t>
  </si>
  <si>
    <t>AND</t>
  </si>
  <si>
    <t>BEL</t>
  </si>
  <si>
    <t>DNK</t>
  </si>
  <si>
    <t>Faroe Islands</t>
  </si>
  <si>
    <t>FRO</t>
  </si>
  <si>
    <t>Gibraltar</t>
  </si>
  <si>
    <t>GIB</t>
  </si>
  <si>
    <t>Guernsey</t>
  </si>
  <si>
    <t>Holy See</t>
  </si>
  <si>
    <t>VAT</t>
  </si>
  <si>
    <t>Democratic.People.s.Republic.of.Korea</t>
  </si>
  <si>
    <t>IRL</t>
  </si>
  <si>
    <t>Guinea.Bissau</t>
  </si>
  <si>
    <t>Isle of Man</t>
  </si>
  <si>
    <t>IMY</t>
  </si>
  <si>
    <t>Lao.People.s.Democratic.Republic</t>
  </si>
  <si>
    <t>ITA</t>
  </si>
  <si>
    <t>Jersey</t>
  </si>
  <si>
    <t>Liechtenstein</t>
  </si>
  <si>
    <t>LIE</t>
  </si>
  <si>
    <t>Sierra.Leone</t>
  </si>
  <si>
    <t>MLT</t>
  </si>
  <si>
    <t>Monaco</t>
  </si>
  <si>
    <t>MCO</t>
  </si>
  <si>
    <t>Timor.Leste</t>
  </si>
  <si>
    <t>NLD</t>
  </si>
  <si>
    <t>Viet.Nam</t>
  </si>
  <si>
    <t>PRT</t>
  </si>
  <si>
    <t>San Marino</t>
  </si>
  <si>
    <t>SMR</t>
  </si>
  <si>
    <t>CAN</t>
  </si>
  <si>
    <t>Svalbard and Jan Mayen Islands</t>
  </si>
  <si>
    <t>SJM</t>
  </si>
  <si>
    <t>SWE</t>
  </si>
  <si>
    <t>Anguilla</t>
  </si>
  <si>
    <t>AIA</t>
  </si>
  <si>
    <t>Aruba</t>
  </si>
  <si>
    <t>ABW</t>
  </si>
  <si>
    <t>New.Zealand</t>
  </si>
  <si>
    <t>Republic.of.Korea</t>
  </si>
  <si>
    <t>Russian.Federation</t>
  </si>
  <si>
    <t>United.States.of.America</t>
  </si>
  <si>
    <t>USA</t>
  </si>
  <si>
    <t>British Virgin Islands</t>
  </si>
  <si>
    <t>VGB</t>
  </si>
  <si>
    <t>Cayman Islands</t>
  </si>
  <si>
    <t>CYM</t>
  </si>
  <si>
    <t>DMA</t>
  </si>
  <si>
    <t>Guadeloupe</t>
  </si>
  <si>
    <t>GLP</t>
  </si>
  <si>
    <t>HTI</t>
  </si>
  <si>
    <t>Martinique</t>
  </si>
  <si>
    <t>MTQ</t>
  </si>
  <si>
    <t>Montserrat</t>
  </si>
  <si>
    <t>MSR</t>
  </si>
  <si>
    <t>Puerto Rico</t>
  </si>
  <si>
    <t>PRI</t>
  </si>
  <si>
    <t>BLZ</t>
  </si>
  <si>
    <t>Turks and Caicos Islands</t>
  </si>
  <si>
    <t>TCA</t>
  </si>
  <si>
    <t>United States Virgin Islands</t>
  </si>
  <si>
    <t>VIR</t>
  </si>
  <si>
    <t>Burkina.Faso</t>
  </si>
  <si>
    <t>Central.African.Republic</t>
  </si>
  <si>
    <t>Falkland Islands (Malvinas)</t>
  </si>
  <si>
    <t>FLK</t>
  </si>
  <si>
    <t>French Guiana</t>
  </si>
  <si>
    <t>GUF</t>
  </si>
  <si>
    <t>United.Republic.of.Tanzania</t>
  </si>
  <si>
    <t>Fiji.Islands</t>
  </si>
  <si>
    <t>Saint Pierre and Miquelon</t>
  </si>
  <si>
    <t>SPM</t>
  </si>
  <si>
    <t>Papua.New.Guinea</t>
  </si>
  <si>
    <t>Solomon.Islands</t>
  </si>
  <si>
    <t>Sri.Lanka</t>
  </si>
  <si>
    <t>Antarctic</t>
  </si>
  <si>
    <t>AQ</t>
  </si>
  <si>
    <t>Greenland</t>
  </si>
  <si>
    <t>GRL</t>
  </si>
  <si>
    <t>Bahrain</t>
  </si>
  <si>
    <t>BHR</t>
  </si>
  <si>
    <t>Oman</t>
  </si>
  <si>
    <t>OMN</t>
  </si>
  <si>
    <t>Qatar</t>
  </si>
  <si>
    <t>QAT</t>
  </si>
  <si>
    <t>Czech.Republic</t>
  </si>
  <si>
    <t>ISO-3 code</t>
  </si>
  <si>
    <t>Sao.Tome.and.Principe</t>
  </si>
  <si>
    <t>no consumption data</t>
  </si>
  <si>
    <t>Remark</t>
  </si>
  <si>
    <t>none</t>
  </si>
  <si>
    <t>only data from 2006-2007</t>
  </si>
  <si>
    <t>Data 2002-2007, includes data from Montenegro period 2002-2005</t>
  </si>
  <si>
    <t>Previous name Ethiopia.PDR</t>
  </si>
  <si>
    <t>Fill in STMR or STMR-P  for relevant commodities (in yellow columns)</t>
  </si>
  <si>
    <t>If processing data are available for juice, fill in STMR-P in the line for orange juice and fill in STMR in the line for oranges, raw, excl juice.</t>
  </si>
  <si>
    <t>E.g. oranges raw are indicated as oranges raw incl juice and oranges raw excl juice.</t>
  </si>
  <si>
    <t>Check if there are processing data available for the RAC in question.</t>
  </si>
  <si>
    <t>Fill in STMR for the RAC, excluding the processed commodity in question</t>
  </si>
  <si>
    <t>Fill in STMR-P in the column "STMR or STMR-P" for the RAC in question</t>
  </si>
  <si>
    <t>If data are available for the edible portion only, fill in STMR-P in the line for oranges, raw, incl juice.</t>
  </si>
  <si>
    <t>If no data are available for the edible portion only, fill in STMR in the line for oranges, raw, incl juice.</t>
  </si>
  <si>
    <t>This excel spreadsheet has been developed for Microsoft Excel 2010</t>
  </si>
  <si>
    <t>Left at the bottom of the computer screen, Choose Start-Control Panel-(Clock&amp;Language&amp;Region)-(Region&amp;Language)-Formats-Additional Settings</t>
  </si>
  <si>
    <t>Modify the decimal symbol in . (dot); default is , (comma)</t>
  </si>
  <si>
    <t>Source &amp; History</t>
  </si>
  <si>
    <t>Data from 179 countries clustered into 17 diets based on statistical similarities between dietary patterns.</t>
  </si>
  <si>
    <t>Starting point for present spreadsheet:</t>
  </si>
  <si>
    <t>Food available for consumption (in 1000 tonnes/yr) recalculated by WHO GEMSfood as kg/person/day per country per year</t>
  </si>
  <si>
    <t>Consumption data were ordered according to Codex crop groups</t>
  </si>
  <si>
    <t>Possible combinations of raw commodities in- or excluding various processed commodities were calculated.</t>
  </si>
  <si>
    <t>A calculation sheet was made, containing the actual IEDI calculation.</t>
  </si>
  <si>
    <t>Macros were introduced to make the final tables for the FAO report.</t>
  </si>
  <si>
    <t>WHO, Geneva, Switzerland</t>
  </si>
  <si>
    <t>RIVM, Bilthoven, The Netherlands, acting as WHO Collaboration Centre</t>
  </si>
  <si>
    <t>FAOstat consumption data from 238 countries obtained in the period 2002 - 2007.</t>
  </si>
  <si>
    <t xml:space="preserve"> </t>
  </si>
  <si>
    <t>separator line</t>
  </si>
  <si>
    <t>original GEMS/food 17 cluster diet data, based on combined FAOstat data</t>
  </si>
  <si>
    <t>http://www.fao.org/economic/ess/ess-standards/commodity/en/</t>
  </si>
  <si>
    <t>Key</t>
  </si>
  <si>
    <t>KEEP?</t>
  </si>
  <si>
    <t>Codex Code</t>
  </si>
  <si>
    <t>Name in IEDI model</t>
  </si>
  <si>
    <t>G01
(g/day)</t>
  </si>
  <si>
    <t>G02
(g/day)</t>
  </si>
  <si>
    <t>G03
(g/day)</t>
  </si>
  <si>
    <t>G04
(g/day)</t>
  </si>
  <si>
    <t>G05
(g/day)</t>
  </si>
  <si>
    <t>G06
(g/day)</t>
  </si>
  <si>
    <t>G07
(g/day)</t>
  </si>
  <si>
    <t>G08
(g/day)</t>
  </si>
  <si>
    <t>G09
(g/day)</t>
  </si>
  <si>
    <t>G10
(g/day)</t>
  </si>
  <si>
    <t>G11
(g/day)</t>
  </si>
  <si>
    <t>G12
(g/day)</t>
  </si>
  <si>
    <t>G13
(g/day)</t>
  </si>
  <si>
    <t>G14
(g/day)</t>
  </si>
  <si>
    <t>G15
(g/day)</t>
  </si>
  <si>
    <t>G16
(g/day)</t>
  </si>
  <si>
    <t>G17
(g/day)</t>
  </si>
  <si>
    <t>Tag</t>
  </si>
  <si>
    <t>KEEP</t>
  </si>
  <si>
    <t>check (sum)</t>
  </si>
  <si>
    <t>RAC</t>
  </si>
  <si>
    <t>PP</t>
  </si>
  <si>
    <t>Lemon juice, single strength</t>
  </si>
  <si>
    <t>Lemon juice, concentrated</t>
  </si>
  <si>
    <t>Juice of tangerine</t>
  </si>
  <si>
    <t>Apple juice, single strength</t>
  </si>
  <si>
    <t>Apple juice, concentrated</t>
  </si>
  <si>
    <t>data not available in FAOstat database</t>
  </si>
  <si>
    <t>Apricots, dried</t>
  </si>
  <si>
    <t>Must of Grapes</t>
  </si>
  <si>
    <t>Berries NES: blackberry, loganberry, white and red mulberry, myrtle berry, huckleberry, dangleberry</t>
  </si>
  <si>
    <t>original FAO stat data</t>
  </si>
  <si>
    <t>Figs, Dried</t>
  </si>
  <si>
    <t>Olive oil (virgin and residue oil)</t>
  </si>
  <si>
    <t>MIXED FRUITS NES</t>
  </si>
  <si>
    <t>Fruits tropical (fresh) NES: including inter alia breadfruit (Arctocarpus incisa), carambola (Averrhoa carambola), cherimoya, custard apple (Annona spp), durian (Durio zibethinus); feijoa (Feijoa sellowiana); guava (Psidium guajava); hog plum, mombin (Spondias spp.); jackfruit (Artocarpus integrifolia); longan (Nephelium longan); mammee (Mammea americana); mangosteen (Garcinia mangostana); naranjillo (Solanum quitoense); passion fruit (Passiflora edulis); rambutan (Nephelium lappaceum); sapote, mamey colorado (Calocarpum mammosum); sapodilla (Achras sapota); star apple, cainito (Chrysopyllum spp). In some countries mangoes, avocados, pineapples, dates and papayas are reported under this general category.</t>
  </si>
  <si>
    <t>Fruit, Dried NES</t>
  </si>
  <si>
    <t>Tomato juice, single strength</t>
  </si>
  <si>
    <t>Tomato juice, concentrated</t>
  </si>
  <si>
    <t>Pulses (dry, prepared and composites)</t>
  </si>
  <si>
    <t>Bambara beans: bambara groundnut, earth pea (Voandzeia subterranea)</t>
  </si>
  <si>
    <t>Cassava, starch</t>
  </si>
  <si>
    <t>not consumed by humans</t>
  </si>
  <si>
    <t>Potato, raw (incl flour, incl frozen, incl starch, incl tapioca)</t>
  </si>
  <si>
    <t>Potato,  flour</t>
  </si>
  <si>
    <t>Potato, starch</t>
  </si>
  <si>
    <t>Potato, tapioca</t>
  </si>
  <si>
    <t>Sugar beet, raw</t>
  </si>
  <si>
    <t>Sugar beet, sugar</t>
  </si>
  <si>
    <t>Tuber starch (Potato starch and cassava starch)</t>
  </si>
  <si>
    <t>Stalk and stem vegetables: Artichokes, Asparagus, excl vegetables NES</t>
  </si>
  <si>
    <t>MIXED VEGETABLES NES</t>
  </si>
  <si>
    <t>Vegetables, juice, NES</t>
  </si>
  <si>
    <t>Vegetables, dehydrated, NES</t>
  </si>
  <si>
    <t>Vegetables, frozen, NES</t>
  </si>
  <si>
    <t>Vegetables, Temporarily Preserved, NES</t>
  </si>
  <si>
    <t>Vegetables,  preserved and frozen, NES</t>
  </si>
  <si>
    <t>Vegetables, homogenised (for dietetic and infant food), NES</t>
  </si>
  <si>
    <t>Vegetables dried NES, canned NES and Preserved NES</t>
  </si>
  <si>
    <t>Vegetables, preserved NES</t>
  </si>
  <si>
    <t>Vegetables, dried NES</t>
  </si>
  <si>
    <t>Vegetables, canned NES</t>
  </si>
  <si>
    <t>Cereal grains &amp; flours</t>
  </si>
  <si>
    <t>Further processed cereals and by-products</t>
  </si>
  <si>
    <t>Barley Malt Extract</t>
  </si>
  <si>
    <t>Buckwheat, raw, incl flour</t>
  </si>
  <si>
    <t>Popcorn (i.e. maize used for preparation of popcorn)</t>
  </si>
  <si>
    <t>Maize, germ</t>
  </si>
  <si>
    <t>Maize starch</t>
  </si>
  <si>
    <t>Maize, gluten</t>
  </si>
  <si>
    <t>Maize oil</t>
  </si>
  <si>
    <t>Millet, raw (incl flour, incl beer)</t>
  </si>
  <si>
    <t>Millet, raw (incl flour, excl beer)</t>
  </si>
  <si>
    <t>Millet, raw (incl flour)</t>
  </si>
  <si>
    <t>Beer of Millet</t>
  </si>
  <si>
    <t>expressed as rice husked</t>
  </si>
  <si>
    <t>Rice, paddy</t>
  </si>
  <si>
    <t>Rice polished (milled from imported husked rice)</t>
  </si>
  <si>
    <t>Rice polished (milled from locally grown paddy)</t>
  </si>
  <si>
    <t>Rice polished (broken rice)</t>
  </si>
  <si>
    <t>Rice, starch</t>
  </si>
  <si>
    <t>Rice, gluten</t>
  </si>
  <si>
    <t>Rice bran oil</t>
  </si>
  <si>
    <t>Rice,  Fermented Beverages (rice wine, sake)</t>
  </si>
  <si>
    <t>Beer of Sorghum</t>
  </si>
  <si>
    <t>Triticale</t>
  </si>
  <si>
    <t>Wheat, raw</t>
  </si>
  <si>
    <t>Wheat, raw (i.e. meslin)</t>
  </si>
  <si>
    <t>Wheat, bulgur</t>
  </si>
  <si>
    <t>Wheat, germ</t>
  </si>
  <si>
    <t>Wheat, starch</t>
  </si>
  <si>
    <t>Wheat, Fermented Beverages (Korean jakju and takju)</t>
  </si>
  <si>
    <t>Wheat, macaroni, dry</t>
  </si>
  <si>
    <t>Wheat, pastry, baked</t>
  </si>
  <si>
    <t>Cereal flours NES: meal, groats and pellets</t>
  </si>
  <si>
    <t>Cereal Mixes and Doughs</t>
  </si>
  <si>
    <t>Cereal infant food</t>
  </si>
  <si>
    <t>Wafers</t>
  </si>
  <si>
    <t>Cereal starch (wheat starch, rice starch, maize starch)</t>
  </si>
  <si>
    <t>Cereal Germ (wheat germ, maize germ)</t>
  </si>
  <si>
    <t>Cereal gluten</t>
  </si>
  <si>
    <t>Sugars, honey, candies (excl. chocolate), sweeteners and molasses</t>
  </si>
  <si>
    <t>Sugar cane, raw</t>
  </si>
  <si>
    <t>Sugar cane, sugar</t>
  </si>
  <si>
    <t>Sugar cane, Non- Centrifugal sugar</t>
  </si>
  <si>
    <t xml:space="preserve">Cane sugar and sugar raw centrifugal </t>
  </si>
  <si>
    <t>Sugar, refined incl maltose</t>
  </si>
  <si>
    <t>Sugar refined</t>
  </si>
  <si>
    <t>Maltose, chemically pure</t>
  </si>
  <si>
    <t>Sugar and syrup NES and sugar flavoured</t>
  </si>
  <si>
    <t>Sugar and syrup NES</t>
  </si>
  <si>
    <t>Sugar flavoured</t>
  </si>
  <si>
    <t>Sugar crops NES: sugar maple, sweet sorghum, sugar palm</t>
  </si>
  <si>
    <t>Maple sugar and syrup</t>
  </si>
  <si>
    <t>Fructose</t>
  </si>
  <si>
    <t>Syrup and other fructose</t>
  </si>
  <si>
    <t>Lactose</t>
  </si>
  <si>
    <t>Sugar Confectionery</t>
  </si>
  <si>
    <t>mixed data: incl tree nuts (EP and RAC) and processed expressed as processed</t>
  </si>
  <si>
    <t>Cashew nuts, with shell</t>
  </si>
  <si>
    <t>RAC+</t>
  </si>
  <si>
    <t>correction factor to express cashew nuts in shell as cashew nuts shelled</t>
  </si>
  <si>
    <t>Cashew nuts, without shell</t>
  </si>
  <si>
    <t>Almonds, with shell</t>
  </si>
  <si>
    <t>correction factor to express almonds, with shell as almonds, shelled</t>
  </si>
  <si>
    <t>Almonds, without shell</t>
  </si>
  <si>
    <t>Brazil nuts, with shell</t>
  </si>
  <si>
    <t>correction factor to express Brazil nuts, with shell as Brazil nuts, shelled</t>
  </si>
  <si>
    <t>Brazil nuts, without shell</t>
  </si>
  <si>
    <t>Coconut, in shell</t>
  </si>
  <si>
    <t>Coconut, desiccated nutmeat</t>
  </si>
  <si>
    <t>Coconut copra and coconut oil</t>
  </si>
  <si>
    <t>Coconut, copra</t>
  </si>
  <si>
    <t>Coconut, oil</t>
  </si>
  <si>
    <t>Hazelnuts, with shell</t>
  </si>
  <si>
    <t>Hazelnuts, without shell</t>
  </si>
  <si>
    <t>correction factor to express walnuts in shell as walnuts shelled</t>
  </si>
  <si>
    <t>Tree nuts NES: pecan nut, butter or swarri nut, pili nut or Java almond or Chinese olives, paradise or sapucaia nut, Queensland or macadamia nut, pignolia nut</t>
  </si>
  <si>
    <t>Tree nuts, roasted</t>
  </si>
  <si>
    <t>Oilseeds</t>
  </si>
  <si>
    <t>Kapok fruit</t>
  </si>
  <si>
    <t>Kapokseed in shell</t>
  </si>
  <si>
    <t>Kapokseed shelled</t>
  </si>
  <si>
    <t>Kapok oil</t>
  </si>
  <si>
    <t>Oil of kapok</t>
  </si>
  <si>
    <t>Rapeseed: Brassica napus var. oleifera</t>
  </si>
  <si>
    <t>Seed cotton</t>
  </si>
  <si>
    <t>Cotton seed, raw</t>
  </si>
  <si>
    <t>Cottonseed</t>
  </si>
  <si>
    <t>Linseed oil</t>
  </si>
  <si>
    <t>Oil palm fruit</t>
  </si>
  <si>
    <t>Peanuts with shell</t>
  </si>
  <si>
    <t>correction factor to express peanuts in shell as peanuts, shelled</t>
  </si>
  <si>
    <t>Groundnuts shelled and bambara beans</t>
  </si>
  <si>
    <t>Peanuts, without shell</t>
  </si>
  <si>
    <t>Groundnuts, shelled: used as direct food and for extracting oil</t>
  </si>
  <si>
    <t>Peanuts, roasted</t>
  </si>
  <si>
    <t>Peanut butter</t>
  </si>
  <si>
    <t>Poppy seed oil</t>
  </si>
  <si>
    <t>Shea nut (karite nuts) incl butter</t>
  </si>
  <si>
    <t>Tung nut oil</t>
  </si>
  <si>
    <t>Tallow tree seeds</t>
  </si>
  <si>
    <t>Tallow tree seeds, vegetable tallow</t>
  </si>
  <si>
    <t>Tallow tree seeds, stilingia oil</t>
  </si>
  <si>
    <t>data not available in FAOstat database; data not relevant for JMPR</t>
  </si>
  <si>
    <t>Oilseeds, NES incl palm kernels, incl castor oil seed, incl rapeseed, incl linseed</t>
  </si>
  <si>
    <t>Oilseeds flour, NES</t>
  </si>
  <si>
    <t>Oils NES of vegetable origin: incl oil of castor beans, oil of tung nuts, poppy oil, stilingia oil, linseed oil</t>
  </si>
  <si>
    <t>Oils NES of vegetable origin: myrtle wax and Japan wax</t>
  </si>
  <si>
    <t>FATS AND OILS FROM VEGETABLE AND ANIMAL ORIGIN NES</t>
  </si>
  <si>
    <t>Fat preparations NES (Vegetable and animal origin)</t>
  </si>
  <si>
    <t>Margarine (liquid and shortening; vegetable and animal origin)</t>
  </si>
  <si>
    <t>Margarine, liquid</t>
  </si>
  <si>
    <t>Margerine, shortening</t>
  </si>
  <si>
    <t>Fats and Oils Hydrogenated or boiled (vegetable or animal origin)</t>
  </si>
  <si>
    <t>Fats and Oils boiled</t>
  </si>
  <si>
    <t>Fats and Oils hydrogenated</t>
  </si>
  <si>
    <t>Cocoa, cola and their non-liquid derivates</t>
  </si>
  <si>
    <t>Coffee (or substitute) based beverages</t>
  </si>
  <si>
    <t>expressed as coffee beans</t>
  </si>
  <si>
    <t>Anise seeds, star anise seeds, caraway seeds, coriander seeds, cumin seeds, fennel seeds, juniper berries</t>
  </si>
  <si>
    <t>Tea and mate beverages</t>
  </si>
  <si>
    <t>Tea concentrates</t>
  </si>
  <si>
    <t>DT 1113</t>
  </si>
  <si>
    <t>Maté: Ilex paraguayensis</t>
  </si>
  <si>
    <t>Tea and herbal teas</t>
  </si>
  <si>
    <t>MEAT FROM MAMMALS other than marine mammals, excl game, unprocessed</t>
  </si>
  <si>
    <t>Buffalo meat, raw</t>
  </si>
  <si>
    <t>Meat of camels</t>
  </si>
  <si>
    <t>Meat of other domestic camelids</t>
  </si>
  <si>
    <t>Cattle meat (incl calf meat), raw with bones</t>
  </si>
  <si>
    <t>Cattle meat (incl calf meat), raw without bones</t>
  </si>
  <si>
    <t>Beef and veal preparations NES</t>
  </si>
  <si>
    <t>Beef canned</t>
  </si>
  <si>
    <t>Cattle meat, homogenised preparations</t>
  </si>
  <si>
    <t>Goat meat, raw, (incl kids meat)</t>
  </si>
  <si>
    <t>Horse meat raw, incl meat of other equidae (asses, mules)</t>
  </si>
  <si>
    <t>Horses meat</t>
  </si>
  <si>
    <t>Horse meat: fresh, chilled or frozen</t>
  </si>
  <si>
    <t>Meat of asses: fresh, chilled or frozen</t>
  </si>
  <si>
    <t>Mules meat</t>
  </si>
  <si>
    <t>Meat of mules: fresh, chilled or frozen</t>
  </si>
  <si>
    <t>Pig meat, raw with bones</t>
  </si>
  <si>
    <t>Pig meat, raw without bones</t>
  </si>
  <si>
    <t>Meat of other domestic rodents</t>
  </si>
  <si>
    <t>Game meat, raw</t>
  </si>
  <si>
    <t>MF 0810</t>
  </si>
  <si>
    <t>Cattle fat, rendered</t>
  </si>
  <si>
    <t>Lard, lard stearine and lard oil</t>
  </si>
  <si>
    <t>Lard (rendered pig fat)</t>
  </si>
  <si>
    <t>Lard stearine and lard oil</t>
  </si>
  <si>
    <t>Buffalo edible offal, raw</t>
  </si>
  <si>
    <t>Cattle edible offal, raw</t>
  </si>
  <si>
    <t>Camel edible offal, raw (including edible offals of other camelids)</t>
  </si>
  <si>
    <t>Camel edible offal, raw</t>
  </si>
  <si>
    <t>Offals of camels, edible: fresh, chilled or frozen</t>
  </si>
  <si>
    <t>Offals of other camelids, edible</t>
  </si>
  <si>
    <t>Goat edible offal, raw</t>
  </si>
  <si>
    <t>Horse edible offal, raw</t>
  </si>
  <si>
    <t>Pig edible offal, raw</t>
  </si>
  <si>
    <t>Sheep edible offal, raw</t>
  </si>
  <si>
    <t>Milks, raw or skimmed</t>
  </si>
  <si>
    <t>Milks (no other ingredients)</t>
  </si>
  <si>
    <t>Milk fats</t>
  </si>
  <si>
    <t>Dairy products</t>
  </si>
  <si>
    <t>Dairy products (incl. whey, excl. milk fats)</t>
  </si>
  <si>
    <t>Buffalo milk, raw</t>
  </si>
  <si>
    <t>Buffalo milk, skim milk</t>
  </si>
  <si>
    <t>Buffalo milk, butter and ghee</t>
  </si>
  <si>
    <t>Buffalo milk, butter</t>
  </si>
  <si>
    <t>Butter of buffalo milk</t>
  </si>
  <si>
    <t>Buffalo milk, ghee</t>
  </si>
  <si>
    <t>Ghee from buffalo milk</t>
  </si>
  <si>
    <t>Buffalo milk, cheese</t>
  </si>
  <si>
    <t>Cheese of Buffalo milk</t>
  </si>
  <si>
    <t>Camel milk, raw</t>
  </si>
  <si>
    <t>Cattle milk, whole milk</t>
  </si>
  <si>
    <t>Standardized milk</t>
  </si>
  <si>
    <t>Cattle milk, whole milk evaporated</t>
  </si>
  <si>
    <t>Cattle milk, whole milk condensed</t>
  </si>
  <si>
    <t>Cattle milk, whole milk dried</t>
  </si>
  <si>
    <t>Cattle milk, skim milk</t>
  </si>
  <si>
    <t>Cattle milk, skim milk evaporated</t>
  </si>
  <si>
    <t>Cattle milk, skim milk dried</t>
  </si>
  <si>
    <t xml:space="preserve">Cattle, cream </t>
  </si>
  <si>
    <t>Cattle, butter</t>
  </si>
  <si>
    <t>Cattle, ghee</t>
  </si>
  <si>
    <t>Cattle, buttermilk and dry buttermilk</t>
  </si>
  <si>
    <t>Buttermilk</t>
  </si>
  <si>
    <t>Buttermilk, dry</t>
  </si>
  <si>
    <t>Dry buttermilk</t>
  </si>
  <si>
    <t>Cattle, Yoghurt</t>
  </si>
  <si>
    <t>Cattle, Yoghurt, concentrated</t>
  </si>
  <si>
    <t>Cattle, cheese from whole milk</t>
  </si>
  <si>
    <t>Cattle, cheese from skimmed milk</t>
  </si>
  <si>
    <t>Cheese from Skimmed Cow Milk</t>
  </si>
  <si>
    <t>Cattle, Whey Cheese</t>
  </si>
  <si>
    <t>Whey Cheese</t>
  </si>
  <si>
    <t>Cattle, Processed Cheese</t>
  </si>
  <si>
    <t>Processed Cheese</t>
  </si>
  <si>
    <t>Cattle, Whey condensed</t>
  </si>
  <si>
    <t>Whey Condensed: whey paste</t>
  </si>
  <si>
    <t>Cattle, Whey fresh and dry</t>
  </si>
  <si>
    <t>Ice Cream and Edible Ice: a product with a milk or cream base to which sweeteners and eggs have been added</t>
  </si>
  <si>
    <t>Products of natural milk constitutes (incl casein)</t>
  </si>
  <si>
    <t>Casein</t>
  </si>
  <si>
    <t>Reconstituted milk: obtained by adding water and fat to milk powder.</t>
  </si>
  <si>
    <t>Products of natural milk constitutes</t>
  </si>
  <si>
    <t>Goat milk, raw or skimmed</t>
  </si>
  <si>
    <t>Goat milk, whole</t>
  </si>
  <si>
    <t>Goat milk, skim milk</t>
  </si>
  <si>
    <t>Goat milk, cheese</t>
  </si>
  <si>
    <t>Goat milk, butter</t>
  </si>
  <si>
    <t>Butter of goat milk</t>
  </si>
  <si>
    <t>original FAOstat dat</t>
  </si>
  <si>
    <t>Sheep milk, raw or skimmed</t>
  </si>
  <si>
    <t>Sheep milk, raw</t>
  </si>
  <si>
    <t>Sheep milk, skimmed milk</t>
  </si>
  <si>
    <t>Sheep milk, cheese</t>
  </si>
  <si>
    <t>Cheese of Sheep Milk</t>
  </si>
  <si>
    <t>Sheep/Goat milk, butter and ghee</t>
  </si>
  <si>
    <t>Sheep milk, butter and ghee</t>
  </si>
  <si>
    <t>Butter and ghee of sheep milk</t>
  </si>
  <si>
    <t>Horse milk, raw, incl milk of other equidae (suckmilk)</t>
  </si>
  <si>
    <t>number does not exist in FAOstat list</t>
  </si>
  <si>
    <t>Poultry meat, raw</t>
  </si>
  <si>
    <t>Chicken meat, raw</t>
  </si>
  <si>
    <t>Duck meat, raw</t>
  </si>
  <si>
    <t>Goose meat, raw</t>
  </si>
  <si>
    <t>Turkey meat, raw</t>
  </si>
  <si>
    <t>Pigeon meat, raw</t>
  </si>
  <si>
    <t>Poultry fat, rendered</t>
  </si>
  <si>
    <t>Poultry edible offal, raw and prepared (excl fatty liver preparations)</t>
  </si>
  <si>
    <t>Chicken edible offal, raw</t>
  </si>
  <si>
    <t>Fatty liver preparations of duck or goose</t>
  </si>
  <si>
    <t>Turkey edible offal, raw</t>
  </si>
  <si>
    <t>Egg products and processed eggs</t>
  </si>
  <si>
    <t>Chicken eggs, with shell</t>
  </si>
  <si>
    <t>Chicken eggs, dried</t>
  </si>
  <si>
    <t>Freshwater Frozen Whole</t>
  </si>
  <si>
    <t>Freshwater Fillets</t>
  </si>
  <si>
    <t>Freshwater Cured</t>
  </si>
  <si>
    <t>Freshwater Canned</t>
  </si>
  <si>
    <t>Freshwater Prep nes</t>
  </si>
  <si>
    <t>Demersal Frozen Whole</t>
  </si>
  <si>
    <t>Demersal Fillets</t>
  </si>
  <si>
    <t>Demersal Frozen Fillets</t>
  </si>
  <si>
    <t>Demersal Cured</t>
  </si>
  <si>
    <t>Demersal Canned</t>
  </si>
  <si>
    <t>Demersal Prep nes</t>
  </si>
  <si>
    <t>Pelagic Frozen Whole</t>
  </si>
  <si>
    <t>Pelagic Fillets</t>
  </si>
  <si>
    <t>Pelagic Frozen Fillets</t>
  </si>
  <si>
    <t>Pelagic Cured</t>
  </si>
  <si>
    <t>Pelagic Canned</t>
  </si>
  <si>
    <t>Marine Fish nes Fresh</t>
  </si>
  <si>
    <t>Marine nes Frozen Whole</t>
  </si>
  <si>
    <t>Marine nes Fillets</t>
  </si>
  <si>
    <t>Marine nes Frozen Fillet</t>
  </si>
  <si>
    <t>Marine nes Cured</t>
  </si>
  <si>
    <t>Marine nes Canned</t>
  </si>
  <si>
    <t>Marine nes Prep nes</t>
  </si>
  <si>
    <t>Crustaceans Fresh</t>
  </si>
  <si>
    <t>Crustaceans Frozen</t>
  </si>
  <si>
    <t>Crustaceans Cured</t>
  </si>
  <si>
    <t>Crustaceans Canned</t>
  </si>
  <si>
    <t>Crustaceans Prep nes</t>
  </si>
  <si>
    <t>Molluscs Frozen</t>
  </si>
  <si>
    <t>Molluscs Cured</t>
  </si>
  <si>
    <t>Molluscs Canned</t>
  </si>
  <si>
    <t>Cephalopods Fresh</t>
  </si>
  <si>
    <t>Cephalopods Frozen</t>
  </si>
  <si>
    <t>Cephalopods Cured</t>
  </si>
  <si>
    <t>Aquatic Animals nes Frsh</t>
  </si>
  <si>
    <t>Aquatic Animals Cured</t>
  </si>
  <si>
    <t>Aquatic Animals Prep nes</t>
  </si>
  <si>
    <t>Pelagic Prep and meals nes</t>
  </si>
  <si>
    <t>Cephalopods Canned and prep nes</t>
  </si>
  <si>
    <t>Rounding</t>
  </si>
  <si>
    <t>Unrounded values</t>
  </si>
  <si>
    <t>VL 0495</t>
  </si>
  <si>
    <t>VL 0054</t>
  </si>
  <si>
    <t>VL 0463</t>
  </si>
  <si>
    <t>Cluster data corrected by RIVM</t>
  </si>
  <si>
    <t>VS 0622</t>
  </si>
  <si>
    <t>HS 0773</t>
  </si>
  <si>
    <t>VS 0623</t>
  </si>
  <si>
    <t>Cardoon</t>
  </si>
  <si>
    <t>VL 0465</t>
  </si>
  <si>
    <t>VL 0472</t>
  </si>
  <si>
    <t>HH 0731</t>
  </si>
  <si>
    <t>HH 0736</t>
  </si>
  <si>
    <t>VR 0498</t>
  </si>
  <si>
    <t>HH 0745</t>
  </si>
  <si>
    <t>VR 0594</t>
  </si>
  <si>
    <t>VR 0590</t>
  </si>
  <si>
    <t>HH 0746</t>
  </si>
  <si>
    <t>HH 0749</t>
  </si>
  <si>
    <t>VL 0507</t>
  </si>
  <si>
    <t>VL 0446</t>
  </si>
  <si>
    <t>VL 0460</t>
  </si>
  <si>
    <t>VL 0474</t>
  </si>
  <si>
    <t>VL 0503</t>
  </si>
  <si>
    <t>VL 0504</t>
  </si>
  <si>
    <t>VL 0470</t>
  </si>
  <si>
    <t>VL 0492</t>
  </si>
  <si>
    <t>VL 0494</t>
  </si>
  <si>
    <t>VL 0496</t>
  </si>
  <si>
    <t>VR 0573</t>
  </si>
  <si>
    <t>VR 0578</t>
  </si>
  <si>
    <t>VR 0585</t>
  </si>
  <si>
    <t>VR 0587</t>
  </si>
  <si>
    <t>VR 0575</t>
  </si>
  <si>
    <t>VS 0626</t>
  </si>
  <si>
    <t>Fruit products, NES</t>
  </si>
  <si>
    <t>HS 0777</t>
  </si>
  <si>
    <t>Cinnamon</t>
  </si>
  <si>
    <t>HS 0778</t>
  </si>
  <si>
    <t>HH 0721</t>
  </si>
  <si>
    <t>HH 0722</t>
  </si>
  <si>
    <t>HH 0730</t>
  </si>
  <si>
    <t>HH 0741</t>
  </si>
  <si>
    <t>HH 0743</t>
  </si>
  <si>
    <t>HH 0756</t>
  </si>
  <si>
    <t xml:space="preserve">Pe-tsai ratio </t>
  </si>
  <si>
    <t>amaranth leaves ratio</t>
  </si>
  <si>
    <t>chard ratio</t>
  </si>
  <si>
    <t>chervil ratio</t>
  </si>
  <si>
    <t>lambs lettuce ratio</t>
  </si>
  <si>
    <t>garden cress ratio</t>
  </si>
  <si>
    <t>watercress ratio</t>
  </si>
  <si>
    <t>dandelion leaves ratio</t>
  </si>
  <si>
    <t>Jap greens ratio</t>
  </si>
  <si>
    <t>purslane ratio</t>
  </si>
  <si>
    <t>radish leaves ratio</t>
  </si>
  <si>
    <t>rucola ratio</t>
  </si>
  <si>
    <t>indian spinach ratio</t>
  </si>
  <si>
    <t>tannia leaves ratio</t>
  </si>
  <si>
    <t>perilla leaves ratio</t>
  </si>
  <si>
    <t>bracken ratio</t>
  </si>
  <si>
    <t>Endive ratio</t>
  </si>
  <si>
    <t>Kale ratio</t>
  </si>
  <si>
    <t>Leaf lettuce ratio</t>
  </si>
  <si>
    <t>Mustard greens ratio</t>
  </si>
  <si>
    <t>Vegs NES x rucola ratio</t>
  </si>
  <si>
    <t>Vegs NES x indian spinach ratio</t>
  </si>
  <si>
    <t>roselle leaves ratio</t>
  </si>
  <si>
    <t>Rape greens ratio</t>
  </si>
  <si>
    <t>Brussels sprouts ratio</t>
  </si>
  <si>
    <t>Chinese broccoli ratio</t>
  </si>
  <si>
    <t>Broccoli ratio</t>
  </si>
  <si>
    <t>Cauliflower ratio</t>
  </si>
  <si>
    <t>Kohlrabi ratio</t>
  </si>
  <si>
    <t xml:space="preserve">Head cabbage ratio </t>
  </si>
  <si>
    <t>radish roots ratio</t>
  </si>
  <si>
    <t>swede ratio</t>
  </si>
  <si>
    <t>salsify ratio</t>
  </si>
  <si>
    <t>garden turnip ratio</t>
  </si>
  <si>
    <t>beetroot ratio</t>
  </si>
  <si>
    <t>burdock ratio</t>
  </si>
  <si>
    <t>celeriac ratio</t>
  </si>
  <si>
    <t>horseradish ratio</t>
  </si>
  <si>
    <t>parsley ratio</t>
  </si>
  <si>
    <t>parsnip ratio</t>
  </si>
  <si>
    <t>Jap radish ratio</t>
  </si>
  <si>
    <t>parsley root ratio</t>
  </si>
  <si>
    <t>Witloof sprouts ratio</t>
  </si>
  <si>
    <t>bamboo shoots ratio</t>
  </si>
  <si>
    <t>cardoon ratio</t>
  </si>
  <si>
    <t>celery ratio</t>
  </si>
  <si>
    <t>palm hearts ratio</t>
  </si>
  <si>
    <t>rhubarb ratio</t>
  </si>
  <si>
    <t>angelica ratio</t>
  </si>
  <si>
    <t>basil ratio</t>
  </si>
  <si>
    <t>dill ratio</t>
  </si>
  <si>
    <t>rosemary ratio</t>
  </si>
  <si>
    <t>sage ratio</t>
  </si>
  <si>
    <t>tarragon ratio</t>
  </si>
  <si>
    <t>cilantro ratio</t>
  </si>
  <si>
    <t>no national consumption for adults</t>
  </si>
  <si>
    <t>no national consumption</t>
  </si>
  <si>
    <t>Vegs NES x angelica ratio</t>
  </si>
  <si>
    <t>Vegs NES x basil ratio</t>
  </si>
  <si>
    <t>Vegs NES x dill ratio</t>
  </si>
  <si>
    <t>original GEMS/food 17 cluster diet data, not relevant for JMPR</t>
  </si>
  <si>
    <t>possible FAOstat code, but data not available in FAOstat database</t>
  </si>
  <si>
    <t>NC</t>
  </si>
  <si>
    <t>split ratio 0, no national consumption for adults/general population</t>
  </si>
  <si>
    <t>Vegs NES x parsley ratio</t>
  </si>
  <si>
    <t>Vegs NES x rosemary ratio</t>
  </si>
  <si>
    <t>Vegs NES x sage ratio</t>
  </si>
  <si>
    <t>Vegs NES x tarragon ratio</t>
  </si>
  <si>
    <t>Vegs NES x cilantro ratio</t>
  </si>
  <si>
    <t>caper buds ratio</t>
  </si>
  <si>
    <t>Vegs NES x caper buds ratio</t>
  </si>
  <si>
    <t>check sum: OK</t>
  </si>
  <si>
    <t>check sum (4-41): OK</t>
  </si>
  <si>
    <t>kang kung ratio</t>
  </si>
  <si>
    <t>water parsley ratio</t>
  </si>
  <si>
    <t>water chestnut ratio</t>
  </si>
  <si>
    <t>aquat plants x water chestnut ratio</t>
  </si>
  <si>
    <t>Roots and tubers NES, flour</t>
  </si>
  <si>
    <t>Roots and tubers NES, raw incl dried (incl arracacha, arrowroot, chufa, sago palm, oca and ullucu, yam bean, jicama, mashua, Jerusalem artichoke, topinambur)</t>
  </si>
  <si>
    <t>VR 0604</t>
  </si>
  <si>
    <t>Roots and tubers NES, raw  (incl arracacha, arrowroot, chufa, sago palm, oca and ullucu, yam bean, jicama, mashua, Jerusalem artichoke, topinambur)</t>
  </si>
  <si>
    <t>Roots and tubers NES, raw, incl dried, incl flour (incl arracacha, arrowroot, chufa, sago palm, oca and ullucu, yam bean, jicama, mashua, Jerusalem artichoke, topinambur)</t>
  </si>
  <si>
    <t>VR 0571</t>
  </si>
  <si>
    <t>arrowroot ratio</t>
  </si>
  <si>
    <t>VR 0580</t>
  </si>
  <si>
    <t>Jerusalem artichoke ratio</t>
  </si>
  <si>
    <t>VR 0586</t>
  </si>
  <si>
    <t>Roots NES x Jerusalem artichoke ratio</t>
  </si>
  <si>
    <t>data kept for IEDI model</t>
  </si>
  <si>
    <t>VR 0599</t>
  </si>
  <si>
    <t>Roots and tubers, processed (flour of cassava, tapioca of cassava, cassava dried, potatoes flour, frozen potatoes, tapioca of potatoes, flour of roots and tuber NES)</t>
  </si>
  <si>
    <t>Cassava, tapioca</t>
  </si>
  <si>
    <t>Cassava, flour</t>
  </si>
  <si>
    <t>REP</t>
  </si>
  <si>
    <t>Potato, raw (incl flour, incl starch, incl tapioca, excl frozen)</t>
  </si>
  <si>
    <t>Potato, raw (incl flour, incl frozen, incl tapioca, excl starch)</t>
  </si>
  <si>
    <t>Potato, raw (incl flour, incl tapioca, excl frozen, excl starch)</t>
  </si>
  <si>
    <t>Potato, raw (incl frozen, incl starch, incl tapioca, excl flour )</t>
  </si>
  <si>
    <t>Potato, raw (incl frozen, incl tapioca, excl flour, excl starch)</t>
  </si>
  <si>
    <t>Potato, raw (incl starch, excl tapioca, excl flour, excl frozen)</t>
  </si>
  <si>
    <t>Potato, raw (incl frozen, incl starch, excl tapioca, excl flour)</t>
  </si>
  <si>
    <t>Potato, raw (incl frozen, excl starch, excl tapioca, excl flour )</t>
  </si>
  <si>
    <t>Potato, raw (incl flour, incl starch, excl frozen, excl tapioca)</t>
  </si>
  <si>
    <t>Potato, raw (incl frozen, incl starch, incl flour, excl tapioca)</t>
  </si>
  <si>
    <t>Potato, raw (incl flour, excl starch, excl frozen, excl tapioca)</t>
  </si>
  <si>
    <t>Potato, raw (incl tapioca, excl starch, excl frozen, excl flour)</t>
  </si>
  <si>
    <t>Potato, raw (incl starch, incl tapioca, excl flour, excl frozen)</t>
  </si>
  <si>
    <t>Potato, raw (incl frozen, incl flour, excl tapioca, excl starch)</t>
  </si>
  <si>
    <t>Roots and tubers, raw (cassava, chicory roots, tannia, taro, sweet potatoes, potatoes, yams), excl NES</t>
  </si>
  <si>
    <t>Root vegetables = carrots (excl NES)</t>
  </si>
  <si>
    <t>default assumption</t>
  </si>
  <si>
    <t>sum of all commodities</t>
  </si>
  <si>
    <t>Nutmeg, mace, cardamom, grains of paradise</t>
  </si>
  <si>
    <t>HH 0723</t>
  </si>
  <si>
    <t>HH 0750</t>
  </si>
  <si>
    <t>thyme ratio</t>
  </si>
  <si>
    <t>Spices NES x thyme ratio</t>
  </si>
  <si>
    <t>HS 0730</t>
  </si>
  <si>
    <t>Dill, seed</t>
  </si>
  <si>
    <t>HS 0782</t>
  </si>
  <si>
    <t>Fenugreek, seed</t>
  </si>
  <si>
    <t>HS 0783</t>
  </si>
  <si>
    <t>galangal ratio</t>
  </si>
  <si>
    <t>Spices NES x galangal ratio</t>
  </si>
  <si>
    <t>HS 0795</t>
  </si>
  <si>
    <t>HS 0792</t>
  </si>
  <si>
    <t>HS 0789</t>
  </si>
  <si>
    <t>HS 0794</t>
  </si>
  <si>
    <t>turmeric ratio</t>
  </si>
  <si>
    <t>spices NES x turmeric ratio</t>
  </si>
  <si>
    <t>Saffron</t>
  </si>
  <si>
    <t>saffron ratio</t>
  </si>
  <si>
    <t>spices NES x saffron ratio</t>
  </si>
  <si>
    <t>Vanilla, beans</t>
  </si>
  <si>
    <t>Pimento, fruit (allspice fruit)</t>
  </si>
  <si>
    <t>Chilli peppers, sweet peppers, allspice, raw</t>
  </si>
  <si>
    <t>Chilli peppers, sweet peppers, allspice, dried</t>
  </si>
  <si>
    <t>Peppers, chili, dried</t>
  </si>
  <si>
    <t>Peppers, sweet, dried</t>
  </si>
  <si>
    <t>chili peppers raw ratio</t>
  </si>
  <si>
    <t>chili peppers dry ratio</t>
  </si>
  <si>
    <t>sweet peppers raw ratio</t>
  </si>
  <si>
    <t>sweet pepers dry ratio</t>
  </si>
  <si>
    <t>Peppers, sweet, raw (incl dried)</t>
  </si>
  <si>
    <t>Sweet corn, frozen (kernels)</t>
  </si>
  <si>
    <t>Sweet corn, canned (kernels)</t>
  </si>
  <si>
    <t>Tomato, raw (incl juice, incl paste, incl canned)</t>
  </si>
  <si>
    <t>Tomato, raw (incl juice, incl paste, excl canned)</t>
  </si>
  <si>
    <t>Tomato, raw (incl juice, excl paste, excl canned)</t>
  </si>
  <si>
    <t>Tomato, raw (incl juice, incl canned, excl paste)</t>
  </si>
  <si>
    <t>Tomato, raw (incl paste, incl canned, excl juice)</t>
  </si>
  <si>
    <t>Tomato, raw (incl paste, excl juice, excl canned)</t>
  </si>
  <si>
    <t>Tomato, raw (incl canned, excl juice, excl paste)</t>
  </si>
  <si>
    <t>Tomato, juice (single strength, incl concentrated)</t>
  </si>
  <si>
    <t>cucumber ratio</t>
  </si>
  <si>
    <t>gherkin ratio</t>
  </si>
  <si>
    <t>pumpkin ratio</t>
  </si>
  <si>
    <t>courgette ratio</t>
  </si>
  <si>
    <t>Fennel, bulb, raw</t>
  </si>
  <si>
    <t>Garlic, raw</t>
  </si>
  <si>
    <t>Leek, raw</t>
  </si>
  <si>
    <t>Brassicas, raw: Brassica leafy vegetables, head cabbages, Brussels sprouts, flowerhead brassicas, kohlrabi</t>
  </si>
  <si>
    <t>Brassicas, raw: brassica leafy vegetables (chinese cabbage, mustard cabbage, pak-choi, collards, kale), head cabbages, Brussels sprouts, kohlrabi, excl flowerhead brassicas</t>
  </si>
  <si>
    <t>Cabbages, head, raw</t>
  </si>
  <si>
    <t>Broccoli, raw</t>
  </si>
  <si>
    <t>Brussels sprouts, raw</t>
  </si>
  <si>
    <t>Cauliflower, raw</t>
  </si>
  <si>
    <t>Kohlrabi, raw</t>
  </si>
  <si>
    <t>Fruiting vegetables, raw (incl dry chili peppers, excl melons, excl watermelons)</t>
  </si>
  <si>
    <t>Cucumbers and gherkins, raw</t>
  </si>
  <si>
    <t>Cucumber, raw</t>
  </si>
  <si>
    <t>Gherkin, raw</t>
  </si>
  <si>
    <t>Watermelon, raw</t>
  </si>
  <si>
    <t>Tomato, raw</t>
  </si>
  <si>
    <t>Leafy vegetables, raw: cassava leaves, aquatic plants, lettuce varieties, endive varieties, witloof chicory, spinach, excl vegetables NES</t>
  </si>
  <si>
    <t>Aquatic plants, raw: water chestnut, kang kung, water parsley.</t>
  </si>
  <si>
    <t>Lettuce varieties, endive varieties, witloof chicory, raw</t>
  </si>
  <si>
    <t>Roselle leaves, raw (vinagreira)</t>
  </si>
  <si>
    <t>Cassava leaves, raw</t>
  </si>
  <si>
    <t>Chervil, raw</t>
  </si>
  <si>
    <t>Watercress, raw</t>
  </si>
  <si>
    <t>Endive, raw (i.e. scarole)</t>
  </si>
  <si>
    <t>Lettuce, head, raw</t>
  </si>
  <si>
    <t>Lettuce, leaf, raw</t>
  </si>
  <si>
    <t>Purslane, raw</t>
  </si>
  <si>
    <t>Radish leaves, raw</t>
  </si>
  <si>
    <t>Spinach, raw</t>
  </si>
  <si>
    <t>Cos lettuce, raw</t>
  </si>
  <si>
    <t>Water parsley, raw</t>
  </si>
  <si>
    <t>VP 0523</t>
  </si>
  <si>
    <t>VP 0064 = FAO 417  (ratio = 1)</t>
  </si>
  <si>
    <t>Chicory, roots, raw</t>
  </si>
  <si>
    <t>Radish roots, raw</t>
  </si>
  <si>
    <t>Sweet potato, raw (incl dried)</t>
  </si>
  <si>
    <t>Arracacha, raw</t>
  </si>
  <si>
    <t>Arrowroot, raw</t>
  </si>
  <si>
    <t>Beetroot, raw</t>
  </si>
  <si>
    <t>Burdock, greater or edible, raw</t>
  </si>
  <si>
    <t>Carrots, raw</t>
  </si>
  <si>
    <t>Celeriac, raw</t>
  </si>
  <si>
    <t>Horseradish, raw</t>
  </si>
  <si>
    <t>Oca, raw</t>
  </si>
  <si>
    <t>Parsley turnip-rooted, raw</t>
  </si>
  <si>
    <t>Parsnip, raw</t>
  </si>
  <si>
    <t>Potato, raw</t>
  </si>
  <si>
    <t>Scorzonera, raw</t>
  </si>
  <si>
    <t>Sugar beet, raw (incl sugar)</t>
  </si>
  <si>
    <t>Ullucu, raw</t>
  </si>
  <si>
    <t>Yams, raw (incl dried)</t>
  </si>
  <si>
    <t>Ginseng, raw</t>
  </si>
  <si>
    <t>Mashua, raw</t>
  </si>
  <si>
    <t>Sago palm, raw</t>
  </si>
  <si>
    <t>Celery leaves, raw</t>
  </si>
  <si>
    <t>Marjoram, raw</t>
  </si>
  <si>
    <t>Rosemary, raw</t>
  </si>
  <si>
    <t>Sage and related Salvia species, raw</t>
  </si>
  <si>
    <t>Tarragon, raw</t>
  </si>
  <si>
    <t>Thyme, raw</t>
  </si>
  <si>
    <t>Lemongrass, raw</t>
  </si>
  <si>
    <t>Lemon, juice (single strength, incl. concentrated)</t>
  </si>
  <si>
    <t>Citrusfruit NES, raw: bergamot, citron, chinotto, kumquat</t>
  </si>
  <si>
    <t>original GEMS/food 17 cluster diet data, based on original FAOstat data</t>
  </si>
  <si>
    <t>FT 0289</t>
  </si>
  <si>
    <t>FT 0299</t>
  </si>
  <si>
    <t>carambola ratio</t>
  </si>
  <si>
    <t>FT 0309</t>
  </si>
  <si>
    <t>Rose apple, raw</t>
  </si>
  <si>
    <t>Jap persimmon ratio</t>
  </si>
  <si>
    <t>rose apple ratio</t>
  </si>
  <si>
    <t>line to check calculations</t>
  </si>
  <si>
    <t>Cashew apple, raw</t>
  </si>
  <si>
    <t>Fig, raw (incl dried)</t>
  </si>
  <si>
    <t>Fig, raw</t>
  </si>
  <si>
    <t>FI 0329</t>
  </si>
  <si>
    <t>Breadfruit, raw</t>
  </si>
  <si>
    <t>FI 0331</t>
  </si>
  <si>
    <t>Cherimoya, raw</t>
  </si>
  <si>
    <t>FI 0332</t>
  </si>
  <si>
    <t>Custard apple, raw</t>
  </si>
  <si>
    <t>FI 0334</t>
  </si>
  <si>
    <t>Durian, raw</t>
  </si>
  <si>
    <t>FI 0335</t>
  </si>
  <si>
    <t>Guava, raw</t>
  </si>
  <si>
    <t>cherimoya ratio</t>
  </si>
  <si>
    <t>custard apple ratio</t>
  </si>
  <si>
    <t>durian ratio</t>
  </si>
  <si>
    <t>guava ratio</t>
  </si>
  <si>
    <t>FI 0342</t>
  </si>
  <si>
    <t>Longan, raw</t>
  </si>
  <si>
    <t>FI 0344</t>
  </si>
  <si>
    <t>Mammey apple, raw (i.e. mammee)</t>
  </si>
  <si>
    <t>longan ratio</t>
  </si>
  <si>
    <t>FI 0346</t>
  </si>
  <si>
    <t>FI 0349</t>
  </si>
  <si>
    <t>Naranjilla, raw</t>
  </si>
  <si>
    <t>Passion fruit, raw</t>
  </si>
  <si>
    <t>passion fruit ratio</t>
  </si>
  <si>
    <t>FI 0358</t>
  </si>
  <si>
    <t>Rambutan, raw</t>
  </si>
  <si>
    <t>FI 0359</t>
  </si>
  <si>
    <t>Sapodilla, raw</t>
  </si>
  <si>
    <t>FI 0362</t>
  </si>
  <si>
    <t>FI 0365</t>
  </si>
  <si>
    <t>FI 0367</t>
  </si>
  <si>
    <t>Star apple, raw (i.e. cainito)</t>
  </si>
  <si>
    <t>rambutan ratio</t>
  </si>
  <si>
    <t>soursop ratio</t>
  </si>
  <si>
    <t>star apple ratio</t>
  </si>
  <si>
    <t>Avocado, raw</t>
  </si>
  <si>
    <t>Mango, raw (incl canned mango, incl mango juice)</t>
  </si>
  <si>
    <t>Mango, raw (incl canned mango, excl mango juice)</t>
  </si>
  <si>
    <t>Mango, raw (incl mango juice, excl canned mango)</t>
  </si>
  <si>
    <t xml:space="preserve">Mango, raw </t>
  </si>
  <si>
    <t>Mango, juice</t>
  </si>
  <si>
    <t>Mango, canned</t>
  </si>
  <si>
    <t>Papaya, raw</t>
  </si>
  <si>
    <t>Pineapple, raw</t>
  </si>
  <si>
    <t>Pineapple juice (single strength, incl concentrated)</t>
  </si>
  <si>
    <t>Pineapple, juice, single strength</t>
  </si>
  <si>
    <t>Pineapple, juice, concentrated</t>
  </si>
  <si>
    <t>Plantain, raw</t>
  </si>
  <si>
    <t>dried banana ratio (assumed)</t>
  </si>
  <si>
    <t>dried pineapple ratio (assumed)</t>
  </si>
  <si>
    <t>Pineapple, dried</t>
  </si>
  <si>
    <t>Plantain, dried</t>
  </si>
  <si>
    <t>dried plantain ratio (assumed)</t>
  </si>
  <si>
    <t>Pineapple, raw (incl canned pineapple, incl pineapple juice, incl dried pineapple)</t>
  </si>
  <si>
    <t>Pineapple, raw (incl canned pineapple, incl dried pineapple, excl pineapple juice)</t>
  </si>
  <si>
    <t>Pineapple, raw (incl canned pineapple, incl pineapple juice, excl dried pineapple)</t>
  </si>
  <si>
    <t>Pineapple, raw (incl canned pineapple, excl pineapple juice, excl dried pineapple)</t>
  </si>
  <si>
    <t>Pineapple, raw (incl dried pineapple, excl pineapple juice, excl canned pineapple)</t>
  </si>
  <si>
    <t>Pineapple, raw (incl pineapple juice, incl dried pineapple, excl canned pineapple)</t>
  </si>
  <si>
    <t>Pineapple, raw (incl pineapple juice, excl pineapple canned, excl dried pineapple)</t>
  </si>
  <si>
    <t>FP 0228</t>
  </si>
  <si>
    <t>FP 0229</t>
  </si>
  <si>
    <t>loquat ratio</t>
  </si>
  <si>
    <t>medlar ratio</t>
  </si>
  <si>
    <t>FB 0267</t>
  </si>
  <si>
    <t>elderberries ratio</t>
  </si>
  <si>
    <t>FB 0273</t>
  </si>
  <si>
    <t>rose hips ratio</t>
  </si>
  <si>
    <t>FB 0274</t>
  </si>
  <si>
    <t>FT 0286</t>
  </si>
  <si>
    <t>FT 0287</t>
  </si>
  <si>
    <t>barbados cherry ratio</t>
  </si>
  <si>
    <t>Fruits NES x barbados cherry ratio</t>
  </si>
  <si>
    <t>FT 0301</t>
  </si>
  <si>
    <t>Ind jujube ratio</t>
  </si>
  <si>
    <t>FI 0343</t>
  </si>
  <si>
    <t>litchi ratio</t>
  </si>
  <si>
    <t>FI 0355</t>
  </si>
  <si>
    <t>pomegranate ratio</t>
  </si>
  <si>
    <t>FI 0356</t>
  </si>
  <si>
    <t>prickly pear ratio</t>
  </si>
  <si>
    <t>FI 0369</t>
  </si>
  <si>
    <t>tamarind ratio</t>
  </si>
  <si>
    <t>Citrusfruit NES, juice (single strength, incl. concentrated)</t>
  </si>
  <si>
    <t>Citrusfruit NES, juice, single strength</t>
  </si>
  <si>
    <t>Citrusfruit NES, juice, concentrated</t>
  </si>
  <si>
    <t>FC 0202</t>
  </si>
  <si>
    <t>FC 0207</t>
  </si>
  <si>
    <t>Kumquats ratio</t>
  </si>
  <si>
    <t>apple ratio</t>
  </si>
  <si>
    <t>pear ratio</t>
  </si>
  <si>
    <t>quince ratio</t>
  </si>
  <si>
    <t>Apple, raw (incl juice, incl cider)</t>
  </si>
  <si>
    <t>Apple, raw (incl juice, excl cider)</t>
  </si>
  <si>
    <t>Pear, raw</t>
  </si>
  <si>
    <t>Quince, raw</t>
  </si>
  <si>
    <t>Apple, raw</t>
  </si>
  <si>
    <t>Apple juice, single strength (incl. concentrated)</t>
  </si>
  <si>
    <t>Apricot, raw (incl dried)</t>
  </si>
  <si>
    <t>Peaches and nectarines, raw</t>
  </si>
  <si>
    <t>Fruits NES, raw incl processed (azarole, babaco, elderberry, jujube, litchi, loquat, medlar, pawpaw, pomegranate, prickly pear, rose hips, rowanberry, service-apple, tamarind, tree-strawberry)</t>
  </si>
  <si>
    <t>Ratio - Soursop, raw</t>
  </si>
  <si>
    <t>Ratio - Rambutan, raw</t>
  </si>
  <si>
    <t>Ratio - Plantain, dried</t>
  </si>
  <si>
    <t>Ratio - Pineapple, dried</t>
  </si>
  <si>
    <t>Ratio - Passion fruit, raw</t>
  </si>
  <si>
    <t>Ratio - Longan, raw</t>
  </si>
  <si>
    <t>Ratio - Guava, raw</t>
  </si>
  <si>
    <t>Ratio - Durian, raw</t>
  </si>
  <si>
    <t>Ratio - Custard apple, raw</t>
  </si>
  <si>
    <t>Ratio - Cherimoya, raw</t>
  </si>
  <si>
    <t>Ratio - Banana, dried</t>
  </si>
  <si>
    <t>Ratio - Rose apple, raw</t>
  </si>
  <si>
    <t>Ratio - Persimmon, Japanese, raw</t>
  </si>
  <si>
    <t>Ratio - Kumquats, raw</t>
  </si>
  <si>
    <t>Ratio - Jujube, Indian, raw</t>
  </si>
  <si>
    <t>Ratio - Carambola, raw</t>
  </si>
  <si>
    <t>Barbados cherry (i.e. Antilles cherry or acerola), raw</t>
  </si>
  <si>
    <t>Ratio - Barbados cherry (i.e. Antilles cherry or acerola), raw</t>
  </si>
  <si>
    <t>Strawberry, raw</t>
  </si>
  <si>
    <t>Ratio - Rose hips, raw</t>
  </si>
  <si>
    <t>Raspberries, red, black, raw</t>
  </si>
  <si>
    <t>Ratio - Elderberries, raw</t>
  </si>
  <si>
    <t>Dewberries, incl boysen- &amp; loganberry, raw</t>
  </si>
  <si>
    <t>Blackberries, raw</t>
  </si>
  <si>
    <t>Citrusfruit NES, raw (incl juice): bergamot, citron, chinotto, kumquat</t>
  </si>
  <si>
    <t>Ratio - Loquat, raw</t>
  </si>
  <si>
    <t>Ratio - Medlar, raw</t>
  </si>
  <si>
    <t>Pome fruit, NES, raw: apples, pears, quinces</t>
  </si>
  <si>
    <t>Ratio - Apple, raw</t>
  </si>
  <si>
    <t>Ratio - Pear, raw</t>
  </si>
  <si>
    <t>Ratio - Quince, raw</t>
  </si>
  <si>
    <t>Apricot, raw</t>
  </si>
  <si>
    <t>Stone fruit NES, raw</t>
  </si>
  <si>
    <t>cherry ratio</t>
  </si>
  <si>
    <t>plum ratio</t>
  </si>
  <si>
    <t>apricot ratio</t>
  </si>
  <si>
    <t>Ratio - Apricot, raw</t>
  </si>
  <si>
    <t>peach and nectarine ratio</t>
  </si>
  <si>
    <t>Ratio - Peaches and nectarines, raw</t>
  </si>
  <si>
    <t>Blueberries, raw</t>
  </si>
  <si>
    <t>FB 0265</t>
  </si>
  <si>
    <t>Dewberry ratio</t>
  </si>
  <si>
    <t>Blackberry ratio</t>
  </si>
  <si>
    <t>Ratio - Blackberries, raw</t>
  </si>
  <si>
    <t>Ratio - Dewberries, incl boysen- &amp; loganberry, raw</t>
  </si>
  <si>
    <t>Ratio - Mulberries</t>
  </si>
  <si>
    <t>Mulberry ratio</t>
  </si>
  <si>
    <t>FB 0271</t>
  </si>
  <si>
    <t xml:space="preserve">Assorted (sub)tropical fruits NES, raw (incl breadfruit, carambola, cherimoya, custard apple, durian, feijoa, guava, hog plum, mombin, jackfruit,longan, mammee, mangosteen, naranjillo, passion fruit, rambutan, sapote, mamey colorado, sapodilla, star apple, cainito) </t>
  </si>
  <si>
    <t>Assorted (sub)tropical fruits NES, raw (incl breadfruit, carambola, cherimoya, custard apple, durian, feijoa, guava, hog plum, mombin, jackfruit,longan, mammee, mangosteen, naranjillo, passion fruit, rambutan, sapote, mamey colorado, sapodilla, star apple, cainito) combined with canned mango</t>
  </si>
  <si>
    <t>Tropical fruits, NES, dried (incl dried bananas, plantains, pineapples)</t>
  </si>
  <si>
    <t>Fruits NES, raw (azarole, babaco, elderberry, jujube, litchi, loquat, medlar, pawpaw, pomegranate, prickly pear, rose hips, rowanberry, service-apple, tamarind, tree-strawberry)</t>
  </si>
  <si>
    <t>Fruit NES, prepared: including frozen, prepared or preserved: jam, paste, marmalade, puree and cooked fruits</t>
  </si>
  <si>
    <t>Fruit products NES, fresh or dry, including carobs</t>
  </si>
  <si>
    <t>Fruits dried, NES</t>
  </si>
  <si>
    <t>Fruits juice, NES</t>
  </si>
  <si>
    <t>Fruits flour, NES</t>
  </si>
  <si>
    <t>Fruits, sugar preserved, NES</t>
  </si>
  <si>
    <t>Fruits cooked preparations NES, homogenised for dietetic and infant foods</t>
  </si>
  <si>
    <t>Azarole, raw, incl processed</t>
  </si>
  <si>
    <t>Babaco, raw, incl processed</t>
  </si>
  <si>
    <t>Elderberries, raw (incl processed)</t>
  </si>
  <si>
    <t>Jujube, Indian, raw (incl processed)</t>
  </si>
  <si>
    <t>Litchi, raw (incl processed)</t>
  </si>
  <si>
    <t>Ratio - Litchi, raw</t>
  </si>
  <si>
    <t>Medlar, raw (incl processed)</t>
  </si>
  <si>
    <t>Pomegranate, raw, (incl processed)</t>
  </si>
  <si>
    <t>Ratio - Pomegranate, raw</t>
  </si>
  <si>
    <t>Ratio - Prickly pear, raw</t>
  </si>
  <si>
    <t>Rose hips, raw (incl processed)</t>
  </si>
  <si>
    <t>Arbutus berry (i.e. tree-strawberry), raw (incl processed)</t>
  </si>
  <si>
    <t>Check (sum) bulb vegetables, raw</t>
  </si>
  <si>
    <t>Ratio - Cabbages, head, raw</t>
  </si>
  <si>
    <t>Ratio - Broccoli, raw</t>
  </si>
  <si>
    <t>Ratio - Chinese Broccoli, raw</t>
  </si>
  <si>
    <t>Ratio - Brussels sprouts, raw</t>
  </si>
  <si>
    <t>Ratio - Cauliflower, raw</t>
  </si>
  <si>
    <t>Ratio - Kohlrabi, raw</t>
  </si>
  <si>
    <t>Check (sum) flowerhead brassicas, raw</t>
  </si>
  <si>
    <t>Ratio - Cucumber, raw</t>
  </si>
  <si>
    <t>Ratio - Gherkin, raw</t>
  </si>
  <si>
    <t>Grapefruits, juice (single strength, incl. concentrated)</t>
  </si>
  <si>
    <t>Grapefruits, juice, single strength</t>
  </si>
  <si>
    <t>Grapefruits, juice, concentrated</t>
  </si>
  <si>
    <t>FC 0303</t>
  </si>
  <si>
    <t>Kumquats, raw (incl juice)</t>
  </si>
  <si>
    <t>Citron, raw (incl juice)</t>
  </si>
  <si>
    <t>Ratio - Plums,  raw</t>
  </si>
  <si>
    <t>FS 2001</t>
  </si>
  <si>
    <t>FB 2006</t>
  </si>
  <si>
    <t>FB 2245</t>
  </si>
  <si>
    <t>FB 2005</t>
  </si>
  <si>
    <t>001A</t>
  </si>
  <si>
    <t>Lemons and limes</t>
  </si>
  <si>
    <t>001B</t>
  </si>
  <si>
    <t>Mandarins</t>
  </si>
  <si>
    <t>001C</t>
  </si>
  <si>
    <t>Oranges, sweet, sour</t>
  </si>
  <si>
    <t>001D</t>
  </si>
  <si>
    <t>Pummelos</t>
  </si>
  <si>
    <t>Citrusfruit NES</t>
  </si>
  <si>
    <t>003A</t>
  </si>
  <si>
    <t>Cherries</t>
  </si>
  <si>
    <t>003B</t>
  </si>
  <si>
    <t>Plums</t>
  </si>
  <si>
    <t>003C</t>
  </si>
  <si>
    <t>Peaches</t>
  </si>
  <si>
    <t>004A</t>
  </si>
  <si>
    <t>Cane berries</t>
  </si>
  <si>
    <t>004B</t>
  </si>
  <si>
    <t>Bush berries</t>
  </si>
  <si>
    <t>FB 2007</t>
  </si>
  <si>
    <t>004C</t>
  </si>
  <si>
    <t>Large shrub/tree berries</t>
  </si>
  <si>
    <t>FP 2220</t>
  </si>
  <si>
    <t>004D</t>
  </si>
  <si>
    <t>Small fruit vine climbing</t>
  </si>
  <si>
    <t>Huckle berries, raw</t>
  </si>
  <si>
    <t>Myrtle berries, raw</t>
  </si>
  <si>
    <t>FB 2008</t>
  </si>
  <si>
    <t>004E</t>
  </si>
  <si>
    <t>Low growing berries</t>
  </si>
  <si>
    <t>FB 2009</t>
  </si>
  <si>
    <t>Berries NES</t>
  </si>
  <si>
    <t>005A</t>
  </si>
  <si>
    <t>Assorted (sub) tropical fruits - edible peel - small</t>
  </si>
  <si>
    <t>005B</t>
  </si>
  <si>
    <t>Assorted (sub) tropical fruits - edible peel - medium to large</t>
  </si>
  <si>
    <t>FT 2011</t>
  </si>
  <si>
    <t>005C</t>
  </si>
  <si>
    <t>Assorted (sub) tropical fruits - edible peel - palms</t>
  </si>
  <si>
    <t>Date, raw (incl dried)</t>
  </si>
  <si>
    <t>FT 2012</t>
  </si>
  <si>
    <t>FS 0302</t>
  </si>
  <si>
    <t>Jujube, Chinese, raw</t>
  </si>
  <si>
    <t>Olives for oil production, raw (incl oil)</t>
  </si>
  <si>
    <t>FT 2400</t>
  </si>
  <si>
    <t>Ratio - Olives for oil production, raw</t>
  </si>
  <si>
    <t>Olives for oil production ratio</t>
  </si>
  <si>
    <t>Olive, raw (i.e. table olives and olives for oil production); listed twice</t>
  </si>
  <si>
    <t>SO 0305</t>
  </si>
  <si>
    <t>Ratio - Table olives, raw</t>
  </si>
  <si>
    <t>Table olives ratio</t>
  </si>
  <si>
    <t>Olive oil, residue oil</t>
  </si>
  <si>
    <t>Olive oil, virgin</t>
  </si>
  <si>
    <t>006A</t>
  </si>
  <si>
    <t>006B</t>
  </si>
  <si>
    <t>Assorted (sub) tropical fruits - inedible peel - small</t>
  </si>
  <si>
    <t>Assorted (sub) tropical fruits - inedible smooth peel - large</t>
  </si>
  <si>
    <t>006C</t>
  </si>
  <si>
    <t>Assorted (sub) tropical fruits - inedible rough or hairy peel - large</t>
  </si>
  <si>
    <t>FT 0336</t>
  </si>
  <si>
    <t>FI 0030</t>
  </si>
  <si>
    <t>FI 2021</t>
  </si>
  <si>
    <t>FI 2022</t>
  </si>
  <si>
    <t>FI 2025</t>
  </si>
  <si>
    <t xml:space="preserve">Ratio - Mangosteen, raw </t>
  </si>
  <si>
    <t>mangosteen ratio</t>
  </si>
  <si>
    <t>Assorted (sub) tropical fruits - inedible  peel - vines</t>
  </si>
  <si>
    <t>006E</t>
  </si>
  <si>
    <t>006D</t>
  </si>
  <si>
    <t>Assorted (sub) tropical fruits - inedible  peel - cactus</t>
  </si>
  <si>
    <t>FI 2024</t>
  </si>
  <si>
    <t>FI 2023</t>
  </si>
  <si>
    <t>Tamarind, sweet varieties, raw (incl processed)</t>
  </si>
  <si>
    <t>Ratio - Tamarind, sweet varieties, raw</t>
  </si>
  <si>
    <t>FI 2495</t>
  </si>
  <si>
    <t>FI 2540</t>
  </si>
  <si>
    <t>Pitaya, raw (i.e dragon fruit or pitahaya)</t>
  </si>
  <si>
    <t>Ratio - Pitaya, raw</t>
  </si>
  <si>
    <t>pitaya ratio</t>
  </si>
  <si>
    <t>Assorted (sub) tropical fruits - inedible  peel - palms</t>
  </si>
  <si>
    <t>FI 2026</t>
  </si>
  <si>
    <t>FAO497 + kumquats raw incl juice</t>
  </si>
  <si>
    <t>simple sum (incl stonefruit NES)</t>
  </si>
  <si>
    <t>FAO576+3.7*FAO580</t>
  </si>
  <si>
    <t>VA 0035</t>
  </si>
  <si>
    <t>Onions, green, raw</t>
  </si>
  <si>
    <t>Ratio - Peppers, chili, raw</t>
  </si>
  <si>
    <t>Ratio - Peppers, chili, dried</t>
  </si>
  <si>
    <t>Peppers, sweet, raw</t>
  </si>
  <si>
    <t>Peppers, chili, raw</t>
  </si>
  <si>
    <t>Ratio - Peppers, sweet, raw</t>
  </si>
  <si>
    <t>Ratio - Peppers, sweet, dried</t>
  </si>
  <si>
    <t>Check (sum) legume vegetables, raw</t>
  </si>
  <si>
    <t>Check = OK</t>
  </si>
  <si>
    <t>Peas, green, with and without pods, raw (Pisum spp)</t>
  </si>
  <si>
    <t>Pulses, raw, (dry, prepared and composites)</t>
  </si>
  <si>
    <t>Soya bean, dry, raw (incl paste, incl curd, incl oil, incl sauce)</t>
  </si>
  <si>
    <t xml:space="preserve">simple sum of lemon juice, mandarin juice, orange juice, grapefruit juice </t>
  </si>
  <si>
    <t>FAO491+5*FAO492</t>
  </si>
  <si>
    <t>FAO498+5*FAO499</t>
  </si>
  <si>
    <t xml:space="preserve"> FAO509+5*FAO510</t>
  </si>
  <si>
    <t>FAO515+ apple juice*1.25+cider*1.25</t>
  </si>
  <si>
    <t>FAO515+cider*1.25</t>
  </si>
  <si>
    <t>FAO518+FAO519*5</t>
  </si>
  <si>
    <t>FAO513+5*FAO514</t>
  </si>
  <si>
    <t>Fruits NES * loquat ratio</t>
  </si>
  <si>
    <t>Fruits NES *medlar ratio</t>
  </si>
  <si>
    <t>FAO0530+FAO531+Stone fruits NES * cherries ratio</t>
  </si>
  <si>
    <t>FAO536 + stone fruits NES * plum ratio</t>
  </si>
  <si>
    <t>Apricots + FAO527*4.42</t>
  </si>
  <si>
    <t>FAO534 + stone fruits NES * peach and nectarine ratio</t>
  </si>
  <si>
    <t>FAO526 + stone fruits NES * apricot ratio</t>
  </si>
  <si>
    <t xml:space="preserve"> Berries NES * blackberry ratio</t>
  </si>
  <si>
    <t xml:space="preserve"> Berries NES * dewberry ratio</t>
  </si>
  <si>
    <t>Fruits NES * rose hips ratio</t>
  </si>
  <si>
    <t>Fruits NES * elderberries ratio</t>
  </si>
  <si>
    <t>Berries NES * mulberry ratio</t>
  </si>
  <si>
    <t>FB 2008 = grapes</t>
  </si>
  <si>
    <t>Fruits NES * Ind jujube ratio</t>
  </si>
  <si>
    <t>Fruits NES * litchi ratio</t>
  </si>
  <si>
    <t>Fruits NES * tamarind ratio</t>
  </si>
  <si>
    <t>banana + dried banana * 3</t>
  </si>
  <si>
    <t>plantain + dried plantain * 3</t>
  </si>
  <si>
    <t>mango + juice * 1.89 + canned * 1.45</t>
  </si>
  <si>
    <t>mango + canned * 1.45</t>
  </si>
  <si>
    <t>mango + juice * 1.89</t>
  </si>
  <si>
    <t>Fruits NES * pomegranate ratio</t>
  </si>
  <si>
    <t>pineapple + canned * 1.92</t>
  </si>
  <si>
    <t>Fruits NES * prickly pear ratio</t>
  </si>
  <si>
    <t>correction factor to express concentrated pineapple juice as pineapple juice single strength</t>
  </si>
  <si>
    <t>FAOstat commodity definition</t>
  </si>
  <si>
    <t>Vegs NES * roselle leaves ratio</t>
  </si>
  <si>
    <t>Vegs NES * amaranth leaves ratio</t>
  </si>
  <si>
    <t>Vegs NES * chard ratio</t>
  </si>
  <si>
    <t>Vegs NES * chervil ratio</t>
  </si>
  <si>
    <t>Vegs NES * lambs lettuce ratio</t>
  </si>
  <si>
    <t>Vegs NES * garden cress ratio</t>
  </si>
  <si>
    <t>Vegs NES * watercress ratio</t>
  </si>
  <si>
    <t>Vegs NES * dandelion leaves ratio</t>
  </si>
  <si>
    <t>Vegs NES * Jap greens ratio</t>
  </si>
  <si>
    <t>Vegs NES * purslane ratio</t>
  </si>
  <si>
    <t>Vegs NES * radish leaves ratio</t>
  </si>
  <si>
    <t>Vegs NES * tannia leaves ratio</t>
  </si>
  <si>
    <t>Aquat plants * kang kung ratio</t>
  </si>
  <si>
    <t>Vegs NES * perilla leaves ratio</t>
  </si>
  <si>
    <t>Vegs NES * bracken ratio</t>
  </si>
  <si>
    <t>Aquat plants * water parsley ratio</t>
  </si>
  <si>
    <t>Soya oil, refined</t>
  </si>
  <si>
    <t>Lupins, dry, raw</t>
  </si>
  <si>
    <t>Vegs NES * radish roots ratio</t>
  </si>
  <si>
    <t>Vegs NES *swede ratio</t>
  </si>
  <si>
    <t>Vegs NES * salsify ratio</t>
  </si>
  <si>
    <t>Vegs NES * garden turnip ratio</t>
  </si>
  <si>
    <t>Roots NES * arrowroot ratio</t>
  </si>
  <si>
    <t>Vegs NES * beetroot ratio</t>
  </si>
  <si>
    <t>Vegs NES * burdock ratio</t>
  </si>
  <si>
    <t>Vegs NES * celeriac ratio</t>
  </si>
  <si>
    <t>Vegs NES * horseradish ratio</t>
  </si>
  <si>
    <t>Vegs NES * parsley root ratio</t>
  </si>
  <si>
    <t>Vegs NES * parsnip ratio</t>
  </si>
  <si>
    <t>Ratio - Roselle leaves, raw</t>
  </si>
  <si>
    <t>Ratio - Amaranth leaves, raw</t>
  </si>
  <si>
    <t>Ratio - Chard, raw</t>
  </si>
  <si>
    <t>Ratio - Chervil, raw</t>
  </si>
  <si>
    <t>ratio - Chinese cabbage, type pe-tsai, raw</t>
  </si>
  <si>
    <t>Ratio - Garden cress, raw</t>
  </si>
  <si>
    <t>Ratio - Watercress, raw</t>
  </si>
  <si>
    <t>Ratio - Endive, raw</t>
  </si>
  <si>
    <t xml:space="preserve">Ratio - Kale, raw </t>
  </si>
  <si>
    <t>Ratio - Lettuce, leaf, raw</t>
  </si>
  <si>
    <t>Ratio - Mustard greens, raw</t>
  </si>
  <si>
    <t>Ratio - Purslane, raw</t>
  </si>
  <si>
    <t>Ratio - Radish leaves, raw</t>
  </si>
  <si>
    <t>Ratio - Rape greens, raw</t>
  </si>
  <si>
    <t>Ratio - Rucola, raw</t>
  </si>
  <si>
    <t>Ratio - Indian spinach, raw</t>
  </si>
  <si>
    <t>Ratio - Tannia leaves, raw</t>
  </si>
  <si>
    <t>Ratio - Kang kung, raw</t>
  </si>
  <si>
    <t>Ratio - Perilla leaves, raw</t>
  </si>
  <si>
    <t>Ratio - Bracken, raw</t>
  </si>
  <si>
    <t>Ratio - Water parsley, raw</t>
  </si>
  <si>
    <t>Ratio - Radish roots, raw</t>
  </si>
  <si>
    <t>Ratio - Swede, raw</t>
  </si>
  <si>
    <t>Ratio - Salsify, raw</t>
  </si>
  <si>
    <t>Ratio - Garden turnip, raw</t>
  </si>
  <si>
    <t>Ratio - Arrowroot, raw</t>
  </si>
  <si>
    <t>Ratio - Beetroot, raw</t>
  </si>
  <si>
    <t>Ratio - Burdock, greater or edible, raw</t>
  </si>
  <si>
    <t>Ratio - Celeriac, raw</t>
  </si>
  <si>
    <t>Ratio - Horseradish, raw</t>
  </si>
  <si>
    <t>Ratio - Jerusalem artichoke, raw</t>
  </si>
  <si>
    <t>Ratio - Parsley turnip-rooted, raw</t>
  </si>
  <si>
    <t>Ratio - Parsnip, raw</t>
  </si>
  <si>
    <t xml:space="preserve">Ratio - Japanese radish, raw </t>
  </si>
  <si>
    <t>Ratio - Water chestnut, raw</t>
  </si>
  <si>
    <t>Vegs NES * Jap radish ratio</t>
  </si>
  <si>
    <t>Ratio - Bamboo shoots</t>
  </si>
  <si>
    <t>Ratio - Cardoon</t>
  </si>
  <si>
    <t>Ratio - Celery</t>
  </si>
  <si>
    <t>Ratio - Palm hearts</t>
  </si>
  <si>
    <t>Ratio - Rhubarb</t>
  </si>
  <si>
    <t>Ratio - Witloof chicory (sprouts)</t>
  </si>
  <si>
    <t>Vegs NES *bamboo shoots ratio</t>
  </si>
  <si>
    <t>Vegs NES * cardoon ratio</t>
  </si>
  <si>
    <t>Vegs NES * celery ratio</t>
  </si>
  <si>
    <t>Vegs NES * palm hearts ratio</t>
  </si>
  <si>
    <t>Vegs NES * rhubarb ratio</t>
  </si>
  <si>
    <t>original GEMS/food 17 cluster diet data 2012: level 2 (11)</t>
  </si>
  <si>
    <t>original GEMS/food 17 cluster diet data 2012</t>
  </si>
  <si>
    <t>original GEMS/food 17 cluster diet data 2012 : level2=12</t>
  </si>
  <si>
    <t>original GEMS/food 17 cluster diet data 2012; starting point for split up by GEMSfood cluster data</t>
  </si>
  <si>
    <t>original GEMS/food 17 cluster diet data 2012: level2=13</t>
  </si>
  <si>
    <t>original GEMS/food 17 cluster diet data 2012;  starting point for split up by GEMSfood cluster data</t>
  </si>
  <si>
    <t>original GEMS/food 17 cluster diet data 2012: level2=10</t>
  </si>
  <si>
    <t>original GEMS/food 17 cluster diet data 2012; starting point for split up by national data</t>
  </si>
  <si>
    <t>original GEMS/food 17 cluster diet data 2012: level2=14</t>
  </si>
  <si>
    <t>original GEMS/food 17 cluster diet data 2012; 
starting point for split up; assume 1:1:1 for dried bananas, dried plantains, dried pineapples</t>
  </si>
  <si>
    <t>original GEMS/food 17 cluster diet data 2012: level2=41</t>
  </si>
  <si>
    <t>original GEMS/food 17 cluster diet data 2012: level 2=42</t>
  </si>
  <si>
    <t>original GEMS/food 17 cluster diet data 2012; 
FAO 401 starting point for splitting by national data</t>
  </si>
  <si>
    <t>original GEMS/food 17 cluster diet data 2012;
FAO 689 starting point for splitting by national data</t>
  </si>
  <si>
    <t>original GEMS/food 17 cluster diet data 2012: level2=45</t>
  </si>
  <si>
    <t>original GEMS/food 17 cluster diet data 2012: level2=20</t>
  </si>
  <si>
    <t>original GEMS/food 17 cluster diet data 2012: niv2=30</t>
  </si>
  <si>
    <t>original GEMS/food 17 cluster diet data 2012: niv2=32</t>
  </si>
  <si>
    <t>original GEMS/food 17 cluster diet data 2012: niv2=46</t>
  </si>
  <si>
    <t>original GEMS/food 17 cluster diet data 2012: niv2=47</t>
  </si>
  <si>
    <t>original GEMS/food 17 cluster diet data 2012: lev2=48</t>
  </si>
  <si>
    <t>original GEMS/food 17 cluster diet data 2012: lev2=60</t>
  </si>
  <si>
    <t>original GEMS/food 17 cluster diet data 2012: lev2=61</t>
  </si>
  <si>
    <t>original GEMS/food 17 cluster diet data 2012; not relevant for human consumption</t>
  </si>
  <si>
    <t>original GEMS/food 17 cluster diet data 2012: lev2=70</t>
  </si>
  <si>
    <t>original GEMS/food 17 cluster diet data 2012: lev2=22</t>
  </si>
  <si>
    <t>original GEMS/food 17 cluster diet data 2012: lev2=21</t>
  </si>
  <si>
    <t>original GEMS/food 17 cluster diet data 2012: lev2=71</t>
  </si>
  <si>
    <t>original GEMS/food 17 cluster diet data 2012: lev2=140</t>
  </si>
  <si>
    <t>original GEMS/food 17 cluster diet data 2012: lev2=50</t>
  </si>
  <si>
    <t>original GEMS/food 17 cluster diet data 2012: lev2=53</t>
  </si>
  <si>
    <t>original GEMS/food 17 cluster diet data 2012: lev2=52</t>
  </si>
  <si>
    <t>original GEMS/food 17 cluster diet data 2012: lev2=142</t>
  </si>
  <si>
    <t>original GEMS/food 17 cluster diet data 2012: lev2=100</t>
  </si>
  <si>
    <t>original GEMS/food 17 cluster diet data 2012: lev2=81</t>
  </si>
  <si>
    <t>original GEMS/food 17 cluster diet data 2012: lev2=102</t>
  </si>
  <si>
    <t>original GEMS/food 17 cluster diet data 2012: lev2=90</t>
  </si>
  <si>
    <t>original GEMS/food 17 cluster diet data 2012: lev2=80</t>
  </si>
  <si>
    <t>original GEMS/food 17 cluster diet data 2012: lev2=91</t>
  </si>
  <si>
    <t>original GEMS/food 17 cluster diet data 2012: lev2=101</t>
  </si>
  <si>
    <t>original GEMS/food 17 cluster diet data 2012: lev2=82</t>
  </si>
  <si>
    <t>original GEMS/food 17 cluster diet data 2012: lev2=103</t>
  </si>
  <si>
    <t>original GEMS/food 17 cluster diet data 2012: lev2=110</t>
  </si>
  <si>
    <t>original GEMS/food 17 cluster diet data 2012: lev2=111</t>
  </si>
  <si>
    <t>original GEMS/food 17 cluster diet data 2012; FAOstat data 495+496 combined; has been split in original FAOstat data 2002-2007</t>
  </si>
  <si>
    <t>original FAOstat data 2002-2007</t>
  </si>
  <si>
    <t>original GEMS/food 17 cluster diet data 2012; FAOstat data 603+584 combined; has been split in original FAOstat data 2002-2007</t>
  </si>
  <si>
    <t>original FAOstat data 2002-2007; 
starting point for split up by national data</t>
  </si>
  <si>
    <t>original GEMS/food 17 cluster diet data 2012; FAOstat data 460+461 combined; has been split in original FAOstat data 2002-2007</t>
  </si>
  <si>
    <t>original FAOstat data 2002-2007; since 158 was 0.00 for every cluster, this value is related to 159 only</t>
  </si>
  <si>
    <t>data not available in original FAOstat data 2002-2007</t>
  </si>
  <si>
    <t>original GEMS/food 17 cluster diet data 2012; FAOstat data 149+151 combined; has been split in original FAOstat data 2002-2007</t>
  </si>
  <si>
    <t>original GEMS/food 17 cluster diet data 2012; FAOstat data 119+129 combined; has been split in original FAOstat data 2002-2007</t>
  </si>
  <si>
    <t>original GEMS/food 17 cluster diet data 2012; FAOstat data 464+465+472 combined; has been split in original FAOstat data 2002-2007</t>
  </si>
  <si>
    <t>original GEMS/food 17 cluster diet data 2012; FAOstat data 89+90 combined; has been split in original FAOstat data 2002-2007</t>
  </si>
  <si>
    <t>not available in original FAOstat data 2002-2007</t>
  </si>
  <si>
    <t>original FAOstat data 2002-2007; not relevant for human consumption</t>
  </si>
  <si>
    <t>original GEMS/food 17 cluster diet data 2012; FAOstat data 79+80 combined; has been split in original FAOstat data 2002-2007</t>
  </si>
  <si>
    <t>original FAOstat data 2002-2007. Not suitable for food use</t>
  </si>
  <si>
    <t>original GEMS/food 17 cluster diet data 2012; FAOstat data 71+72 combined; has been split in original FAOstat data 2002-2007</t>
  </si>
  <si>
    <t>original GEMS/food 17 cluster diet data 2012; FAOstat data 15+21 combined; has been split in original FAOstat data 2002-2007</t>
  </si>
  <si>
    <t>original GEMS/food 17 cluster diet data 2012; FAOstat data 92+97+98+103+104+108 combined; has been split in original FAOstat data 2002-2007</t>
  </si>
  <si>
    <t>original GEMS/food 17 cluster diet data 2012; FAOstat data 23+34+64 combined; has been split in original FAOstat data 2002-2007</t>
  </si>
  <si>
    <t>original GEMS/food 17 cluster diet data 2012; FAOstat data 19+57 combined; has been split in original FAOstat data 2002-2007</t>
  </si>
  <si>
    <t>original GEMS/food 17 cluster diet data 2012; FAOstat data 24+33+63 combined; has been split in original FAOstat data 2002-2007</t>
  </si>
  <si>
    <t>original GEMS/food 17 cluster diet data 2012; FAOstat data 156+157+161+165 combined; has been split in original FAOstat data 2002-2007</t>
  </si>
  <si>
    <t>original GEMS/food 17 cluster diet data 2012; FAOstat data 158 and 162 combined; has been split in original FAOstat data 2002-2007</t>
  </si>
  <si>
    <t>original FAOstat data 2002-2007 (9013 not split for JMPR)</t>
  </si>
  <si>
    <t>original FAOstat data 2002-2007 (9014 not split for JMPR)</t>
  </si>
  <si>
    <t>original FAOstat data 2002-2007 (9015 not split for JMPR)</t>
  </si>
  <si>
    <t>original GEMS/food 17 cluster diet data 2012; FAOstat data 251+252 combined; has been split in original FAOstat data 2002-2007</t>
  </si>
  <si>
    <t>original GEMS/food 17 cluster diet data 2012; FAOstat data 203+243 combined; has been split in original FAOstat data 2002-2007</t>
  </si>
  <si>
    <t>original GEMS/food 17 cluster diet data 2012; FAOstat data 263+264 combined; has been split in original FAOstat data 2002-2007</t>
  </si>
  <si>
    <t>original GEMS/food 17 cluster diet data 2012; FAOstat data 256+265+270+333+339 combined; has been split in original FAOstat data 2002-2007</t>
  </si>
  <si>
    <t>original GEMS/food 17 cluster diet data 2012; FAOstat data 266+276+297+307+334+340 combined; has been split in original FAOstat data 2002-2007</t>
  </si>
  <si>
    <t>original FAOstat data 2002-2007 available (9041 not split for JMPR)</t>
  </si>
  <si>
    <t>original FAOstat data 2002-2007 available (9042 not split for JMPR)</t>
  </si>
  <si>
    <t>original GEMS/food 17 cluster diet data 2012; FAOstat data 667+674 combined; has been split in original FAOstat data 2002-2007</t>
  </si>
  <si>
    <t>original FAOstat data 2002-2007 available (9039 not split for JMPR)</t>
  </si>
  <si>
    <t>original FAOstat data 2002-2007 available (9027 not split for JMPR)</t>
  </si>
  <si>
    <t>original FAOstat data 2002-2007 available (9027 not split for JMPR); commodity not listed in FAO classification</t>
  </si>
  <si>
    <t>original FAOstat data 2002-2007 available (9036 not split for JMPR)</t>
  </si>
  <si>
    <t>original FAOstat data 2002-2007 available (9038 not split for JMPR)</t>
  </si>
  <si>
    <t>original FAOstat data 2002-2007 available (9026 not split for JMPR)</t>
  </si>
  <si>
    <t>original FAOstat data 2002-2007 available (9034 not split for JMPR)</t>
  </si>
  <si>
    <t>original GEMS/food 17 cluster diet data 2012; FAOstat data 1043+1221 combined; has been split in original FAOstat data 2002-2007</t>
  </si>
  <si>
    <t>original FAOstat data 2002-2007 available (9037 not split for JMPR)</t>
  </si>
  <si>
    <t>original FAOstat data 2002-2007 available (9037 not split for JMPR); commodity not listed in the FAO classification</t>
  </si>
  <si>
    <t>original FAOstat data 2002-2007 available (9031 not split for JMPR)</t>
  </si>
  <si>
    <t>original GEMS/food 17 cluster diet data 2012; FAOstat data 893+899 combined; has been split in original FAOstat data 2002-2007</t>
  </si>
  <si>
    <t>original GEMS/food 17 cluster diet data 2012; FAOstat data 900+903 combined; has been split in original FAOstat data 2002-2007</t>
  </si>
  <si>
    <t>original GEMS/food 17 cluster diet data 2012; FAOstat data 909+917 combined; has been split in original FAOstat data 2002-2007</t>
  </si>
  <si>
    <t>original FAOstat data 2002-2007 available (9033 not split for JMPR)</t>
  </si>
  <si>
    <t>original GEMS/food 17 cluster diet data 2012; FAOstat data 983+1022 combined; has been split in original FAOstat data 2002-2007</t>
  </si>
  <si>
    <t>FAOSTAT 1994 name and description</t>
  </si>
  <si>
    <t>Codex codes have been added based on the 1993 paper copy, except fruits which is based on the revised classification (CCPR 2012, step 8)</t>
  </si>
  <si>
    <t>Where necessary, aggregated FAOstat data were split into individual commodities using ratio from national consumption data.</t>
  </si>
  <si>
    <t>For those clusters, where no national data were available, the average ratio from the other clusters was used.</t>
  </si>
  <si>
    <t>Total consumption of a certain commodity was calculated by adding the consumption of the processed commodity to the consumption of the raw commodity, using diet conversion factors</t>
  </si>
  <si>
    <t>The split ratio was determined cluster by cluster, using available limited national consumption data for that particular cluster.</t>
  </si>
  <si>
    <t>Barley Malt</t>
  </si>
  <si>
    <t>Barley, raw</t>
  </si>
  <si>
    <t>Barley, pot&amp;pearled</t>
  </si>
  <si>
    <t>Origin of values or formulas used in G01-G17</t>
  </si>
  <si>
    <t>Clarification diet correction factor</t>
  </si>
  <si>
    <t>assumption DCF pot barley = DCF pearled barley</t>
  </si>
  <si>
    <t>FAO45+FAO46</t>
  </si>
  <si>
    <t>Buckwheat, raw (incl flour)</t>
  </si>
  <si>
    <t>Buckwheat, raw</t>
  </si>
  <si>
    <t>Source diet correction factors or yield factors</t>
  </si>
  <si>
    <t>Yield factor (YF)</t>
  </si>
  <si>
    <t>Diet correction factor (DCF)</t>
  </si>
  <si>
    <t>original FAOstat data 2002-2007; only used for animal feeds, not relevant for human consumption</t>
  </si>
  <si>
    <t>http://www.fao.org/docrep/T0395E/T0395E01.htm#Structure of the maize kernel</t>
  </si>
  <si>
    <t>http://www.fao.org/docrep/T0395E/T0395E03.htm#Gross chemical composition</t>
  </si>
  <si>
    <t>Maize, raw</t>
  </si>
  <si>
    <t>Millet, raw (incl beer, excl flour)</t>
  </si>
  <si>
    <t>Millet, raw</t>
  </si>
  <si>
    <t>millet+beer*0.19</t>
  </si>
  <si>
    <t>Oats, raw</t>
  </si>
  <si>
    <t>FAO 28 + paddy rice*0.8</t>
  </si>
  <si>
    <t>Rice polished, dry</t>
  </si>
  <si>
    <t>Rice, husked, dry</t>
  </si>
  <si>
    <t>FAO29+31+32</t>
  </si>
  <si>
    <t>69.0%-77.5%</t>
  </si>
  <si>
    <t>Rice, husked, dry (incl starch, excl polished, excl flour, excl oil, excl beverages)</t>
  </si>
  <si>
    <t>Rice, husked, dry (incl beverages, excl polished, excl flour, excl oil, excl starch)</t>
  </si>
  <si>
    <t>Rice, husked, dry (incl oil, excl polished, excl flour, excl beverages, excl starch)</t>
  </si>
  <si>
    <t>Rice, husked, dry (incl beverages, incl starch, excl polished, excl flour, excl oil)</t>
  </si>
  <si>
    <t>Rice, husked, dry (incl polished, incl flour, incl oil, incl beverages, excl starch)</t>
  </si>
  <si>
    <t>Rice, husked, dry (incl polished, incl flour, incl oil, incl starch, excl beverages)</t>
  </si>
  <si>
    <t>Rice, husked, dry  (incl polished, incl flour, incl beverages, incl starch, excl oil)</t>
  </si>
  <si>
    <t>Rice, husked, dry (incl polished, incl oil, incl beverages, incl starch, excl flour)</t>
  </si>
  <si>
    <t>Rice, husked, dry ( incl flour, incl oil, incl beverages, incl starch, excl polished)</t>
  </si>
  <si>
    <t>Rice, husked, dry (incl polished, incl flour, incl oil, excl beverages, excl starch)</t>
  </si>
  <si>
    <t>Rice, husked, dry (incl polished, incl flour,  incl beverages, excl oil, excl starch)</t>
  </si>
  <si>
    <t>Rice, husked, dry (incl polished, incl flour, incl starch, excl oil, excl beverages, )</t>
  </si>
  <si>
    <t>Rice, husked, dry (incl polished, incl flour, excl oil, excl beverages, excl starch)</t>
  </si>
  <si>
    <t>Rice, husked, dry (incl polished,  incl oil, incl beverages, excl flour, excl starch)</t>
  </si>
  <si>
    <t>Rice, husked, dry (incl polished, incl oil, incl starch, excl flour, excl beverages)</t>
  </si>
  <si>
    <t>Rice, husked, dry (incl polished, incl beverages, incl starch, excl flour, excl oil)</t>
  </si>
  <si>
    <t>Rice, husked, dry (incl flour, incl oil, incl starch, excl beverages, excl polished)</t>
  </si>
  <si>
    <t>Rice, husked, dry ( incl oil, incl beverages, incl starch, excl polished, excl flour)</t>
  </si>
  <si>
    <t>Rice, husked, dry (incl polished, incl beverages, excl flour, excl oil, excl starch)</t>
  </si>
  <si>
    <t>Rice, husked, dry (incl polished, excl flour, excl oil, excl beverages, excl starch)</t>
  </si>
  <si>
    <t>Rice, husked, dry (incl flour, incl oil, incl beverages, excl polished,  excl starch)</t>
  </si>
  <si>
    <t>Rice, husked, dry ( incl flour, incl oil, excl polished,excl beverages, excl starch)</t>
  </si>
  <si>
    <t>Rice, husked, dry (incl flour, incl beverages, excl polished, excl oil, excl starch)</t>
  </si>
  <si>
    <t>Rice, husked, dry ( incl flour, excl polished, excl oil, excl beverages, excl starch)</t>
  </si>
  <si>
    <t>Rice, husked, dry (incl oil, incl beverages, excl polished, excl flour, excl starch)</t>
  </si>
  <si>
    <t>Rice, husked, dry (incl oil,  incl starch, excl polished, excl flour, excl beverages)</t>
  </si>
  <si>
    <t>http://www.fao.org/docrep/t0567e/T0567E0k.htm#Rice bran and rice-bran oil</t>
  </si>
  <si>
    <t>Rice, husked, dry (incl polished, incl flour, incl starch, incl oil, incl beverages)</t>
  </si>
  <si>
    <t>Rice, husked, dry (incl paddy rice)</t>
  </si>
  <si>
    <t>rice husked + polished*1.29 + flour*1.29 + starch*1.29 + oil*1+beverages*0.19</t>
  </si>
  <si>
    <t>rice husked +  flour*1.29 + starch*1.29 + oil*1+beverages*0.19</t>
  </si>
  <si>
    <t>rice husked + polished*1.29 + starch*1.29 + oil*1+beverages*0.19</t>
  </si>
  <si>
    <t>rice husked + starch*1.29 + oil*1+beverages*0.19</t>
  </si>
  <si>
    <t>rice husked + polished*1.29 + flour*1.29 + oil*1+beverages*0.19</t>
  </si>
  <si>
    <t>rice husked + polished*1.29 + oil*1+beverages*0.19</t>
  </si>
  <si>
    <t>Rice, husked, dry (incl polished, incl oil, excl flour, excl beverages, excl starch)</t>
  </si>
  <si>
    <t>rice husked + flour*1.29 + oil*1+beverages*0.19</t>
  </si>
  <si>
    <t>rice husked +  oil*1+beverages*0.19</t>
  </si>
  <si>
    <t>rice husked + polished*1.29 + flour*1.29 + starch*1.29 + beverages*0.19</t>
  </si>
  <si>
    <t>rice husked + polished*1.29 + flour*1.29 + beverages*0.19</t>
  </si>
  <si>
    <t>rice husked + polished*1.29 +starch*1.29 + beverages*0.19</t>
  </si>
  <si>
    <t>rice husked + flour*1.29 + starch*1.29 + beverages*0.19</t>
  </si>
  <si>
    <t>rice husked + polished*1.29 + beverages*0.19</t>
  </si>
  <si>
    <t>rice husked + flour*1.29 + beverages*0.19</t>
  </si>
  <si>
    <t>rice husked +   starch*1.29 + beverages*0.19</t>
  </si>
  <si>
    <t>rice husked +  beverages*0.19</t>
  </si>
  <si>
    <t>rice husked + polished*1.29 + flour*1.29 + starch*1.29 + oil*1</t>
  </si>
  <si>
    <t>rice husked + polished*1.29 + flour*1.29 + oil*1</t>
  </si>
  <si>
    <t xml:space="preserve">rice husked + polished*1.29 + flour*1.29 + starch*1.29 </t>
  </si>
  <si>
    <t xml:space="preserve">rice husked + polished*1.29 + flour*1.29 </t>
  </si>
  <si>
    <t>rice husked + polished*1.29 + oil*1</t>
  </si>
  <si>
    <t>rice husked +  flour*1.29 + starch*1.29 + oil*1</t>
  </si>
  <si>
    <t>rice husked + polished*1.29 +oil*1</t>
  </si>
  <si>
    <t>rice husked + polished*1.29</t>
  </si>
  <si>
    <t>rice husked +  flour*1.29 + oil*1</t>
  </si>
  <si>
    <t>rice husked + flour*1.29</t>
  </si>
  <si>
    <t>rice husked + starch*1.29 + oil*1</t>
  </si>
  <si>
    <t>rice husked +   oil*1</t>
  </si>
  <si>
    <t xml:space="preserve">rice husked + starch*1.29 </t>
  </si>
  <si>
    <t>Rice, husked, dry (incl flour,  incl starch, incl beverages, excl polished, excl oil)</t>
  </si>
  <si>
    <t>Rice, husked, dry (incl polished, incl starch, excl oil, excl beverages, excl flour)</t>
  </si>
  <si>
    <t>rice husked + polished*1.29 + starch*1.29</t>
  </si>
  <si>
    <t>Rice, husked, dry (incl flour, incl starch, excl polished, excl oil, excl beverages)</t>
  </si>
  <si>
    <t xml:space="preserve">rice husked +  flour*1.29 + starch*1.29 </t>
  </si>
  <si>
    <t>Rye, raw</t>
  </si>
  <si>
    <t>Rye, raw (incl flour)</t>
  </si>
  <si>
    <t>sorghum + beer*0.19</t>
  </si>
  <si>
    <t>Triticale, raw</t>
  </si>
  <si>
    <t>triticale + flour*1</t>
  </si>
  <si>
    <t xml:space="preserve">Wheat, raw (incl meslin) </t>
  </si>
  <si>
    <t>simple sum FAO 16+104</t>
  </si>
  <si>
    <t>Assumption DCF wheat starch = DCF wheat flour</t>
  </si>
  <si>
    <t>RAC/PP</t>
  </si>
  <si>
    <t>correction factor to express cereal flours NES (PP) as cereals NES (RAC)</t>
  </si>
  <si>
    <t>correction factor to express cider (PP) as apple (RAC)</t>
  </si>
  <si>
    <t>correction factor to express cassava flour (PP) as cassava (RAC)</t>
  </si>
  <si>
    <t>correction factor to express vegetable juice NES (PP) as vegetables NES (RAC)</t>
  </si>
  <si>
    <t>correction factor to express vegetables preserved NES (PP) as vegetables NES (RAC)</t>
  </si>
  <si>
    <t>correction factor to express vegetables preserved and frozen NES (PP) as vegetables NES (RAC)</t>
  </si>
  <si>
    <t>correction factor to express homogenised vegetables NES (PP) as vegetables NES (RAC)</t>
  </si>
  <si>
    <t>correction factor to express pot&amp;pearled barley (PP) as barley (RAC)</t>
  </si>
  <si>
    <t>correction factor to express pot barley (PP) as barley (RAC)</t>
  </si>
  <si>
    <t>correction factor to express barley flour&amp;grits (PP) as barley (RAC)</t>
  </si>
  <si>
    <t>1/YF = correction factor to express buckwheat flour (PP) as buckwheat (RAC)</t>
  </si>
  <si>
    <t>Correction factor to express maize beer (PP) as maize (RAC)</t>
  </si>
  <si>
    <t>correction factor to express millet beer (PP) as millet (RAC)</t>
  </si>
  <si>
    <t xml:space="preserve">correction factor to express fonio flour (PP) as fonio (RAC). </t>
  </si>
  <si>
    <t>correction factor to express rice fermented beverages (PP) as dry husked rice (RAC)</t>
  </si>
  <si>
    <t>correction factor to express sorghum beer (PP) as sorghum (RAC)</t>
  </si>
  <si>
    <t>correction factor to express triticale flour (PP) as triticale grain (RAC)</t>
  </si>
  <si>
    <t>correction factor to express wheat bulgur (PP) as wheat grain (RAC)</t>
  </si>
  <si>
    <t xml:space="preserve">no correction factor used to avoid overestimation of wheat consumption. Wheat germ (PP) is a small fraction of the wheat grain (RAC), separated off during milling. </t>
  </si>
  <si>
    <t>correction factor to express wheat starch (PP) as wheat grain (RAC)</t>
  </si>
  <si>
    <t>no correction factor used to avoid overestimation of wheat consumption. Wheat gluten (PP) is a small fraction of the wheat grain (RAC), a by-product of starch production</t>
  </si>
  <si>
    <t>correction factor to express wheat fermented beverages (PP) as wheat (RAC)</t>
  </si>
  <si>
    <t>correction factor to express wheat pastry (PP) as wheat (RAC)</t>
  </si>
  <si>
    <t>1/YF: correction factor to express concentrated juice as juice single strength</t>
  </si>
  <si>
    <t>correction factor to express citrus juice (PP) as citrusfruit with peel (RAC)</t>
  </si>
  <si>
    <t>FAO497+lemon juice*2.78+kumquat raw incl juice</t>
  </si>
  <si>
    <t>FAO495 + mandarin juice * 2.17</t>
  </si>
  <si>
    <t>FAO490+orange juice * 2.04</t>
  </si>
  <si>
    <t>FAO507+grapefruit juice * 2.04</t>
  </si>
  <si>
    <t>FAO513+NES juice * 2.0; starting point for split up by national data</t>
  </si>
  <si>
    <t>correction factor to express dried plantain (PP) as plantain with peel (RAC)</t>
  </si>
  <si>
    <t>correction factor to express dried pineapple (PP) as pineapple with peel and core (RAC)</t>
  </si>
  <si>
    <t>assumption DCF triticale flour = DCF wheat flour</t>
  </si>
  <si>
    <t>assumption DCF cereal flours NES = DCF rice flour</t>
  </si>
  <si>
    <t>correction factor to express cereal mixes and doughs (PP) as cereals NES (RAC)</t>
  </si>
  <si>
    <t>assumption DCF cereal mixes and doughs = DCF wheat bread</t>
  </si>
  <si>
    <t>corrrection factor to express cereals for breakfast (PP) as cereals NES (RAC)</t>
  </si>
  <si>
    <t>correction factor to express cereal preparations (PP) as cereals NES (RAC)</t>
  </si>
  <si>
    <t>correction factor to express cereal infant food (PP) as cereals NES (RAC)</t>
  </si>
  <si>
    <t>assumption DCF cereal infant food = DCF rice flour</t>
  </si>
  <si>
    <t>assumption DCF cereals for breakfast = DCF rolled oats</t>
  </si>
  <si>
    <t>Sugar cane, raw (incl sugar, incl molasses)</t>
  </si>
  <si>
    <t>original GEMS/food 17 cluster diet data 2012; FAOstat data 155 and 164 combined; no need to split the data for JMPR</t>
  </si>
  <si>
    <t>FAO158+FAO163+GEMSfood9013</t>
  </si>
  <si>
    <t>original GEMS/food 17 cluster diet data 2012; FAOstat data 167 and 171 combined; no need to split the data for JMPR</t>
  </si>
  <si>
    <t>original GEMS/food 17 cluster diet data 2012; FAOstat data 172 and 175 combined; no need to split the data for JMPR</t>
  </si>
  <si>
    <t>original GEMS/food 17 cluster diet data 2012; FAOstat data 1020+1023 combined; no need to split the data for JMPR</t>
  </si>
  <si>
    <t>TN 0663</t>
  </si>
  <si>
    <t>ratio pecan nuts</t>
  </si>
  <si>
    <t>Tree nuts NES * ratio pecan nuts</t>
  </si>
  <si>
    <t>correction factor to express roasted tree nuts (PP) as tree nuts NES nutmeat (RAC)</t>
  </si>
  <si>
    <t>tree nuts + roasted*1; starting point for split up by national data</t>
  </si>
  <si>
    <t>TN 0669</t>
  </si>
  <si>
    <t>Ratio macadamia nuts</t>
  </si>
  <si>
    <t>Tree nuts NES * ratio macadamia nuts</t>
  </si>
  <si>
    <t>TN 0673</t>
  </si>
  <si>
    <t>ratio pine nuts</t>
  </si>
  <si>
    <t>Tree nuts NES * ratio pine nuts</t>
  </si>
  <si>
    <t>TN 0674</t>
  </si>
  <si>
    <t>TN 0676</t>
  </si>
  <si>
    <t>Rye, raw (incl flour): incorrect calculation</t>
  </si>
  <si>
    <t>Vegetables NES raw (incl processed): bamboo shoots, beetroots, chards, capers, cardoons, celery, chervil, cress, fennel, horseradish, sweet marjoram, oyster plant, parsley, parsnips, radish, rhubarb, rutabagas/swedes, savory, scorzonera, sorrel, soybean sprouts, tarragon, watercress</t>
  </si>
  <si>
    <t>Vegetables raw NES: bamboo shoots, beets, chards, capers, cardoons, celery, chervil, cress, fennel, horseradish, sweet marjoram, oyster plant, parsley, parsnips, radish, rhubarb, rutabagas/swedes, savory, scorzonera, sorrel, soybean sprouts, tarragon, watercress</t>
  </si>
  <si>
    <t>Wheat, raw (incl bulgur)</t>
  </si>
  <si>
    <t>Cereals NES, raw (incl processed): quinoa, triticale, triticale flour, mixed grain and flour of mixed grain</t>
  </si>
  <si>
    <t>Cereals, NES, raw (including processed) : canagua, quihuicha, Job's tears and wild rice</t>
  </si>
  <si>
    <t>Cereals, NES, raw: canagua, quihuicha, Job's tears and wild rice</t>
  </si>
  <si>
    <t>Sugar crops, raw and processed: sugar cane, sugar beet, sugar crops NES, molasses</t>
  </si>
  <si>
    <t>Sugar cane, molasses</t>
  </si>
  <si>
    <t>Sugar crops NES, raw (incl sugar, syrup and others): sugar maple, sweet sorghum, sugar palm</t>
  </si>
  <si>
    <t>simple sum of RAC commodities</t>
  </si>
  <si>
    <t>Simple sum of RAC commodities</t>
  </si>
  <si>
    <t>simple sum of all RAC commodities</t>
  </si>
  <si>
    <t>Chestnut, raw</t>
  </si>
  <si>
    <t>Almonds, nutmeat</t>
  </si>
  <si>
    <t>Brazil nuts, nutmeat</t>
  </si>
  <si>
    <t>Cashew nuts, nutmeat</t>
  </si>
  <si>
    <t>Butter nut, nutmeat (i.e. swarri nut)</t>
  </si>
  <si>
    <t>40-70%</t>
  </si>
  <si>
    <t>Coconut, nutmeat (incl copra, excl desiccated, excl oil)</t>
  </si>
  <si>
    <t>Coconut, nutmeat (incl. copra, incl desiccated, incl oil)</t>
  </si>
  <si>
    <t>Coconut, nutmeat (incl copra, incl desiccated, excl oil)</t>
  </si>
  <si>
    <t>Coconut, nutmeat (incl copra, incl oil, excl desiccated)</t>
  </si>
  <si>
    <t>Sapucaia nut, nutmeat (i.e. paradise nut)</t>
  </si>
  <si>
    <t>Pistachio nut, nutmeat</t>
  </si>
  <si>
    <t>Pili nut, nutmeat  (i.e. Java almond, i.e. Chinese olive)</t>
  </si>
  <si>
    <t>Macadamia nuts, nutmeat (i.e. Queensland nuts)</t>
  </si>
  <si>
    <t>Hazelnuts, nutmeat</t>
  </si>
  <si>
    <t>Areca nuts, nutmeat</t>
  </si>
  <si>
    <t>cereals NES + flours*1.29 + doughs*0.86 + cocoa preparations*0.65 + breakfast cereals *2.05+ cereal preparations*2.05 + infant food*1.29</t>
  </si>
  <si>
    <t>ratio macadamia nuts</t>
  </si>
  <si>
    <t>not considered as food</t>
  </si>
  <si>
    <t>Olives for oil production, raw</t>
  </si>
  <si>
    <t>correction factor to express mustard flour (PP) as mustard seed (RAC)</t>
  </si>
  <si>
    <t>mustard seed + flour*1 + oil*2.86</t>
  </si>
  <si>
    <t xml:space="preserve">mustard seed + flour*1 </t>
  </si>
  <si>
    <t>mustard seed +oil*2.86</t>
  </si>
  <si>
    <t>Rape seed, raw (incl oil)</t>
  </si>
  <si>
    <t>Rape seed, raw</t>
  </si>
  <si>
    <t xml:space="preserve">Cotton seed, raw (incl oil) </t>
  </si>
  <si>
    <t>SO 0691</t>
  </si>
  <si>
    <t>Linseed, raw</t>
  </si>
  <si>
    <t xml:space="preserve">Linseed, raw (incl oil) </t>
  </si>
  <si>
    <t>Palm kernels, raw</t>
  </si>
  <si>
    <t>Palm kernels, raw (incl oil)</t>
  </si>
  <si>
    <t>Peanuts, nutmeat, raw</t>
  </si>
  <si>
    <t>Peanuts, nutmeat, raw (incl roasted, excl oil, excl butter)</t>
  </si>
  <si>
    <t>Peanuts, nutmeat, raw (incl roasted, incl butter, excl oil)</t>
  </si>
  <si>
    <t xml:space="preserve">Peanuts, nutmeat, raw (incl roasted, incl oil, excl butter) </t>
  </si>
  <si>
    <t>Peanuts, nutmeat, raw (incl roasted, incl oil, incl butter)</t>
  </si>
  <si>
    <t>FAO 243 + FAO 242 * 0.70</t>
  </si>
  <si>
    <t>nutmeat + roasted *1</t>
  </si>
  <si>
    <t>Poppy seed, raw</t>
  </si>
  <si>
    <t xml:space="preserve">Poppy seed, raw (incl oil) </t>
  </si>
  <si>
    <t>Safflower seed, raw</t>
  </si>
  <si>
    <t>Safflower seed, raw (incl oil)</t>
  </si>
  <si>
    <t>Sesame seed, raw (incl oil)</t>
  </si>
  <si>
    <t>Sesame seed, raw</t>
  </si>
  <si>
    <t>seeds + oil*2.0</t>
  </si>
  <si>
    <t>nutmeat + butter * 1</t>
  </si>
  <si>
    <t>Shea nut (karite nuts), nutmeat, raw</t>
  </si>
  <si>
    <t>Shea nut (karite nut), butter</t>
  </si>
  <si>
    <t>Shea nut (karite nuts), nutmeat, raw (incl butter)</t>
  </si>
  <si>
    <t>Sunflower seed, raw</t>
  </si>
  <si>
    <t>Sunflower seed, raw (incl oil)</t>
  </si>
  <si>
    <t>Essential oils NES</t>
  </si>
  <si>
    <t>correction factor to express oilseeds flour NES as oilseeds NES</t>
  </si>
  <si>
    <t>correction factor to express oils NES as oilseeds NES</t>
  </si>
  <si>
    <t>seeds + flour*1 +oil*1</t>
  </si>
  <si>
    <t>Oils and fats of plant origin</t>
  </si>
  <si>
    <t xml:space="preserve">original GEMS/food 17 cluster diet data 2012: lev2=84. Level 2 data not relevant for JMPR. </t>
  </si>
  <si>
    <t>original GEMS/food 17 cluster diet data 2012; FAOstat data 1241+1242 combined; no need to split the data for JMPR</t>
  </si>
  <si>
    <t>original GEMS/food 17 cluster diet data 2012; FAOstat data 1274+1275 combined; no need to split the data for JMPR</t>
  </si>
  <si>
    <t>Fats and oils NES of vegetable and animal origin (fat preparations, margarine, hydrogenated or boiled fat/oils)</t>
  </si>
  <si>
    <t>beans raw or roasted + paste*1 + powder*1 + butter*1 + products NES*1</t>
  </si>
  <si>
    <t>SB 0717</t>
  </si>
  <si>
    <t>Ratio thyme</t>
  </si>
  <si>
    <t>Ratio - tarragon</t>
  </si>
  <si>
    <t>Ratio - sage</t>
  </si>
  <si>
    <t>Ratio - rosemary</t>
  </si>
  <si>
    <t>Ratio - galangal</t>
  </si>
  <si>
    <t>Ratio - turmeric</t>
  </si>
  <si>
    <t>Ratio - saffron</t>
  </si>
  <si>
    <t>dried tea + concentrate*1</t>
  </si>
  <si>
    <t>Tea, green or black, fermented and dried</t>
  </si>
  <si>
    <t>MEAT FROM MAMMALS other than marine mammals, raw (incl prepared meat)</t>
  </si>
  <si>
    <t>Camel meat, raw (including meat of other domestic camelids)</t>
  </si>
  <si>
    <t>original GEMS/food 17 cluster diet data 2012; FAOstat data 1127+1158 combined; no need to split the data for JMPR</t>
  </si>
  <si>
    <t>Cattle meat (incl calf meat), prepared (dried, salted, smoked)</t>
  </si>
  <si>
    <t>original GEMS/food 17 cluster diet data 2012; FAOstat data 875+876 combined; no need to split the data for JMPR</t>
  </si>
  <si>
    <t>original GEMS/food 17 cluster diet data 2012; FAOstat data 1097+1108+1111 combined; no need to split the data for JMPR</t>
  </si>
  <si>
    <t>Pig meat, prepared (boiled, steamed, grilled, fried, roasted)</t>
  </si>
  <si>
    <t>original GEMS/food 17 cluster diet data 2012; FAOstat data 1141+1151 combined; no need to split the data for JMPR</t>
  </si>
  <si>
    <t>Pig meat, raw (incl prepared meat)</t>
  </si>
  <si>
    <t>Cattle fat, raw (incl rendered)</t>
  </si>
  <si>
    <t>Buffalo fat, raw</t>
  </si>
  <si>
    <t>original GEMS/food 17 cluster diet data 2012; FAOstat data 869+871 combined; no need to split the data for JMPR</t>
  </si>
  <si>
    <t>MF 0811</t>
  </si>
  <si>
    <t>Camel fat, raw (incl fat of other camelids)</t>
  </si>
  <si>
    <t>original GEMS/food 17 cluster diet data 2012; FAOstat data 1129+1160 combined; no need to split the data for JMPR</t>
  </si>
  <si>
    <t>Camel fat, raw</t>
  </si>
  <si>
    <t>Fat of other camelids, raw</t>
  </si>
  <si>
    <t>Mammalian fats, raw, excl milk fats (incl rendered fats)</t>
  </si>
  <si>
    <t>Cattle fat, raw</t>
  </si>
  <si>
    <t>Goat fat, raw</t>
  </si>
  <si>
    <t>Pig fat, raw (incl rendered)</t>
  </si>
  <si>
    <t>Pig fat, raw</t>
  </si>
  <si>
    <t>original GEMS/food 17 cluster diet data 2012; FAOstat data 1037+1040 combined; no need to split the data for JMPR</t>
  </si>
  <si>
    <t>no correction factor used to avoid overestimation of consumption value for pig fat, since lard stearine and lard oil represents only a small fraction of pig fat</t>
  </si>
  <si>
    <t>Sheep fat, raw</t>
  </si>
  <si>
    <t>Edible offal (mammalian), raw</t>
  </si>
  <si>
    <t>MO 0811</t>
  </si>
  <si>
    <t>original GEMS/food 17 cluster diet data 2012; FAOstat data 1128+1159 combined; no need to split the data for JMPR</t>
  </si>
  <si>
    <t>Milks, raw or skimmed (incl dairy products)</t>
  </si>
  <si>
    <t>original GEMS/food 17 cluster diet data 2012; FAOstat data 952+953 combined; no need to split the data for JMPR</t>
  </si>
  <si>
    <t>Buffalo milk, raw or skimmed (incl dairy products)</t>
  </si>
  <si>
    <t>Buffalo milk, raw or skimmed</t>
  </si>
  <si>
    <t>FAO951+FAO954</t>
  </si>
  <si>
    <t>Cattle milk, skim milk condensed</t>
  </si>
  <si>
    <t>Cattle, Whey, dry</t>
  </si>
  <si>
    <t>Cattle, Whey, fresh</t>
  </si>
  <si>
    <t>Cattle, Ice cream</t>
  </si>
  <si>
    <t>sum of RAC and PP*DCF commodities</t>
  </si>
  <si>
    <t>Cattle milk, raw or skimmed</t>
  </si>
  <si>
    <t>FAO 882 + FAO 888</t>
  </si>
  <si>
    <t>Cattle milk, raw or skimmed (incl dairy products)</t>
  </si>
  <si>
    <t>Goat milk, raw or skimmed (incl dairy products)</t>
  </si>
  <si>
    <t>milk + skimmed + cheese + butter</t>
  </si>
  <si>
    <t>Cheese of Goat milk</t>
  </si>
  <si>
    <t>Sheep milk, raw or skimmed (incl dairy products)</t>
  </si>
  <si>
    <t>FAO 982 + FAO 985</t>
  </si>
  <si>
    <t>milk + skimmed + cheese + butter/ghee</t>
  </si>
  <si>
    <t>Poultry fat, raw (incl rendered)</t>
  </si>
  <si>
    <t>Poultry fat, raw</t>
  </si>
  <si>
    <t>Poultry meat, raw (incl prepared)</t>
  </si>
  <si>
    <t>Chicken meat, raw (incl prepared)</t>
  </si>
  <si>
    <t>Chicken meat, canned</t>
  </si>
  <si>
    <t>correction factor to express rendered chicken fat as chicken fat raw (i.e. unrendered)</t>
  </si>
  <si>
    <t>fat + rendered*1</t>
  </si>
  <si>
    <t>GEMS food Lev1</t>
  </si>
  <si>
    <t>GEMS food Lev2</t>
  </si>
  <si>
    <t>Poultry edible offal, raw (incl prepared)</t>
  </si>
  <si>
    <t>Duck edible offal, raw (incl prepared)</t>
  </si>
  <si>
    <t>Goose edible offal, raw (incl prepared)</t>
  </si>
  <si>
    <t>Duck fatty liver preparation</t>
  </si>
  <si>
    <t>Goose fatty liver preparation</t>
  </si>
  <si>
    <t>Ratio - duck  fatty liver</t>
  </si>
  <si>
    <t>Ratio - goose  fatty liver</t>
  </si>
  <si>
    <t>FAO1060 * duck fatty liver ratio</t>
  </si>
  <si>
    <t>FAO1060 * goose fatty liver ratio</t>
  </si>
  <si>
    <t>Duck edible offal, raw</t>
  </si>
  <si>
    <t>correction factor to express fatty liver preparation as liver, raw</t>
  </si>
  <si>
    <t>edible offal + fatty liver*1</t>
  </si>
  <si>
    <t>Goose edible offal, raw</t>
  </si>
  <si>
    <t>Chicken eggs, raw</t>
  </si>
  <si>
    <t>Ratio - Soya oil, refined</t>
  </si>
  <si>
    <t>FAO237 + fats&amp;oils NES * ratio soya oil refined</t>
  </si>
  <si>
    <t>Ratio - Coconut, oil</t>
  </si>
  <si>
    <t>FAO252 + Fats&amp;oilsNES* ratio coconut oil</t>
  </si>
  <si>
    <t>Cotton seed, seed cotton</t>
  </si>
  <si>
    <t>Ratio - Cotton seed oil, edible</t>
  </si>
  <si>
    <t>FAO331 + fats&amp;oilsNES * ratio cotton seed oil edible</t>
  </si>
  <si>
    <t>Ratio - Palm kernel oil, edible</t>
  </si>
  <si>
    <t>FAO258 + fats&amp;oilsNES* ratio palm kernel oil edible</t>
  </si>
  <si>
    <t>Ratio - Palm fruit oil, edible</t>
  </si>
  <si>
    <t>FAO257 + fats&amp;oilsNES * ratio palm fruit oil edible</t>
  </si>
  <si>
    <t>Ratio - Cattle fat, rendered</t>
  </si>
  <si>
    <t>FAO1225 + fats&amp;oilsNES * ratio cattle fat rendered</t>
  </si>
  <si>
    <t>correction factor to express shea nut butter as shea nuts, raw</t>
  </si>
  <si>
    <t>Tea, green or black, fermented and dried, (including concentrates)</t>
  </si>
  <si>
    <t>Source website</t>
  </si>
  <si>
    <t>FAOstat FCLCode</t>
  </si>
  <si>
    <t>Maize in human nutrition; Chapter 1, FAO, Rome, 1992</t>
  </si>
  <si>
    <t>Maize in human nutrition; Chapter 2, FAO, Rome, 1992</t>
  </si>
  <si>
    <t>No correction factor used to avoid overestimation of maize (RAC) consumption. Maize germ represents 10%-12% of the maize kernel, but this is separated off in the production of high quality maize flour or maize starch.</t>
  </si>
  <si>
    <t xml:space="preserve">No correction factor used to avoid overestimation of maize (RAC) consumption. Maize oil represents 3%-18% of the maize kernel and is prepared from maize germ, which is separated off in the production of high quality maize flour or maize starch. </t>
  </si>
  <si>
    <t>3%-18%</t>
  </si>
  <si>
    <t>10%-12%</t>
  </si>
  <si>
    <t>EC Reg No 1312/2008: Fixing the conversion rates, the processing costs and the value of the by-products for the various
stages of rice processing</t>
  </si>
  <si>
    <t>http://eur-lex.europa.eu/collection/eu-law.html</t>
  </si>
  <si>
    <t>Bienvenido O. Juliano; Rice in human nutrition, Chapter 6,  FAO, Rome, 1993</t>
  </si>
  <si>
    <t>Food yields summarized by different stages of preparation; USDA, Handbook 102, 1975</t>
  </si>
  <si>
    <t>1/YF=1/0.43 correction factor to express juice (PP) as lemon with peel (RAC); yield range 18%-46%, avg 36% for strained lemon juice</t>
  </si>
  <si>
    <t>1/YF: correction factor to express juice (PP) as mandarin with peel (RAC); yield range 33%-62%, avg 46% for juice of tangerines and other mandarin oranges</t>
  </si>
  <si>
    <t>1/YF: correction factor to express juice (PP) as orange with peel (RAC); yield range 33%-64%, avg 49% for strained juice</t>
  </si>
  <si>
    <t>1/YF: correction factor to express juice (PP) as grapefruit with peel (RAC): yield range 33%-55%, avg 48% for grapefruit juice for all cultivars</t>
  </si>
  <si>
    <t xml:space="preserve">best estimate: average lemon juice, mandarin juice, orange juice, grapefruit juice (36%, 46%, 49%, 48%) = </t>
  </si>
  <si>
    <t>assuming DCF apple juice = DCF cider</t>
  </si>
  <si>
    <t>51%-82%</t>
  </si>
  <si>
    <t>1/YF = 1/0.69: correction factor to express canned mango (PP) as mango with peel and stone (RAC); yield range 51%-82%, avg 69% for fresh mango pulp (skin and seeds removed), all types</t>
  </si>
  <si>
    <t>1/YF=1/0.52: correction factor to express canned pineapple (PP) as pineapple with peel and core (RAC): yield range 17%-80%, avg 52% for raw flesh (crown, core and parings removed)</t>
  </si>
  <si>
    <t>17%-80%</t>
  </si>
  <si>
    <t>not on website</t>
  </si>
  <si>
    <t>93%-107% * 36%-60%</t>
  </si>
  <si>
    <t>Sweet corn on the cob, raw (i.e kernels plus cob without husks)</t>
  </si>
  <si>
    <t>1/YF=1/1.25: correction factor to express rice paddy (RAC) as dry husked rice (REP). Paddy rice is not traded.</t>
  </si>
  <si>
    <t>1/YF=1/0.775: correction factor to express rice polished (PP) as dry husked rice (REP)</t>
  </si>
  <si>
    <t>1/YF= 1/0.775: correction factor to express rice polished (PP) as dry husked rice (REP)</t>
  </si>
  <si>
    <t>Assumption DCF rice starch = DCF polished rice</t>
  </si>
  <si>
    <t>Assumption DCF rice flour = DCF polished rice</t>
  </si>
  <si>
    <t>Assumption DCF wheat bulgur = DCF wheat flour</t>
  </si>
  <si>
    <t>Wheat, flour (i.e. meslin flour)</t>
  </si>
  <si>
    <t>no correction factor used: assumption meslin contains wheat only</t>
  </si>
  <si>
    <t>0.70: correction factor to express coconut in shell (RAC+) as coconut nutmeat (RAC)</t>
  </si>
  <si>
    <t>correction factor to express hazelnuts in shell (RAC) as hazelnuts shelled (EP)</t>
  </si>
  <si>
    <t>Beef/veal preparations NES (boiled, steamed, grilled, fried, roasted, canned)</t>
  </si>
  <si>
    <t>61%-89%</t>
  </si>
  <si>
    <t>58%-85%</t>
  </si>
  <si>
    <t>1/YF=1/0.85: correction factor to express homogenised cattle meat preparations as cattle meat, raw: avg yield factors for corned or ground retail cuts range from 58%-85% for simmering, grilling, baking, microwave oven baking</t>
  </si>
  <si>
    <t>1/YF=1/0.89: correction factor to express prepared cattle meat as cattle meat, raw: avg yield factors for beef retail cuts range from 61%-73% for moist-heat methods and 61%-89% for dry-heat methods</t>
  </si>
  <si>
    <t>0.99: correction factor to express cattle meat with bones as cattle meat, raw; average yield factors for beef boning represent 43%-99% for retail and wholesale cuts</t>
  </si>
  <si>
    <t>Cattle meat (incl calf meat), sausages (raw, cooked, smoked)</t>
  </si>
  <si>
    <t>PM 0846</t>
  </si>
  <si>
    <t>54%-86%</t>
  </si>
  <si>
    <t>meat + canned*1.16</t>
  </si>
  <si>
    <t>1/YF=1/0.86: correction factor to express canned chicken meat as chicken meat, raw; avg yield factors for cut up broiler-fryers range from 54%-86% for broiling or simmering or pressure cooking.</t>
  </si>
  <si>
    <t>Chicken eggs, albumin, dried</t>
  </si>
  <si>
    <t>eggs + eggs with shell*1 + dried*8.14+albumin*8.14</t>
  </si>
  <si>
    <t>Sheep meat, raw (incl lamb meat)</t>
  </si>
  <si>
    <t>0.97: correction factor to express pig meat with bones as pig meat, raw; average yield factors for pig boning represent 40%-97% for retail and wholesale cuts</t>
  </si>
  <si>
    <t>Pig meat, bacon and ham (salted or smoked)</t>
  </si>
  <si>
    <t>Pig meat, sausages (raw, cooked or smoked)</t>
  </si>
  <si>
    <t>55%-82%</t>
  </si>
  <si>
    <t>1/YF=1/0.82: correction factor to express prepared pig meat as pig meat, raw: avg yield factors for pork retail cuts range from 55%-82% for oven baking, microwave oven, braising, roasting, simmering, steaming, barbecue.</t>
  </si>
  <si>
    <t>http://www.ers.usda.gov/publications/ah-agricultural-handbook/ah697.aspx</t>
  </si>
  <si>
    <t>no correction factor needed, since dry husked rice is the raw edible portion</t>
  </si>
  <si>
    <t>No correction factor used, to avoid overestimation of dry husked rice consumption. Rice bran oil is prepared from rice bran, which is separated off during milling in the production of polished rice or flour (15% oil in bran, 7% bran in paddy rice, i.e. 15%*7%*125%=1.31% oil in dry husked rice)</t>
  </si>
  <si>
    <t>No correction factor used, to avoid overestimation of sugar cane consumption. Molasses is a by-product in the sugar production. Assumption molasses is derived from sugar cane only.</t>
  </si>
  <si>
    <t>correction factor to express sugar cane sugar (PP) as sugar cane (RAC). Assumption sugar refined incl maltose is derived from sugar cane only.</t>
  </si>
  <si>
    <t>Weights, Measures and Conversion factors for agricultural commodities and their products, Agricultural Handbook 697, table 16&amp;19, USDA, 1992</t>
  </si>
  <si>
    <t>Assume DCF whey condensed = DCF whole milk condensed</t>
  </si>
  <si>
    <t>Weights, Measures and Conversion factors for agricultural commodities and their products, Agricultural Handbook 697, table 16$18, USDA, 1992</t>
  </si>
  <si>
    <t>Weights, Measures and Conversion factors for agricultural commodities and their products, Agricultural Handbook 697, table 29, USDA, 1992</t>
  </si>
  <si>
    <t>DCF for pearled barley</t>
  </si>
  <si>
    <t>correction factor to express barley malt extract (PP) as barley, raw (RAC)</t>
  </si>
  <si>
    <t>Barley, raw (incl malt extract, incl pot&amp;pearled, incl flour &amp; grits, incl beer, incl malt)</t>
  </si>
  <si>
    <t>Barley, raw (incl malt extract, incl pot&amp;pearled, incl flour &amp; grits, incl beer, excl malt)</t>
  </si>
  <si>
    <t>Barley, raw (incl malt extract, incl pot&amp;pearled, incl flour &amp; grits, incl malt, excl beer)</t>
  </si>
  <si>
    <t>Barley, raw (incl malt extract, incl pot&amp;pearled, incl beer, incl malt, excl flour &amp; grits)</t>
  </si>
  <si>
    <t>Barley, raw (incl malt extract, incl flour &amp; grits, incl beer, incl malt, excl pot&amp;pearled)</t>
  </si>
  <si>
    <t>Barley, raw (incl malt extract, incl pot&amp;pearled, incl flour &amp; grits, excl beer, excl malt)</t>
  </si>
  <si>
    <t>Barley, raw (incl malt extract, incl pot&amp;pearled, incl beer, excl flour &amp; grits, excl malt)</t>
  </si>
  <si>
    <t>Barley, raw (incl malt extract, incl pot&amp;pearled, incl malt, excl flour &amp; grits, excl beer, )</t>
  </si>
  <si>
    <t>Barley, raw (incl malt extract, incl flour &amp; grits, incl beer, excl pot&amp;pearled, excl malt)</t>
  </si>
  <si>
    <t>Barley, raw (incl malt extract, incl flour &amp; grits, incl malt, excl pot&amp;pearled, excl beer)</t>
  </si>
  <si>
    <t>Barley, raw (incl malt extract, incl beer, incl malt, excl pot&amp;pearled, excl flour &amp; grits)</t>
  </si>
  <si>
    <t>Barley, raw (incl malt extract, incl pot&amp;pearled, excl flour &amp; grits, excl beer, excl malt)</t>
  </si>
  <si>
    <t>Barley, raw (incl malt extract, incl flour &amp; grits, excl pot&amp;pearled, excl beer, excl malt)</t>
  </si>
  <si>
    <t>Barley, raw (incl malt extract, incl beer, excl pot&amp;pearled, excl flour&amp;grits, excl malt)</t>
  </si>
  <si>
    <t>Barley, raw (incl malt extract, incl malt, excl pot&amp;pearled, excl flour &amp; grits,excl beer)</t>
  </si>
  <si>
    <t>Oats, rolled (i.e. oatmeal dry)</t>
  </si>
  <si>
    <t>Weights, Measures and Conversion factors for agricultural commodities and their products, Agricultural Handbook 697, table 33, USDA, 1992</t>
  </si>
  <si>
    <t>correction factor to express linseed oil refined (PP) as linseed (RAC)</t>
  </si>
  <si>
    <t>1/0.2: correction factor to express concentrated juice as juice single strength</t>
  </si>
  <si>
    <t>Weights, Measures and Conversion factors for agricultural commodities and their products, Agricultural Handbook 697, table 40, USDA, 1992</t>
  </si>
  <si>
    <t>20.6/15.11: correction factor to express apple juice (PP) as apple (RAC) based on 15.11 kg/L processed weight versus 20.6 kg/L farm weight</t>
  </si>
  <si>
    <t>FAO515+apple juice*1.36</t>
  </si>
  <si>
    <t>18.9/15.28: correction factor to express juice (PP) as grape (RAC); based on 15.28 kg/L processed weight versus 18.9 kg/L farm weight</t>
  </si>
  <si>
    <t>25.8/15.11: correction factor to express juice (PP) as pineapple (RAC); based on 15.11 kg/L processed weight versus 25.8 kg/L farm weight</t>
  </si>
  <si>
    <t>Weights, Measures and Conversion factors for agricultural commodities and their products, Agricultural Handbook 697, table 41, USDA, 1992</t>
  </si>
  <si>
    <t>5.56: correction factor to express dried apricots (PP) as apricot (RAC); based on farm weight from packed processed weight</t>
  </si>
  <si>
    <t>5.1: correction factor to express dried fruits NES (PP) as fruits NES (RAC); average apples (8.00), apricots (5.56), figs (2.94), peaches (6.94, 6.48, 5.55, 6.31), pears (6.31), plums (2.60, 3.05), grapes (4.62, 4.53, 5.00) for farm weight to packed processed weights</t>
  </si>
  <si>
    <t>correction factor to express fruit juice NES (PP) as fruits NES (RAC): average apple (1.36), orange (1.84), grapefruit (2.07), grape (1.24), pineapple (1.71), plum (1.38)</t>
  </si>
  <si>
    <t>Weights, Measures and Conversion factors for agricultural commodities and their products, Agricultural Handbook 697, table 43, USDA, 1992</t>
  </si>
  <si>
    <t>correction factor to express vegetables frozen NES (PP) as vegetables NES (RAC); based on  farm weight from frozen weight: range 1.09-2.50, avg 1.55, n=16</t>
  </si>
  <si>
    <t>1/YF: 1/(1.01*0.54): correction factor to express frozen sweet corn kernels (PP) as sweet corn on the cob (RAC): yield range 93%-107%, avg 101% for sweet corn cooked on the cob; yield range 36%-60%, avg 54% for cooked kernels (cob removed)</t>
  </si>
  <si>
    <t>1/YF: 1/(1.01*0.54): correction factor to express canned sweet corn kernels (PP) as sweet corn on the cob (RAC): yield range 93%-107%, avg 101% for sweet corn cooked on the cob; yield range 36%-60%, avg 54% for cooked kernels (cob removed)</t>
  </si>
  <si>
    <t>Tomato, canned (&amp; peeled)</t>
  </si>
  <si>
    <t>sweet corn + frozen*1.83 + canned*1</t>
  </si>
  <si>
    <t>sweet corn + frozen *1.83</t>
  </si>
  <si>
    <t>sweet corn + canned *1.83</t>
  </si>
  <si>
    <t>1.55: correction factor to express tomato peeled/canned (PP) as tomato (RAC) based on pounds farm weight from pounds tomato canned</t>
  </si>
  <si>
    <t>tomato + paste*5.43 + canned*1.55</t>
  </si>
  <si>
    <t>tomato +canned*1.55</t>
  </si>
  <si>
    <t>1.403: correction factor to express canned mushrooms (PP) as mushrooms (RAC): based on pounds farm weight from pounds mushrooms canned</t>
  </si>
  <si>
    <t>(not listed)</t>
  </si>
  <si>
    <t>Weights, Measures and Conversion factors for agricultural commodities and their products, Agricultural Handbook 697, table 45, USDA, 1992</t>
  </si>
  <si>
    <t>correction factor to express vegetables canned NES (PP) as vegetables NES (RAC) based on pounds farm weight to pounds canned, avg 1.34, range 0.625-2.71, n=14</t>
  </si>
  <si>
    <t>12.84: correction factor to express dehydrated vegetables NES (PP) as vegetables NES (RAC); based on equivalent farm weight from dehydrated vegetable dices, slices, flakes or powder; range 4.0-27.0, avg 12.84</t>
  </si>
  <si>
    <t>1.859: correction factor to express vegetables preserved NES (PP) as vegetables NES (RAC) based on pounds farm weight from pounds canned sauerkraut</t>
  </si>
  <si>
    <t>Weights, Measures and Conversion factors for agricultural commodities and their products, Agricultural Handbook 697, table 46, USDA, 1992</t>
  </si>
  <si>
    <t>Correction factor to express preserved olives (PP) as olives (RAC) based on pounds canned drained weight from pounds farm weight</t>
  </si>
  <si>
    <t>table olives + preserved * 1.06</t>
  </si>
  <si>
    <t>Weights, Measures and Conversion factors for agricultural commodities and their products, Agricultural Handbook 697, table 38, USDA, 1992</t>
  </si>
  <si>
    <t>mushrooms + dried*3.41</t>
  </si>
  <si>
    <t>mushrooms + canned*1.40 + dried*3.41</t>
  </si>
  <si>
    <t>3.41: correction factor to express dried mushrooms (PP) as mushrooms (RAC); net gain 341% due to water absorption</t>
  </si>
  <si>
    <t>correction factor to express potato tapioca (PP) as potato with peel (RAC)</t>
  </si>
  <si>
    <t>Assumption DCF tapioca = DCF starch</t>
  </si>
  <si>
    <t>Weights, Measures and Conversion factors for agricultural commodities and their products, Agricultural Handbook 697, table 52, USDA, 1992</t>
  </si>
  <si>
    <t>beans + roasted*1.19 + extracts*2.50 + substitutes*1</t>
  </si>
  <si>
    <t>no correction factor used, since the composition of the substitute is not known, coffee is just an ingredient</t>
  </si>
  <si>
    <t>1/YF=1/0.40: correction factor to express coffee extracts as coffee raw (i.e. green coffee beans); based on yield of units instant soluble coffee per unit of green coffee</t>
  </si>
  <si>
    <t>1/YF=1/0.84: correction factor to express coffee beans roasted as coffee, raw (i.e. green coffee beans); based on yield of units roasted coffee per unit of green coffee.</t>
  </si>
  <si>
    <t>correction factor to express roots and tuber flour NES (PP) as roots and tubers NES with peel  (RAC)</t>
  </si>
  <si>
    <t>Assumption DCF vegetable juice = DCF tomato juice single strength</t>
  </si>
  <si>
    <t>Vegetables in vinegar NES (i.e. pickles)</t>
  </si>
  <si>
    <t>DCF preserved &amp; frozen NES = DCF frozen NES</t>
  </si>
  <si>
    <t>http://www.fao.org/docrep/012/al176e/al176e.pdf</t>
  </si>
  <si>
    <t>correction factor to express must (PP) as grape (RAC).  No change in weight since grape juice and the mass of crushed grapes are called “must”</t>
  </si>
  <si>
    <t>Agrobusiness Handbook - Grapes Wine; chapter 1.2; FAO, Rome, 2009</t>
  </si>
  <si>
    <t>DCF vermouth = DCF wine</t>
  </si>
  <si>
    <t>see grape wine</t>
  </si>
  <si>
    <t>1/YF = 1/0.70: correction factor to express wine (PP) or vermouth (PP) as grape (RAC)</t>
  </si>
  <si>
    <t>1/YF=1/0.70: correction factor to express vermouth (PP) as grape (RAC)</t>
  </si>
  <si>
    <t>FAO560 +must*1.0 +juice*1.24</t>
  </si>
  <si>
    <t>FAO560 +must*1.0</t>
  </si>
  <si>
    <t>FAO560 +juice*1.24</t>
  </si>
  <si>
    <t>pineapple + juice *1.71</t>
  </si>
  <si>
    <t>pineapple + canned * 1.92 + juice *1.71</t>
  </si>
  <si>
    <t>no correction factor used, since the amount of sugar in the product is not known.</t>
  </si>
  <si>
    <t>correction factor to express cooked fruit preparations NES (PP) as fruits NES (RAC)</t>
  </si>
  <si>
    <t>no correction factor used, sined the amount of sugar in the product is not known</t>
  </si>
  <si>
    <t>3.0: correction factor to express dried banana (PP) as banana with peel (RAC)</t>
  </si>
  <si>
    <t>DCF dried plantain = DCF dried banana</t>
  </si>
  <si>
    <t>www.rivm.nl</t>
  </si>
  <si>
    <t>IESTI, NL data; RIVM report 320005006/2010, table 1</t>
  </si>
  <si>
    <t>IESTI, DE data, submitted to WHO in 2011</t>
  </si>
  <si>
    <t>1/YF = 1/0.53: correction factor to express mango juice (PP) as mango with peel and stone (RAC)</t>
  </si>
  <si>
    <t>no correction factor used, since stones and kernels represent the waste fraction of fruit</t>
  </si>
  <si>
    <t>no correction factor used, since stones and peels represent the waste fraction of fruit</t>
  </si>
  <si>
    <t>DCF dried pineapple = DCF dried fruits NES</t>
  </si>
  <si>
    <t>pineapple + dried * 5.1</t>
  </si>
  <si>
    <t>pineapples + canned * 1.92 + dried *5.1</t>
  </si>
  <si>
    <t>pineapple +  juice *1.71+ dried *5.1</t>
  </si>
  <si>
    <t>pineapple + canned * 1.92 + juice *1.71 + dried *5.1</t>
  </si>
  <si>
    <t>correction factor to express dried sweet pepper (PP) as sweet pepper (RAC); based on %moisture content in RAC (91%) and dried product (10%)</t>
  </si>
  <si>
    <t>raw + dry*7.30</t>
  </si>
  <si>
    <t>390+389*4.00</t>
  </si>
  <si>
    <t>Soya paste (i.e. miso)</t>
  </si>
  <si>
    <t>Soya curd (i.e. tofu)</t>
  </si>
  <si>
    <t>JMPR 2014 evaluation benzovindiflupyr</t>
  </si>
  <si>
    <t xml:space="preserve">5/10: correction factor to express soya paste (PP) as soya beans, dry (RAC); mass fractions range 9.355-10.636 kg, average 10 kg miso from 5 kg dry soya beans. </t>
  </si>
  <si>
    <t>5/3.6: correction factor to express soya curd (PP) as soya beans, dry (RAC). Mass fractions range 3.664-3.497 kg, avg 3.6 kg tofu from 5 kg dry soya beans.</t>
  </si>
  <si>
    <t>http://www.fao.org/agriculture/crops/core-themes/theme/pests/jmpr/jmpr-rep/en/</t>
  </si>
  <si>
    <t>5/12.4: correction factor to express soya sauce (PP) as soya beans, dry (RAC); mass fractions range 12.730-12.030 kg, avg 12.4 kg soya sauce from 5 kg dry soya beans.</t>
  </si>
  <si>
    <t>assumption DCF cassava flour = DCF cassava starch</t>
  </si>
  <si>
    <t>http://www.fao.org/fileadmin/templates/ess/documents/methodology/totdoc.pdf</t>
  </si>
  <si>
    <t>10%-18%</t>
  </si>
  <si>
    <t>1/0.142: correction factor to express sugar beet sugar (PP) as sugarbeet with peel (RAC); Raw sugar extraction rate for sugar beets is 14.2% as world average, with country figures moving from 10% to 18%.</t>
  </si>
  <si>
    <t>FAOstat: Inter-temporal changes of conversion factors, extraction  rates, productivity of crops and livestock and related matters: 1963-67 to 1993-97</t>
  </si>
  <si>
    <t>sugarbeet + sugar*7.04</t>
  </si>
  <si>
    <t>1/0.40: correction factor to express dried roots and tubers NES (PP) as roots and tubers NES with peel (RAC), based on yield factor for dried cassava</t>
  </si>
  <si>
    <t>Assumption DCF roots and tubers NES flour = DCF potato flour</t>
  </si>
  <si>
    <t>4%-20%</t>
  </si>
  <si>
    <t>1/0.20: correction factor to express vegetables dried NES (PP) as vegetables NES (RAC); In general, conversion factors from primary to processed vegetables are: dehydrated 4% to 20%.</t>
  </si>
  <si>
    <t>Vegs NES = FAO 463 + dried*5+ canned*1.34 + juice*1.53 + dehydrated*12.84 + pickles*0.74 + preserved*1.86 + frozen*1.55+ temporarily preserved*1, + preserved&amp;frozen*1.55+ homogenised*1; starting point for split up by national data</t>
  </si>
  <si>
    <t>IESTI, NL data; RIVM report 320005006/2010, para 3.2.2</t>
  </si>
  <si>
    <t>Assumpton DCF buckwheat flour = DCF wheat flour</t>
  </si>
  <si>
    <t>buckwheat + flour*1.28</t>
  </si>
  <si>
    <t>Assumption DCF maize beer = DCF barley beer</t>
  </si>
  <si>
    <t>Assumption DCF millet beer = DCF barley beer</t>
  </si>
  <si>
    <t>1/0.90: correction factor to express millet flour (PP) as millet (RAC). Extraction rate to flour/ meal is approximately 90 % at world level.</t>
  </si>
  <si>
    <t>millet + flour*1.11+ beer*0.19</t>
  </si>
  <si>
    <t>millet +flour*1.11</t>
  </si>
  <si>
    <t>Assumption DCF fonio flour = DCF millet flour</t>
  </si>
  <si>
    <t>fonio+flour*1.11</t>
  </si>
  <si>
    <t>correction factor to express rice flour (PP) as dry husked rice (REP)</t>
  </si>
  <si>
    <t>correction factor to express rice starch (PP) as dry husked rice (REP)</t>
  </si>
  <si>
    <t>Assumption DCF rice fermented beverages = DCF barley beer</t>
  </si>
  <si>
    <t>rye+flour*1.25</t>
  </si>
  <si>
    <t>1/0.90: correction factor to express sorghum flour (PP) as sorghum grain (RAC). Extraction rate to flour/ meal is approximately 90 % at world level</t>
  </si>
  <si>
    <t>sorghum + flour*1.11 + beer*0.19</t>
  </si>
  <si>
    <t xml:space="preserve">sorghum + flour*1.11 </t>
  </si>
  <si>
    <t>Assumption DCF sorghum beer = DCF barley beer</t>
  </si>
  <si>
    <t>Assumption DCF wheat fermented beverages = DCF barley beer</t>
  </si>
  <si>
    <t>0.5*1.29: correction factor to express cereal food preparations (PP) as cereals NES (RAC): 50% flour in preparation (FAO commodity definition), &amp; assumption DCF cereal grain flour = DCF rice flour</t>
  </si>
  <si>
    <t>Cereal Preparations, NES, that are rolled, flaked, pearled, sliced or kibbled</t>
  </si>
  <si>
    <t>Cereals for breakfast, NES (corn flakes, puffed rice, precooked cereals)</t>
  </si>
  <si>
    <t>assumption DCF cereal preparations NES = DCF rolled oats</t>
  </si>
  <si>
    <t>8.1%-14.0%</t>
  </si>
  <si>
    <t>Assumption DCF refined sugar = DCF sugar cane sugar</t>
  </si>
  <si>
    <t>1/YF = 1/0.101: correction factor to express sugar cane sugar (PP) as sugar cane (RAC); The world average conversion factor of sugar cane to raw centrifugal sugar is 10.8%, with countries figures ranging from 8.1% to 14.0%.</t>
  </si>
  <si>
    <t>sugar cane + sugar*9.90 + molasses*1</t>
  </si>
  <si>
    <t>no correction factur used to express fructose (PP) as sugar crops NES (RAC), since fructose is produced from fruits and honey.</t>
  </si>
  <si>
    <t>no correction factor used to express syrup and other fructose (PP) as sugar crops NES (RAC) since fructose and syrup are produced from fruits, honey and roots vegetables.</t>
  </si>
  <si>
    <t xml:space="preserve">no correction factor to express sugar and syrup NES (PP) as sugar crops NES (RAC), since these sugars and syrups are produced from honey, sorghum and palm sugars. </t>
  </si>
  <si>
    <t xml:space="preserve">no correction factor used to express maple sugar and syrup (PP) as sugar crops NES (RAC), since these sugars are produced from the maple tree. </t>
  </si>
  <si>
    <t xml:space="preserve">no correction factor used to express sugar confectionery (PP) as sugar crops NES (RAC), since the composition is unknown. </t>
  </si>
  <si>
    <t>70%-90%</t>
  </si>
  <si>
    <t>1/YF= 1/0.791: correction factor to express wheat flour (PP) as wheat grain (RAC); The extraction rate of wheat flour increased from 77.3% to 79.1% in the period 1963-1997. Countries extraction rates lie between 70%-90% (wheat flour wholemeal)</t>
  </si>
  <si>
    <t>70%-85%</t>
  </si>
  <si>
    <t>1/YF=1/0.74: correction factor to express barley malt (PP) as barley (RAC). Conversion factors of barley to malt remained unchanged at approximately 74% in the period 1963-1997. Country figures range between 70%-85%.</t>
  </si>
  <si>
    <t>barley + malt extract * 1.85 +  flour&amp;grits*1.85 + beer*0.19</t>
  </si>
  <si>
    <t>barley + malt extract * 1.85 +  flour&amp;grits*1.85</t>
  </si>
  <si>
    <t>barley + malt extract * 1.85 +  beer*0.19</t>
  </si>
  <si>
    <t>barley + malt extract * 1.85 +  malt*1.35</t>
  </si>
  <si>
    <t>barley + malt extract * 1.85 + flour&amp;grits*1.85 + beer*0.19 + malt*1.35</t>
  </si>
  <si>
    <t>barley + malt extract * 1.85 +  flour&amp;grits*1.85 + malt*1.35</t>
  </si>
  <si>
    <t>barley + malt extract * 1.85 + beer*0.19 + malt*1.35</t>
  </si>
  <si>
    <t>63%-70%</t>
  </si>
  <si>
    <t>1/YF = 1/0.65: correction factor to express pearled barley (PP) as barley (RAC). Barley pearled extraction rates: US 63%, UK 70%, Germany 63%: avg 65%.</t>
  </si>
  <si>
    <t>barley + malt extract * 1.85 +pot&amp;pearled*1.54 + flour&amp;grits*1.85 + beer*0.19 + malt*1.35</t>
  </si>
  <si>
    <t xml:space="preserve">barley + malt extract * 1.85 + pot&amp;pearled*1.54 + flour&amp;grits*1.85 + beer*0.19 </t>
  </si>
  <si>
    <t>barley + malt extract * 1.85 + pot&amp;pearled*1.54 + flour&amp;grits*1.85 +  malt*1.35</t>
  </si>
  <si>
    <t>barley + malt extract * 1.85 + pot&amp;pearled*1.54 + beer*0.19 + malt*1.35</t>
  </si>
  <si>
    <t>barley + malt extract * 1.85 + pot&amp;pearled*1.54 + flour&amp;grits*1.85</t>
  </si>
  <si>
    <t xml:space="preserve">barley + malt extract * 1.85 + pot&amp;pearled*1.54  beer*0.19 </t>
  </si>
  <si>
    <t>barley + malt extract * 1.85 + pot&amp;pearled*1.54 + malt*1.35</t>
  </si>
  <si>
    <t xml:space="preserve">barley + malt extract * 1.85 + pot&amp;pearled*1.54 </t>
  </si>
  <si>
    <t>65%-95%</t>
  </si>
  <si>
    <t>1/YF=1/0.815, correction factor to express maize flour (PP) as maize (RAC). Flour is produced by dry milling. The conversion factors to maize flour and meal decreased slightly from 82.5% to 81.5% during the period 1963-1997. These factors lie between 65%-95% in the countries, depending on whether the product is degermed or not and also on how much bran is contained in the flour.</t>
  </si>
  <si>
    <t>57%-63%</t>
  </si>
  <si>
    <t>1/YF=1/0.63: Correction factor to express maize starch (PP) as maize (RAC). Starch is produced by wet milling. Conversion factors from maize to starch are 57% to 63%.</t>
  </si>
  <si>
    <t>1/YF = 1/0.55: correction factor to express rolled oats (PP) as oats, raw (RAC). Extraction rates to oats (rolled) did not vary much over years - at world level they remained about 55% for oats.</t>
  </si>
  <si>
    <t>oats + rolled *1.82</t>
  </si>
  <si>
    <t xml:space="preserve">1/0.80: correction factor to express rye flour (PP) as rye grain (RAC). Extraction rates to rye flour did not vary much over years - at world level they remained about 80% for rye. </t>
  </si>
  <si>
    <t>12%-22%</t>
  </si>
  <si>
    <t>1/0.22: correction factor to express potato flour (PP) as potato with peel (RAC); The conversion factors currently used are 12%-22% for potato flour.</t>
  </si>
  <si>
    <t>potato + flour*4.55</t>
  </si>
  <si>
    <t>48%-52%</t>
  </si>
  <si>
    <t>1/YF=1/0.52: correction factor to express potato frozen (PP) as potato with peel (RAC). The conversion factors currently used are 48%-52% for deep-frozen potato.</t>
  </si>
  <si>
    <t>potato + flour*4.55+ frozen*1.92</t>
  </si>
  <si>
    <t xml:space="preserve">potato + frozen*1.92 </t>
  </si>
  <si>
    <t>1/0.22; correction factor to express potato starch (PP) as potato with peel (RAC) The conversion factors currently used are 12%-22% for potato starch.</t>
  </si>
  <si>
    <t>potato + flour*4.55 + frozen*1.92+ starch*4.55 + tapioca*4.55</t>
  </si>
  <si>
    <t>potato + flour*4.55 + frozen*1.92 +  tapioca*4.55</t>
  </si>
  <si>
    <t>potato + flour*4.55 +starch*4.55 + tapioca*4.55</t>
  </si>
  <si>
    <t>potato + frozen*1.92 + starch*4.55 + tapioca*4.55</t>
  </si>
  <si>
    <t>potato + flour*4.55 + frozen*1.92 + starch*4.55</t>
  </si>
  <si>
    <t>potato + flour*4.55 +  tapioca*4.55</t>
  </si>
  <si>
    <t>potato + frozen*1.92 + tapioca*4.55</t>
  </si>
  <si>
    <t>potato + starch*4.55 + tapioca*4.55</t>
  </si>
  <si>
    <t>potato + frozen*1.92 + starch*4.55</t>
  </si>
  <si>
    <t>potato + flour*4.55+ starch*4.55</t>
  </si>
  <si>
    <t xml:space="preserve">potato + starch*4.55 </t>
  </si>
  <si>
    <t>potato + tapioca*4.55</t>
  </si>
  <si>
    <t>20%-28%</t>
  </si>
  <si>
    <t>1/YF=1/0.28= correction factor to express cassava starch (PP) as cassava with peel (RAC); Very little quantities are processed by industry into starch and tapioca, conversion factors 20%-28%.</t>
  </si>
  <si>
    <t>1/YF = 1/0.28: correction factor to express cassava tapioca (PP) as cassava (RAC). Very little quantities are processed by industry into starch and tapioca, conversion factors 20%-28%.</t>
  </si>
  <si>
    <t>cassava + starch*3.57 + tapioca*3.57</t>
  </si>
  <si>
    <t xml:space="preserve">cassava + starch*3.57 </t>
  </si>
  <si>
    <t>cassava +  tapioca*3.57</t>
  </si>
  <si>
    <t>cassava + flour*3.57</t>
  </si>
  <si>
    <t>cassava + flour*3.57 + starch*3.57 + tapioca*3.57</t>
  </si>
  <si>
    <t>cassava + flour*3.57 + tapioca*3.57</t>
  </si>
  <si>
    <t>15%-21%</t>
  </si>
  <si>
    <t>1/YF=1/0.18: correction factor to express soya oil refined (PP) as soya beans, dry (RAC). Extraction rates for oil moved from 17.7% in 1963 to 18.0% in 1997. Country figures ranged between 15%-21%.</t>
  </si>
  <si>
    <t>56%-83%</t>
  </si>
  <si>
    <t>Soya flour</t>
  </si>
  <si>
    <t>1/YF = 1/0.83: correction factor to express pulses flour (PP) as pulses, dry (RAC). Assumed to be soya flour alone. Conversion factor is 83% for soya flour and flakes - full fat, 60% for  low fat and 56% for defatted.</t>
  </si>
  <si>
    <t>Soya bean, dry, raw (incl flour, incl paste, incl curd, incl oil, excl sauce)</t>
  </si>
  <si>
    <t>Soya bean, dry, raw (incl flour, incl paste, incl curd, incl sauce, excl oil)</t>
  </si>
  <si>
    <t>Soya bean, dry, raw (incl flour, incl paste, incl oil, incl sauce, excl curd)</t>
  </si>
  <si>
    <t>Soya bean, dry, raw (incl flour, incl curd, incl oil, incl sauce, excl paste)</t>
  </si>
  <si>
    <t>Soya bean, dry, raw (incl flour, incl paste, incl curd, excl oil, excl sauce)</t>
  </si>
  <si>
    <t>Soya bean, dry, raw (incl flour, incl paste, incl oil, excl sauce, excl curd)</t>
  </si>
  <si>
    <t>Soya bean, dry, raw (incl flour, incl paste, incl sauce, excl curd, excl oil)</t>
  </si>
  <si>
    <t>Soya bean, dry, raw (incl flour,incl curd, incl oil, excl sauce, excl paste)</t>
  </si>
  <si>
    <t>Soya bean, dry, raw (incl flour, incl curd, incl sauce, excl paste, excl oil)</t>
  </si>
  <si>
    <t>Soya bean, dry, raw (incl flour, incl oil, incl sauce, excl paste, excl curd)</t>
  </si>
  <si>
    <t>Soya bean, dry, raw (incl flour, incl paste, excl curd, excl oil, excl sauce)</t>
  </si>
  <si>
    <t>Soya bean, dry, raw (incl flour, incl curd, excl oil, excl paste, excl sauce)</t>
  </si>
  <si>
    <t>Soya bean, dry, raw (incl flour, incl oil, excl paste, excl curd, excl sauce)</t>
  </si>
  <si>
    <t>Soya bean, dry, raw (incl flour, incl sauce, excl paste, excl curd, excl oil)</t>
  </si>
  <si>
    <t>soya beans + paste*0.50 + curd*1.39 + oil*5.56 + flour*1.20</t>
  </si>
  <si>
    <t>soya beans + paste*0.50 + curd*1.39 + oil*5.56 + sauce*0.40 + flour*1.20</t>
  </si>
  <si>
    <t>soya beans + paste*0.50 + curd*1.39 + sauce*0.40 + flour*1.20</t>
  </si>
  <si>
    <t>soya beans + paste*0.50 +  oil*5.56 + sauce*0.40 + flour*1.20</t>
  </si>
  <si>
    <t>soya beans +curd*1.39 + oil*5.56 + sauce*0.40 + flour*1.20</t>
  </si>
  <si>
    <t>soya beans + paste*0.50 + curd*1.39 + flour*1.20</t>
  </si>
  <si>
    <t>soya beans + paste*0.50 + oil*5.56 + flour*1.20</t>
  </si>
  <si>
    <t>soya beans + paste*0.50 + sauce*0.40 + flour*1.20</t>
  </si>
  <si>
    <t>soya beans + curd*1.39 +oil*5.56 + flour*1.20</t>
  </si>
  <si>
    <t>soya beans + curd*1.39 + sauce*0.40 + flour*1.20</t>
  </si>
  <si>
    <t>soya beans + oil*5.56 + sauce*0.40 + flour*1.20</t>
  </si>
  <si>
    <t>soya beans + paste*0.50  + flour*1.20</t>
  </si>
  <si>
    <t>soya beans + curd*1.39 + flour*1.20</t>
  </si>
  <si>
    <t>soya beans +oil*5.56 + flour*1.20</t>
  </si>
  <si>
    <t>soya beans + sauce*0.40 + flour*1.20</t>
  </si>
  <si>
    <t>sugar crops + maple sugar*1 + sugar&amp;syrup&amp; sugar flavoured*1 +fructose*1 +syrup &amp;other fructose*1 +sugar confectionery*1</t>
  </si>
  <si>
    <t>Maize, glucose, isoglucose and Dextrose</t>
  </si>
  <si>
    <t>Maize, glucose and dextrose</t>
  </si>
  <si>
    <t>Maize, isoglucose</t>
  </si>
  <si>
    <t>no correction factor used to express glucose, isoglucose and dextrose (PP) as maize to avoid overestimation of consumption.</t>
  </si>
  <si>
    <t>maize +  flour*1.23  + oil*1 + beer*0.19 + germ*1 + starch*1.59 + glucose &amp; dextrose &amp; isoglucose*1</t>
  </si>
  <si>
    <t>maize +  flour*1.23  + oil*1 + beer*0.19 + germ*1  + glucose &amp; dextrose &amp; isoglucose*1</t>
  </si>
  <si>
    <t>maize +  flour*1.23 + oil*1 + beer*0.19 + starch*1.59  + glucose &amp; dextrose &amp; isoglucose*1</t>
  </si>
  <si>
    <t>maize +  flour*1.23  + oil*1 + germ*1 + starch*1.59  + glucose &amp; dextrose &amp; isoglucose*1</t>
  </si>
  <si>
    <t>maize +  flour*1.23  +  beer*0.19 + germ*1 + starch*1.59  + glucose &amp; dextrose &amp; isoglucose*1</t>
  </si>
  <si>
    <t>maize + oil*1 + beer*0.19 + germ*1 + starch*1.59  + glucose &amp; dextrose &amp; isoglucose*1</t>
  </si>
  <si>
    <t>maize +  flour*1.23  + oil*1 + beer*0.19  + glucose &amp; dextrose &amp; isoglucose*1</t>
  </si>
  <si>
    <t>maize +  flour*1.23  + oil*1 + germ*1  + glucose &amp; dextrose &amp; isoglucose*1</t>
  </si>
  <si>
    <t>maize +  flour*1.23  + oil*1 + starch*1.59  + glucose &amp; dextrose &amp; isoglucose*1</t>
  </si>
  <si>
    <t>maize +  flour*1.23  + beer*0.19 + germ*1  + glucose &amp; dextrose &amp; isoglucose*1</t>
  </si>
  <si>
    <t>maize +  flour*1.23 +  beer*0.19 + starch*1.59  + glucose &amp; dextrose &amp; isoglucose*1</t>
  </si>
  <si>
    <t>maize +  flour*1.23 + germ*1 + starch*1.59  + glucose &amp; dextrose &amp; isoglucose*1</t>
  </si>
  <si>
    <t>maize + oil*1 + beer*0.19 + germ*1  + glucose &amp; dextrose &amp; isoglucose*1</t>
  </si>
  <si>
    <t>maize +  oil*1 + beer*0.19 + starch*1.59  + glucose &amp; dextrose &amp; isoglucose*1</t>
  </si>
  <si>
    <t>maize +  oil*1 + germ*1 + starch*1.59  + glucose &amp; dextrose &amp; isoglucose*1</t>
  </si>
  <si>
    <t>maize + beer*0.19 + germ*1 + starch*1.59  + glucose &amp; dextrose &amp; isoglucose*1</t>
  </si>
  <si>
    <t>maize +  flour*1.23  + oil*1  + glucose &amp; dextrose &amp; isoglucose*1</t>
  </si>
  <si>
    <t>maize +  flour*1.23   beer*0.19   + glucose &amp; dextrose &amp; isoglucose*1</t>
  </si>
  <si>
    <t>maize +  flour*1.23  + germ*1  + glucose &amp; dextrose &amp; isoglucose*1</t>
  </si>
  <si>
    <t>maize +  flour*1.23    + starch*1.59  + glucose &amp; dextrose &amp; isoglucose*1</t>
  </si>
  <si>
    <t>maize +  oil*1 + beer*0.19   + glucose &amp; dextrose &amp; isoglucose*1</t>
  </si>
  <si>
    <t>maize +  oil*1 + germ*1 + glucose &amp; dextrose &amp; isoglucose*1</t>
  </si>
  <si>
    <t>maize + oil*1 +  starch*1.59  + glucose &amp; dextrose &amp; isoglucose*1</t>
  </si>
  <si>
    <t>maize + beer*0.19 + germ*1 + glucose &amp; dextrose &amp; isoglucose*1</t>
  </si>
  <si>
    <t>maize +  beer*0.19 +  starch*1.59  + glucose &amp; dextrose &amp; isoglucose*1</t>
  </si>
  <si>
    <t>maize + germ*1 + starch*1.59  + glucose &amp; dextrose &amp; isoglucose*1</t>
  </si>
  <si>
    <t>maize +  flour*1.23  + glucose &amp; dextrose &amp; isoglucose*1</t>
  </si>
  <si>
    <t>maize +   oil*1   + glucose &amp; dextrose &amp; isoglucose*1</t>
  </si>
  <si>
    <t>maize +  beer*0.19   + glucose &amp; dextrose &amp; isoglucose*1</t>
  </si>
  <si>
    <t>maize + germ*1   + glucose &amp; dextrose &amp; isoglucose*1</t>
  </si>
  <si>
    <t>maize +  starch*1.59  + glucose &amp; dextrose &amp; isoglucose*1</t>
  </si>
  <si>
    <t>Maize, raw (incl glucose &amp; dextrose &amp; isoglucose, incl flour, incl oil, incl beer, incl germ, incl starch)</t>
  </si>
  <si>
    <t>Maize, raw (incl glucose &amp; dextrose &amp; isoglucose, incl flour, incl oil, incl beer, incl germ, excl starch)</t>
  </si>
  <si>
    <t>Maize, raw (incl glucose &amp; dextrose &amp; isoglucose, incl flour, incl oil, incl beer, incl starch, excl germ)</t>
  </si>
  <si>
    <t>Maize, raw (incl glucose &amp; dextrose &amp; isoglucose, incl flour, incl oil, incl germ, incl starch, excl beer)</t>
  </si>
  <si>
    <t>Maize, raw (incl glucose &amp; dextrose &amp; isoglucose, incl flour, incl beer, incl germ, incl starch, excl oil)</t>
  </si>
  <si>
    <t>Maize, raw (incl glucose &amp; dextrose &amp; isoglucose, incl oil, incl beer, incl germ, incl starch, excl flour)</t>
  </si>
  <si>
    <t>Maize, raw (incl glucose &amp; dextrose &amp; isoglucose, incl flour, incl oil, incl beer, excl germ, excl starch)</t>
  </si>
  <si>
    <t>Maize, raw (incl glucose &amp; dextrose &amp; isoglucose, incl flour, incl oil, incl germ, excl beer, excl starch)</t>
  </si>
  <si>
    <t>Maize, raw (incl glucose &amp; dextrose &amp; isoglucose, incl flour, incl oil, incl starch, excl beer, excl germ)</t>
  </si>
  <si>
    <t>Maize, raw (incl glucose &amp; dextrose &amp; isoglucose, incl flour, incl beer, incl germ, excl starch, excl oil)</t>
  </si>
  <si>
    <t>Maize, raw (incl glucose &amp; dextrose &amp; isoglucose, incl flour, incl beer, incl starch, excl oil, excl germ)</t>
  </si>
  <si>
    <t>Maize, raw (incl glucose &amp; dextrose &amp; isoglucose, incl flour, incl germ, incl starch, excl oil, excl beer)</t>
  </si>
  <si>
    <t>Maize, raw (incl glucose &amp; dextrose &amp; isoglucose, incl oil, incl beer, incl germ, excl starch, excl flour)</t>
  </si>
  <si>
    <t>Maize, raw (incl glucose &amp; dextrose &amp; isoglucose, incl starch, incl oil, incl beer, excl germ, excl flour)</t>
  </si>
  <si>
    <t>Maize, raw (incl glucose &amp; dextrose &amp; isoglucose, incl oil, incl germ, incl starch, excl flour, excl beer)</t>
  </si>
  <si>
    <t>Maize, raw (incl glucose &amp; dextrose &amp; isoglucose, incl beer, incl germ, incl starch, excl flour, excl oil)</t>
  </si>
  <si>
    <t>Maize, raw (incl glucose &amp; dextrose &amp; isoglucose, incl flour, incl oil, excl beer, excl germ, excl starch)</t>
  </si>
  <si>
    <t>Maize, raw (incl glucose &amp; dextrose &amp; isoglucose, incl flour, incl beer, excl germ, excl starch, excl oil)</t>
  </si>
  <si>
    <t>Maize, raw (incl glucose &amp; dextrose &amp; isoglucose, incl flour, incl germ, excl starch, excl oil, excl beer)</t>
  </si>
  <si>
    <t>Maize, raw (incl glucose &amp; dextrose &amp; isoglucose, incl flour, incl starch, excl oil, excl beer, excl germ)</t>
  </si>
  <si>
    <t>Maize, raw (incl glucose &amp; dextrose &amp; isoglucose, incl oil, incl beer, excl flour, excl germ, excl starch)</t>
  </si>
  <si>
    <t>Maize, raw (incl glucose &amp; dextrose &amp; isoglucose, incl oil, incl germ, excl flour, excl beer, excl starch)</t>
  </si>
  <si>
    <t>Maize, raw (incl glucose &amp; dextrose &amp; isoglucose, incl starch, incl oil, excl beer, excl germ, excl flour)</t>
  </si>
  <si>
    <t>Maize, raw (incl glucose &amp; dextrose &amp; isoglucose, incl beer, incl germ, excl flour, excl oil, excl starch)</t>
  </si>
  <si>
    <t>Maize, raw (incl glucose &amp; dextrose &amp; isoglucose, incl beer, incl starch, excl flour, excl oil, excl germ)</t>
  </si>
  <si>
    <t>Maize, raw (incl glucose &amp; dextrose &amp; isoglucose, incl germ, incl starch, excl flour, excl oil, excl beer)</t>
  </si>
  <si>
    <t>Maize, raw (incl glucose &amp; dextrose &amp; isoglucose, incl flour, excl oil, excl beer, excl germ, excl starch)</t>
  </si>
  <si>
    <t>Maize, raw (incl glucose &amp; dextrose &amp; isoglucose, incl oil, excl flour, excl beer,excl germ, excl starch)</t>
  </si>
  <si>
    <t>Maize, raw (incl glucose &amp; dextrose &amp; isoglucose, incl beer, excl flour, excl oil, excl germ, excl starch)</t>
  </si>
  <si>
    <t>Maize, raw (incl glucose &amp; dextrose &amp; isoglucose, incl germ, excl flour, excl oil, excl beer, excl starch)</t>
  </si>
  <si>
    <t>Maize, raw (incl glucose &amp; dextrose &amp; isoglucose, incl starch, excl flour, excl oil, excl beer, excl germ)</t>
  </si>
  <si>
    <t>36%-50%</t>
  </si>
  <si>
    <t>1/YF=1/0.43: correction factor to express peanut oil as peanuts. Extraction rate increased from 42% in 1963 to 43% in 1997. Country figures range between 36%-50%.</t>
  </si>
  <si>
    <t>correction factor to express peanut roasted as peanut, nutmeat, raw (RAC).</t>
  </si>
  <si>
    <t>30%-46%</t>
  </si>
  <si>
    <t>1/YF=1/0.406: correction factor to express sunflower seed oil as sunflower seed. The extraction range climbed from 38.7% to 40.6% in the period 1963-1997. Country figures range between 30%-46%.</t>
  </si>
  <si>
    <t>seed + oil*2.46</t>
  </si>
  <si>
    <t>35%-43%</t>
  </si>
  <si>
    <t>12%-19%</t>
  </si>
  <si>
    <t xml:space="preserve">1/YF=1/0.157: correction factor to express cotton seed oil (PP) as cotton seed (RAC). Oil extraction decreased from 16.7% to 15.7% in the period 1963-1997. Country figures range between 12%-19%. </t>
  </si>
  <si>
    <t>cotton seed + oil*6.37</t>
  </si>
  <si>
    <t>Assumption DCF residue oil = DCF virgin oil</t>
  </si>
  <si>
    <t xml:space="preserve">correction factor to express olive residue oil as olive, raw (RAC). </t>
  </si>
  <si>
    <t>see olive virgin oil</t>
  </si>
  <si>
    <t>13%-25%</t>
  </si>
  <si>
    <t>1/YF = 1/0.195: correction factor to express olive residue oil as olive, raw (RAC). Extraction rates to virgin oil moved up from 18.5% to 19.5% in the period 1963-1997. It varies widely from country to country from 13%-25%.</t>
  </si>
  <si>
    <t>Correction factor to express olive oil (PP) as olives raw (RAC)</t>
  </si>
  <si>
    <t>21%-36%</t>
  </si>
  <si>
    <t>1/0.307 Correction factor to express copra as coconut, nutmeat (RAC); Husked coconuts (i.e. nutmeat+shell) yield 15%-25%, avg 21.5 % of copra. Nutmeat represents 70% of husked coconut; therefore nutmeat yields 21.5%*100/70=30.7% copra, range 21%-36%</t>
  </si>
  <si>
    <t>12%-23%</t>
  </si>
  <si>
    <t>1/YF= 1/0.189: correction factor to express coconut oil (PP) as coconut nutmeat (RAC). The extraction factor of copra to copra oil remained unchanged over the period 1963-1997 at 61.5%. Country conversion factors are 55%-65% for copra to oil. Coconut meat yields 30.7% copra, range 21%-36%. Therefore Coconut meat yields 30.7% * 61.5% = 18.9% oil, range 12%-23%.</t>
  </si>
  <si>
    <t>coconut in shell*0.70 + copra*3.26</t>
  </si>
  <si>
    <t>coconut in shell*0.70 + copra*3.26 + oil*5.29</t>
  </si>
  <si>
    <t>Assumption DCF desiccated nutmeat = DCF copra</t>
  </si>
  <si>
    <t>correction factor to express coconut desiccated (PP) as coconut nutmeat (RAC)</t>
  </si>
  <si>
    <t>coconut in shell*0.70 + copra*3.26 + desiccated*3.26+ oil*5.29</t>
  </si>
  <si>
    <t>palm kernels + palm kernel oil*18.18</t>
  </si>
  <si>
    <t>palm fruit oil * 5.41</t>
  </si>
  <si>
    <t>1/YF= 1/0.055: correction factor to express palm kernel oil (PP) as palm kernel (RAC). The extraction rate from the oil palm bunches decreased from 8.0% to 5.5% for palm kernel oil in the period 1963-1997. Extraction rates of the various countries range from 3%-12% for palm kernel oil.</t>
  </si>
  <si>
    <t>3%-12%</t>
  </si>
  <si>
    <t>1/YF=1/0.185: correction factor to express palm fruit oil (PP) as palm fruit (RAC). The extraction rate from the oil palm bunches increased from 11.3% to 18.5% for palm fruit oil in the period 1963 - 1997. Extraction rates of various countries range from 7%-28% for palm fruit oil.</t>
  </si>
  <si>
    <t>7%-28%</t>
  </si>
  <si>
    <t>http://en.wikipedia.org/wiki/Mustard_oil</t>
  </si>
  <si>
    <t>1/YF = 1/0.30: correction factor to express mustard oil (PP) as mustard seed (RAC). The oil makes up about 30% of the mustard seeds. It can be produced from black mustard (Brassica nigra), brown Indian mustard (Brassica juncea), and white mustard (Brassica hirta).</t>
  </si>
  <si>
    <t>internet, wikipedia</t>
  </si>
  <si>
    <t>nutmeat + roasted *1 + oil*2.33+ butter*1</t>
  </si>
  <si>
    <t>nutmeat + roasted *1 + butter*1</t>
  </si>
  <si>
    <t>correction factor to express peanut butter as peanut, nutmeat, raw (RAC)</t>
  </si>
  <si>
    <t>45%-50%</t>
  </si>
  <si>
    <t>1/YF=1/0.50: correction factor to express poppy seed oil as poppy seeds. Poppy seeds yield 45–50% oil</t>
  </si>
  <si>
    <t>http://en.wikipedia.org/wiki/Poppy_seed_oil</t>
  </si>
  <si>
    <t>www.oecd.org</t>
  </si>
  <si>
    <t>25%-40%</t>
  </si>
  <si>
    <t>ENV/JM/MON(2008)23, Guidance document on magnitude of pesticide residues in processed commodities, OECD, 2008</t>
  </si>
  <si>
    <t>1/YF=1/0.40: correction factor to express safflower oil as safflower seed</t>
  </si>
  <si>
    <t>seeds + oil*2.5</t>
  </si>
  <si>
    <t>1/YF = 1/0.36: correction factor to express sesame seed oil as sesame seed</t>
  </si>
  <si>
    <t>seeds + oil*2.78</t>
  </si>
  <si>
    <t>http://www.fao.org/docrep/x5402e/x5402e00.htm#contents</t>
  </si>
  <si>
    <t>Medicinal, culinary and aromatic plants in the near east, Annex, FAO, Cairo, 1999</t>
  </si>
  <si>
    <t>1/YF=1/0.50: correction factor to express castor oil as castor seeds; Ricinus communis is medicinally used as a strong purgative, for cosmetic preparations, lubricant and disinfectants. Castor beans, which contain about 50 % oil, are an extremely toxic albumin (ricin) and an alkaloid ricinine.</t>
  </si>
  <si>
    <t>no correction factur used, since powder and butter make up 100% of cocoa bean</t>
  </si>
  <si>
    <t>no correction factor used, since butter and powder make up 100% of cocoa bean</t>
  </si>
  <si>
    <t>no correction factor used, since the composition of the cocoa product is unknown</t>
  </si>
  <si>
    <t>correction factor to express cocoa paste as cocoa beans, raw (RAC)</t>
  </si>
  <si>
    <t>correction factor to express tea concentrates as dried tea; assumption to be Camellia sinensis only</t>
  </si>
  <si>
    <t>simple sum FAO 1243 + GEMSfood 9041 + GEMSfood 9042; starting point for split up using FAOstat proportions for margarine (GEMSfood code 9041)</t>
  </si>
  <si>
    <t>Ratio - Soya oil, refined, see GEMSfood code 9041</t>
  </si>
  <si>
    <t>Ratio - Coconut, oil, see GEMSfood code 9041</t>
  </si>
  <si>
    <t>At world level margarine contains 88% fat/oil (1/1.14), country values fluctuate from 80%-95% (1/1.05-1/1.25). The proportion around 1997 was 8% animal fat (assumed to be rendered cattle fat) and 92% vegetable oil of which 91% is soya oil, 3% cotton oil and 6% other vegetable oils (assumed 2% palm kernel oil, 2% palm fruit oil, 2% coconut oil). Therefore margarine contains 0.88*8%=7.0% rendered cattle fat, 0.88*0.91*92%=73.7% soya oil, 0.88*0.03*92%=2.4% cotton oil, 0.88*0.02*92%=1.6% palm kernel oil, palm fruit oil and coconut oil.</t>
  </si>
  <si>
    <t>Split up ratios are 7.0% rendered cattle fat, 73.7% soya oil, 2.4% cotton oil, 1.6% palm kernel oil, 1.6% palmfruit oil and 1.6% coconut oil. The rest are other ingredients (e.g. additives). The same ratio is used for every cluster.</t>
  </si>
  <si>
    <t>FAO261+FAO274</t>
  </si>
  <si>
    <t>Ratio - Cotton seed oil, edible; see GEMSfood 9041</t>
  </si>
  <si>
    <t>linseed + oil*3.41</t>
  </si>
  <si>
    <t>Ratio - Palm kernel oil, edible (see GEMSfood 9041)</t>
  </si>
  <si>
    <t>Ratio - Palm fruit oil, edible (see GEMSfood 9041)</t>
  </si>
  <si>
    <t>Ratio - Cattle fat, rendered (see GEMSfood code 9041)</t>
  </si>
  <si>
    <t>16%-25%</t>
  </si>
  <si>
    <t>Tomato, paste (i.e. concentrated tomato sauce/puree)</t>
  </si>
  <si>
    <t>1/YF=1/0.25: correction factor to express tomato paste as tomato raw (RAC), The conversion factors are 16%-25% for tomato paste</t>
  </si>
  <si>
    <t>65%-80%</t>
  </si>
  <si>
    <t>1/YF=1/0.80: correction factor to express tomato juice as tomato, raw (RAC); The yield factors are 65%-80% for natural juice (i.e. single strength)</t>
  </si>
  <si>
    <t>80%/20%=4 = correction factor to express concentrated tomato juice as tomato juice (single strength) based on yield factors of 65%-80% for natural juice and 20% for concentrate juice</t>
  </si>
  <si>
    <t>tomato + paste*4.00</t>
  </si>
  <si>
    <t>tomato + juice*1.25+ paste*4.00+ canned*1.55</t>
  </si>
  <si>
    <t>tomato + juice*1.25 + paste*4.00</t>
  </si>
  <si>
    <t>tomato + juice*1.25 + canned*1.55</t>
  </si>
  <si>
    <t>tomato + juice*1.25</t>
  </si>
  <si>
    <t xml:space="preserve">0.744: correction factor to express vegetables in vinegar NES (PP) as vegetables NES (RAC) based on pounds farm weight from pounds canned pickles. Because factor &lt; 1, it means the liquid is included. </t>
  </si>
  <si>
    <t>1/YF=1/0.341: correction factor to express dried plums (PP) as plums (RAC). Extraction rates, world figures, 1993-1997.</t>
  </si>
  <si>
    <t>plums + dried*2.93</t>
  </si>
  <si>
    <t>1/YF=1/0.24; correction factor to express dried grapes (PP) as grapes (RAC); extraction rates, world figures, 1993-1997</t>
  </si>
  <si>
    <t>FAO560 +dried*4.17</t>
  </si>
  <si>
    <t>FAO560 +dried*4.17 +juice*1.24</t>
  </si>
  <si>
    <t>FAO560 +must*1.0 +dried*4.17</t>
  </si>
  <si>
    <t>FAO560 +must*1.0 +dried*4.17 +juice*1.24</t>
  </si>
  <si>
    <t>1/YF=1/0.728: correction factor to express wine (PP) as grape (RAC). extraction rates, world figures for 1993-1997</t>
  </si>
  <si>
    <t>FAO560 +wine*1.37</t>
  </si>
  <si>
    <t>FAO560 +juice*1.24 +wine*1.37</t>
  </si>
  <si>
    <t>FAO560 +dried*4.17 +wine*1.37</t>
  </si>
  <si>
    <t>FAO560 +must*1.0 +wine*1.37</t>
  </si>
  <si>
    <t>FAO560 +dried*4.17 +juice*1.24 +wine*1.36</t>
  </si>
  <si>
    <t>FAO560 +must*1.0 +juice*1.24 +wine*1.36</t>
  </si>
  <si>
    <t>FAO560 +must*1.0 +dried*4.17 +juice*1.24 +wine*1.36</t>
  </si>
  <si>
    <t>FAO560 +must*1.0 +dried*4.17 +wine*1.36</t>
  </si>
  <si>
    <t>1/YF=1/0.336: correction factor to express dried figs (PP) as figs (RAC); based on farm weight from packed processed weight</t>
  </si>
  <si>
    <t>figs + dried figs * 2.98</t>
  </si>
  <si>
    <t>rape seed + oil*2.62</t>
  </si>
  <si>
    <t>1/YF=1/0.383: correction factor to express rape seed oil (PP) as rape seed (RAC). The extraction rate is 38.3%. In a few countries the extraction rate now reaches 43%, but there are still countries where the extraction rate is &lt;35%. US38%, Canada 42%, UK 41%, Germany 41%.</t>
  </si>
  <si>
    <t>Assumption DCF wheat macaroni = DCF wheat flour</t>
  </si>
  <si>
    <t>correction factor to express wheat macaroni (PP) as wheat (RAC)</t>
  </si>
  <si>
    <t>Assumption DCF wheat bread = DCF wheat flour</t>
  </si>
  <si>
    <t>Assumption DCF wheat pastry = DCF wheat flour</t>
  </si>
  <si>
    <t>78%-82%</t>
  </si>
  <si>
    <t>1/YF = 1/0.82: correction factor to express pig lard as pig fat raw (i.e. unrendered). Lard is obtained by melting slaughtered and butchered fats from pigs. Extraction rates range from 78%-82%.</t>
  </si>
  <si>
    <t>raw fat + lard*1.22+lard stearine/oil * 1</t>
  </si>
  <si>
    <t>1/YF=1/0.82: correction factor to express rendered cattle fat as cattle fat raw (i.e. unrendered); Tallow is obtained by melting slaughtered and butchered fats from cattle. Extraction rates range from 78%-82%.</t>
  </si>
  <si>
    <t>raw fat + rendered*1.22</t>
  </si>
  <si>
    <t>60%-85%</t>
  </si>
  <si>
    <t>1/YF=1/0.85: correction factor to express pig meat bacon and ham as pig meat, raw</t>
  </si>
  <si>
    <t>1/YF=1/0.85: correction factor to express pig meat sausages as pig meat, raw</t>
  </si>
  <si>
    <t xml:space="preserve">meat raw + meat with bones*0.97 + meat ham*1.18 + meat sausages*1.18 + meat prepared * 1.22 </t>
  </si>
  <si>
    <t>1/YF=1/0.85: correction factor to express prepared cattle sausages as cattle meat, raw</t>
  </si>
  <si>
    <t>30%-60%</t>
  </si>
  <si>
    <t>1/YF = 1/0.60: correction factor to express dried cattle meat as cattle meat, raw</t>
  </si>
  <si>
    <t>meat raw + meat with bones*0.99 + meat dried*1.67 + meat sausages*1.18 + meat prepared * 1.12 + meat homogenised*1.18</t>
  </si>
  <si>
    <t>3.5%-6.0%</t>
  </si>
  <si>
    <t>9%-35%</t>
  </si>
  <si>
    <t>5%-25%</t>
  </si>
  <si>
    <t>no correction factor used, since skim milk is a byproduct of butter and cream production</t>
  </si>
  <si>
    <t>Assumption DCF processed cheese = DCF cheese from whole milk</t>
  </si>
  <si>
    <t>1/YF=1/0.45: correction factor to express evaporated whole milk as whole milk, raw. Fat content of products made from whole milk range from 8%-15% and protein content from 7%-8.5%.  Yield factors of evaporated products made principally from whole milk range from 20%-50%, with an average of 40%-45%.</t>
  </si>
  <si>
    <t>40%-50%</t>
  </si>
  <si>
    <t>1/YF=1/0.45: correction factor to express condensed whole milk as whole milk, raw. Fat content of products made from whole milk range from 8%-15% and protein content from 7%-8.5%.  Yield factors of condensed products made principally from whole milk range from 20%-50%, with an average of 40%-45%.</t>
  </si>
  <si>
    <t>23%-45%</t>
  </si>
  <si>
    <t>12%-26%</t>
  </si>
  <si>
    <t xml:space="preserve">1/YF = 1/0.13: correction factor to express dried whole milk as whole milk, raw. The moisture content is only 3%-4% and the fat content depends on the originating fresh product (up to 30% for dry whole milk). Yield factors are 12%-26%, avg 13% for whole milk dried. </t>
  </si>
  <si>
    <t>8%-13%</t>
  </si>
  <si>
    <t>1/YF=1/0.40: correction factor to express evaporated skim milk as whole milk, raw. Yield factors of evaporated products made principally from skim milk range from 23%-45%, with an average of 37%-40%.</t>
  </si>
  <si>
    <t>1/YF=1/0.40: correction factor to express condensed skim milk as whole milk, raw. Yield factors of condensed products made principally from skim milk range from 23%-45%, with an average of 37%-40%.</t>
  </si>
  <si>
    <t>DCF buffalo cheese = DCF cattle cheese from whole milk</t>
  </si>
  <si>
    <t>http://www.fao.org/docrep/012/al179e/al179e.pdf</t>
  </si>
  <si>
    <t>Agrobusiness Handbook, Milk/Dairy Products, chapter 1.1,  FAO, 2009</t>
  </si>
  <si>
    <t>The composition of goats's milk is similar to cow milk: some 13% total solids, with fat representing about 4%, protein about 3.5% and lactose about 5%. (i.e. 8.5% skim solids)</t>
  </si>
  <si>
    <t>Buffalo milk is typically 10% fat and has a total solids content of about 20% (i.e. 10% skim solids).</t>
  </si>
  <si>
    <t>milk + skimmed *1+ butter/ghee*8 + cheese*1</t>
  </si>
  <si>
    <t xml:space="preserve">1/YF = 1/0.095: correction factor to express dried whole milk as whole milk, raw. Powered skim milk typically has a maximum fat content of 1.5% and a maximum moisture content of 4% (Agrobusiness Handbook, 2009). Yield factors are 8%-13%, avg 9.5% for skim milk dried. </t>
  </si>
  <si>
    <t>The total solids content of cow's milk is some 13%, with fat representing about 4%, protein about 3.5% and lactose about 5% (i.e. skim solids 8.5%); Semi-skim milk has a fat composition of between 1.5 and 1.8%, and skim milk has a maximum fat content of 0.5%.</t>
  </si>
  <si>
    <t>http://www.fao.org/docrep/015/i2085e/i2085e00.pdf</t>
  </si>
  <si>
    <t>Codex Alimentarius, Milk and Milk Products, 2nd ed, WHO/FAO, Rome, 2011</t>
  </si>
  <si>
    <t xml:space="preserve">correction factor to express concentrated yoghurt as whole milk, raw; strained yoghurt is produced from fermented milk the protein of which has been increased prior to or after fermentation to minimum 5.6%. </t>
  </si>
  <si>
    <t>correction factor to express yoghurt as whole milk, raw; yoghurt is produced from fermented milk, minimum protein 2.7%, milkfat &lt;15%</t>
  </si>
  <si>
    <t>10/3.5 (protein basis): correction factor to express dry whey as farm milk; dry whey contains min 2% milkfat, 10% milk protein, 61% lactose, 9.5% ash, max 5.0% moisture</t>
  </si>
  <si>
    <t>correction factor used to express condensed whey as whey, fresh</t>
  </si>
  <si>
    <t>91.90/8.62 (skim solids basis): correction factor to express dry buttermilk as farm milk; dry buttermilk contains 5.3% milkfat and 91.90% non fat solids (max 4.0% moisture); whole milk contains 8.62% skim solids</t>
  </si>
  <si>
    <t>Assume DCF ice cream = DCF cream</t>
  </si>
  <si>
    <t>DCF goat cheese = DCF cattle cheese from whole milk</t>
  </si>
  <si>
    <t>DCF goat butter = DCF cattle butter</t>
  </si>
  <si>
    <t>DCF sheep skimmed milk = DCF cattle skimmed milk</t>
  </si>
  <si>
    <t>Sheep milk has a typically higher fat content of 5%, a higher protein content and a total solids content of about 16% (i.e. 11% skim solids).</t>
  </si>
  <si>
    <t>DCF sheep cheese = DCF cattle cheese from whole milk</t>
  </si>
  <si>
    <t>DCF sheep butter &amp; ghee = DCF cattle butter</t>
  </si>
  <si>
    <t>DCF rendered poultry fat = DCF rendered pig fat</t>
  </si>
  <si>
    <t>0.84: correction factor to express eggs with shell as eggs, raw (i.e. without shell); conversion factors to liquid products are whole 84%, white 50%, yolk 34%.</t>
  </si>
  <si>
    <t>0.84/0.22: correction factor to express eggs dried as eggs, raw. Yield factor of whole eggs with shell to dried whole egg, is 22%; whole eggs with shell contains 84% liquid egg.</t>
  </si>
  <si>
    <t>50/6.5: correction factor used to express egg albumin dried as egg white, raw. Yield factor of whole eggs with shell to dried egg white, 6.5%. Whole eggs with shell contains 50% egg white.</t>
  </si>
  <si>
    <t>FAO512 (citrusfruits NES) * kumquats ratio</t>
  </si>
  <si>
    <t>FAO515 + pomefruit NES * apple ratio</t>
  </si>
  <si>
    <t>FAO619 + FAO620 (dried)*3 + FAO622 (juice)*2 +FAO624(flour)*1 + FAO625(sugar preserved)*1 +FAO626 (cooked) *1 + FAO623 (prepared)*1 +FAO460 (products); starting point for split up by national data</t>
  </si>
  <si>
    <t>FAO603 (subtropical fruits NES) * Jap persimmon ratio</t>
  </si>
  <si>
    <t>FAO603 (subtropical fruits NES) * guava ratio</t>
  </si>
  <si>
    <t>FAO603 (subtropical fruits NES) x carambola ratio</t>
  </si>
  <si>
    <t>FAO603 (subtropical fruits NES) * rose apple ratio</t>
  </si>
  <si>
    <t>FAO603 (subtropical fruits NES) * longan ratio</t>
  </si>
  <si>
    <t>FAO603 (subtropical fruits NES) * mangosteen ratio</t>
  </si>
  <si>
    <t>FAO603 (subtropical fruits NES) * star apple ratio</t>
  </si>
  <si>
    <t>FAO603 (subtropical fruits NES) * cherimoya ratio</t>
  </si>
  <si>
    <t>FAO603 (subtropical fruits NES) * custard apple ratio</t>
  </si>
  <si>
    <t>FAO603 (subtropical fruits NES) * durian ratio</t>
  </si>
  <si>
    <t>FAO603 (subtropical fruits NES) * rambutan ratio</t>
  </si>
  <si>
    <t>FAO603 (subtropical fruits NES) * soursop ratio</t>
  </si>
  <si>
    <t>FAO603 (subtropical fruits NES) * pitahaya ratio</t>
  </si>
  <si>
    <t>FAO603 (subtropical fruits NES) * passion fruit ratio</t>
  </si>
  <si>
    <t>FAO565 (wine) + FAO564 (vermouths)</t>
  </si>
  <si>
    <t>FAO 260 (raw olives) * table olives ratio</t>
  </si>
  <si>
    <t>FAO260 (raw olives) x olive oil ratio</t>
  </si>
  <si>
    <t>FAO260 (raw olives) x olive oil ratio + olive oil x 5.13</t>
  </si>
  <si>
    <t>FAO604 (dried tropical fruits NES) * dried banana ratio</t>
  </si>
  <si>
    <t>FAO 604 (dried tropical fruits NES) *dried plantain ratio</t>
  </si>
  <si>
    <t>FAO604 (dried tropical fruits NES) * dried pineapple ratio</t>
  </si>
  <si>
    <t>FAO358 (head&amp;leafy brassica) * head cabbage ratio</t>
  </si>
  <si>
    <t>FAO358 (Head&amp;Leafy Brassicas) * kohlrabi ratio</t>
  </si>
  <si>
    <t>FAO358 (Head&amp;Leafy brassicas) * Brussels sprouts ratio</t>
  </si>
  <si>
    <t>FAO397 (cucumbers&amp;gherkins) * cucumber ratio</t>
  </si>
  <si>
    <t>FAO397 (cucumbers&amp;gherkins) * gherkin ratio</t>
  </si>
  <si>
    <t>original GEMS/food 17 cluster diet data 2012;  starting point for split up by national data</t>
  </si>
  <si>
    <t>FAO394 (squashes) * courgette ratio</t>
  </si>
  <si>
    <t>FAO394 (squashes) * pumpkin ratio</t>
  </si>
  <si>
    <t>FAO401 (raw peppers) x chili pepper raw ratio</t>
  </si>
  <si>
    <t>FAO401 (raw peppers) x sweet pepper raw ratio</t>
  </si>
  <si>
    <t>FAO689 (dried peppers) x chili pepper dry ratio</t>
  </si>
  <si>
    <t>FAO689 (dry peppers) x sweet pepper dry ratio</t>
  </si>
  <si>
    <t>FAO358 (head&amp;leafy brassicas) * pe-tsai ratio</t>
  </si>
  <si>
    <t>FAO358 (head&amp;leafy brassicas) * mustard greens ratio</t>
  </si>
  <si>
    <t>FAO358 (head&amp;leafy brassicas) * kale ratio</t>
  </si>
  <si>
    <t>FAO372 (lettuces) * endive ratio</t>
  </si>
  <si>
    <t>FAO372 (lettuces) * leaf lettuce ratio</t>
  </si>
  <si>
    <t>FAO358 (head&amp;leafy brassicas) * rape greens ratio</t>
  </si>
  <si>
    <t>original GEMS/food 17 cluster diet data 2012; number does not exist in FAOstat code list; starting point for split up by national data.</t>
  </si>
  <si>
    <t>FAO372 (lettuces) * witloof sprouts ratio</t>
  </si>
  <si>
    <t>FAO 15 + FAO 103</t>
  </si>
  <si>
    <t>nuts with shell *0.25 + nuts without shell</t>
  </si>
  <si>
    <t>nuts with shell*0.55 + nuts without shell</t>
  </si>
  <si>
    <t>nuts with shell *0.55 + nuts without shell</t>
  </si>
  <si>
    <t>nuts with shell * 0.53 + nuts without shell</t>
  </si>
  <si>
    <t>goose fatty liver ratio (based on offal ratio goose/ducks)</t>
  </si>
  <si>
    <t>duck fatty liver ratio (based on offal ratio duck/goose)</t>
  </si>
  <si>
    <t>FAOfood balance sheets - a handbook, FAO, Rome, 2001</t>
  </si>
  <si>
    <t>http://www.fao.org/docrep/003/x9892e/x9892e00.htm</t>
  </si>
  <si>
    <t>FAOstat: Inter-temporal changes of conversion factors, extraction  rates, productivity of crops and livestock and related matters: 1963-67 to 1993-97;</t>
  </si>
  <si>
    <t>0.19: correction factor to express barley beer (PP) as barley (RAC); 1 unit of beer without alcohol corresponds to 13.5% barley, 0.1-4% alcohol to 19% barley and &gt;7% alcohol to 26.5% barley.</t>
  </si>
  <si>
    <t>Apple, raw (incl cider, excl juice)</t>
  </si>
  <si>
    <t>Sugar cane, sugar (incl non-centrifugal sugar, incl refined sugar and maltose)</t>
  </si>
  <si>
    <t>Cattle meat, raw, (incl calf meat, incl prepared meat)</t>
  </si>
  <si>
    <t>split ratio calculated based on national consumption data for adults/general population or GEMSfood data</t>
  </si>
  <si>
    <t>GEMS/food 17 cluster diet data, rearranged according to Codex code, recalculated to commodities including/excluding processed products</t>
  </si>
  <si>
    <t>Eggs, raw, (incl dried)</t>
  </si>
  <si>
    <t>Chicken eggs, raw (incl dried)</t>
  </si>
  <si>
    <t>Eggs, NES (in shell)</t>
  </si>
  <si>
    <t>G01 intake</t>
  </si>
  <si>
    <t>G02 intake</t>
  </si>
  <si>
    <t>G03 intake</t>
  </si>
  <si>
    <t>G04 intake</t>
  </si>
  <si>
    <t>G05 intake</t>
  </si>
  <si>
    <t>G06 intake</t>
  </si>
  <si>
    <t>G07 intake</t>
  </si>
  <si>
    <t>G08 intake</t>
  </si>
  <si>
    <t>G09 intake</t>
  </si>
  <si>
    <t>G10 intake</t>
  </si>
  <si>
    <t>G11 intake</t>
  </si>
  <si>
    <t>G12 intake</t>
  </si>
  <si>
    <t>G13 intake</t>
  </si>
  <si>
    <t>G14 intake</t>
  </si>
  <si>
    <t>G15 intake</t>
  </si>
  <si>
    <t>G16 intake</t>
  </si>
  <si>
    <t>G17 intake</t>
  </si>
  <si>
    <t>G01
diet</t>
  </si>
  <si>
    <t>G02
diet</t>
  </si>
  <si>
    <t>G03
diet</t>
  </si>
  <si>
    <t>G04
diet</t>
  </si>
  <si>
    <t>G05
diet</t>
  </si>
  <si>
    <t>G06
diet</t>
  </si>
  <si>
    <t>G07
diet</t>
  </si>
  <si>
    <t>G08
diet</t>
  </si>
  <si>
    <t>G09
diet</t>
  </si>
  <si>
    <t>G10
diet</t>
  </si>
  <si>
    <t>G11
diet</t>
  </si>
  <si>
    <t>G12
diet</t>
  </si>
  <si>
    <t>G13
diet</t>
  </si>
  <si>
    <t>G14
diet</t>
  </si>
  <si>
    <t>G15
diet</t>
  </si>
  <si>
    <t>G16
diet</t>
  </si>
  <si>
    <t>G17
diet</t>
  </si>
  <si>
    <t>Expr as</t>
  </si>
  <si>
    <t>Diets as g/person/day</t>
  </si>
  <si>
    <t>Select tab "IEDI calculation"</t>
  </si>
  <si>
    <t>just change the value in tab "IEDI calculation"</t>
  </si>
  <si>
    <t>For dietary calculations, the consumption value for either pome fruit or the individual fruit would be used, but not both,</t>
  </si>
  <si>
    <t>Data conversion for JMPR use</t>
  </si>
  <si>
    <t>Where necessary, consumption data combined during clustering (GEMSfood codes &gt; 9000), were split into original FAOstat data</t>
  </si>
  <si>
    <t xml:space="preserve">Diet conversion factors were based on FAO conversion factors, USDA 1975 or USDA 1992 or other internet sources (as indicated and in this order). </t>
  </si>
  <si>
    <t>ConsPondLevCorrect.xls, dated 21 September 2012, provided by Philippe Verger, WHO</t>
  </si>
  <si>
    <t>No correction factor used, since all milk fractions add up to whole milk. Factor 80/10 (milkfat basis) to express butter and ghee as buffalo milk, raw is not used. Assumption butter has 80% fat as for cow.</t>
  </si>
  <si>
    <t>No correction factor used, since all milk fractions add up to whol milk. Correction factor to express cheese as buffalo, milk, raw not used.</t>
  </si>
  <si>
    <t xml:space="preserve">No correction factor used since all milk fractions add up to whole milk. Factor 1/0.95: to express skimmed milk into whole milk, raw, not used. Skim milk represents 95% of the quantity of whole milk used for butter production. </t>
  </si>
  <si>
    <t xml:space="preserve">No correction factor used, since all milk fractions add up to whole milk. Factor 1/YF=1/0.15 to express cream as whole milk, raw, not used. There are different kinds of cream with different fat content. So the conversion factor ranges from 9%-35%, with 15% as average. </t>
  </si>
  <si>
    <t xml:space="preserve">No correction factor used, since all milk fractions add up to whole milk. Factor 1/YF = 1/0.047 to express butter as whole milk not used. Butter has a typical composition of a minimum fat content of 82%, a maximum moisture content of 16% and a maximum content of skim solids of 2%. (Agrobusiness Handbook, FAO 2009). Extraction rates world figures ranged from 5.3% in 1963-1967 and 4.7% in 1993-1997. Extraction rates of various countries range from 3.5%-6.0%. </t>
  </si>
  <si>
    <t>No correction factor used, since all milk fractions add up to whole milk. Factor 99.80/4.7=21.2 (milkfat basis) to express ghee as whole milk, raw, not used. Commercial ghee contains 99.80 % milkfat and 0.1% non-fat solids; whole milk contains 4.7% milkfat.</t>
  </si>
  <si>
    <t xml:space="preserve">no correction factor used since all milk fractions add up to whole milk. </t>
  </si>
  <si>
    <t xml:space="preserve">No correction factor used, since all milk fractions add up to whole milk. Factor 1/YF=1/0.12 to express cheese as whole milk, raw, not used. Cheese made principally from whole milk has extraction ranges of 10%-18% with an average of 12% (period 1993-1997). The fat content of cheese can be under 5% or over 45% (dry weight basis). The moisture content can go from 30%-80%. </t>
  </si>
  <si>
    <t xml:space="preserve">No corrrection factor used, since all milk fractions add up to whole mil. Factor 1/YF=1/0.19 to express cheese as whole milk, raw, not used. Cheese made principally from skim milk has extraction ranges of 5%-25% with an average of 19% (period 1993-1997). The fat content of cheese can be under 5% or over 45% (dry weight basis). The moisture content can go from 30%-80%. </t>
  </si>
  <si>
    <t>No correction factor used, since all milk fractions add up to whole milk. Factor 33/4 (milkfat basis) to express whey cheese as whole milk, raw, not used. Whey cheeses are principally obtained through  (1) the concentration of whey and the moulding of the concentrated product; (2) the coagulation of whey by heat with or without the addition of acid. Milkfat on dry basis ranges from &lt;10% to minimum 33%.</t>
  </si>
  <si>
    <t>No correction factor used since all milk fractions add up to whole milk.</t>
  </si>
  <si>
    <t xml:space="preserve">No correction factor used, since all milk fractions add up to whole milk. </t>
  </si>
  <si>
    <t>No correction factor used since all milk fractions add up to whole milk</t>
  </si>
  <si>
    <t>no correction factor used since all milk fractions add up to whole milk</t>
  </si>
  <si>
    <t>no correction factor used since all milk fractions add up to whole milk.</t>
  </si>
  <si>
    <t>No correction factor used, since all milk fractions add up to whole milk</t>
  </si>
  <si>
    <t>No correction factor used, since all milk fractions add up to whole milk.</t>
  </si>
  <si>
    <t>CM 0649 (GC 0649)</t>
  </si>
  <si>
    <t>CM 1205</t>
  </si>
  <si>
    <t>Wheat, gluten</t>
  </si>
  <si>
    <t>Wheat, bread (white bread &amp; wholemeal bread)</t>
  </si>
  <si>
    <t>Wheat, flour (white flour and wholemeal flour, incl meslin flour)</t>
  </si>
  <si>
    <t>Wheat, flour (white flour and wholemeal flour)</t>
  </si>
  <si>
    <t>P. Verger, M. Huz, C. Bianchi</t>
  </si>
  <si>
    <t>This spreadsheet contained the individual FAOstat data by country. the 17 cluster diet data as calculated by WHO  and the population sizes per country.</t>
  </si>
  <si>
    <t>For this, theFAOstat data for the individual commodities from the year 2002-2007 were averaged and then clustered using weighted average by population size</t>
  </si>
  <si>
    <r>
      <t>The information which commodities were added together in the GEMSfood codes &gt; 9000, was in the Excel spreadsheet "</t>
    </r>
    <r>
      <rPr>
        <b/>
        <sz val="10"/>
        <rFont val="Times New Roman"/>
        <family val="1"/>
      </rPr>
      <t>Origin_SUA_indiv.xls</t>
    </r>
    <r>
      <rPr>
        <sz val="10"/>
        <rFont val="Times New Roman"/>
        <family val="1"/>
      </rPr>
      <t>", provided 26 Febr 2013, by Philippe Verger, WHO.</t>
    </r>
  </si>
  <si>
    <r>
      <t>The original FAOstat data were in the spreadsheet "S</t>
    </r>
    <r>
      <rPr>
        <b/>
        <sz val="10"/>
        <rFont val="Times New Roman"/>
        <family val="1"/>
      </rPr>
      <t>UA_food_kg_capita_year.xls</t>
    </r>
    <r>
      <rPr>
        <sz val="10"/>
        <rFont val="Times New Roman"/>
        <family val="1"/>
      </rPr>
      <t>", provided 5 March 2013, by Philippe Verger, WHO</t>
    </r>
  </si>
  <si>
    <r>
      <t>National consumption data were in the Access database "</t>
    </r>
    <r>
      <rPr>
        <b/>
        <sz val="10"/>
        <rFont val="Times New Roman"/>
        <family val="1"/>
      </rPr>
      <t>Individual - data chronic.accdb</t>
    </r>
    <r>
      <rPr>
        <sz val="10"/>
        <rFont val="Times New Roman"/>
        <family val="1"/>
      </rPr>
      <t>", provided 28 October 2013, by Philippe Verger, WHO</t>
    </r>
  </si>
  <si>
    <r>
      <t>Calculation of the split ratio's is presented in several Excel spreadsheets combined in a zip file "</t>
    </r>
    <r>
      <rPr>
        <b/>
        <sz val="10"/>
        <rFont val="Times New Roman"/>
        <family val="1"/>
      </rPr>
      <t>Split ratios FAOstat data</t>
    </r>
    <r>
      <rPr>
        <sz val="10"/>
        <rFont val="Times New Roman"/>
        <family val="1"/>
      </rPr>
      <t>", calculated by RIVM on 28 July 2014.</t>
    </r>
  </si>
  <si>
    <t>T. van der Velde-Koerts, C. van den Boogaard van Oosterhout, J. Drijvers</t>
  </si>
  <si>
    <t>Triticale, flour (white flour and wholemeal flour)</t>
  </si>
  <si>
    <t>Sorghum, flour (white flour and wholemeal flour)</t>
  </si>
  <si>
    <t>Rye, flour (white flour and wholemeal flour)</t>
  </si>
  <si>
    <t>Quinoa, raw</t>
  </si>
  <si>
    <t>Millet, flour (white flour and wholemeal flour)</t>
  </si>
  <si>
    <t>Maize,  flour (white flour and wholemeal flour)</t>
  </si>
  <si>
    <t>Buckwheat, flour (white flour and wholemeal flour)</t>
  </si>
  <si>
    <t>Barley, flour (white flour and wholemeal flour)</t>
  </si>
  <si>
    <t>Ratio - Wheat, white flour</t>
  </si>
  <si>
    <t>wheat white flour ratio</t>
  </si>
  <si>
    <t>wheat flour * wheat white flour ratio</t>
  </si>
  <si>
    <t>Wheat, white flour</t>
  </si>
  <si>
    <t>Wheat, wholemeal flour</t>
  </si>
  <si>
    <t>CF 1212</t>
  </si>
  <si>
    <t>CF 0654</t>
  </si>
  <si>
    <t>Wheat, bran</t>
  </si>
  <si>
    <t>Wheat, white bread</t>
  </si>
  <si>
    <t>Wheat, wholemeal bread</t>
  </si>
  <si>
    <t>Ratio - Wheat, white bread</t>
  </si>
  <si>
    <t>Ratio - Wheat, wholemeal bread</t>
  </si>
  <si>
    <t>wheat bread * wheat white bread ratio</t>
  </si>
  <si>
    <t>wheat bread * wheat wholemeal bread ratio</t>
  </si>
  <si>
    <t>CP 1211</t>
  </si>
  <si>
    <t>CP 1212</t>
  </si>
  <si>
    <t>STMR</t>
  </si>
  <si>
    <t>correction factor to express wheat bread (PP) as wheat grain (RAC)</t>
  </si>
  <si>
    <t>simple sum of PP commodities</t>
  </si>
  <si>
    <t>FP 0227</t>
  </si>
  <si>
    <t>Crab-apple, raw</t>
  </si>
  <si>
    <t>FS 2237</t>
  </si>
  <si>
    <t>FT 0340</t>
  </si>
  <si>
    <t>Java apple, raw</t>
  </si>
  <si>
    <t>FT 0300</t>
  </si>
  <si>
    <t>FT 0364</t>
  </si>
  <si>
    <t>Jaboticaba, raw</t>
  </si>
  <si>
    <t>Sentul, raw</t>
  </si>
  <si>
    <t>Açai berry ratio</t>
  </si>
  <si>
    <t>Fruits NES * açai berry ratio</t>
  </si>
  <si>
    <t>Banana, raw (incl plantains) (incl dried)</t>
  </si>
  <si>
    <t xml:space="preserve">simple sum </t>
  </si>
  <si>
    <t>simple sum</t>
  </si>
  <si>
    <t>FI 2483</t>
  </si>
  <si>
    <t>Feijoa (Pineapple guava), raw</t>
  </si>
  <si>
    <t>Cupuaçu, raw</t>
  </si>
  <si>
    <t>FI 2488</t>
  </si>
  <si>
    <t>FI 0360</t>
  </si>
  <si>
    <t>FI 0312</t>
  </si>
  <si>
    <t>Tamarillo (i.e. Tree tomato)</t>
  </si>
  <si>
    <t>FI 0338</t>
  </si>
  <si>
    <t>VC 0421</t>
  </si>
  <si>
    <t>VC 0422</t>
  </si>
  <si>
    <t>VC 0423</t>
  </si>
  <si>
    <t>VC 0427</t>
  </si>
  <si>
    <t>VC 0428</t>
  </si>
  <si>
    <t>Loofah, Angled (Sinkwa, Sinkwa towel gourd), raw</t>
  </si>
  <si>
    <t>Loofah, Smooth, raw</t>
  </si>
  <si>
    <t>VC 0430</t>
  </si>
  <si>
    <t>Snake gourd</t>
  </si>
  <si>
    <t>VO 0443</t>
  </si>
  <si>
    <t>Pepino (Melon pear, Tree melon)</t>
  </si>
  <si>
    <t>Goji berry</t>
  </si>
  <si>
    <t>Quorn</t>
  </si>
  <si>
    <t>Seaweed</t>
  </si>
  <si>
    <t>VL 0269</t>
  </si>
  <si>
    <t>VL 0469</t>
  </si>
  <si>
    <t>Grape leaves, raw</t>
  </si>
  <si>
    <t>VL 0481</t>
  </si>
  <si>
    <t>VL 0501</t>
  </si>
  <si>
    <t>Sowthistle, raw</t>
  </si>
  <si>
    <t>VL 0505</t>
  </si>
  <si>
    <t>Taro leaves, raw</t>
  </si>
  <si>
    <t>Turnip greens, raw (i.e. Namenia, Tendergreen)</t>
  </si>
  <si>
    <t>VP 0520</t>
  </si>
  <si>
    <t>VP 0522</t>
  </si>
  <si>
    <t>VP 0553</t>
  </si>
  <si>
    <t>Vegetables NES raw (incl processed): bamboo shoots, beetroots, chards, capers, cardoons, celery, chervil, cress, fennel, horseradish, sweet marjoram, oyster plant, parsley, parsnips, radish, rhubarb, rutabagas/swedes, savory, scorzonera, sorrel, soybean sprouts</t>
  </si>
  <si>
    <t>Mung bean sprouts</t>
  </si>
  <si>
    <t>Soybean sprouts</t>
  </si>
  <si>
    <t>GC 0648</t>
  </si>
  <si>
    <t>GC 0656</t>
  </si>
  <si>
    <t>SO 0090</t>
  </si>
  <si>
    <t>SO 0692</t>
  </si>
  <si>
    <t>SO 0693</t>
  </si>
  <si>
    <t>SO 0696</t>
  </si>
  <si>
    <t>SO 0697</t>
  </si>
  <si>
    <t>SO 0701</t>
  </si>
  <si>
    <t xml:space="preserve">Castor bean, raw (incl oil) </t>
  </si>
  <si>
    <t>Castor bean, raw</t>
  </si>
  <si>
    <t>Castor bean, oil</t>
  </si>
  <si>
    <t>Oilseeds, NES, raw (including flour, incl myrtle wax, incl Japan wax): beech nut, Aleurites moluccana; Carapa guineensis; Croton tiglium; Bassia latifolia; Guizotia abyssinia; Licania rigida; Perilla frutescens; Jatropha curcas; Shorea robusta; Pongamia glabra; Astrocaryum spp., as well as tea seeds, grape seed and tomato seeds for oil extraction</t>
  </si>
  <si>
    <t>Oilseeds, NES, raw: beech nut, Aleurites moluccana; Carapa guineensis; Croton tiglium; Bassia latifolia; Guizotia abyssinia; Licania rigida; Perilla frutescens; Jatropha curcas; Shorea robusta; Pongamia glabra; Astrocaryum spp., as well as tea seeds, grape seeds and tomato seeds for oil extraction</t>
  </si>
  <si>
    <t>HH 0727</t>
  </si>
  <si>
    <t>Chives</t>
  </si>
  <si>
    <t>HH 0733</t>
  </si>
  <si>
    <t>HH 0735</t>
  </si>
  <si>
    <t>HH 0751</t>
  </si>
  <si>
    <t>Anise pepper</t>
  </si>
  <si>
    <t>Black caraway</t>
  </si>
  <si>
    <t>Herbal teas NES, dried</t>
  </si>
  <si>
    <t>Mate, dried</t>
  </si>
  <si>
    <t>Teas and herbal teas, dried (incl concentrates )</t>
  </si>
  <si>
    <t>MM 0813</t>
  </si>
  <si>
    <t>MM 0817</t>
  </si>
  <si>
    <t>MM 0819</t>
  </si>
  <si>
    <t>Dear, meat, raw (domestic)</t>
  </si>
  <si>
    <t>Kangaroo meat, raw (domestic)</t>
  </si>
  <si>
    <t>Rabbit meat, raw (including other domestic rodents meat) (domestic)</t>
  </si>
  <si>
    <t>PM 0847</t>
  </si>
  <si>
    <t>Quail meat, raw</t>
  </si>
  <si>
    <t>Emu meat, raw</t>
  </si>
  <si>
    <t>original FAOstat data obtained by splitting GEMS/food 17 cluster diet data (based on combined FAOstat data)</t>
  </si>
  <si>
    <t>consumption calculated based on FAOstat data x split ratio</t>
  </si>
  <si>
    <t>not listed in FAOstat database</t>
  </si>
  <si>
    <t>FAO 521 + pomefruit NES * pear ratio</t>
  </si>
  <si>
    <t>FAO523 + pomefruit NES * quince ratio</t>
  </si>
  <si>
    <t>no FAOstat data, no national chronic consumption data, line added because IESTI data are available</t>
  </si>
  <si>
    <t>consumption calculated based on on PP commodity x conversion factor and/or sum of RAC commodities</t>
  </si>
  <si>
    <t>nuts with shell *0.50 + nuts without shell</t>
  </si>
  <si>
    <t>Start calculations with by clicking on the button "Make IEDI table"</t>
  </si>
  <si>
    <t>Relevant values (indicated by KEEP) were rounded: NC (no consumption)=NC, 0 = NC, &lt;0.1 = 0.1, other rounded to 2 decimals</t>
  </si>
  <si>
    <t>Versions</t>
  </si>
  <si>
    <t>Macro's to be started with a button</t>
  </si>
  <si>
    <t>Version where aggregated consumption data in the GEMSfood cluster diets were split using national data</t>
  </si>
  <si>
    <t>MEAT FROM MAMMALS other than marine mammals, raw (incl prepared meat) -80% as muscle</t>
  </si>
  <si>
    <t>MEAT FROM MAMMALS other than marine mammals, raw (incl prepared meat) - 20% as fat</t>
  </si>
  <si>
    <t>Buffalo meat, raw - 80% as muscle</t>
  </si>
  <si>
    <t>Buffalo meat, raw - 20% as fat</t>
  </si>
  <si>
    <t>Camel meat, raw (including meat of other domestic camelids) - 80% as muscle</t>
  </si>
  <si>
    <t>Camel meat, raw (including meat of other domestic camelids) - 20% as fat</t>
  </si>
  <si>
    <t>Cattle meat, raw, (incl calf meat, incl prepared meat) - 80% as muscle</t>
  </si>
  <si>
    <t>Cattle meat, raw, (incl calf meat, incl prepared meat) - 20% as fat</t>
  </si>
  <si>
    <t>Goat meat, raw, (incl kids meat) - 80% as muscle</t>
  </si>
  <si>
    <t>Goat meat, raw, (incl kids meat) - 20% as fat</t>
  </si>
  <si>
    <t>Horse meat raw, incl meat of other equidae (asses, mules) -80% as muscle</t>
  </si>
  <si>
    <t>Horse meat raw, incl meat of other equidae (asses, mules) -20% as fat</t>
  </si>
  <si>
    <t>Pig meat, raw (incl prepared meat) - 80% as muscle</t>
  </si>
  <si>
    <t>Pig meat, raw (incl prepared meat) -20% as fat</t>
  </si>
  <si>
    <t>Rabbit meat, raw (including other domestic rodents meat) -80% as muscle</t>
  </si>
  <si>
    <t>Rabbit meat, raw (including other domestic rodents meat) - 20% as muscle</t>
  </si>
  <si>
    <t>Sheep meat, raw (incl lamb meat) - 80% as muscle</t>
  </si>
  <si>
    <t>Sheep meat, raw (incl lamb meat) - 20% as fat</t>
  </si>
  <si>
    <t>Game meat, raw -80% as muscle</t>
  </si>
  <si>
    <t>Game meat, raw -20% as fat</t>
  </si>
  <si>
    <t>Poultry meat, raw (incl prepared) - 90% as muscle</t>
  </si>
  <si>
    <t>Poultry meat, raw (incl prepared) - 10% as fat</t>
  </si>
  <si>
    <t>Chicken meat, raw (incl prepared) - 90% as muscle</t>
  </si>
  <si>
    <t>Chicken meat, raw (incl prepared) - 10% as fat</t>
  </si>
  <si>
    <t>Duck meat, raw - 90% as muscle</t>
  </si>
  <si>
    <t>Duck meat, raw - 10% as fat</t>
  </si>
  <si>
    <t>Goose meat, raw - 90% as muscle</t>
  </si>
  <si>
    <t>Goose meat, raw - 10% as fat</t>
  </si>
  <si>
    <t>Pigeon meat, raw - 90% as muscle</t>
  </si>
  <si>
    <t>Pigeon meat, raw - 10% as fat</t>
  </si>
  <si>
    <t>Turkey meat, raw- 90% as muscle</t>
  </si>
  <si>
    <t>Turkey meat, raw -10% as fat</t>
  </si>
  <si>
    <t>Oats, raw (incl rolled)</t>
  </si>
  <si>
    <t>Triticale, raw (incl flour)</t>
  </si>
  <si>
    <t xml:space="preserve">wheat + bulgur*1.26 + fermented beverages *0.19 + germ*1.00 + wholemeal bread*1.26 </t>
  </si>
  <si>
    <t>wheat + bulgur*1.26 fermented beverages *0.19</t>
  </si>
  <si>
    <t>Wheat, white flour (incl white flour products: starch, gluten, macaroni, pastry)</t>
  </si>
  <si>
    <t>Wheat, raw (incl bulgur, incl fermented beverages, incl germ,  incl wholemeal bread, incl white flour products, incl white bread)</t>
  </si>
  <si>
    <t>Wheat, raw (incl bulgur, incl fermented beverages, incl germ, incl wholemeal bread, excl white flour products, excl white bread)</t>
  </si>
  <si>
    <t>Wheat, raw (incl bulgur, incl fermented beverages, incl white flour products, incl white bread, excl germ, excl wholemeal bread)</t>
  </si>
  <si>
    <t>Wheat, raw (incl bulgur,  incl fermented beverages, excl germ, excl wholemeal bread, excl white flour products, excl white bread)</t>
  </si>
  <si>
    <t>wheat + bulgur*1.26  + fermented beverages *0.19 +germ*1.00 + wholemeal bread*1.26 + white flour products*1.26 + white bread*1.26</t>
  </si>
  <si>
    <t>wheat + bulgur*1.26  fermented beverages *0.19 + white flour products*1.26 + white bread*1.26</t>
  </si>
  <si>
    <t>JF 0001</t>
  </si>
  <si>
    <t>FP 0307</t>
  </si>
  <si>
    <t>Information on how consumption values were calculated can be found in the tab "GEMSfood data conversions"</t>
  </si>
  <si>
    <t>For example, if you have processing data for rapeseed oil.</t>
  </si>
  <si>
    <t>You enter the STMR-P for rapeseed oil, but also the STMR for rapeseed, raw (excluding the oil)</t>
  </si>
  <si>
    <t>In case you do not have processing data for rapeseed oil, you enter the STMR for raw rapeseed in the entry for rapeseed (including oil)</t>
  </si>
  <si>
    <t>Information on what is included in the consumption of a certain commodity, can be found in the tab "GEMSfood data conversions"</t>
  </si>
  <si>
    <t>Information on the Codex Codes can be found in the CCPR reports (appendix VIII, CCPR report 2010) and the 1993 version of the Codex Classification</t>
  </si>
  <si>
    <t>Be aware that all relevant consumptions of a certain commodity need to be taken into account.</t>
  </si>
  <si>
    <t>The fat value is entered twice: once under meat (mamalian meat, poultry meat, 20% as fat) and once under fats (mammalian fats, poultry fats)</t>
  </si>
  <si>
    <t>VD 0072</t>
  </si>
  <si>
    <t>FAO497+lemon juice*2.78</t>
  </si>
  <si>
    <t>If processing data are available, these should be used (IEDI calculation), but only if consumption values for processed commodities are available.</t>
  </si>
  <si>
    <t>When no consumption values are available for processed commodities, a refined dietary risk assessment is not possible</t>
  </si>
  <si>
    <t>Total intake (ug/person)=</t>
  </si>
  <si>
    <t>ADI (ug/person)=</t>
  </si>
  <si>
    <t>Diets: g/person/day. Intake = ug/person/day</t>
  </si>
  <si>
    <t>Intake as ug/person/day</t>
  </si>
  <si>
    <t>Intake = daily intake: ug/person</t>
  </si>
  <si>
    <t>Version 02, dd 9 October 2014</t>
  </si>
  <si>
    <t>Bug solved for 2 bit computers (character mu is not recognised by 2 bit Japanese/Chinese computers)</t>
  </si>
  <si>
    <t>Version used by the 2014 JMPR</t>
  </si>
  <si>
    <t>Klik on "Enable Content" and answer "Yes" to the question if you want to make this a trusted file.</t>
  </si>
  <si>
    <t>Calculation error solved for table olives &amp; tropical fruits edible peel</t>
  </si>
  <si>
    <t>Version 02b, dd 17 November 2014</t>
  </si>
  <si>
    <t>Version 02c, dd 29 December 2014</t>
  </si>
  <si>
    <t>Various typing errors and reference errors corrected</t>
  </si>
  <si>
    <t>Version 03</t>
  </si>
  <si>
    <t>Grape data were listed twice; as grapes and as table/wine grapes</t>
  </si>
  <si>
    <t>Group of Citrus fruit, raw (incl citrus fruit juice, excl kumquat commodities)</t>
  </si>
  <si>
    <t>Group of Citrus fruit, raw (incl citrus fruit juice, incl kumquat commodities)</t>
  </si>
  <si>
    <t>Group of Citrus fruit, raw (incl kumquat commodities)</t>
  </si>
  <si>
    <t>Group of Citrus fruit, raw (excl kumquat commodities)</t>
  </si>
  <si>
    <t>Group of Citrus fruit, raw</t>
  </si>
  <si>
    <t>Group of Citrus fruit, juice</t>
  </si>
  <si>
    <t>Subgroup of Lemons and limes, raw (incl lemon juice) (incl kumquat commodities)</t>
  </si>
  <si>
    <t>Subgroup of Lemons and limes, raw (incl lemon juice, excl kumquat commodities)</t>
  </si>
  <si>
    <t>Subgroup of Lemons and limes, raw (incl kumquat commodities)</t>
  </si>
  <si>
    <t>Subgroup of Lemons and limes, raw (excl kumquat commodities)</t>
  </si>
  <si>
    <t>Subgroup of Mandarins, raw (incl mandarin juice)</t>
  </si>
  <si>
    <t>Subgroup of Mandarins, raw (incl mandarin juice): not calculated correctly</t>
  </si>
  <si>
    <t>Subgroup of Mandarins, raw</t>
  </si>
  <si>
    <t>Subgroup of Mandarins, juice</t>
  </si>
  <si>
    <t>Subgroup of Oranges, sweet, sour, raw (incl orange juice)</t>
  </si>
  <si>
    <t>Subgroup of Oranges, sweet, sour, raw</t>
  </si>
  <si>
    <t>Subgroup of Oranges, juice (single strength, incl. concentrated)</t>
  </si>
  <si>
    <t>Subgroup of Oranges, juice, single strength</t>
  </si>
  <si>
    <t>Subgroup of Oranges, juice, concentrated</t>
  </si>
  <si>
    <t>Orange, sour (chinotto), raw (incl juice)</t>
  </si>
  <si>
    <t>Subgroup of Pummelo and grapefruits, raw (incl grapefruit juice)</t>
  </si>
  <si>
    <t>Subgroup of Pummelo and grapefruits, raw</t>
  </si>
  <si>
    <t>Group of Pomefruits, raw</t>
  </si>
  <si>
    <t>Group of Pome fruits, raw</t>
  </si>
  <si>
    <t>Apple cider (i.e. fermented apple juice)</t>
  </si>
  <si>
    <t>Group of Pome fruits, raw (incl. apple juice, incl apple cider)</t>
  </si>
  <si>
    <t>Group of Pome fruits, raw (incl apple juice, excl apple cider)</t>
  </si>
  <si>
    <t>Group of Pome fruits, raw (incl apple cider, excl apple juice)</t>
  </si>
  <si>
    <t>Group of Stone fruits, raw (incl dried plums, incl dried apricots)</t>
  </si>
  <si>
    <t>Group of Stone fruits, raw (incl dried plums, excl dried apricots)</t>
  </si>
  <si>
    <t>Group of Stone fruits, raw (incl dried apricots, excl dried plums)</t>
  </si>
  <si>
    <t>Group of Stone fruits, raw</t>
  </si>
  <si>
    <t>Check sum: Group of Stone fruits, raw</t>
  </si>
  <si>
    <t>Subgroup of Cherries, raw</t>
  </si>
  <si>
    <t>Ratio - Subgroup of Cherries, raw (sour &amp; sweet)</t>
  </si>
  <si>
    <t>Subgroup of Plums, juice , concentrated</t>
  </si>
  <si>
    <t>Subgroup of Plums, juice, single strength</t>
  </si>
  <si>
    <t>Subgroup of Plums, raw (incl dried plums)</t>
  </si>
  <si>
    <t xml:space="preserve">Subgroup of Plums, raw </t>
  </si>
  <si>
    <t>Subgroup of Plums, raw</t>
  </si>
  <si>
    <t>Commodities for which no consumption data are available are no longer listed in the final spreadsheet</t>
  </si>
  <si>
    <t>Subgroup of peaches, raw (incl dried apricots)</t>
  </si>
  <si>
    <t>Subgroup of peaches, raw</t>
  </si>
  <si>
    <t>Group of Berries and other small fruits, raw (incl processed)</t>
  </si>
  <si>
    <t>Group of Berries and other small fruits, raw</t>
  </si>
  <si>
    <t>Group of Berries and other small fruits, raw, (incl processed), excl small fruit vine climbing (group 004D)</t>
  </si>
  <si>
    <t>Group of Berries and other small fruits, raw, (incl processed), excl small fruit vine climbing (group 004D), excl low growing berries (group 004E)</t>
  </si>
  <si>
    <t>Subgroup of Caneberries, raw</t>
  </si>
  <si>
    <t xml:space="preserve">Subgroup of Bush berries, raw (including processed) </t>
  </si>
  <si>
    <t>Currants, Black, Red, White, raw</t>
  </si>
  <si>
    <t>Gooseberry, raw</t>
  </si>
  <si>
    <t>Bergamot, raw (incl juice) = subgroup of oranges, sweet, sour</t>
  </si>
  <si>
    <t xml:space="preserve">Subgroup of Large shrub/tree berries, raw (including processed) </t>
  </si>
  <si>
    <t>Mulberries, raw</t>
  </si>
  <si>
    <t>Service berries (rowan), raw (incl processed)</t>
  </si>
  <si>
    <t xml:space="preserve">Subgroup of Small fruit vine climbing, raw (incl processed) </t>
  </si>
  <si>
    <t>Grapes, raw (incl must, incl dried, incl juice, incl wine )</t>
  </si>
  <si>
    <t>Grapes, raw (incl must, incl dried, incl wine, excl juice)</t>
  </si>
  <si>
    <t>Grapes, raw (incl must, incl juice, incl wine, excl dried)</t>
  </si>
  <si>
    <t>Grapes, raw (incl dried, incl juice, incl wine, excl must)</t>
  </si>
  <si>
    <t>Grapes, raw (incl must, incl dried, incl juice, excl wine)</t>
  </si>
  <si>
    <t>Grapes, raw (incl must, incl dried, excl juice, excl wine)</t>
  </si>
  <si>
    <t>Grapes, raw (incl must, incl juice, excl dried, excl wine)</t>
  </si>
  <si>
    <t>Grapes, raw (incl must, incl wine, excl dried, excl juice)</t>
  </si>
  <si>
    <t>Grapes, raw (incl dried, incl juice, excl wine, excl must)</t>
  </si>
  <si>
    <t>Grapes, raw (incl dried, incl wine, excl must, excl juice)</t>
  </si>
  <si>
    <t>Grapes, raw (incl juice, incl wine, excl must, excl dried)</t>
  </si>
  <si>
    <t>Grapes, raw (incl must, excl dried, excl juice, excl wine)</t>
  </si>
  <si>
    <t>Grapes, raw (incl dried, excl must, excl juice, excl wine)</t>
  </si>
  <si>
    <t>Grapes, raw (incl juice, excl must, excl dried, excl wine)</t>
  </si>
  <si>
    <t>Grapes, raw (incl wine, excl must, excl dried, excl juice)</t>
  </si>
  <si>
    <t>Grapes, raw (i.e. table grapes)</t>
  </si>
  <si>
    <t>Graps must (from wine-grapes)</t>
  </si>
  <si>
    <t>Grapes, dried (= currants, raisins and sultanas) (from table-grapes)</t>
  </si>
  <si>
    <t>Grape wine (incl vermouths) (from wine-grapes)</t>
  </si>
  <si>
    <t>Grape vermouths (from wine-grapes)</t>
  </si>
  <si>
    <t>Grape wine (from wine-grapes)</t>
  </si>
  <si>
    <t>FB 1235</t>
  </si>
  <si>
    <t>Table grapes, raw (incl dried grapes)</t>
  </si>
  <si>
    <t>FB 1236</t>
  </si>
  <si>
    <t>Wine grapes, raw (incl must, juice, wine)</t>
  </si>
  <si>
    <t>identical to "Grapes, raw (incl must, incl juice, incl wine, excl dried)"</t>
  </si>
  <si>
    <t>Table grapes, raw</t>
  </si>
  <si>
    <t>identical to "Grapes, raw (i.e. table grapes)"</t>
  </si>
  <si>
    <t>identical to "Grapes, raw (incl dried, excl must, excl juice, excl wine)"</t>
  </si>
  <si>
    <t>Subgroup of Low growing berries, raw</t>
  </si>
  <si>
    <t>Dangle berries, raw = Blueberries</t>
  </si>
  <si>
    <t>Subgroup of Assorted (sub) tropical fruits - edible peel - small, raw (including processed)</t>
  </si>
  <si>
    <t>Table olives, raw (incl preserved)</t>
  </si>
  <si>
    <t>Olives, raw (i.e. table olives and olives for oil production); listed twice</t>
  </si>
  <si>
    <t>Table olives, raw</t>
  </si>
  <si>
    <t>Table olives, preserved</t>
  </si>
  <si>
    <t xml:space="preserve">Carambola, raw </t>
  </si>
  <si>
    <t>Carob (Locust tree, St John's bread)</t>
  </si>
  <si>
    <t>Subgroup of Assorted (sub) tropical fruits - edible peel - palms, raw (incl processed)</t>
  </si>
  <si>
    <t>Açai, raw</t>
  </si>
  <si>
    <t>ratio - Açai, raw</t>
  </si>
  <si>
    <t>Group of Assorted (Sub)Tropical fruits, inedible peel, raw (incl processed)</t>
  </si>
  <si>
    <t>Group of Assorted (sub) tropical  fruits, edible and inedible peel, raw</t>
  </si>
  <si>
    <t>Group of Assorted (sub) tropical fruits, edible peel, raw (incl processed)</t>
  </si>
  <si>
    <t>Subgroup of Assorted (sub) tropical fruits - inedible peel - small, raw (incl processed)</t>
  </si>
  <si>
    <t>Subgroup of Assorted (sub) tropical fruits - inedible smooth peel - large, raw (incl processed)</t>
  </si>
  <si>
    <t>Banana, dried (incl dried plantains)</t>
  </si>
  <si>
    <t>Banana, raw (incl raw plantains)</t>
  </si>
  <si>
    <t>Banana, raw (incl dried) (excl plantains)</t>
  </si>
  <si>
    <t>Banana, raw (excl plantains)</t>
  </si>
  <si>
    <t>Banana, dried (excl plantains)</t>
  </si>
  <si>
    <t>Calculation error for plantain (total) and bananas corrected</t>
  </si>
  <si>
    <t>Plantain, raw (incl dried) = banana</t>
  </si>
  <si>
    <t xml:space="preserve">Langsat </t>
  </si>
  <si>
    <t>Ratio - Star apple, raw</t>
  </si>
  <si>
    <t>Subgroup of Assorted (sub) tropical fruits - inedible rough or hairy peel - large, raw</t>
  </si>
  <si>
    <t xml:space="preserve">Sapote, Mammey, raw </t>
  </si>
  <si>
    <t>Subgroup of Assorted (sub) tropical fruits - inedible peel - cactus, raw (incl processed)</t>
  </si>
  <si>
    <t>Subgroup of Assorted (sub) tropical fruits - inedible peel - vines, raw</t>
  </si>
  <si>
    <t>Subgroup of Assorted (sub) tropical fruits - inedible peel - palms</t>
  </si>
  <si>
    <t>Hog plum, raw (i.e. yellow mombin)</t>
  </si>
  <si>
    <t>Pears: Pyrus communis</t>
  </si>
  <si>
    <t>009A</t>
  </si>
  <si>
    <t>Bulb  onions</t>
  </si>
  <si>
    <t>VS 0380</t>
  </si>
  <si>
    <t>009B</t>
  </si>
  <si>
    <t>Green onions</t>
  </si>
  <si>
    <t>VA 2031</t>
  </si>
  <si>
    <t>Subgroup of bulb onions</t>
  </si>
  <si>
    <t>Group of Bulb vegetables, raw</t>
  </si>
  <si>
    <t>VA 2032</t>
  </si>
  <si>
    <t>Subgroup of Green Onions</t>
  </si>
  <si>
    <t>Onions, dry, raw</t>
  </si>
  <si>
    <t>010A</t>
  </si>
  <si>
    <t>Flowerhead brassica</t>
  </si>
  <si>
    <t>Flowerhead brassica (incl Chinese broccoli)</t>
  </si>
  <si>
    <t>010B</t>
  </si>
  <si>
    <t>Head brassica</t>
  </si>
  <si>
    <t>VB 2036</t>
  </si>
  <si>
    <t>VB 0467</t>
  </si>
  <si>
    <t>Subgroup of Head Brassicas, raw</t>
  </si>
  <si>
    <t>010C</t>
  </si>
  <si>
    <t>Stem brassicas</t>
  </si>
  <si>
    <t>VB 2016</t>
  </si>
  <si>
    <t>identical to VB 0405 (kohlrabi)</t>
  </si>
  <si>
    <t>Subgroup of Flowerhead Brassica, raw</t>
  </si>
  <si>
    <t>Subgroup of Stem Brassicas, raw</t>
  </si>
  <si>
    <t>The order has been changed and some Codex numbers have changed, according to appendix VIII in CCPR report 2017</t>
  </si>
  <si>
    <t>011A</t>
  </si>
  <si>
    <t>Cucumbers and squashes</t>
  </si>
  <si>
    <t>VC 2039</t>
  </si>
  <si>
    <t>Bitter melon (Balsam pear, Bitter cucumber, Bitter gourd), raw</t>
  </si>
  <si>
    <t>Bottle gourd (Cucuzzi), raw</t>
  </si>
  <si>
    <t>Chayote (Christophine), raw</t>
  </si>
  <si>
    <t>Squash, Summer (Courgette, Marrow, Zucchetti, Zucchini), raw</t>
  </si>
  <si>
    <t>Ratio - Squash, Summer (Courgette, Marrow, Zucchetti, Zucchini), raw</t>
  </si>
  <si>
    <t>011B</t>
  </si>
  <si>
    <t>Melons, pumpkins and winter squashes</t>
  </si>
  <si>
    <t>VC 2040</t>
  </si>
  <si>
    <t>VC 0429</t>
  </si>
  <si>
    <t>Pumpkins, raw</t>
  </si>
  <si>
    <t>Ratio - Pumpkin, raw</t>
  </si>
  <si>
    <t>Pumpkins, squash and gourds, raw (Cucurbita spp)</t>
  </si>
  <si>
    <t>012A</t>
  </si>
  <si>
    <t>VO 2045</t>
  </si>
  <si>
    <t>VO 2704</t>
  </si>
  <si>
    <t>012B</t>
  </si>
  <si>
    <t>Pepper and pepper-like commodities</t>
  </si>
  <si>
    <t>Tomatoes and tomato-like commodities</t>
  </si>
  <si>
    <t>VO 0051</t>
  </si>
  <si>
    <t>012C</t>
  </si>
  <si>
    <t>Eggplant and eggplant-like commodities</t>
  </si>
  <si>
    <t>Scarlet egg plant (gilo)</t>
  </si>
  <si>
    <t>VO 2713</t>
  </si>
  <si>
    <t>VO 2046</t>
  </si>
  <si>
    <t>Subgroup of eggplants</t>
  </si>
  <si>
    <t>Identical to VO 0440 (eggplant)</t>
  </si>
  <si>
    <t>VO 2700</t>
  </si>
  <si>
    <t>Cherry tomato</t>
  </si>
  <si>
    <t>identical to "tomato, raw (incl juice, incl paste, incl canned)</t>
  </si>
  <si>
    <t>Group of Leafy vegetables, raw</t>
  </si>
  <si>
    <t>013A</t>
  </si>
  <si>
    <t>Leafy greens</t>
  </si>
  <si>
    <t>VL 2050</t>
  </si>
  <si>
    <t>Subgroup of Leafy greens</t>
  </si>
  <si>
    <t>VL 2752</t>
  </si>
  <si>
    <t>Chrysanthemum, edible leaved</t>
  </si>
  <si>
    <t>Corn salad (Lambs lettuce)</t>
  </si>
  <si>
    <t>Ratio - Corn salad, raw</t>
  </si>
  <si>
    <t>Ratio - Chrysanthemum leaves, raw</t>
  </si>
  <si>
    <t>VL 2765</t>
  </si>
  <si>
    <t>Ratio - Dandelion, raw</t>
  </si>
  <si>
    <t>Spinach, Indian, raw (i.e. vine spinach)</t>
  </si>
  <si>
    <t>013B</t>
  </si>
  <si>
    <t>Brassica leafy vegetables</t>
  </si>
  <si>
    <t>Broccoli, Chinese, raw (i.e. kailan)</t>
  </si>
  <si>
    <t>Flowering white cabbage (Choisum)</t>
  </si>
  <si>
    <t>VL 0468</t>
  </si>
  <si>
    <t>Kale (Borecole, Collards), raw</t>
  </si>
  <si>
    <t>VL 2781</t>
  </si>
  <si>
    <t>Mizuna, raw</t>
  </si>
  <si>
    <t>Komatsuna, raw</t>
  </si>
  <si>
    <t>Rape greens, raw</t>
  </si>
  <si>
    <t>Consumption values for groups and subgroups have been (re)calculated</t>
  </si>
  <si>
    <t>013C</t>
  </si>
  <si>
    <t>Leaves of root and tuber vegetables</t>
  </si>
  <si>
    <t>VL 2052</t>
  </si>
  <si>
    <t>Subgroup of Leaves of Root and Tuber Vegetables</t>
  </si>
  <si>
    <t>013D</t>
  </si>
  <si>
    <t>Leaves of trees, shrubs and vines</t>
  </si>
  <si>
    <t>VL 2053</t>
  </si>
  <si>
    <t>Subgroup of Leaves of trees, shrubs and vines</t>
  </si>
  <si>
    <t>013E</t>
  </si>
  <si>
    <t>Leafy aquatic vegetables</t>
  </si>
  <si>
    <t>VL 2054</t>
  </si>
  <si>
    <t>Subgroup of Leafy aquatic vegetables</t>
  </si>
  <si>
    <t>013F</t>
  </si>
  <si>
    <t>Witloof</t>
  </si>
  <si>
    <t>013G</t>
  </si>
  <si>
    <t>Leaves of Cucurbitaceae</t>
  </si>
  <si>
    <t>013H</t>
  </si>
  <si>
    <t>Baby leaves</t>
  </si>
  <si>
    <t>013I</t>
  </si>
  <si>
    <t>Sprouts</t>
  </si>
  <si>
    <t>Chinese cabbage, type pe-tsai, raw</t>
  </si>
  <si>
    <t>FAO393 (cauliflowers) * broccoli ratio</t>
  </si>
  <si>
    <t>FAO393 (cauliflowers) * cauliflower ratio</t>
  </si>
  <si>
    <t>FAO393 (cauliflowers) * Chin broccoli ratio</t>
  </si>
  <si>
    <t>identical to VL 0446 roselle leaves</t>
  </si>
  <si>
    <t>Group of Legume vegetables, raw</t>
  </si>
  <si>
    <t xml:space="preserve">Beans with pods (Phaseolus spp): (immature pods + succulent seeds) </t>
  </si>
  <si>
    <t>014A</t>
  </si>
  <si>
    <t>Beans with pods</t>
  </si>
  <si>
    <t>Broad bean with pods (immature pods + succulent seeds) (Vicia spp),  raw</t>
  </si>
  <si>
    <t>VP 2060</t>
  </si>
  <si>
    <t>identical to VP 0061</t>
  </si>
  <si>
    <t>014B</t>
  </si>
  <si>
    <t>Peas with pods</t>
  </si>
  <si>
    <t>014C</t>
  </si>
  <si>
    <t>Peas with pods (Pisum spp) immature pods + succulent seeds), RAC</t>
  </si>
  <si>
    <t>Lentil with pods (immature pods + succulent seeds) (Lens spp), RAC</t>
  </si>
  <si>
    <t>Succulent beans without pods</t>
  </si>
  <si>
    <t>VP 2062</t>
  </si>
  <si>
    <t>Beans without pods: (Phaseolus spp.) (succulent seeds), raw</t>
  </si>
  <si>
    <t>Broad bean without pods (succulent seeds) (Vicia spp), raw</t>
  </si>
  <si>
    <t>Soya bean without pods (succulent seeds) (Glycine max), raw</t>
  </si>
  <si>
    <t>014D</t>
  </si>
  <si>
    <t>Succulent peas without pods</t>
  </si>
  <si>
    <t>VP 2063</t>
  </si>
  <si>
    <t>Subgroup of succulent peas without pods</t>
  </si>
  <si>
    <t xml:space="preserve">Peas without pods (Pisum spp) (succulent seeds) </t>
  </si>
  <si>
    <t>identical to VP 0064</t>
  </si>
  <si>
    <t>014E</t>
  </si>
  <si>
    <t>Underground immature beans and peas</t>
  </si>
  <si>
    <t>Group of Pulses, raw (incl processed)</t>
  </si>
  <si>
    <t>015A</t>
  </si>
  <si>
    <t>Dry beans</t>
  </si>
  <si>
    <t>VD 2065</t>
  </si>
  <si>
    <t>Bambara groundnut without pods (succulent seeds) (Vigna subterranea)</t>
  </si>
  <si>
    <t>015B</t>
  </si>
  <si>
    <t>Dry peas</t>
  </si>
  <si>
    <t>Subgroup of dry beans, raw (incl processed)</t>
  </si>
  <si>
    <t>VD 2066</t>
  </si>
  <si>
    <t>Subgroup of dry peas, raw</t>
  </si>
  <si>
    <t>Peas (dry) (Pisum spp), raw</t>
  </si>
  <si>
    <t>Chick-pea (dry) (Cicer spp), raw</t>
  </si>
  <si>
    <t>Lentil (dry) (Lens spp), raw</t>
  </si>
  <si>
    <t>Pigeon pea (dry) (Cajanus spp), raw</t>
  </si>
  <si>
    <t>VD 2067</t>
  </si>
  <si>
    <t>Subgroup of dry underground pulses, raw</t>
  </si>
  <si>
    <t>identical to VD 0520</t>
  </si>
  <si>
    <t>Bambara groundnut (dry) (Vigna subterranea), raw</t>
  </si>
  <si>
    <t>Group of Root and tuber vegetables, raw (incl processed)</t>
  </si>
  <si>
    <t>016A</t>
  </si>
  <si>
    <t>Root vegetables</t>
  </si>
  <si>
    <t>VR 2070</t>
  </si>
  <si>
    <t>original GEMS/food 17 cluster diet data 2012
split ratio not possible: no data in national databases</t>
  </si>
  <si>
    <t xml:space="preserve">Beans (dry) NES: including inter alia lablab or hyacinth bean (Dolichos spp.); jack or sword bean (Canavalia spp.); winged bean (Psophocarpus tetragonolobus); guar bean (Cyamopsis tetragonoloba); velvet bean (Stizolobium spp.); yam bean (Pachyrrhizus erosus) </t>
  </si>
  <si>
    <t>Subgroup of Root vegetables, raw</t>
  </si>
  <si>
    <t>016B</t>
  </si>
  <si>
    <t>Tuberous and corm vegetables</t>
  </si>
  <si>
    <t>VR 2071</t>
  </si>
  <si>
    <t>Subgroup of tuberous and corm vegetables, raw (incl processed)</t>
  </si>
  <si>
    <t>016C</t>
  </si>
  <si>
    <t>Aquatic root and tuber vegetables</t>
  </si>
  <si>
    <t>VR 2072</t>
  </si>
  <si>
    <t>Subgroup of Aquatic root and tuber vegetables</t>
  </si>
  <si>
    <t>identical to water chestnut</t>
  </si>
  <si>
    <t>Roots and tubers NES</t>
  </si>
  <si>
    <t>VR 0601</t>
  </si>
  <si>
    <t>Group of Stalk and stem vegetables, raw</t>
  </si>
  <si>
    <t>017A</t>
  </si>
  <si>
    <t>Stems and petioles</t>
  </si>
  <si>
    <t>VS 2080</t>
  </si>
  <si>
    <t>Subgroup of stems and petioles</t>
  </si>
  <si>
    <t>017B</t>
  </si>
  <si>
    <t>Young shoots</t>
  </si>
  <si>
    <t>VS 2081</t>
  </si>
  <si>
    <t>Subgroup of young shoots</t>
  </si>
  <si>
    <t>VS 2082</t>
  </si>
  <si>
    <t>Subgroup of other stalk and stem vegetables</t>
  </si>
  <si>
    <t>sum of subgroups</t>
  </si>
  <si>
    <t>018</t>
  </si>
  <si>
    <t>EDIBLE FUNGI</t>
  </si>
  <si>
    <t>VF 2084</t>
  </si>
  <si>
    <t>Group of edible fungi (cultivated &amp; wild), raw (incl canned, incl dried)</t>
  </si>
  <si>
    <t>Group of edible fungi (cultivated &amp; wild), raw</t>
  </si>
  <si>
    <t>Group of edible fungi, (cultivated &amp; wild), canned</t>
  </si>
  <si>
    <t>Group of edible fungi, (cultivated &amp; wild), dried</t>
  </si>
  <si>
    <t>GC 0081</t>
  </si>
  <si>
    <t>GC 0082</t>
  </si>
  <si>
    <t>GC 2086</t>
  </si>
  <si>
    <t>020A</t>
  </si>
  <si>
    <t>Wheat and pseudocereals without husks</t>
  </si>
  <si>
    <t>020B</t>
  </si>
  <si>
    <t>Barley and pseudocereals with husks</t>
  </si>
  <si>
    <t>GC 2087</t>
  </si>
  <si>
    <t>Subgroup of barley, similar grains, and pseudocereals with husks, raw (including processed)</t>
  </si>
  <si>
    <t>Subgroup of wheat, similar grains and pseudocereals without husks, raw (including processed)</t>
  </si>
  <si>
    <t>020C</t>
  </si>
  <si>
    <t>Rice cereals</t>
  </si>
  <si>
    <t>GC 2088</t>
  </si>
  <si>
    <t>Subgroup of rice cereals</t>
  </si>
  <si>
    <t>020D</t>
  </si>
  <si>
    <t>Sorghum Grain and Millet</t>
  </si>
  <si>
    <t>GC 2089</t>
  </si>
  <si>
    <t>Subgroup of Sorghum Grain and Millet</t>
  </si>
  <si>
    <t>020E</t>
  </si>
  <si>
    <t>Maize cereals</t>
  </si>
  <si>
    <t>GC 2091</t>
  </si>
  <si>
    <t>Subgroup of Maize Cereals</t>
  </si>
  <si>
    <t>020F</t>
  </si>
  <si>
    <t>Sweet corns</t>
  </si>
  <si>
    <t>GC 2090</t>
  </si>
  <si>
    <t>Subgroup of Sweet Corns</t>
  </si>
  <si>
    <t>Hungry rice (fonio), raw</t>
  </si>
  <si>
    <t>Hungry rice (fonio), raw (incl flour)</t>
  </si>
  <si>
    <t>Hungry rice flour (white flour and wholemeal flour)</t>
  </si>
  <si>
    <t>Cereals NES</t>
  </si>
  <si>
    <t>Sweet corn on the cob, raw (incl frozen kernels, incl canned kernels)</t>
  </si>
  <si>
    <t>Sweet corn on the cob, raw (incl frozen kernels, excl canned kernels)</t>
  </si>
  <si>
    <t>Sweet corn on the cob, raw (incl canned kernels, excl frozen kernels)</t>
  </si>
  <si>
    <t>GC 0447</t>
  </si>
  <si>
    <t>identical to GC 0447 total</t>
  </si>
  <si>
    <t>identical to GC 0645 total</t>
  </si>
  <si>
    <t>identical to CM 0649 total</t>
  </si>
  <si>
    <t>simple sum of total RAC commodities</t>
  </si>
  <si>
    <t>Group of Cereal grains, raw, (incl processed) (incl sweet corn)</t>
  </si>
  <si>
    <t>Pseudocereals, raw (incl processed) (i.e. quinoa, buckwheat)</t>
  </si>
  <si>
    <t>original FAOstat data 2002-2007; split ratio not available in national consumption data</t>
  </si>
  <si>
    <t>Loquat, raw (incl processed) (i.e. Japanese medlar)</t>
  </si>
  <si>
    <t>Persimmon, Japanese, raw (i.e. Kaki fruit)</t>
  </si>
  <si>
    <t>Cherry, sour, raw</t>
  </si>
  <si>
    <t>Cherry, sweet, raw</t>
  </si>
  <si>
    <t>Plums, dried (prunes)</t>
  </si>
  <si>
    <t>Japanese apricot (Ume)</t>
  </si>
  <si>
    <t>Grape  juice (from wine grapes)</t>
  </si>
  <si>
    <t>Cranberry, raw</t>
  </si>
  <si>
    <t>Subgroup of Assorted (sub) tropical fruits - edible peel - large, raw (incl processed)</t>
  </si>
  <si>
    <t>FT 2351</t>
  </si>
  <si>
    <t>FT 2013</t>
  </si>
  <si>
    <t>Pawpaw, raw (incl processed)</t>
  </si>
  <si>
    <t>Sapote, black, raw</t>
  </si>
  <si>
    <t>Mangosteen, raw (i.e. Mangostan)</t>
  </si>
  <si>
    <t>Jackfruit, raw</t>
  </si>
  <si>
    <t>Soursop, raw (i.e. Guanabana)</t>
  </si>
  <si>
    <t xml:space="preserve">Prickly pear, raw (i.e. Indian fig) (incl processed) </t>
  </si>
  <si>
    <t>Kiwifruit, raw</t>
  </si>
  <si>
    <t>Group of Fruiting vegetables, cucurbits, raw</t>
  </si>
  <si>
    <t>Subgroup of Cucumbers and Squashes, raw</t>
  </si>
  <si>
    <t>Subgroup of Melons, Pumpkins and Winter squashes</t>
  </si>
  <si>
    <t>Melons, except watermelon, raw (Cantaloupe)</t>
  </si>
  <si>
    <t>Subgroup of tomatoes, raw (incl processed) (Lycopersicum spp. Only)</t>
  </si>
  <si>
    <t>Egg plant, raw (i.e. aubergine)</t>
  </si>
  <si>
    <t>Okra, raw (i.e. Lady's Finger, Gombo)</t>
  </si>
  <si>
    <t>Amaranth leaves, raw (i.e. Bledo)</t>
  </si>
  <si>
    <t>Chard, raw (i.e. Beet leaves; Silver beet)</t>
  </si>
  <si>
    <t>Chicory leaves, green and red cultivars (Sugar loaf), raw</t>
  </si>
  <si>
    <t>Dandelion, raw (i.e. Laiteron, Pissenlit)</t>
  </si>
  <si>
    <t>Perilla leaves (Sesame leaves)</t>
  </si>
  <si>
    <t>Subgroup of Leaves of Brassicaceae, raw</t>
  </si>
  <si>
    <t>VL 0401</t>
  </si>
  <si>
    <t>Chinese cabbage, type pak-choi, raw (i.e. celery mustard)</t>
  </si>
  <si>
    <t>Cress, garden, raw</t>
  </si>
  <si>
    <t>Mustard greens, raw (i.e. Indian mustard, Amsoi, mustard cabbage)</t>
  </si>
  <si>
    <t>Rucola, raw (i.e. Arrugula, Rocket salad, Roquette)</t>
  </si>
  <si>
    <t>Tannia leaves, raw (i.e. Taioba)</t>
  </si>
  <si>
    <t>VL 2832</t>
  </si>
  <si>
    <t>Kang kung, raw (i.e. Water spinach)</t>
  </si>
  <si>
    <t>VL 0536</t>
  </si>
  <si>
    <t>VL 1265</t>
  </si>
  <si>
    <t>Subgroup of beans with pods (all commodities within this group)</t>
  </si>
  <si>
    <t>Subgroup of succulent beans without pods (all commodities within this group)</t>
  </si>
  <si>
    <t>VD 0545</t>
  </si>
  <si>
    <t>Radish, black, raw</t>
  </si>
  <si>
    <t>Japanese radish, raw (i.e. Chinese radish, Daikon)</t>
  </si>
  <si>
    <t>Salsify, raw (i.e. Oysterplant)</t>
  </si>
  <si>
    <t>Turnip, garden, raw</t>
  </si>
  <si>
    <t>Swede, raw (i.e. Rutabaga)</t>
  </si>
  <si>
    <t>Jerusalem artichoke, raw (i.e. Topinambur)</t>
  </si>
  <si>
    <t>Cassava raw (incl starch, incl tapioca, incl flour) (i.e. Manioc)</t>
  </si>
  <si>
    <t>Cassava raw (incl starch, incl flour, excl tapioca) (i.e Manioc)</t>
  </si>
  <si>
    <t>Cassava raw (incl starch, incl tapioca, excl flour) (i.e. Manioc)</t>
  </si>
  <si>
    <t>Cassava raw (incl tapioca, incl flour, excl starch) (i.e. Manioc)</t>
  </si>
  <si>
    <t>Cassava raw (incl starch, excl tapioca, excl flour) (i.e. Manioc)</t>
  </si>
  <si>
    <t>Cassava raw (incl tapioca, excl flour, excl starch) (i.e. Manioc)</t>
  </si>
  <si>
    <t>Cassava raw (incl flour, excl tapioca, excl starch) (i.e. Manioc)</t>
  </si>
  <si>
    <t>Cassava, raw (i.e. Manioc)</t>
  </si>
  <si>
    <t>Tannia, raw (i.e. Tanier, Yautia)</t>
  </si>
  <si>
    <t>Tiger nut, raw (Chufa)</t>
  </si>
  <si>
    <t>Taro, raw (i.e. Dasheen, Eddoe)</t>
  </si>
  <si>
    <t>VR 2981</t>
  </si>
  <si>
    <t>Yam bean (i.e. Jicama)</t>
  </si>
  <si>
    <t>VR 3001</t>
  </si>
  <si>
    <t>Chinese water chestnut, raw</t>
  </si>
  <si>
    <t>VR 3002</t>
  </si>
  <si>
    <t>Lotus tuber, raw</t>
  </si>
  <si>
    <t>VS 0078</t>
  </si>
  <si>
    <t>Asparagus, raw</t>
  </si>
  <si>
    <t>Bamboo shoots, raw</t>
  </si>
  <si>
    <t>Ferns, edible (bracken), raw</t>
  </si>
  <si>
    <t>Group of edible fungi (cultivated &amp; wild), raw (incl canned, excl dried)</t>
  </si>
  <si>
    <t>Group of edible fungi (cultivated &amp; wild), raw (incl dried, excl canned)</t>
  </si>
  <si>
    <t>Artichoke globe, raw</t>
  </si>
  <si>
    <t>Palm hearts, raw</t>
  </si>
  <si>
    <t>GC 0649</t>
  </si>
  <si>
    <t>CM 0649</t>
  </si>
  <si>
    <t>GC 0643</t>
  </si>
  <si>
    <t>Sorghum, raw (incl flour, incl beer) (i.e. Chicken corn, Dari seed, Durra, Feterita)</t>
  </si>
  <si>
    <t>Sorghum, raw (incl flour, excl beer)(i.e. Chicken corn, Dari seed, Durra, Feterita)</t>
  </si>
  <si>
    <t>Sorghum, raw (incl beer, excl flour)(i.e. Chicken corn, Dari seed, Durra, Feterita)</t>
  </si>
  <si>
    <t>Sorghum, raw (i.e. Chicken corn, Dari seed, Durra, Feterita)</t>
  </si>
  <si>
    <r>
      <rPr>
        <b/>
        <sz val="10"/>
        <color indexed="8"/>
        <rFont val="Calibri"/>
        <family val="2"/>
      </rPr>
      <t>Lemons and limes</t>
    </r>
    <r>
      <rPr>
        <sz val="10"/>
        <color indexed="8"/>
        <rFont val="Calibri"/>
        <family val="2"/>
      </rPr>
      <t>: lemon (Citrus limon); sour lime (C. aurantifolia); sweet lime (C. limetta)</t>
    </r>
  </si>
  <si>
    <r>
      <rPr>
        <b/>
        <sz val="10"/>
        <rFont val="Calibri"/>
        <family val="2"/>
      </rPr>
      <t xml:space="preserve">Citrus fruit nes: </t>
    </r>
    <r>
      <rPr>
        <sz val="10"/>
        <rFont val="Calibri"/>
        <family val="2"/>
      </rPr>
      <t>citron (C. medica var. Cedrata)</t>
    </r>
  </si>
  <si>
    <r>
      <rPr>
        <b/>
        <sz val="10"/>
        <rFont val="Calibri"/>
        <family val="2"/>
      </rPr>
      <t>Citrus fruit nes</t>
    </r>
    <r>
      <rPr>
        <sz val="10"/>
        <rFont val="Calibri"/>
        <family val="2"/>
      </rPr>
      <t>: kumquat (Fortunella japonica)</t>
    </r>
  </si>
  <si>
    <r>
      <rPr>
        <b/>
        <sz val="10"/>
        <color indexed="8"/>
        <rFont val="Calibri"/>
        <family val="2"/>
      </rPr>
      <t xml:space="preserve">Juice of Lemon
</t>
    </r>
    <r>
      <rPr>
        <sz val="10"/>
        <color indexed="8"/>
        <rFont val="Calibri"/>
        <family val="2"/>
      </rPr>
      <t>(for direct consumption)</t>
    </r>
  </si>
  <si>
    <r>
      <rPr>
        <b/>
        <sz val="10"/>
        <color indexed="8"/>
        <rFont val="Calibri"/>
        <family val="2"/>
      </rPr>
      <t xml:space="preserve">Lemon Juice, concentrated: </t>
    </r>
    <r>
      <rPr>
        <sz val="10"/>
        <color indexed="8"/>
        <rFont val="Calibri"/>
        <family val="2"/>
      </rPr>
      <t>Juice that is obtained by a concentration process in which the water is physically removed from the juice until it has not less than 20% of solids by weight. It is then reconstituted with water before consumption. Unfermented, it may or may not be frozen.</t>
    </r>
  </si>
  <si>
    <r>
      <rPr>
        <b/>
        <sz val="10"/>
        <color indexed="8"/>
        <rFont val="Calibri"/>
        <family val="2"/>
      </rPr>
      <t>Tangerines, mandarins, clementines, satsumas</t>
    </r>
    <r>
      <rPr>
        <sz val="10"/>
        <color indexed="8"/>
        <rFont val="Calibri"/>
        <family val="2"/>
      </rPr>
      <t>: mandarin, tangerine (Citrus reticulata), clementine, satsuma (C. unshiu)</t>
    </r>
  </si>
  <si>
    <r>
      <rPr>
        <b/>
        <sz val="10"/>
        <rFont val="Calibri"/>
        <family val="2"/>
      </rPr>
      <t>Citrus fruit nes</t>
    </r>
    <r>
      <rPr>
        <sz val="10"/>
        <rFont val="Calibri"/>
        <family val="2"/>
      </rPr>
      <t>: bergamot (Citrus bergamia)</t>
    </r>
  </si>
  <si>
    <r>
      <rPr>
        <b/>
        <sz val="10"/>
        <rFont val="Calibri"/>
        <family val="2"/>
      </rPr>
      <t>Oranges</t>
    </r>
    <r>
      <rPr>
        <sz val="10"/>
        <rFont val="Calibri"/>
        <family val="2"/>
      </rPr>
      <t xml:space="preserve"> common, sweet orange (Citrus sinensis), bitter orange (C. aurantium)</t>
    </r>
  </si>
  <si>
    <r>
      <rPr>
        <b/>
        <sz val="10"/>
        <color indexed="8"/>
        <rFont val="Calibri"/>
        <family val="2"/>
      </rPr>
      <t>Juice of Orang</t>
    </r>
    <r>
      <rPr>
        <sz val="10"/>
        <color indexed="8"/>
        <rFont val="Calibri"/>
        <family val="2"/>
      </rPr>
      <t>e
(for direct consumption)</t>
    </r>
  </si>
  <si>
    <r>
      <rPr>
        <b/>
        <sz val="10"/>
        <color indexed="8"/>
        <rFont val="Calibri"/>
        <family val="2"/>
      </rPr>
      <t xml:space="preserve">Orange Juice, concentrated: </t>
    </r>
    <r>
      <rPr>
        <sz val="10"/>
        <color indexed="8"/>
        <rFont val="Calibri"/>
        <family val="2"/>
      </rPr>
      <t>Juice that is obtained by a concentration process in which the water is physically removed from the juice until it has not less than 20% of solids by weight. It is then reconstituted with water before consumption. Unfermented, it may or may not be frozen.</t>
    </r>
  </si>
  <si>
    <r>
      <rPr>
        <b/>
        <sz val="10"/>
        <rFont val="Calibri"/>
        <family val="2"/>
      </rPr>
      <t>Citrus fruit nes</t>
    </r>
    <r>
      <rPr>
        <sz val="10"/>
        <rFont val="Calibri"/>
        <family val="2"/>
      </rPr>
      <t>: chinotto (C. myrtifolia)</t>
    </r>
  </si>
  <si>
    <r>
      <rPr>
        <b/>
        <sz val="10"/>
        <color indexed="8"/>
        <rFont val="Calibri"/>
        <family val="2"/>
      </rPr>
      <t>Grapefruit and Pomel</t>
    </r>
    <r>
      <rPr>
        <sz val="10"/>
        <color indexed="8"/>
        <rFont val="Calibri"/>
        <family val="2"/>
      </rPr>
      <t>o: Citrus maxima; C. grandis; C. paradisi</t>
    </r>
  </si>
  <si>
    <r>
      <rPr>
        <b/>
        <sz val="10"/>
        <color indexed="8"/>
        <rFont val="Calibri"/>
        <family val="2"/>
      </rPr>
      <t xml:space="preserve">Juice of Grapefruit
</t>
    </r>
    <r>
      <rPr>
        <sz val="10"/>
        <color indexed="8"/>
        <rFont val="Calibri"/>
        <family val="2"/>
      </rPr>
      <t>(for direct consumption)</t>
    </r>
  </si>
  <si>
    <r>
      <rPr>
        <b/>
        <sz val="10"/>
        <color indexed="8"/>
        <rFont val="Calibri"/>
        <family val="2"/>
      </rPr>
      <t>Grapefruit Juice, concentrated:</t>
    </r>
    <r>
      <rPr>
        <sz val="10"/>
        <color indexed="8"/>
        <rFont val="Calibri"/>
        <family val="2"/>
      </rPr>
      <t xml:space="preserve"> Juice that is obtained by a concentration process in which the water is physically removed from the juice until it has not less than 20% of solids by weight. It is then reconstituted with water before consumption. Unfermented, it may or may not be frozen.</t>
    </r>
  </si>
  <si>
    <r>
      <rPr>
        <b/>
        <sz val="10"/>
        <rFont val="Calibri"/>
        <family val="2"/>
      </rPr>
      <t xml:space="preserve">Citrus fruit nes: </t>
    </r>
    <r>
      <rPr>
        <sz val="10"/>
        <rFont val="Calibri"/>
        <family val="2"/>
      </rPr>
      <t>including inter alia: bergamot (Citrus bergamia); citron (C. medica var. Cedrata), chinotto (C. myrtifolia); kumquat (Fortunella japonica)</t>
    </r>
  </si>
  <si>
    <r>
      <rPr>
        <b/>
        <sz val="10"/>
        <color indexed="8"/>
        <rFont val="Calibri"/>
        <family val="2"/>
      </rPr>
      <t>Juice of Citrus Fruit, nes</t>
    </r>
    <r>
      <rPr>
        <sz val="10"/>
        <color indexed="8"/>
        <rFont val="Calibri"/>
        <family val="2"/>
      </rPr>
      <t xml:space="preserve">
(for direct consumption)</t>
    </r>
  </si>
  <si>
    <r>
      <rPr>
        <b/>
        <sz val="10"/>
        <color indexed="8"/>
        <rFont val="Calibri"/>
        <family val="2"/>
      </rPr>
      <t>Citrus juice, concentrated nes</t>
    </r>
    <r>
      <rPr>
        <sz val="10"/>
        <color indexed="8"/>
        <rFont val="Calibri"/>
        <family val="2"/>
      </rPr>
      <t>: Juice that is obtained by a concentration process in which the water is physically removed from the juice until it has not less than 20% of solids by weight. It is then reconstituted with water before consumption. Unfermented, it may or may not be frozen.</t>
    </r>
  </si>
  <si>
    <r>
      <rPr>
        <b/>
        <sz val="10"/>
        <rFont val="Calibri"/>
        <family val="2"/>
      </rPr>
      <t>Apples</t>
    </r>
    <r>
      <rPr>
        <sz val="10"/>
        <rFont val="Calibri"/>
        <family val="2"/>
      </rPr>
      <t>: Malus pumila; M. sylvestris; M. communis; Pyrus malus</t>
    </r>
  </si>
  <si>
    <r>
      <rPr>
        <b/>
        <sz val="10"/>
        <color indexed="8"/>
        <rFont val="Calibri"/>
        <family val="2"/>
      </rPr>
      <t>Apples</t>
    </r>
    <r>
      <rPr>
        <sz val="10"/>
        <color indexed="8"/>
        <rFont val="Calibri"/>
        <family val="2"/>
      </rPr>
      <t>: Malus pumila; M. sylvestris; M. communis; Pyrus malus</t>
    </r>
  </si>
  <si>
    <r>
      <rPr>
        <b/>
        <sz val="10"/>
        <color indexed="8"/>
        <rFont val="Calibri"/>
        <family val="2"/>
      </rPr>
      <t>Apple Juice</t>
    </r>
    <r>
      <rPr>
        <sz val="10"/>
        <color indexed="8"/>
        <rFont val="Calibri"/>
        <family val="2"/>
      </rPr>
      <t xml:space="preserve">
(for direct consumption)</t>
    </r>
  </si>
  <si>
    <r>
      <rPr>
        <b/>
        <sz val="10"/>
        <color indexed="8"/>
        <rFont val="Calibri"/>
        <family val="2"/>
      </rPr>
      <t>Apple Juice, concentrated</t>
    </r>
    <r>
      <rPr>
        <sz val="10"/>
        <color indexed="8"/>
        <rFont val="Calibri"/>
        <family val="2"/>
      </rPr>
      <t>: Juice that is obtained by a concentration process in which the water is physically removed from the juice until it has not less than 20% of solids by weight. It is then reconstituted with water before consumption. Unfermented, it may or may not be frozen.</t>
    </r>
  </si>
  <si>
    <r>
      <t xml:space="preserve">Cider, etc: </t>
    </r>
    <r>
      <rPr>
        <sz val="10"/>
        <color indexed="8"/>
        <rFont val="Calibri"/>
        <family val="2"/>
      </rPr>
      <t>fermented beverages NES including alcoholic beverages (not distilled) made from cereals, roots and fruits (cider, perry, mead, plantain beer, ginger beer)</t>
    </r>
  </si>
  <si>
    <r>
      <rPr>
        <b/>
        <sz val="10"/>
        <rFont val="Calibri"/>
        <family val="2"/>
      </rPr>
      <t>Fruit, fresh NES</t>
    </r>
    <r>
      <rPr>
        <sz val="10"/>
        <rFont val="Calibri"/>
        <family val="2"/>
      </rPr>
      <t xml:space="preserve">: azarole (Crataegus azarolus); </t>
    </r>
  </si>
  <si>
    <r>
      <rPr>
        <b/>
        <sz val="10"/>
        <color indexed="8"/>
        <rFont val="Calibri"/>
        <family val="2"/>
      </rPr>
      <t>Fruit, fresh NES</t>
    </r>
    <r>
      <rPr>
        <sz val="10"/>
        <color indexed="8"/>
        <rFont val="Calibri"/>
        <family val="2"/>
      </rPr>
      <t xml:space="preserve">: loquat (Eriobotrya japonica); </t>
    </r>
  </si>
  <si>
    <r>
      <rPr>
        <b/>
        <sz val="10"/>
        <color indexed="8"/>
        <rFont val="Calibri"/>
        <family val="2"/>
      </rPr>
      <t>Fruit, fresh NES</t>
    </r>
    <r>
      <rPr>
        <sz val="10"/>
        <color indexed="8"/>
        <rFont val="Calibri"/>
        <family val="2"/>
      </rPr>
      <t xml:space="preserve">: medlar (Mespilus germanica); </t>
    </r>
  </si>
  <si>
    <r>
      <rPr>
        <b/>
        <sz val="10"/>
        <color indexed="8"/>
        <rFont val="Calibri"/>
        <family val="2"/>
      </rPr>
      <t>Pears</t>
    </r>
    <r>
      <rPr>
        <sz val="10"/>
        <color indexed="8"/>
        <rFont val="Calibri"/>
        <family val="2"/>
      </rPr>
      <t>: Pyrus communis</t>
    </r>
  </si>
  <si>
    <r>
      <t xml:space="preserve">Fruits tropical (fresh) NES: </t>
    </r>
    <r>
      <rPr>
        <sz val="10"/>
        <rFont val="Calibri"/>
        <family val="2"/>
      </rPr>
      <t>only in national consumption data</t>
    </r>
  </si>
  <si>
    <r>
      <rPr>
        <b/>
        <sz val="10"/>
        <color indexed="8"/>
        <rFont val="Calibri"/>
        <family val="2"/>
      </rPr>
      <t>Quinces</t>
    </r>
    <r>
      <rPr>
        <sz val="10"/>
        <color indexed="8"/>
        <rFont val="Calibri"/>
        <family val="2"/>
      </rPr>
      <t>: Cidonia oblonga; C. vulgaris; C. japonica</t>
    </r>
  </si>
  <si>
    <r>
      <t xml:space="preserve">Pome fruit, NES: </t>
    </r>
    <r>
      <rPr>
        <sz val="10"/>
        <color indexed="8"/>
        <rFont val="Calibri"/>
        <family val="2"/>
      </rPr>
      <t>(In some countries apples, pears, quinces are reported under this general category)</t>
    </r>
  </si>
  <si>
    <r>
      <rPr>
        <b/>
        <sz val="10"/>
        <color indexed="8"/>
        <rFont val="Calibri"/>
        <family val="2"/>
      </rPr>
      <t>Sour cherries</t>
    </r>
    <r>
      <rPr>
        <sz val="10"/>
        <color indexed="8"/>
        <rFont val="Calibri"/>
        <family val="2"/>
      </rPr>
      <t>: Prunus cerasus, Cerasus acida</t>
    </r>
  </si>
  <si>
    <r>
      <rPr>
        <b/>
        <sz val="10"/>
        <color indexed="8"/>
        <rFont val="Calibri"/>
        <family val="2"/>
      </rPr>
      <t>Cherries</t>
    </r>
    <r>
      <rPr>
        <sz val="10"/>
        <color indexed="8"/>
        <rFont val="Calibri"/>
        <family val="2"/>
      </rPr>
      <t>: mazzard, sweet cherry (Prunus avium; Cerasus avium); hard fleshed cherry (var. Duracina); heart cherry (var. Juliana)</t>
    </r>
  </si>
  <si>
    <r>
      <rPr>
        <b/>
        <sz val="10"/>
        <color indexed="8"/>
        <rFont val="Calibri"/>
        <family val="2"/>
      </rPr>
      <t>Plums</t>
    </r>
    <r>
      <rPr>
        <sz val="10"/>
        <color indexed="8"/>
        <rFont val="Calibri"/>
        <family val="2"/>
      </rPr>
      <t>: greengage, mirabelle, damson (Prunus domestica); sloe (P. spinosa)</t>
    </r>
  </si>
  <si>
    <r>
      <t>Plums, Dried</t>
    </r>
    <r>
      <rPr>
        <sz val="10"/>
        <color indexed="8"/>
        <rFont val="Calibri"/>
        <family val="2"/>
      </rPr>
      <t xml:space="preserve"> (prunes)</t>
    </r>
  </si>
  <si>
    <r>
      <t xml:space="preserve">Juice of Plum
</t>
    </r>
    <r>
      <rPr>
        <sz val="10"/>
        <color indexed="8"/>
        <rFont val="Calibri"/>
        <family val="2"/>
      </rPr>
      <t xml:space="preserve"> (for direct consumption)</t>
    </r>
  </si>
  <si>
    <r>
      <t xml:space="preserve">Juice of plum, concentrated
</t>
    </r>
    <r>
      <rPr>
        <sz val="10"/>
        <color indexed="8"/>
        <rFont val="Calibri"/>
        <family val="2"/>
      </rPr>
      <t>(&lt;20% solids by weight)</t>
    </r>
  </si>
  <si>
    <r>
      <rPr>
        <b/>
        <sz val="10"/>
        <rFont val="Calibri"/>
        <family val="2"/>
      </rPr>
      <t>Fruit, fresh NES</t>
    </r>
    <r>
      <rPr>
        <sz val="10"/>
        <rFont val="Calibri"/>
        <family val="2"/>
      </rPr>
      <t xml:space="preserve">: jujube (Zizyphus jujuba), </t>
    </r>
  </si>
  <si>
    <r>
      <rPr>
        <b/>
        <sz val="10"/>
        <color indexed="8"/>
        <rFont val="Calibri"/>
        <family val="2"/>
      </rPr>
      <t>Apricots</t>
    </r>
    <r>
      <rPr>
        <sz val="10"/>
        <color indexed="8"/>
        <rFont val="Calibri"/>
        <family val="2"/>
      </rPr>
      <t>: Prunus armeniaca</t>
    </r>
  </si>
  <si>
    <r>
      <rPr>
        <b/>
        <sz val="10"/>
        <color indexed="8"/>
        <rFont val="Calibri"/>
        <family val="2"/>
      </rPr>
      <t>Peaches and nectarines</t>
    </r>
    <r>
      <rPr>
        <sz val="10"/>
        <color indexed="8"/>
        <rFont val="Calibri"/>
        <family val="2"/>
      </rPr>
      <t>: Prunus persica; Amygdalus persica; Persica laevis</t>
    </r>
  </si>
  <si>
    <r>
      <rPr>
        <b/>
        <sz val="10"/>
        <color indexed="8"/>
        <rFont val="Calibri"/>
        <family val="2"/>
      </rPr>
      <t>Stone fruit, fresh nes</t>
    </r>
    <r>
      <rPr>
        <sz val="10"/>
        <color indexed="8"/>
        <rFont val="Calibri"/>
        <family val="2"/>
      </rPr>
      <t xml:space="preserve"> (In some countries apricots, cherries, peaches, nectarines and plums are reported under this general category)</t>
    </r>
  </si>
  <si>
    <r>
      <rPr>
        <b/>
        <sz val="10"/>
        <rFont val="Calibri"/>
        <family val="2"/>
      </rPr>
      <t>Berries NES</t>
    </r>
    <r>
      <rPr>
        <sz val="10"/>
        <rFont val="Calibri"/>
        <family val="2"/>
      </rPr>
      <t>: blackberry (Morus nigra)</t>
    </r>
  </si>
  <si>
    <r>
      <rPr>
        <b/>
        <sz val="10"/>
        <color indexed="8"/>
        <rFont val="Calibri"/>
        <family val="2"/>
      </rPr>
      <t>Berries NES</t>
    </r>
    <r>
      <rPr>
        <sz val="10"/>
        <color indexed="8"/>
        <rFont val="Calibri"/>
        <family val="2"/>
      </rPr>
      <t>: loganberry</t>
    </r>
  </si>
  <si>
    <r>
      <rPr>
        <b/>
        <sz val="10"/>
        <color indexed="8"/>
        <rFont val="Calibri"/>
        <family val="2"/>
      </rPr>
      <t>Raspberries</t>
    </r>
    <r>
      <rPr>
        <sz val="10"/>
        <color indexed="8"/>
        <rFont val="Calibri"/>
        <family val="2"/>
      </rPr>
      <t>: Rubus idaeus</t>
    </r>
  </si>
  <si>
    <r>
      <rPr>
        <b/>
        <sz val="10"/>
        <color indexed="8"/>
        <rFont val="Calibri"/>
        <family val="2"/>
      </rPr>
      <t>Blueberries</t>
    </r>
    <r>
      <rPr>
        <sz val="10"/>
        <color indexed="8"/>
        <rFont val="Calibri"/>
        <family val="2"/>
      </rPr>
      <t>: European blueberry, wild bilberry, whortleberry (Vaccinium myrtilus); American blueberry (V. corymbosum)</t>
    </r>
  </si>
  <si>
    <r>
      <rPr>
        <b/>
        <sz val="10"/>
        <color indexed="8"/>
        <rFont val="Calibri"/>
        <family val="2"/>
      </rPr>
      <t>Berries NES</t>
    </r>
    <r>
      <rPr>
        <sz val="10"/>
        <color indexed="8"/>
        <rFont val="Calibri"/>
        <family val="2"/>
      </rPr>
      <t>: dangleberry (Gaylussacia spp.)</t>
    </r>
  </si>
  <si>
    <r>
      <rPr>
        <b/>
        <sz val="10"/>
        <color indexed="8"/>
        <rFont val="Calibri"/>
        <family val="2"/>
      </rPr>
      <t>Currants</t>
    </r>
    <r>
      <rPr>
        <sz val="10"/>
        <color indexed="8"/>
        <rFont val="Calibri"/>
        <family val="2"/>
      </rPr>
      <t>: black (Ribes nigrum); red and white (R. rubrum)</t>
    </r>
  </si>
  <si>
    <r>
      <rPr>
        <b/>
        <sz val="10"/>
        <color indexed="8"/>
        <rFont val="Calibri"/>
        <family val="2"/>
      </rPr>
      <t>Gooseberries</t>
    </r>
    <r>
      <rPr>
        <sz val="10"/>
        <color indexed="8"/>
        <rFont val="Calibri"/>
        <family val="2"/>
      </rPr>
      <t>: Ribes grossularia</t>
    </r>
  </si>
  <si>
    <r>
      <rPr>
        <b/>
        <sz val="10"/>
        <color indexed="8"/>
        <rFont val="Calibri"/>
        <family val="2"/>
      </rPr>
      <t>Berries NES</t>
    </r>
    <r>
      <rPr>
        <sz val="10"/>
        <color indexed="8"/>
        <rFont val="Calibri"/>
        <family val="2"/>
      </rPr>
      <t>: huckleberry</t>
    </r>
  </si>
  <si>
    <r>
      <rPr>
        <b/>
        <sz val="10"/>
        <color indexed="8"/>
        <rFont val="Calibri"/>
        <family val="2"/>
      </rPr>
      <t>Berries NES</t>
    </r>
    <r>
      <rPr>
        <sz val="10"/>
        <color indexed="8"/>
        <rFont val="Calibri"/>
        <family val="2"/>
      </rPr>
      <t>: myrtle berry (Myrtus communis)</t>
    </r>
  </si>
  <si>
    <r>
      <rPr>
        <b/>
        <sz val="10"/>
        <color indexed="8"/>
        <rFont val="Calibri"/>
        <family val="2"/>
      </rPr>
      <t>Fruit, fresh NES</t>
    </r>
    <r>
      <rPr>
        <sz val="10"/>
        <color indexed="8"/>
        <rFont val="Calibri"/>
        <family val="2"/>
      </rPr>
      <t xml:space="preserve">: rose hips (Rosa spp.); </t>
    </r>
  </si>
  <si>
    <r>
      <rPr>
        <b/>
        <sz val="10"/>
        <color indexed="8"/>
        <rFont val="Calibri"/>
        <family val="2"/>
      </rPr>
      <t>Fruit, fresh NES</t>
    </r>
    <r>
      <rPr>
        <sz val="10"/>
        <color indexed="8"/>
        <rFont val="Calibri"/>
        <family val="2"/>
      </rPr>
      <t>: elderberry (Sambucus nigra)</t>
    </r>
  </si>
  <si>
    <r>
      <t>Berries NES:</t>
    </r>
    <r>
      <rPr>
        <sz val="10"/>
        <color indexed="8"/>
        <rFont val="Calibri"/>
        <family val="2"/>
      </rPr>
      <t xml:space="preserve"> white and red mulberry (M. alba, M. rubra)</t>
    </r>
  </si>
  <si>
    <r>
      <rPr>
        <b/>
        <sz val="10"/>
        <rFont val="Calibri"/>
        <family val="2"/>
      </rPr>
      <t>Fruit, fresh NES</t>
    </r>
    <r>
      <rPr>
        <sz val="10"/>
        <rFont val="Calibri"/>
        <family val="2"/>
      </rPr>
      <t xml:space="preserve">: rowanberry (Sorbus aucuparia); service-apple (Sorbus domestica), </t>
    </r>
  </si>
  <si>
    <r>
      <rPr>
        <b/>
        <sz val="10"/>
        <color indexed="8"/>
        <rFont val="Calibri"/>
        <family val="2"/>
      </rPr>
      <t>Grapes</t>
    </r>
    <r>
      <rPr>
        <sz val="10"/>
        <color indexed="8"/>
        <rFont val="Calibri"/>
        <family val="2"/>
      </rPr>
      <t>: Vitis vinifera (includes both table and wine grapes)</t>
    </r>
  </si>
  <si>
    <r>
      <rPr>
        <b/>
        <sz val="10"/>
        <color indexed="8"/>
        <rFont val="Calibri"/>
        <family val="2"/>
      </rPr>
      <t>Raisins</t>
    </r>
    <r>
      <rPr>
        <sz val="10"/>
        <color indexed="8"/>
        <rFont val="Calibri"/>
        <family val="2"/>
      </rPr>
      <t xml:space="preserve"> (dried grapes, including sultanas and currants)</t>
    </r>
  </si>
  <si>
    <r>
      <rPr>
        <b/>
        <sz val="10"/>
        <color indexed="8"/>
        <rFont val="Calibri"/>
        <family val="2"/>
      </rPr>
      <t>Juice of Grape</t>
    </r>
    <r>
      <rPr>
        <sz val="10"/>
        <color indexed="8"/>
        <rFont val="Calibri"/>
        <family val="2"/>
      </rPr>
      <t xml:space="preserve"> (for direct consumption; includes unfermented grape must)</t>
    </r>
  </si>
  <si>
    <r>
      <t xml:space="preserve">Vermouths, etc </t>
    </r>
    <r>
      <rPr>
        <sz val="10"/>
        <color indexed="8"/>
        <rFont val="Calibri"/>
        <family val="2"/>
      </rPr>
      <t>(beverages made from grape wine and flavoured with aromatic substances)</t>
    </r>
  </si>
  <si>
    <r>
      <t>Wine</t>
    </r>
    <r>
      <rPr>
        <sz val="10"/>
        <color indexed="8"/>
        <rFont val="Calibri"/>
        <family val="2"/>
      </rPr>
      <t xml:space="preserve"> (prepared from fresh grapes)</t>
    </r>
  </si>
  <si>
    <r>
      <rPr>
        <b/>
        <sz val="10"/>
        <color indexed="8"/>
        <rFont val="Calibri"/>
        <family val="2"/>
      </rPr>
      <t>Cranberries</t>
    </r>
    <r>
      <rPr>
        <sz val="10"/>
        <color indexed="8"/>
        <rFont val="Calibri"/>
        <family val="2"/>
      </rPr>
      <t>: American cranberry (Vaccinium macrocarpon); European cranberry (V. oxycoccus)</t>
    </r>
  </si>
  <si>
    <r>
      <rPr>
        <b/>
        <sz val="10"/>
        <color indexed="8"/>
        <rFont val="Calibri"/>
        <family val="2"/>
      </rPr>
      <t>Strawberries</t>
    </r>
    <r>
      <rPr>
        <sz val="10"/>
        <color indexed="8"/>
        <rFont val="Calibri"/>
        <family val="2"/>
      </rPr>
      <t>: Fragaria spp.</t>
    </r>
  </si>
  <si>
    <r>
      <rPr>
        <b/>
        <sz val="10"/>
        <rFont val="Calibri"/>
        <family val="2"/>
      </rPr>
      <t>Berries NES</t>
    </r>
    <r>
      <rPr>
        <sz val="10"/>
        <rFont val="Calibri"/>
        <family val="2"/>
      </rPr>
      <t>: including inter alia: blackberry (Morus nigra); loganberry; white and red mulberry (M. alba, M. rubra); myrtle berry (Myrtus communis); huckleberry; dangleberry (Gaylussacia spp.)</t>
    </r>
  </si>
  <si>
    <r>
      <rPr>
        <b/>
        <sz val="10"/>
        <rFont val="Calibri"/>
        <family val="2"/>
      </rPr>
      <t>Fruit, fresh NES</t>
    </r>
    <r>
      <rPr>
        <sz val="10"/>
        <rFont val="Calibri"/>
        <family val="2"/>
      </rPr>
      <t>: tree-strawberry (Arbutus unedo)</t>
    </r>
  </si>
  <si>
    <r>
      <rPr>
        <b/>
        <sz val="10"/>
        <rFont val="Calibri"/>
        <family val="2"/>
      </rPr>
      <t>Fruits, fresh NES</t>
    </r>
    <r>
      <rPr>
        <sz val="10"/>
        <rFont val="Calibri"/>
        <family val="2"/>
      </rPr>
      <t>: only in national consumption data</t>
    </r>
  </si>
  <si>
    <r>
      <rPr>
        <b/>
        <sz val="10"/>
        <rFont val="Calibri"/>
        <family val="2"/>
      </rPr>
      <t>Fruits tropical (fresh) NES</t>
    </r>
    <r>
      <rPr>
        <sz val="10"/>
        <rFont val="Calibri"/>
        <family val="2"/>
      </rPr>
      <t>: hog plum, mombin (Spondias spp.)</t>
    </r>
  </si>
  <si>
    <r>
      <rPr>
        <b/>
        <sz val="10"/>
        <color indexed="8"/>
        <rFont val="Calibri"/>
        <family val="2"/>
      </rPr>
      <t>Olives</t>
    </r>
    <r>
      <rPr>
        <sz val="10"/>
        <color indexed="8"/>
        <rFont val="Calibri"/>
        <family val="2"/>
      </rPr>
      <t>: Olea europea (includes table olives and olives for oil)</t>
    </r>
  </si>
  <si>
    <r>
      <rPr>
        <b/>
        <sz val="10"/>
        <color indexed="8"/>
        <rFont val="Calibri"/>
        <family val="2"/>
      </rPr>
      <t>Olives, Preserved</t>
    </r>
    <r>
      <rPr>
        <sz val="10"/>
        <color indexed="8"/>
        <rFont val="Calibri"/>
        <family val="2"/>
      </rPr>
      <t xml:space="preserve"> (treated with SO2, brine, water or otherwise prepared or preserved)</t>
    </r>
  </si>
  <si>
    <r>
      <rPr>
        <b/>
        <sz val="10"/>
        <rFont val="Calibri"/>
        <family val="2"/>
      </rPr>
      <t>Fruit, fresh NES</t>
    </r>
    <r>
      <rPr>
        <sz val="10"/>
        <rFont val="Calibri"/>
        <family val="2"/>
      </rPr>
      <t>: babaco (Carica pentagona)</t>
    </r>
  </si>
  <si>
    <r>
      <rPr>
        <b/>
        <sz val="10"/>
        <rFont val="Calibri"/>
        <family val="2"/>
      </rPr>
      <t>Fruits tropical (fresh) NES</t>
    </r>
    <r>
      <rPr>
        <sz val="10"/>
        <rFont val="Calibri"/>
        <family val="2"/>
      </rPr>
      <t>: carambola (Averrhoa carambola)</t>
    </r>
  </si>
  <si>
    <r>
      <rPr>
        <b/>
        <sz val="10"/>
        <color indexed="8"/>
        <rFont val="Calibri"/>
        <family val="2"/>
      </rPr>
      <t>Carobs</t>
    </r>
    <r>
      <rPr>
        <sz val="10"/>
        <color indexed="8"/>
        <rFont val="Calibri"/>
        <family val="2"/>
      </rPr>
      <t xml:space="preserve">: (Ceratonia siliqua) carob-tree, locust bean, includes also seeds. Mainly used for animal feed and for industrial purposes. </t>
    </r>
  </si>
  <si>
    <r>
      <rPr>
        <b/>
        <sz val="10"/>
        <color indexed="8"/>
        <rFont val="Calibri"/>
        <family val="2"/>
      </rPr>
      <t>Cashewappl</t>
    </r>
    <r>
      <rPr>
        <sz val="10"/>
        <color indexed="8"/>
        <rFont val="Calibri"/>
        <family val="2"/>
      </rPr>
      <t>e: Anacardium occidentale</t>
    </r>
  </si>
  <si>
    <r>
      <rPr>
        <b/>
        <sz val="10"/>
        <color indexed="8"/>
        <rFont val="Calibri"/>
        <family val="2"/>
      </rPr>
      <t>Figs</t>
    </r>
    <r>
      <rPr>
        <sz val="10"/>
        <color indexed="8"/>
        <rFont val="Calibri"/>
        <family val="2"/>
      </rPr>
      <t>: Ficus carica</t>
    </r>
  </si>
  <si>
    <r>
      <rPr>
        <b/>
        <sz val="10"/>
        <rFont val="Calibri"/>
        <family val="2"/>
      </rPr>
      <t>Fruits tropical (fresh) NES</t>
    </r>
    <r>
      <rPr>
        <sz val="10"/>
        <rFont val="Calibri"/>
        <family val="2"/>
      </rPr>
      <t>: guava (Psidium guajava)</t>
    </r>
  </si>
  <si>
    <r>
      <rPr>
        <b/>
        <sz val="10"/>
        <rFont val="Calibri"/>
        <family val="2"/>
      </rPr>
      <t>Fruits fresh NES</t>
    </r>
    <r>
      <rPr>
        <sz val="10"/>
        <rFont val="Calibri"/>
        <family val="2"/>
      </rPr>
      <t>: only in national consumption data</t>
    </r>
  </si>
  <si>
    <r>
      <rPr>
        <b/>
        <sz val="10"/>
        <rFont val="Calibri"/>
        <family val="2"/>
      </rPr>
      <t>Fruits tropical (fresh) NES</t>
    </r>
    <r>
      <rPr>
        <sz val="10"/>
        <rFont val="Calibri"/>
        <family val="2"/>
      </rPr>
      <t>: only in national consumption data</t>
    </r>
  </si>
  <si>
    <r>
      <rPr>
        <b/>
        <sz val="10"/>
        <color indexed="8"/>
        <rFont val="Calibri"/>
        <family val="2"/>
      </rPr>
      <t>Dates</t>
    </r>
    <r>
      <rPr>
        <sz val="10"/>
        <color indexed="8"/>
        <rFont val="Calibri"/>
        <family val="2"/>
      </rPr>
      <t>: Phoenix dactylifera (includes fresh and dried fruit)</t>
    </r>
  </si>
  <si>
    <r>
      <rPr>
        <b/>
        <sz val="10"/>
        <color rgb="FF000000"/>
        <rFont val="Calibri"/>
        <family val="2"/>
      </rPr>
      <t>Fruit, fresh NES</t>
    </r>
    <r>
      <rPr>
        <sz val="10"/>
        <color rgb="FF000000"/>
        <rFont val="Calibri"/>
        <family val="2"/>
      </rPr>
      <t>: litchi (Nephelium litchi); l</t>
    </r>
  </si>
  <si>
    <r>
      <rPr>
        <b/>
        <sz val="10"/>
        <color rgb="FF000000"/>
        <rFont val="Calibri"/>
        <family val="2"/>
      </rPr>
      <t>Fruits tropical (fresh) NES</t>
    </r>
    <r>
      <rPr>
        <sz val="10"/>
        <color rgb="FF000000"/>
        <rFont val="Calibri"/>
        <family val="2"/>
      </rPr>
      <t xml:space="preserve">: longan (Nephelium longan); </t>
    </r>
  </si>
  <si>
    <r>
      <rPr>
        <b/>
        <sz val="10"/>
        <rFont val="Calibri"/>
        <family val="2"/>
      </rPr>
      <t>Fruit, fresh NES</t>
    </r>
    <r>
      <rPr>
        <sz val="10"/>
        <rFont val="Calibri"/>
        <family val="2"/>
      </rPr>
      <t>: tamarind (Tamarindus indica)</t>
    </r>
  </si>
  <si>
    <r>
      <rPr>
        <b/>
        <sz val="10"/>
        <color indexed="8"/>
        <rFont val="Calibri"/>
        <family val="2"/>
      </rPr>
      <t>Avocados</t>
    </r>
    <r>
      <rPr>
        <sz val="10"/>
        <color indexed="8"/>
        <rFont val="Calibri"/>
        <family val="2"/>
      </rPr>
      <t>: Persea americana</t>
    </r>
  </si>
  <si>
    <r>
      <rPr>
        <b/>
        <sz val="10"/>
        <color indexed="8"/>
        <rFont val="Calibri"/>
        <family val="2"/>
      </rPr>
      <t>Bananas</t>
    </r>
    <r>
      <rPr>
        <sz val="10"/>
        <color indexed="8"/>
        <rFont val="Calibri"/>
        <family val="2"/>
      </rPr>
      <t>: Musa sapientum; M. cavendishii, M. nana (may include dried bananas)</t>
    </r>
  </si>
  <si>
    <r>
      <rPr>
        <b/>
        <sz val="10"/>
        <color indexed="8"/>
        <rFont val="Calibri"/>
        <family val="2"/>
      </rPr>
      <t>Plantains</t>
    </r>
    <r>
      <rPr>
        <sz val="10"/>
        <color indexed="8"/>
        <rFont val="Calibri"/>
        <family val="2"/>
      </rPr>
      <t>: Musa paradisicaca (generally known as cooking banana)</t>
    </r>
  </si>
  <si>
    <r>
      <rPr>
        <b/>
        <sz val="10"/>
        <rFont val="Calibri"/>
        <family val="2"/>
      </rPr>
      <t>Fruits tropical (fresh) NES</t>
    </r>
    <r>
      <rPr>
        <sz val="10"/>
        <rFont val="Calibri"/>
        <family val="2"/>
      </rPr>
      <t xml:space="preserve">: feijoa (Feijoa sellowiana); </t>
    </r>
  </si>
  <si>
    <r>
      <rPr>
        <b/>
        <sz val="10"/>
        <color indexed="8"/>
        <rFont val="Calibri"/>
        <family val="2"/>
      </rPr>
      <t>Mangoes</t>
    </r>
    <r>
      <rPr>
        <sz val="10"/>
        <color indexed="8"/>
        <rFont val="Calibri"/>
        <family val="2"/>
      </rPr>
      <t>: Mangifera indica (may include dried mangoes, guavas and mangosteens, both fresh and dried)</t>
    </r>
  </si>
  <si>
    <r>
      <rPr>
        <b/>
        <sz val="10"/>
        <color indexed="8"/>
        <rFont val="Calibri"/>
        <family val="2"/>
      </rPr>
      <t xml:space="preserve">Juice of mango
</t>
    </r>
    <r>
      <rPr>
        <sz val="10"/>
        <color indexed="8"/>
        <rFont val="Calibri"/>
        <family val="2"/>
      </rPr>
      <t>(for direct consumption)</t>
    </r>
  </si>
  <si>
    <r>
      <rPr>
        <b/>
        <sz val="10"/>
        <color indexed="8"/>
        <rFont val="Calibri"/>
        <family val="2"/>
      </rPr>
      <t>Mango pulp</t>
    </r>
    <r>
      <rPr>
        <sz val="10"/>
        <color indexed="8"/>
        <rFont val="Calibri"/>
        <family val="2"/>
      </rPr>
      <t xml:space="preserve"> (fruit pulp prepared in water, syrup, etc)</t>
    </r>
  </si>
  <si>
    <r>
      <rPr>
        <b/>
        <sz val="10"/>
        <color rgb="FF000000"/>
        <rFont val="Calibri"/>
        <family val="2"/>
      </rPr>
      <t>Fruits tropical (fresh) NES</t>
    </r>
    <r>
      <rPr>
        <sz val="10"/>
        <color rgb="FF000000"/>
        <rFont val="Calibri"/>
        <family val="2"/>
      </rPr>
      <t xml:space="preserve">: mangosteen (Garcinia mangostana); </t>
    </r>
  </si>
  <si>
    <r>
      <rPr>
        <b/>
        <sz val="10"/>
        <color rgb="FF000000"/>
        <rFont val="Calibri"/>
        <family val="2"/>
      </rPr>
      <t>Fruits tropical (fresh) NES</t>
    </r>
    <r>
      <rPr>
        <sz val="10"/>
        <color rgb="FF000000"/>
        <rFont val="Calibri"/>
        <family val="2"/>
      </rPr>
      <t>: naranjillo (Solanum quitoense)</t>
    </r>
  </si>
  <si>
    <r>
      <rPr>
        <b/>
        <sz val="10"/>
        <color indexed="8"/>
        <rFont val="Calibri"/>
        <family val="2"/>
      </rPr>
      <t>Papayas</t>
    </r>
    <r>
      <rPr>
        <sz val="10"/>
        <color indexed="8"/>
        <rFont val="Calibri"/>
        <family val="2"/>
      </rPr>
      <t>: Carica papaya</t>
    </r>
  </si>
  <si>
    <r>
      <rPr>
        <b/>
        <sz val="10"/>
        <rFont val="Calibri"/>
        <family val="2"/>
      </rPr>
      <t>Fruit, fresh NES</t>
    </r>
    <r>
      <rPr>
        <sz val="10"/>
        <rFont val="Calibri"/>
        <family val="2"/>
      </rPr>
      <t xml:space="preserve">: pawpaw (Asimina triloba); </t>
    </r>
  </si>
  <si>
    <r>
      <rPr>
        <b/>
        <sz val="10"/>
        <color indexed="8"/>
        <rFont val="Calibri"/>
        <family val="2"/>
      </rPr>
      <t>Persimmons</t>
    </r>
    <r>
      <rPr>
        <sz val="10"/>
        <color indexed="8"/>
        <rFont val="Calibri"/>
        <family val="2"/>
      </rPr>
      <t>: Diospyros kaki; D. virginiana</t>
    </r>
  </si>
  <si>
    <r>
      <rPr>
        <b/>
        <sz val="10"/>
        <rFont val="Calibri"/>
        <family val="2"/>
      </rPr>
      <t>Fruit, fresh NES</t>
    </r>
    <r>
      <rPr>
        <sz val="10"/>
        <rFont val="Calibri"/>
        <family val="2"/>
      </rPr>
      <t xml:space="preserve">: pomegranate (Punica granatum); </t>
    </r>
  </si>
  <si>
    <r>
      <rPr>
        <b/>
        <sz val="10"/>
        <rFont val="Calibri"/>
        <family val="2"/>
      </rPr>
      <t>Fruits tropical (fresh) NES</t>
    </r>
    <r>
      <rPr>
        <sz val="10"/>
        <rFont val="Calibri"/>
        <family val="2"/>
      </rPr>
      <t>: sapote</t>
    </r>
  </si>
  <si>
    <r>
      <rPr>
        <b/>
        <sz val="10"/>
        <color rgb="FF000000"/>
        <rFont val="Calibri"/>
        <family val="2"/>
      </rPr>
      <t>Fruits tropical (fresh) NES</t>
    </r>
    <r>
      <rPr>
        <sz val="10"/>
        <color rgb="FF000000"/>
        <rFont val="Calibri"/>
        <family val="2"/>
      </rPr>
      <t xml:space="preserve">: star apple, cainito (Chrysopyllum spp). </t>
    </r>
  </si>
  <si>
    <r>
      <rPr>
        <b/>
        <sz val="10"/>
        <rFont val="Calibri"/>
        <family val="2"/>
      </rPr>
      <t>Fruits tropical (fresh) NES</t>
    </r>
    <r>
      <rPr>
        <sz val="10"/>
        <rFont val="Calibri"/>
        <family val="2"/>
      </rPr>
      <t xml:space="preserve">: breadfruit (Arctocarpus incisa), </t>
    </r>
  </si>
  <si>
    <r>
      <rPr>
        <b/>
        <sz val="10"/>
        <color rgb="FF000000"/>
        <rFont val="Calibri"/>
        <family val="2"/>
      </rPr>
      <t>Fruits tropical (fresh) NES</t>
    </r>
    <r>
      <rPr>
        <sz val="10"/>
        <color rgb="FF000000"/>
        <rFont val="Calibri"/>
        <family val="2"/>
      </rPr>
      <t>: cherimoya</t>
    </r>
  </si>
  <si>
    <r>
      <rPr>
        <b/>
        <sz val="10"/>
        <color rgb="FF000000"/>
        <rFont val="Calibri"/>
        <family val="2"/>
      </rPr>
      <t>Fruits tropical (fresh) NES</t>
    </r>
    <r>
      <rPr>
        <sz val="10"/>
        <color rgb="FF000000"/>
        <rFont val="Calibri"/>
        <family val="2"/>
      </rPr>
      <t>: custard apple (Annona spp)</t>
    </r>
  </si>
  <si>
    <r>
      <rPr>
        <b/>
        <sz val="10"/>
        <color rgb="FF000000"/>
        <rFont val="Calibri"/>
        <family val="2"/>
      </rPr>
      <t>Fruits tropical (fresh) NES</t>
    </r>
    <r>
      <rPr>
        <sz val="10"/>
        <color rgb="FF000000"/>
        <rFont val="Calibri"/>
        <family val="2"/>
      </rPr>
      <t>: durian (Durio zibethinus)</t>
    </r>
  </si>
  <si>
    <r>
      <rPr>
        <b/>
        <sz val="10"/>
        <rFont val="Calibri"/>
        <family val="2"/>
      </rPr>
      <t>Fruits tropical (fresh) NES</t>
    </r>
    <r>
      <rPr>
        <sz val="10"/>
        <rFont val="Calibri"/>
        <family val="2"/>
      </rPr>
      <t>: jackfruit (Artocarpus integrifolia)</t>
    </r>
  </si>
  <si>
    <r>
      <rPr>
        <b/>
        <sz val="10"/>
        <color rgb="FF000000"/>
        <rFont val="Calibri"/>
        <family val="2"/>
      </rPr>
      <t>Fruits tropical (fresh) NES</t>
    </r>
    <r>
      <rPr>
        <sz val="10"/>
        <color rgb="FF000000"/>
        <rFont val="Calibri"/>
        <family val="2"/>
      </rPr>
      <t>: mammee (Mammea americana)</t>
    </r>
  </si>
  <si>
    <r>
      <rPr>
        <b/>
        <sz val="10"/>
        <color indexed="8"/>
        <rFont val="Calibri"/>
        <family val="2"/>
      </rPr>
      <t>Pineapple</t>
    </r>
    <r>
      <rPr>
        <sz val="10"/>
        <color indexed="8"/>
        <rFont val="Calibri"/>
        <family val="2"/>
      </rPr>
      <t>s: Ananas cumosus; A. sativ (may include dried pineapples)</t>
    </r>
  </si>
  <si>
    <r>
      <t>Pineapples, Canned</t>
    </r>
    <r>
      <rPr>
        <sz val="10"/>
        <color indexed="8"/>
        <rFont val="Calibri"/>
        <family val="2"/>
      </rPr>
      <t xml:space="preserve"> (fruit pulp prepared in water, syrup, etc)</t>
    </r>
  </si>
  <si>
    <r>
      <rPr>
        <b/>
        <sz val="10"/>
        <color indexed="8"/>
        <rFont val="Calibri"/>
        <family val="2"/>
      </rPr>
      <t>Juice of Pineapples</t>
    </r>
    <r>
      <rPr>
        <sz val="10"/>
        <color indexed="8"/>
        <rFont val="Calibri"/>
        <family val="2"/>
      </rPr>
      <t xml:space="preserve">
(for direct consumption)</t>
    </r>
  </si>
  <si>
    <r>
      <rPr>
        <b/>
        <sz val="10"/>
        <color indexed="8"/>
        <rFont val="Calibri"/>
        <family val="2"/>
      </rPr>
      <t>Juice of Pineapples, Concentrated</t>
    </r>
    <r>
      <rPr>
        <sz val="10"/>
        <color indexed="8"/>
        <rFont val="Calibri"/>
        <family val="2"/>
      </rPr>
      <t>: Juice that is obtained by a concentration process in which the water is physically removed from the juice until it has not less than 27% of solids by weight. It is then reconstituted with water before consumption. Unfermented, it may or may not be frozen.</t>
    </r>
  </si>
  <si>
    <r>
      <rPr>
        <b/>
        <sz val="10"/>
        <color rgb="FF000000"/>
        <rFont val="Calibri"/>
        <family val="2"/>
      </rPr>
      <t>Fruits tropical (fresh) NES</t>
    </r>
    <r>
      <rPr>
        <sz val="10"/>
        <color rgb="FF000000"/>
        <rFont val="Calibri"/>
        <family val="2"/>
      </rPr>
      <t>: rambutan (Nephelium lappaceum)</t>
    </r>
  </si>
  <si>
    <r>
      <rPr>
        <b/>
        <sz val="10"/>
        <color rgb="FF000000"/>
        <rFont val="Calibri"/>
        <family val="2"/>
      </rPr>
      <t>Fruits tropical (fresh) NES</t>
    </r>
    <r>
      <rPr>
        <sz val="10"/>
        <color rgb="FF000000"/>
        <rFont val="Calibri"/>
        <family val="2"/>
      </rPr>
      <t>: sapodilla (Achras sapota);</t>
    </r>
  </si>
  <si>
    <r>
      <rPr>
        <b/>
        <sz val="10"/>
        <color rgb="FF000000"/>
        <rFont val="Calibri"/>
        <family val="2"/>
      </rPr>
      <t>Fruits tropical (fresh) NES</t>
    </r>
    <r>
      <rPr>
        <sz val="10"/>
        <color rgb="FF000000"/>
        <rFont val="Calibri"/>
        <family val="2"/>
      </rPr>
      <t xml:space="preserve">: sapote, mamey colorado (Calocarpum mammosum); </t>
    </r>
  </si>
  <si>
    <r>
      <rPr>
        <b/>
        <sz val="10"/>
        <color rgb="FF000000"/>
        <rFont val="Calibri"/>
        <family val="2"/>
      </rPr>
      <t>Fruits tropcal (fresh) NES</t>
    </r>
    <r>
      <rPr>
        <sz val="10"/>
        <color rgb="FF000000"/>
        <rFont val="Calibri"/>
        <family val="2"/>
      </rPr>
      <t>: only in national consumption data</t>
    </r>
  </si>
  <si>
    <r>
      <rPr>
        <b/>
        <sz val="10"/>
        <color rgb="FF000000"/>
        <rFont val="Calibri"/>
        <family val="2"/>
      </rPr>
      <t>Fruits tropical (fresh) NES</t>
    </r>
    <r>
      <rPr>
        <sz val="10"/>
        <color rgb="FF000000"/>
        <rFont val="Calibri"/>
        <family val="2"/>
      </rPr>
      <t>: only in national consumption data</t>
    </r>
  </si>
  <si>
    <r>
      <rPr>
        <b/>
        <sz val="10"/>
        <rFont val="Calibri"/>
        <family val="2"/>
      </rPr>
      <t>Fruit, fresh NES</t>
    </r>
    <r>
      <rPr>
        <sz val="10"/>
        <rFont val="Calibri"/>
        <family val="2"/>
      </rPr>
      <t xml:space="preserve">: prickly pear (Opuntia ficus-indica); </t>
    </r>
  </si>
  <si>
    <r>
      <rPr>
        <b/>
        <sz val="10"/>
        <color indexed="8"/>
        <rFont val="Calibri"/>
        <family val="2"/>
      </rPr>
      <t>Kiwi frui</t>
    </r>
    <r>
      <rPr>
        <sz val="10"/>
        <color indexed="8"/>
        <rFont val="Calibri"/>
        <family val="2"/>
      </rPr>
      <t>t: Actinidia chinensis</t>
    </r>
  </si>
  <si>
    <r>
      <rPr>
        <b/>
        <sz val="10"/>
        <color indexed="8"/>
        <rFont val="Calibri"/>
        <family val="2"/>
      </rPr>
      <t>Fruits tropical (fresh) NES</t>
    </r>
    <r>
      <rPr>
        <sz val="10"/>
        <color indexed="8"/>
        <rFont val="Calibri"/>
        <family val="2"/>
      </rPr>
      <t xml:space="preserve">: passion fruit (Passiflora edulis); </t>
    </r>
  </si>
  <si>
    <r>
      <rPr>
        <b/>
        <sz val="10"/>
        <rFont val="Calibri"/>
        <family val="2"/>
      </rPr>
      <t>Fruit, tropical (Dried), NES</t>
    </r>
    <r>
      <rPr>
        <sz val="10"/>
        <rFont val="Calibri"/>
        <family val="2"/>
      </rPr>
      <t>: includes dried bananas, dried plantains, dried pineapples</t>
    </r>
  </si>
  <si>
    <r>
      <rPr>
        <b/>
        <sz val="10"/>
        <rFont val="Calibri"/>
        <family val="2"/>
      </rPr>
      <t>Fruit, fresh NES</t>
    </r>
    <r>
      <rPr>
        <sz val="10"/>
        <rFont val="Calibri"/>
        <family val="2"/>
      </rPr>
      <t>: including inter alia: azarole (Crataegus azarolus); babaco (Carica pentagona); elderberry (Sambucus nigra); jujube (Zizyphus jujuba), litchi (Nephelium litchi); loquat (Eriobotrya japonica); medlar (Mespilus germanica); pawpaw (Asimina triloba); pomegranate (Punica granatum); prickly pear (Opuntia ficus-indica); rose hips (Rosa spp.); rowanberry (Sorbus aucuparia); service-apple (Sorbus domestica), tamarind (Tamarindus indica); tree-strawberry (Arbutus unedo)</t>
    </r>
  </si>
  <si>
    <r>
      <t xml:space="preserve">Juice of fruits NES
</t>
    </r>
    <r>
      <rPr>
        <sz val="10"/>
        <color indexed="8"/>
        <rFont val="Calibri"/>
        <family val="2"/>
      </rPr>
      <t>(for direct consumption)</t>
    </r>
  </si>
  <si>
    <r>
      <rPr>
        <b/>
        <sz val="10"/>
        <color indexed="8"/>
        <rFont val="Calibri"/>
        <family val="2"/>
      </rPr>
      <t>Flour of Fruits</t>
    </r>
    <r>
      <rPr>
        <sz val="10"/>
        <color indexed="8"/>
        <rFont val="Calibri"/>
        <family val="2"/>
      </rPr>
      <t>: includes flour, meal, powder of fruit nuts or fruit peels</t>
    </r>
  </si>
  <si>
    <r>
      <rPr>
        <b/>
        <sz val="10"/>
        <color indexed="8"/>
        <rFont val="Calibri"/>
        <family val="2"/>
      </rPr>
      <t>Fruits, Nuts, Peel, Sugar Preserved</t>
    </r>
    <r>
      <rPr>
        <sz val="10"/>
        <color indexed="8"/>
        <rFont val="Calibri"/>
        <family val="2"/>
      </rPr>
      <t>: fruits, fruit nuts, or fruit peels preserved with sugar</t>
    </r>
  </si>
  <si>
    <r>
      <rPr>
        <b/>
        <sz val="10"/>
        <color indexed="8"/>
        <rFont val="Calibri"/>
        <family val="2"/>
      </rPr>
      <t>Homogenized Cooked Fruit Prepared</t>
    </r>
    <r>
      <rPr>
        <sz val="10"/>
        <color indexed="8"/>
        <rFont val="Calibri"/>
        <family val="2"/>
      </rPr>
      <t>: cooked fruit preparations homogenised for dietetic and infant foods</t>
    </r>
  </si>
  <si>
    <r>
      <rPr>
        <b/>
        <sz val="10"/>
        <color indexed="8"/>
        <rFont val="Calibri"/>
        <family val="2"/>
      </rPr>
      <t>Fruit, Prepared NES</t>
    </r>
    <r>
      <rPr>
        <sz val="10"/>
        <color indexed="8"/>
        <rFont val="Calibri"/>
        <family val="2"/>
      </rPr>
      <t>:  fruits, nuts and peel, including frozen, prepared or preserved jam, paste, marmalade, puree and cooked fruits</t>
    </r>
  </si>
  <si>
    <r>
      <rPr>
        <b/>
        <sz val="10"/>
        <color indexed="8"/>
        <rFont val="Calibri"/>
        <family val="2"/>
      </rPr>
      <t>Vegetable products, fresh or dry, NES</t>
    </r>
    <r>
      <rPr>
        <sz val="10"/>
        <color indexed="8"/>
        <rFont val="Calibri"/>
        <family val="2"/>
      </rPr>
      <t>: fruit stones, kernels and other vegetable products used for human food</t>
    </r>
  </si>
  <si>
    <r>
      <rPr>
        <b/>
        <sz val="10"/>
        <color indexed="8"/>
        <rFont val="Calibri"/>
        <family val="2"/>
      </rPr>
      <t>Garlic</t>
    </r>
    <r>
      <rPr>
        <sz val="10"/>
        <color indexed="8"/>
        <rFont val="Calibri"/>
        <family val="2"/>
      </rPr>
      <t>: Allium sativum</t>
    </r>
  </si>
  <si>
    <r>
      <rPr>
        <b/>
        <sz val="10"/>
        <color indexed="8"/>
        <rFont val="Calibri"/>
        <family val="2"/>
      </rPr>
      <t>Onions, dry</t>
    </r>
    <r>
      <rPr>
        <sz val="10"/>
        <color indexed="8"/>
        <rFont val="Calibri"/>
        <family val="2"/>
      </rPr>
      <t>: Allium cepa (includes onions at mature stage, but not dehydrated onions)</t>
    </r>
  </si>
  <si>
    <r>
      <rPr>
        <b/>
        <sz val="10"/>
        <rFont val="Calibri"/>
        <family val="2"/>
      </rPr>
      <t>Leeks and other alliaceous vegetables</t>
    </r>
    <r>
      <rPr>
        <sz val="10"/>
        <rFont val="Calibri"/>
        <family val="2"/>
      </rPr>
      <t>: leeks (Allium porrum), chives (A. schoenoprasum); other alliaceous vegetables (Allium varieties NES)</t>
    </r>
  </si>
  <si>
    <r>
      <rPr>
        <b/>
        <sz val="10"/>
        <color indexed="8"/>
        <rFont val="Calibri"/>
        <family val="2"/>
      </rPr>
      <t>Onions, shallots (green)</t>
    </r>
    <r>
      <rPr>
        <sz val="10"/>
        <color indexed="8"/>
        <rFont val="Calibri"/>
        <family val="2"/>
      </rPr>
      <t>: shallots (Allium ascalonicum); onions (A. cepa); Welsh onions (A. fistulosum): young onions pulled before the bulb has enlarged (includes onion sets)</t>
    </r>
  </si>
  <si>
    <r>
      <rPr>
        <b/>
        <sz val="10"/>
        <color indexed="8"/>
        <rFont val="Calibri"/>
        <family val="2"/>
      </rPr>
      <t>Cabbages</t>
    </r>
    <r>
      <rPr>
        <sz val="10"/>
        <color indexed="8"/>
        <rFont val="Calibri"/>
        <family val="2"/>
      </rPr>
      <t>: Chinese, mustard cabbage, pakchoi (Brassica chinensis); white, red, savoy cabbage, Brussels sprouts, collards, kale, kohlrabi (Brassica oleracea all var. Except botrytis)</t>
    </r>
  </si>
  <si>
    <r>
      <rPr>
        <b/>
        <sz val="10"/>
        <color indexed="8"/>
        <rFont val="Calibri"/>
        <family val="2"/>
      </rPr>
      <t>Cauliflowers</t>
    </r>
    <r>
      <rPr>
        <sz val="10"/>
        <color indexed="8"/>
        <rFont val="Calibri"/>
        <family val="2"/>
      </rPr>
      <t>: Brassica oleracea var botrytis, subvariety cauliflora and cymosa (includes headed broccoli)</t>
    </r>
  </si>
  <si>
    <r>
      <rPr>
        <b/>
        <sz val="10"/>
        <rFont val="Calibri"/>
        <family val="2"/>
      </rPr>
      <t>Cauliflowers</t>
    </r>
    <r>
      <rPr>
        <sz val="10"/>
        <rFont val="Calibri"/>
        <family val="2"/>
      </rPr>
      <t>: Brassica oleracea var botrytis, subvariety cauliflora and cymosa (includes headed broccoli)</t>
    </r>
  </si>
  <si>
    <r>
      <rPr>
        <b/>
        <sz val="10"/>
        <rFont val="Calibri"/>
        <family val="2"/>
      </rPr>
      <t>Cabbages</t>
    </r>
    <r>
      <rPr>
        <sz val="10"/>
        <rFont val="Calibri"/>
        <family val="2"/>
      </rPr>
      <t>: Brussels sprouts (Brassica oleracea all var. Except botrytis)</t>
    </r>
  </si>
  <si>
    <r>
      <rPr>
        <b/>
        <sz val="10"/>
        <rFont val="Calibri"/>
        <family val="2"/>
      </rPr>
      <t>Cabbages</t>
    </r>
    <r>
      <rPr>
        <sz val="10"/>
        <rFont val="Calibri"/>
        <family val="2"/>
      </rPr>
      <t>: white, red, savoy cabbage (Brassica oleracea all var. Except botrytis)</t>
    </r>
  </si>
  <si>
    <r>
      <rPr>
        <b/>
        <sz val="10"/>
        <rFont val="Calibri"/>
        <family val="2"/>
      </rPr>
      <t>Cabbages</t>
    </r>
    <r>
      <rPr>
        <sz val="10"/>
        <rFont val="Calibri"/>
        <family val="2"/>
      </rPr>
      <t>: Chinese cabbage (Brassica chinensis)</t>
    </r>
  </si>
  <si>
    <r>
      <rPr>
        <b/>
        <sz val="10"/>
        <color indexed="8"/>
        <rFont val="Calibri"/>
        <family val="2"/>
      </rPr>
      <t>Cabbages</t>
    </r>
    <r>
      <rPr>
        <sz val="10"/>
        <color indexed="8"/>
        <rFont val="Calibri"/>
        <family val="2"/>
      </rPr>
      <t>: kohlrabi (Brassica oleracea all var. Except botrytis)</t>
    </r>
  </si>
  <si>
    <r>
      <rPr>
        <b/>
        <sz val="10"/>
        <color indexed="8"/>
        <rFont val="Calibri"/>
        <family val="2"/>
      </rPr>
      <t>Cucumbers, gherkins</t>
    </r>
    <r>
      <rPr>
        <sz val="10"/>
        <color indexed="8"/>
        <rFont val="Calibri"/>
        <family val="2"/>
      </rPr>
      <t>: Cucumis sativus</t>
    </r>
  </si>
  <si>
    <r>
      <rPr>
        <b/>
        <sz val="10"/>
        <color indexed="8"/>
        <rFont val="Calibri"/>
        <family val="2"/>
      </rPr>
      <t>Pumpkins, squash and gourds</t>
    </r>
    <r>
      <rPr>
        <sz val="10"/>
        <color indexed="8"/>
        <rFont val="Calibri"/>
        <family val="2"/>
      </rPr>
      <t>: Cucurbita spp (includes marrows)</t>
    </r>
  </si>
  <si>
    <r>
      <rPr>
        <b/>
        <sz val="10"/>
        <color indexed="8"/>
        <rFont val="Calibri"/>
        <family val="2"/>
      </rPr>
      <t>Melons, cantaloupes</t>
    </r>
    <r>
      <rPr>
        <sz val="10"/>
        <color indexed="8"/>
        <rFont val="Calibri"/>
        <family val="2"/>
      </rPr>
      <t>: Cucumis melo</t>
    </r>
  </si>
  <si>
    <r>
      <rPr>
        <b/>
        <sz val="10"/>
        <color indexed="8"/>
        <rFont val="Calibri"/>
        <family val="2"/>
      </rPr>
      <t>Watermelons</t>
    </r>
    <r>
      <rPr>
        <sz val="10"/>
        <color indexed="8"/>
        <rFont val="Calibri"/>
        <family val="2"/>
      </rPr>
      <t>: Citrullus vulgaris</t>
    </r>
  </si>
  <si>
    <r>
      <rPr>
        <b/>
        <sz val="10"/>
        <color indexed="8"/>
        <rFont val="Calibri"/>
        <family val="2"/>
      </rPr>
      <t>Tomatoes, fresh</t>
    </r>
    <r>
      <rPr>
        <sz val="10"/>
        <color indexed="8"/>
        <rFont val="Calibri"/>
        <family val="2"/>
      </rPr>
      <t>: Lycopersicon esculentum</t>
    </r>
  </si>
  <si>
    <r>
      <rPr>
        <b/>
        <sz val="10"/>
        <color indexed="8"/>
        <rFont val="Calibri"/>
        <family val="2"/>
      </rPr>
      <t>Tomatoes, Peeled:</t>
    </r>
    <r>
      <rPr>
        <sz val="10"/>
        <color indexed="8"/>
        <rFont val="Calibri"/>
        <family val="2"/>
      </rPr>
      <t xml:space="preserve">  prepared or preserved other than by vinegar either whole or in pieces</t>
    </r>
  </si>
  <si>
    <r>
      <rPr>
        <b/>
        <sz val="10"/>
        <color indexed="8"/>
        <rFont val="Calibri"/>
        <family val="2"/>
      </rPr>
      <t>Paste of Tomatoes</t>
    </r>
    <r>
      <rPr>
        <sz val="10"/>
        <color indexed="8"/>
        <rFont val="Calibri"/>
        <family val="2"/>
      </rPr>
      <t>: tomatoes prepared or preserved other than by vinegar in the form of paste, puree or concentrate (includes juice of &gt;7% dry weight content)</t>
    </r>
  </si>
  <si>
    <r>
      <rPr>
        <b/>
        <sz val="10"/>
        <color indexed="8"/>
        <rFont val="Calibri"/>
        <family val="2"/>
      </rPr>
      <t>Juice of Tomatoes</t>
    </r>
    <r>
      <rPr>
        <sz val="10"/>
        <color indexed="8"/>
        <rFont val="Calibri"/>
        <family val="2"/>
      </rPr>
      <t>: obtained by treating tomatoes with cold or hot water or with steam. The juice then undergoes various processes such as clarification, homogenization, sterilization.</t>
    </r>
  </si>
  <si>
    <r>
      <rPr>
        <b/>
        <sz val="10"/>
        <color indexed="8"/>
        <rFont val="Calibri"/>
        <family val="2"/>
      </rPr>
      <t>Okra</t>
    </r>
    <r>
      <rPr>
        <sz val="10"/>
        <color indexed="8"/>
        <rFont val="Calibri"/>
        <family val="2"/>
      </rPr>
      <t>: Abelmoschus esculentus; Hibiscus esculentus (also called gombo)</t>
    </r>
  </si>
  <si>
    <r>
      <rPr>
        <b/>
        <sz val="10"/>
        <color indexed="8"/>
        <rFont val="Calibri"/>
        <family val="2"/>
      </rPr>
      <t>Chillies, peppers, green</t>
    </r>
    <r>
      <rPr>
        <sz val="10"/>
        <color indexed="8"/>
        <rFont val="Calibri"/>
        <family val="2"/>
      </rPr>
      <t>: Capsicum annuum; C. fructescens; Pimenta officinalis: data are based on fresh, uncrushed and unground commodities</t>
    </r>
  </si>
  <si>
    <r>
      <rPr>
        <b/>
        <sz val="10"/>
        <color indexed="8"/>
        <rFont val="Calibri"/>
        <family val="2"/>
      </rPr>
      <t>Pimento</t>
    </r>
    <r>
      <rPr>
        <sz val="10"/>
        <color indexed="8"/>
        <rFont val="Calibri"/>
        <family val="2"/>
      </rPr>
      <t xml:space="preserve">: red and cayenne pepper, paprika, chillies (Capsicum frutescens; C. annuum); allspice, Jamaica pepper (Pimenta officinalis) </t>
    </r>
  </si>
  <si>
    <r>
      <rPr>
        <b/>
        <sz val="10"/>
        <color indexed="8"/>
        <rFont val="Calibri"/>
        <family val="2"/>
      </rPr>
      <t>Eggplants</t>
    </r>
    <r>
      <rPr>
        <sz val="10"/>
        <color indexed="8"/>
        <rFont val="Calibri"/>
        <family val="2"/>
      </rPr>
      <t>: Solanum melongena (also called aubergines)</t>
    </r>
  </si>
  <si>
    <r>
      <rPr>
        <b/>
        <sz val="10"/>
        <color indexed="8"/>
        <rFont val="Calibri"/>
        <family val="2"/>
      </rPr>
      <t>Lettuce</t>
    </r>
    <r>
      <rPr>
        <sz val="10"/>
        <color indexed="8"/>
        <rFont val="Calibri"/>
        <family val="2"/>
      </rPr>
      <t>: Lactuca sativa; witloof chicory (Cichorium intybus var. Foliosum); endive (C. endivia var. Crispa); escarole chicory (C. endivia var. Latifolia)</t>
    </r>
  </si>
  <si>
    <r>
      <rPr>
        <b/>
        <sz val="10"/>
        <rFont val="Calibri"/>
        <family val="2"/>
      </rPr>
      <t>Vegetables, fresh NES</t>
    </r>
    <r>
      <rPr>
        <sz val="10"/>
        <rFont val="Calibri"/>
        <family val="2"/>
      </rPr>
      <t>: beets, chards (Beta vulgaris)</t>
    </r>
  </si>
  <si>
    <r>
      <rPr>
        <b/>
        <sz val="10"/>
        <rFont val="Calibri"/>
        <family val="2"/>
      </rPr>
      <t>Vegetables, fresh NES</t>
    </r>
    <r>
      <rPr>
        <sz val="10"/>
        <rFont val="Calibri"/>
        <family val="2"/>
      </rPr>
      <t>: chervil (Anthriscus cerefolium)</t>
    </r>
  </si>
  <si>
    <r>
      <rPr>
        <b/>
        <sz val="10"/>
        <color indexed="8"/>
        <rFont val="Calibri"/>
        <family val="2"/>
      </rPr>
      <t>Vegetables, fresh NES</t>
    </r>
    <r>
      <rPr>
        <sz val="10"/>
        <color indexed="8"/>
        <rFont val="Calibri"/>
        <family val="2"/>
      </rPr>
      <t>: (only in national consumption databases)</t>
    </r>
  </si>
  <si>
    <r>
      <rPr>
        <b/>
        <sz val="10"/>
        <rFont val="Calibri"/>
        <family val="2"/>
      </rPr>
      <t>Lettuces</t>
    </r>
    <r>
      <rPr>
        <sz val="10"/>
        <rFont val="Calibri"/>
        <family val="2"/>
      </rPr>
      <t>: Lactuca sativa</t>
    </r>
  </si>
  <si>
    <r>
      <rPr>
        <b/>
        <sz val="10"/>
        <rFont val="Calibri"/>
        <family val="2"/>
      </rPr>
      <t>Lettuces</t>
    </r>
    <r>
      <rPr>
        <sz val="10"/>
        <rFont val="Calibri"/>
        <family val="2"/>
      </rPr>
      <t>: endive (C. endivia var. Crispa); escarole chicory (C. endivia var. Latifolia)</t>
    </r>
  </si>
  <si>
    <r>
      <rPr>
        <b/>
        <sz val="10"/>
        <color indexed="8"/>
        <rFont val="Calibri"/>
        <family val="2"/>
      </rPr>
      <t>Spinach</t>
    </r>
    <r>
      <rPr>
        <sz val="10"/>
        <color indexed="8"/>
        <rFont val="Calibri"/>
        <family val="2"/>
      </rPr>
      <t>: Spinacia oleracea</t>
    </r>
  </si>
  <si>
    <r>
      <rPr>
        <b/>
        <sz val="10"/>
        <rFont val="Calibri"/>
        <family val="2"/>
      </rPr>
      <t>Cabbages</t>
    </r>
    <r>
      <rPr>
        <sz val="10"/>
        <rFont val="Calibri"/>
        <family val="2"/>
      </rPr>
      <t>: pakchoi (Brassica chinensis)</t>
    </r>
  </si>
  <si>
    <r>
      <rPr>
        <b/>
        <sz val="10"/>
        <rFont val="Calibri"/>
        <family val="2"/>
      </rPr>
      <t>Vegetables, fresh NES</t>
    </r>
    <r>
      <rPr>
        <sz val="10"/>
        <rFont val="Calibri"/>
        <family val="2"/>
      </rPr>
      <t>: cress (Lepidium sativum)</t>
    </r>
  </si>
  <si>
    <r>
      <rPr>
        <b/>
        <sz val="10"/>
        <rFont val="Calibri"/>
        <family val="2"/>
      </rPr>
      <t>Cabbages</t>
    </r>
    <r>
      <rPr>
        <sz val="10"/>
        <rFont val="Calibri"/>
        <family val="2"/>
      </rPr>
      <t>: collards, kale (Brassica oleracea all var. Except botrytis)</t>
    </r>
  </si>
  <si>
    <r>
      <rPr>
        <b/>
        <sz val="10"/>
        <color indexed="8"/>
        <rFont val="Calibri"/>
        <family val="2"/>
      </rPr>
      <t>Cabbages</t>
    </r>
    <r>
      <rPr>
        <sz val="10"/>
        <color indexed="8"/>
        <rFont val="Calibri"/>
        <family val="2"/>
      </rPr>
      <t>: mustard cabbage (Brassica chinensis)</t>
    </r>
  </si>
  <si>
    <r>
      <t>Cabbages:</t>
    </r>
    <r>
      <rPr>
        <sz val="10"/>
        <color indexed="8"/>
        <rFont val="Calibri"/>
        <family val="2"/>
      </rPr>
      <t xml:space="preserve"> (only in national consumption databases)</t>
    </r>
  </si>
  <si>
    <r>
      <rPr>
        <b/>
        <sz val="10"/>
        <color indexed="8"/>
        <rFont val="Calibri"/>
        <family val="2"/>
      </rPr>
      <t>Cassava leaves</t>
    </r>
    <r>
      <rPr>
        <sz val="10"/>
        <color indexed="8"/>
        <rFont val="Calibri"/>
        <family val="2"/>
      </rPr>
      <t>: Manihot esculenta; M. utilissima</t>
    </r>
  </si>
  <si>
    <r>
      <rPr>
        <b/>
        <sz val="10"/>
        <color indexed="8"/>
        <rFont val="Calibri"/>
        <family val="2"/>
      </rPr>
      <t>Vegetables, fresh NES</t>
    </r>
    <r>
      <rPr>
        <sz val="10"/>
        <color indexed="8"/>
        <rFont val="Calibri"/>
        <family val="2"/>
      </rPr>
      <t>: watercress (Nasturtium officinale).</t>
    </r>
  </si>
  <si>
    <r>
      <rPr>
        <b/>
        <sz val="10"/>
        <color indexed="8"/>
        <rFont val="Calibri"/>
        <family val="2"/>
      </rPr>
      <t>Lettuces</t>
    </r>
    <r>
      <rPr>
        <sz val="10"/>
        <color indexed="8"/>
        <rFont val="Calibri"/>
        <family val="2"/>
      </rPr>
      <t>: witloof chicory (Cichorium intybus var. Foliosum)</t>
    </r>
  </si>
  <si>
    <r>
      <rPr>
        <b/>
        <sz val="10"/>
        <color indexed="8"/>
        <rFont val="Calibri"/>
        <family val="2"/>
      </rPr>
      <t>Vegetables, fresh NES</t>
    </r>
    <r>
      <rPr>
        <sz val="10"/>
        <color indexed="8"/>
        <rFont val="Calibri"/>
        <family val="2"/>
      </rPr>
      <t>: soybean sprouts</t>
    </r>
  </si>
  <si>
    <r>
      <rPr>
        <b/>
        <sz val="10"/>
        <color indexed="8"/>
        <rFont val="Calibri"/>
        <family val="2"/>
      </rPr>
      <t>String beans</t>
    </r>
    <r>
      <rPr>
        <sz val="10"/>
        <color indexed="8"/>
        <rFont val="Calibri"/>
        <family val="2"/>
      </rPr>
      <t>: Phaseolus vulgaris, Vigna spp. (not for shelling)</t>
    </r>
  </si>
  <si>
    <r>
      <rPr>
        <b/>
        <sz val="10"/>
        <color indexed="8"/>
        <rFont val="Calibri"/>
        <family val="2"/>
      </rPr>
      <t>Beans, green</t>
    </r>
    <r>
      <rPr>
        <sz val="10"/>
        <color indexed="8"/>
        <rFont val="Calibri"/>
        <family val="2"/>
      </rPr>
      <t>: Phaseolus and Vigna spp. (for shelling)</t>
    </r>
  </si>
  <si>
    <r>
      <rPr>
        <b/>
        <sz val="10"/>
        <color indexed="8"/>
        <rFont val="Calibri"/>
        <family val="2"/>
      </rPr>
      <t>Broad beans, green</t>
    </r>
    <r>
      <rPr>
        <sz val="10"/>
        <color indexed="8"/>
        <rFont val="Calibri"/>
        <family val="2"/>
      </rPr>
      <t>: Vicia faba (for shelling)</t>
    </r>
  </si>
  <si>
    <r>
      <rPr>
        <b/>
        <sz val="10"/>
        <color indexed="8"/>
        <rFont val="Calibri"/>
        <family val="2"/>
      </rPr>
      <t>Peas, green</t>
    </r>
    <r>
      <rPr>
        <sz val="10"/>
        <color indexed="8"/>
        <rFont val="Calibri"/>
        <family val="2"/>
      </rPr>
      <t>: Pisum sativum (mostly for shelling, but includes edible-podded peas or sugar peas)</t>
    </r>
  </si>
  <si>
    <r>
      <t>Beans, dry, raw (</t>
    </r>
    <r>
      <rPr>
        <i/>
        <sz val="10"/>
        <rFont val="Calibri"/>
        <family val="2"/>
      </rPr>
      <t>Phaseolus spp</t>
    </r>
    <r>
      <rPr>
        <sz val="10"/>
        <rFont val="Calibri"/>
        <family val="2"/>
      </rPr>
      <t>)</t>
    </r>
  </si>
  <si>
    <r>
      <rPr>
        <b/>
        <sz val="10"/>
        <rFont val="Calibri"/>
        <family val="2"/>
      </rPr>
      <t xml:space="preserve">Beans (dry) </t>
    </r>
    <r>
      <rPr>
        <sz val="10"/>
        <rFont val="Calibri"/>
        <family val="2"/>
      </rPr>
      <t>Phaseolus spp.: kidney, haricot bean (Ph. vulgaris); lima, butter bean (Ph. lunatus); adzuki bean (Ph angularis); mungo bean, golden, green gram (Ph aureus);  black gram, urd (Ph mungo); scarlet runner bean (Ph coccineus); rice bean (Ph calcaratus); moth bean (Ph aconitifolius); tepary bean (Ph acutifolius). Some countries also include Vigna spp.</t>
    </r>
  </si>
  <si>
    <r>
      <t>Broad bean, dry, raw (incl horse-bean, field bean)</t>
    </r>
    <r>
      <rPr>
        <i/>
        <sz val="10"/>
        <rFont val="Calibri"/>
        <family val="2"/>
      </rPr>
      <t xml:space="preserve"> (Vicia faba)</t>
    </r>
  </si>
  <si>
    <r>
      <rPr>
        <b/>
        <sz val="10"/>
        <rFont val="Calibri"/>
        <family val="2"/>
      </rPr>
      <t>Broad beans, dry</t>
    </r>
    <r>
      <rPr>
        <sz val="10"/>
        <rFont val="Calibri"/>
        <family val="2"/>
      </rPr>
      <t xml:space="preserve"> Vicia faba: horse-bean (var. equina), broad bean (var. major), field bean (var minor)</t>
    </r>
  </si>
  <si>
    <r>
      <t xml:space="preserve">Cowpea, dry, raw </t>
    </r>
    <r>
      <rPr>
        <i/>
        <sz val="10"/>
        <rFont val="Calibri"/>
        <family val="2"/>
      </rPr>
      <t>(Vigna sinensis, Dolichos sinensis)</t>
    </r>
  </si>
  <si>
    <r>
      <rPr>
        <b/>
        <sz val="10"/>
        <color indexed="8"/>
        <rFont val="Calibri"/>
        <family val="2"/>
      </rPr>
      <t>Cow peas, dry</t>
    </r>
    <r>
      <rPr>
        <sz val="10"/>
        <color indexed="8"/>
        <rFont val="Calibri"/>
        <family val="2"/>
      </rPr>
      <t>: cowpea, blackeye pea/bean (Vigna sinensis, Dolichos sinensis)</t>
    </r>
  </si>
  <si>
    <r>
      <rPr>
        <b/>
        <sz val="10"/>
        <color indexed="8"/>
        <rFont val="Calibri"/>
        <family val="2"/>
      </rPr>
      <t>Lupins</t>
    </r>
    <r>
      <rPr>
        <sz val="10"/>
        <color indexed="8"/>
        <rFont val="Calibri"/>
        <family val="2"/>
      </rPr>
      <t>: Used primarily for feed, though in some parts of Africa and in Latin America some varieties are cultivated for human food.</t>
    </r>
  </si>
  <si>
    <r>
      <t>Soya bean, dry, raw (</t>
    </r>
    <r>
      <rPr>
        <i/>
        <sz val="10"/>
        <rFont val="Calibri"/>
        <family val="2"/>
      </rPr>
      <t>Glycine soja)</t>
    </r>
  </si>
  <si>
    <r>
      <rPr>
        <b/>
        <sz val="10"/>
        <color indexed="8"/>
        <rFont val="Calibri"/>
        <family val="2"/>
      </rPr>
      <t>Soybeans</t>
    </r>
    <r>
      <rPr>
        <sz val="10"/>
        <color indexed="8"/>
        <rFont val="Calibri"/>
        <family val="2"/>
      </rPr>
      <t>: Glycine soja</t>
    </r>
  </si>
  <si>
    <r>
      <rPr>
        <b/>
        <sz val="10"/>
        <rFont val="Calibri"/>
        <family val="2"/>
      </rPr>
      <t>Soya Paste</t>
    </r>
    <r>
      <rPr>
        <sz val="10"/>
        <rFont val="Calibri"/>
        <family val="2"/>
      </rPr>
      <t>: a fermented, salty condiment. Produced through brine fermentation or low-moisture soya curd</t>
    </r>
  </si>
  <si>
    <r>
      <rPr>
        <b/>
        <sz val="10"/>
        <rFont val="Calibri"/>
        <family val="2"/>
      </rPr>
      <t>Soya Curd</t>
    </r>
    <r>
      <rPr>
        <sz val="10"/>
        <rFont val="Calibri"/>
        <family val="2"/>
      </rPr>
      <t>: obtained by precipitating proteins from soya milk and removing the fluid. Can be fermented or non-fermented.</t>
    </r>
  </si>
  <si>
    <r>
      <rPr>
        <b/>
        <sz val="10"/>
        <color indexed="8"/>
        <rFont val="Calibri"/>
        <family val="2"/>
      </rPr>
      <t>Oil of soybeans</t>
    </r>
    <r>
      <rPr>
        <sz val="10"/>
        <color indexed="8"/>
        <rFont val="Calibri"/>
        <family val="2"/>
      </rPr>
      <t>: obtained by solvent extraction from the beans</t>
    </r>
  </si>
  <si>
    <r>
      <rPr>
        <b/>
        <sz val="10"/>
        <color indexed="8"/>
        <rFont val="Calibri"/>
        <family val="2"/>
      </rPr>
      <t>Soya Sauce</t>
    </r>
    <r>
      <rPr>
        <sz val="10"/>
        <color indexed="8"/>
        <rFont val="Calibri"/>
        <family val="2"/>
      </rPr>
      <t>: fermented soya product from defatted soybean and wheat that is filtered and pasteurised</t>
    </r>
  </si>
  <si>
    <r>
      <rPr>
        <b/>
        <sz val="10"/>
        <color indexed="8"/>
        <rFont val="Calibri"/>
        <family val="2"/>
      </rPr>
      <t>Flour of Pulses</t>
    </r>
    <r>
      <rPr>
        <sz val="10"/>
        <color indexed="8"/>
        <rFont val="Calibri"/>
        <family val="2"/>
      </rPr>
      <t>: produced through milling and grinding; includes meal</t>
    </r>
  </si>
  <si>
    <r>
      <rPr>
        <b/>
        <sz val="10"/>
        <rFont val="Calibri"/>
        <family val="2"/>
      </rPr>
      <t>Pulses NES</t>
    </r>
    <r>
      <rPr>
        <sz val="10"/>
        <rFont val="Calibri"/>
        <family val="2"/>
      </rPr>
      <t>: including inter alia lablab or hyacinth bean (Dolichos spp.); jack or sword bean (Canavalia spp.); winged bean (Psophocarpus tetragonolobus); guar bean (Cyamopsis tetragonoloba); velvet bean (Stizolobium spp.); yam bean (Pachyrrhizus erosus)</t>
    </r>
    <r>
      <rPr>
        <i/>
        <sz val="10"/>
        <rFont val="Calibri"/>
        <family val="2"/>
      </rPr>
      <t xml:space="preserve"> </t>
    </r>
  </si>
  <si>
    <r>
      <rPr>
        <b/>
        <sz val="10"/>
        <color indexed="8"/>
        <rFont val="Calibri"/>
        <family val="2"/>
      </rPr>
      <t>Peas, dry</t>
    </r>
    <r>
      <rPr>
        <sz val="10"/>
        <color indexed="8"/>
        <rFont val="Calibri"/>
        <family val="2"/>
      </rPr>
      <t>, garden pea (Pisum sativum); field pea (P. arvense)</t>
    </r>
  </si>
  <si>
    <r>
      <rPr>
        <b/>
        <sz val="10"/>
        <color indexed="8"/>
        <rFont val="Calibri"/>
        <family val="2"/>
      </rPr>
      <t>Chick peas</t>
    </r>
    <r>
      <rPr>
        <sz val="10"/>
        <color indexed="8"/>
        <rFont val="Calibri"/>
        <family val="2"/>
      </rPr>
      <t>: chick-pea, Bengal gram, garbanzos (Cicer arietinum)</t>
    </r>
  </si>
  <si>
    <r>
      <rPr>
        <b/>
        <sz val="10"/>
        <color indexed="8"/>
        <rFont val="Calibri"/>
        <family val="2"/>
      </rPr>
      <t>Lentils</t>
    </r>
    <r>
      <rPr>
        <sz val="10"/>
        <color indexed="8"/>
        <rFont val="Calibri"/>
        <family val="2"/>
      </rPr>
      <t>: (Lens esculenta, Ervum lens)</t>
    </r>
  </si>
  <si>
    <r>
      <rPr>
        <b/>
        <sz val="10"/>
        <color indexed="8"/>
        <rFont val="Calibri"/>
        <family val="2"/>
      </rPr>
      <t>Pigeon peas</t>
    </r>
    <r>
      <rPr>
        <sz val="10"/>
        <color indexed="8"/>
        <rFont val="Calibri"/>
        <family val="2"/>
      </rPr>
      <t>: pigeon pea, cajan pea, congo bean (Cajanus cajan)</t>
    </r>
  </si>
  <si>
    <r>
      <rPr>
        <b/>
        <sz val="10"/>
        <rFont val="Calibri"/>
        <family val="2"/>
      </rPr>
      <t>Vegetables, fresh NES</t>
    </r>
    <r>
      <rPr>
        <sz val="10"/>
        <rFont val="Calibri"/>
        <family val="2"/>
      </rPr>
      <t>:  beets (Beta vulgaris)</t>
    </r>
  </si>
  <si>
    <r>
      <rPr>
        <b/>
        <sz val="10"/>
        <rFont val="Calibri"/>
        <family val="2"/>
      </rPr>
      <t>Vegetables, fresh NES</t>
    </r>
    <r>
      <rPr>
        <sz val="10"/>
        <rFont val="Calibri"/>
        <family val="2"/>
      </rPr>
      <t>:  (only in national databases)</t>
    </r>
  </si>
  <si>
    <r>
      <rPr>
        <b/>
        <sz val="10"/>
        <color indexed="8"/>
        <rFont val="Calibri"/>
        <family val="2"/>
      </rPr>
      <t>Carrots</t>
    </r>
    <r>
      <rPr>
        <sz val="10"/>
        <color indexed="8"/>
        <rFont val="Calibri"/>
        <family val="2"/>
      </rPr>
      <t>: Daucus carota (may include turnips, Brassica rapa var rapifera)</t>
    </r>
  </si>
  <si>
    <r>
      <rPr>
        <b/>
        <sz val="10"/>
        <color indexed="8"/>
        <rFont val="Calibri"/>
        <family val="2"/>
      </rPr>
      <t>Chicory roots</t>
    </r>
    <r>
      <rPr>
        <sz val="10"/>
        <color indexed="8"/>
        <rFont val="Calibri"/>
        <family val="2"/>
      </rPr>
      <t>: Cichorium intybus; C. sativum, unroasted</t>
    </r>
  </si>
  <si>
    <r>
      <rPr>
        <b/>
        <sz val="10"/>
        <color indexed="8"/>
        <rFont val="Calibri"/>
        <family val="2"/>
      </rPr>
      <t>Vegetables, fresh NES</t>
    </r>
    <r>
      <rPr>
        <sz val="10"/>
        <color indexed="8"/>
        <rFont val="Calibri"/>
        <family val="2"/>
      </rPr>
      <t>: horseradish (Cochlearia armoriacia)</t>
    </r>
  </si>
  <si>
    <r>
      <rPr>
        <b/>
        <sz val="10"/>
        <color indexed="8"/>
        <rFont val="Calibri"/>
        <family val="2"/>
      </rPr>
      <t>Vegetables, fresh NES</t>
    </r>
    <r>
      <rPr>
        <sz val="10"/>
        <color indexed="8"/>
        <rFont val="Calibri"/>
        <family val="2"/>
      </rPr>
      <t>: parsnips (Pastinaca sativa)</t>
    </r>
  </si>
  <si>
    <r>
      <rPr>
        <b/>
        <sz val="10"/>
        <color indexed="8"/>
        <rFont val="Calibri"/>
        <family val="2"/>
      </rPr>
      <t>Vegetables, fresh NES</t>
    </r>
    <r>
      <rPr>
        <sz val="10"/>
        <color indexed="8"/>
        <rFont val="Calibri"/>
        <family val="2"/>
      </rPr>
      <t xml:space="preserve">: radish (Raphanus sativus); </t>
    </r>
  </si>
  <si>
    <r>
      <rPr>
        <b/>
        <sz val="10"/>
        <color indexed="8"/>
        <rFont val="Calibri"/>
        <family val="2"/>
      </rPr>
      <t>Vegetables, fresh NES</t>
    </r>
    <r>
      <rPr>
        <sz val="10"/>
        <color indexed="8"/>
        <rFont val="Calibri"/>
        <family val="2"/>
      </rPr>
      <t>: oyster plant (Tragopogon porrifolius)</t>
    </r>
  </si>
  <si>
    <r>
      <rPr>
        <b/>
        <sz val="10"/>
        <color indexed="8"/>
        <rFont val="Calibri"/>
        <family val="2"/>
      </rPr>
      <t>Vegetables, fresh NES</t>
    </r>
    <r>
      <rPr>
        <sz val="10"/>
        <color indexed="8"/>
        <rFont val="Calibri"/>
        <family val="2"/>
      </rPr>
      <t>: scorzonera (Scorzonera hispanica)</t>
    </r>
  </si>
  <si>
    <r>
      <rPr>
        <b/>
        <sz val="10"/>
        <color indexed="8"/>
        <rFont val="Calibri"/>
        <family val="2"/>
      </rPr>
      <t>Sugar beet</t>
    </r>
    <r>
      <rPr>
        <sz val="10"/>
        <color indexed="8"/>
        <rFont val="Calibri"/>
        <family val="2"/>
      </rPr>
      <t>: Beta vulgaris var altissima. In some countries marginal quantities are consumed, either directly as food or in the preparation of jams.</t>
    </r>
  </si>
  <si>
    <r>
      <rPr>
        <b/>
        <sz val="10"/>
        <color indexed="8"/>
        <rFont val="Calibri"/>
        <family val="2"/>
      </rPr>
      <t>Sugar, raw centrifugal</t>
    </r>
    <r>
      <rPr>
        <sz val="10"/>
        <color indexed="8"/>
        <rFont val="Calibri"/>
        <family val="2"/>
      </rPr>
      <t>: sum of codes 158 (cane sugar) and 159 (beet sugar)</t>
    </r>
  </si>
  <si>
    <r>
      <rPr>
        <b/>
        <sz val="10"/>
        <color indexed="8"/>
        <rFont val="Calibri"/>
        <family val="2"/>
      </rPr>
      <t>Beet Sugar</t>
    </r>
    <r>
      <rPr>
        <sz val="10"/>
        <color indexed="8"/>
        <rFont val="Calibri"/>
        <family val="2"/>
      </rPr>
      <t>: non-refined, crystallized material derived from the juices extracted from the root of sugar beet and consisting of sucrose</t>
    </r>
  </si>
  <si>
    <r>
      <rPr>
        <b/>
        <sz val="10"/>
        <color indexed="8"/>
        <rFont val="Calibri"/>
        <family val="2"/>
      </rPr>
      <t>Vegetables, fresh NES</t>
    </r>
    <r>
      <rPr>
        <sz val="10"/>
        <color indexed="8"/>
        <rFont val="Calibri"/>
        <family val="2"/>
      </rPr>
      <t>: rutabagas, swedes (Brassica napus)</t>
    </r>
  </si>
  <si>
    <r>
      <rPr>
        <b/>
        <sz val="10"/>
        <color rgb="FF000000"/>
        <rFont val="Calibri"/>
        <family val="2"/>
      </rPr>
      <t xml:space="preserve">Roots and tubers NES: </t>
    </r>
    <r>
      <rPr>
        <sz val="10"/>
        <color rgb="FF000000"/>
        <rFont val="Calibri"/>
        <family val="2"/>
      </rPr>
      <t>arracacha (Arracacoa xanthorrhiza)</t>
    </r>
  </si>
  <si>
    <r>
      <rPr>
        <b/>
        <sz val="10"/>
        <rFont val="Calibri"/>
        <family val="2"/>
      </rPr>
      <t>Roots and tubers NES</t>
    </r>
    <r>
      <rPr>
        <sz val="10"/>
        <rFont val="Calibri"/>
        <family val="2"/>
      </rPr>
      <t xml:space="preserve">: arrowroot (Maranta arundinacea); </t>
    </r>
  </si>
  <si>
    <r>
      <rPr>
        <b/>
        <sz val="10"/>
        <color indexed="8"/>
        <rFont val="Calibri"/>
        <family val="2"/>
      </rPr>
      <t>Cassava</t>
    </r>
    <r>
      <rPr>
        <sz val="10"/>
        <color indexed="8"/>
        <rFont val="Calibri"/>
        <family val="2"/>
      </rPr>
      <t>: Manioc, mandioca, yuca (Manihot esculenta, syn M. utilissima); yuca dulce (M. palmata,  syn M. dulcis)</t>
    </r>
  </si>
  <si>
    <r>
      <rPr>
        <b/>
        <sz val="10"/>
        <color indexed="8"/>
        <rFont val="Calibri"/>
        <family val="2"/>
      </rPr>
      <t>Flour of Cassava</t>
    </r>
    <r>
      <rPr>
        <sz val="10"/>
        <color indexed="8"/>
        <rFont val="Calibri"/>
        <family val="2"/>
      </rPr>
      <t>: prepared from tubers that have been peeled, dried and milled. Includes flour, meal and flakes.</t>
    </r>
  </si>
  <si>
    <r>
      <rPr>
        <b/>
        <sz val="10"/>
        <rFont val="Calibri"/>
        <family val="2"/>
      </rPr>
      <t>Starch of cassava</t>
    </r>
    <r>
      <rPr>
        <sz val="10"/>
        <rFont val="Calibri"/>
        <family val="2"/>
      </rPr>
      <t>: a white odourless powder that is insoluble in cold water but forms a paste in hot water. Used in foodstuffs, textile and paper industries for the manufacture of plywood and veneer, adhesives, glucose and dextrine.</t>
    </r>
  </si>
  <si>
    <r>
      <rPr>
        <b/>
        <sz val="10"/>
        <color indexed="8"/>
        <rFont val="Calibri"/>
        <family val="2"/>
      </rPr>
      <t>Tapioca of Cassava</t>
    </r>
    <r>
      <rPr>
        <sz val="10"/>
        <color indexed="8"/>
        <rFont val="Calibri"/>
        <family val="2"/>
      </rPr>
      <t>: obtained by heating cassava starch mixed with water to form flakes, grains, pearls, siftings, or seeds. Used for preparation of puddings and infant foods.</t>
    </r>
  </si>
  <si>
    <r>
      <rPr>
        <b/>
        <sz val="10"/>
        <color indexed="8"/>
        <rFont val="Calibri"/>
        <family val="2"/>
      </rPr>
      <t>Cassava dried</t>
    </r>
    <r>
      <rPr>
        <sz val="10"/>
        <color indexed="8"/>
        <rFont val="Calibri"/>
        <family val="2"/>
      </rPr>
      <t>: includes peeled, sliced and sun-dried (cassava chips) as well as ground and compressed cassava pellets. Used as livestock feed.</t>
    </r>
  </si>
  <si>
    <r>
      <rPr>
        <b/>
        <sz val="10"/>
        <color rgb="FF000000"/>
        <rFont val="Calibri"/>
        <family val="2"/>
      </rPr>
      <t xml:space="preserve">Roots and tubers NES: </t>
    </r>
    <r>
      <rPr>
        <sz val="10"/>
        <color rgb="FF000000"/>
        <rFont val="Calibri"/>
        <family val="2"/>
      </rPr>
      <t>Jerusalem artichoke , topinambur (Helianthus tuberosus)</t>
    </r>
  </si>
  <si>
    <r>
      <rPr>
        <b/>
        <sz val="10"/>
        <color indexed="8"/>
        <rFont val="Calibri"/>
        <family val="2"/>
      </rPr>
      <t>Roots and tubers NES:</t>
    </r>
    <r>
      <rPr>
        <sz val="10"/>
        <color indexed="8"/>
        <rFont val="Calibri"/>
        <family val="2"/>
      </rPr>
      <t xml:space="preserve"> mashua (Tropaeolum tuberosum)</t>
    </r>
  </si>
  <si>
    <r>
      <rPr>
        <b/>
        <sz val="10"/>
        <color rgb="FF000000"/>
        <rFont val="Calibri"/>
        <family val="2"/>
      </rPr>
      <t>Roots and tubers NES:</t>
    </r>
    <r>
      <rPr>
        <sz val="10"/>
        <color rgb="FF000000"/>
        <rFont val="Calibri"/>
        <family val="2"/>
      </rPr>
      <t xml:space="preserve"> oca  (Oxalis tuberosa)</t>
    </r>
  </si>
  <si>
    <r>
      <rPr>
        <b/>
        <sz val="10"/>
        <color indexed="8"/>
        <rFont val="Calibri"/>
        <family val="2"/>
      </rPr>
      <t>Potatoes</t>
    </r>
    <r>
      <rPr>
        <sz val="10"/>
        <color indexed="8"/>
        <rFont val="Calibri"/>
        <family val="2"/>
      </rPr>
      <t>: Solanum tuberosum (Irish potato)</t>
    </r>
  </si>
  <si>
    <r>
      <rPr>
        <b/>
        <sz val="10"/>
        <color indexed="8"/>
        <rFont val="Calibri"/>
        <family val="2"/>
      </rPr>
      <t>Flour of potatoes</t>
    </r>
    <r>
      <rPr>
        <sz val="10"/>
        <color indexed="8"/>
        <rFont val="Calibri"/>
        <family val="2"/>
      </rPr>
      <t>: produced from tubers that have been peeled, dried and milled (includes flour, meal, flakes, granules and pellets)</t>
    </r>
  </si>
  <si>
    <r>
      <rPr>
        <b/>
        <sz val="10"/>
        <color indexed="8"/>
        <rFont val="Calibri"/>
        <family val="2"/>
      </rPr>
      <t>Frozen Potatoes</t>
    </r>
    <r>
      <rPr>
        <sz val="10"/>
        <color indexed="8"/>
        <rFont val="Calibri"/>
        <family val="2"/>
      </rPr>
      <t>: peeled potatoes that are either cooked or uncooked, sliced or unsliced and then frozen</t>
    </r>
  </si>
  <si>
    <r>
      <rPr>
        <b/>
        <sz val="10"/>
        <color indexed="8"/>
        <rFont val="Calibri"/>
        <family val="2"/>
      </rPr>
      <t>Starch of potatoes</t>
    </r>
    <r>
      <rPr>
        <sz val="10"/>
        <color indexed="8"/>
        <rFont val="Calibri"/>
        <family val="2"/>
      </rPr>
      <t>: a white odourless powder that is insoluble in cold water but forms a paste in hot water. Has wide food and non-food uses.</t>
    </r>
  </si>
  <si>
    <r>
      <rPr>
        <b/>
        <sz val="10"/>
        <color indexed="8"/>
        <rFont val="Calibri"/>
        <family val="2"/>
      </rPr>
      <t>Tapioca of Potatoes</t>
    </r>
    <r>
      <rPr>
        <sz val="10"/>
        <color indexed="8"/>
        <rFont val="Calibri"/>
        <family val="2"/>
      </rPr>
      <t>: obtained by heating potato starch mixed with water to form flakes, grains, pearls, siftings, or seeds. Used for preparation of soups, puddings and foods for invalids.</t>
    </r>
  </si>
  <si>
    <r>
      <rPr>
        <b/>
        <sz val="10"/>
        <color indexed="8"/>
        <rFont val="Calibri"/>
        <family val="2"/>
      </rPr>
      <t>Sweet potatoes</t>
    </r>
    <r>
      <rPr>
        <sz val="10"/>
        <color indexed="8"/>
        <rFont val="Calibri"/>
        <family val="2"/>
      </rPr>
      <t>: Ipomoea batatus (covers fresh and dried tubers, whether or not sliced or in the form of pellets)</t>
    </r>
  </si>
  <si>
    <r>
      <rPr>
        <b/>
        <sz val="10"/>
        <color indexed="8"/>
        <rFont val="Calibri"/>
        <family val="2"/>
      </rPr>
      <t>Yautia (cocoyam)</t>
    </r>
    <r>
      <rPr>
        <sz val="10"/>
        <color indexed="8"/>
        <rFont val="Calibri"/>
        <family val="2"/>
      </rPr>
      <t>: Xanthosoma spp.; malanga, new cocoyam, ocumo, tannia (X. sagittifolium)</t>
    </r>
  </si>
  <si>
    <r>
      <rPr>
        <b/>
        <sz val="10"/>
        <color indexed="8"/>
        <rFont val="Calibri"/>
        <family val="2"/>
      </rPr>
      <t>Taro (cocoyam)</t>
    </r>
    <r>
      <rPr>
        <sz val="10"/>
        <color indexed="8"/>
        <rFont val="Calibri"/>
        <family val="2"/>
      </rPr>
      <t>: dasheen, eddoe, taro, old cocoyam (Colocasia esculenta)</t>
    </r>
  </si>
  <si>
    <r>
      <rPr>
        <b/>
        <sz val="10"/>
        <rFont val="Calibri"/>
        <family val="2"/>
      </rPr>
      <t>Roots and tubers NES:</t>
    </r>
    <r>
      <rPr>
        <sz val="10"/>
        <rFont val="Calibri"/>
        <family val="2"/>
      </rPr>
      <t xml:space="preserve"> chufa (Cyperus esculentus)</t>
    </r>
  </si>
  <si>
    <r>
      <rPr>
        <b/>
        <sz val="10"/>
        <color indexed="8"/>
        <rFont val="Calibri"/>
        <family val="2"/>
      </rPr>
      <t>Roots and tubers NES:</t>
    </r>
    <r>
      <rPr>
        <sz val="10"/>
        <color indexed="8"/>
        <rFont val="Calibri"/>
        <family val="2"/>
      </rPr>
      <t xml:space="preserve"> sago palm (Metroxylon spp.)</t>
    </r>
  </si>
  <si>
    <r>
      <rPr>
        <b/>
        <sz val="10"/>
        <color indexed="8"/>
        <rFont val="Calibri"/>
        <family val="2"/>
      </rPr>
      <t>Roots and tubers NES</t>
    </r>
    <r>
      <rPr>
        <sz val="10"/>
        <color indexed="8"/>
        <rFont val="Calibri"/>
        <family val="2"/>
      </rPr>
      <t xml:space="preserve"> ullucu (Ullucus tuberosus)</t>
    </r>
  </si>
  <si>
    <r>
      <rPr>
        <b/>
        <sz val="10"/>
        <color indexed="8"/>
        <rFont val="Calibri"/>
        <family val="2"/>
      </rPr>
      <t>Yams</t>
    </r>
    <r>
      <rPr>
        <sz val="10"/>
        <color indexed="8"/>
        <rFont val="Calibri"/>
        <family val="2"/>
      </rPr>
      <t>: Dioscorea spp. Data include both fresh and dried.</t>
    </r>
  </si>
  <si>
    <r>
      <rPr>
        <b/>
        <sz val="10"/>
        <color indexed="8"/>
        <rFont val="Calibri"/>
        <family val="2"/>
      </rPr>
      <t xml:space="preserve">Roots and tubers NES: </t>
    </r>
    <r>
      <rPr>
        <sz val="10"/>
        <color indexed="8"/>
        <rFont val="Calibri"/>
        <family val="2"/>
      </rPr>
      <t>yam bean, jicama (Pachyrxhizus erosus, P.angulatus)</t>
    </r>
  </si>
  <si>
    <r>
      <rPr>
        <b/>
        <sz val="10"/>
        <color theme="1"/>
        <rFont val="Calibri"/>
        <family val="2"/>
      </rPr>
      <t>Roots NES</t>
    </r>
    <r>
      <rPr>
        <sz val="10"/>
        <color theme="1"/>
        <rFont val="Calibri"/>
        <family val="2"/>
      </rPr>
      <t>: FAO 149+ dried *2.5 + flour*5.0; used as starting point for split up by national data</t>
    </r>
  </si>
  <si>
    <r>
      <rPr>
        <b/>
        <sz val="10"/>
        <rFont val="Calibri"/>
        <family val="2"/>
      </rPr>
      <t>Roots and tubers NES</t>
    </r>
    <r>
      <rPr>
        <sz val="10"/>
        <rFont val="Calibri"/>
        <family val="2"/>
      </rPr>
      <t xml:space="preserve"> including inter alia arracacha (Arracacoa xanthorrhiza); arrowroot (Maranta arundinacea); chufa (Cyperus esculentus); sago palm (Metroxylon spp.); oca and ullucu (Oxalis tuberosa and Ullucus tuberosus); yam bean, jicama (Pachyrxhizus erosus, P.angulatus); mashua (Tropaeolum tuberosum); Jerusalem artichoke , topinambur (Helianthus tuberosus)</t>
    </r>
  </si>
  <si>
    <r>
      <rPr>
        <b/>
        <sz val="10"/>
        <rFont val="Calibri"/>
        <family val="2"/>
      </rPr>
      <t>Roots and tubers dried, NES</t>
    </r>
    <r>
      <rPr>
        <sz val="10"/>
        <rFont val="Calibri"/>
        <family val="2"/>
      </rPr>
      <t>: tubers, roots or rhizomes, dried, other than potatoes and cassava.</t>
    </r>
  </si>
  <si>
    <r>
      <rPr>
        <b/>
        <sz val="10"/>
        <color indexed="8"/>
        <rFont val="Calibri"/>
        <family val="2"/>
      </rPr>
      <t>Flour of Roots and Tubers NES</t>
    </r>
    <r>
      <rPr>
        <sz val="10"/>
        <color indexed="8"/>
        <rFont val="Calibri"/>
        <family val="2"/>
      </rPr>
      <t>: includes flour and meal</t>
    </r>
  </si>
  <si>
    <r>
      <rPr>
        <b/>
        <sz val="10"/>
        <color indexed="8"/>
        <rFont val="Calibri"/>
        <family val="2"/>
      </rPr>
      <t>Vegetables, fresh NES</t>
    </r>
    <r>
      <rPr>
        <sz val="10"/>
        <color indexed="8"/>
        <rFont val="Calibri"/>
        <family val="2"/>
      </rPr>
      <t>: cardoons (Cynara cardunculus)</t>
    </r>
  </si>
  <si>
    <r>
      <rPr>
        <b/>
        <sz val="10"/>
        <color indexed="8"/>
        <rFont val="Calibri"/>
        <family val="2"/>
      </rPr>
      <t>Vegetables, fresh NES</t>
    </r>
    <r>
      <rPr>
        <sz val="10"/>
        <color indexed="8"/>
        <rFont val="Calibri"/>
        <family val="2"/>
      </rPr>
      <t>: celery (Apium graveolens)</t>
    </r>
  </si>
  <si>
    <r>
      <rPr>
        <b/>
        <sz val="10"/>
        <rFont val="Calibri"/>
        <family val="2"/>
      </rPr>
      <t>Vegetables, fresh NES</t>
    </r>
    <r>
      <rPr>
        <sz val="10"/>
        <rFont val="Calibri"/>
        <family val="2"/>
      </rPr>
      <t>: fennel (Foeniculum vulgare)</t>
    </r>
  </si>
  <si>
    <r>
      <t xml:space="preserve">Vegetables, fresh NES: </t>
    </r>
    <r>
      <rPr>
        <sz val="10"/>
        <color indexed="8"/>
        <rFont val="Calibri"/>
        <family val="2"/>
      </rPr>
      <t>rhubarb (Rheum spp.)</t>
    </r>
  </si>
  <si>
    <r>
      <rPr>
        <b/>
        <sz val="10"/>
        <color indexed="8"/>
        <rFont val="Calibri"/>
        <family val="2"/>
      </rPr>
      <t>Asparagus</t>
    </r>
    <r>
      <rPr>
        <sz val="10"/>
        <color indexed="8"/>
        <rFont val="Calibri"/>
        <family val="2"/>
      </rPr>
      <t>: Asparagus officinalis</t>
    </r>
  </si>
  <si>
    <r>
      <rPr>
        <b/>
        <sz val="10"/>
        <color indexed="8"/>
        <rFont val="Calibri"/>
        <family val="2"/>
      </rPr>
      <t>Vegetables, fresh NES</t>
    </r>
    <r>
      <rPr>
        <sz val="10"/>
        <color indexed="8"/>
        <rFont val="Calibri"/>
        <family val="2"/>
      </rPr>
      <t>: bamboo shoots (Bambusa spp)</t>
    </r>
  </si>
  <si>
    <r>
      <t xml:space="preserve">Vegetables, fresh NES: </t>
    </r>
    <r>
      <rPr>
        <sz val="10"/>
        <color indexed="8"/>
        <rFont val="Calibri"/>
        <family val="2"/>
      </rPr>
      <t>(only in national consumption databases)</t>
    </r>
  </si>
  <si>
    <r>
      <rPr>
        <b/>
        <sz val="10"/>
        <color indexed="8"/>
        <rFont val="Calibri"/>
        <family val="2"/>
      </rPr>
      <t>Artichokes</t>
    </r>
    <r>
      <rPr>
        <sz val="10"/>
        <color indexed="8"/>
        <rFont val="Calibri"/>
        <family val="2"/>
      </rPr>
      <t>: Cynara scolymus</t>
    </r>
  </si>
  <si>
    <r>
      <rPr>
        <b/>
        <sz val="10"/>
        <color indexed="8"/>
        <rFont val="Calibri"/>
        <family val="2"/>
      </rPr>
      <t>Mushrooms</t>
    </r>
    <r>
      <rPr>
        <sz val="10"/>
        <color indexed="8"/>
        <rFont val="Calibri"/>
        <family val="2"/>
      </rPr>
      <t>: including inter alia: Boletus edulis; Agaricus campestris; Morchella spp.; Tuber magnatum (cultivated or spontaneous, includes truffles)</t>
    </r>
  </si>
  <si>
    <r>
      <rPr>
        <b/>
        <sz val="10"/>
        <color indexed="8"/>
        <rFont val="Calibri"/>
        <family val="2"/>
      </rPr>
      <t>Canned Mushrooms</t>
    </r>
    <r>
      <rPr>
        <sz val="10"/>
        <color indexed="8"/>
        <rFont val="Calibri"/>
        <family val="2"/>
      </rPr>
      <t xml:space="preserve">: mushrooms and truffles, prepared or preserved by vinegar or acetic acid; either whole, in  pieces or homogenized. </t>
    </r>
  </si>
  <si>
    <r>
      <rPr>
        <b/>
        <sz val="10"/>
        <color indexed="8"/>
        <rFont val="Calibri"/>
        <family val="2"/>
      </rPr>
      <t>Dried Mushrooms</t>
    </r>
    <r>
      <rPr>
        <sz val="10"/>
        <color indexed="8"/>
        <rFont val="Calibri"/>
        <family val="2"/>
      </rPr>
      <t>: mushrooms and truffles, whether dried, dehydrated, evaporated or freeze-dried</t>
    </r>
  </si>
  <si>
    <r>
      <rPr>
        <b/>
        <sz val="10"/>
        <rFont val="Calibri"/>
        <family val="2"/>
      </rPr>
      <t xml:space="preserve">Vegetables, fresh NES: including inter alia: </t>
    </r>
    <r>
      <rPr>
        <sz val="10"/>
        <rFont val="Calibri"/>
        <family val="2"/>
      </rPr>
      <t>bamboo shoots (Bambusa spp); beets, chards (Beta vulgaris); capers (Capparis spinosa); cardoons (Cynara cardunculus); celery (Apium graveolens); chervil (Anthriscus cerefolium); cress (Lepidium sativum); fennel (Foeniculum vulgare); horseradish (Cochlearia armoriacia); marjoram, sweet (Majorana hortensis); oyster plant (Tragopogon porrifolius); parsley (Petroselium crispum); parsnips (Pastinaca sativa); radish (Raphanus sativus); rhubarb (Rheum spp.); rutabagas, swedes (Brassica napus); savory (Satureja hortensis); scorzonera (Scorzonera hispanica); sorrel (Rumex acetosa); soybean sprouts; tarragon (Artemisia dracunculus); watercress (Nasturtium officinale).</t>
    </r>
  </si>
  <si>
    <r>
      <rPr>
        <b/>
        <sz val="10"/>
        <color indexed="8"/>
        <rFont val="Calibri"/>
        <family val="2"/>
      </rPr>
      <t>Juice of Vegetables NES</t>
    </r>
    <r>
      <rPr>
        <sz val="10"/>
        <color indexed="8"/>
        <rFont val="Calibri"/>
        <family val="2"/>
      </rPr>
      <t>: juice obtained by pressing or by treatment with water or steam.</t>
    </r>
  </si>
  <si>
    <r>
      <rPr>
        <b/>
        <sz val="10"/>
        <color indexed="8"/>
        <rFont val="Calibri"/>
        <family val="2"/>
      </rPr>
      <t>Vegetables, Dehydrated</t>
    </r>
    <r>
      <rPr>
        <sz val="10"/>
        <color indexed="8"/>
        <rFont val="Calibri"/>
        <family val="2"/>
      </rPr>
      <t>: vegetables that are dried, dehydrated, evaporated or freeze-dried. Includes dried vegetables that are broken or powdered .</t>
    </r>
  </si>
  <si>
    <r>
      <rPr>
        <b/>
        <sz val="10"/>
        <color indexed="8"/>
        <rFont val="Calibri"/>
        <family val="2"/>
      </rPr>
      <t>Vegetables in Vinegar</t>
    </r>
    <r>
      <rPr>
        <sz val="10"/>
        <color indexed="8"/>
        <rFont val="Calibri"/>
        <family val="2"/>
      </rPr>
      <t xml:space="preserve">: prepared or preserved with vinegar or acetic acid with or without added sugar, salt or spices. Includes pickles. </t>
    </r>
  </si>
  <si>
    <r>
      <rPr>
        <b/>
        <sz val="10"/>
        <color indexed="8"/>
        <rFont val="Calibri"/>
        <family val="2"/>
      </rPr>
      <t>Vegetables, preserved NES</t>
    </r>
    <r>
      <rPr>
        <sz val="10"/>
        <color indexed="8"/>
        <rFont val="Calibri"/>
        <family val="2"/>
      </rPr>
      <t>: prepared or preserved other than by vinegar and which have not been frozen</t>
    </r>
  </si>
  <si>
    <r>
      <rPr>
        <b/>
        <sz val="10"/>
        <color indexed="8"/>
        <rFont val="Calibri"/>
        <family val="2"/>
      </rPr>
      <t>Vegetables Frozen</t>
    </r>
    <r>
      <rPr>
        <sz val="10"/>
        <color indexed="8"/>
        <rFont val="Calibri"/>
        <family val="2"/>
      </rPr>
      <t>: uncooked or cooked by steaming or boiling and than frozen</t>
    </r>
  </si>
  <si>
    <r>
      <rPr>
        <b/>
        <sz val="10"/>
        <color indexed="8"/>
        <rFont val="Calibri"/>
        <family val="2"/>
      </rPr>
      <t>Vegetables, temporarily preserved</t>
    </r>
    <r>
      <rPr>
        <sz val="10"/>
        <color indexed="8"/>
        <rFont val="Calibri"/>
        <family val="2"/>
      </rPr>
      <t>: preserved with SO2 or brine, but unsuitable for consumption in that state</t>
    </r>
  </si>
  <si>
    <r>
      <rPr>
        <b/>
        <sz val="10"/>
        <color indexed="8"/>
        <rFont val="Calibri"/>
        <family val="2"/>
      </rPr>
      <t>Vegetables, Preserved (frozen)</t>
    </r>
    <r>
      <rPr>
        <sz val="10"/>
        <color indexed="8"/>
        <rFont val="Calibri"/>
        <family val="2"/>
      </rPr>
      <t>: prepared or preserved by vinegar and than frozen</t>
    </r>
  </si>
  <si>
    <r>
      <rPr>
        <b/>
        <sz val="10"/>
        <color indexed="8"/>
        <rFont val="Calibri"/>
        <family val="2"/>
      </rPr>
      <t>Homogenised Vegetables</t>
    </r>
    <r>
      <rPr>
        <sz val="10"/>
        <color indexed="8"/>
        <rFont val="Calibri"/>
        <family val="2"/>
      </rPr>
      <t>: prepared for dietetic or infant food</t>
    </r>
  </si>
  <si>
    <r>
      <rPr>
        <b/>
        <sz val="10"/>
        <color indexed="8"/>
        <rFont val="Calibri"/>
        <family val="2"/>
      </rPr>
      <t>quinoa</t>
    </r>
    <r>
      <rPr>
        <sz val="10"/>
        <color indexed="8"/>
        <rFont val="Calibri"/>
        <family val="2"/>
      </rPr>
      <t>: Chenopodium quinoa (Chenopodiaceae)</t>
    </r>
  </si>
  <si>
    <r>
      <rPr>
        <b/>
        <sz val="10"/>
        <color indexed="8"/>
        <rFont val="Calibri"/>
        <family val="2"/>
      </rPr>
      <t>Rye</t>
    </r>
    <r>
      <rPr>
        <sz val="10"/>
        <color indexed="8"/>
        <rFont val="Calibri"/>
        <family val="2"/>
      </rPr>
      <t>: Secale sereale</t>
    </r>
  </si>
  <si>
    <r>
      <rPr>
        <b/>
        <sz val="10"/>
        <color indexed="8"/>
        <rFont val="Calibri"/>
        <family val="2"/>
      </rPr>
      <t>Flour of rye</t>
    </r>
    <r>
      <rPr>
        <sz val="10"/>
        <color indexed="8"/>
        <rFont val="Calibri"/>
        <family val="2"/>
      </rPr>
      <t>: includes meal, groats and pellets. Used primarily in bread.</t>
    </r>
  </si>
  <si>
    <r>
      <rPr>
        <b/>
        <sz val="10"/>
        <color indexed="8"/>
        <rFont val="Calibri"/>
        <family val="2"/>
      </rPr>
      <t>Flour of triticale</t>
    </r>
    <r>
      <rPr>
        <sz val="10"/>
        <color indexed="8"/>
        <rFont val="Calibri"/>
        <family val="2"/>
      </rPr>
      <t>: includes meal, groats, pellets</t>
    </r>
  </si>
  <si>
    <r>
      <rPr>
        <b/>
        <sz val="10"/>
        <color indexed="8"/>
        <rFont val="Calibri"/>
        <family val="2"/>
      </rPr>
      <t>Wheat</t>
    </r>
    <r>
      <rPr>
        <sz val="10"/>
        <color indexed="8"/>
        <rFont val="Calibri"/>
        <family val="2"/>
      </rPr>
      <t>: Triticum spp. Common (T. aestivum); durum (T. durum); spelt (T. spelta)</t>
    </r>
  </si>
  <si>
    <r>
      <rPr>
        <b/>
        <sz val="10"/>
        <color indexed="8"/>
        <rFont val="Calibri"/>
        <family val="2"/>
      </rPr>
      <t>Mixed grain</t>
    </r>
    <r>
      <rPr>
        <sz val="10"/>
        <color indexed="8"/>
        <rFont val="Calibri"/>
        <family val="2"/>
      </rPr>
      <t>: mixture of cereal species that are sown and harvested together. The mixture wheat/rye is known as meslin, but in trade usually classified as wheat.</t>
    </r>
  </si>
  <si>
    <r>
      <rPr>
        <b/>
        <sz val="10"/>
        <color indexed="8"/>
        <rFont val="Calibri"/>
        <family val="2"/>
      </rPr>
      <t>Bulgur</t>
    </r>
    <r>
      <rPr>
        <sz val="10"/>
        <color indexed="8"/>
        <rFont val="Calibri"/>
        <family val="2"/>
      </rPr>
      <t>: whole wheat grains that are boiled, dried and cracked, either between stones or in a hand mill.</t>
    </r>
  </si>
  <si>
    <r>
      <rPr>
        <b/>
        <sz val="10"/>
        <color indexed="8"/>
        <rFont val="Calibri"/>
        <family val="2"/>
      </rPr>
      <t>Germ of wheat</t>
    </r>
    <r>
      <rPr>
        <sz val="10"/>
        <color indexed="8"/>
        <rFont val="Calibri"/>
        <family val="2"/>
      </rPr>
      <t>: the seed embryo. Whole or rolled germ is used for oil extraction by solvents. Flaked or ground germ is used in baker's wares, dietetic preparations, feed supplements and in pharmaceutical preparations.</t>
    </r>
  </si>
  <si>
    <r>
      <rPr>
        <b/>
        <sz val="10"/>
        <color indexed="8"/>
        <rFont val="Calibri"/>
        <family val="2"/>
      </rPr>
      <t>Bread</t>
    </r>
    <r>
      <rPr>
        <sz val="10"/>
        <color indexed="8"/>
        <rFont val="Calibri"/>
        <family val="2"/>
      </rPr>
      <t xml:space="preserve">: a baked product of flour or meal of cereals, especially wheat. Includes ordinary unleavened crackers and rusks. </t>
    </r>
  </si>
  <si>
    <r>
      <rPr>
        <b/>
        <sz val="10"/>
        <color indexed="8"/>
        <rFont val="Calibri"/>
        <family val="2"/>
      </rPr>
      <t>Wheat Fermented Beverages</t>
    </r>
    <r>
      <rPr>
        <sz val="10"/>
        <color indexed="8"/>
        <rFont val="Calibri"/>
        <family val="2"/>
      </rPr>
      <t>: low alcohol beverages from fermented flour (Korean jakju and takju)</t>
    </r>
  </si>
  <si>
    <r>
      <rPr>
        <b/>
        <sz val="10"/>
        <color indexed="8"/>
        <rFont val="Calibri"/>
        <family val="2"/>
      </rPr>
      <t>Flour of Wheat:</t>
    </r>
    <r>
      <rPr>
        <sz val="10"/>
        <color indexed="8"/>
        <rFont val="Calibri"/>
        <family val="2"/>
      </rPr>
      <t xml:space="preserve"> includes meal, groats and pellets</t>
    </r>
  </si>
  <si>
    <r>
      <rPr>
        <b/>
        <sz val="10"/>
        <color indexed="8"/>
        <rFont val="Calibri"/>
        <family val="2"/>
      </rPr>
      <t>Flour of mixed grain</t>
    </r>
    <r>
      <rPr>
        <sz val="10"/>
        <color indexed="8"/>
        <rFont val="Calibri"/>
        <family val="2"/>
      </rPr>
      <t>: includes meal, groats and pellets</t>
    </r>
  </si>
  <si>
    <r>
      <rPr>
        <b/>
        <sz val="10"/>
        <color indexed="8"/>
        <rFont val="Calibri"/>
        <family val="2"/>
      </rPr>
      <t>Starch of wheat</t>
    </r>
    <r>
      <rPr>
        <sz val="10"/>
        <color indexed="8"/>
        <rFont val="Calibri"/>
        <family val="2"/>
      </rPr>
      <t xml:space="preserve">: a white odourless powder that is insoluble in cold water, it forms a paste in hot water. Wheat starch is used for human consumption and animal feed, is processed into glucose and dextrine for industrial use. It is usually obtained from low-quality flour. </t>
    </r>
  </si>
  <si>
    <r>
      <rPr>
        <b/>
        <sz val="10"/>
        <color indexed="8"/>
        <rFont val="Calibri"/>
        <family val="2"/>
      </rPr>
      <t>Wheat gluten</t>
    </r>
    <r>
      <rPr>
        <sz val="10"/>
        <color indexed="8"/>
        <rFont val="Calibri"/>
        <family val="2"/>
      </rPr>
      <t>: a by-product of the industrial production of starch; wheat gluten is the preferred gluten for food purposes. Uses include enriching protein in flours for bread, pasta etc.</t>
    </r>
  </si>
  <si>
    <r>
      <rPr>
        <b/>
        <sz val="10"/>
        <color indexed="8"/>
        <rFont val="Calibri"/>
        <family val="2"/>
      </rPr>
      <t>Macaroni</t>
    </r>
    <r>
      <rPr>
        <sz val="10"/>
        <color indexed="8"/>
        <rFont val="Calibri"/>
        <family val="2"/>
      </rPr>
      <t>: pasta made from semolina or flour, that is mixed with water and kneaded into a dough. Data are limited to macaroni that is not cooked, stuffed or otherwise prepared.</t>
    </r>
  </si>
  <si>
    <r>
      <rPr>
        <b/>
        <sz val="10"/>
        <color indexed="8"/>
        <rFont val="Calibri"/>
        <family val="2"/>
      </rPr>
      <t>Pastry</t>
    </r>
    <r>
      <rPr>
        <sz val="10"/>
        <color indexed="8"/>
        <rFont val="Calibri"/>
        <family val="2"/>
      </rPr>
      <t>: all baked products (excluding bread). Pastry products may contain ingredients other than wheat flour such as milk, eggs, sugar, honey, starch, fats, fruits, seeds etc</t>
    </r>
  </si>
  <si>
    <r>
      <rPr>
        <b/>
        <sz val="10"/>
        <color indexed="8"/>
        <rFont val="Calibri"/>
        <family val="2"/>
      </rPr>
      <t>Barley</t>
    </r>
    <r>
      <rPr>
        <sz val="10"/>
        <color indexed="8"/>
        <rFont val="Calibri"/>
        <family val="2"/>
      </rPr>
      <t xml:space="preserve">: Hordeum spp: two-row barley (H. disticum), six-row barley (H. hexasticum), four-row barley (H. vulgare). </t>
    </r>
  </si>
  <si>
    <r>
      <rPr>
        <b/>
        <sz val="10"/>
        <color indexed="8"/>
        <rFont val="Calibri"/>
        <family val="2"/>
      </rPr>
      <t>Pot Barley</t>
    </r>
    <r>
      <rPr>
        <sz val="10"/>
        <color indexed="8"/>
        <rFont val="Calibri"/>
        <family val="2"/>
      </rPr>
      <t>: whole-seed barley with the husks, hulls and bran removed</t>
    </r>
  </si>
  <si>
    <r>
      <rPr>
        <b/>
        <sz val="10"/>
        <color indexed="8"/>
        <rFont val="Calibri"/>
        <family val="2"/>
      </rPr>
      <t>Barley Pearled</t>
    </r>
    <r>
      <rPr>
        <sz val="10"/>
        <color indexed="8"/>
        <rFont val="Calibri"/>
        <family val="2"/>
      </rPr>
      <t>: small, round pellets obtained by further milling of pot barley. Includes kibbled, rolled or flaked grains.</t>
    </r>
  </si>
  <si>
    <r>
      <rPr>
        <b/>
        <sz val="10"/>
        <color indexed="8"/>
        <rFont val="Calibri"/>
        <family val="2"/>
      </rPr>
      <t>Barley Flour and Grits</t>
    </r>
    <r>
      <rPr>
        <sz val="10"/>
        <color indexed="8"/>
        <rFont val="Calibri"/>
        <family val="2"/>
      </rPr>
      <t>: fine flour and course meal obtained as milling by-products of pearled barley.</t>
    </r>
  </si>
  <si>
    <r>
      <rPr>
        <b/>
        <sz val="10"/>
        <color indexed="8"/>
        <rFont val="Calibri"/>
        <family val="2"/>
      </rPr>
      <t>Beer of Barley</t>
    </r>
    <r>
      <rPr>
        <sz val="10"/>
        <color indexed="8"/>
        <rFont val="Calibri"/>
        <family val="2"/>
      </rPr>
      <t>: alcoholic or non-alcoholic beverage made from fermented malted cereals (mainly barley), water and hops</t>
    </r>
  </si>
  <si>
    <r>
      <rPr>
        <b/>
        <sz val="10"/>
        <color indexed="8"/>
        <rFont val="Calibri"/>
        <family val="2"/>
      </rPr>
      <t>Malt</t>
    </r>
    <r>
      <rPr>
        <sz val="10"/>
        <color indexed="8"/>
        <rFont val="Calibri"/>
        <family val="2"/>
      </rPr>
      <t>: grains - usually barley - germinated through a soaking process and then dried. Malt is used in brewing and distilling, and as a nutrient additive. Includes whole, ground, flour, and roasted malt, but excludes malt extracts and preparations.</t>
    </r>
  </si>
  <si>
    <r>
      <rPr>
        <b/>
        <sz val="10"/>
        <color indexed="8"/>
        <rFont val="Calibri"/>
        <family val="2"/>
      </rPr>
      <t>Malt Extract</t>
    </r>
    <r>
      <rPr>
        <sz val="10"/>
        <color indexed="8"/>
        <rFont val="Calibri"/>
        <family val="2"/>
      </rPr>
      <t>: a concentrated solution from water-macerated malt, used in infant and dietetic foods and in bread making</t>
    </r>
  </si>
  <si>
    <r>
      <rPr>
        <b/>
        <sz val="10"/>
        <color indexed="8"/>
        <rFont val="Calibri"/>
        <family val="2"/>
      </rPr>
      <t xml:space="preserve">Buckwheat: </t>
    </r>
    <r>
      <rPr>
        <sz val="10"/>
        <color indexed="8"/>
        <rFont val="Calibri"/>
        <family val="2"/>
      </rPr>
      <t>Fagopyrum esculentum; (Polygonaceae)</t>
    </r>
  </si>
  <si>
    <r>
      <rPr>
        <b/>
        <sz val="10"/>
        <color indexed="8"/>
        <rFont val="Calibri"/>
        <family val="2"/>
      </rPr>
      <t>Flour of buckwheat:</t>
    </r>
    <r>
      <rPr>
        <sz val="10"/>
        <color indexed="8"/>
        <rFont val="Calibri"/>
        <family val="2"/>
      </rPr>
      <t xml:space="preserve"> include meal, groats and pellets. </t>
    </r>
  </si>
  <si>
    <r>
      <rPr>
        <b/>
        <sz val="10"/>
        <color indexed="8"/>
        <rFont val="Calibri"/>
        <family val="2"/>
      </rPr>
      <t>Oats</t>
    </r>
    <r>
      <rPr>
        <sz val="10"/>
        <color indexed="8"/>
        <rFont val="Calibri"/>
        <family val="2"/>
      </rPr>
      <t>: Avena spp, mainly Avena sativa</t>
    </r>
  </si>
  <si>
    <r>
      <rPr>
        <b/>
        <sz val="10"/>
        <color indexed="8"/>
        <rFont val="Calibri"/>
        <family val="2"/>
      </rPr>
      <t>Oats Rolled</t>
    </r>
    <r>
      <rPr>
        <sz val="10"/>
        <color indexed="8"/>
        <rFont val="Calibri"/>
        <family val="2"/>
      </rPr>
      <t>: obtained by crushing or rolling the whole or broken grain; includes grains flaked or hulled</t>
    </r>
  </si>
  <si>
    <r>
      <rPr>
        <b/>
        <sz val="10"/>
        <color indexed="8"/>
        <rFont val="Calibri"/>
        <family val="2"/>
      </rPr>
      <t>Rice, paddy</t>
    </r>
    <r>
      <rPr>
        <sz val="10"/>
        <color indexed="8"/>
        <rFont val="Calibri"/>
        <family val="2"/>
      </rPr>
      <t xml:space="preserve">: Oryza spp., mainly Oryza sativa: rice grain after threshing and winnowing. Also known as rice in the husk or rough rice. </t>
    </r>
  </si>
  <si>
    <r>
      <rPr>
        <b/>
        <sz val="10"/>
        <color indexed="8"/>
        <rFont val="Calibri"/>
        <family val="2"/>
      </rPr>
      <t>Rice, Husked</t>
    </r>
    <r>
      <rPr>
        <sz val="10"/>
        <color indexed="8"/>
        <rFont val="Calibri"/>
        <family val="2"/>
      </rPr>
      <t>: rice grain without hulls or husks. Also known as brown rice or cargo rice</t>
    </r>
  </si>
  <si>
    <r>
      <rPr>
        <b/>
        <sz val="10"/>
        <color indexed="8"/>
        <rFont val="Calibri"/>
        <family val="2"/>
      </rPr>
      <t>Rice, Milled (husked)</t>
    </r>
    <r>
      <rPr>
        <sz val="10"/>
        <color indexed="8"/>
        <rFont val="Calibri"/>
        <family val="2"/>
      </rPr>
      <t>: white rice milled from imported husked rice. Includes semi-milled, whole-milled and parboiled rice.</t>
    </r>
  </si>
  <si>
    <r>
      <rPr>
        <b/>
        <sz val="10"/>
        <color indexed="8"/>
        <rFont val="Calibri"/>
        <family val="2"/>
      </rPr>
      <t>Rice Milled</t>
    </r>
    <r>
      <rPr>
        <sz val="10"/>
        <color indexed="8"/>
        <rFont val="Calibri"/>
        <family val="2"/>
      </rPr>
      <t xml:space="preserve">: White rice milled from locally grown paddy. Includes semi-milled, whole milled and parboiled rice. </t>
    </r>
  </si>
  <si>
    <r>
      <rPr>
        <b/>
        <sz val="10"/>
        <color indexed="8"/>
        <rFont val="Calibri"/>
        <family val="2"/>
      </rPr>
      <t>Rice Broken</t>
    </r>
    <r>
      <rPr>
        <sz val="10"/>
        <color indexed="8"/>
        <rFont val="Calibri"/>
        <family val="2"/>
      </rPr>
      <t>: residues from the selection of whole-grain, milled rice</t>
    </r>
  </si>
  <si>
    <r>
      <rPr>
        <b/>
        <sz val="10"/>
        <color indexed="8"/>
        <rFont val="Calibri"/>
        <family val="2"/>
      </rPr>
      <t>Flour of rice</t>
    </r>
    <r>
      <rPr>
        <sz val="10"/>
        <color indexed="8"/>
        <rFont val="Calibri"/>
        <family val="2"/>
      </rPr>
      <t>: produced by milling broken or milled rice</t>
    </r>
  </si>
  <si>
    <r>
      <rPr>
        <b/>
        <sz val="10"/>
        <color indexed="8"/>
        <rFont val="Calibri"/>
        <family val="2"/>
      </rPr>
      <t>Starch of rice</t>
    </r>
    <r>
      <rPr>
        <sz val="10"/>
        <color indexed="8"/>
        <rFont val="Calibri"/>
        <family val="2"/>
      </rPr>
      <t xml:space="preserve">: rice starch is obtained from broken rice. Used primarily in the photographic industry. </t>
    </r>
  </si>
  <si>
    <r>
      <rPr>
        <b/>
        <sz val="10"/>
        <color indexed="8"/>
        <rFont val="Calibri"/>
        <family val="2"/>
      </rPr>
      <t>Rice gluten</t>
    </r>
    <r>
      <rPr>
        <sz val="10"/>
        <color indexed="8"/>
        <rFont val="Calibri"/>
        <family val="2"/>
      </rPr>
      <t>: a by-product of the industrial production of starch. Not suitable for food use.</t>
    </r>
  </si>
  <si>
    <r>
      <t xml:space="preserve">Oil of rice bran: </t>
    </r>
    <r>
      <rPr>
        <sz val="10"/>
        <color indexed="8"/>
        <rFont val="Calibri"/>
        <family val="2"/>
      </rPr>
      <t>extracted from bran by pressure or solvents</t>
    </r>
  </si>
  <si>
    <r>
      <rPr>
        <b/>
        <sz val="10"/>
        <color indexed="8"/>
        <rFont val="Calibri"/>
        <family val="2"/>
      </rPr>
      <t>Rice Fermented Beverages</t>
    </r>
    <r>
      <rPr>
        <sz val="10"/>
        <color indexed="8"/>
        <rFont val="Calibri"/>
        <family val="2"/>
      </rPr>
      <t>: low alcohol beverages such as rice wine and sake</t>
    </r>
  </si>
  <si>
    <r>
      <rPr>
        <b/>
        <sz val="10"/>
        <color indexed="8"/>
        <rFont val="Calibri"/>
        <family val="2"/>
      </rPr>
      <t>Flour of fonio</t>
    </r>
    <r>
      <rPr>
        <sz val="10"/>
        <color indexed="8"/>
        <rFont val="Calibri"/>
        <family val="2"/>
      </rPr>
      <t>: includes meal, groats and pellets</t>
    </r>
  </si>
  <si>
    <r>
      <rPr>
        <b/>
        <sz val="10"/>
        <color indexed="8"/>
        <rFont val="Calibri"/>
        <family val="2"/>
      </rPr>
      <t>Millets</t>
    </r>
    <r>
      <rPr>
        <sz val="10"/>
        <color indexed="8"/>
        <rFont val="Calibri"/>
        <family val="2"/>
      </rPr>
      <t>: including inter alia: barnyard or Japanese millet (Echinocloa frumentacea); ragi finger or African millet (Eleusinecoracan); teff (Eragrostis abyssinica); common, golden or proso millet (Panicaum miliaceaum); koda or ditch millet (paspalum scrobiculatum); pearl or cattail millet (Pennisetum glaucum); foxtail millet (Setaria italica)</t>
    </r>
  </si>
  <si>
    <r>
      <rPr>
        <b/>
        <sz val="10"/>
        <color indexed="8"/>
        <rFont val="Calibri"/>
        <family val="2"/>
      </rPr>
      <t>Flour of millet:</t>
    </r>
    <r>
      <rPr>
        <sz val="10"/>
        <color indexed="8"/>
        <rFont val="Calibri"/>
        <family val="2"/>
      </rPr>
      <t xml:space="preserve"> includes meal, groats and pellets</t>
    </r>
  </si>
  <si>
    <r>
      <rPr>
        <b/>
        <sz val="10"/>
        <color indexed="8"/>
        <rFont val="Calibri"/>
        <family val="2"/>
      </rPr>
      <t>Sorghum</t>
    </r>
    <r>
      <rPr>
        <sz val="10"/>
        <color indexed="8"/>
        <rFont val="Calibri"/>
        <family val="2"/>
      </rPr>
      <t>: Sorghum spp: guinea corn (S. guineese); common, milo, feterita, kaffir corn (S. vulgare); durra, jowar, kaoliang (S. dura)</t>
    </r>
  </si>
  <si>
    <r>
      <rPr>
        <b/>
        <sz val="10"/>
        <color indexed="8"/>
        <rFont val="Calibri"/>
        <family val="2"/>
      </rPr>
      <t>Flour of Sorghum</t>
    </r>
    <r>
      <rPr>
        <sz val="10"/>
        <color indexed="8"/>
        <rFont val="Calibri"/>
        <family val="2"/>
      </rPr>
      <t>: includes meal, groats and pellets</t>
    </r>
  </si>
  <si>
    <r>
      <rPr>
        <b/>
        <sz val="10"/>
        <color indexed="8"/>
        <rFont val="Calibri"/>
        <family val="2"/>
      </rPr>
      <t>Maize</t>
    </r>
    <r>
      <rPr>
        <sz val="10"/>
        <color indexed="8"/>
        <rFont val="Calibri"/>
        <family val="2"/>
      </rPr>
      <t>: Zea mays: corn, Indian corn, mealies. Although separate data are reported for white maize, its production is included in FAOstat code 0056</t>
    </r>
  </si>
  <si>
    <r>
      <rPr>
        <b/>
        <sz val="10"/>
        <color indexed="8"/>
        <rFont val="Calibri"/>
        <family val="2"/>
      </rPr>
      <t>Popcorn</t>
    </r>
    <r>
      <rPr>
        <sz val="10"/>
        <color indexed="8"/>
        <rFont val="Calibri"/>
        <family val="2"/>
      </rPr>
      <t>: Zea mays var everta. A variety of maize used for preparation of popcorn.</t>
    </r>
  </si>
  <si>
    <r>
      <rPr>
        <b/>
        <sz val="10"/>
        <color indexed="8"/>
        <rFont val="Calibri"/>
        <family val="2"/>
      </rPr>
      <t>Flour of Maiz</t>
    </r>
    <r>
      <rPr>
        <sz val="10"/>
        <color indexed="8"/>
        <rFont val="Calibri"/>
        <family val="2"/>
      </rPr>
      <t>e: includes meal, groats and pellets.</t>
    </r>
  </si>
  <si>
    <r>
      <rPr>
        <b/>
        <sz val="10"/>
        <color indexed="8"/>
        <rFont val="Calibri"/>
        <family val="2"/>
      </rPr>
      <t>Germ of maize</t>
    </r>
    <r>
      <rPr>
        <sz val="10"/>
        <color indexed="8"/>
        <rFont val="Calibri"/>
        <family val="2"/>
      </rPr>
      <t>: the seed embryo that is separated during processing and is valued mainly for its oil.</t>
    </r>
  </si>
  <si>
    <r>
      <rPr>
        <b/>
        <sz val="10"/>
        <color indexed="8"/>
        <rFont val="Calibri"/>
        <family val="2"/>
      </rPr>
      <t>Starch of maize</t>
    </r>
    <r>
      <rPr>
        <sz val="10"/>
        <color indexed="8"/>
        <rFont val="Calibri"/>
        <family val="2"/>
      </rPr>
      <t>: primary product of industrial wet milling. Used mainly for the production of glucose, dextrin and alcohol.</t>
    </r>
  </si>
  <si>
    <r>
      <rPr>
        <b/>
        <sz val="10"/>
        <color indexed="8"/>
        <rFont val="Calibri"/>
        <family val="2"/>
      </rPr>
      <t>Glucose and Dextrose</t>
    </r>
    <r>
      <rPr>
        <sz val="10"/>
        <color indexed="8"/>
        <rFont val="Calibri"/>
        <family val="2"/>
      </rPr>
      <t>: Glucose is a monosaccharide produced by hydrolysing starch with acids and/or enzymes. Dextrose is chemically pure glucose. Used in the food industry, in brewing, in tobacco fermentation and in pharmaceutical products.</t>
    </r>
  </si>
  <si>
    <r>
      <rPr>
        <b/>
        <sz val="10"/>
        <color indexed="8"/>
        <rFont val="Calibri"/>
        <family val="2"/>
      </rPr>
      <t>Isoglucose</t>
    </r>
    <r>
      <rPr>
        <sz val="10"/>
        <color indexed="8"/>
        <rFont val="Calibri"/>
        <family val="2"/>
      </rPr>
      <t>: Also known as HFCS (high-fructose corn syrup), HFSS (high-fructose starch syrup), HFGS (high-fructose glucose syrup). Isoglucose is a new type of starch syrup where glucose has been isomerized to fructose by using one or more isomerizing enzymes. Most important of the sweeteners manufactured from maize starch. Widely used in the production of food and soft drinks.</t>
    </r>
  </si>
  <si>
    <r>
      <rPr>
        <b/>
        <sz val="10"/>
        <color indexed="8"/>
        <rFont val="Calibri"/>
        <family val="2"/>
      </rPr>
      <t>Maize gluten</t>
    </r>
    <r>
      <rPr>
        <sz val="10"/>
        <color indexed="8"/>
        <rFont val="Calibri"/>
        <family val="2"/>
      </rPr>
      <t>: maize protein. It is separated from maize during commercial wet milling and used to enrich animal feeds.</t>
    </r>
  </si>
  <si>
    <r>
      <rPr>
        <b/>
        <sz val="10"/>
        <color indexed="8"/>
        <rFont val="Calibri"/>
        <family val="2"/>
      </rPr>
      <t>Beer of Maize</t>
    </r>
    <r>
      <rPr>
        <sz val="10"/>
        <color indexed="8"/>
        <rFont val="Calibri"/>
        <family val="2"/>
      </rPr>
      <t>: prepared from malted or unmalted maize</t>
    </r>
  </si>
  <si>
    <r>
      <rPr>
        <b/>
        <sz val="10"/>
        <color indexed="8"/>
        <rFont val="Calibri"/>
        <family val="2"/>
      </rPr>
      <t>Oil of maize</t>
    </r>
    <r>
      <rPr>
        <sz val="10"/>
        <color indexed="8"/>
        <rFont val="Calibri"/>
        <family val="2"/>
      </rPr>
      <t>: extracted from maize germ by pressure or by solvents</t>
    </r>
  </si>
  <si>
    <r>
      <rPr>
        <b/>
        <sz val="10"/>
        <color indexed="8"/>
        <rFont val="Calibri"/>
        <family val="2"/>
      </rPr>
      <t>Cereals NES</t>
    </r>
    <r>
      <rPr>
        <sz val="10"/>
        <color indexed="8"/>
        <rFont val="Calibri"/>
        <family val="2"/>
      </rPr>
      <t>: including inter alia: canagua or coaihua (Chenopodium pallidicaule); quihuicha or Inca wheat (Amaranthus caudatus); adlay or Job's tears (Coix lacryma-jobi); wild rice (Zizania aquatica)</t>
    </r>
  </si>
  <si>
    <r>
      <rPr>
        <b/>
        <sz val="10"/>
        <color indexed="8"/>
        <rFont val="Calibri"/>
        <family val="2"/>
      </rPr>
      <t>Flour of Cereals</t>
    </r>
    <r>
      <rPr>
        <sz val="10"/>
        <color indexed="8"/>
        <rFont val="Calibri"/>
        <family val="2"/>
      </rPr>
      <t>: meal, groats and pellets</t>
    </r>
  </si>
  <si>
    <r>
      <rPr>
        <b/>
        <sz val="10"/>
        <color indexed="8"/>
        <rFont val="Calibri"/>
        <family val="2"/>
      </rPr>
      <t>Mixes and Doughs</t>
    </r>
    <r>
      <rPr>
        <sz val="10"/>
        <color indexed="8"/>
        <rFont val="Calibri"/>
        <family val="2"/>
      </rPr>
      <t>: used in the preparation of baker's ware</t>
    </r>
  </si>
  <si>
    <r>
      <rPr>
        <b/>
        <sz val="10"/>
        <color indexed="8"/>
        <rFont val="Calibri"/>
        <family val="2"/>
      </rPr>
      <t>Food preparations of flour, meal, starch or malt</t>
    </r>
    <r>
      <rPr>
        <sz val="10"/>
        <color indexed="8"/>
        <rFont val="Calibri"/>
        <family val="2"/>
      </rPr>
      <t xml:space="preserve"> extract that contain &lt;50% cocoa</t>
    </r>
  </si>
  <si>
    <r>
      <rPr>
        <b/>
        <sz val="10"/>
        <color indexed="8"/>
        <rFont val="Calibri"/>
        <family val="2"/>
      </rPr>
      <t>Breakfast Cereals</t>
    </r>
    <r>
      <rPr>
        <sz val="10"/>
        <color indexed="8"/>
        <rFont val="Calibri"/>
        <family val="2"/>
      </rPr>
      <t>: foods prepared by swelling and roasting cereals: corn flakes, puffed rice, precooked cereals other than maize in grain form</t>
    </r>
  </si>
  <si>
    <r>
      <rPr>
        <b/>
        <sz val="10"/>
        <color indexed="8"/>
        <rFont val="Calibri"/>
        <family val="2"/>
      </rPr>
      <t>Cereal Preparations</t>
    </r>
    <r>
      <rPr>
        <sz val="10"/>
        <color indexed="8"/>
        <rFont val="Calibri"/>
        <family val="2"/>
      </rPr>
      <t>, excluding barley and oats, that are rolled, flaked, pearled, sliced or kibbled</t>
    </r>
  </si>
  <si>
    <r>
      <rPr>
        <b/>
        <sz val="10"/>
        <color indexed="8"/>
        <rFont val="Calibri"/>
        <family val="2"/>
      </rPr>
      <t>Infant Food</t>
    </r>
    <r>
      <rPr>
        <sz val="10"/>
        <color indexed="8"/>
        <rFont val="Calibri"/>
        <family val="2"/>
      </rPr>
      <t>: preparations for infant consumption based on cereals, usually containing some non-cereal ingredients</t>
    </r>
  </si>
  <si>
    <r>
      <rPr>
        <b/>
        <sz val="10"/>
        <color indexed="8"/>
        <rFont val="Calibri"/>
        <family val="2"/>
      </rPr>
      <t>Wafers</t>
    </r>
    <r>
      <rPr>
        <sz val="10"/>
        <color indexed="8"/>
        <rFont val="Calibri"/>
        <family val="2"/>
      </rPr>
      <t>: communion wafers, empty cachets for pharmaceutical use and sealing wafers</t>
    </r>
  </si>
  <si>
    <r>
      <rPr>
        <b/>
        <sz val="10"/>
        <color indexed="8"/>
        <rFont val="Calibri"/>
        <family val="2"/>
      </rPr>
      <t>Green corn (maize)</t>
    </r>
    <r>
      <rPr>
        <sz val="10"/>
        <color indexed="8"/>
        <rFont val="Calibri"/>
        <family val="2"/>
      </rPr>
      <t>: Zea mays, particularly var. Saccharata (maize harvested green for food; saccharata variety is known as sweet corn)</t>
    </r>
  </si>
  <si>
    <r>
      <rPr>
        <b/>
        <sz val="10"/>
        <color indexed="8"/>
        <rFont val="Calibri"/>
        <family val="2"/>
      </rPr>
      <t>Sweet Corn, Frozen</t>
    </r>
    <r>
      <rPr>
        <sz val="10"/>
        <color indexed="8"/>
        <rFont val="Calibri"/>
        <family val="2"/>
      </rPr>
      <t>: either uncooked or cooked by steaming or boiling in water and then frozen</t>
    </r>
  </si>
  <si>
    <r>
      <rPr>
        <b/>
        <sz val="10"/>
        <color indexed="8"/>
        <rFont val="Calibri"/>
        <family val="2"/>
      </rPr>
      <t>Sweet Corn, Prepared or Preserved</t>
    </r>
    <r>
      <rPr>
        <sz val="10"/>
        <color indexed="8"/>
        <rFont val="Calibri"/>
        <family val="2"/>
      </rPr>
      <t>: prepared or preserved other than by vinegar or acetic acid; not frozen</t>
    </r>
  </si>
  <si>
    <r>
      <rPr>
        <b/>
        <sz val="10"/>
        <color indexed="8"/>
        <rFont val="Calibri"/>
        <family val="2"/>
      </rPr>
      <t>Sugar cane</t>
    </r>
    <r>
      <rPr>
        <sz val="10"/>
        <color indexed="8"/>
        <rFont val="Calibri"/>
        <family val="2"/>
      </rPr>
      <t>: Saccharum officinarum: sugar cane consumed either directly as food or in the form of juice</t>
    </r>
  </si>
  <si>
    <r>
      <rPr>
        <b/>
        <sz val="10"/>
        <color indexed="8"/>
        <rFont val="Calibri"/>
        <family val="2"/>
      </rPr>
      <t>Molasses</t>
    </r>
    <r>
      <rPr>
        <sz val="10"/>
        <color indexed="8"/>
        <rFont val="Calibri"/>
        <family val="2"/>
      </rPr>
      <t>: a by-product of the extraction or refining of beet or cane sugar or of the production of fructose from maize. Used for feed, food, industrial alcohol, alcoholic beverages and ethanol.</t>
    </r>
  </si>
  <si>
    <r>
      <rPr>
        <b/>
        <sz val="10"/>
        <color indexed="8"/>
        <rFont val="Calibri"/>
        <family val="2"/>
      </rPr>
      <t>Cane sugar</t>
    </r>
    <r>
      <rPr>
        <sz val="10"/>
        <color indexed="8"/>
        <rFont val="Calibri"/>
        <family val="2"/>
      </rPr>
      <t>: non-refined, crystallized material derived from the juices of sugar-cane stalk and consisting either wholly or essentially of sucrose</t>
    </r>
  </si>
  <si>
    <r>
      <rPr>
        <b/>
        <sz val="10"/>
        <color indexed="8"/>
        <rFont val="Calibri"/>
        <family val="2"/>
      </rPr>
      <t>Sugar Non- Centrifugal</t>
    </r>
    <r>
      <rPr>
        <sz val="10"/>
        <color indexed="8"/>
        <rFont val="Calibri"/>
        <family val="2"/>
      </rPr>
      <t>: derived from sugar cane through traditional methods without centrifugation</t>
    </r>
  </si>
  <si>
    <r>
      <rPr>
        <b/>
        <sz val="10"/>
        <rFont val="Calibri"/>
        <family val="2"/>
      </rPr>
      <t>Sugar refined:</t>
    </r>
    <r>
      <rPr>
        <sz val="10"/>
        <rFont val="Calibri"/>
        <family val="2"/>
      </rPr>
      <t xml:space="preserve"> production covers domestic production, plus or minus imports and/or exports of raw centrifugal sugar in terms of refined sugar</t>
    </r>
  </si>
  <si>
    <r>
      <rPr>
        <b/>
        <sz val="10"/>
        <rFont val="Calibri"/>
        <family val="2"/>
      </rPr>
      <t>Maltose, chemically pure</t>
    </r>
    <r>
      <rPr>
        <sz val="10"/>
        <rFont val="Calibri"/>
        <family val="2"/>
      </rPr>
      <t>: Produced industrially from starch by hydrolysis with malt diastase. Used in the brewing industry.</t>
    </r>
  </si>
  <si>
    <r>
      <rPr>
        <b/>
        <sz val="10"/>
        <color indexed="8"/>
        <rFont val="Calibri"/>
        <family val="2"/>
      </rPr>
      <t>Sugar crops NES</t>
    </r>
    <r>
      <rPr>
        <sz val="10"/>
        <color indexed="8"/>
        <rFont val="Calibri"/>
        <family val="2"/>
      </rPr>
      <t>: including inter alia: sugar maple (Acer saccharum); sweet sorghum (Sorghum saccharatum); sugar palm (Arenga saccharifera).</t>
    </r>
  </si>
  <si>
    <r>
      <rPr>
        <b/>
        <sz val="10"/>
        <color indexed="8"/>
        <rFont val="Calibri"/>
        <family val="2"/>
      </rPr>
      <t>Maple Sugar and Syrup</t>
    </r>
    <r>
      <rPr>
        <sz val="10"/>
        <color indexed="8"/>
        <rFont val="Calibri"/>
        <family val="2"/>
      </rPr>
      <t>s: produced by boiling of maple sap</t>
    </r>
  </si>
  <si>
    <r>
      <rPr>
        <b/>
        <sz val="10"/>
        <color indexed="8"/>
        <rFont val="Calibri"/>
        <family val="2"/>
      </rPr>
      <t>Sugar and syrups NES</t>
    </r>
    <r>
      <rPr>
        <sz val="10"/>
        <color indexed="8"/>
        <rFont val="Calibri"/>
        <family val="2"/>
      </rPr>
      <t>: includes invert sugar, caramel, golden syrup, artificial honey, maltose other than chemically pure, sorghum and palm sugars.</t>
    </r>
  </si>
  <si>
    <r>
      <rPr>
        <b/>
        <sz val="10"/>
        <color indexed="8"/>
        <rFont val="Calibri"/>
        <family val="2"/>
      </rPr>
      <t>Fructose, Chemically pure</t>
    </r>
    <r>
      <rPr>
        <sz val="10"/>
        <color indexed="8"/>
        <rFont val="Calibri"/>
        <family val="2"/>
      </rPr>
      <t>: or levulose, monosaccharide, present with glucose in sweet fruits and honey</t>
    </r>
  </si>
  <si>
    <r>
      <rPr>
        <b/>
        <sz val="10"/>
        <color indexed="8"/>
        <rFont val="Calibri"/>
        <family val="2"/>
      </rPr>
      <t>Other Fructose and Syrup</t>
    </r>
    <r>
      <rPr>
        <sz val="10"/>
        <color indexed="8"/>
        <rFont val="Calibri"/>
        <family val="2"/>
      </rPr>
      <t>: monosaccharide found in fruits and honey, produced from glucose, sucrose or by hydrolysis of inulin (found in tubers of dahlia and Jerusalem artichoke).</t>
    </r>
  </si>
  <si>
    <r>
      <rPr>
        <b/>
        <sz val="10"/>
        <color indexed="8"/>
        <rFont val="Calibri"/>
        <family val="2"/>
      </rPr>
      <t>Cashew nuts</t>
    </r>
    <r>
      <rPr>
        <sz val="10"/>
        <color indexed="8"/>
        <rFont val="Calibri"/>
        <family val="2"/>
      </rPr>
      <t>, Anacardium occidentale</t>
    </r>
  </si>
  <si>
    <r>
      <rPr>
        <b/>
        <sz val="10"/>
        <color indexed="8"/>
        <rFont val="Calibri"/>
        <family val="2"/>
      </rPr>
      <t>Cashew Nuts, Shelled</t>
    </r>
    <r>
      <rPr>
        <sz val="10"/>
        <color indexed="8"/>
        <rFont val="Calibri"/>
        <family val="2"/>
      </rPr>
      <t>: around 25% of weight in the shell</t>
    </r>
  </si>
  <si>
    <r>
      <rPr>
        <b/>
        <sz val="10"/>
        <color indexed="8"/>
        <rFont val="Calibri"/>
        <family val="2"/>
      </rPr>
      <t>Almonds</t>
    </r>
    <r>
      <rPr>
        <sz val="10"/>
        <color indexed="8"/>
        <rFont val="Calibri"/>
        <family val="2"/>
      </rPr>
      <t>: Prunus amygdalus; P. communis; Amygdalus communis</t>
    </r>
  </si>
  <si>
    <r>
      <rPr>
        <b/>
        <sz val="10"/>
        <color indexed="8"/>
        <rFont val="Calibri"/>
        <family val="2"/>
      </rPr>
      <t>Almonds, Shelled</t>
    </r>
    <r>
      <rPr>
        <sz val="10"/>
        <color indexed="8"/>
        <rFont val="Calibri"/>
        <family val="2"/>
      </rPr>
      <t>: around 55% of the weight in shell</t>
    </r>
  </si>
  <si>
    <r>
      <rPr>
        <b/>
        <sz val="10"/>
        <color indexed="8"/>
        <rFont val="Calibri"/>
        <family val="2"/>
      </rPr>
      <t>Brazil nuts</t>
    </r>
    <r>
      <rPr>
        <sz val="10"/>
        <color indexed="8"/>
        <rFont val="Calibri"/>
        <family val="2"/>
      </rPr>
      <t>: Brazil, Para or cream nut (Bertholletia excelsa)</t>
    </r>
  </si>
  <si>
    <r>
      <rPr>
        <b/>
        <sz val="10"/>
        <color indexed="8"/>
        <rFont val="Calibri"/>
        <family val="2"/>
      </rPr>
      <t>Brazil Nuts Shelled</t>
    </r>
    <r>
      <rPr>
        <sz val="10"/>
        <color indexed="8"/>
        <rFont val="Calibri"/>
        <family val="2"/>
      </rPr>
      <t>: around 55% of the weight in shell</t>
    </r>
  </si>
  <si>
    <r>
      <rPr>
        <b/>
        <sz val="10"/>
        <color indexed="8"/>
        <rFont val="Calibri"/>
        <family val="2"/>
      </rPr>
      <t>Chestnuts</t>
    </r>
    <r>
      <rPr>
        <sz val="10"/>
        <color indexed="8"/>
        <rFont val="Calibri"/>
        <family val="2"/>
      </rPr>
      <t>: Castanea spp.: C. vesca, C. vulgaris; C. sativa</t>
    </r>
  </si>
  <si>
    <r>
      <rPr>
        <b/>
        <sz val="10"/>
        <color indexed="8"/>
        <rFont val="Calibri"/>
        <family val="2"/>
      </rPr>
      <t>Coconuts</t>
    </r>
    <r>
      <rPr>
        <sz val="10"/>
        <color indexed="8"/>
        <rFont val="Calibri"/>
        <family val="2"/>
      </rPr>
      <t>: cocos nucifera (husked coconut): In shell, covered by the endocarp, while exocarp (the smooth outer skin) and mesocarp (the fibrous covering) are removed. Immature nuts contain a milky juice that is consumed as a refreshing drink. Mature nuts are consumed as such, or processed for copra or desiccated coconut. The flesh, from which copra/oil is extracted, constitutes 40-70% of the weight of the husked coconut. The oil content is about 36% of the flesh.</t>
    </r>
  </si>
  <si>
    <r>
      <rPr>
        <b/>
        <sz val="10"/>
        <color indexed="8"/>
        <rFont val="Calibri"/>
        <family val="2"/>
      </rPr>
      <t>Coconuts Desiccated</t>
    </r>
    <r>
      <rPr>
        <sz val="10"/>
        <color indexed="8"/>
        <rFont val="Calibri"/>
        <family val="2"/>
      </rPr>
      <t xml:space="preserve">: dried, shredded flesh of coconut. </t>
    </r>
  </si>
  <si>
    <r>
      <rPr>
        <b/>
        <sz val="10"/>
        <color indexed="8"/>
        <rFont val="Calibri"/>
        <family val="2"/>
      </rPr>
      <t>Copra</t>
    </r>
    <r>
      <rPr>
        <sz val="10"/>
        <color indexed="8"/>
        <rFont val="Calibri"/>
        <family val="2"/>
      </rPr>
      <t>: dried flesh of coconut from which the oil is extracted</t>
    </r>
  </si>
  <si>
    <r>
      <rPr>
        <b/>
        <sz val="10"/>
        <color indexed="8"/>
        <rFont val="Calibri"/>
        <family val="2"/>
      </rPr>
      <t>Oil of coconut</t>
    </r>
    <r>
      <rPr>
        <sz val="10"/>
        <color indexed="8"/>
        <rFont val="Calibri"/>
        <family val="2"/>
      </rPr>
      <t>: obtained by pressure from copra and by solvent from the residues of pressure extraction. Both food and industrial uses.</t>
    </r>
  </si>
  <si>
    <r>
      <rPr>
        <b/>
        <sz val="10"/>
        <color indexed="8"/>
        <rFont val="Calibri"/>
        <family val="2"/>
      </rPr>
      <t>Hazelnuts (filberts)</t>
    </r>
    <r>
      <rPr>
        <sz val="10"/>
        <color indexed="8"/>
        <rFont val="Calibri"/>
        <family val="2"/>
      </rPr>
      <t>: Corylus avellana</t>
    </r>
  </si>
  <si>
    <r>
      <rPr>
        <b/>
        <sz val="10"/>
        <color indexed="8"/>
        <rFont val="Calibri"/>
        <family val="2"/>
      </rPr>
      <t>Hazelnuts, Shelled</t>
    </r>
    <r>
      <rPr>
        <sz val="10"/>
        <color indexed="8"/>
        <rFont val="Calibri"/>
        <family val="2"/>
      </rPr>
      <t>: around 50% of the weight in shell</t>
    </r>
  </si>
  <si>
    <r>
      <rPr>
        <b/>
        <sz val="10"/>
        <color indexed="8"/>
        <rFont val="Calibri"/>
        <family val="2"/>
      </rPr>
      <t>Pistachios</t>
    </r>
    <r>
      <rPr>
        <sz val="10"/>
        <color indexed="8"/>
        <rFont val="Calibri"/>
        <family val="2"/>
      </rPr>
      <t>: Pistacchio vera</t>
    </r>
  </si>
  <si>
    <r>
      <rPr>
        <b/>
        <sz val="10"/>
        <color indexed="8"/>
        <rFont val="Calibri"/>
        <family val="2"/>
      </rPr>
      <t>Walnuts</t>
    </r>
    <r>
      <rPr>
        <sz val="10"/>
        <color indexed="8"/>
        <rFont val="Calibri"/>
        <family val="2"/>
      </rPr>
      <t>: Jugland spp.: J. regia</t>
    </r>
  </si>
  <si>
    <r>
      <rPr>
        <b/>
        <sz val="10"/>
        <color indexed="8"/>
        <rFont val="Calibri"/>
        <family val="2"/>
      </rPr>
      <t>Walnut</t>
    </r>
    <r>
      <rPr>
        <sz val="10"/>
        <color indexed="8"/>
        <rFont val="Calibri"/>
        <family val="2"/>
      </rPr>
      <t>s</t>
    </r>
    <r>
      <rPr>
        <b/>
        <sz val="10"/>
        <color indexed="8"/>
        <rFont val="Calibri"/>
        <family val="2"/>
      </rPr>
      <t>, Shelled</t>
    </r>
    <r>
      <rPr>
        <sz val="10"/>
        <color indexed="8"/>
        <rFont val="Calibri"/>
        <family val="2"/>
      </rPr>
      <t>: around 53% of the weight in shell</t>
    </r>
  </si>
  <si>
    <r>
      <rPr>
        <b/>
        <sz val="10"/>
        <color indexed="8"/>
        <rFont val="Calibri"/>
        <family val="2"/>
      </rPr>
      <t>Areca nuts</t>
    </r>
    <r>
      <rPr>
        <sz val="10"/>
        <color indexed="8"/>
        <rFont val="Calibri"/>
        <family val="2"/>
      </rPr>
      <t>: areca, betel nut (Areca catechu): used mainly as masticatory; nuts contain alkaloids</t>
    </r>
  </si>
  <si>
    <r>
      <rPr>
        <b/>
        <sz val="10"/>
        <rFont val="Calibri"/>
        <family val="2"/>
      </rPr>
      <t>Nuts NES</t>
    </r>
    <r>
      <rPr>
        <sz val="10"/>
        <rFont val="Calibri"/>
        <family val="2"/>
      </rPr>
      <t>: including inter alia: pecan nut (Carya illinoensis); butter or swarri nut (Caryocar nuciferum); pili nut, Java almond, Chinese olives (Canarium spp.), paradise or sapucaia nut (Lecythis zabucajo), Queensland, macadamia nut (Macadamia ternifolia), pignolia nut (Pinus pinea)</t>
    </r>
  </si>
  <si>
    <r>
      <rPr>
        <b/>
        <sz val="10"/>
        <color indexed="8"/>
        <rFont val="Calibri"/>
        <family val="2"/>
      </rPr>
      <t>Prepared Nuts</t>
    </r>
    <r>
      <rPr>
        <sz val="10"/>
        <color indexed="8"/>
        <rFont val="Calibri"/>
        <family val="2"/>
      </rPr>
      <t>: mainly roasted, excludes prepared groundnuts</t>
    </r>
  </si>
  <si>
    <r>
      <rPr>
        <b/>
        <sz val="10"/>
        <color indexed="8"/>
        <rFont val="Calibri"/>
        <family val="2"/>
      </rPr>
      <t>Mustard seed</t>
    </r>
    <r>
      <rPr>
        <sz val="10"/>
        <color indexed="8"/>
        <rFont val="Calibri"/>
        <family val="2"/>
      </rPr>
      <t>: white mustard (Brassica alba; B. hirta; Sinapsis alba); black mustard (Brassica nigra; Sinapsis nigra)</t>
    </r>
  </si>
  <si>
    <r>
      <rPr>
        <b/>
        <sz val="10"/>
        <color indexed="8"/>
        <rFont val="Calibri"/>
        <family val="2"/>
      </rPr>
      <t>Flour of Mustard seed</t>
    </r>
    <r>
      <rPr>
        <sz val="10"/>
        <color indexed="8"/>
        <rFont val="Calibri"/>
        <family val="2"/>
      </rPr>
      <t>: includes flour, meal and prepared mustard</t>
    </r>
  </si>
  <si>
    <r>
      <rPr>
        <b/>
        <sz val="10"/>
        <color indexed="8"/>
        <rFont val="Calibri"/>
        <family val="2"/>
      </rPr>
      <t>Oil of mustard seed</t>
    </r>
    <r>
      <rPr>
        <sz val="10"/>
        <color indexed="8"/>
        <rFont val="Calibri"/>
        <family val="2"/>
      </rPr>
      <t>: obtained by dry pressure extraction</t>
    </r>
  </si>
  <si>
    <r>
      <t xml:space="preserve">original GEMS/food 17 cluster diet data 2012; starting point for split up by </t>
    </r>
    <r>
      <rPr>
        <b/>
        <sz val="10"/>
        <color theme="1"/>
        <rFont val="Calibri"/>
        <family val="2"/>
      </rPr>
      <t>GEMSfood</t>
    </r>
    <r>
      <rPr>
        <sz val="10"/>
        <color theme="1"/>
        <rFont val="Calibri"/>
        <family val="2"/>
      </rPr>
      <t xml:space="preserve"> cluster data</t>
    </r>
  </si>
  <si>
    <r>
      <rPr>
        <b/>
        <sz val="10"/>
        <color indexed="8"/>
        <rFont val="Calibri"/>
        <family val="2"/>
      </rPr>
      <t>Oil of Olives, Virgin</t>
    </r>
    <r>
      <rPr>
        <sz val="10"/>
        <color indexed="8"/>
        <rFont val="Calibri"/>
        <family val="2"/>
      </rPr>
      <t>: obtained by mechanical or physical means</t>
    </r>
  </si>
  <si>
    <r>
      <t xml:space="preserve">Oil of Olive Residues: </t>
    </r>
    <r>
      <rPr>
        <sz val="10"/>
        <color indexed="8"/>
        <rFont val="Calibri"/>
        <family val="2"/>
      </rPr>
      <t>oil extracted from olive residues with solvents</t>
    </r>
  </si>
  <si>
    <r>
      <rPr>
        <b/>
        <sz val="10"/>
        <color indexed="8"/>
        <rFont val="Calibri"/>
        <family val="2"/>
      </rPr>
      <t>Oil of rapeseed</t>
    </r>
    <r>
      <rPr>
        <sz val="10"/>
        <color indexed="8"/>
        <rFont val="Calibri"/>
        <family val="2"/>
      </rPr>
      <t>: canola oil obtained by pressure extraction.</t>
    </r>
  </si>
  <si>
    <r>
      <rPr>
        <b/>
        <sz val="10"/>
        <color indexed="8"/>
        <rFont val="Calibri"/>
        <family val="2"/>
      </rPr>
      <t>Oil of cottonseed</t>
    </r>
    <r>
      <rPr>
        <sz val="10"/>
        <color indexed="8"/>
        <rFont val="Calibri"/>
        <family val="2"/>
      </rPr>
      <t xml:space="preserve">: obtained first by pressure extraction from the kernels of cotton seeds. The residue from this process is than extracted with solvent. </t>
    </r>
  </si>
  <si>
    <r>
      <rPr>
        <b/>
        <sz val="10"/>
        <color indexed="8"/>
        <rFont val="Calibri"/>
        <family val="2"/>
      </rPr>
      <t>Linseed</t>
    </r>
    <r>
      <rPr>
        <sz val="10"/>
        <color indexed="8"/>
        <rFont val="Calibri"/>
        <family val="2"/>
      </rPr>
      <t>: Linum usitatissum, flaxseed cultivated for its fiber as well as its oil.</t>
    </r>
  </si>
  <si>
    <r>
      <rPr>
        <b/>
        <sz val="10"/>
        <color indexed="8"/>
        <rFont val="Calibri"/>
        <family val="2"/>
      </rPr>
      <t>Oil of linseed:</t>
    </r>
    <r>
      <rPr>
        <sz val="10"/>
        <color indexed="8"/>
        <rFont val="Calibri"/>
        <family val="2"/>
      </rPr>
      <t xml:space="preserve"> obtained by pressure extraction. Used mainly in non-food items.</t>
    </r>
  </si>
  <si>
    <r>
      <rPr>
        <b/>
        <sz val="10"/>
        <rFont val="Calibri"/>
        <family val="2"/>
      </rPr>
      <t>Palm kernels</t>
    </r>
    <r>
      <rPr>
        <sz val="10"/>
        <rFont val="Calibri"/>
        <family val="2"/>
      </rPr>
      <t>: seeds of the oil palm. Babassu kernels (Orbignya speciosa) are often reported as palm kernels</t>
    </r>
  </si>
  <si>
    <r>
      <rPr>
        <b/>
        <sz val="10"/>
        <color indexed="8"/>
        <rFont val="Calibri"/>
        <family val="2"/>
      </rPr>
      <t>Oil of palm kernel</t>
    </r>
    <r>
      <rPr>
        <sz val="10"/>
        <color indexed="8"/>
        <rFont val="Calibri"/>
        <family val="2"/>
      </rPr>
      <t>: obtained from the kernel of the nut of the fruits of the oil palm by pressure in 2 or 3 stages at different temperatures. Includes oil of babassu kernels.</t>
    </r>
  </si>
  <si>
    <r>
      <rPr>
        <b/>
        <sz val="10"/>
        <color indexed="8"/>
        <rFont val="Calibri"/>
        <family val="2"/>
      </rPr>
      <t>Oil of palm</t>
    </r>
    <r>
      <rPr>
        <sz val="10"/>
        <color indexed="8"/>
        <rFont val="Calibri"/>
        <family val="2"/>
      </rPr>
      <t>: obtained from the mesocarp of the fruit of the oil palm by pressure and also by solvent extraction from the residues after pressure extraction</t>
    </r>
  </si>
  <si>
    <r>
      <rPr>
        <b/>
        <sz val="10"/>
        <color indexed="8"/>
        <rFont val="Calibri"/>
        <family val="2"/>
      </rPr>
      <t>Groundnuts in  shell</t>
    </r>
    <r>
      <rPr>
        <sz val="10"/>
        <color indexed="8"/>
        <rFont val="Calibri"/>
        <family val="2"/>
      </rPr>
      <t xml:space="preserve">: Arachis hypgaea. For trade data, groundnuts in shell are converted at 70% and reported on a shelled basis. </t>
    </r>
  </si>
  <si>
    <r>
      <rPr>
        <b/>
        <sz val="10"/>
        <color indexed="8"/>
        <rFont val="Calibri"/>
        <family val="2"/>
      </rPr>
      <t>Prepared Groundnuts</t>
    </r>
    <r>
      <rPr>
        <sz val="10"/>
        <color indexed="8"/>
        <rFont val="Calibri"/>
        <family val="2"/>
      </rPr>
      <t>: roasted, salted, flavoured</t>
    </r>
  </si>
  <si>
    <r>
      <rPr>
        <b/>
        <sz val="10"/>
        <color indexed="8"/>
        <rFont val="Calibri"/>
        <family val="2"/>
      </rPr>
      <t>Oil of Groundnuts</t>
    </r>
    <r>
      <rPr>
        <sz val="10"/>
        <color indexed="8"/>
        <rFont val="Calibri"/>
        <family val="2"/>
      </rPr>
      <t xml:space="preserve">: obtained by pressure or solvent extraction. </t>
    </r>
  </si>
  <si>
    <r>
      <rPr>
        <b/>
        <sz val="10"/>
        <color indexed="8"/>
        <rFont val="Calibri"/>
        <family val="2"/>
      </rPr>
      <t>Peanut Butter</t>
    </r>
    <r>
      <rPr>
        <sz val="10"/>
        <color indexed="8"/>
        <rFont val="Calibri"/>
        <family val="2"/>
      </rPr>
      <t>: obtained by grinding roasted peanuts.</t>
    </r>
  </si>
  <si>
    <r>
      <rPr>
        <b/>
        <sz val="10"/>
        <color indexed="8"/>
        <rFont val="Calibri"/>
        <family val="2"/>
      </rPr>
      <t>Poppy seed</t>
    </r>
    <r>
      <rPr>
        <sz val="10"/>
        <color indexed="8"/>
        <rFont val="Calibri"/>
        <family val="2"/>
      </rPr>
      <t>: Papaver somniferum</t>
    </r>
  </si>
  <si>
    <r>
      <rPr>
        <b/>
        <sz val="10"/>
        <color indexed="8"/>
        <rFont val="Calibri"/>
        <family val="2"/>
      </rPr>
      <t>Oil of poppy seed</t>
    </r>
    <r>
      <rPr>
        <sz val="10"/>
        <color indexed="8"/>
        <rFont val="Calibri"/>
        <family val="2"/>
      </rPr>
      <t>: obtained by pressure extraction. Has both food and industrial uses.</t>
    </r>
  </si>
  <si>
    <r>
      <rPr>
        <b/>
        <sz val="10"/>
        <color indexed="8"/>
        <rFont val="Calibri"/>
        <family val="2"/>
      </rPr>
      <t>Safflower seed</t>
    </r>
    <r>
      <rPr>
        <sz val="10"/>
        <color indexed="8"/>
        <rFont val="Calibri"/>
        <family val="2"/>
      </rPr>
      <t>: Carthamus tinctorius</t>
    </r>
  </si>
  <si>
    <r>
      <rPr>
        <b/>
        <sz val="10"/>
        <color indexed="8"/>
        <rFont val="Calibri"/>
        <family val="2"/>
      </rPr>
      <t>Oil of safflower seed</t>
    </r>
    <r>
      <rPr>
        <sz val="10"/>
        <color indexed="8"/>
        <rFont val="Calibri"/>
        <family val="2"/>
      </rPr>
      <t xml:space="preserve">: obtained by pressure or by solvent. </t>
    </r>
  </si>
  <si>
    <r>
      <rPr>
        <b/>
        <sz val="10"/>
        <color indexed="8"/>
        <rFont val="Calibri"/>
        <family val="2"/>
      </rPr>
      <t>Sesame seed</t>
    </r>
    <r>
      <rPr>
        <sz val="10"/>
        <color indexed="8"/>
        <rFont val="Calibri"/>
        <family val="2"/>
      </rPr>
      <t>: Sesamum indicum</t>
    </r>
  </si>
  <si>
    <r>
      <rPr>
        <b/>
        <sz val="10"/>
        <color indexed="8"/>
        <rFont val="Calibri"/>
        <family val="2"/>
      </rPr>
      <t>Oil of sesame seed</t>
    </r>
    <r>
      <rPr>
        <sz val="10"/>
        <color indexed="8"/>
        <rFont val="Calibri"/>
        <family val="2"/>
      </rPr>
      <t xml:space="preserve">: obtained by pressure extraction in 2 or 3 stages at different temperatures. Sometimes the oil is also extracted by solvent from the residue of the pressure extraction. </t>
    </r>
  </si>
  <si>
    <r>
      <rPr>
        <b/>
        <sz val="10"/>
        <color indexed="8"/>
        <rFont val="Calibri"/>
        <family val="2"/>
      </rPr>
      <t xml:space="preserve">Karite nuts </t>
    </r>
    <r>
      <rPr>
        <sz val="10"/>
        <color indexed="8"/>
        <rFont val="Calibri"/>
        <family val="2"/>
      </rPr>
      <t>(sheanuts) Butyrospermum parkii: data refer only to the nut contained in the fruit, although the pulp around the nut is also edible.</t>
    </r>
  </si>
  <si>
    <r>
      <rPr>
        <b/>
        <sz val="10"/>
        <color indexed="8"/>
        <rFont val="Calibri"/>
        <family val="2"/>
      </rPr>
      <t>Butter of karite nuts</t>
    </r>
    <r>
      <rPr>
        <sz val="10"/>
        <color indexed="8"/>
        <rFont val="Calibri"/>
        <family val="2"/>
      </rPr>
      <t>: used as substitute for cocoa butter and in cosmetics.</t>
    </r>
  </si>
  <si>
    <r>
      <rPr>
        <b/>
        <sz val="10"/>
        <color indexed="8"/>
        <rFont val="Calibri"/>
        <family val="2"/>
      </rPr>
      <t>Sunflower seed</t>
    </r>
    <r>
      <rPr>
        <sz val="10"/>
        <color indexed="8"/>
        <rFont val="Calibri"/>
        <family val="2"/>
      </rPr>
      <t>: Helianthus annuus</t>
    </r>
  </si>
  <si>
    <r>
      <rPr>
        <b/>
        <sz val="10"/>
        <color indexed="8"/>
        <rFont val="Calibri"/>
        <family val="2"/>
      </rPr>
      <t>Oil of sunflower seed</t>
    </r>
    <r>
      <rPr>
        <sz val="10"/>
        <color indexed="8"/>
        <rFont val="Calibri"/>
        <family val="2"/>
      </rPr>
      <t>: obtained by pressure extraction.</t>
    </r>
  </si>
  <si>
    <r>
      <rPr>
        <b/>
        <sz val="10"/>
        <color indexed="8"/>
        <rFont val="Calibri"/>
        <family val="2"/>
      </rPr>
      <t>Castor oil seed</t>
    </r>
    <r>
      <rPr>
        <sz val="10"/>
        <color indexed="8"/>
        <rFont val="Calibri"/>
        <family val="2"/>
      </rPr>
      <t>; Ricinus communis (used in pharmaceutical products)</t>
    </r>
  </si>
  <si>
    <r>
      <rPr>
        <b/>
        <sz val="10"/>
        <color indexed="8"/>
        <rFont val="Calibri"/>
        <family val="2"/>
      </rPr>
      <t>Oil of Castor Beans</t>
    </r>
    <r>
      <rPr>
        <sz val="10"/>
        <color indexed="8"/>
        <rFont val="Calibri"/>
        <family val="2"/>
      </rPr>
      <t>: obtained by pressure or by solvent. Uses include mainly industrial ones, in pharmaceuticals and cosmetics</t>
    </r>
  </si>
  <si>
    <r>
      <rPr>
        <b/>
        <sz val="10"/>
        <color indexed="8"/>
        <rFont val="Calibri"/>
        <family val="2"/>
      </rPr>
      <t>Oil of tung nuts</t>
    </r>
    <r>
      <rPr>
        <sz val="10"/>
        <color indexed="8"/>
        <rFont val="Calibri"/>
        <family val="2"/>
      </rPr>
      <t>: obtained by pressure and used exclusively for industrial purposes.</t>
    </r>
  </si>
  <si>
    <r>
      <rPr>
        <b/>
        <sz val="10"/>
        <color indexed="8"/>
        <rFont val="Calibri"/>
        <family val="2"/>
      </rPr>
      <t>Tallowtree seeds</t>
    </r>
    <r>
      <rPr>
        <sz val="10"/>
        <color indexed="8"/>
        <rFont val="Calibri"/>
        <family val="2"/>
      </rPr>
      <t>: Borneo tallow tree (Shorea aptera; S. Stenocarpa); Chinese tallow tree (Sapium sebiferum; Stillingia sebifera). FAO considers vegetable tallow (0306, food use) and stillingia oil (0307, non-food use) to be primary products.</t>
    </r>
  </si>
  <si>
    <r>
      <rPr>
        <b/>
        <sz val="10"/>
        <color indexed="8"/>
        <rFont val="Calibri"/>
        <family val="2"/>
      </rPr>
      <t>Vegetable tallow</t>
    </r>
    <r>
      <rPr>
        <sz val="10"/>
        <color indexed="8"/>
        <rFont val="Calibri"/>
        <family val="2"/>
      </rPr>
      <t>: Obtained by pressure extraction or by solvent from the kernels of the fruit of the Borneo tallow tree and from the outer coating that surrounds the seeds of the fruit of the Chinese tallow tree. Used as a substitute for cocoa butter. Also used in soap, candles, medicines and cosmetics.</t>
    </r>
  </si>
  <si>
    <r>
      <rPr>
        <b/>
        <sz val="10"/>
        <color indexed="8"/>
        <rFont val="Calibri"/>
        <family val="2"/>
      </rPr>
      <t>Stilingia oil</t>
    </r>
    <r>
      <rPr>
        <sz val="10"/>
        <color indexed="8"/>
        <rFont val="Calibri"/>
        <family val="2"/>
      </rPr>
      <t>: obtained by solvent from the seeds of Stilingia sebifera. Used as a drying agent in paints and varnishes</t>
    </r>
  </si>
  <si>
    <r>
      <rPr>
        <b/>
        <sz val="10"/>
        <color indexed="8"/>
        <rFont val="Calibri"/>
        <family val="2"/>
      </rPr>
      <t>Essential oils NES</t>
    </r>
    <r>
      <rPr>
        <sz val="10"/>
        <color indexed="8"/>
        <rFont val="Calibri"/>
        <family val="2"/>
      </rPr>
      <t>: Extracted from many plants and used mainly in the perfumery, food and other industries.</t>
    </r>
  </si>
  <si>
    <r>
      <rPr>
        <b/>
        <sz val="10"/>
        <color indexed="8"/>
        <rFont val="Calibri"/>
        <family val="2"/>
      </rPr>
      <t>Melonseed</t>
    </r>
    <r>
      <rPr>
        <sz val="10"/>
        <color indexed="8"/>
        <rFont val="Calibri"/>
        <family val="2"/>
      </rPr>
      <t>: Cucumis melo, includes seeds of other Cucurbitaceae</t>
    </r>
  </si>
  <si>
    <r>
      <rPr>
        <b/>
        <sz val="10"/>
        <color indexed="8"/>
        <rFont val="Calibri"/>
        <family val="2"/>
      </rPr>
      <t>Oilseeds, NES</t>
    </r>
    <r>
      <rPr>
        <sz val="10"/>
        <color indexed="8"/>
        <rFont val="Calibri"/>
        <family val="2"/>
      </rPr>
      <t>: includes inter alia: beech nut (Fagus sylvatica); Aleurites moluccana; Carapa guineensis; Croton tiglium; Bassia latifolia; Guizotia abyssinia; Licania rigida; Perilla frutescens; Jatropha curcas; Shorea robusta; Pongamia glabra; Astrocaryum spp., as well as tea seeds, grape pips and tomato seeds for oil extraction</t>
    </r>
  </si>
  <si>
    <r>
      <rPr>
        <b/>
        <sz val="10"/>
        <color indexed="8"/>
        <rFont val="Calibri"/>
        <family val="2"/>
      </rPr>
      <t>Flour of Oilseeds</t>
    </r>
    <r>
      <rPr>
        <sz val="10"/>
        <color indexed="8"/>
        <rFont val="Calibri"/>
        <family val="2"/>
      </rPr>
      <t>: flours and meals of oilseeds and oleaginous fruits other than mustard</t>
    </r>
  </si>
  <si>
    <r>
      <rPr>
        <b/>
        <sz val="10"/>
        <color indexed="8"/>
        <rFont val="Calibri"/>
        <family val="2"/>
      </rPr>
      <t>Oil of vegetable origin, NES</t>
    </r>
    <r>
      <rPr>
        <sz val="10"/>
        <color indexed="8"/>
        <rFont val="Calibri"/>
        <family val="2"/>
      </rPr>
      <t>: includes inter alia myrtle wax and Japan wax.</t>
    </r>
  </si>
  <si>
    <r>
      <rPr>
        <b/>
        <sz val="10"/>
        <color indexed="8"/>
        <rFont val="Calibri"/>
        <family val="2"/>
      </rPr>
      <t>Fat Preparations NES</t>
    </r>
    <r>
      <rPr>
        <sz val="10"/>
        <color indexed="8"/>
        <rFont val="Calibri"/>
        <family val="2"/>
      </rPr>
      <t>: cooking fats prepared from vegetable and animal oils and fats. Fat content 100% fat.</t>
    </r>
  </si>
  <si>
    <r>
      <rPr>
        <b/>
        <sz val="10"/>
        <color indexed="8"/>
        <rFont val="Calibri"/>
        <family val="2"/>
      </rPr>
      <t>Liquid margarine</t>
    </r>
    <r>
      <rPr>
        <sz val="10"/>
        <color indexed="8"/>
        <rFont val="Calibri"/>
        <family val="2"/>
      </rPr>
      <t>: animal or vegetable fats or oils, dispersed with an aqueous portion containing milk products, salts and flavouring agents. Fat content 30%-70%</t>
    </r>
  </si>
  <si>
    <r>
      <rPr>
        <b/>
        <sz val="10"/>
        <color indexed="8"/>
        <rFont val="Calibri"/>
        <family val="2"/>
      </rPr>
      <t>Margarine and shortening</t>
    </r>
    <r>
      <rPr>
        <sz val="10"/>
        <color indexed="8"/>
        <rFont val="Calibri"/>
        <family val="2"/>
      </rPr>
      <t>: animal or vegetable fats or oils, dispersed with an aqueous portion containing milk products, salts and flavouring agents. Fat content 70-90%</t>
    </r>
  </si>
  <si>
    <r>
      <rPr>
        <b/>
        <sz val="10"/>
        <color indexed="8"/>
        <rFont val="Calibri"/>
        <family val="2"/>
      </rPr>
      <t>Oils boiled or dehydrated</t>
    </r>
    <r>
      <rPr>
        <sz val="10"/>
        <color indexed="8"/>
        <rFont val="Calibri"/>
        <family val="2"/>
      </rPr>
      <t>: includes oxidized and sulphurized oils. Animal and vegetable fats and oils whose chemical structure has been modified to improve viscosity, drying ability or other properties.</t>
    </r>
  </si>
  <si>
    <r>
      <rPr>
        <b/>
        <sz val="10"/>
        <color indexed="8"/>
        <rFont val="Calibri"/>
        <family val="2"/>
      </rPr>
      <t>Hydrogenated oils and fats:</t>
    </r>
    <r>
      <rPr>
        <sz val="10"/>
        <color indexed="8"/>
        <rFont val="Calibri"/>
        <family val="2"/>
      </rPr>
      <t xml:space="preserve"> animal and vegetable fats and oils that have been hydrogenated to raise their melting point and increase their consistency by transforming unsaturated glycerides into saturated glycerides.</t>
    </r>
  </si>
  <si>
    <r>
      <rPr>
        <b/>
        <sz val="10"/>
        <color indexed="8"/>
        <rFont val="Calibri"/>
        <family val="2"/>
      </rPr>
      <t>Cocoa beans</t>
    </r>
    <r>
      <rPr>
        <sz val="10"/>
        <color indexed="8"/>
        <rFont val="Calibri"/>
        <family val="2"/>
      </rPr>
      <t>: Theobroma cacao: seeds including whole or broken, raw or roasted</t>
    </r>
  </si>
  <si>
    <r>
      <rPr>
        <b/>
        <sz val="10"/>
        <color indexed="8"/>
        <rFont val="Calibri"/>
        <family val="2"/>
      </rPr>
      <t>Cocoa Paste</t>
    </r>
    <r>
      <rPr>
        <sz val="10"/>
        <color indexed="8"/>
        <rFont val="Calibri"/>
        <family val="2"/>
      </rPr>
      <t>: obtained by grinding roasted cocoa beans; also called liquor</t>
    </r>
  </si>
  <si>
    <r>
      <rPr>
        <b/>
        <sz val="10"/>
        <color indexed="8"/>
        <rFont val="Calibri"/>
        <family val="2"/>
      </rPr>
      <t>Cocoa Powder and Cake</t>
    </r>
    <r>
      <rPr>
        <sz val="10"/>
        <color indexed="8"/>
        <rFont val="Calibri"/>
        <family val="2"/>
      </rPr>
      <t>: wholy or partly defatted cocoa paste and cake, reduced to powder without added sugar or sweeteners</t>
    </r>
  </si>
  <si>
    <r>
      <rPr>
        <b/>
        <sz val="10"/>
        <color indexed="8"/>
        <rFont val="Calibri"/>
        <family val="2"/>
      </rPr>
      <t>Cocoa Butter</t>
    </r>
    <r>
      <rPr>
        <sz val="10"/>
        <color indexed="8"/>
        <rFont val="Calibri"/>
        <family val="2"/>
      </rPr>
      <t>: obtained by hot pressing cocoa paste or whole cocoa beans</t>
    </r>
  </si>
  <si>
    <r>
      <rPr>
        <b/>
        <sz val="10"/>
        <color indexed="8"/>
        <rFont val="Calibri"/>
        <family val="2"/>
      </rPr>
      <t>Chocolate Products NES</t>
    </r>
    <r>
      <rPr>
        <sz val="10"/>
        <color indexed="8"/>
        <rFont val="Calibri"/>
        <family val="2"/>
      </rPr>
      <t>: includes sweetened cocoa powder, chocolate and other food preparations containing cocoa as well as sugar confectionary containing cocoa in any amount</t>
    </r>
  </si>
  <si>
    <r>
      <rPr>
        <b/>
        <sz val="10"/>
        <color indexed="8"/>
        <rFont val="Calibri"/>
        <family val="2"/>
      </rPr>
      <t>Coffee, green</t>
    </r>
    <r>
      <rPr>
        <sz val="10"/>
        <color indexed="8"/>
        <rFont val="Calibri"/>
        <family val="2"/>
      </rPr>
      <t>: Coffea spp (arabica, robusta, liberica): raw coffee in all forms</t>
    </r>
  </si>
  <si>
    <r>
      <rPr>
        <b/>
        <sz val="10"/>
        <color indexed="8"/>
        <rFont val="Calibri"/>
        <family val="2"/>
      </rPr>
      <t>Coffee, Roasted</t>
    </r>
    <r>
      <rPr>
        <sz val="10"/>
        <color indexed="8"/>
        <rFont val="Calibri"/>
        <family val="2"/>
      </rPr>
      <t>: whether or not ground</t>
    </r>
  </si>
  <si>
    <r>
      <rPr>
        <b/>
        <sz val="10"/>
        <color indexed="8"/>
        <rFont val="Calibri"/>
        <family val="2"/>
      </rPr>
      <t>Coffee Extracts:</t>
    </r>
    <r>
      <rPr>
        <sz val="10"/>
        <color indexed="8"/>
        <rFont val="Calibri"/>
        <family val="2"/>
      </rPr>
      <t xml:space="preserve"> essences and concentrates, including instant coffee, roasted chicory and other coffee substitutes</t>
    </r>
  </si>
  <si>
    <r>
      <rPr>
        <b/>
        <sz val="10"/>
        <color indexed="8"/>
        <rFont val="Calibri"/>
        <family val="2"/>
      </rPr>
      <t>Coffee substitutes</t>
    </r>
    <r>
      <rPr>
        <sz val="10"/>
        <color indexed="8"/>
        <rFont val="Calibri"/>
        <family val="2"/>
      </rPr>
      <t xml:space="preserve"> containing coffee in any proportion</t>
    </r>
  </si>
  <si>
    <r>
      <rPr>
        <b/>
        <sz val="10"/>
        <color indexed="8"/>
        <rFont val="Calibri"/>
        <family val="2"/>
      </rPr>
      <t>Kolanuts</t>
    </r>
    <r>
      <rPr>
        <sz val="10"/>
        <color indexed="8"/>
        <rFont val="Calibri"/>
        <family val="2"/>
      </rPr>
      <t>: kola, cola, Sudan cola nut (Cola nitida, C. vera, C. acuminata). Used in the production of beverages.</t>
    </r>
  </si>
  <si>
    <r>
      <rPr>
        <b/>
        <sz val="10"/>
        <rFont val="Calibri"/>
        <family val="2"/>
      </rPr>
      <t>Fruits NES</t>
    </r>
    <r>
      <rPr>
        <sz val="10"/>
        <rFont val="Calibri"/>
        <family val="2"/>
      </rPr>
      <t>: only in national consumption data</t>
    </r>
  </si>
  <si>
    <r>
      <rPr>
        <b/>
        <sz val="10"/>
        <color indexed="8"/>
        <rFont val="Calibri"/>
        <family val="2"/>
      </rPr>
      <t>Peppermint, spearmint</t>
    </r>
    <r>
      <rPr>
        <sz val="10"/>
        <color indexed="8"/>
        <rFont val="Calibri"/>
        <family val="2"/>
      </rPr>
      <t xml:space="preserve"> Mentha spp.: M. piperita: leaves and flowers</t>
    </r>
  </si>
  <si>
    <r>
      <rPr>
        <b/>
        <sz val="10"/>
        <color indexed="8"/>
        <rFont val="Calibri"/>
        <family val="2"/>
      </rPr>
      <t>Cinnamon (canella)</t>
    </r>
    <r>
      <rPr>
        <sz val="10"/>
        <color indexed="8"/>
        <rFont val="Calibri"/>
        <family val="2"/>
      </rPr>
      <t>: Ceylon cinnamon (Cinnamomum zeylanicum); Chinese, common cinnamon, cassia (C. cassia): inner bark of young branches, includes flowers, fruit and waste (chips), whether whole, crushed or ground</t>
    </r>
  </si>
  <si>
    <r>
      <rPr>
        <b/>
        <sz val="10"/>
        <color indexed="8"/>
        <rFont val="Calibri"/>
        <family val="2"/>
      </rPr>
      <t>Clove</t>
    </r>
    <r>
      <rPr>
        <sz val="10"/>
        <color indexed="8"/>
        <rFont val="Calibri"/>
        <family val="2"/>
      </rPr>
      <t>s: Eugenia caryophyllata; Caryophyllus aromaticus: whole fruit including the flowers and the stems of the flowers, dried in the sun</t>
    </r>
  </si>
  <si>
    <r>
      <rPr>
        <b/>
        <sz val="10"/>
        <color indexed="8"/>
        <rFont val="Calibri"/>
        <family val="2"/>
      </rPr>
      <t>Ginger</t>
    </r>
    <r>
      <rPr>
        <sz val="10"/>
        <color indexed="8"/>
        <rFont val="Calibri"/>
        <family val="2"/>
      </rPr>
      <t>, Zingiber officinale: includes fresh or dried, whereas ginger preserved in sugar or syrup is excluded.</t>
    </r>
  </si>
  <si>
    <r>
      <rPr>
        <b/>
        <sz val="10"/>
        <color indexed="8"/>
        <rFont val="Calibri"/>
        <family val="2"/>
      </rPr>
      <t>Pepper</t>
    </r>
    <r>
      <rPr>
        <sz val="10"/>
        <color indexed="8"/>
        <rFont val="Calibri"/>
        <family val="2"/>
      </rPr>
      <t>: black, white pepper (Piper nigrum); long pepper (P. longum): includes crushed or ground berries.</t>
    </r>
  </si>
  <si>
    <r>
      <rPr>
        <b/>
        <sz val="10"/>
        <color indexed="8"/>
        <rFont val="Calibri"/>
        <family val="2"/>
      </rPr>
      <t>Vanilla</t>
    </r>
    <r>
      <rPr>
        <sz val="10"/>
        <color indexed="8"/>
        <rFont val="Calibri"/>
        <family val="2"/>
      </rPr>
      <t>: Vanilla planifolia; V pompona: includes whole, crushed or ground</t>
    </r>
  </si>
  <si>
    <r>
      <rPr>
        <b/>
        <sz val="10"/>
        <color indexed="8"/>
        <rFont val="Calibri"/>
        <family val="2"/>
      </rPr>
      <t>Anise, badian, fennel</t>
    </r>
    <r>
      <rPr>
        <sz val="10"/>
        <color indexed="8"/>
        <rFont val="Calibri"/>
        <family val="2"/>
      </rPr>
      <t>: include anise (Pimpinella anisum); badian or star anise (Ilicium verum); caraway (Carum carvi); coriander (Coriandrum sativum); cumin (Cuminum cymimum); fennel (Foeniculum vulgare); juniper berries (Juniperus communis)</t>
    </r>
  </si>
  <si>
    <r>
      <rPr>
        <b/>
        <sz val="10"/>
        <color indexed="8"/>
        <rFont val="Calibri"/>
        <family val="2"/>
      </rPr>
      <t>Spices, NES</t>
    </r>
    <r>
      <rPr>
        <sz val="10"/>
        <color indexed="8"/>
        <rFont val="Calibri"/>
        <family val="2"/>
      </rPr>
      <t>: including inter alia: bay leaves (Laurus nobilis); dill seed (Anethum graveolens); fenugreek seed (Trigonella foenum-graecum); saffron (Crocus sativus); thyme (Thymus vulgaris); turmeric (Curcuma longa)</t>
    </r>
  </si>
  <si>
    <r>
      <rPr>
        <b/>
        <sz val="10"/>
        <color indexed="8"/>
        <rFont val="Calibri"/>
        <family val="2"/>
      </rPr>
      <t>Hops</t>
    </r>
    <r>
      <rPr>
        <sz val="10"/>
        <color indexed="8"/>
        <rFont val="Calibri"/>
        <family val="2"/>
      </rPr>
      <t>: Humulus lupus, hop cones fresh or dried, whether or not ground, powdered or in the form of pellets.</t>
    </r>
  </si>
  <si>
    <r>
      <rPr>
        <b/>
        <sz val="10"/>
        <rFont val="Calibri"/>
        <family val="2"/>
      </rPr>
      <t xml:space="preserve">Tea: </t>
    </r>
    <r>
      <rPr>
        <sz val="10"/>
        <rFont val="Calibri"/>
        <family val="2"/>
      </rPr>
      <t xml:space="preserve">Camellia sinensis; Thea sinensis; Thea assaamica: includes green tea (unfermented); black tea (fermented) and partially fermented tea. Excludes green tea eaten as vegetable. </t>
    </r>
  </si>
  <si>
    <r>
      <rPr>
        <b/>
        <sz val="10"/>
        <color indexed="8"/>
        <rFont val="Calibri"/>
        <family val="2"/>
      </rPr>
      <t>Extracts of Tea and Mat</t>
    </r>
    <r>
      <rPr>
        <sz val="10"/>
        <color indexed="8"/>
        <rFont val="Calibri"/>
        <family val="2"/>
      </rPr>
      <t>e: includes essences, concentrates and preparations of tea and mate</t>
    </r>
  </si>
  <si>
    <r>
      <rPr>
        <b/>
        <sz val="10"/>
        <rFont val="Calibri"/>
        <family val="2"/>
      </rPr>
      <t>Tea NES</t>
    </r>
    <r>
      <rPr>
        <sz val="10"/>
        <rFont val="Calibri"/>
        <family val="2"/>
      </rPr>
      <t>: various plants used for making infusions like tea, i.e. herbal teas</t>
    </r>
  </si>
  <si>
    <r>
      <rPr>
        <b/>
        <sz val="10"/>
        <color indexed="8"/>
        <rFont val="Calibri"/>
        <family val="2"/>
      </rPr>
      <t>Buffalo meat</t>
    </r>
    <r>
      <rPr>
        <sz val="10"/>
        <color indexed="8"/>
        <rFont val="Calibri"/>
        <family val="2"/>
      </rPr>
      <t>: fresh, chilled or frozen, with bone in or boneless</t>
    </r>
  </si>
  <si>
    <r>
      <rPr>
        <b/>
        <sz val="10"/>
        <color indexed="8"/>
        <rFont val="Calibri"/>
        <family val="2"/>
      </rPr>
      <t>Meat of camels:</t>
    </r>
    <r>
      <rPr>
        <sz val="10"/>
        <color indexed="8"/>
        <rFont val="Calibri"/>
        <family val="2"/>
      </rPr>
      <t xml:space="preserve"> fresh, chilled or frozen</t>
    </r>
  </si>
  <si>
    <r>
      <rPr>
        <b/>
        <sz val="10"/>
        <color indexed="8"/>
        <rFont val="Calibri"/>
        <family val="2"/>
      </rPr>
      <t>Meat of other domestic camelids</t>
    </r>
    <r>
      <rPr>
        <sz val="10"/>
        <color indexed="8"/>
        <rFont val="Calibri"/>
        <family val="2"/>
      </rPr>
      <t>: fresh, chilled or frozen</t>
    </r>
  </si>
  <si>
    <r>
      <rPr>
        <b/>
        <sz val="10"/>
        <color indexed="8"/>
        <rFont val="Calibri"/>
        <family val="2"/>
      </rPr>
      <t>Meat-Cattle, Boneless</t>
    </r>
    <r>
      <rPr>
        <sz val="10"/>
        <color indexed="8"/>
        <rFont val="Calibri"/>
        <family val="2"/>
      </rPr>
      <t>: fresh, chilled or frozen</t>
    </r>
  </si>
  <si>
    <r>
      <rPr>
        <b/>
        <sz val="10"/>
        <color indexed="8"/>
        <rFont val="Calibri"/>
        <family val="2"/>
      </rPr>
      <t>Meat of cattle</t>
    </r>
    <r>
      <rPr>
        <sz val="10"/>
        <color indexed="8"/>
        <rFont val="Calibri"/>
        <family val="2"/>
      </rPr>
      <t xml:space="preserve"> with bone in: fresh, chilled or frozen. Common trade names beef or veal.</t>
    </r>
  </si>
  <si>
    <r>
      <rPr>
        <b/>
        <sz val="10"/>
        <color indexed="8"/>
        <rFont val="Calibri"/>
        <family val="2"/>
      </rPr>
      <t>Beef and Veal, Dried, Salted, Smoked</t>
    </r>
    <r>
      <rPr>
        <sz val="10"/>
        <color indexed="8"/>
        <rFont val="Calibri"/>
        <family val="2"/>
      </rPr>
      <t>: includes edible flours and meals.</t>
    </r>
  </si>
  <si>
    <r>
      <rPr>
        <b/>
        <sz val="10"/>
        <color indexed="8"/>
        <rFont val="Calibri"/>
        <family val="2"/>
      </rPr>
      <t>Sausages of Beef and Veal</t>
    </r>
    <r>
      <rPr>
        <sz val="10"/>
        <color indexed="8"/>
        <rFont val="Calibri"/>
        <family val="2"/>
      </rPr>
      <t xml:space="preserve">: Preparations of meat or offal, whether chopped, minced or of blood. They may be raw, cooked, or smoked. </t>
    </r>
  </si>
  <si>
    <r>
      <rPr>
        <b/>
        <sz val="10"/>
        <color indexed="8"/>
        <rFont val="Calibri"/>
        <family val="2"/>
      </rPr>
      <t>Beef and veal preparations NES</t>
    </r>
    <r>
      <rPr>
        <sz val="10"/>
        <color indexed="8"/>
        <rFont val="Calibri"/>
        <family val="2"/>
      </rPr>
      <t>: preparations of meal and offal (other than liver) that are boiled, steamed, grilled, fried, roasted or otherwise cooked. Includes prepared meals that contain &gt;20% of meat and offal by weight.</t>
    </r>
  </si>
  <si>
    <r>
      <rPr>
        <b/>
        <sz val="10"/>
        <color indexed="8"/>
        <rFont val="Calibri"/>
        <family val="2"/>
      </rPr>
      <t>Homogenised Meat Preparation</t>
    </r>
    <r>
      <rPr>
        <sz val="10"/>
        <color indexed="8"/>
        <rFont val="Calibri"/>
        <family val="2"/>
      </rPr>
      <t>s: used in infant or dietetic food</t>
    </r>
  </si>
  <si>
    <r>
      <rPr>
        <b/>
        <sz val="10"/>
        <color indexed="8"/>
        <rFont val="Calibri"/>
        <family val="2"/>
      </rPr>
      <t>Goat meat</t>
    </r>
    <r>
      <rPr>
        <sz val="10"/>
        <color indexed="8"/>
        <rFont val="Calibri"/>
        <family val="2"/>
      </rPr>
      <t>: meat of goats and kids, fresh, chilled or frozen, with bone in or boneless</t>
    </r>
  </si>
  <si>
    <r>
      <rPr>
        <b/>
        <sz val="10"/>
        <color indexed="8"/>
        <rFont val="Calibri"/>
        <family val="2"/>
      </rPr>
      <t>Pork</t>
    </r>
    <r>
      <rPr>
        <sz val="10"/>
        <color indexed="8"/>
        <rFont val="Calibri"/>
        <family val="2"/>
      </rPr>
      <t>: pig meat, excluding butcher fat and bones</t>
    </r>
  </si>
  <si>
    <r>
      <rPr>
        <b/>
        <sz val="10"/>
        <color indexed="8"/>
        <rFont val="Calibri"/>
        <family val="2"/>
      </rPr>
      <t>Pig meat</t>
    </r>
    <r>
      <rPr>
        <sz val="10"/>
        <color indexed="8"/>
        <rFont val="Calibri"/>
        <family val="2"/>
      </rPr>
      <t>: meat with bone in of domestic or wild pigs (wild boars), fresh, chilled or frozen</t>
    </r>
  </si>
  <si>
    <r>
      <rPr>
        <b/>
        <sz val="10"/>
        <color indexed="8"/>
        <rFont val="Calibri"/>
        <family val="2"/>
      </rPr>
      <t>Bacon and Ham</t>
    </r>
    <r>
      <rPr>
        <sz val="10"/>
        <color indexed="8"/>
        <rFont val="Calibri"/>
        <family val="2"/>
      </rPr>
      <t>: meat of pigs, salted, in brine, salted or smoked</t>
    </r>
  </si>
  <si>
    <r>
      <rPr>
        <b/>
        <sz val="10"/>
        <color indexed="8"/>
        <rFont val="Calibri"/>
        <family val="2"/>
      </rPr>
      <t>Sausages of Pig Meat</t>
    </r>
    <r>
      <rPr>
        <sz val="10"/>
        <color indexed="8"/>
        <rFont val="Calibri"/>
        <family val="2"/>
      </rPr>
      <t xml:space="preserve">: Preparations of meat or offal, whether chopped, minced or of blood. They may be raw, cooked, or smoked. </t>
    </r>
  </si>
  <si>
    <r>
      <rPr>
        <b/>
        <sz val="10"/>
        <color indexed="8"/>
        <rFont val="Calibri"/>
        <family val="2"/>
      </rPr>
      <t>Preparations of Pig Meat</t>
    </r>
    <r>
      <rPr>
        <sz val="10"/>
        <color indexed="8"/>
        <rFont val="Calibri"/>
        <family val="2"/>
      </rPr>
      <t>: meat and offal (other than liver) that are boiled, steamed, grilled, fried, roasted or otherwise cooked. Includes prepared meals with more than 20% w/w meat and/or offal.</t>
    </r>
  </si>
  <si>
    <r>
      <rPr>
        <b/>
        <sz val="10"/>
        <color indexed="8"/>
        <rFont val="Calibri"/>
        <family val="2"/>
      </rPr>
      <t>Meat of sheep and lamb</t>
    </r>
    <r>
      <rPr>
        <sz val="10"/>
        <color indexed="8"/>
        <rFont val="Calibri"/>
        <family val="2"/>
      </rPr>
      <t>, fresh, chilled or frozen, with bone in or boneless</t>
    </r>
  </si>
  <si>
    <r>
      <rPr>
        <b/>
        <sz val="10"/>
        <color indexed="8"/>
        <rFont val="Calibri"/>
        <family val="2"/>
      </rPr>
      <t>Game meat</t>
    </r>
    <r>
      <rPr>
        <sz val="10"/>
        <color indexed="8"/>
        <rFont val="Calibri"/>
        <family val="2"/>
      </rPr>
      <t>: meat and offals of wild animals, whether fresh, chilled or frozen</t>
    </r>
  </si>
  <si>
    <r>
      <rPr>
        <b/>
        <sz val="10"/>
        <color indexed="8"/>
        <rFont val="Calibri"/>
        <family val="2"/>
      </rPr>
      <t>Fat of Buffalo</t>
    </r>
    <r>
      <rPr>
        <sz val="10"/>
        <color indexed="8"/>
        <rFont val="Calibri"/>
        <family val="2"/>
      </rPr>
      <t>: unrendered slaughter fats</t>
    </r>
  </si>
  <si>
    <r>
      <rPr>
        <b/>
        <sz val="10"/>
        <color indexed="8"/>
        <rFont val="Calibri"/>
        <family val="2"/>
      </rPr>
      <t>Fat of camels</t>
    </r>
    <r>
      <rPr>
        <sz val="10"/>
        <color indexed="8"/>
        <rFont val="Calibri"/>
        <family val="2"/>
      </rPr>
      <t>: unrendered slaughter fats</t>
    </r>
  </si>
  <si>
    <r>
      <rPr>
        <b/>
        <sz val="10"/>
        <color indexed="8"/>
        <rFont val="Calibri"/>
        <family val="2"/>
      </rPr>
      <t>Fat of other camelids</t>
    </r>
    <r>
      <rPr>
        <sz val="10"/>
        <color indexed="8"/>
        <rFont val="Calibri"/>
        <family val="2"/>
      </rPr>
      <t>: unrendered slaughter fats</t>
    </r>
  </si>
  <si>
    <r>
      <rPr>
        <b/>
        <sz val="10"/>
        <color indexed="8"/>
        <rFont val="Calibri"/>
        <family val="2"/>
      </rPr>
      <t>Fat of cattle</t>
    </r>
    <r>
      <rPr>
        <sz val="10"/>
        <color indexed="8"/>
        <rFont val="Calibri"/>
        <family val="2"/>
      </rPr>
      <t>: unrendered slaughter fats from bovine animals, including edible and inedible fats that are removed in the course of dressing the carcass</t>
    </r>
  </si>
  <si>
    <r>
      <rPr>
        <b/>
        <sz val="10"/>
        <color indexed="8"/>
        <rFont val="Calibri"/>
        <family val="2"/>
      </rPr>
      <t>Cattle butcher fat</t>
    </r>
    <r>
      <rPr>
        <sz val="10"/>
        <color indexed="8"/>
        <rFont val="Calibri"/>
        <family val="2"/>
      </rPr>
      <t>: unrendered fats that are removed during butchering</t>
    </r>
  </si>
  <si>
    <r>
      <rPr>
        <b/>
        <sz val="10"/>
        <color indexed="8"/>
        <rFont val="Calibri"/>
        <family val="2"/>
      </rPr>
      <t>Tallow</t>
    </r>
    <r>
      <rPr>
        <sz val="10"/>
        <color indexed="8"/>
        <rFont val="Calibri"/>
        <family val="2"/>
      </rPr>
      <t>: rendered fats of animals other than pigs, excluding tallow oil or stearine</t>
    </r>
  </si>
  <si>
    <r>
      <rPr>
        <b/>
        <sz val="10"/>
        <color indexed="8"/>
        <rFont val="Calibri"/>
        <family val="2"/>
      </rPr>
      <t>Fat of Goats</t>
    </r>
    <r>
      <rPr>
        <sz val="10"/>
        <color indexed="8"/>
        <rFont val="Calibri"/>
        <family val="2"/>
      </rPr>
      <t>: unrendered slaughter fats of goats</t>
    </r>
  </si>
  <si>
    <r>
      <rPr>
        <b/>
        <sz val="10"/>
        <color indexed="8"/>
        <rFont val="Calibri"/>
        <family val="2"/>
      </rPr>
      <t>Fat of pigs</t>
    </r>
    <r>
      <rPr>
        <sz val="10"/>
        <color indexed="8"/>
        <rFont val="Calibri"/>
        <family val="2"/>
      </rPr>
      <t>: unrendered slaughter fats of pigs</t>
    </r>
  </si>
  <si>
    <r>
      <rPr>
        <b/>
        <sz val="10"/>
        <color indexed="8"/>
        <rFont val="Calibri"/>
        <family val="2"/>
      </rPr>
      <t>Pig, butcher fat</t>
    </r>
    <r>
      <rPr>
        <sz val="10"/>
        <color indexed="8"/>
        <rFont val="Calibri"/>
        <family val="2"/>
      </rPr>
      <t>: unrendered fats that are removed during butchering</t>
    </r>
  </si>
  <si>
    <r>
      <rPr>
        <b/>
        <sz val="10"/>
        <color indexed="8"/>
        <rFont val="Calibri"/>
        <family val="2"/>
      </rPr>
      <t>Lard</t>
    </r>
    <r>
      <rPr>
        <sz val="10"/>
        <color indexed="8"/>
        <rFont val="Calibri"/>
        <family val="2"/>
      </rPr>
      <t>: rendered pig fat</t>
    </r>
  </si>
  <si>
    <r>
      <rPr>
        <b/>
        <sz val="10"/>
        <color indexed="8"/>
        <rFont val="Calibri"/>
        <family val="2"/>
      </rPr>
      <t>Lard stearine and lard oil</t>
    </r>
    <r>
      <rPr>
        <sz val="10"/>
        <color indexed="8"/>
        <rFont val="Calibri"/>
        <family val="2"/>
      </rPr>
      <t>: obtained by pressing lard or tallow (oleo-oil, tallow oil, tallow stearine)</t>
    </r>
  </si>
  <si>
    <r>
      <rPr>
        <b/>
        <sz val="10"/>
        <color indexed="8"/>
        <rFont val="Calibri"/>
        <family val="2"/>
      </rPr>
      <t>Fat of Sheep</t>
    </r>
    <r>
      <rPr>
        <sz val="10"/>
        <color indexed="8"/>
        <rFont val="Calibri"/>
        <family val="2"/>
      </rPr>
      <t>: unrendered slaughter fats of sheep.</t>
    </r>
  </si>
  <si>
    <r>
      <rPr>
        <b/>
        <sz val="10"/>
        <color indexed="8"/>
        <rFont val="Calibri"/>
        <family val="2"/>
      </rPr>
      <t>Offals of Buffaloes, Edible</t>
    </r>
    <r>
      <rPr>
        <sz val="10"/>
        <color indexed="8"/>
        <rFont val="Calibri"/>
        <family val="2"/>
      </rPr>
      <t>: fresh, chilled or frozen</t>
    </r>
  </si>
  <si>
    <r>
      <rPr>
        <b/>
        <sz val="10"/>
        <color indexed="8"/>
        <rFont val="Calibri"/>
        <family val="2"/>
      </rPr>
      <t>Offals of Cattle</t>
    </r>
    <r>
      <rPr>
        <sz val="10"/>
        <color indexed="8"/>
        <rFont val="Calibri"/>
        <family val="2"/>
      </rPr>
      <t>, Edible: fresh, chilled or frozen</t>
    </r>
  </si>
  <si>
    <r>
      <rPr>
        <b/>
        <sz val="10"/>
        <color indexed="8"/>
        <rFont val="Calibri"/>
        <family val="2"/>
      </rPr>
      <t>Offals of Goats, Edible</t>
    </r>
    <r>
      <rPr>
        <sz val="10"/>
        <color indexed="8"/>
        <rFont val="Calibri"/>
        <family val="2"/>
      </rPr>
      <t>: fresh, chilled or frozen</t>
    </r>
  </si>
  <si>
    <r>
      <rPr>
        <b/>
        <sz val="10"/>
        <color indexed="8"/>
        <rFont val="Calibri"/>
        <family val="2"/>
      </rPr>
      <t>Offals of Horses</t>
    </r>
    <r>
      <rPr>
        <sz val="10"/>
        <color indexed="8"/>
        <rFont val="Calibri"/>
        <family val="2"/>
      </rPr>
      <t>: fresh, chilled or frozen</t>
    </r>
  </si>
  <si>
    <r>
      <rPr>
        <b/>
        <sz val="10"/>
        <color indexed="8"/>
        <rFont val="Calibri"/>
        <family val="2"/>
      </rPr>
      <t>Offals of Pigs</t>
    </r>
    <r>
      <rPr>
        <sz val="10"/>
        <color indexed="8"/>
        <rFont val="Calibri"/>
        <family val="2"/>
      </rPr>
      <t>, Edible: fresh, chilled or frozen</t>
    </r>
  </si>
  <si>
    <r>
      <rPr>
        <b/>
        <sz val="10"/>
        <color indexed="8"/>
        <rFont val="Calibri"/>
        <family val="2"/>
      </rPr>
      <t>Offals of Sheep, Edible</t>
    </r>
    <r>
      <rPr>
        <sz val="10"/>
        <color indexed="8"/>
        <rFont val="Calibri"/>
        <family val="2"/>
      </rPr>
      <t>: fresh, chilled or frozen</t>
    </r>
  </si>
  <si>
    <r>
      <rPr>
        <b/>
        <sz val="10"/>
        <color indexed="8"/>
        <rFont val="Calibri"/>
        <family val="2"/>
      </rPr>
      <t>Buffalo milk, whole, fresh</t>
    </r>
    <r>
      <rPr>
        <sz val="10"/>
        <color indexed="8"/>
        <rFont val="Calibri"/>
        <family val="2"/>
      </rPr>
      <t>: data refer to raw milk containing all its constituents and refer to milk that is not concentrated, pasteurized, sterilized or otherwise preserved, homogenised or peptonized</t>
    </r>
  </si>
  <si>
    <r>
      <rPr>
        <b/>
        <sz val="10"/>
        <color indexed="8"/>
        <rFont val="Calibri"/>
        <family val="2"/>
      </rPr>
      <t>Skim milk of buffalo</t>
    </r>
    <r>
      <rPr>
        <sz val="10"/>
        <color indexed="8"/>
        <rFont val="Calibri"/>
        <family val="2"/>
      </rPr>
      <t>: milk from which most of the fat has been removed</t>
    </r>
  </si>
  <si>
    <r>
      <rPr>
        <b/>
        <sz val="10"/>
        <color indexed="8"/>
        <rFont val="Calibri"/>
        <family val="2"/>
      </rPr>
      <t>Camel milk, whole, fresh</t>
    </r>
    <r>
      <rPr>
        <sz val="10"/>
        <color indexed="8"/>
        <rFont val="Calibri"/>
        <family val="2"/>
      </rPr>
      <t>: data refer to raw milk containing all its constituents and refer to milk that is not concentrated, pasteurized, sterilized or otherwise preserved, homogenised or peptonized</t>
    </r>
  </si>
  <si>
    <r>
      <rPr>
        <b/>
        <sz val="10"/>
        <color indexed="8"/>
        <rFont val="Calibri"/>
        <family val="2"/>
      </rPr>
      <t>Cow milk, whole, fresh</t>
    </r>
    <r>
      <rPr>
        <sz val="10"/>
        <color indexed="8"/>
        <rFont val="Calibri"/>
        <family val="2"/>
      </rPr>
      <t>: data refer to raw milk containing all its constituents and refer to milk that is not concentrated, pasteurized, sterilized or otherwise preserved, homogenised or peptonized</t>
    </r>
  </si>
  <si>
    <r>
      <rPr>
        <b/>
        <sz val="10"/>
        <color indexed="8"/>
        <rFont val="Calibri"/>
        <family val="2"/>
      </rPr>
      <t>Whole milk evaporated</t>
    </r>
    <r>
      <rPr>
        <sz val="10"/>
        <color indexed="8"/>
        <rFont val="Calibri"/>
        <family val="2"/>
      </rPr>
      <t>: whole milk from which the water has been partly removed and which has been heat treated</t>
    </r>
  </si>
  <si>
    <r>
      <rPr>
        <b/>
        <sz val="10"/>
        <color indexed="8"/>
        <rFont val="Calibri"/>
        <family val="2"/>
      </rPr>
      <t>Whole milk condensed:</t>
    </r>
    <r>
      <rPr>
        <sz val="10"/>
        <color indexed="8"/>
        <rFont val="Calibri"/>
        <family val="2"/>
      </rPr>
      <t xml:space="preserve"> whole milk from which the water has been partly removed after heat-treating and concentrating. Normally sucrose is added. </t>
    </r>
  </si>
  <si>
    <r>
      <rPr>
        <b/>
        <sz val="10"/>
        <color indexed="8"/>
        <rFont val="Calibri"/>
        <family val="2"/>
      </rPr>
      <t>Dry whole cow milk</t>
    </r>
    <r>
      <rPr>
        <sz val="10"/>
        <color indexed="8"/>
        <rFont val="Calibri"/>
        <family val="2"/>
      </rPr>
      <t>: whole milk from which water has been completely removed. In form of powders, granules or other solid forms</t>
    </r>
  </si>
  <si>
    <r>
      <rPr>
        <b/>
        <sz val="10"/>
        <color indexed="8"/>
        <rFont val="Calibri"/>
        <family val="2"/>
      </rPr>
      <t>Skim milk of cows</t>
    </r>
    <r>
      <rPr>
        <sz val="10"/>
        <color indexed="8"/>
        <rFont val="Calibri"/>
        <family val="2"/>
      </rPr>
      <t>: milk from which most of the fat has been removed</t>
    </r>
  </si>
  <si>
    <r>
      <rPr>
        <b/>
        <sz val="10"/>
        <color indexed="8"/>
        <rFont val="Calibri"/>
        <family val="2"/>
      </rPr>
      <t>Skim milk evaporated</t>
    </r>
    <r>
      <rPr>
        <sz val="10"/>
        <color indexed="8"/>
        <rFont val="Calibri"/>
        <family val="2"/>
      </rPr>
      <t>: skim milk from which the water has been partly removed and which has been heat treated</t>
    </r>
  </si>
  <si>
    <r>
      <rPr>
        <b/>
        <sz val="10"/>
        <color indexed="8"/>
        <rFont val="Calibri"/>
        <family val="2"/>
      </rPr>
      <t>Skim milk condensed:</t>
    </r>
    <r>
      <rPr>
        <sz val="10"/>
        <color indexed="8"/>
        <rFont val="Calibri"/>
        <family val="2"/>
      </rPr>
      <t xml:space="preserve"> skim milk from which the water has been partly removed after heat-treating and concentrating. Normally sucrose is added. </t>
    </r>
  </si>
  <si>
    <r>
      <rPr>
        <b/>
        <sz val="10"/>
        <color indexed="8"/>
        <rFont val="Calibri"/>
        <family val="2"/>
      </rPr>
      <t>Dry skim cow milk</t>
    </r>
    <r>
      <rPr>
        <sz val="10"/>
        <color indexed="8"/>
        <rFont val="Calibri"/>
        <family val="2"/>
      </rPr>
      <t>: skim milk from which water has been completely removed. In form of powders, granules or other solid forms</t>
    </r>
  </si>
  <si>
    <r>
      <rPr>
        <b/>
        <sz val="10"/>
        <color indexed="8"/>
        <rFont val="Calibri"/>
        <family val="2"/>
      </rPr>
      <t>Cream Fresh</t>
    </r>
    <r>
      <rPr>
        <sz val="10"/>
        <color indexed="8"/>
        <rFont val="Calibri"/>
        <family val="2"/>
      </rPr>
      <t>: portion of milk rich in fat, which is separated by skimming or centrifuging</t>
    </r>
  </si>
  <si>
    <r>
      <rPr>
        <b/>
        <sz val="10"/>
        <color indexed="8"/>
        <rFont val="Calibri"/>
        <family val="2"/>
      </rPr>
      <t>Butter of Cow Milk</t>
    </r>
    <r>
      <rPr>
        <sz val="10"/>
        <color indexed="8"/>
        <rFont val="Calibri"/>
        <family val="2"/>
      </rPr>
      <t xml:space="preserve">: emulsion of milk fat and water, that is obtained by churning cream. </t>
    </r>
  </si>
  <si>
    <r>
      <rPr>
        <b/>
        <sz val="10"/>
        <color indexed="8"/>
        <rFont val="Calibri"/>
        <family val="2"/>
      </rPr>
      <t>Ghee from Cow Milk</t>
    </r>
    <r>
      <rPr>
        <sz val="10"/>
        <color indexed="8"/>
        <rFont val="Calibri"/>
        <family val="2"/>
      </rPr>
      <t>: butter from which the water is removed. Includes anhydrous butterfat or butter oil.</t>
    </r>
  </si>
  <si>
    <r>
      <rPr>
        <b/>
        <sz val="10"/>
        <color indexed="8"/>
        <rFont val="Calibri"/>
        <family val="2"/>
      </rPr>
      <t>Buttermilk, curdled milk, acidified</t>
    </r>
    <r>
      <rPr>
        <sz val="10"/>
        <color indexed="8"/>
        <rFont val="Calibri"/>
        <family val="2"/>
      </rPr>
      <t>: residue from butter making. Includes kephir.</t>
    </r>
  </si>
  <si>
    <r>
      <rPr>
        <b/>
        <sz val="10"/>
        <color indexed="8"/>
        <rFont val="Calibri"/>
        <family val="2"/>
      </rPr>
      <t>Yoghurt</t>
    </r>
    <r>
      <rPr>
        <sz val="10"/>
        <color indexed="8"/>
        <rFont val="Calibri"/>
        <family val="2"/>
      </rPr>
      <t>: a fermented milk product</t>
    </r>
  </si>
  <si>
    <r>
      <t>Yoghurt, Concentrated Or Unconcentrated</t>
    </r>
    <r>
      <rPr>
        <sz val="10"/>
        <color indexed="8"/>
        <rFont val="Calibri"/>
        <family val="2"/>
      </rPr>
      <t>: includes additives such as sugar, flavouring materials, fruit or cocoa.</t>
    </r>
  </si>
  <si>
    <r>
      <rPr>
        <b/>
        <sz val="10"/>
        <color indexed="8"/>
        <rFont val="Calibri"/>
        <family val="2"/>
      </rPr>
      <t>Cheese from Whole Cow Milk</t>
    </r>
    <r>
      <rPr>
        <sz val="10"/>
        <color indexed="8"/>
        <rFont val="Calibri"/>
        <family val="2"/>
      </rPr>
      <t xml:space="preserve">: curd of milk that has been coagulated and separated from whey. </t>
    </r>
  </si>
  <si>
    <r>
      <rPr>
        <b/>
        <sz val="10"/>
        <color indexed="8"/>
        <rFont val="Calibri"/>
        <family val="2"/>
      </rPr>
      <t>Whey, fresh</t>
    </r>
    <r>
      <rPr>
        <sz val="10"/>
        <color indexed="8"/>
        <rFont val="Calibri"/>
        <family val="2"/>
      </rPr>
      <t xml:space="preserve">: the liquid part of milk that remains after the separation of curd in cheese making. Its main food use is in the preparation of whey cheese, whey drinks and fermented whey drinks. The main industrial uses are in the manufacture of lactose, whey paste and dried whey. </t>
    </r>
  </si>
  <si>
    <r>
      <rPr>
        <b/>
        <sz val="10"/>
        <color indexed="8"/>
        <rFont val="Calibri"/>
        <family val="2"/>
      </rPr>
      <t>Dry Whey</t>
    </r>
    <r>
      <rPr>
        <sz val="10"/>
        <color indexed="8"/>
        <rFont val="Calibri"/>
        <family val="2"/>
      </rPr>
      <t>: used in both food and animal feed</t>
    </r>
  </si>
  <si>
    <r>
      <rPr>
        <b/>
        <sz val="10"/>
        <color indexed="8"/>
        <rFont val="Calibri"/>
        <family val="2"/>
      </rPr>
      <t>Casein</t>
    </r>
    <r>
      <rPr>
        <sz val="10"/>
        <color indexed="8"/>
        <rFont val="Calibri"/>
        <family val="2"/>
      </rPr>
      <t>: the main protein constituent of milk. Casein is obtained from skimmed milk by precipitation (curdling) with acids or rennet.</t>
    </r>
  </si>
  <si>
    <r>
      <rPr>
        <b/>
        <sz val="10"/>
        <color indexed="8"/>
        <rFont val="Calibri"/>
        <family val="2"/>
      </rPr>
      <t>Reconstituted milk</t>
    </r>
    <r>
      <rPr>
        <sz val="10"/>
        <color indexed="8"/>
        <rFont val="Calibri"/>
        <family val="2"/>
      </rPr>
      <t>: obtained by adding water and fat to milk powder.</t>
    </r>
  </si>
  <si>
    <r>
      <rPr>
        <b/>
        <sz val="10"/>
        <color indexed="8"/>
        <rFont val="Calibri"/>
        <family val="2"/>
      </rPr>
      <t>Lactose</t>
    </r>
    <r>
      <rPr>
        <sz val="10"/>
        <color indexed="8"/>
        <rFont val="Calibri"/>
        <family val="2"/>
      </rPr>
      <t>: also known as milk sugar. Produced from whey</t>
    </r>
  </si>
  <si>
    <r>
      <rPr>
        <b/>
        <sz val="10"/>
        <color indexed="8"/>
        <rFont val="Calibri"/>
        <family val="2"/>
      </rPr>
      <t>Goat milk, whole, fresh</t>
    </r>
    <r>
      <rPr>
        <sz val="10"/>
        <color indexed="8"/>
        <rFont val="Calibri"/>
        <family val="2"/>
      </rPr>
      <t>: data refer to raw milk containing all its constituents and refer to milk that is not concentrated, pasteurized, sterilized or otherwise preserved, homogenised or peptonized</t>
    </r>
  </si>
  <si>
    <r>
      <rPr>
        <b/>
        <sz val="10"/>
        <color indexed="8"/>
        <rFont val="Calibri"/>
        <family val="2"/>
      </rPr>
      <t>Skim milk of goat</t>
    </r>
    <r>
      <rPr>
        <sz val="10"/>
        <color indexed="8"/>
        <rFont val="Calibri"/>
        <family val="2"/>
      </rPr>
      <t>: milk from which most of the fat has been removed</t>
    </r>
  </si>
  <si>
    <r>
      <rPr>
        <b/>
        <sz val="10"/>
        <color indexed="8"/>
        <rFont val="Calibri"/>
        <family val="2"/>
      </rPr>
      <t>Sheep milk, whole, fresh</t>
    </r>
    <r>
      <rPr>
        <sz val="10"/>
        <color indexed="8"/>
        <rFont val="Calibri"/>
        <family val="2"/>
      </rPr>
      <t>: data refer to raw milk containing all its constituents and refer to milk that is not concentrated, pasteurized, sterilized or otherwise preserved, homogenised or peptonized</t>
    </r>
  </si>
  <si>
    <r>
      <rPr>
        <b/>
        <sz val="10"/>
        <color indexed="8"/>
        <rFont val="Calibri"/>
        <family val="2"/>
      </rPr>
      <t>Skim milk of sheep</t>
    </r>
    <r>
      <rPr>
        <sz val="10"/>
        <color indexed="8"/>
        <rFont val="Calibri"/>
        <family val="2"/>
      </rPr>
      <t>: milk from which most of the fat has been removed</t>
    </r>
  </si>
  <si>
    <r>
      <rPr>
        <b/>
        <sz val="10"/>
        <color indexed="8"/>
        <rFont val="Calibri"/>
        <family val="2"/>
      </rPr>
      <t>Chicken meat</t>
    </r>
    <r>
      <rPr>
        <sz val="10"/>
        <color indexed="8"/>
        <rFont val="Calibri"/>
        <family val="2"/>
      </rPr>
      <t>: fresh, chilled or frozen</t>
    </r>
  </si>
  <si>
    <r>
      <rPr>
        <b/>
        <sz val="10"/>
        <color indexed="8"/>
        <rFont val="Calibri"/>
        <family val="2"/>
      </rPr>
      <t>Meat, Canned (Chicken)</t>
    </r>
    <r>
      <rPr>
        <sz val="10"/>
        <color indexed="8"/>
        <rFont val="Calibri"/>
        <family val="2"/>
      </rPr>
      <t>: includes meat and offals of poultry</t>
    </r>
  </si>
  <si>
    <r>
      <rPr>
        <b/>
        <sz val="10"/>
        <color indexed="8"/>
        <rFont val="Calibri"/>
        <family val="2"/>
      </rPr>
      <t>Duck meat</t>
    </r>
    <r>
      <rPr>
        <sz val="10"/>
        <color indexed="8"/>
        <rFont val="Calibri"/>
        <family val="2"/>
      </rPr>
      <t>: fresh, chilled or frozen</t>
    </r>
  </si>
  <si>
    <r>
      <rPr>
        <b/>
        <sz val="10"/>
        <color indexed="8"/>
        <rFont val="Calibri"/>
        <family val="2"/>
      </rPr>
      <t>Goose meat</t>
    </r>
    <r>
      <rPr>
        <sz val="10"/>
        <color indexed="8"/>
        <rFont val="Calibri"/>
        <family val="2"/>
      </rPr>
      <t>: fresh, chilled or frozen</t>
    </r>
  </si>
  <si>
    <r>
      <rPr>
        <b/>
        <sz val="10"/>
        <color indexed="8"/>
        <rFont val="Calibri"/>
        <family val="2"/>
      </rPr>
      <t>Meat of pigeons and other birds NES</t>
    </r>
    <r>
      <rPr>
        <sz val="10"/>
        <color indexed="8"/>
        <rFont val="Calibri"/>
        <family val="2"/>
      </rPr>
      <t>: fresh, chilled or frozen</t>
    </r>
  </si>
  <si>
    <r>
      <rPr>
        <b/>
        <sz val="10"/>
        <color indexed="8"/>
        <rFont val="Calibri"/>
        <family val="2"/>
      </rPr>
      <t>Turkey meat</t>
    </r>
    <r>
      <rPr>
        <sz val="10"/>
        <color indexed="8"/>
        <rFont val="Calibri"/>
        <family val="2"/>
      </rPr>
      <t>: fresh, chilled or frozen</t>
    </r>
  </si>
  <si>
    <r>
      <rPr>
        <b/>
        <sz val="10"/>
        <color indexed="8"/>
        <rFont val="Calibri"/>
        <family val="2"/>
      </rPr>
      <t>Fat of Poultry</t>
    </r>
    <r>
      <rPr>
        <sz val="10"/>
        <color indexed="8"/>
        <rFont val="Calibri"/>
        <family val="2"/>
      </rPr>
      <t>: unrendered poultry fat</t>
    </r>
  </si>
  <si>
    <r>
      <rPr>
        <b/>
        <sz val="10"/>
        <color indexed="8"/>
        <rFont val="Calibri"/>
        <family val="2"/>
      </rPr>
      <t>Fat of Poultry Rendered</t>
    </r>
    <r>
      <rPr>
        <sz val="10"/>
        <color indexed="8"/>
        <rFont val="Calibri"/>
        <family val="2"/>
      </rPr>
      <t>, including bone fat and fat obtained from waste</t>
    </r>
  </si>
  <si>
    <r>
      <rPr>
        <b/>
        <sz val="10"/>
        <color indexed="8"/>
        <rFont val="Calibri"/>
        <family val="2"/>
      </rPr>
      <t>Offals and Liver of Chicken</t>
    </r>
    <r>
      <rPr>
        <sz val="10"/>
        <color indexed="8"/>
        <rFont val="Calibri"/>
        <family val="2"/>
      </rPr>
      <t>: fresh, chilled or frozen</t>
    </r>
  </si>
  <si>
    <r>
      <rPr>
        <b/>
        <sz val="10"/>
        <color indexed="8"/>
        <rFont val="Calibri"/>
        <family val="2"/>
      </rPr>
      <t>Offals and Liver of Ducks</t>
    </r>
    <r>
      <rPr>
        <sz val="10"/>
        <color indexed="8"/>
        <rFont val="Calibri"/>
        <family val="2"/>
      </rPr>
      <t>: fresh, chilled or frozen, salted or in brine</t>
    </r>
  </si>
  <si>
    <r>
      <rPr>
        <b/>
        <sz val="10"/>
        <color indexed="8"/>
        <rFont val="Calibri"/>
        <family val="2"/>
      </rPr>
      <t>Offals and Liver of Geese</t>
    </r>
    <r>
      <rPr>
        <sz val="10"/>
        <color indexed="8"/>
        <rFont val="Calibri"/>
        <family val="2"/>
      </rPr>
      <t>: fresh, chilled or frozen, salted or in brine</t>
    </r>
  </si>
  <si>
    <r>
      <rPr>
        <b/>
        <sz val="10"/>
        <color indexed="8"/>
        <rFont val="Calibri"/>
        <family val="2"/>
      </rPr>
      <t>Fatty Liver Preparations</t>
    </r>
    <r>
      <rPr>
        <sz val="10"/>
        <color indexed="8"/>
        <rFont val="Calibri"/>
        <family val="2"/>
      </rPr>
      <t>: fatty livers of ducks and geese, when cooked, prepared or preserved (e.g. pat)</t>
    </r>
  </si>
  <si>
    <r>
      <rPr>
        <b/>
        <sz val="10"/>
        <color indexed="8"/>
        <rFont val="Calibri"/>
        <family val="2"/>
      </rPr>
      <t>Offals and Liver of Turkeys</t>
    </r>
    <r>
      <rPr>
        <sz val="10"/>
        <color indexed="8"/>
        <rFont val="Calibri"/>
        <family val="2"/>
      </rPr>
      <t>: fresh, chilled or frozen</t>
    </r>
  </si>
  <si>
    <r>
      <rPr>
        <b/>
        <sz val="10"/>
        <color indexed="8"/>
        <rFont val="Calibri"/>
        <family val="2"/>
      </rPr>
      <t>Eggs Liquid</t>
    </r>
    <r>
      <rPr>
        <sz val="10"/>
        <color indexed="8"/>
        <rFont val="Calibri"/>
        <family val="2"/>
      </rPr>
      <t>: whole eggs, not in shell and egg yolks in liquid form that are frozen or otherwise preserved</t>
    </r>
  </si>
  <si>
    <r>
      <rPr>
        <b/>
        <sz val="10"/>
        <color indexed="8"/>
        <rFont val="Calibri"/>
        <family val="2"/>
      </rPr>
      <t>Hen eggs</t>
    </r>
    <r>
      <rPr>
        <sz val="10"/>
        <color indexed="8"/>
        <rFont val="Calibri"/>
        <family val="2"/>
      </rPr>
      <t>, weight in shell</t>
    </r>
  </si>
  <si>
    <r>
      <rPr>
        <b/>
        <sz val="10"/>
        <color indexed="8"/>
        <rFont val="Calibri"/>
        <family val="2"/>
      </rPr>
      <t>Eggs Dried</t>
    </r>
    <r>
      <rPr>
        <sz val="10"/>
        <color indexed="8"/>
        <rFont val="Calibri"/>
        <family val="2"/>
      </rPr>
      <t>: whole eggs and egg yolks, dried or powdered</t>
    </r>
  </si>
  <si>
    <r>
      <rPr>
        <b/>
        <sz val="10"/>
        <color indexed="8"/>
        <rFont val="Calibri"/>
        <family val="2"/>
      </rPr>
      <t>Egg Albumine</t>
    </r>
    <r>
      <rPr>
        <sz val="10"/>
        <color indexed="8"/>
        <rFont val="Calibri"/>
        <family val="2"/>
      </rPr>
      <t>: the main protein constituent of egg white</t>
    </r>
  </si>
  <si>
    <r>
      <rPr>
        <b/>
        <sz val="10"/>
        <color indexed="8"/>
        <rFont val="Calibri"/>
        <family val="2"/>
      </rPr>
      <t>Eggs, excluding hen eggs</t>
    </r>
    <r>
      <rPr>
        <sz val="10"/>
        <color indexed="8"/>
        <rFont val="Calibri"/>
        <family val="2"/>
      </rPr>
      <t>, weight in shell</t>
    </r>
  </si>
  <si>
    <r>
      <rPr>
        <b/>
        <sz val="10"/>
        <color indexed="8"/>
        <rFont val="Calibri"/>
        <family val="2"/>
      </rPr>
      <t>Honey</t>
    </r>
    <r>
      <rPr>
        <sz val="10"/>
        <color indexed="8"/>
        <rFont val="Calibri"/>
        <family val="2"/>
      </rPr>
      <t>: produced by bees (Apis mellifera) or by other insects</t>
    </r>
  </si>
  <si>
    <r>
      <rPr>
        <b/>
        <sz val="10"/>
        <color indexed="8"/>
        <rFont val="Calibri"/>
        <family val="2"/>
      </rPr>
      <t>Oil from fish and marine mammals</t>
    </r>
    <r>
      <rPr>
        <sz val="10"/>
        <color indexed="8"/>
        <rFont val="Calibri"/>
        <family val="2"/>
      </rPr>
      <t>: extracted from the body or liver, whether or not refined, but not chemically modified</t>
    </r>
  </si>
  <si>
    <r>
      <rPr>
        <b/>
        <sz val="10"/>
        <color indexed="8"/>
        <rFont val="Calibri"/>
        <family val="2"/>
      </rPr>
      <t>Animal Oils and Fats NES</t>
    </r>
    <r>
      <rPr>
        <sz val="10"/>
        <color indexed="8"/>
        <rFont val="Calibri"/>
        <family val="2"/>
      </rPr>
      <t>, obtained from other animal species or obtained from guts, feet, sweepings, hide trimmings.</t>
    </r>
  </si>
  <si>
    <r>
      <rPr>
        <b/>
        <sz val="10"/>
        <color indexed="8"/>
        <rFont val="Calibri"/>
        <family val="2"/>
      </rPr>
      <t>Meat NES</t>
    </r>
    <r>
      <rPr>
        <sz val="10"/>
        <color indexed="8"/>
        <rFont val="Calibri"/>
        <family val="2"/>
      </rPr>
      <t>: includes frog legs, meat from marine mammals, fresh, chilled or frozen</t>
    </r>
  </si>
  <si>
    <r>
      <rPr>
        <b/>
        <sz val="10"/>
        <color indexed="8"/>
        <rFont val="Calibri"/>
        <family val="2"/>
      </rPr>
      <t>Offals NES</t>
    </r>
    <r>
      <rPr>
        <sz val="10"/>
        <color indexed="8"/>
        <rFont val="Calibri"/>
        <family val="2"/>
      </rPr>
      <t>: fresh, chilled or frozen</t>
    </r>
  </si>
  <si>
    <r>
      <rPr>
        <b/>
        <sz val="10"/>
        <color indexed="8"/>
        <rFont val="Calibri"/>
        <family val="2"/>
      </rPr>
      <t>Snails other than sea snails</t>
    </r>
    <r>
      <rPr>
        <sz val="10"/>
        <color indexed="8"/>
        <rFont val="Calibri"/>
        <family val="2"/>
      </rPr>
      <t>: fresh, chilled, frozen, dried, salted or in brine</t>
    </r>
  </si>
  <si>
    <r>
      <rPr>
        <b/>
        <sz val="10"/>
        <color indexed="8"/>
        <rFont val="Calibri"/>
        <family val="2"/>
      </rPr>
      <t>Meat Extracts</t>
    </r>
    <r>
      <rPr>
        <sz val="10"/>
        <color indexed="8"/>
        <rFont val="Calibri"/>
        <family val="2"/>
      </rPr>
      <t>: extracts obtained by boiling meat under pressure and concentrating the resulting liquid after the fat has been removed. Includes juices obtained by pressing raw meat.</t>
    </r>
  </si>
  <si>
    <r>
      <rPr>
        <b/>
        <sz val="10"/>
        <color indexed="8"/>
        <rFont val="Calibri"/>
        <family val="2"/>
      </rPr>
      <t>Liver Preparations</t>
    </r>
    <r>
      <rPr>
        <sz val="10"/>
        <color indexed="8"/>
        <rFont val="Calibri"/>
        <family val="2"/>
      </rPr>
      <t>, liver of any animal, excluding poultry</t>
    </r>
  </si>
  <si>
    <r>
      <rPr>
        <b/>
        <sz val="10"/>
        <color indexed="8"/>
        <rFont val="Calibri"/>
        <family val="2"/>
      </rPr>
      <t>Meat Dried NES</t>
    </r>
    <r>
      <rPr>
        <sz val="10"/>
        <color indexed="8"/>
        <rFont val="Calibri"/>
        <family val="2"/>
      </rPr>
      <t>: meat, except bovines and pigs, salted, in brine or smoked</t>
    </r>
  </si>
  <si>
    <r>
      <rPr>
        <b/>
        <sz val="10"/>
        <color indexed="8"/>
        <rFont val="Calibri"/>
        <family val="2"/>
      </rPr>
      <t>Meat Prepared NES</t>
    </r>
    <r>
      <rPr>
        <sz val="10"/>
        <color indexed="8"/>
        <rFont val="Calibri"/>
        <family val="2"/>
      </rPr>
      <t>: excludes poultry, swine or bovine meat preparations</t>
    </r>
  </si>
  <si>
    <r>
      <rPr>
        <b/>
        <sz val="10"/>
        <color indexed="8"/>
        <rFont val="Calibri"/>
        <family val="2"/>
      </rPr>
      <t>Beverages Non-Alcoholic</t>
    </r>
    <r>
      <rPr>
        <sz val="10"/>
        <color indexed="8"/>
        <rFont val="Calibri"/>
        <family val="2"/>
      </rPr>
      <t>: includes sweetened or flavoured mineral waters, lemonade, orangeade, cola. Excludes fruit and vegetable juices.</t>
    </r>
  </si>
  <si>
    <r>
      <rPr>
        <b/>
        <sz val="10"/>
        <color indexed="8"/>
        <rFont val="Calibri"/>
        <family val="2"/>
      </rPr>
      <t>Beverages, distilled alcoholic</t>
    </r>
    <r>
      <rPr>
        <sz val="10"/>
        <color indexed="8"/>
        <rFont val="Calibri"/>
        <family val="2"/>
      </rPr>
      <t>: includes undenatured ethyl alcohol (&lt;80% v/v), spirits, liqueurs.</t>
    </r>
  </si>
  <si>
    <r>
      <rPr>
        <b/>
        <sz val="10"/>
        <color indexed="8"/>
        <rFont val="Calibri"/>
        <family val="2"/>
      </rPr>
      <t>Alcohol, Non-Food purpose</t>
    </r>
    <r>
      <rPr>
        <sz val="10"/>
        <color indexed="8"/>
        <rFont val="Calibri"/>
        <family val="2"/>
      </rPr>
      <t>s: includes undenatured ethyl alcohol (&gt;80% v/v) and denatured (any strength)</t>
    </r>
  </si>
  <si>
    <r>
      <rPr>
        <b/>
        <sz val="10"/>
        <color indexed="8"/>
        <rFont val="Calibri"/>
        <family val="2"/>
      </rPr>
      <t>Waters, Ice and Snow</t>
    </r>
    <r>
      <rPr>
        <sz val="10"/>
        <color indexed="8"/>
        <rFont val="Calibri"/>
        <family val="2"/>
      </rPr>
      <t>: includes natural or artificial mineral waters without added sugar, sweeteners or flavourings</t>
    </r>
  </si>
  <si>
    <r>
      <rPr>
        <b/>
        <sz val="10"/>
        <color indexed="8"/>
        <rFont val="Calibri"/>
        <family val="2"/>
      </rPr>
      <t>Food preparations NES</t>
    </r>
    <r>
      <rPr>
        <sz val="10"/>
        <color indexed="8"/>
        <rFont val="Calibri"/>
        <family val="2"/>
      </rPr>
      <t>: including turtle eggs and bird's nests</t>
    </r>
  </si>
  <si>
    <t>Expres sed as</t>
  </si>
  <si>
    <t>GEMS food Item Code</t>
  </si>
  <si>
    <t>sum of total RAC commodities</t>
  </si>
  <si>
    <t>015C</t>
  </si>
  <si>
    <t>Dry underground pulses</t>
  </si>
  <si>
    <t>017C</t>
  </si>
  <si>
    <t>Other stalk and stem vegetables</t>
  </si>
  <si>
    <t>Honey</t>
  </si>
  <si>
    <t>040</t>
  </si>
  <si>
    <t>FRESHWATER FISH</t>
  </si>
  <si>
    <t>041</t>
  </si>
  <si>
    <t>DIADROMOUS FISH</t>
  </si>
  <si>
    <t>Freshwater Frozen Fillets</t>
  </si>
  <si>
    <t>042</t>
  </si>
  <si>
    <t>MARINE FISH</t>
  </si>
  <si>
    <t>Molluscs Excl Cephlopods Fresh</t>
  </si>
  <si>
    <r>
      <t xml:space="preserve">Pelagic Marine Fish Fresh: </t>
    </r>
    <r>
      <rPr>
        <sz val="10"/>
        <color indexed="8"/>
        <rFont val="Calibri"/>
        <family val="2"/>
      </rPr>
      <t>Pelagic fish live in the pelagic zone of ocean – being neither close to the bottom nor near the shore.</t>
    </r>
  </si>
  <si>
    <r>
      <t xml:space="preserve">Demersal Marine Fish Fresh: </t>
    </r>
    <r>
      <rPr>
        <sz val="10"/>
        <color indexed="8"/>
        <rFont val="Calibri"/>
        <family val="2"/>
      </rPr>
      <t>Demersal fish live on or near the bottom of the ocean</t>
    </r>
  </si>
  <si>
    <t>HONEY</t>
  </si>
  <si>
    <t>Others not relevant for JMPR or JECFA</t>
  </si>
  <si>
    <t>Freshwater Diadromous Fresh</t>
  </si>
  <si>
    <t>WF 0115</t>
  </si>
  <si>
    <t>simple sum of RAC and PP commodities; no diet correction factors used</t>
  </si>
  <si>
    <t>WD 0120</t>
  </si>
  <si>
    <t>Diadromous fish (e.g. salmon, trout)</t>
  </si>
  <si>
    <t>Freshwater fish (e.g. tilapia)</t>
  </si>
  <si>
    <t>WS 0125</t>
  </si>
  <si>
    <t>Marine fish</t>
  </si>
  <si>
    <t>Freshwater fish (e.g. tilapia), raw</t>
  </si>
  <si>
    <t>Diadromous fish (e.g. salmon, trout), raw</t>
  </si>
  <si>
    <t>Marine fish, raw</t>
  </si>
  <si>
    <t>dd 6 August 2018</t>
  </si>
  <si>
    <t>099</t>
  </si>
  <si>
    <t>Codex fruits, vegetables and grasses classification implemented</t>
  </si>
  <si>
    <t>Fish and honey were added to accommodate dual uses from pesticides and veterinary drugs</t>
  </si>
  <si>
    <t>Group of Tree nuts (excl. groundnut), incl desiccated, incl prepared, excl oil</t>
  </si>
  <si>
    <t>Group of Tree nuts, raw (incl processed)</t>
  </si>
  <si>
    <t>Group of Tree nuts raw, excl coconut commodities</t>
  </si>
  <si>
    <t>Pecan, nutmeat</t>
  </si>
  <si>
    <t>Pine nut, nutmeat (i.e. pignolia nuts)</t>
  </si>
  <si>
    <t>Ratio pine nut</t>
  </si>
  <si>
    <t>Ratio pecan</t>
  </si>
  <si>
    <t>Walnut, nutmeat</t>
  </si>
  <si>
    <t>Walnut, with shell</t>
  </si>
  <si>
    <t>Walnut, without shell</t>
  </si>
  <si>
    <t>Tree nuts NES, nutmeat (incl roasted): pecan, butter or swarri nut, pili nut or Java almond or Chinese olives, paradise or sapucaia nut, Queensland or macadamia nut, pignolia nut</t>
  </si>
  <si>
    <t>Group of Oilseeds &amp; Oilfruits, raw (incl processed)</t>
  </si>
  <si>
    <t>Subgroup of Oilseeds &amp; Oilfruits, except peanut, raw (incl processed)</t>
  </si>
  <si>
    <t>Subgroup of Oilseeds &amp; Oilfruits, except peanut, raw</t>
  </si>
  <si>
    <t>Subgroup of Oilseeds &amp; Oilfruits, raw</t>
  </si>
  <si>
    <t>SO 0091</t>
  </si>
  <si>
    <t>Subgroup of Oilseeds, raw (incl processed)</t>
  </si>
  <si>
    <t>Subgroup of Oilseeds, raw</t>
  </si>
  <si>
    <t>Subgroup of Small seed oilseeds, sunflower seeds, cotton seeds, oilfruits, raw (incl processed)</t>
  </si>
  <si>
    <t>SO 0092</t>
  </si>
  <si>
    <t>023A</t>
  </si>
  <si>
    <t>Small seed oilseeds</t>
  </si>
  <si>
    <t>Subgroup of Small seed oilseeds, sunflower seeds, cotton seeds &amp; oilfruits, raw</t>
  </si>
  <si>
    <t>Subgroup of Mustard seeds, raw (incl flour, incl oil)</t>
  </si>
  <si>
    <t>Subgroup of Mustard seeds, raw (incl flour, excl oil)</t>
  </si>
  <si>
    <t>Subgroup of Mustard seeds, raw (incl oil, excl flour)</t>
  </si>
  <si>
    <t>Subgroup of Mustard seeds, raw</t>
  </si>
  <si>
    <t>Subgroup of Mustard seeds, flour</t>
  </si>
  <si>
    <t>Subgroup of Mustard seeds, oil</t>
  </si>
  <si>
    <t>023B</t>
  </si>
  <si>
    <t>Sunflower seeds</t>
  </si>
  <si>
    <t>SO 2090</t>
  </si>
  <si>
    <t>Subgroup of Small seed oilseeds, raw (incl processed)</t>
  </si>
  <si>
    <t>Subgroup of Small seed oilseeds, raw</t>
  </si>
  <si>
    <t>Subgroup of Sunflower seeds, raw (incl processed)</t>
  </si>
  <si>
    <t>Subgroup of Sunflower seeds, raw</t>
  </si>
  <si>
    <t>SO 2091</t>
  </si>
  <si>
    <t>023C</t>
  </si>
  <si>
    <t>Cotton seeds</t>
  </si>
  <si>
    <t>023D</t>
  </si>
  <si>
    <t>Other oilseeds</t>
  </si>
  <si>
    <t>SO 3155</t>
  </si>
  <si>
    <t>Melonseed</t>
  </si>
  <si>
    <t>Borage seeds, raw</t>
  </si>
  <si>
    <t>023E</t>
  </si>
  <si>
    <t>Oilfruits</t>
  </si>
  <si>
    <t>Subgroup of Oilfruits, raw (incl processed)</t>
  </si>
  <si>
    <t>Subgroup of Oilfruits, raw</t>
  </si>
  <si>
    <t>SO 2093</t>
  </si>
  <si>
    <t>Palm fruit (African Oil Palm), raw (incl oil)</t>
  </si>
  <si>
    <t>Palm fruit (African Oil Palm) oil, edible</t>
  </si>
  <si>
    <t>Palm fruit (African Oil Palm), oil</t>
  </si>
  <si>
    <t>Check: Subgroup of Oilseeds, raw (incl processed)</t>
  </si>
  <si>
    <t>Check: Subgroup of Oilseeds, raw</t>
  </si>
  <si>
    <t>Check: Subgroup of Oilseeds &amp; Oilfruits, except peanut, raw (incl processed)</t>
  </si>
  <si>
    <t>Check: Subgroup of Oilseeds &amp; Oilfruits, except peanut, raw</t>
  </si>
  <si>
    <t>Check: Group of Oilseeds &amp; Oilfruits, raw (incl processed)</t>
  </si>
  <si>
    <t>Check: Subgroup of Oilseeds &amp; Oilfruits, raw</t>
  </si>
  <si>
    <t>Check: Subgroup of Small seed oilseeds, sunflower seeds, cotton seeds, oilfruits, raw (incl processed)</t>
  </si>
  <si>
    <t>Check: Subgroup of Small seed oilseeds, sunflower seeds, cotton seeds &amp; oilfruits, raw</t>
  </si>
  <si>
    <t>SB 0091</t>
  </si>
  <si>
    <t>Group of Seeds for beverages, raw or roasted (incl processed)</t>
  </si>
  <si>
    <t>SEEDS FOR BEVERAGES AND SWEETS</t>
  </si>
  <si>
    <t>Cacao bean, raw (incl roasted, incl powder, incl butter, incl paste, incl nes products)</t>
  </si>
  <si>
    <t>Cacao bean, raw (incl roasted)</t>
  </si>
  <si>
    <t>Cereal food preparations of flour, meal, starch or malt extract that contain &lt;50% cacao</t>
  </si>
  <si>
    <t>cacao, cola and their non-liquid derivates</t>
  </si>
  <si>
    <t>cacao paste</t>
  </si>
  <si>
    <t xml:space="preserve">cacao powder </t>
  </si>
  <si>
    <t>cacao butter</t>
  </si>
  <si>
    <t>cacao products NES</t>
  </si>
  <si>
    <t>Coffee bean raw (incl roasted, incl instant coffee, incl substitutes)</t>
  </si>
  <si>
    <t>Coffee bean, raw (i.e. green coffee)</t>
  </si>
  <si>
    <t>Coffee bean, roasted</t>
  </si>
  <si>
    <t>Coffee bean, instant coffee (incl essences and concentrates)</t>
  </si>
  <si>
    <t>Coffee bean, substitutes, containing coffee</t>
  </si>
  <si>
    <t>Cola nut, raw</t>
  </si>
  <si>
    <t>HH 0092</t>
  </si>
  <si>
    <t>Group of Herbs, raw (incl dried)</t>
  </si>
  <si>
    <t>Group of Herbs, raw</t>
  </si>
  <si>
    <t>027A</t>
  </si>
  <si>
    <t>Subgroup of Herbaceous plants, raw (incl dried)</t>
  </si>
  <si>
    <t>Herbaceous plants</t>
  </si>
  <si>
    <t>Ratio - angelica leaves</t>
  </si>
  <si>
    <t>Angelica leaves, raw</t>
  </si>
  <si>
    <t>Basil leaves, raw (incl dried)</t>
  </si>
  <si>
    <t>Ratio - basil leaves</t>
  </si>
  <si>
    <t>Dill leaves, raw</t>
  </si>
  <si>
    <t>Ratio- dill leaves</t>
  </si>
  <si>
    <t>Fennel leaves, raw</t>
  </si>
  <si>
    <t>Lovage leaves, raw</t>
  </si>
  <si>
    <t>Hyssop, raw</t>
  </si>
  <si>
    <t>Mint, raw</t>
  </si>
  <si>
    <t>Parsley leaves, raw (incl dried)</t>
  </si>
  <si>
    <t>Ratio - parsley leaves</t>
  </si>
  <si>
    <t>Savory, summer, winter, raw</t>
  </si>
  <si>
    <t>Sorrel, common, raw</t>
  </si>
  <si>
    <t>Winter cress, common, American</t>
  </si>
  <si>
    <t>Ratio - coriander leaves</t>
  </si>
  <si>
    <t>HH 3233</t>
  </si>
  <si>
    <t>Toon, Chinese, raw</t>
  </si>
  <si>
    <t>HH 3254</t>
  </si>
  <si>
    <t>027B</t>
  </si>
  <si>
    <t>Leaves of woody plants</t>
  </si>
  <si>
    <t>Subgroup of Leaves of woody plants, raw (incl dried)</t>
  </si>
  <si>
    <t>Laurel leaves (bay leaves), raw</t>
  </si>
  <si>
    <t>Coriander leaves (cilantro), raw</t>
  </si>
  <si>
    <t>027C</t>
  </si>
  <si>
    <t>Edible flowers</t>
  </si>
  <si>
    <t>Subgroup of Edible flowers, raw (incl dried)</t>
  </si>
  <si>
    <t>HH 3200</t>
  </si>
  <si>
    <t>HH 2096</t>
  </si>
  <si>
    <t>HH 2095</t>
  </si>
  <si>
    <t>Group of Spices (including processed)</t>
  </si>
  <si>
    <t>028A</t>
  </si>
  <si>
    <t>Subgroup of seed spices (incl processed)</t>
  </si>
  <si>
    <t>Seed spices</t>
  </si>
  <si>
    <t>HS 3296</t>
  </si>
  <si>
    <t>028B</t>
  </si>
  <si>
    <t>Fruit or berry spices</t>
  </si>
  <si>
    <t>028C</t>
  </si>
  <si>
    <t>Bark spices</t>
  </si>
  <si>
    <t>Subgroup of bark spices (incl processed)</t>
  </si>
  <si>
    <t>028D</t>
  </si>
  <si>
    <t>Root or rhizome spices</t>
  </si>
  <si>
    <t>028E</t>
  </si>
  <si>
    <t>Bud spices</t>
  </si>
  <si>
    <t>Subgroup of bud spices (incl processed)</t>
  </si>
  <si>
    <t>Ratio - caper bud</t>
  </si>
  <si>
    <t>Cloves, bud</t>
  </si>
  <si>
    <t>Caper, bud</t>
  </si>
  <si>
    <t>028F</t>
  </si>
  <si>
    <t>Flower or stigma spices</t>
  </si>
  <si>
    <t>Subgroup of flower or stigma spices (incl processed)</t>
  </si>
  <si>
    <t>028G</t>
  </si>
  <si>
    <t>Aril spices</t>
  </si>
  <si>
    <t>Subgroup of aril spices (incl processed)</t>
  </si>
  <si>
    <t>028H</t>
  </si>
  <si>
    <t>Citrus peels</t>
  </si>
  <si>
    <t>Turmeric, root, raw (incl dried)</t>
  </si>
  <si>
    <t>Dried chili peppers</t>
  </si>
  <si>
    <t>028I</t>
  </si>
  <si>
    <t>Spices &amp; herbs NES</t>
  </si>
  <si>
    <t>Spices &amp; herbs NES: bay leaves; dill seed; fenugreek seed; saffron; thyme; turmeric</t>
  </si>
  <si>
    <t>original GEMS/food 17 cluster diet data 2012; 
Spices &amp; herbs NES: starting point for split up by national data</t>
  </si>
  <si>
    <t>HS 3295</t>
  </si>
  <si>
    <t>Grains of paradise, seed</t>
  </si>
  <si>
    <t>no national data for adults</t>
  </si>
  <si>
    <t>Guarana</t>
  </si>
  <si>
    <t>Nutmeg, mace, cardamom: nutmeg, mace (Myristica fragrans); cluster cardamom (Elettaria cardamomum); other cardamoms (Aframomum angustifolium; A. hambury; Amomum aromaticum; A. cardamomum); Malaguetta pepper, grains of paradise (Aframomum melegueta)</t>
  </si>
  <si>
    <t>Nutmeg</t>
  </si>
  <si>
    <t>nutmeg ratio</t>
  </si>
  <si>
    <t>nutmeg, mace, cardamom X nutmeg ratio</t>
  </si>
  <si>
    <t>HS 0775</t>
  </si>
  <si>
    <t>Cardamom, pods and seeds</t>
  </si>
  <si>
    <t>cardamom ratio</t>
  </si>
  <si>
    <t>nutmeg, mace, cardamom X cardamom ratio</t>
  </si>
  <si>
    <t>HS 0799</t>
  </si>
  <si>
    <t>Mace</t>
  </si>
  <si>
    <t>mace ratio</t>
  </si>
  <si>
    <t>nutmeg, mace, cardamom X mace ratio</t>
  </si>
  <si>
    <t>original GEMS/food 17 cluster diet data 2012
Nutmeg, mace, cardamom: starting point for split up by national data</t>
  </si>
  <si>
    <t>original GEMS/food 17 cluster diet data 2012
anise, badian &amp; fennel: starting point for split up by national data</t>
  </si>
  <si>
    <t>HS 0771</t>
  </si>
  <si>
    <t>Anise, seed</t>
  </si>
  <si>
    <t>anise seed ratio</t>
  </si>
  <si>
    <t>anise, badian, fennel X anise ratio</t>
  </si>
  <si>
    <t>HS 0774</t>
  </si>
  <si>
    <t>Caraway, seed</t>
  </si>
  <si>
    <t>caraway seed ratio</t>
  </si>
  <si>
    <t>anise, badian, fennel X caraway seed ratio</t>
  </si>
  <si>
    <t>HS 0779</t>
  </si>
  <si>
    <t>Coriander, seed</t>
  </si>
  <si>
    <t>coriander seed ratio</t>
  </si>
  <si>
    <t>anise, badian, fennel X coriander seed ratio</t>
  </si>
  <si>
    <t>HS 0780</t>
  </si>
  <si>
    <t>Cumin, seed</t>
  </si>
  <si>
    <t>cumin seed ratio</t>
  </si>
  <si>
    <t>anise, badian, fennel X cumin seed ratio</t>
  </si>
  <si>
    <t>HS 0731</t>
  </si>
  <si>
    <t>Fennel, seed</t>
  </si>
  <si>
    <t>HS 0786</t>
  </si>
  <si>
    <t>Juniper, berry</t>
  </si>
  <si>
    <t>HS 3327</t>
  </si>
  <si>
    <t>Star anise (badian)</t>
  </si>
  <si>
    <t>HS 0191</t>
  </si>
  <si>
    <t>HS 0190</t>
  </si>
  <si>
    <t>HS 3285</t>
  </si>
  <si>
    <t>Subgroup of fruit or berry spices (incl processed)</t>
  </si>
  <si>
    <t>HS 3303</t>
  </si>
  <si>
    <t>Pepper (black, white, pink, green)</t>
  </si>
  <si>
    <t>HS 0192</t>
  </si>
  <si>
    <t>Subgroup of root or rhizome spices (incl processed)</t>
  </si>
  <si>
    <t>HS 0193</t>
  </si>
  <si>
    <t>Galangal, rhizome, raw incl dried</t>
  </si>
  <si>
    <t>Ginger, rhizome, raw incl dried</t>
  </si>
  <si>
    <t>Liquorice, root, raw (incl dried)</t>
  </si>
  <si>
    <t>HS 0194</t>
  </si>
  <si>
    <t>HS 0195</t>
  </si>
  <si>
    <t>HS 3380</t>
  </si>
  <si>
    <t>HS 0196</t>
  </si>
  <si>
    <t>Subgroup of citrus peel, raw (incl processed)</t>
  </si>
  <si>
    <t>HS 0197</t>
  </si>
  <si>
    <t>HS 0444</t>
  </si>
  <si>
    <t>Subgroup of peppers, raw (Capsicum spp. Only), excl okra</t>
  </si>
  <si>
    <t>Subgroup of peppers, raw (incl dried sweet peppers, excl dried chilipeppers), incl okra</t>
  </si>
  <si>
    <t>Subgroup of peppers, raw (incl dried sweet peppers, excl dried chilipeppers), excl okra</t>
  </si>
  <si>
    <t>Subgroup of peppers, raw (Capsicum spp. Only), incl okra</t>
  </si>
  <si>
    <t>Group of Fruiting vegetables other than cucurbits, raw, (incl processed commodities, excl dried chilli peppers)</t>
  </si>
  <si>
    <t>Rounded values: NC=NC, 0=NC (no consumption); &lt;0.01 = 0.01, others rounded to 2 decimals</t>
  </si>
  <si>
    <t>Beans, dry, raw (Phaseolus spp)</t>
  </si>
  <si>
    <t>Broad bean, dry, raw (incl horse-bean, field bean) (Vicia faba)</t>
  </si>
  <si>
    <t>Cowpea, dry, raw (Vigna sinensis, Dolichos sinensis)</t>
  </si>
  <si>
    <t>Soya bean, dry, raw (Glycine soja)</t>
  </si>
  <si>
    <t>Group of Brassica vegetables (excl Brassica leafy vegetables), raw</t>
  </si>
  <si>
    <t>Cereal grains, excl pseudocereals, excl sweet corn (incl processed)</t>
  </si>
  <si>
    <t>cereal grains minus pseudocereals minus sweetcorn</t>
  </si>
  <si>
    <t>Version 04</t>
  </si>
  <si>
    <t>Tree nuts, oilseeds, oilfruits, herbs, spices classification implemented</t>
  </si>
  <si>
    <t>The order has been changed and some Codex numbers have changed, according to appendix VIII in CCPR report 2018</t>
  </si>
  <si>
    <t>Rounding has been changed from 0.1 to 0.01 mg/kg as lowest value</t>
  </si>
  <si>
    <t>Spices have been split into subgroups using national consumption data</t>
  </si>
  <si>
    <t>Dried chili peppers have moved from fruiting vegs to spices</t>
  </si>
  <si>
    <t>copy up to meat</t>
  </si>
  <si>
    <t>dd. 22 March 2019</t>
  </si>
  <si>
    <t>17 cluster diet, version 04, dd 21 March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</si>
</sst>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0"/>
    <numFmt numFmtId="167" formatCode="0.000"/>
  </numFmts>
  <fonts count="50" x14ac:knownFonts="1">
    <font>
      <sz val="8"/>
      <name val="Times New Roman"/>
    </font>
    <font>
      <sz val="10"/>
      <color theme="1"/>
      <name val="Times New Roman"/>
      <family val="2"/>
    </font>
    <font>
      <sz val="10"/>
      <color theme="1"/>
      <name val="Times New Roman"/>
      <family val="2"/>
    </font>
    <font>
      <sz val="10"/>
      <color theme="1"/>
      <name val="Times New Roman"/>
      <family val="2"/>
    </font>
    <font>
      <sz val="10"/>
      <color theme="1"/>
      <name val="Times New Roman"/>
      <family val="2"/>
    </font>
    <font>
      <sz val="10"/>
      <name val="Times New Roman"/>
      <family val="1"/>
    </font>
    <font>
      <b/>
      <sz val="10"/>
      <name val="Times New Roman"/>
      <family val="1"/>
    </font>
    <font>
      <sz val="10"/>
      <name val="Times New Roman"/>
      <family val="1"/>
    </font>
    <font>
      <sz val="10"/>
      <color indexed="10"/>
      <name val="Times New Roman"/>
      <family val="1"/>
    </font>
    <font>
      <sz val="8"/>
      <name val="Times New Roman"/>
      <family val="1"/>
    </font>
    <font>
      <b/>
      <sz val="8"/>
      <name val="Times New Roman"/>
      <family val="1"/>
    </font>
    <font>
      <sz val="8"/>
      <name val="Times New Roman"/>
      <family val="1"/>
    </font>
    <font>
      <sz val="10"/>
      <color rgb="FFFF0000"/>
      <name val="Times New Roman"/>
      <family val="1"/>
    </font>
    <font>
      <sz val="11"/>
      <color theme="1"/>
      <name val="Calibri"/>
      <family val="2"/>
      <scheme val="minor"/>
    </font>
    <font>
      <u/>
      <sz val="10"/>
      <color theme="10"/>
      <name val="MS Sans Serif"/>
      <family val="2"/>
    </font>
    <font>
      <sz val="11"/>
      <color indexed="8"/>
      <name val="Calibri"/>
      <family val="2"/>
    </font>
    <font>
      <sz val="10"/>
      <name val="MS Sans Serif"/>
      <family val="2"/>
    </font>
    <font>
      <b/>
      <sz val="8"/>
      <name val="Calibri"/>
      <family val="2"/>
      <scheme val="minor"/>
    </font>
    <font>
      <b/>
      <sz val="8"/>
      <name val="Calibri"/>
      <family val="2"/>
    </font>
    <font>
      <b/>
      <sz val="8"/>
      <color indexed="8"/>
      <name val="Calibri"/>
      <family val="2"/>
    </font>
    <font>
      <sz val="8"/>
      <name val="Calibri"/>
      <family val="2"/>
    </font>
    <font>
      <sz val="8"/>
      <name val="Calibri"/>
      <family val="2"/>
      <scheme val="minor"/>
    </font>
    <font>
      <sz val="8"/>
      <color indexed="10"/>
      <name val="Calibri"/>
      <family val="2"/>
      <scheme val="minor"/>
    </font>
    <font>
      <sz val="8"/>
      <color indexed="12"/>
      <name val="Calibri"/>
      <family val="2"/>
      <scheme val="minor"/>
    </font>
    <font>
      <sz val="8"/>
      <name val="Times New Roman"/>
      <family val="1"/>
    </font>
    <font>
      <sz val="8"/>
      <name val="Times New Roman"/>
      <family val="1"/>
    </font>
    <font>
      <b/>
      <sz val="8"/>
      <color indexed="9"/>
      <name val="Calibri"/>
      <family val="2"/>
    </font>
    <font>
      <sz val="8"/>
      <color theme="1"/>
      <name val="Calibri"/>
      <family val="2"/>
    </font>
    <font>
      <sz val="8"/>
      <color indexed="8"/>
      <name val="Calibri"/>
      <family val="2"/>
    </font>
    <font>
      <sz val="9"/>
      <color indexed="81"/>
      <name val="Tahoma"/>
      <family val="2"/>
    </font>
    <font>
      <b/>
      <sz val="9"/>
      <color indexed="81"/>
      <name val="Tahoma"/>
      <family val="2"/>
    </font>
    <font>
      <sz val="10"/>
      <name val="Calibri"/>
      <family val="2"/>
    </font>
    <font>
      <sz val="10"/>
      <color theme="1"/>
      <name val="Calibri"/>
      <family val="2"/>
    </font>
    <font>
      <b/>
      <sz val="10"/>
      <color indexed="9"/>
      <name val="Calibri"/>
      <family val="2"/>
    </font>
    <font>
      <u/>
      <sz val="10"/>
      <color theme="10"/>
      <name val="Calibri"/>
      <family val="2"/>
    </font>
    <font>
      <b/>
      <sz val="10"/>
      <name val="Calibri"/>
      <family val="2"/>
    </font>
    <font>
      <b/>
      <sz val="10"/>
      <color indexed="8"/>
      <name val="Calibri"/>
      <family val="2"/>
    </font>
    <font>
      <sz val="10"/>
      <color indexed="8"/>
      <name val="Calibri"/>
      <family val="2"/>
    </font>
    <font>
      <b/>
      <sz val="10"/>
      <color rgb="FF000000"/>
      <name val="Calibri"/>
      <family val="2"/>
    </font>
    <font>
      <sz val="10"/>
      <color rgb="FF000000"/>
      <name val="Calibri"/>
      <family val="2"/>
    </font>
    <font>
      <u/>
      <sz val="10"/>
      <color rgb="FF0000FF"/>
      <name val="Calibri"/>
      <family val="2"/>
    </font>
    <font>
      <u/>
      <sz val="10"/>
      <name val="Calibri"/>
      <family val="2"/>
    </font>
    <font>
      <i/>
      <sz val="10"/>
      <name val="Calibri"/>
      <family val="2"/>
    </font>
    <font>
      <b/>
      <sz val="10"/>
      <color theme="1"/>
      <name val="Calibri"/>
      <family val="2"/>
    </font>
    <font>
      <sz val="10"/>
      <color rgb="FFFF0000"/>
      <name val="Calibri"/>
      <family val="2"/>
    </font>
    <font>
      <b/>
      <sz val="10"/>
      <color rgb="FFFF0000"/>
      <name val="Calibri"/>
      <family val="2"/>
    </font>
    <font>
      <b/>
      <sz val="10"/>
      <color theme="0"/>
      <name val="Calibri"/>
      <family val="2"/>
    </font>
    <font>
      <sz val="10"/>
      <color theme="1"/>
      <name val="Calibri"/>
      <family val="2"/>
      <scheme val="minor"/>
    </font>
    <font>
      <b/>
      <sz val="10"/>
      <name val="Calibri"/>
      <family val="2"/>
      <scheme val="minor"/>
    </font>
    <font>
      <b/>
      <sz val="10"/>
      <color theme="1"/>
      <name val="Calibri"/>
      <family val="2"/>
      <scheme val="minor"/>
    </font>
  </fonts>
  <fills count="31">
    <fill>
      <patternFill patternType="none"/>
    </fill>
    <fill>
      <patternFill patternType="gray125"/>
    </fill>
    <fill>
      <patternFill patternType="solid">
        <fgColor rgb="FFFFFFCC"/>
      </patternFill>
    </fill>
    <fill>
      <patternFill patternType="solid">
        <fgColor indexed="63"/>
        <bgColor indexed="64"/>
      </patternFill>
    </fill>
    <fill>
      <patternFill patternType="solid">
        <fgColor rgb="FFFF000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FF00"/>
        <bgColor indexed="64"/>
      </patternFill>
    </fill>
    <fill>
      <patternFill patternType="solid">
        <fgColor rgb="FF00FF00"/>
        <bgColor indexed="64"/>
      </patternFill>
    </fill>
    <fill>
      <patternFill patternType="solid">
        <fgColor rgb="FF99CCFF"/>
        <bgColor indexed="64"/>
      </patternFill>
    </fill>
    <fill>
      <patternFill patternType="solid">
        <fgColor rgb="FFFFC000"/>
        <bgColor indexed="64"/>
      </patternFill>
    </fill>
    <fill>
      <patternFill patternType="solid">
        <fgColor theme="7"/>
        <bgColor indexed="64"/>
      </patternFill>
    </fill>
    <fill>
      <patternFill patternType="solid">
        <fgColor rgb="FFFFFF99"/>
        <bgColor indexed="64"/>
      </patternFill>
    </fill>
    <fill>
      <patternFill patternType="solid">
        <fgColor rgb="FF333333"/>
        <bgColor indexed="64"/>
      </patternFill>
    </fill>
    <fill>
      <patternFill patternType="solid">
        <fgColor indexed="11"/>
        <bgColor indexed="64"/>
      </patternFill>
    </fill>
    <fill>
      <patternFill patternType="solid">
        <fgColor indexed="44"/>
        <bgColor indexed="64"/>
      </patternFill>
    </fill>
    <fill>
      <patternFill patternType="solid">
        <fgColor indexed="9"/>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rgb="FFFFC000"/>
        <bgColor rgb="FF000000"/>
      </patternFill>
    </fill>
    <fill>
      <patternFill patternType="solid">
        <fgColor theme="0" tint="-0.34998626667073579"/>
        <bgColor indexed="64"/>
      </patternFill>
    </fill>
    <fill>
      <patternFill patternType="solid">
        <fgColor theme="7" tint="0.39997558519241921"/>
        <bgColor indexed="64"/>
      </patternFill>
    </fill>
    <fill>
      <patternFill patternType="solid">
        <fgColor rgb="FF99CCFF"/>
        <bgColor rgb="FF000000"/>
      </patternFill>
    </fill>
    <fill>
      <patternFill patternType="solid">
        <fgColor theme="9" tint="-0.249977111117893"/>
        <bgColor indexed="64"/>
      </patternFill>
    </fill>
    <fill>
      <patternFill patternType="solid">
        <fgColor theme="9" tint="-0.249977111117893"/>
        <bgColor rgb="FF000000"/>
      </patternFill>
    </fill>
    <fill>
      <patternFill patternType="solid">
        <fgColor rgb="FFE26B0A"/>
        <bgColor rgb="FF000000"/>
      </patternFill>
    </fill>
    <fill>
      <patternFill patternType="solid">
        <fgColor rgb="FF7030A0"/>
        <bgColor indexed="64"/>
      </patternFill>
    </fill>
    <fill>
      <patternFill patternType="solid">
        <fgColor rgb="FFFF0066"/>
        <bgColor indexed="64"/>
      </patternFill>
    </fill>
    <fill>
      <patternFill patternType="solid">
        <fgColor rgb="FFFF0066"/>
        <bgColor rgb="FF000000"/>
      </patternFill>
    </fill>
    <fill>
      <patternFill patternType="solid">
        <fgColor theme="2" tint="-0.249977111117893"/>
        <bgColor rgb="FF000000"/>
      </patternFill>
    </fill>
    <fill>
      <patternFill patternType="solid">
        <fgColor theme="2"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40">
    <xf numFmtId="0" fontId="0" fillId="0" borderId="0"/>
    <xf numFmtId="0" fontId="5" fillId="0" borderId="0"/>
    <xf numFmtId="9" fontId="5" fillId="0" borderId="0" applyFont="0" applyFill="0" applyBorder="0" applyAlignment="0" applyProtection="0"/>
    <xf numFmtId="0" fontId="5" fillId="0" borderId="0">
      <alignment horizontal="left" vertical="top" wrapText="1"/>
    </xf>
    <xf numFmtId="0" fontId="13" fillId="0" borderId="0"/>
    <xf numFmtId="0" fontId="14" fillId="0" borderId="0" applyNumberFormat="0" applyFill="0" applyBorder="0" applyAlignment="0" applyProtection="0">
      <alignment vertical="top"/>
      <protection locked="0"/>
    </xf>
    <xf numFmtId="0" fontId="9" fillId="0" borderId="0"/>
    <xf numFmtId="9" fontId="15" fillId="0" borderId="0" applyFont="0" applyFill="0" applyBorder="0" applyAlignment="0" applyProtection="0"/>
    <xf numFmtId="0" fontId="16" fillId="0" borderId="0"/>
    <xf numFmtId="0" fontId="16" fillId="0" borderId="0"/>
    <xf numFmtId="0" fontId="9" fillId="0" borderId="0"/>
    <xf numFmtId="0" fontId="16" fillId="0" borderId="0"/>
    <xf numFmtId="0" fontId="16" fillId="0" borderId="0"/>
    <xf numFmtId="0" fontId="9" fillId="0" borderId="0"/>
    <xf numFmtId="0" fontId="13" fillId="2" borderId="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xf numFmtId="9" fontId="5" fillId="0" borderId="0" applyFont="0" applyFill="0" applyBorder="0" applyAlignment="0" applyProtection="0"/>
    <xf numFmtId="0" fontId="13" fillId="0" borderId="0"/>
    <xf numFmtId="9" fontId="13" fillId="0" borderId="0" applyFont="0" applyFill="0" applyBorder="0" applyAlignment="0" applyProtection="0"/>
    <xf numFmtId="0" fontId="24" fillId="0" borderId="0"/>
    <xf numFmtId="0" fontId="13" fillId="0" borderId="0"/>
    <xf numFmtId="0" fontId="13" fillId="0" borderId="0"/>
    <xf numFmtId="0" fontId="4" fillId="0" borderId="0"/>
    <xf numFmtId="0" fontId="9" fillId="0" borderId="0"/>
    <xf numFmtId="9" fontId="5" fillId="0" borderId="0" applyFont="0" applyFill="0" applyBorder="0" applyAlignment="0" applyProtection="0"/>
    <xf numFmtId="0" fontId="9" fillId="0" borderId="0"/>
    <xf numFmtId="0" fontId="9" fillId="0" borderId="0"/>
    <xf numFmtId="0" fontId="3" fillId="0" borderId="0"/>
    <xf numFmtId="0" fontId="25" fillId="0" borderId="0"/>
    <xf numFmtId="9" fontId="5"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59">
    <xf numFmtId="0" fontId="0" fillId="0" borderId="0" xfId="0"/>
    <xf numFmtId="0" fontId="6" fillId="0" borderId="0" xfId="0" applyFont="1"/>
    <xf numFmtId="0" fontId="7" fillId="0" borderId="0" xfId="0" applyFont="1" applyAlignment="1">
      <alignment horizontal="center"/>
    </xf>
    <xf numFmtId="0" fontId="8" fillId="0" borderId="0" xfId="0" applyFont="1"/>
    <xf numFmtId="0" fontId="7" fillId="0" borderId="0" xfId="0" applyFont="1"/>
    <xf numFmtId="0" fontId="7" fillId="0" borderId="0" xfId="0" applyFont="1" applyAlignment="1">
      <alignment horizontal="left"/>
    </xf>
    <xf numFmtId="164" fontId="7" fillId="0" borderId="0" xfId="0" applyNumberFormat="1" applyFont="1" applyAlignment="1">
      <alignment horizontal="left"/>
    </xf>
    <xf numFmtId="164" fontId="7" fillId="0" borderId="0" xfId="0" applyNumberFormat="1" applyFont="1"/>
    <xf numFmtId="0" fontId="6" fillId="0" borderId="0" xfId="1" applyFont="1" applyAlignment="1">
      <alignment horizontal="left"/>
    </xf>
    <xf numFmtId="0" fontId="7" fillId="0" borderId="0" xfId="1" applyFont="1" applyAlignment="1">
      <alignment horizontal="center"/>
    </xf>
    <xf numFmtId="0" fontId="7" fillId="0" borderId="0" xfId="1" applyFont="1"/>
    <xf numFmtId="0" fontId="6" fillId="0" borderId="0" xfId="1" applyFont="1"/>
    <xf numFmtId="164" fontId="6" fillId="0" borderId="0" xfId="0" applyNumberFormat="1" applyFont="1" applyAlignment="1">
      <alignment horizontal="left"/>
    </xf>
    <xf numFmtId="0" fontId="11" fillId="0" borderId="0" xfId="0" applyFont="1"/>
    <xf numFmtId="0" fontId="10" fillId="0" borderId="0" xfId="0" applyFont="1"/>
    <xf numFmtId="0" fontId="11" fillId="0" borderId="0" xfId="0" applyFont="1" applyAlignment="1">
      <alignment horizontal="left" vertical="top" wrapText="1"/>
    </xf>
    <xf numFmtId="0" fontId="0" fillId="0" borderId="0" xfId="0" applyAlignment="1">
      <alignment horizontal="left" vertical="top" wrapText="1"/>
    </xf>
    <xf numFmtId="0" fontId="12" fillId="0" borderId="0" xfId="0" applyFont="1"/>
    <xf numFmtId="0" fontId="20" fillId="0" borderId="1" xfId="4" applyFont="1" applyFill="1" applyBorder="1" applyAlignment="1">
      <alignment horizontal="left" vertical="top" wrapText="1"/>
    </xf>
    <xf numFmtId="2" fontId="20" fillId="0" borderId="1" xfId="4" applyNumberFormat="1" applyFont="1" applyFill="1" applyBorder="1" applyAlignment="1">
      <alignment horizontal="right" vertical="top" wrapText="1"/>
    </xf>
    <xf numFmtId="2" fontId="20" fillId="0" borderId="1" xfId="8" applyNumberFormat="1" applyFont="1" applyFill="1" applyBorder="1" applyAlignment="1">
      <alignment horizontal="right" vertical="top" wrapText="1"/>
    </xf>
    <xf numFmtId="0" fontId="5" fillId="0" borderId="0" xfId="0" applyFont="1"/>
    <xf numFmtId="0" fontId="17" fillId="0" borderId="0" xfId="0" applyFont="1" applyAlignment="1">
      <alignment horizontal="left"/>
    </xf>
    <xf numFmtId="0" fontId="21" fillId="0" borderId="0" xfId="0" applyFont="1" applyAlignment="1">
      <alignment horizontal="left"/>
    </xf>
    <xf numFmtId="0" fontId="22" fillId="0" borderId="0" xfId="0" applyNumberFormat="1" applyFont="1" applyAlignment="1">
      <alignment horizontal="left"/>
    </xf>
    <xf numFmtId="0" fontId="21" fillId="0" borderId="0" xfId="0" applyFont="1"/>
    <xf numFmtId="0" fontId="21" fillId="0" borderId="0" xfId="0" applyNumberFormat="1" applyFont="1"/>
    <xf numFmtId="0" fontId="21" fillId="0" borderId="0" xfId="0" applyFont="1" applyBorder="1" applyAlignment="1">
      <alignment horizontal="left"/>
    </xf>
    <xf numFmtId="0" fontId="21" fillId="0" borderId="0" xfId="0" applyFont="1" applyBorder="1" applyAlignment="1">
      <alignment horizontal="right"/>
    </xf>
    <xf numFmtId="0" fontId="21" fillId="0" borderId="0" xfId="0" quotePrefix="1" applyFont="1" applyBorder="1" applyAlignment="1">
      <alignment horizontal="left" vertical="top"/>
    </xf>
    <xf numFmtId="0" fontId="21" fillId="0" borderId="0" xfId="0" applyNumberFormat="1" applyFont="1" applyBorder="1" applyAlignment="1">
      <alignment horizontal="right"/>
    </xf>
    <xf numFmtId="164" fontId="21" fillId="0" borderId="0" xfId="0" applyNumberFormat="1" applyFont="1" applyBorder="1" applyAlignment="1">
      <alignment horizontal="right"/>
    </xf>
    <xf numFmtId="164" fontId="21" fillId="0" borderId="0" xfId="0" applyNumberFormat="1" applyFont="1" applyBorder="1" applyAlignment="1">
      <alignment horizontal="right" vertical="top"/>
    </xf>
    <xf numFmtId="165" fontId="21" fillId="0" borderId="0" xfId="2" applyNumberFormat="1" applyFont="1" applyBorder="1" applyAlignment="1">
      <alignment horizontal="right"/>
    </xf>
    <xf numFmtId="9" fontId="21" fillId="0" borderId="0" xfId="2" applyNumberFormat="1" applyFont="1" applyBorder="1" applyAlignment="1">
      <alignment horizontal="right"/>
    </xf>
    <xf numFmtId="164" fontId="21" fillId="0" borderId="0" xfId="0" applyNumberFormat="1" applyFont="1" applyAlignment="1">
      <alignment horizontal="left"/>
    </xf>
    <xf numFmtId="0" fontId="21" fillId="0" borderId="0" xfId="0" quotePrefix="1" applyFont="1"/>
    <xf numFmtId="0" fontId="21" fillId="0" borderId="0" xfId="0" applyFont="1" applyFill="1"/>
    <xf numFmtId="2" fontId="20" fillId="0" borderId="11" xfId="4" applyNumberFormat="1" applyFont="1" applyFill="1" applyBorder="1" applyAlignment="1">
      <alignment horizontal="right" vertical="top" wrapText="1"/>
    </xf>
    <xf numFmtId="0" fontId="20" fillId="0" borderId="11" xfId="4" applyFont="1" applyFill="1" applyBorder="1" applyAlignment="1">
      <alignment horizontal="left" vertical="top" wrapText="1"/>
    </xf>
    <xf numFmtId="0" fontId="19" fillId="12" borderId="1" xfId="4" applyFont="1" applyFill="1" applyBorder="1" applyAlignment="1">
      <alignment horizontal="right" vertical="top" wrapText="1"/>
    </xf>
    <xf numFmtId="0" fontId="26" fillId="3" borderId="1" xfId="4" applyFont="1" applyFill="1" applyBorder="1" applyAlignment="1">
      <alignment horizontal="right" vertical="top" wrapText="1"/>
    </xf>
    <xf numFmtId="2" fontId="26" fillId="3" borderId="1" xfId="4" applyNumberFormat="1" applyFont="1" applyFill="1" applyBorder="1" applyAlignment="1">
      <alignment horizontal="right" vertical="top" wrapText="1"/>
    </xf>
    <xf numFmtId="2" fontId="20" fillId="0" borderId="10" xfId="8" applyNumberFormat="1" applyFont="1" applyFill="1" applyBorder="1" applyAlignment="1">
      <alignment horizontal="right" vertical="top" wrapText="1"/>
    </xf>
    <xf numFmtId="2" fontId="20" fillId="0" borderId="10" xfId="4" applyNumberFormat="1" applyFont="1" applyFill="1" applyBorder="1" applyAlignment="1">
      <alignment horizontal="right" vertical="top" wrapText="1"/>
    </xf>
    <xf numFmtId="2" fontId="26" fillId="3" borderId="11" xfId="4" applyNumberFormat="1" applyFont="1" applyFill="1" applyBorder="1" applyAlignment="1">
      <alignment horizontal="right" vertical="top" wrapText="1"/>
    </xf>
    <xf numFmtId="0" fontId="26" fillId="3" borderId="9" xfId="4" applyFont="1" applyFill="1" applyBorder="1" applyAlignment="1">
      <alignment horizontal="right" vertical="top" wrapText="1"/>
    </xf>
    <xf numFmtId="2" fontId="26" fillId="3" borderId="9" xfId="4" applyNumberFormat="1" applyFont="1" applyFill="1" applyBorder="1" applyAlignment="1">
      <alignment horizontal="right" vertical="top" wrapText="1"/>
    </xf>
    <xf numFmtId="0" fontId="18" fillId="12" borderId="1" xfId="4" applyFont="1" applyFill="1" applyBorder="1" applyAlignment="1">
      <alignment horizontal="left" vertical="top" wrapText="1"/>
    </xf>
    <xf numFmtId="0" fontId="26" fillId="3" borderId="9" xfId="4" applyFont="1" applyFill="1" applyBorder="1" applyAlignment="1">
      <alignment horizontal="left" vertical="top" wrapText="1"/>
    </xf>
    <xf numFmtId="0" fontId="26" fillId="3" borderId="1" xfId="4" applyFont="1" applyFill="1" applyBorder="1" applyAlignment="1">
      <alignment horizontal="left" vertical="top" wrapText="1"/>
    </xf>
    <xf numFmtId="0" fontId="20" fillId="0" borderId="1" xfId="4" applyFont="1" applyBorder="1" applyAlignment="1">
      <alignment horizontal="left" vertical="top" wrapText="1"/>
    </xf>
    <xf numFmtId="0" fontId="20" fillId="0" borderId="1" xfId="10" applyFont="1" applyBorder="1" applyAlignment="1">
      <alignment horizontal="left" vertical="top" wrapText="1"/>
    </xf>
    <xf numFmtId="0" fontId="20" fillId="0" borderId="11" xfId="4" applyFont="1" applyBorder="1" applyAlignment="1">
      <alignment horizontal="left" vertical="top" wrapText="1"/>
    </xf>
    <xf numFmtId="0" fontId="20" fillId="0" borderId="10" xfId="4" applyFont="1" applyBorder="1" applyAlignment="1">
      <alignment horizontal="left" vertical="top" wrapText="1"/>
    </xf>
    <xf numFmtId="0" fontId="26" fillId="3" borderId="11" xfId="4" applyFont="1" applyFill="1" applyBorder="1" applyAlignment="1">
      <alignment horizontal="left" vertical="top" wrapText="1"/>
    </xf>
    <xf numFmtId="0" fontId="28" fillId="0" borderId="1" xfId="4" applyFont="1" applyBorder="1" applyAlignment="1">
      <alignment horizontal="left" vertical="top" wrapText="1"/>
    </xf>
    <xf numFmtId="0" fontId="21" fillId="12" borderId="0" xfId="0" applyFont="1" applyFill="1" applyAlignment="1">
      <alignment horizontal="left"/>
    </xf>
    <xf numFmtId="0" fontId="21" fillId="12" borderId="1" xfId="0" applyFont="1" applyFill="1" applyBorder="1" applyAlignment="1">
      <alignment horizontal="right" vertical="top"/>
    </xf>
    <xf numFmtId="0" fontId="28" fillId="0" borderId="11" xfId="4" applyFont="1" applyBorder="1" applyAlignment="1">
      <alignment horizontal="left" vertical="top" wrapText="1"/>
    </xf>
    <xf numFmtId="0" fontId="20" fillId="0" borderId="1" xfId="6" applyFont="1" applyFill="1" applyBorder="1" applyAlignment="1">
      <alignment horizontal="left" vertical="top" wrapText="1"/>
    </xf>
    <xf numFmtId="2" fontId="20" fillId="18" borderId="1" xfId="4" applyNumberFormat="1" applyFont="1" applyFill="1" applyBorder="1" applyAlignment="1">
      <alignment horizontal="right" vertical="top" wrapText="1"/>
    </xf>
    <xf numFmtId="0" fontId="28" fillId="0" borderId="1" xfId="4" applyFont="1" applyFill="1" applyBorder="1" applyAlignment="1">
      <alignment horizontal="left" vertical="top" wrapText="1"/>
    </xf>
    <xf numFmtId="0" fontId="20" fillId="18" borderId="1" xfId="4" applyFont="1" applyFill="1" applyBorder="1" applyAlignment="1">
      <alignment horizontal="left" vertical="top" wrapText="1"/>
    </xf>
    <xf numFmtId="2" fontId="20" fillId="18" borderId="1" xfId="4" applyNumberFormat="1" applyFont="1" applyFill="1" applyBorder="1" applyAlignment="1">
      <alignment horizontal="left" vertical="top" wrapText="1"/>
    </xf>
    <xf numFmtId="2" fontId="20" fillId="18" borderId="11" xfId="4" applyNumberFormat="1" applyFont="1" applyFill="1" applyBorder="1" applyAlignment="1">
      <alignment horizontal="right" vertical="top" wrapText="1"/>
    </xf>
    <xf numFmtId="0" fontId="20" fillId="18" borderId="11" xfId="4" applyFont="1" applyFill="1" applyBorder="1" applyAlignment="1">
      <alignment horizontal="left" vertical="top" wrapText="1"/>
    </xf>
    <xf numFmtId="2" fontId="20" fillId="18" borderId="1" xfId="8" applyNumberFormat="1" applyFont="1" applyFill="1" applyBorder="1" applyAlignment="1">
      <alignment horizontal="right" vertical="top" wrapText="1"/>
    </xf>
    <xf numFmtId="0" fontId="5" fillId="0" borderId="0" xfId="0" applyFont="1" applyAlignment="1">
      <alignment horizontal="left"/>
    </xf>
    <xf numFmtId="0" fontId="9" fillId="0" borderId="0" xfId="0" applyFont="1"/>
    <xf numFmtId="0" fontId="9" fillId="0" borderId="0" xfId="0" applyFont="1" applyFill="1"/>
    <xf numFmtId="0" fontId="21" fillId="12" borderId="11" xfId="0" applyFont="1" applyFill="1" applyBorder="1" applyAlignment="1">
      <alignment horizontal="right" vertical="top"/>
    </xf>
    <xf numFmtId="0" fontId="21" fillId="12" borderId="0" xfId="0" applyFont="1" applyFill="1" applyAlignment="1">
      <alignment horizontal="right"/>
    </xf>
    <xf numFmtId="0" fontId="21" fillId="0" borderId="0" xfId="0" applyFont="1" applyBorder="1"/>
    <xf numFmtId="0" fontId="21" fillId="0" borderId="2" xfId="0" applyFont="1" applyBorder="1" applyAlignment="1">
      <alignment horizontal="left"/>
    </xf>
    <xf numFmtId="0" fontId="21" fillId="0" borderId="3" xfId="0" applyFont="1" applyBorder="1" applyAlignment="1">
      <alignment horizontal="left"/>
    </xf>
    <xf numFmtId="0" fontId="21" fillId="0" borderId="3" xfId="0" applyFont="1" applyBorder="1" applyAlignment="1">
      <alignment horizontal="right"/>
    </xf>
    <xf numFmtId="0" fontId="21" fillId="0" borderId="12" xfId="0" applyFont="1" applyBorder="1"/>
    <xf numFmtId="0" fontId="21" fillId="0" borderId="5" xfId="0" applyFont="1" applyBorder="1"/>
    <xf numFmtId="0" fontId="21" fillId="0" borderId="6" xfId="0" applyFont="1" applyBorder="1"/>
    <xf numFmtId="0" fontId="21" fillId="0" borderId="7" xfId="0" applyFont="1" applyBorder="1" applyAlignment="1">
      <alignment horizontal="left" vertical="top" wrapText="1"/>
    </xf>
    <xf numFmtId="0" fontId="21" fillId="0" borderId="4" xfId="0" applyFont="1" applyBorder="1" applyAlignment="1">
      <alignment horizontal="left" vertical="top" wrapText="1"/>
    </xf>
    <xf numFmtId="0" fontId="21" fillId="0" borderId="4" xfId="0" applyFont="1" applyBorder="1" applyAlignment="1">
      <alignment horizontal="right" vertical="top" wrapText="1"/>
    </xf>
    <xf numFmtId="0" fontId="21" fillId="0" borderId="12" xfId="0" applyFont="1" applyBorder="1" applyAlignment="1">
      <alignment horizontal="right" vertical="top" wrapText="1"/>
    </xf>
    <xf numFmtId="0" fontId="21" fillId="0" borderId="6" xfId="0" applyFont="1" applyBorder="1" applyAlignment="1">
      <alignment horizontal="right" vertical="top" wrapText="1"/>
    </xf>
    <xf numFmtId="0" fontId="5" fillId="0" borderId="0" xfId="0" applyFont="1" applyAlignment="1">
      <alignment horizontal="center"/>
    </xf>
    <xf numFmtId="0" fontId="31" fillId="0" borderId="0" xfId="4" applyFont="1" applyFill="1" applyAlignment="1">
      <alignment horizontal="left" vertical="top"/>
    </xf>
    <xf numFmtId="0" fontId="31" fillId="0" borderId="0" xfId="4" applyFont="1" applyFill="1" applyAlignment="1">
      <alignment vertical="top" wrapText="1"/>
    </xf>
    <xf numFmtId="0" fontId="32" fillId="0" borderId="0" xfId="4" applyFont="1" applyFill="1" applyAlignment="1">
      <alignment vertical="top"/>
    </xf>
    <xf numFmtId="0" fontId="32" fillId="0" borderId="0" xfId="4" applyFont="1" applyFill="1" applyAlignment="1">
      <alignment horizontal="left" vertical="top"/>
    </xf>
    <xf numFmtId="0" fontId="32" fillId="0" borderId="0" xfId="4" applyFont="1" applyAlignment="1">
      <alignment horizontal="right" vertical="top"/>
    </xf>
    <xf numFmtId="0" fontId="32" fillId="0" borderId="0" xfId="4" applyFont="1" applyFill="1" applyAlignment="1">
      <alignment horizontal="right" vertical="top"/>
    </xf>
    <xf numFmtId="0" fontId="31" fillId="0" borderId="0" xfId="4" applyFont="1" applyAlignment="1">
      <alignment horizontal="right" vertical="top"/>
    </xf>
    <xf numFmtId="0" fontId="31" fillId="0" borderId="0" xfId="0" applyFont="1" applyFill="1" applyAlignment="1">
      <alignment horizontal="left" vertical="top" wrapText="1"/>
    </xf>
    <xf numFmtId="0" fontId="31" fillId="0" borderId="0" xfId="0" applyFont="1" applyFill="1"/>
    <xf numFmtId="0" fontId="33" fillId="3" borderId="1" xfId="4" quotePrefix="1" applyFont="1" applyFill="1" applyBorder="1" applyAlignment="1">
      <alignment vertical="top"/>
    </xf>
    <xf numFmtId="0" fontId="32" fillId="0" borderId="0" xfId="4" applyFont="1" applyAlignment="1">
      <alignment horizontal="left" vertical="top"/>
    </xf>
    <xf numFmtId="0" fontId="31" fillId="0" borderId="1" xfId="4" applyFont="1" applyBorder="1" applyAlignment="1">
      <alignment vertical="top"/>
    </xf>
    <xf numFmtId="0" fontId="31" fillId="0" borderId="0" xfId="0" applyFont="1" applyAlignment="1">
      <alignment horizontal="right"/>
    </xf>
    <xf numFmtId="0" fontId="34" fillId="0" borderId="0" xfId="5" applyFont="1" applyFill="1" applyAlignment="1" applyProtection="1">
      <alignment horizontal="left" vertical="top"/>
    </xf>
    <xf numFmtId="0" fontId="31" fillId="0" borderId="0" xfId="0" applyFont="1" applyFill="1" applyAlignment="1">
      <alignment horizontal="right"/>
    </xf>
    <xf numFmtId="0" fontId="32" fillId="0" borderId="0" xfId="4" applyFont="1" applyAlignment="1">
      <alignment horizontal="right" vertical="top" wrapText="1"/>
    </xf>
    <xf numFmtId="0" fontId="31" fillId="5" borderId="1" xfId="4" applyFont="1" applyFill="1" applyBorder="1" applyAlignment="1">
      <alignment vertical="top"/>
    </xf>
    <xf numFmtId="0" fontId="31" fillId="0" borderId="0" xfId="4" applyFont="1" applyFill="1" applyAlignment="1">
      <alignment horizontal="right" vertical="top"/>
    </xf>
    <xf numFmtId="0" fontId="31" fillId="0" borderId="0" xfId="4" applyFont="1" applyFill="1" applyBorder="1" applyAlignment="1">
      <alignment horizontal="right" vertical="top"/>
    </xf>
    <xf numFmtId="0" fontId="31" fillId="0" borderId="0" xfId="4" applyFont="1" applyFill="1" applyAlignment="1">
      <alignment vertical="top"/>
    </xf>
    <xf numFmtId="0" fontId="31" fillId="6" borderId="1" xfId="4" applyFont="1" applyFill="1" applyBorder="1" applyAlignment="1">
      <alignment vertical="top"/>
    </xf>
    <xf numFmtId="0" fontId="32" fillId="7" borderId="1" xfId="4" applyFont="1" applyFill="1" applyBorder="1" applyAlignment="1">
      <alignment vertical="top"/>
    </xf>
    <xf numFmtId="0" fontId="31" fillId="0" borderId="0" xfId="4" applyFont="1" applyBorder="1" applyAlignment="1">
      <alignment horizontal="left" vertical="top"/>
    </xf>
    <xf numFmtId="0" fontId="32" fillId="0" borderId="0" xfId="4" applyFont="1" applyAlignment="1">
      <alignment horizontal="right"/>
    </xf>
    <xf numFmtId="0" fontId="31" fillId="0" borderId="0" xfId="4" applyFont="1" applyFill="1" applyAlignment="1">
      <alignment horizontal="right"/>
    </xf>
    <xf numFmtId="0" fontId="35" fillId="8" borderId="1" xfId="4" applyFont="1" applyFill="1" applyBorder="1" applyAlignment="1">
      <alignment vertical="top"/>
    </xf>
    <xf numFmtId="0" fontId="31" fillId="9" borderId="1" xfId="4" applyFont="1" applyFill="1" applyBorder="1" applyAlignment="1">
      <alignment vertical="top"/>
    </xf>
    <xf numFmtId="0" fontId="31" fillId="30" borderId="11" xfId="4" applyFont="1" applyFill="1" applyBorder="1" applyAlignment="1">
      <alignment vertical="top"/>
    </xf>
    <xf numFmtId="0" fontId="31" fillId="10" borderId="1" xfId="4" applyFont="1" applyFill="1" applyBorder="1" applyAlignment="1">
      <alignment vertical="top"/>
    </xf>
    <xf numFmtId="0" fontId="31" fillId="0" borderId="0" xfId="4" applyFont="1" applyBorder="1" applyAlignment="1">
      <alignment horizontal="right" vertical="top"/>
    </xf>
    <xf numFmtId="0" fontId="31" fillId="23" borderId="9" xfId="4" applyFont="1" applyFill="1" applyBorder="1" applyAlignment="1">
      <alignment vertical="top"/>
    </xf>
    <xf numFmtId="0" fontId="34" fillId="0" borderId="0" xfId="5" applyFont="1" applyFill="1" applyAlignment="1" applyProtection="1">
      <alignment horizontal="right" vertical="top"/>
    </xf>
    <xf numFmtId="0" fontId="31" fillId="27" borderId="11" xfId="4" applyFont="1" applyFill="1" applyBorder="1" applyAlignment="1">
      <alignment vertical="top"/>
    </xf>
    <xf numFmtId="0" fontId="31" fillId="4" borderId="1" xfId="4" applyFont="1" applyFill="1" applyBorder="1" applyAlignment="1">
      <alignment vertical="top"/>
    </xf>
    <xf numFmtId="0" fontId="32" fillId="0" borderId="0" xfId="4" applyFont="1" applyAlignment="1">
      <alignment horizontal="left"/>
    </xf>
    <xf numFmtId="0" fontId="32" fillId="26" borderId="0" xfId="4" applyFont="1" applyFill="1" applyAlignment="1">
      <alignment vertical="top" wrapText="1"/>
    </xf>
    <xf numFmtId="0" fontId="32" fillId="0" borderId="0" xfId="4" applyFont="1" applyAlignment="1"/>
    <xf numFmtId="0" fontId="32" fillId="0" borderId="0" xfId="4" applyFont="1"/>
    <xf numFmtId="0" fontId="31" fillId="0" borderId="0" xfId="4" applyFont="1" applyFill="1" applyAlignment="1">
      <alignment horizontal="left" vertical="top" wrapText="1"/>
    </xf>
    <xf numFmtId="0" fontId="32" fillId="0" borderId="0" xfId="4" applyFont="1" applyAlignment="1">
      <alignment vertical="top" wrapText="1"/>
    </xf>
    <xf numFmtId="0" fontId="32" fillId="0" borderId="0" xfId="4" applyFont="1" applyAlignment="1">
      <alignment horizontal="left" vertical="top" wrapText="1"/>
    </xf>
    <xf numFmtId="0" fontId="31" fillId="0" borderId="0" xfId="4" applyFont="1" applyBorder="1" applyAlignment="1">
      <alignment vertical="top" wrapText="1"/>
    </xf>
    <xf numFmtId="0" fontId="31" fillId="0" borderId="0" xfId="4" applyFont="1" applyBorder="1" applyAlignment="1">
      <alignment horizontal="right" vertical="top" wrapText="1"/>
    </xf>
    <xf numFmtId="0" fontId="32" fillId="0" borderId="0" xfId="4" applyFont="1" applyFill="1" applyAlignment="1">
      <alignment horizontal="right" vertical="top" wrapText="1"/>
    </xf>
    <xf numFmtId="0" fontId="31" fillId="0" borderId="0" xfId="4" applyFont="1" applyAlignment="1">
      <alignment horizontal="right" vertical="top" wrapText="1"/>
    </xf>
    <xf numFmtId="0" fontId="32" fillId="0" borderId="0" xfId="4" applyFont="1" applyFill="1" applyAlignment="1">
      <alignment vertical="top" wrapText="1"/>
    </xf>
    <xf numFmtId="0" fontId="32" fillId="0" borderId="0" xfId="4" applyFont="1" applyFill="1" applyAlignment="1">
      <alignment horizontal="left" vertical="top" wrapText="1"/>
    </xf>
    <xf numFmtId="0" fontId="35" fillId="12" borderId="1" xfId="4" applyFont="1" applyFill="1" applyBorder="1" applyAlignment="1">
      <alignment horizontal="left" vertical="top" wrapText="1"/>
    </xf>
    <xf numFmtId="0" fontId="35" fillId="12" borderId="1" xfId="4" applyFont="1" applyFill="1" applyBorder="1" applyAlignment="1">
      <alignment vertical="top" wrapText="1"/>
    </xf>
    <xf numFmtId="0" fontId="36" fillId="12" borderId="1" xfId="4" applyFont="1" applyFill="1" applyBorder="1" applyAlignment="1">
      <alignment horizontal="right" vertical="top" wrapText="1"/>
    </xf>
    <xf numFmtId="0" fontId="35" fillId="12" borderId="1" xfId="4" applyFont="1" applyFill="1" applyBorder="1" applyAlignment="1">
      <alignment horizontal="right" vertical="top" wrapText="1"/>
    </xf>
    <xf numFmtId="0" fontId="35" fillId="12" borderId="11" xfId="4" applyFont="1" applyFill="1" applyBorder="1" applyAlignment="1">
      <alignment horizontal="left" vertical="top" wrapText="1"/>
    </xf>
    <xf numFmtId="0" fontId="33" fillId="3" borderId="1" xfId="4" applyFont="1" applyFill="1" applyBorder="1" applyAlignment="1">
      <alignment horizontal="left" vertical="top" wrapText="1"/>
    </xf>
    <xf numFmtId="0" fontId="33" fillId="3" borderId="1" xfId="4" quotePrefix="1" applyFont="1" applyFill="1" applyBorder="1" applyAlignment="1">
      <alignment vertical="top" wrapText="1"/>
    </xf>
    <xf numFmtId="0" fontId="33" fillId="13" borderId="1" xfId="4" applyFont="1" applyFill="1" applyBorder="1" applyAlignment="1">
      <alignment vertical="top" wrapText="1"/>
    </xf>
    <xf numFmtId="0" fontId="33" fillId="3" borderId="1" xfId="4" applyFont="1" applyFill="1" applyBorder="1" applyAlignment="1">
      <alignment horizontal="right" vertical="top" wrapText="1"/>
    </xf>
    <xf numFmtId="0" fontId="33" fillId="13" borderId="1" xfId="4" applyFont="1" applyFill="1" applyBorder="1" applyAlignment="1">
      <alignment horizontal="right" vertical="top" wrapText="1"/>
    </xf>
    <xf numFmtId="0" fontId="33" fillId="13" borderId="1" xfId="4" applyFont="1" applyFill="1" applyBorder="1" applyAlignment="1">
      <alignment horizontal="left" vertical="top" wrapText="1"/>
    </xf>
    <xf numFmtId="0" fontId="33" fillId="13" borderId="11" xfId="4" applyFont="1" applyFill="1" applyBorder="1" applyAlignment="1">
      <alignment horizontal="left" vertical="top" wrapText="1"/>
    </xf>
    <xf numFmtId="0" fontId="31" fillId="9" borderId="1" xfId="4" applyFont="1" applyFill="1" applyBorder="1" applyAlignment="1">
      <alignment horizontal="left" vertical="top" wrapText="1"/>
    </xf>
    <xf numFmtId="0" fontId="31" fillId="9" borderId="1" xfId="4" applyFont="1" applyFill="1" applyBorder="1" applyAlignment="1">
      <alignment vertical="top" wrapText="1"/>
    </xf>
    <xf numFmtId="0" fontId="31" fillId="9" borderId="1" xfId="6" applyFont="1" applyFill="1" applyBorder="1" applyAlignment="1">
      <alignment horizontal="left" vertical="top" wrapText="1"/>
    </xf>
    <xf numFmtId="0" fontId="32" fillId="9" borderId="1" xfId="4" applyFont="1" applyFill="1" applyBorder="1" applyAlignment="1">
      <alignment vertical="top" wrapText="1"/>
    </xf>
    <xf numFmtId="0" fontId="31" fillId="9" borderId="1" xfId="4" applyFont="1" applyFill="1" applyBorder="1" applyAlignment="1">
      <alignment horizontal="right" vertical="top" wrapText="1"/>
    </xf>
    <xf numFmtId="2" fontId="31" fillId="9" borderId="1" xfId="4" applyNumberFormat="1" applyFont="1" applyFill="1" applyBorder="1" applyAlignment="1">
      <alignment horizontal="right" vertical="top" wrapText="1"/>
    </xf>
    <xf numFmtId="2" fontId="31" fillId="9" borderId="1" xfId="4" quotePrefix="1" applyNumberFormat="1" applyFont="1" applyFill="1" applyBorder="1" applyAlignment="1">
      <alignment horizontal="right" vertical="top" wrapText="1"/>
    </xf>
    <xf numFmtId="0" fontId="31" fillId="9" borderId="11" xfId="4" applyFont="1" applyFill="1" applyBorder="1" applyAlignment="1">
      <alignment horizontal="left" vertical="top" wrapText="1"/>
    </xf>
    <xf numFmtId="0" fontId="31" fillId="9" borderId="11" xfId="4" applyFont="1" applyFill="1" applyBorder="1" applyAlignment="1">
      <alignment vertical="top" wrapText="1"/>
    </xf>
    <xf numFmtId="0" fontId="31" fillId="9" borderId="11" xfId="6" applyFont="1" applyFill="1" applyBorder="1" applyAlignment="1">
      <alignment horizontal="left" vertical="top" wrapText="1"/>
    </xf>
    <xf numFmtId="0" fontId="32" fillId="9" borderId="11" xfId="4" applyFont="1" applyFill="1" applyBorder="1" applyAlignment="1">
      <alignment vertical="top" wrapText="1"/>
    </xf>
    <xf numFmtId="0" fontId="31" fillId="9" borderId="11" xfId="4" applyFont="1" applyFill="1" applyBorder="1" applyAlignment="1">
      <alignment horizontal="right" vertical="top" wrapText="1"/>
    </xf>
    <xf numFmtId="2" fontId="31" fillId="9" borderId="11" xfId="4" applyNumberFormat="1" applyFont="1" applyFill="1" applyBorder="1" applyAlignment="1">
      <alignment horizontal="right" vertical="top" wrapText="1"/>
    </xf>
    <xf numFmtId="0" fontId="31" fillId="9" borderId="10" xfId="4" applyFont="1" applyFill="1" applyBorder="1" applyAlignment="1">
      <alignment horizontal="left" vertical="top" wrapText="1"/>
    </xf>
    <xf numFmtId="0" fontId="31" fillId="9" borderId="10" xfId="4" applyFont="1" applyFill="1" applyBorder="1" applyAlignment="1">
      <alignment vertical="top" wrapText="1"/>
    </xf>
    <xf numFmtId="0" fontId="31" fillId="9" borderId="10" xfId="6" applyFont="1" applyFill="1" applyBorder="1" applyAlignment="1">
      <alignment horizontal="left" vertical="top" wrapText="1"/>
    </xf>
    <xf numFmtId="0" fontId="32" fillId="9" borderId="10" xfId="4" applyFont="1" applyFill="1" applyBorder="1" applyAlignment="1">
      <alignment vertical="top" wrapText="1"/>
    </xf>
    <xf numFmtId="0" fontId="31" fillId="9" borderId="10" xfId="4" applyFont="1" applyFill="1" applyBorder="1" applyAlignment="1">
      <alignment horizontal="right" vertical="top" wrapText="1"/>
    </xf>
    <xf numFmtId="2" fontId="31" fillId="9" borderId="10" xfId="4" applyNumberFormat="1" applyFont="1" applyFill="1" applyBorder="1" applyAlignment="1">
      <alignment horizontal="right" vertical="top" wrapText="1"/>
    </xf>
    <xf numFmtId="2" fontId="31" fillId="9" borderId="10" xfId="4" quotePrefix="1" applyNumberFormat="1" applyFont="1" applyFill="1" applyBorder="1" applyAlignment="1">
      <alignment horizontal="right" vertical="top" wrapText="1"/>
    </xf>
    <xf numFmtId="0" fontId="31" fillId="0" borderId="1" xfId="4" applyFont="1" applyFill="1" applyBorder="1" applyAlignment="1">
      <alignment horizontal="left" vertical="top" wrapText="1"/>
    </xf>
    <xf numFmtId="0" fontId="31" fillId="0" borderId="1" xfId="4" applyFont="1" applyFill="1" applyBorder="1" applyAlignment="1">
      <alignment vertical="top" wrapText="1"/>
    </xf>
    <xf numFmtId="0" fontId="31" fillId="16" borderId="1" xfId="4" applyFont="1" applyFill="1" applyBorder="1" applyAlignment="1">
      <alignment vertical="top" wrapText="1"/>
    </xf>
    <xf numFmtId="0" fontId="31" fillId="0" borderId="1" xfId="6" applyFont="1" applyFill="1" applyBorder="1" applyAlignment="1">
      <alignment horizontal="left" vertical="top" wrapText="1"/>
    </xf>
    <xf numFmtId="0" fontId="31" fillId="0" borderId="1" xfId="4" applyFont="1" applyFill="1" applyBorder="1" applyAlignment="1">
      <alignment horizontal="right" vertical="top" wrapText="1"/>
    </xf>
    <xf numFmtId="2" fontId="31" fillId="0" borderId="1" xfId="4" applyNumberFormat="1" applyFont="1" applyFill="1" applyBorder="1" applyAlignment="1">
      <alignment horizontal="right" vertical="top" wrapText="1"/>
    </xf>
    <xf numFmtId="0" fontId="31" fillId="0" borderId="11" xfId="4" applyFont="1" applyFill="1" applyBorder="1" applyAlignment="1">
      <alignment horizontal="left" vertical="top" wrapText="1"/>
    </xf>
    <xf numFmtId="0" fontId="33" fillId="3" borderId="1" xfId="4" applyFont="1" applyFill="1" applyBorder="1" applyAlignment="1">
      <alignment vertical="top" wrapText="1"/>
    </xf>
    <xf numFmtId="0" fontId="33" fillId="3" borderId="11" xfId="4" applyFont="1" applyFill="1" applyBorder="1" applyAlignment="1">
      <alignment horizontal="left" vertical="top" wrapText="1"/>
    </xf>
    <xf numFmtId="0" fontId="31" fillId="15" borderId="1" xfId="6" applyFont="1" applyFill="1" applyBorder="1" applyAlignment="1">
      <alignment horizontal="left" vertical="top" wrapText="1"/>
    </xf>
    <xf numFmtId="0" fontId="32" fillId="15" borderId="1" xfId="4" applyFont="1" applyFill="1" applyBorder="1" applyAlignment="1">
      <alignment vertical="top" wrapText="1"/>
    </xf>
    <xf numFmtId="0" fontId="31" fillId="15" borderId="1" xfId="4" applyFont="1" applyFill="1" applyBorder="1" applyAlignment="1">
      <alignment horizontal="right" vertical="top" wrapText="1"/>
    </xf>
    <xf numFmtId="2" fontId="31" fillId="15" borderId="1" xfId="4" applyNumberFormat="1" applyFont="1" applyFill="1" applyBorder="1" applyAlignment="1">
      <alignment horizontal="right" vertical="top" wrapText="1"/>
    </xf>
    <xf numFmtId="2" fontId="31" fillId="15" borderId="1" xfId="4" quotePrefix="1" applyNumberFormat="1" applyFont="1" applyFill="1" applyBorder="1" applyAlignment="1">
      <alignment horizontal="right" vertical="top" wrapText="1"/>
    </xf>
    <xf numFmtId="0" fontId="31" fillId="15" borderId="1" xfId="4" applyFont="1" applyFill="1" applyBorder="1" applyAlignment="1">
      <alignment vertical="top" wrapText="1"/>
    </xf>
    <xf numFmtId="0" fontId="31" fillId="15" borderId="1" xfId="4" applyFont="1" applyFill="1" applyBorder="1" applyAlignment="1">
      <alignment horizontal="left" vertical="top" wrapText="1"/>
    </xf>
    <xf numFmtId="0" fontId="31" fillId="15" borderId="11" xfId="4" applyFont="1" applyFill="1" applyBorder="1" applyAlignment="1">
      <alignment horizontal="left" vertical="top" wrapText="1"/>
    </xf>
    <xf numFmtId="0" fontId="31" fillId="15" borderId="11" xfId="6" applyFont="1" applyFill="1" applyBorder="1" applyAlignment="1">
      <alignment horizontal="left" vertical="top" wrapText="1"/>
    </xf>
    <xf numFmtId="0" fontId="32" fillId="15" borderId="11" xfId="4" applyFont="1" applyFill="1" applyBorder="1" applyAlignment="1">
      <alignment vertical="top" wrapText="1"/>
    </xf>
    <xf numFmtId="0" fontId="31" fillId="15" borderId="11" xfId="4" applyFont="1" applyFill="1" applyBorder="1" applyAlignment="1">
      <alignment horizontal="right" vertical="top" wrapText="1"/>
    </xf>
    <xf numFmtId="2" fontId="31" fillId="15" borderId="11" xfId="4" applyNumberFormat="1" applyFont="1" applyFill="1" applyBorder="1" applyAlignment="1">
      <alignment horizontal="right" vertical="top" wrapText="1"/>
    </xf>
    <xf numFmtId="0" fontId="31" fillId="15" borderId="11" xfId="4" applyFont="1" applyFill="1" applyBorder="1" applyAlignment="1">
      <alignment vertical="top" wrapText="1"/>
    </xf>
    <xf numFmtId="0" fontId="31" fillId="0" borderId="1" xfId="4" applyFont="1" applyBorder="1" applyAlignment="1">
      <alignment horizontal="left" vertical="top" wrapText="1"/>
    </xf>
    <xf numFmtId="0" fontId="37" fillId="0" borderId="1" xfId="4" applyFont="1" applyBorder="1" applyAlignment="1">
      <alignment vertical="top" wrapText="1"/>
    </xf>
    <xf numFmtId="0" fontId="36" fillId="0" borderId="1" xfId="4" applyFont="1" applyFill="1" applyBorder="1" applyAlignment="1">
      <alignment horizontal="right" vertical="top" wrapText="1"/>
    </xf>
    <xf numFmtId="0" fontId="36" fillId="0" borderId="1" xfId="4" applyFont="1" applyBorder="1" applyAlignment="1">
      <alignment horizontal="right" vertical="top" wrapText="1"/>
    </xf>
    <xf numFmtId="0" fontId="32" fillId="0" borderId="1" xfId="4" applyFont="1" applyFill="1" applyBorder="1" applyAlignment="1">
      <alignment vertical="top" wrapText="1"/>
    </xf>
    <xf numFmtId="0" fontId="32" fillId="0" borderId="1" xfId="4" applyFont="1" applyFill="1" applyBorder="1" applyAlignment="1">
      <alignment horizontal="right" vertical="top" wrapText="1"/>
    </xf>
    <xf numFmtId="0" fontId="32" fillId="0" borderId="1" xfId="4" applyFont="1" applyFill="1" applyBorder="1" applyAlignment="1">
      <alignment horizontal="left" vertical="top" wrapText="1"/>
    </xf>
    <xf numFmtId="0" fontId="32" fillId="0" borderId="11" xfId="4" applyFont="1" applyFill="1" applyBorder="1" applyAlignment="1">
      <alignment horizontal="left" vertical="top" wrapText="1"/>
    </xf>
    <xf numFmtId="0" fontId="31" fillId="24" borderId="11" xfId="4" applyFont="1" applyFill="1" applyBorder="1" applyAlignment="1">
      <alignment horizontal="left" vertical="top" wrapText="1"/>
    </xf>
    <xf numFmtId="0" fontId="31" fillId="24" borderId="11" xfId="4" applyFont="1" applyFill="1" applyBorder="1" applyAlignment="1">
      <alignment vertical="top" wrapText="1"/>
    </xf>
    <xf numFmtId="0" fontId="31" fillId="23" borderId="11" xfId="4" applyFont="1" applyFill="1" applyBorder="1" applyAlignment="1">
      <alignment vertical="top" wrapText="1"/>
    </xf>
    <xf numFmtId="0" fontId="38" fillId="24" borderId="11" xfId="4" applyFont="1" applyFill="1" applyBorder="1" applyAlignment="1">
      <alignment horizontal="right" vertical="top" wrapText="1"/>
    </xf>
    <xf numFmtId="2" fontId="31" fillId="24" borderId="11" xfId="4" applyNumberFormat="1" applyFont="1" applyFill="1" applyBorder="1" applyAlignment="1">
      <alignment horizontal="right" vertical="top" wrapText="1"/>
    </xf>
    <xf numFmtId="166" fontId="31" fillId="24" borderId="11" xfId="4" applyNumberFormat="1" applyFont="1" applyFill="1" applyBorder="1" applyAlignment="1">
      <alignment horizontal="right" vertical="top" wrapText="1"/>
    </xf>
    <xf numFmtId="2" fontId="31" fillId="24" borderId="11" xfId="4" applyNumberFormat="1" applyFont="1" applyFill="1" applyBorder="1" applyAlignment="1">
      <alignment vertical="top" wrapText="1"/>
    </xf>
    <xf numFmtId="2" fontId="39" fillId="24" borderId="11" xfId="4" applyNumberFormat="1" applyFont="1" applyFill="1" applyBorder="1" applyAlignment="1">
      <alignment horizontal="right" vertical="top" wrapText="1"/>
    </xf>
    <xf numFmtId="0" fontId="39" fillId="24" borderId="11" xfId="4" applyFont="1" applyFill="1" applyBorder="1" applyAlignment="1">
      <alignment horizontal="left" vertical="top" wrapText="1"/>
    </xf>
    <xf numFmtId="0" fontId="39" fillId="24" borderId="11" xfId="4" applyFont="1" applyFill="1" applyBorder="1" applyAlignment="1">
      <alignment horizontal="right" vertical="top" wrapText="1"/>
    </xf>
    <xf numFmtId="0" fontId="40" fillId="24" borderId="11" xfId="5" applyFont="1" applyFill="1" applyBorder="1" applyAlignment="1" applyProtection="1">
      <alignment vertical="top" wrapText="1"/>
    </xf>
    <xf numFmtId="0" fontId="40" fillId="24" borderId="11" xfId="5" applyFont="1" applyFill="1" applyBorder="1" applyAlignment="1" applyProtection="1">
      <alignment horizontal="left" vertical="top" wrapText="1"/>
    </xf>
    <xf numFmtId="0" fontId="31" fillId="24" borderId="11" xfId="5" applyFont="1" applyFill="1" applyBorder="1" applyAlignment="1" applyProtection="1">
      <alignment horizontal="right" vertical="top" wrapText="1"/>
    </xf>
    <xf numFmtId="0" fontId="31" fillId="29" borderId="10" xfId="4" applyFont="1" applyFill="1" applyBorder="1" applyAlignment="1">
      <alignment horizontal="left" vertical="top" wrapText="1"/>
    </xf>
    <xf numFmtId="0" fontId="31" fillId="29" borderId="10" xfId="4" applyFont="1" applyFill="1" applyBorder="1" applyAlignment="1">
      <alignment vertical="top" wrapText="1"/>
    </xf>
    <xf numFmtId="0" fontId="31" fillId="29" borderId="11" xfId="4" applyFont="1" applyFill="1" applyBorder="1" applyAlignment="1">
      <alignment vertical="top" wrapText="1"/>
    </xf>
    <xf numFmtId="0" fontId="31" fillId="29" borderId="11" xfId="4" applyFont="1" applyFill="1" applyBorder="1" applyAlignment="1">
      <alignment horizontal="left" vertical="top" wrapText="1"/>
    </xf>
    <xf numFmtId="0" fontId="38" fillId="29" borderId="10" xfId="4" applyFont="1" applyFill="1" applyBorder="1" applyAlignment="1">
      <alignment horizontal="right" vertical="top" wrapText="1"/>
    </xf>
    <xf numFmtId="2" fontId="31" fillId="29" borderId="10" xfId="4" applyNumberFormat="1" applyFont="1" applyFill="1" applyBorder="1" applyAlignment="1">
      <alignment horizontal="right" vertical="top" wrapText="1"/>
    </xf>
    <xf numFmtId="0" fontId="39" fillId="29" borderId="10" xfId="4" applyFont="1" applyFill="1" applyBorder="1" applyAlignment="1">
      <alignment vertical="top" wrapText="1"/>
    </xf>
    <xf numFmtId="2" fontId="39" fillId="29" borderId="10" xfId="4" applyNumberFormat="1" applyFont="1" applyFill="1" applyBorder="1" applyAlignment="1">
      <alignment horizontal="right" vertical="top" wrapText="1"/>
    </xf>
    <xf numFmtId="0" fontId="39" fillId="29" borderId="10" xfId="4" applyFont="1" applyFill="1" applyBorder="1" applyAlignment="1">
      <alignment horizontal="left" vertical="top" wrapText="1"/>
    </xf>
    <xf numFmtId="0" fontId="39" fillId="29" borderId="10" xfId="4" applyFont="1" applyFill="1" applyBorder="1" applyAlignment="1">
      <alignment horizontal="right" vertical="top" wrapText="1"/>
    </xf>
    <xf numFmtId="0" fontId="40" fillId="29" borderId="10" xfId="5" applyFont="1" applyFill="1" applyBorder="1" applyAlignment="1" applyProtection="1">
      <alignment vertical="top" wrapText="1"/>
    </xf>
    <xf numFmtId="0" fontId="40" fillId="29" borderId="11" xfId="5" applyFont="1" applyFill="1" applyBorder="1" applyAlignment="1" applyProtection="1">
      <alignment horizontal="left" vertical="top" wrapText="1"/>
    </xf>
    <xf numFmtId="0" fontId="31" fillId="29" borderId="10" xfId="5" applyFont="1" applyFill="1" applyBorder="1" applyAlignment="1" applyProtection="1">
      <alignment horizontal="right" vertical="top" wrapText="1"/>
    </xf>
    <xf numFmtId="0" fontId="31" fillId="19" borderId="11" xfId="4" applyFont="1" applyFill="1" applyBorder="1" applyAlignment="1">
      <alignment horizontal="left" vertical="top" wrapText="1"/>
    </xf>
    <xf numFmtId="0" fontId="31" fillId="19" borderId="11" xfId="4" applyFont="1" applyFill="1" applyBorder="1" applyAlignment="1">
      <alignment vertical="top" wrapText="1"/>
    </xf>
    <xf numFmtId="0" fontId="38" fillId="19" borderId="11" xfId="4" applyFont="1" applyFill="1" applyBorder="1" applyAlignment="1">
      <alignment horizontal="right" vertical="top" wrapText="1"/>
    </xf>
    <xf numFmtId="2" fontId="31" fillId="19" borderId="11" xfId="4" applyNumberFormat="1" applyFont="1" applyFill="1" applyBorder="1" applyAlignment="1">
      <alignment horizontal="right" vertical="top" wrapText="1"/>
    </xf>
    <xf numFmtId="166" fontId="31" fillId="19" borderId="11" xfId="4" applyNumberFormat="1" applyFont="1" applyFill="1" applyBorder="1" applyAlignment="1">
      <alignment horizontal="right" vertical="top" wrapText="1"/>
    </xf>
    <xf numFmtId="2" fontId="31" fillId="19" borderId="11" xfId="4" applyNumberFormat="1" applyFont="1" applyFill="1" applyBorder="1" applyAlignment="1">
      <alignment vertical="top" wrapText="1"/>
    </xf>
    <xf numFmtId="2" fontId="39" fillId="19" borderId="11" xfId="4" applyNumberFormat="1" applyFont="1" applyFill="1" applyBorder="1" applyAlignment="1">
      <alignment horizontal="right" vertical="top" wrapText="1"/>
    </xf>
    <xf numFmtId="0" fontId="39" fillId="19" borderId="11" xfId="4" applyFont="1" applyFill="1" applyBorder="1" applyAlignment="1">
      <alignment horizontal="left" vertical="top" wrapText="1"/>
    </xf>
    <xf numFmtId="0" fontId="39" fillId="19" borderId="11" xfId="4" applyFont="1" applyFill="1" applyBorder="1" applyAlignment="1">
      <alignment horizontal="right" vertical="top" wrapText="1"/>
    </xf>
    <xf numFmtId="0" fontId="40" fillId="19" borderId="11" xfId="5" applyFont="1" applyFill="1" applyBorder="1" applyAlignment="1" applyProtection="1">
      <alignment vertical="top" wrapText="1"/>
    </xf>
    <xf numFmtId="0" fontId="40" fillId="19" borderId="11" xfId="5" applyFont="1" applyFill="1" applyBorder="1" applyAlignment="1" applyProtection="1">
      <alignment horizontal="left" vertical="top" wrapText="1"/>
    </xf>
    <xf numFmtId="0" fontId="31" fillId="19" borderId="11" xfId="5" applyFont="1" applyFill="1" applyBorder="1" applyAlignment="1" applyProtection="1">
      <alignment horizontal="right" vertical="top" wrapText="1"/>
    </xf>
    <xf numFmtId="0" fontId="37" fillId="15" borderId="1" xfId="4" applyFont="1" applyFill="1" applyBorder="1" applyAlignment="1">
      <alignment horizontal="left" vertical="top" wrapText="1"/>
    </xf>
    <xf numFmtId="0" fontId="37" fillId="15" borderId="1" xfId="4" applyFont="1" applyFill="1" applyBorder="1" applyAlignment="1">
      <alignment vertical="top" wrapText="1"/>
    </xf>
    <xf numFmtId="0" fontId="36" fillId="15" borderId="1" xfId="4" applyFont="1" applyFill="1" applyBorder="1" applyAlignment="1">
      <alignment horizontal="right" vertical="top" wrapText="1"/>
    </xf>
    <xf numFmtId="2" fontId="32" fillId="15" borderId="1" xfId="4" applyNumberFormat="1" applyFont="1" applyFill="1" applyBorder="1" applyAlignment="1">
      <alignment horizontal="right" vertical="top" wrapText="1"/>
    </xf>
    <xf numFmtId="0" fontId="32" fillId="15" borderId="1" xfId="4" applyFont="1" applyFill="1" applyBorder="1" applyAlignment="1">
      <alignment horizontal="left" vertical="top" wrapText="1"/>
    </xf>
    <xf numFmtId="9" fontId="37" fillId="15" borderId="1" xfId="7" applyFont="1" applyFill="1" applyBorder="1" applyAlignment="1">
      <alignment horizontal="right" vertical="top" wrapText="1"/>
    </xf>
    <xf numFmtId="0" fontId="32" fillId="15" borderId="11" xfId="4" applyFont="1" applyFill="1" applyBorder="1" applyAlignment="1">
      <alignment horizontal="left" vertical="top" wrapText="1"/>
    </xf>
    <xf numFmtId="0" fontId="37" fillId="0" borderId="1" xfId="4" applyFont="1" applyFill="1" applyBorder="1" applyAlignment="1">
      <alignment vertical="top" wrapText="1"/>
    </xf>
    <xf numFmtId="2" fontId="32" fillId="0" borderId="1" xfId="4" applyNumberFormat="1" applyFont="1" applyFill="1" applyBorder="1" applyAlignment="1">
      <alignment horizontal="right" vertical="top" wrapText="1"/>
    </xf>
    <xf numFmtId="9" fontId="32" fillId="0" borderId="1" xfId="4" applyNumberFormat="1" applyFont="1" applyFill="1" applyBorder="1" applyAlignment="1">
      <alignment horizontal="right" vertical="top" wrapText="1"/>
    </xf>
    <xf numFmtId="0" fontId="14" fillId="0" borderId="1" xfId="5" applyFont="1" applyFill="1" applyBorder="1" applyAlignment="1" applyProtection="1">
      <alignment horizontal="left" vertical="top" wrapText="1"/>
    </xf>
    <xf numFmtId="2" fontId="33" fillId="3" borderId="1" xfId="4" applyNumberFormat="1" applyFont="1" applyFill="1" applyBorder="1" applyAlignment="1">
      <alignment horizontal="right" vertical="top" wrapText="1"/>
    </xf>
    <xf numFmtId="0" fontId="37" fillId="9" borderId="1" xfId="4" applyFont="1" applyFill="1" applyBorder="1" applyAlignment="1">
      <alignment vertical="top" wrapText="1"/>
    </xf>
    <xf numFmtId="0" fontId="36" fillId="9" borderId="1" xfId="4" applyFont="1" applyFill="1" applyBorder="1" applyAlignment="1">
      <alignment horizontal="right" vertical="top" wrapText="1"/>
    </xf>
    <xf numFmtId="2" fontId="32" fillId="9" borderId="1" xfId="4" applyNumberFormat="1" applyFont="1" applyFill="1" applyBorder="1" applyAlignment="1">
      <alignment horizontal="right" vertical="top" wrapText="1"/>
    </xf>
    <xf numFmtId="0" fontId="32" fillId="9" borderId="1" xfId="4" applyFont="1" applyFill="1" applyBorder="1" applyAlignment="1">
      <alignment horizontal="left" vertical="top" wrapText="1"/>
    </xf>
    <xf numFmtId="0" fontId="32" fillId="9" borderId="1" xfId="4" applyFont="1" applyFill="1" applyBorder="1" applyAlignment="1">
      <alignment horizontal="right" vertical="top" wrapText="1"/>
    </xf>
    <xf numFmtId="0" fontId="32" fillId="9" borderId="11" xfId="4" applyFont="1" applyFill="1" applyBorder="1" applyAlignment="1">
      <alignment horizontal="left" vertical="top" wrapText="1"/>
    </xf>
    <xf numFmtId="0" fontId="31" fillId="5" borderId="1" xfId="4" applyFont="1" applyFill="1" applyBorder="1" applyAlignment="1">
      <alignment horizontal="left" vertical="top" wrapText="1"/>
    </xf>
    <xf numFmtId="0" fontId="31" fillId="5" borderId="1" xfId="4" applyFont="1" applyFill="1" applyBorder="1" applyAlignment="1">
      <alignment vertical="top" wrapText="1"/>
    </xf>
    <xf numFmtId="0" fontId="36" fillId="5" borderId="1" xfId="4" applyFont="1" applyFill="1" applyBorder="1" applyAlignment="1">
      <alignment horizontal="right" vertical="top" wrapText="1"/>
    </xf>
    <xf numFmtId="2" fontId="31" fillId="5" borderId="1" xfId="4" applyNumberFormat="1" applyFont="1" applyFill="1" applyBorder="1" applyAlignment="1">
      <alignment horizontal="right" vertical="top" wrapText="1"/>
    </xf>
    <xf numFmtId="0" fontId="32" fillId="5" borderId="1" xfId="4" applyFont="1" applyFill="1" applyBorder="1" applyAlignment="1">
      <alignment vertical="top" wrapText="1"/>
    </xf>
    <xf numFmtId="2" fontId="32" fillId="5" borderId="1" xfId="4" applyNumberFormat="1" applyFont="1" applyFill="1" applyBorder="1" applyAlignment="1">
      <alignment horizontal="right" vertical="top" wrapText="1"/>
    </xf>
    <xf numFmtId="0" fontId="32" fillId="5" borderId="1" xfId="4" applyFont="1" applyFill="1" applyBorder="1" applyAlignment="1">
      <alignment horizontal="left" vertical="top" wrapText="1"/>
    </xf>
    <xf numFmtId="0" fontId="32" fillId="5" borderId="1" xfId="4" applyFont="1" applyFill="1" applyBorder="1" applyAlignment="1">
      <alignment horizontal="right" vertical="top" wrapText="1"/>
    </xf>
    <xf numFmtId="0" fontId="32" fillId="5" borderId="11" xfId="4" applyFont="1" applyFill="1" applyBorder="1" applyAlignment="1">
      <alignment horizontal="left" vertical="top" wrapText="1"/>
    </xf>
    <xf numFmtId="0" fontId="31" fillId="5" borderId="1" xfId="4" applyFont="1" applyFill="1" applyBorder="1" applyAlignment="1">
      <alignment horizontal="right" vertical="top" wrapText="1"/>
    </xf>
    <xf numFmtId="0" fontId="31" fillId="6" borderId="1" xfId="4" applyFont="1" applyFill="1" applyBorder="1" applyAlignment="1">
      <alignment horizontal="left" vertical="top" wrapText="1"/>
    </xf>
    <xf numFmtId="0" fontId="31" fillId="6" borderId="1" xfId="4" applyFont="1" applyFill="1" applyBorder="1" applyAlignment="1">
      <alignment vertical="top" wrapText="1"/>
    </xf>
    <xf numFmtId="0" fontId="37" fillId="6" borderId="1" xfId="4" applyFont="1" applyFill="1" applyBorder="1" applyAlignment="1">
      <alignment vertical="top" wrapText="1"/>
    </xf>
    <xf numFmtId="0" fontId="36" fillId="6" borderId="1" xfId="4" applyFont="1" applyFill="1" applyBorder="1" applyAlignment="1">
      <alignment horizontal="right" vertical="top" wrapText="1"/>
    </xf>
    <xf numFmtId="2" fontId="31" fillId="6" borderId="1" xfId="4" applyNumberFormat="1" applyFont="1" applyFill="1" applyBorder="1" applyAlignment="1">
      <alignment horizontal="right" vertical="top" wrapText="1"/>
    </xf>
    <xf numFmtId="2" fontId="31" fillId="11" borderId="1" xfId="4" applyNumberFormat="1" applyFont="1" applyFill="1" applyBorder="1" applyAlignment="1">
      <alignment horizontal="right" vertical="top" wrapText="1"/>
    </xf>
    <xf numFmtId="2" fontId="32" fillId="6" borderId="1" xfId="4" applyNumberFormat="1" applyFont="1" applyFill="1" applyBorder="1" applyAlignment="1">
      <alignment horizontal="right" vertical="top"/>
    </xf>
    <xf numFmtId="0" fontId="32" fillId="11" borderId="0" xfId="4" applyFont="1" applyFill="1" applyBorder="1" applyAlignment="1">
      <alignment horizontal="right" vertical="top" wrapText="1"/>
    </xf>
    <xf numFmtId="0" fontId="32" fillId="6" borderId="1" xfId="4" applyFont="1" applyFill="1" applyBorder="1" applyAlignment="1">
      <alignment vertical="top" wrapText="1"/>
    </xf>
    <xf numFmtId="2" fontId="32" fillId="6" borderId="1" xfId="4" applyNumberFormat="1" applyFont="1" applyFill="1" applyBorder="1" applyAlignment="1">
      <alignment horizontal="right" vertical="top" wrapText="1"/>
    </xf>
    <xf numFmtId="0" fontId="32" fillId="6" borderId="1" xfId="4" applyFont="1" applyFill="1" applyBorder="1" applyAlignment="1">
      <alignment horizontal="left" vertical="top" wrapText="1"/>
    </xf>
    <xf numFmtId="0" fontId="32" fillId="6" borderId="1" xfId="4" applyFont="1" applyFill="1" applyBorder="1" applyAlignment="1">
      <alignment horizontal="right" vertical="top" wrapText="1"/>
    </xf>
    <xf numFmtId="0" fontId="32" fillId="6" borderId="11" xfId="4" applyFont="1" applyFill="1" applyBorder="1" applyAlignment="1">
      <alignment horizontal="left" vertical="top" wrapText="1"/>
    </xf>
    <xf numFmtId="0" fontId="31" fillId="6" borderId="1" xfId="4" applyFont="1" applyFill="1" applyBorder="1" applyAlignment="1">
      <alignment horizontal="right" vertical="top" wrapText="1"/>
    </xf>
    <xf numFmtId="0" fontId="36" fillId="6" borderId="1" xfId="4" applyFont="1" applyFill="1" applyBorder="1" applyAlignment="1">
      <alignment vertical="top" wrapText="1"/>
    </xf>
    <xf numFmtId="9" fontId="37" fillId="6" borderId="1" xfId="7" applyFont="1" applyFill="1" applyBorder="1" applyAlignment="1">
      <alignment horizontal="right" vertical="top" wrapText="1"/>
    </xf>
    <xf numFmtId="0" fontId="39" fillId="24" borderId="11" xfId="4" applyFont="1" applyFill="1" applyBorder="1" applyAlignment="1">
      <alignment vertical="top" wrapText="1"/>
    </xf>
    <xf numFmtId="0" fontId="37" fillId="9" borderId="1" xfId="4" applyFont="1" applyFill="1" applyBorder="1" applyAlignment="1">
      <alignment horizontal="left" vertical="top" wrapText="1"/>
    </xf>
    <xf numFmtId="9" fontId="37" fillId="9" borderId="1" xfId="7" applyFont="1" applyFill="1" applyBorder="1" applyAlignment="1">
      <alignment horizontal="right" vertical="top" wrapText="1"/>
    </xf>
    <xf numFmtId="0" fontId="31" fillId="9" borderId="1" xfId="4" quotePrefix="1" applyFont="1" applyFill="1" applyBorder="1" applyAlignment="1">
      <alignment vertical="top" wrapText="1"/>
    </xf>
    <xf numFmtId="0" fontId="31" fillId="0" borderId="1" xfId="4" quotePrefix="1" applyFont="1" applyFill="1" applyBorder="1" applyAlignment="1">
      <alignment vertical="top" wrapText="1"/>
    </xf>
    <xf numFmtId="0" fontId="35" fillId="0" borderId="1" xfId="4" applyFont="1" applyFill="1" applyBorder="1" applyAlignment="1">
      <alignment horizontal="right" vertical="top" wrapText="1"/>
    </xf>
    <xf numFmtId="0" fontId="35" fillId="15" borderId="1" xfId="4" applyFont="1" applyFill="1" applyBorder="1" applyAlignment="1">
      <alignment horizontal="right" vertical="top" wrapText="1"/>
    </xf>
    <xf numFmtId="9" fontId="32" fillId="15" borderId="1" xfId="4" applyNumberFormat="1" applyFont="1" applyFill="1" applyBorder="1" applyAlignment="1">
      <alignment horizontal="right" vertical="top" wrapText="1"/>
    </xf>
    <xf numFmtId="0" fontId="31" fillId="0" borderId="1" xfId="5" applyFont="1" applyFill="1" applyBorder="1" applyAlignment="1" applyProtection="1">
      <alignment horizontal="right" vertical="top" wrapText="1"/>
    </xf>
    <xf numFmtId="0" fontId="31" fillId="9" borderId="10" xfId="4" quotePrefix="1" applyFont="1" applyFill="1" applyBorder="1" applyAlignment="1">
      <alignment vertical="top" wrapText="1"/>
    </xf>
    <xf numFmtId="0" fontId="31" fillId="30" borderId="10" xfId="4" applyFont="1" applyFill="1" applyBorder="1" applyAlignment="1">
      <alignment horizontal="left" vertical="top" wrapText="1"/>
    </xf>
    <xf numFmtId="0" fontId="31" fillId="30" borderId="10" xfId="4" applyFont="1" applyFill="1" applyBorder="1" applyAlignment="1">
      <alignment vertical="top" wrapText="1"/>
    </xf>
    <xf numFmtId="0" fontId="31" fillId="30" borderId="10" xfId="4" applyFont="1" applyFill="1" applyBorder="1" applyAlignment="1">
      <alignment horizontal="right" vertical="top" wrapText="1"/>
    </xf>
    <xf numFmtId="2" fontId="31" fillId="30" borderId="10" xfId="4" applyNumberFormat="1" applyFont="1" applyFill="1" applyBorder="1" applyAlignment="1">
      <alignment horizontal="right" vertical="top" wrapText="1"/>
    </xf>
    <xf numFmtId="0" fontId="32" fillId="30" borderId="10" xfId="4" applyFont="1" applyFill="1" applyBorder="1" applyAlignment="1">
      <alignment vertical="top" wrapText="1"/>
    </xf>
    <xf numFmtId="0" fontId="31" fillId="30" borderId="11" xfId="4" applyFont="1" applyFill="1" applyBorder="1" applyAlignment="1">
      <alignment horizontal="left" vertical="top" wrapText="1"/>
    </xf>
    <xf numFmtId="0" fontId="31" fillId="0" borderId="1" xfId="4" applyFont="1" applyBorder="1" applyAlignment="1">
      <alignment vertical="top" wrapText="1"/>
    </xf>
    <xf numFmtId="0" fontId="31" fillId="10" borderId="10" xfId="4" applyFont="1" applyFill="1" applyBorder="1" applyAlignment="1">
      <alignment horizontal="left" vertical="top" wrapText="1"/>
    </xf>
    <xf numFmtId="0" fontId="31" fillId="10" borderId="10" xfId="4" applyFont="1" applyFill="1" applyBorder="1" applyAlignment="1">
      <alignment vertical="top" wrapText="1"/>
    </xf>
    <xf numFmtId="0" fontId="36" fillId="10" borderId="10" xfId="4" applyFont="1" applyFill="1" applyBorder="1" applyAlignment="1">
      <alignment vertical="top" wrapText="1"/>
    </xf>
    <xf numFmtId="0" fontId="36" fillId="10" borderId="10" xfId="4" applyFont="1" applyFill="1" applyBorder="1" applyAlignment="1">
      <alignment horizontal="right" vertical="top" wrapText="1"/>
    </xf>
    <xf numFmtId="2" fontId="31" fillId="10" borderId="10" xfId="4" applyNumberFormat="1" applyFont="1" applyFill="1" applyBorder="1" applyAlignment="1">
      <alignment horizontal="right" vertical="top" wrapText="1"/>
    </xf>
    <xf numFmtId="166" fontId="31" fillId="10" borderId="11" xfId="4" applyNumberFormat="1" applyFont="1" applyFill="1" applyBorder="1" applyAlignment="1">
      <alignment horizontal="right" vertical="top" wrapText="1"/>
    </xf>
    <xf numFmtId="0" fontId="32" fillId="10" borderId="10" xfId="4" applyFont="1" applyFill="1" applyBorder="1" applyAlignment="1">
      <alignment vertical="top" wrapText="1"/>
    </xf>
    <xf numFmtId="2" fontId="32" fillId="10" borderId="10" xfId="4" applyNumberFormat="1" applyFont="1" applyFill="1" applyBorder="1" applyAlignment="1">
      <alignment horizontal="right" vertical="top" wrapText="1"/>
    </xf>
    <xf numFmtId="0" fontId="32" fillId="10" borderId="10" xfId="4" applyFont="1" applyFill="1" applyBorder="1" applyAlignment="1">
      <alignment horizontal="left" vertical="top" wrapText="1"/>
    </xf>
    <xf numFmtId="0" fontId="32" fillId="10" borderId="10" xfId="4" applyFont="1" applyFill="1" applyBorder="1" applyAlignment="1">
      <alignment horizontal="right" vertical="top" wrapText="1"/>
    </xf>
    <xf numFmtId="0" fontId="32" fillId="10" borderId="11" xfId="4" applyFont="1" applyFill="1" applyBorder="1" applyAlignment="1">
      <alignment horizontal="left" vertical="top" wrapText="1"/>
    </xf>
    <xf numFmtId="0" fontId="31" fillId="10" borderId="10" xfId="4" applyFont="1" applyFill="1" applyBorder="1" applyAlignment="1">
      <alignment horizontal="right" vertical="top" wrapText="1"/>
    </xf>
    <xf numFmtId="9" fontId="32" fillId="9" borderId="1" xfId="4" applyNumberFormat="1" applyFont="1" applyFill="1" applyBorder="1" applyAlignment="1">
      <alignment horizontal="right" vertical="top" wrapText="1"/>
    </xf>
    <xf numFmtId="0" fontId="14" fillId="9" borderId="11" xfId="5" applyFont="1" applyFill="1" applyBorder="1" applyAlignment="1" applyProtection="1">
      <alignment horizontal="left" vertical="top" wrapText="1"/>
    </xf>
    <xf numFmtId="0" fontId="36" fillId="0" borderId="1" xfId="8" applyFont="1" applyFill="1" applyBorder="1" applyAlignment="1">
      <alignment vertical="top" wrapText="1"/>
    </xf>
    <xf numFmtId="0" fontId="36" fillId="0" borderId="1" xfId="8" applyFont="1" applyFill="1" applyBorder="1" applyAlignment="1">
      <alignment horizontal="right" vertical="top" wrapText="1"/>
    </xf>
    <xf numFmtId="2" fontId="31" fillId="0" borderId="1" xfId="8" applyNumberFormat="1" applyFont="1" applyFill="1" applyBorder="1" applyAlignment="1">
      <alignment horizontal="right" vertical="top" wrapText="1"/>
    </xf>
    <xf numFmtId="9" fontId="32" fillId="0" borderId="1" xfId="2" applyFont="1" applyFill="1" applyBorder="1" applyAlignment="1">
      <alignment horizontal="right" vertical="top" wrapText="1"/>
    </xf>
    <xf numFmtId="0" fontId="31" fillId="28" borderId="11" xfId="4" applyFont="1" applyFill="1" applyBorder="1" applyAlignment="1">
      <alignment horizontal="left" vertical="top" wrapText="1"/>
    </xf>
    <xf numFmtId="0" fontId="31" fillId="28" borderId="11" xfId="4" applyFont="1" applyFill="1" applyBorder="1" applyAlignment="1">
      <alignment vertical="top" wrapText="1"/>
    </xf>
    <xf numFmtId="0" fontId="38" fillId="28" borderId="11" xfId="4" applyFont="1" applyFill="1" applyBorder="1" applyAlignment="1">
      <alignment horizontal="right" vertical="top" wrapText="1"/>
    </xf>
    <xf numFmtId="2" fontId="31" fillId="28" borderId="11" xfId="4" applyNumberFormat="1" applyFont="1" applyFill="1" applyBorder="1" applyAlignment="1">
      <alignment horizontal="right" vertical="top" wrapText="1"/>
    </xf>
    <xf numFmtId="0" fontId="32" fillId="27" borderId="1" xfId="4" applyFont="1" applyFill="1" applyBorder="1" applyAlignment="1">
      <alignment vertical="top" wrapText="1"/>
    </xf>
    <xf numFmtId="2" fontId="39" fillId="28" borderId="11" xfId="4" applyNumberFormat="1" applyFont="1" applyFill="1" applyBorder="1" applyAlignment="1">
      <alignment horizontal="right" vertical="top" wrapText="1"/>
    </xf>
    <xf numFmtId="0" fontId="39" fillId="28" borderId="11" xfId="4" applyFont="1" applyFill="1" applyBorder="1" applyAlignment="1">
      <alignment horizontal="left" vertical="top" wrapText="1"/>
    </xf>
    <xf numFmtId="0" fontId="39" fillId="28" borderId="11" xfId="4" applyFont="1" applyFill="1" applyBorder="1" applyAlignment="1">
      <alignment horizontal="right" vertical="top" wrapText="1"/>
    </xf>
    <xf numFmtId="0" fontId="39" fillId="28" borderId="11" xfId="4" applyFont="1" applyFill="1" applyBorder="1" applyAlignment="1">
      <alignment vertical="top" wrapText="1"/>
    </xf>
    <xf numFmtId="0" fontId="37" fillId="30" borderId="10" xfId="8" applyFont="1" applyFill="1" applyBorder="1" applyAlignment="1">
      <alignment vertical="top" wrapText="1"/>
    </xf>
    <xf numFmtId="0" fontId="36" fillId="30" borderId="10" xfId="8" applyFont="1" applyFill="1" applyBorder="1" applyAlignment="1">
      <alignment horizontal="right" vertical="top" wrapText="1"/>
    </xf>
    <xf numFmtId="2" fontId="31" fillId="30" borderId="10" xfId="8" applyNumberFormat="1" applyFont="1" applyFill="1" applyBorder="1" applyAlignment="1">
      <alignment horizontal="right" vertical="top" wrapText="1"/>
    </xf>
    <xf numFmtId="2" fontId="32" fillId="30" borderId="10" xfId="4" applyNumberFormat="1" applyFont="1" applyFill="1" applyBorder="1" applyAlignment="1">
      <alignment horizontal="right" vertical="top" wrapText="1"/>
    </xf>
    <xf numFmtId="0" fontId="32" fillId="30" borderId="10" xfId="4" applyFont="1" applyFill="1" applyBorder="1" applyAlignment="1">
      <alignment horizontal="left" vertical="top" wrapText="1"/>
    </xf>
    <xf numFmtId="0" fontId="32" fillId="30" borderId="10" xfId="4" applyFont="1" applyFill="1" applyBorder="1" applyAlignment="1">
      <alignment horizontal="right" vertical="top" wrapText="1"/>
    </xf>
    <xf numFmtId="0" fontId="39" fillId="19" borderId="11" xfId="4" applyFont="1" applyFill="1" applyBorder="1" applyAlignment="1">
      <alignment vertical="top" wrapText="1"/>
    </xf>
    <xf numFmtId="0" fontId="36" fillId="30" borderId="10" xfId="8" applyFont="1" applyFill="1" applyBorder="1" applyAlignment="1">
      <alignment vertical="top" wrapText="1"/>
    </xf>
    <xf numFmtId="0" fontId="32" fillId="30" borderId="11" xfId="4" applyFont="1" applyFill="1" applyBorder="1" applyAlignment="1">
      <alignment horizontal="left" vertical="top" wrapText="1"/>
    </xf>
    <xf numFmtId="0" fontId="35" fillId="29" borderId="10" xfId="4" applyFont="1" applyFill="1" applyBorder="1" applyAlignment="1">
      <alignment vertical="top" wrapText="1"/>
    </xf>
    <xf numFmtId="0" fontId="31" fillId="29" borderId="10" xfId="4" applyFont="1" applyFill="1" applyBorder="1" applyAlignment="1">
      <alignment horizontal="right" vertical="top" wrapText="1"/>
    </xf>
    <xf numFmtId="2" fontId="31" fillId="29" borderId="10" xfId="4" quotePrefix="1" applyNumberFormat="1" applyFont="1" applyFill="1" applyBorder="1" applyAlignment="1">
      <alignment horizontal="right" vertical="top" wrapText="1"/>
    </xf>
    <xf numFmtId="0" fontId="31" fillId="19" borderId="10" xfId="4" applyFont="1" applyFill="1" applyBorder="1" applyAlignment="1">
      <alignment horizontal="left" vertical="top" wrapText="1"/>
    </xf>
    <xf numFmtId="0" fontId="31" fillId="19" borderId="10" xfId="4" applyFont="1" applyFill="1" applyBorder="1" applyAlignment="1">
      <alignment vertical="top" wrapText="1"/>
    </xf>
    <xf numFmtId="0" fontId="31" fillId="19" borderId="10" xfId="4" applyFont="1" applyFill="1" applyBorder="1" applyAlignment="1">
      <alignment horizontal="right" vertical="top" wrapText="1"/>
    </xf>
    <xf numFmtId="2" fontId="31" fillId="19" borderId="10" xfId="4" applyNumberFormat="1" applyFont="1" applyFill="1" applyBorder="1" applyAlignment="1">
      <alignment horizontal="right" vertical="top" wrapText="1"/>
    </xf>
    <xf numFmtId="166" fontId="31" fillId="19" borderId="10" xfId="4" quotePrefix="1" applyNumberFormat="1" applyFont="1" applyFill="1" applyBorder="1" applyAlignment="1">
      <alignment horizontal="right" vertical="top" wrapText="1"/>
    </xf>
    <xf numFmtId="0" fontId="37" fillId="30" borderId="10" xfId="4" applyFont="1" applyFill="1" applyBorder="1" applyAlignment="1">
      <alignment vertical="top" wrapText="1"/>
    </xf>
    <xf numFmtId="0" fontId="36" fillId="30" borderId="10" xfId="4" applyFont="1" applyFill="1" applyBorder="1" applyAlignment="1">
      <alignment horizontal="right" vertical="top" wrapText="1"/>
    </xf>
    <xf numFmtId="0" fontId="36" fillId="0" borderId="1" xfId="4" applyFont="1" applyBorder="1" applyAlignment="1">
      <alignment vertical="top" wrapText="1"/>
    </xf>
    <xf numFmtId="2" fontId="33" fillId="13" borderId="1" xfId="4" applyNumberFormat="1" applyFont="1" applyFill="1" applyBorder="1" applyAlignment="1">
      <alignment horizontal="right" vertical="top" wrapText="1"/>
    </xf>
    <xf numFmtId="0" fontId="31" fillId="9" borderId="1" xfId="6" applyFont="1" applyFill="1" applyBorder="1" applyAlignment="1">
      <alignment vertical="top" wrapText="1"/>
    </xf>
    <xf numFmtId="0" fontId="31" fillId="0" borderId="1" xfId="6" applyFont="1" applyFill="1" applyBorder="1" applyAlignment="1">
      <alignment vertical="top" wrapText="1"/>
    </xf>
    <xf numFmtId="0" fontId="31" fillId="8" borderId="11" xfId="4" applyFont="1" applyFill="1" applyBorder="1" applyAlignment="1">
      <alignment horizontal="left" vertical="top" wrapText="1"/>
    </xf>
    <xf numFmtId="0" fontId="31" fillId="8" borderId="11" xfId="4" applyFont="1" applyFill="1" applyBorder="1" applyAlignment="1">
      <alignment vertical="top" wrapText="1"/>
    </xf>
    <xf numFmtId="0" fontId="31" fillId="8" borderId="11" xfId="6" applyFont="1" applyFill="1" applyBorder="1" applyAlignment="1">
      <alignment vertical="top" wrapText="1"/>
    </xf>
    <xf numFmtId="0" fontId="31" fillId="8" borderId="11" xfId="4" applyFont="1" applyFill="1" applyBorder="1" applyAlignment="1">
      <alignment horizontal="right" vertical="top" wrapText="1"/>
    </xf>
    <xf numFmtId="0" fontId="32" fillId="8" borderId="11" xfId="4" applyFont="1" applyFill="1" applyBorder="1" applyAlignment="1">
      <alignment horizontal="right" vertical="top" wrapText="1"/>
    </xf>
    <xf numFmtId="2" fontId="31" fillId="8" borderId="11" xfId="4" applyNumberFormat="1" applyFont="1" applyFill="1" applyBorder="1" applyAlignment="1">
      <alignment horizontal="right" vertical="top" wrapText="1"/>
    </xf>
    <xf numFmtId="0" fontId="32" fillId="8" borderId="11" xfId="4" applyFont="1" applyFill="1" applyBorder="1" applyAlignment="1">
      <alignment vertical="top" wrapText="1"/>
    </xf>
    <xf numFmtId="0" fontId="31" fillId="30" borderId="1" xfId="4" applyFont="1" applyFill="1" applyBorder="1" applyAlignment="1">
      <alignment horizontal="left" vertical="top" wrapText="1"/>
    </xf>
    <xf numFmtId="0" fontId="31" fillId="30" borderId="1" xfId="4" applyFont="1" applyFill="1" applyBorder="1" applyAlignment="1">
      <alignment vertical="top" wrapText="1"/>
    </xf>
    <xf numFmtId="0" fontId="31" fillId="30" borderId="1" xfId="4" applyFont="1" applyFill="1" applyBorder="1" applyAlignment="1">
      <alignment horizontal="right" vertical="top" wrapText="1"/>
    </xf>
    <xf numFmtId="0" fontId="32" fillId="30" borderId="1" xfId="4" applyFont="1" applyFill="1" applyBorder="1" applyAlignment="1">
      <alignment horizontal="right" vertical="top" wrapText="1"/>
    </xf>
    <xf numFmtId="2" fontId="31" fillId="30" borderId="1" xfId="4" applyNumberFormat="1" applyFont="1" applyFill="1" applyBorder="1" applyAlignment="1">
      <alignment horizontal="right" vertical="top" wrapText="1"/>
    </xf>
    <xf numFmtId="0" fontId="32" fillId="30" borderId="1" xfId="4" applyFont="1" applyFill="1" applyBorder="1" applyAlignment="1">
      <alignment vertical="top" wrapText="1"/>
    </xf>
    <xf numFmtId="0" fontId="31" fillId="10" borderId="11" xfId="4" applyFont="1" applyFill="1" applyBorder="1" applyAlignment="1">
      <alignment horizontal="left" vertical="top" wrapText="1"/>
    </xf>
    <xf numFmtId="0" fontId="31" fillId="10" borderId="11" xfId="4" applyFont="1" applyFill="1" applyBorder="1" applyAlignment="1">
      <alignment vertical="top" wrapText="1"/>
    </xf>
    <xf numFmtId="0" fontId="31" fillId="10" borderId="11" xfId="4" applyFont="1" applyFill="1" applyBorder="1" applyAlignment="1">
      <alignment horizontal="right" vertical="top" wrapText="1"/>
    </xf>
    <xf numFmtId="0" fontId="32" fillId="10" borderId="11" xfId="4" applyFont="1" applyFill="1" applyBorder="1" applyAlignment="1">
      <alignment horizontal="right" vertical="top" wrapText="1"/>
    </xf>
    <xf numFmtId="0" fontId="32" fillId="10" borderId="11" xfId="4" applyFont="1" applyFill="1" applyBorder="1" applyAlignment="1">
      <alignment vertical="top" wrapText="1"/>
    </xf>
    <xf numFmtId="2" fontId="31" fillId="10" borderId="11" xfId="4" applyNumberFormat="1" applyFont="1" applyFill="1" applyBorder="1" applyAlignment="1">
      <alignment horizontal="right" vertical="top" wrapText="1"/>
    </xf>
    <xf numFmtId="0" fontId="37" fillId="30" borderId="11" xfId="4" applyFont="1" applyFill="1" applyBorder="1" applyAlignment="1">
      <alignment vertical="top" wrapText="1"/>
    </xf>
    <xf numFmtId="0" fontId="36" fillId="30" borderId="11" xfId="4" applyFont="1" applyFill="1" applyBorder="1" applyAlignment="1">
      <alignment horizontal="right" vertical="top" wrapText="1"/>
    </xf>
    <xf numFmtId="0" fontId="32" fillId="30" borderId="11" xfId="4" applyFont="1" applyFill="1" applyBorder="1" applyAlignment="1">
      <alignment horizontal="right" vertical="top" wrapText="1"/>
    </xf>
    <xf numFmtId="2" fontId="31" fillId="30" borderId="11" xfId="4" quotePrefix="1" applyNumberFormat="1" applyFont="1" applyFill="1" applyBorder="1" applyAlignment="1">
      <alignment horizontal="right" vertical="top" wrapText="1"/>
    </xf>
    <xf numFmtId="0" fontId="32" fillId="30" borderId="11" xfId="4" applyFont="1" applyFill="1" applyBorder="1" applyAlignment="1">
      <alignment vertical="top" wrapText="1"/>
    </xf>
    <xf numFmtId="2" fontId="32" fillId="30" borderId="11" xfId="4" applyNumberFormat="1" applyFont="1" applyFill="1" applyBorder="1" applyAlignment="1">
      <alignment horizontal="right" vertical="top" wrapText="1"/>
    </xf>
    <xf numFmtId="0" fontId="31" fillId="30" borderId="11" xfId="4" applyFont="1" applyFill="1" applyBorder="1" applyAlignment="1">
      <alignment horizontal="right" vertical="top" wrapText="1"/>
    </xf>
    <xf numFmtId="0" fontId="37" fillId="10" borderId="11" xfId="4" applyFont="1" applyFill="1" applyBorder="1" applyAlignment="1">
      <alignment vertical="top" wrapText="1"/>
    </xf>
    <xf numFmtId="0" fontId="36" fillId="10" borderId="11" xfId="4" applyFont="1" applyFill="1" applyBorder="1" applyAlignment="1">
      <alignment horizontal="right" vertical="top" wrapText="1"/>
    </xf>
    <xf numFmtId="2" fontId="32" fillId="10" borderId="11" xfId="4" applyNumberFormat="1" applyFont="1" applyFill="1" applyBorder="1" applyAlignment="1">
      <alignment horizontal="right" vertical="top" wrapText="1"/>
    </xf>
    <xf numFmtId="0" fontId="36" fillId="0" borderId="1" xfId="4" applyFont="1" applyFill="1" applyBorder="1" applyAlignment="1">
      <alignment vertical="top" wrapText="1"/>
    </xf>
    <xf numFmtId="165" fontId="32" fillId="0" borderId="1" xfId="4" applyNumberFormat="1" applyFont="1" applyFill="1" applyBorder="1" applyAlignment="1">
      <alignment horizontal="right" vertical="top" wrapText="1"/>
    </xf>
    <xf numFmtId="0" fontId="14" fillId="0" borderId="11" xfId="5" applyFont="1" applyFill="1" applyBorder="1" applyAlignment="1" applyProtection="1">
      <alignment horizontal="left" vertical="top" wrapText="1"/>
    </xf>
    <xf numFmtId="0" fontId="31" fillId="4" borderId="1" xfId="4" applyFont="1" applyFill="1" applyBorder="1" applyAlignment="1">
      <alignment horizontal="left" vertical="top" wrapText="1"/>
    </xf>
    <xf numFmtId="0" fontId="31" fillId="4" borderId="1" xfId="4" applyFont="1" applyFill="1" applyBorder="1" applyAlignment="1">
      <alignment vertical="top" wrapText="1"/>
    </xf>
    <xf numFmtId="0" fontId="36" fillId="4" borderId="1" xfId="4" applyFont="1" applyFill="1" applyBorder="1" applyAlignment="1">
      <alignment vertical="top" wrapText="1"/>
    </xf>
    <xf numFmtId="0" fontId="36" fillId="4" borderId="1" xfId="4" applyFont="1" applyFill="1" applyBorder="1" applyAlignment="1">
      <alignment horizontal="right" vertical="top" wrapText="1"/>
    </xf>
    <xf numFmtId="2" fontId="31" fillId="4" borderId="1" xfId="4" applyNumberFormat="1" applyFont="1" applyFill="1" applyBorder="1" applyAlignment="1">
      <alignment horizontal="right" vertical="top" wrapText="1"/>
    </xf>
    <xf numFmtId="0" fontId="32" fillId="4" borderId="1" xfId="4" applyFont="1" applyFill="1" applyBorder="1" applyAlignment="1">
      <alignment vertical="top" wrapText="1"/>
    </xf>
    <xf numFmtId="2" fontId="32" fillId="4" borderId="1" xfId="4" applyNumberFormat="1" applyFont="1" applyFill="1" applyBorder="1" applyAlignment="1">
      <alignment horizontal="right" vertical="top" wrapText="1"/>
    </xf>
    <xf numFmtId="0" fontId="32" fillId="4" borderId="1" xfId="4" applyFont="1" applyFill="1" applyBorder="1" applyAlignment="1">
      <alignment horizontal="left" vertical="top" wrapText="1"/>
    </xf>
    <xf numFmtId="0" fontId="32" fillId="4" borderId="1" xfId="4" applyFont="1" applyFill="1" applyBorder="1" applyAlignment="1">
      <alignment horizontal="right" vertical="top" wrapText="1"/>
    </xf>
    <xf numFmtId="0" fontId="32" fillId="4" borderId="11" xfId="4" applyFont="1" applyFill="1" applyBorder="1" applyAlignment="1">
      <alignment horizontal="left" vertical="top" wrapText="1"/>
    </xf>
    <xf numFmtId="0" fontId="31" fillId="4" borderId="1" xfId="4" applyFont="1" applyFill="1" applyBorder="1" applyAlignment="1">
      <alignment horizontal="right" vertical="top" wrapText="1"/>
    </xf>
    <xf numFmtId="0" fontId="36" fillId="9" borderId="11" xfId="4" applyFont="1" applyFill="1" applyBorder="1" applyAlignment="1">
      <alignment vertical="top" wrapText="1"/>
    </xf>
    <xf numFmtId="0" fontId="36" fillId="9" borderId="11" xfId="4" applyFont="1" applyFill="1" applyBorder="1" applyAlignment="1">
      <alignment horizontal="right" vertical="top" wrapText="1"/>
    </xf>
    <xf numFmtId="2" fontId="32" fillId="9" borderId="11" xfId="4" applyNumberFormat="1" applyFont="1" applyFill="1" applyBorder="1" applyAlignment="1">
      <alignment horizontal="right" vertical="top" wrapText="1"/>
    </xf>
    <xf numFmtId="0" fontId="32" fillId="9" borderId="11" xfId="4" applyFont="1" applyFill="1" applyBorder="1" applyAlignment="1">
      <alignment horizontal="right" vertical="top" wrapText="1"/>
    </xf>
    <xf numFmtId="0" fontId="31" fillId="30" borderId="11" xfId="4" applyFont="1" applyFill="1" applyBorder="1" applyAlignment="1">
      <alignment vertical="top" wrapText="1"/>
    </xf>
    <xf numFmtId="2" fontId="31" fillId="30" borderId="11" xfId="4" applyNumberFormat="1" applyFont="1" applyFill="1" applyBorder="1" applyAlignment="1">
      <alignment horizontal="right" vertical="top" wrapText="1"/>
    </xf>
    <xf numFmtId="0" fontId="40" fillId="28" borderId="11" xfId="5" applyFont="1" applyFill="1" applyBorder="1" applyAlignment="1" applyProtection="1">
      <alignment vertical="top" wrapText="1"/>
    </xf>
    <xf numFmtId="0" fontId="40" fillId="28" borderId="11" xfId="5" applyFont="1" applyFill="1" applyBorder="1" applyAlignment="1" applyProtection="1">
      <alignment horizontal="left" vertical="top" wrapText="1"/>
    </xf>
    <xf numFmtId="0" fontId="31" fillId="28" borderId="11" xfId="5" applyFont="1" applyFill="1" applyBorder="1" applyAlignment="1" applyProtection="1">
      <alignment horizontal="right" vertical="top" wrapText="1"/>
    </xf>
    <xf numFmtId="0" fontId="33" fillId="3" borderId="10" xfId="4" applyFont="1" applyFill="1" applyBorder="1" applyAlignment="1">
      <alignment horizontal="left" vertical="top" wrapText="1"/>
    </xf>
    <xf numFmtId="0" fontId="33" fillId="3" borderId="10" xfId="4" quotePrefix="1" applyFont="1" applyFill="1" applyBorder="1" applyAlignment="1">
      <alignment vertical="top" wrapText="1"/>
    </xf>
    <xf numFmtId="0" fontId="33" fillId="3" borderId="10" xfId="4" applyFont="1" applyFill="1" applyBorder="1" applyAlignment="1">
      <alignment vertical="top" wrapText="1"/>
    </xf>
    <xf numFmtId="0" fontId="33" fillId="3" borderId="10" xfId="4" applyFont="1" applyFill="1" applyBorder="1" applyAlignment="1">
      <alignment horizontal="right" vertical="top" wrapText="1"/>
    </xf>
    <xf numFmtId="2" fontId="33" fillId="3" borderId="10" xfId="4" applyNumberFormat="1" applyFont="1" applyFill="1" applyBorder="1" applyAlignment="1">
      <alignment horizontal="right" vertical="top" wrapText="1"/>
    </xf>
    <xf numFmtId="0" fontId="33" fillId="13" borderId="10" xfId="4" applyFont="1" applyFill="1" applyBorder="1" applyAlignment="1">
      <alignment vertical="top" wrapText="1"/>
    </xf>
    <xf numFmtId="2" fontId="33" fillId="13" borderId="10" xfId="4" applyNumberFormat="1" applyFont="1" applyFill="1" applyBorder="1" applyAlignment="1">
      <alignment horizontal="right" vertical="top" wrapText="1"/>
    </xf>
    <xf numFmtId="0" fontId="33" fillId="13" borderId="10" xfId="4" applyFont="1" applyFill="1" applyBorder="1" applyAlignment="1">
      <alignment horizontal="left" vertical="top" wrapText="1"/>
    </xf>
    <xf numFmtId="0" fontId="33" fillId="13" borderId="10" xfId="4" applyFont="1" applyFill="1" applyBorder="1" applyAlignment="1">
      <alignment horizontal="right" vertical="top" wrapText="1"/>
    </xf>
    <xf numFmtId="2" fontId="31" fillId="9" borderId="1" xfId="4" applyNumberFormat="1" applyFont="1" applyFill="1" applyBorder="1" applyAlignment="1">
      <alignment vertical="top" wrapText="1"/>
    </xf>
    <xf numFmtId="2" fontId="31" fillId="9" borderId="1" xfId="4" applyNumberFormat="1" applyFont="1" applyFill="1" applyBorder="1" applyAlignment="1">
      <alignment horizontal="left" vertical="top" wrapText="1"/>
    </xf>
    <xf numFmtId="0" fontId="37" fillId="30" borderId="1" xfId="4" applyFont="1" applyFill="1" applyBorder="1" applyAlignment="1">
      <alignment vertical="top" wrapText="1"/>
    </xf>
    <xf numFmtId="0" fontId="36" fillId="30" borderId="1" xfId="4" applyFont="1" applyFill="1" applyBorder="1" applyAlignment="1">
      <alignment horizontal="right" vertical="top" wrapText="1"/>
    </xf>
    <xf numFmtId="2" fontId="32" fillId="30" borderId="1" xfId="4" applyNumberFormat="1" applyFont="1" applyFill="1" applyBorder="1" applyAlignment="1">
      <alignment horizontal="right" vertical="top" wrapText="1"/>
    </xf>
    <xf numFmtId="0" fontId="32" fillId="30" borderId="1" xfId="4" applyFont="1" applyFill="1" applyBorder="1" applyAlignment="1">
      <alignment horizontal="left" vertical="top" wrapText="1"/>
    </xf>
    <xf numFmtId="0" fontId="31" fillId="23" borderId="11" xfId="4" applyFont="1" applyFill="1" applyBorder="1" applyAlignment="1">
      <alignment horizontal="left" vertical="top" wrapText="1"/>
    </xf>
    <xf numFmtId="0" fontId="37" fillId="23" borderId="11" xfId="4" applyFont="1" applyFill="1" applyBorder="1" applyAlignment="1">
      <alignment vertical="top" wrapText="1"/>
    </xf>
    <xf numFmtId="0" fontId="36" fillId="23" borderId="11" xfId="4" applyFont="1" applyFill="1" applyBorder="1" applyAlignment="1">
      <alignment horizontal="right" vertical="top" wrapText="1"/>
    </xf>
    <xf numFmtId="2" fontId="31" fillId="23" borderId="11" xfId="4" applyNumberFormat="1" applyFont="1" applyFill="1" applyBorder="1" applyAlignment="1">
      <alignment horizontal="right" vertical="top" wrapText="1"/>
    </xf>
    <xf numFmtId="0" fontId="32" fillId="23" borderId="11" xfId="4" applyFont="1" applyFill="1" applyBorder="1" applyAlignment="1">
      <alignment vertical="top" wrapText="1"/>
    </xf>
    <xf numFmtId="2" fontId="32" fillId="23" borderId="11" xfId="4" applyNumberFormat="1" applyFont="1" applyFill="1" applyBorder="1" applyAlignment="1">
      <alignment horizontal="right" vertical="top" wrapText="1"/>
    </xf>
    <xf numFmtId="0" fontId="32" fillId="23" borderId="11" xfId="4" applyFont="1" applyFill="1" applyBorder="1" applyAlignment="1">
      <alignment horizontal="left" vertical="top" wrapText="1"/>
    </xf>
    <xf numFmtId="0" fontId="32" fillId="23" borderId="11" xfId="4" applyFont="1" applyFill="1" applyBorder="1" applyAlignment="1">
      <alignment horizontal="right" vertical="top" wrapText="1"/>
    </xf>
    <xf numFmtId="0" fontId="31" fillId="23" borderId="11" xfId="4" applyFont="1" applyFill="1" applyBorder="1" applyAlignment="1">
      <alignment horizontal="right" vertical="top" wrapText="1"/>
    </xf>
    <xf numFmtId="0" fontId="36" fillId="30" borderId="11" xfId="4" applyFont="1" applyFill="1" applyBorder="1" applyAlignment="1">
      <alignment vertical="top" wrapText="1"/>
    </xf>
    <xf numFmtId="0" fontId="36" fillId="10" borderId="11" xfId="4" applyFont="1" applyFill="1" applyBorder="1" applyAlignment="1">
      <alignment vertical="top" wrapText="1"/>
    </xf>
    <xf numFmtId="0" fontId="35" fillId="24" borderId="11" xfId="4" applyFont="1" applyFill="1" applyBorder="1" applyAlignment="1">
      <alignment horizontal="right" vertical="top" wrapText="1"/>
    </xf>
    <xf numFmtId="0" fontId="31" fillId="24" borderId="11" xfId="4" applyFont="1" applyFill="1" applyBorder="1" applyAlignment="1">
      <alignment horizontal="right" vertical="top" wrapText="1"/>
    </xf>
    <xf numFmtId="0" fontId="41" fillId="24" borderId="11" xfId="5" applyFont="1" applyFill="1" applyBorder="1" applyAlignment="1" applyProtection="1">
      <alignment vertical="top" wrapText="1"/>
    </xf>
    <xf numFmtId="0" fontId="41" fillId="24" borderId="11" xfId="5" applyFont="1" applyFill="1" applyBorder="1" applyAlignment="1" applyProtection="1">
      <alignment horizontal="left" vertical="top" wrapText="1"/>
    </xf>
    <xf numFmtId="0" fontId="35" fillId="0" borderId="1" xfId="4" applyFont="1" applyBorder="1" applyAlignment="1">
      <alignment vertical="top" wrapText="1"/>
    </xf>
    <xf numFmtId="9" fontId="31" fillId="0" borderId="1" xfId="2" applyFont="1" applyFill="1" applyBorder="1" applyAlignment="1">
      <alignment horizontal="right" vertical="top" wrapText="1"/>
    </xf>
    <xf numFmtId="0" fontId="37" fillId="0" borderId="1" xfId="8" applyFont="1" applyFill="1" applyBorder="1" applyAlignment="1">
      <alignment horizontal="left" vertical="top" wrapText="1"/>
    </xf>
    <xf numFmtId="0" fontId="39" fillId="0" borderId="1" xfId="4" applyFont="1" applyBorder="1" applyAlignment="1">
      <alignment horizontal="left" vertical="top" wrapText="1"/>
    </xf>
    <xf numFmtId="165" fontId="32" fillId="0" borderId="1" xfId="2" applyNumberFormat="1" applyFont="1" applyFill="1" applyBorder="1" applyAlignment="1">
      <alignment horizontal="right" vertical="top" wrapText="1"/>
    </xf>
    <xf numFmtId="0" fontId="37" fillId="9" borderId="11" xfId="4" applyFont="1" applyFill="1" applyBorder="1" applyAlignment="1">
      <alignment vertical="top" wrapText="1"/>
    </xf>
    <xf numFmtId="9" fontId="32" fillId="9" borderId="11" xfId="4" applyNumberFormat="1" applyFont="1" applyFill="1" applyBorder="1" applyAlignment="1">
      <alignment horizontal="right" vertical="top" wrapText="1"/>
    </xf>
    <xf numFmtId="0" fontId="31" fillId="25" borderId="10" xfId="4" applyFont="1" applyFill="1" applyBorder="1" applyAlignment="1">
      <alignment horizontal="left" vertical="top" wrapText="1"/>
    </xf>
    <xf numFmtId="0" fontId="31" fillId="25" borderId="10" xfId="4" applyFont="1" applyFill="1" applyBorder="1" applyAlignment="1">
      <alignment vertical="top" wrapText="1"/>
    </xf>
    <xf numFmtId="0" fontId="31" fillId="25" borderId="10" xfId="4" applyFont="1" applyFill="1" applyBorder="1" applyAlignment="1">
      <alignment horizontal="right" vertical="top" wrapText="1"/>
    </xf>
    <xf numFmtId="2" fontId="31" fillId="25" borderId="10" xfId="4" applyNumberFormat="1" applyFont="1" applyFill="1" applyBorder="1" applyAlignment="1">
      <alignment horizontal="right" vertical="top" wrapText="1"/>
    </xf>
    <xf numFmtId="166" fontId="31" fillId="25" borderId="10" xfId="4" applyNumberFormat="1" applyFont="1" applyFill="1" applyBorder="1" applyAlignment="1">
      <alignment horizontal="right" vertical="top" wrapText="1"/>
    </xf>
    <xf numFmtId="0" fontId="31" fillId="25" borderId="11" xfId="4" applyFont="1" applyFill="1" applyBorder="1" applyAlignment="1">
      <alignment horizontal="left" vertical="top" wrapText="1"/>
    </xf>
    <xf numFmtId="0" fontId="31" fillId="19" borderId="11" xfId="4" applyFont="1" applyFill="1" applyBorder="1" applyAlignment="1">
      <alignment horizontal="right" vertical="top" wrapText="1"/>
    </xf>
    <xf numFmtId="0" fontId="31" fillId="29" borderId="10" xfId="8" applyFont="1" applyFill="1" applyBorder="1" applyAlignment="1">
      <alignment vertical="top" wrapText="1"/>
    </xf>
    <xf numFmtId="0" fontId="31" fillId="29" borderId="10" xfId="8" applyFont="1" applyFill="1" applyBorder="1" applyAlignment="1">
      <alignment horizontal="right" vertical="top" wrapText="1"/>
    </xf>
    <xf numFmtId="2" fontId="31" fillId="29" borderId="10" xfId="8" applyNumberFormat="1" applyFont="1" applyFill="1" applyBorder="1" applyAlignment="1">
      <alignment horizontal="right" vertical="top" wrapText="1"/>
    </xf>
    <xf numFmtId="0" fontId="39" fillId="29" borderId="11" xfId="4" applyFont="1" applyFill="1" applyBorder="1" applyAlignment="1">
      <alignment horizontal="left" vertical="top" wrapText="1"/>
    </xf>
    <xf numFmtId="0" fontId="31" fillId="19" borderId="10" xfId="8" applyFont="1" applyFill="1" applyBorder="1" applyAlignment="1">
      <alignment vertical="top" wrapText="1"/>
    </xf>
    <xf numFmtId="0" fontId="31" fillId="19" borderId="10" xfId="8" applyFont="1" applyFill="1" applyBorder="1" applyAlignment="1">
      <alignment horizontal="right" vertical="top" wrapText="1"/>
    </xf>
    <xf numFmtId="0" fontId="39" fillId="19" borderId="10" xfId="4" applyFont="1" applyFill="1" applyBorder="1" applyAlignment="1">
      <alignment horizontal="right" vertical="top" wrapText="1"/>
    </xf>
    <xf numFmtId="2" fontId="31" fillId="19" borderId="10" xfId="8" applyNumberFormat="1" applyFont="1" applyFill="1" applyBorder="1" applyAlignment="1">
      <alignment horizontal="right" vertical="top" wrapText="1"/>
    </xf>
    <xf numFmtId="0" fontId="39" fillId="19" borderId="10" xfId="4" applyFont="1" applyFill="1" applyBorder="1" applyAlignment="1">
      <alignment vertical="top" wrapText="1"/>
    </xf>
    <xf numFmtId="2" fontId="39" fillId="19" borderId="10" xfId="4" applyNumberFormat="1" applyFont="1" applyFill="1" applyBorder="1" applyAlignment="1">
      <alignment horizontal="right" vertical="top" wrapText="1"/>
    </xf>
    <xf numFmtId="0" fontId="39" fillId="19" borderId="10" xfId="4" applyFont="1" applyFill="1" applyBorder="1" applyAlignment="1">
      <alignment horizontal="left" vertical="top" wrapText="1"/>
    </xf>
    <xf numFmtId="0" fontId="38" fillId="19" borderId="10" xfId="4" applyFont="1" applyFill="1" applyBorder="1" applyAlignment="1">
      <alignment horizontal="right" vertical="top" wrapText="1"/>
    </xf>
    <xf numFmtId="0" fontId="37" fillId="9" borderId="10" xfId="4" applyFont="1" applyFill="1" applyBorder="1" applyAlignment="1">
      <alignment vertical="top" wrapText="1"/>
    </xf>
    <xf numFmtId="0" fontId="36" fillId="9" borderId="10" xfId="4" applyFont="1" applyFill="1" applyBorder="1" applyAlignment="1">
      <alignment horizontal="right" vertical="top" wrapText="1"/>
    </xf>
    <xf numFmtId="2" fontId="32" fillId="9" borderId="10" xfId="4" applyNumberFormat="1" applyFont="1" applyFill="1" applyBorder="1" applyAlignment="1">
      <alignment horizontal="right" vertical="top" wrapText="1"/>
    </xf>
    <xf numFmtId="0" fontId="32" fillId="9" borderId="10" xfId="4" applyFont="1" applyFill="1" applyBorder="1" applyAlignment="1">
      <alignment horizontal="left" vertical="top" wrapText="1"/>
    </xf>
    <xf numFmtId="0" fontId="32" fillId="9" borderId="10" xfId="4" applyFont="1" applyFill="1" applyBorder="1" applyAlignment="1">
      <alignment horizontal="right" vertical="top" wrapText="1"/>
    </xf>
    <xf numFmtId="0" fontId="14" fillId="30" borderId="11" xfId="5" applyFont="1" applyFill="1" applyBorder="1" applyAlignment="1" applyProtection="1">
      <alignment horizontal="left" vertical="top" wrapText="1"/>
    </xf>
    <xf numFmtId="0" fontId="37" fillId="10" borderId="10" xfId="4" applyFont="1" applyFill="1" applyBorder="1" applyAlignment="1">
      <alignment vertical="top" wrapText="1"/>
    </xf>
    <xf numFmtId="166" fontId="31" fillId="10" borderId="10" xfId="4" applyNumberFormat="1" applyFont="1" applyFill="1" applyBorder="1" applyAlignment="1">
      <alignment horizontal="right" vertical="top" wrapText="1"/>
    </xf>
    <xf numFmtId="0" fontId="31" fillId="28" borderId="10" xfId="4" applyFont="1" applyFill="1" applyBorder="1" applyAlignment="1">
      <alignment horizontal="left" vertical="top" wrapText="1"/>
    </xf>
    <xf numFmtId="0" fontId="31" fillId="28" borderId="10" xfId="4" applyFont="1" applyFill="1" applyBorder="1" applyAlignment="1">
      <alignment vertical="top" wrapText="1"/>
    </xf>
    <xf numFmtId="0" fontId="31" fillId="28" borderId="10" xfId="8" applyFont="1" applyFill="1" applyBorder="1" applyAlignment="1">
      <alignment vertical="top" wrapText="1"/>
    </xf>
    <xf numFmtId="0" fontId="31" fillId="28" borderId="10" xfId="8" applyFont="1" applyFill="1" applyBorder="1" applyAlignment="1">
      <alignment horizontal="right" vertical="top" wrapText="1"/>
    </xf>
    <xf numFmtId="0" fontId="39" fillId="28" borderId="10" xfId="4" applyFont="1" applyFill="1" applyBorder="1" applyAlignment="1">
      <alignment horizontal="right" vertical="top" wrapText="1"/>
    </xf>
    <xf numFmtId="2" fontId="31" fillId="28" borderId="10" xfId="8" applyNumberFormat="1" applyFont="1" applyFill="1" applyBorder="1" applyAlignment="1">
      <alignment horizontal="right" vertical="top" wrapText="1"/>
    </xf>
    <xf numFmtId="166" fontId="31" fillId="28" borderId="10" xfId="4" applyNumberFormat="1" applyFont="1" applyFill="1" applyBorder="1" applyAlignment="1">
      <alignment horizontal="right" vertical="top" wrapText="1"/>
    </xf>
    <xf numFmtId="2" fontId="39" fillId="28" borderId="10" xfId="4" applyNumberFormat="1" applyFont="1" applyFill="1" applyBorder="1" applyAlignment="1">
      <alignment horizontal="right" vertical="top" wrapText="1"/>
    </xf>
    <xf numFmtId="0" fontId="39" fillId="28" borderId="10" xfId="4" applyFont="1" applyFill="1" applyBorder="1" applyAlignment="1">
      <alignment horizontal="left" vertical="top" wrapText="1"/>
    </xf>
    <xf numFmtId="0" fontId="39" fillId="28" borderId="10" xfId="4" applyFont="1" applyFill="1" applyBorder="1" applyAlignment="1">
      <alignment vertical="top" wrapText="1"/>
    </xf>
    <xf numFmtId="0" fontId="31" fillId="28" borderId="10" xfId="4" applyFont="1" applyFill="1" applyBorder="1" applyAlignment="1">
      <alignment horizontal="right" vertical="top" wrapText="1"/>
    </xf>
    <xf numFmtId="0" fontId="31" fillId="25" borderId="10" xfId="8" applyFont="1" applyFill="1" applyBorder="1" applyAlignment="1">
      <alignment vertical="top" wrapText="1"/>
    </xf>
    <xf numFmtId="0" fontId="31" fillId="25" borderId="10" xfId="8" applyFont="1" applyFill="1" applyBorder="1" applyAlignment="1">
      <alignment horizontal="right" vertical="top" wrapText="1"/>
    </xf>
    <xf numFmtId="0" fontId="39" fillId="25" borderId="10" xfId="4" applyFont="1" applyFill="1" applyBorder="1" applyAlignment="1">
      <alignment horizontal="right" vertical="top" wrapText="1"/>
    </xf>
    <xf numFmtId="2" fontId="31" fillId="25" borderId="10" xfId="8" applyNumberFormat="1" applyFont="1" applyFill="1" applyBorder="1" applyAlignment="1">
      <alignment horizontal="right" vertical="top" wrapText="1"/>
    </xf>
    <xf numFmtId="0" fontId="39" fillId="25" borderId="10" xfId="4" applyFont="1" applyFill="1" applyBorder="1" applyAlignment="1">
      <alignment vertical="top" wrapText="1"/>
    </xf>
    <xf numFmtId="2" fontId="39" fillId="25" borderId="10" xfId="4" applyNumberFormat="1" applyFont="1" applyFill="1" applyBorder="1" applyAlignment="1">
      <alignment horizontal="right" vertical="top" wrapText="1"/>
    </xf>
    <xf numFmtId="0" fontId="39" fillId="25" borderId="10" xfId="4" applyFont="1" applyFill="1" applyBorder="1" applyAlignment="1">
      <alignment horizontal="left" vertical="top" wrapText="1"/>
    </xf>
    <xf numFmtId="0" fontId="39" fillId="25" borderId="11" xfId="4" applyFont="1" applyFill="1" applyBorder="1" applyAlignment="1">
      <alignment horizontal="left" vertical="top" wrapText="1"/>
    </xf>
    <xf numFmtId="9" fontId="32" fillId="6" borderId="1" xfId="4" applyNumberFormat="1" applyFont="1" applyFill="1" applyBorder="1" applyAlignment="1">
      <alignment horizontal="right" vertical="top" wrapText="1"/>
    </xf>
    <xf numFmtId="0" fontId="38" fillId="25" borderId="10" xfId="4" applyFont="1" applyFill="1" applyBorder="1" applyAlignment="1">
      <alignment horizontal="right" vertical="top" wrapText="1"/>
    </xf>
    <xf numFmtId="0" fontId="35" fillId="25" borderId="10" xfId="4" applyFont="1" applyFill="1" applyBorder="1" applyAlignment="1">
      <alignment horizontal="right" vertical="top" wrapText="1"/>
    </xf>
    <xf numFmtId="0" fontId="31" fillId="27" borderId="1" xfId="4" applyFont="1" applyFill="1" applyBorder="1" applyAlignment="1">
      <alignment horizontal="left" vertical="top" wrapText="1"/>
    </xf>
    <xf numFmtId="0" fontId="31" fillId="27" borderId="1" xfId="4" applyFont="1" applyFill="1" applyBorder="1" applyAlignment="1">
      <alignment vertical="top" wrapText="1"/>
    </xf>
    <xf numFmtId="0" fontId="31" fillId="27" borderId="1" xfId="4" quotePrefix="1" applyFont="1" applyFill="1" applyBorder="1" applyAlignment="1">
      <alignment vertical="top" wrapText="1"/>
    </xf>
    <xf numFmtId="0" fontId="31" fillId="27" borderId="1" xfId="4" applyFont="1" applyFill="1" applyBorder="1" applyAlignment="1">
      <alignment horizontal="right" vertical="top" wrapText="1"/>
    </xf>
    <xf numFmtId="2" fontId="31" fillId="27" borderId="1" xfId="4" applyNumberFormat="1" applyFont="1" applyFill="1" applyBorder="1" applyAlignment="1">
      <alignment horizontal="right" vertical="top" wrapText="1"/>
    </xf>
    <xf numFmtId="0" fontId="31" fillId="27" borderId="11" xfId="4" applyFont="1" applyFill="1" applyBorder="1" applyAlignment="1">
      <alignment horizontal="left" vertical="top" wrapText="1"/>
    </xf>
    <xf numFmtId="0" fontId="31" fillId="5" borderId="1" xfId="5" applyFont="1" applyFill="1" applyBorder="1" applyAlignment="1" applyProtection="1">
      <alignment horizontal="right" vertical="top" wrapText="1"/>
    </xf>
    <xf numFmtId="0" fontId="31" fillId="6" borderId="1" xfId="5" applyFont="1" applyFill="1" applyBorder="1" applyAlignment="1" applyProtection="1">
      <alignment horizontal="right" vertical="top" wrapText="1"/>
    </xf>
    <xf numFmtId="0" fontId="39" fillId="9" borderId="10" xfId="4" applyFont="1" applyFill="1" applyBorder="1" applyAlignment="1">
      <alignment horizontal="left" vertical="top" wrapText="1"/>
    </xf>
    <xf numFmtId="0" fontId="34" fillId="9" borderId="10" xfId="5" applyFont="1" applyFill="1" applyBorder="1" applyAlignment="1" applyProtection="1">
      <alignment vertical="top" wrapText="1"/>
    </xf>
    <xf numFmtId="0" fontId="34" fillId="9" borderId="11" xfId="5" applyFont="1" applyFill="1" applyBorder="1" applyAlignment="1" applyProtection="1">
      <alignment horizontal="left" vertical="top" wrapText="1"/>
    </xf>
    <xf numFmtId="0" fontId="31" fillId="9" borderId="10" xfId="5" applyFont="1" applyFill="1" applyBorder="1" applyAlignment="1" applyProtection="1">
      <alignment horizontal="right" vertical="top" wrapText="1"/>
    </xf>
    <xf numFmtId="0" fontId="36" fillId="0" borderId="1" xfId="9" applyFont="1" applyBorder="1" applyAlignment="1">
      <alignment vertical="top" wrapText="1"/>
    </xf>
    <xf numFmtId="0" fontId="36" fillId="0" borderId="1" xfId="9" applyFont="1" applyFill="1" applyBorder="1" applyAlignment="1">
      <alignment horizontal="right" vertical="top" wrapText="1"/>
    </xf>
    <xf numFmtId="0" fontId="36" fillId="0" borderId="1" xfId="9" applyFont="1" applyBorder="1" applyAlignment="1">
      <alignment horizontal="right" vertical="top" wrapText="1"/>
    </xf>
    <xf numFmtId="2" fontId="31" fillId="0" borderId="1" xfId="9" applyNumberFormat="1" applyFont="1" applyFill="1" applyBorder="1" applyAlignment="1">
      <alignment horizontal="right" vertical="top" wrapText="1"/>
    </xf>
    <xf numFmtId="0" fontId="37" fillId="0" borderId="1" xfId="9" applyFont="1" applyBorder="1" applyAlignment="1">
      <alignment vertical="top" wrapText="1"/>
    </xf>
    <xf numFmtId="0" fontId="37" fillId="0" borderId="1" xfId="9" applyFont="1" applyBorder="1" applyAlignment="1">
      <alignment horizontal="left" vertical="top" wrapText="1"/>
    </xf>
    <xf numFmtId="0" fontId="31" fillId="20" borderId="1" xfId="4" applyFont="1" applyFill="1" applyBorder="1" applyAlignment="1">
      <alignment horizontal="left" vertical="top" wrapText="1"/>
    </xf>
    <xf numFmtId="0" fontId="31" fillId="20" borderId="1" xfId="4" applyFont="1" applyFill="1" applyBorder="1" applyAlignment="1">
      <alignment vertical="top" wrapText="1"/>
    </xf>
    <xf numFmtId="0" fontId="37" fillId="20" borderId="1" xfId="4" applyFont="1" applyFill="1" applyBorder="1" applyAlignment="1">
      <alignment horizontal="left" vertical="top" wrapText="1"/>
    </xf>
    <xf numFmtId="0" fontId="37" fillId="20" borderId="1" xfId="4" applyFont="1" applyFill="1" applyBorder="1" applyAlignment="1">
      <alignment vertical="top" wrapText="1"/>
    </xf>
    <xf numFmtId="0" fontId="36" fillId="20" borderId="1" xfId="4" applyFont="1" applyFill="1" applyBorder="1" applyAlignment="1">
      <alignment horizontal="right" vertical="top" wrapText="1"/>
    </xf>
    <xf numFmtId="2" fontId="31" fillId="20" borderId="1" xfId="4" applyNumberFormat="1" applyFont="1" applyFill="1" applyBorder="1" applyAlignment="1">
      <alignment horizontal="right" vertical="top" wrapText="1"/>
    </xf>
    <xf numFmtId="0" fontId="32" fillId="20" borderId="1" xfId="4" applyFont="1" applyFill="1" applyBorder="1" applyAlignment="1">
      <alignment vertical="top" wrapText="1"/>
    </xf>
    <xf numFmtId="2" fontId="32" fillId="20" borderId="1" xfId="4" applyNumberFormat="1" applyFont="1" applyFill="1" applyBorder="1" applyAlignment="1">
      <alignment horizontal="right" vertical="top" wrapText="1"/>
    </xf>
    <xf numFmtId="0" fontId="32" fillId="20" borderId="1" xfId="4" applyFont="1" applyFill="1" applyBorder="1" applyAlignment="1">
      <alignment horizontal="left" vertical="top" wrapText="1"/>
    </xf>
    <xf numFmtId="0" fontId="32" fillId="20" borderId="1" xfId="4" applyFont="1" applyFill="1" applyBorder="1" applyAlignment="1">
      <alignment horizontal="right" vertical="top" wrapText="1"/>
    </xf>
    <xf numFmtId="0" fontId="32" fillId="20" borderId="11" xfId="4" applyFont="1" applyFill="1" applyBorder="1" applyAlignment="1">
      <alignment horizontal="left" vertical="top" wrapText="1"/>
    </xf>
    <xf numFmtId="0" fontId="31" fillId="20" borderId="1" xfId="4" applyFont="1" applyFill="1" applyBorder="1" applyAlignment="1">
      <alignment horizontal="right" vertical="top" wrapText="1"/>
    </xf>
    <xf numFmtId="2" fontId="32" fillId="6" borderId="0" xfId="4" applyNumberFormat="1" applyFont="1" applyFill="1" applyAlignment="1">
      <alignment horizontal="right" vertical="top"/>
    </xf>
    <xf numFmtId="2" fontId="33" fillId="3" borderId="1" xfId="4" applyNumberFormat="1" applyFont="1" applyFill="1" applyBorder="1" applyAlignment="1">
      <alignment vertical="top" wrapText="1"/>
    </xf>
    <xf numFmtId="0" fontId="31" fillId="8" borderId="1" xfId="4" applyFont="1" applyFill="1" applyBorder="1" applyAlignment="1">
      <alignment horizontal="left" vertical="top" wrapText="1"/>
    </xf>
    <xf numFmtId="0" fontId="31" fillId="8" borderId="1" xfId="4" applyFont="1" applyFill="1" applyBorder="1" applyAlignment="1">
      <alignment vertical="top" wrapText="1"/>
    </xf>
    <xf numFmtId="2" fontId="35" fillId="14" borderId="1" xfId="4" applyNumberFormat="1" applyFont="1" applyFill="1" applyBorder="1" applyAlignment="1">
      <alignment vertical="top" wrapText="1"/>
    </xf>
    <xf numFmtId="2" fontId="35" fillId="14" borderId="1" xfId="4" applyNumberFormat="1" applyFont="1" applyFill="1" applyBorder="1" applyAlignment="1">
      <alignment horizontal="left" vertical="top" wrapText="1"/>
    </xf>
    <xf numFmtId="2" fontId="35" fillId="14" borderId="1" xfId="4" applyNumberFormat="1" applyFont="1" applyFill="1" applyBorder="1" applyAlignment="1">
      <alignment horizontal="right" vertical="top" wrapText="1"/>
    </xf>
    <xf numFmtId="0" fontId="32" fillId="8" borderId="1" xfId="4" applyFont="1" applyFill="1" applyBorder="1" applyAlignment="1">
      <alignment vertical="top" wrapText="1"/>
    </xf>
    <xf numFmtId="2" fontId="32" fillId="8" borderId="1" xfId="4" applyNumberFormat="1" applyFont="1" applyFill="1" applyBorder="1" applyAlignment="1">
      <alignment horizontal="right" vertical="top" wrapText="1"/>
    </xf>
    <xf numFmtId="0" fontId="32" fillId="8" borderId="1" xfId="4" applyFont="1" applyFill="1" applyBorder="1" applyAlignment="1">
      <alignment horizontal="left" vertical="top" wrapText="1"/>
    </xf>
    <xf numFmtId="0" fontId="32" fillId="8" borderId="1" xfId="4" applyFont="1" applyFill="1" applyBorder="1" applyAlignment="1">
      <alignment horizontal="right" vertical="top" wrapText="1"/>
    </xf>
    <xf numFmtId="0" fontId="32" fillId="8" borderId="11" xfId="4" applyFont="1" applyFill="1" applyBorder="1" applyAlignment="1">
      <alignment horizontal="left" vertical="top" wrapText="1"/>
    </xf>
    <xf numFmtId="0" fontId="31" fillId="8" borderId="1" xfId="4" applyFont="1" applyFill="1" applyBorder="1" applyAlignment="1">
      <alignment horizontal="right" vertical="top" wrapText="1"/>
    </xf>
    <xf numFmtId="0" fontId="31" fillId="0" borderId="1" xfId="4" quotePrefix="1" applyFont="1" applyBorder="1" applyAlignment="1">
      <alignment vertical="top" wrapText="1"/>
    </xf>
    <xf numFmtId="0" fontId="32" fillId="0" borderId="1" xfId="4" applyFont="1" applyBorder="1" applyAlignment="1">
      <alignment vertical="top" wrapText="1"/>
    </xf>
    <xf numFmtId="0" fontId="31" fillId="9" borderId="1" xfId="10" applyFont="1" applyFill="1" applyBorder="1" applyAlignment="1">
      <alignment vertical="top" wrapText="1"/>
    </xf>
    <xf numFmtId="0" fontId="31" fillId="9" borderId="1" xfId="10" applyFont="1" applyFill="1" applyBorder="1" applyAlignment="1">
      <alignment horizontal="left" vertical="top" wrapText="1"/>
    </xf>
    <xf numFmtId="0" fontId="31" fillId="9" borderId="0" xfId="0" applyFont="1" applyFill="1" applyAlignment="1">
      <alignment horizontal="left" vertical="top" wrapText="1"/>
    </xf>
    <xf numFmtId="0" fontId="31" fillId="9" borderId="0" xfId="0" applyFont="1" applyFill="1"/>
    <xf numFmtId="0" fontId="31" fillId="0" borderId="1" xfId="10" applyFont="1" applyBorder="1" applyAlignment="1">
      <alignment vertical="top" wrapText="1"/>
    </xf>
    <xf numFmtId="0" fontId="31" fillId="0" borderId="1" xfId="10" applyFont="1" applyBorder="1" applyAlignment="1">
      <alignment horizontal="left" vertical="top" wrapText="1"/>
    </xf>
    <xf numFmtId="0" fontId="31" fillId="8" borderId="1" xfId="10" applyFont="1" applyFill="1" applyBorder="1" applyAlignment="1">
      <alignment vertical="top" wrapText="1"/>
    </xf>
    <xf numFmtId="0" fontId="31" fillId="8" borderId="1" xfId="10" applyFont="1" applyFill="1" applyBorder="1" applyAlignment="1">
      <alignment horizontal="left" vertical="top" wrapText="1"/>
    </xf>
    <xf numFmtId="0" fontId="37" fillId="8" borderId="1" xfId="4" applyFont="1" applyFill="1" applyBorder="1" applyAlignment="1">
      <alignment vertical="top" wrapText="1"/>
    </xf>
    <xf numFmtId="0" fontId="36" fillId="8" borderId="1" xfId="4" applyFont="1" applyFill="1" applyBorder="1" applyAlignment="1">
      <alignment horizontal="right" vertical="top" wrapText="1"/>
    </xf>
    <xf numFmtId="2" fontId="31" fillId="8" borderId="1" xfId="4" applyNumberFormat="1" applyFont="1" applyFill="1" applyBorder="1" applyAlignment="1">
      <alignment horizontal="right" vertical="top" wrapText="1"/>
    </xf>
    <xf numFmtId="0" fontId="31" fillId="19" borderId="1" xfId="4" applyFont="1" applyFill="1" applyBorder="1" applyAlignment="1">
      <alignment horizontal="left" vertical="top" wrapText="1"/>
    </xf>
    <xf numFmtId="0" fontId="31" fillId="19" borderId="1" xfId="4" applyFont="1" applyFill="1" applyBorder="1" applyAlignment="1">
      <alignment vertical="top" wrapText="1"/>
    </xf>
    <xf numFmtId="0" fontId="31" fillId="19" borderId="1" xfId="10" applyFont="1" applyFill="1" applyBorder="1" applyAlignment="1">
      <alignment vertical="top" wrapText="1"/>
    </xf>
    <xf numFmtId="0" fontId="31" fillId="19" borderId="1" xfId="10" applyFont="1" applyFill="1" applyBorder="1" applyAlignment="1">
      <alignment horizontal="left" vertical="top" wrapText="1"/>
    </xf>
    <xf numFmtId="0" fontId="39" fillId="19" borderId="1" xfId="4" applyFont="1" applyFill="1" applyBorder="1" applyAlignment="1">
      <alignment vertical="top" wrapText="1"/>
    </xf>
    <xf numFmtId="0" fontId="38" fillId="19" borderId="1" xfId="4" applyFont="1" applyFill="1" applyBorder="1" applyAlignment="1">
      <alignment horizontal="right" vertical="top" wrapText="1"/>
    </xf>
    <xf numFmtId="2" fontId="31" fillId="19" borderId="1" xfId="4" applyNumberFormat="1" applyFont="1" applyFill="1" applyBorder="1" applyAlignment="1">
      <alignment horizontal="right" vertical="top" wrapText="1"/>
    </xf>
    <xf numFmtId="166" fontId="31" fillId="19" borderId="1" xfId="4" applyNumberFormat="1" applyFont="1" applyFill="1" applyBorder="1" applyAlignment="1">
      <alignment horizontal="right" vertical="top" wrapText="1"/>
    </xf>
    <xf numFmtId="2" fontId="39" fillId="19" borderId="1" xfId="4" applyNumberFormat="1" applyFont="1" applyFill="1" applyBorder="1" applyAlignment="1">
      <alignment horizontal="right" vertical="top" wrapText="1"/>
    </xf>
    <xf numFmtId="0" fontId="39" fillId="19" borderId="1" xfId="4" applyFont="1" applyFill="1" applyBorder="1" applyAlignment="1">
      <alignment horizontal="left" vertical="top" wrapText="1"/>
    </xf>
    <xf numFmtId="0" fontId="39" fillId="19" borderId="1" xfId="4" applyFont="1" applyFill="1" applyBorder="1" applyAlignment="1">
      <alignment horizontal="right" vertical="top" wrapText="1"/>
    </xf>
    <xf numFmtId="0" fontId="31" fillId="19" borderId="1" xfId="4" applyFont="1" applyFill="1" applyBorder="1" applyAlignment="1">
      <alignment horizontal="right" vertical="top" wrapText="1"/>
    </xf>
    <xf numFmtId="0" fontId="31" fillId="10" borderId="1" xfId="4" applyFont="1" applyFill="1" applyBorder="1" applyAlignment="1">
      <alignment horizontal="left" vertical="top" wrapText="1"/>
    </xf>
    <xf numFmtId="0" fontId="31" fillId="10" borderId="1" xfId="4" applyFont="1" applyFill="1" applyBorder="1" applyAlignment="1">
      <alignment vertical="top" wrapText="1"/>
    </xf>
    <xf numFmtId="0" fontId="31" fillId="10" borderId="1" xfId="4" applyFont="1" applyFill="1" applyBorder="1" applyAlignment="1">
      <alignment horizontal="right" vertical="top" wrapText="1"/>
    </xf>
    <xf numFmtId="2" fontId="31" fillId="10" borderId="1" xfId="4" applyNumberFormat="1" applyFont="1" applyFill="1" applyBorder="1" applyAlignment="1">
      <alignment horizontal="right" vertical="top" wrapText="1"/>
    </xf>
    <xf numFmtId="0" fontId="37" fillId="10" borderId="1" xfId="4" applyFont="1" applyFill="1" applyBorder="1" applyAlignment="1">
      <alignment vertical="top" wrapText="1"/>
    </xf>
    <xf numFmtId="0" fontId="36" fillId="10" borderId="1" xfId="4" applyFont="1" applyFill="1" applyBorder="1" applyAlignment="1">
      <alignment horizontal="right" vertical="top" wrapText="1"/>
    </xf>
    <xf numFmtId="2" fontId="32" fillId="10" borderId="1" xfId="4" applyNumberFormat="1" applyFont="1" applyFill="1" applyBorder="1" applyAlignment="1">
      <alignment horizontal="right" vertical="top" wrapText="1"/>
    </xf>
    <xf numFmtId="0" fontId="32" fillId="10" borderId="1" xfId="4" applyFont="1" applyFill="1" applyBorder="1" applyAlignment="1">
      <alignment horizontal="left" vertical="top" wrapText="1"/>
    </xf>
    <xf numFmtId="0" fontId="32" fillId="10" borderId="1" xfId="4" applyFont="1" applyFill="1" applyBorder="1" applyAlignment="1">
      <alignment horizontal="right" vertical="top" wrapText="1"/>
    </xf>
    <xf numFmtId="0" fontId="32" fillId="10" borderId="1" xfId="4" applyFont="1" applyFill="1" applyBorder="1" applyAlignment="1">
      <alignment vertical="top" wrapText="1"/>
    </xf>
    <xf numFmtId="166" fontId="31" fillId="10" borderId="1" xfId="4" applyNumberFormat="1" applyFont="1" applyFill="1" applyBorder="1" applyAlignment="1">
      <alignment horizontal="right" vertical="top" wrapText="1"/>
    </xf>
    <xf numFmtId="0" fontId="39" fillId="9" borderId="1" xfId="4" applyFont="1" applyFill="1" applyBorder="1" applyAlignment="1">
      <alignment horizontal="left" vertical="top" wrapText="1"/>
    </xf>
    <xf numFmtId="10" fontId="32" fillId="9" borderId="1" xfId="4" applyNumberFormat="1" applyFont="1" applyFill="1" applyBorder="1" applyAlignment="1">
      <alignment horizontal="right" vertical="top" wrapText="1"/>
    </xf>
    <xf numFmtId="2" fontId="31" fillId="30" borderId="10" xfId="4" quotePrefix="1" applyNumberFormat="1" applyFont="1" applyFill="1" applyBorder="1" applyAlignment="1">
      <alignment horizontal="right" vertical="top" wrapText="1"/>
    </xf>
    <xf numFmtId="166" fontId="31" fillId="10" borderId="10" xfId="4" quotePrefix="1" applyNumberFormat="1" applyFont="1" applyFill="1" applyBorder="1" applyAlignment="1">
      <alignment horizontal="right" vertical="top" wrapText="1"/>
    </xf>
    <xf numFmtId="0" fontId="14" fillId="30" borderId="10" xfId="5" applyFont="1" applyFill="1" applyBorder="1" applyAlignment="1" applyProtection="1">
      <alignment horizontal="left" vertical="top" wrapText="1"/>
    </xf>
    <xf numFmtId="0" fontId="31" fillId="30" borderId="9" xfId="4" applyFont="1" applyFill="1" applyBorder="1" applyAlignment="1">
      <alignment horizontal="left" vertical="top" wrapText="1"/>
    </xf>
    <xf numFmtId="0" fontId="31" fillId="30" borderId="9" xfId="4" applyFont="1" applyFill="1" applyBorder="1" applyAlignment="1">
      <alignment vertical="top" wrapText="1"/>
    </xf>
    <xf numFmtId="0" fontId="31" fillId="30" borderId="9" xfId="4" applyFont="1" applyFill="1" applyBorder="1" applyAlignment="1">
      <alignment horizontal="right" vertical="top" wrapText="1"/>
    </xf>
    <xf numFmtId="2" fontId="31" fillId="30" borderId="9" xfId="4" applyNumberFormat="1" applyFont="1" applyFill="1" applyBorder="1" applyAlignment="1">
      <alignment horizontal="right" vertical="top" wrapText="1"/>
    </xf>
    <xf numFmtId="0" fontId="31" fillId="10" borderId="9" xfId="4" applyFont="1" applyFill="1" applyBorder="1" applyAlignment="1">
      <alignment horizontal="left" vertical="top" wrapText="1"/>
    </xf>
    <xf numFmtId="0" fontId="31" fillId="10" borderId="9" xfId="4" applyFont="1" applyFill="1" applyBorder="1" applyAlignment="1">
      <alignment vertical="top" wrapText="1"/>
    </xf>
    <xf numFmtId="0" fontId="31" fillId="10" borderId="9" xfId="4" applyFont="1" applyFill="1" applyBorder="1" applyAlignment="1">
      <alignment horizontal="right" vertical="top" wrapText="1"/>
    </xf>
    <xf numFmtId="2" fontId="31" fillId="10" borderId="9" xfId="4" applyNumberFormat="1" applyFont="1" applyFill="1" applyBorder="1" applyAlignment="1">
      <alignment horizontal="right" vertical="top" wrapText="1"/>
    </xf>
    <xf numFmtId="166" fontId="31" fillId="10" borderId="9" xfId="4" applyNumberFormat="1" applyFont="1" applyFill="1" applyBorder="1" applyAlignment="1">
      <alignment horizontal="right" vertical="top" wrapText="1"/>
    </xf>
    <xf numFmtId="0" fontId="37" fillId="30" borderId="9" xfId="4" applyFont="1" applyFill="1" applyBorder="1" applyAlignment="1">
      <alignment vertical="top" wrapText="1"/>
    </xf>
    <xf numFmtId="0" fontId="36" fillId="30" borderId="9" xfId="4" applyFont="1" applyFill="1" applyBorder="1" applyAlignment="1">
      <alignment horizontal="right" vertical="top" wrapText="1"/>
    </xf>
    <xf numFmtId="0" fontId="32" fillId="30" borderId="9" xfId="4" applyFont="1" applyFill="1" applyBorder="1" applyAlignment="1">
      <alignment vertical="top" wrapText="1"/>
    </xf>
    <xf numFmtId="2" fontId="32" fillId="30" borderId="9" xfId="4" applyNumberFormat="1" applyFont="1" applyFill="1" applyBorder="1" applyAlignment="1">
      <alignment horizontal="right" vertical="top" wrapText="1"/>
    </xf>
    <xf numFmtId="0" fontId="32" fillId="30" borderId="9" xfId="4" applyFont="1" applyFill="1" applyBorder="1" applyAlignment="1">
      <alignment horizontal="left" vertical="top" wrapText="1"/>
    </xf>
    <xf numFmtId="0" fontId="32" fillId="30" borderId="9" xfId="4" applyFont="1" applyFill="1" applyBorder="1" applyAlignment="1">
      <alignment horizontal="right" vertical="top" wrapText="1"/>
    </xf>
    <xf numFmtId="0" fontId="37" fillId="10" borderId="9" xfId="4" applyFont="1" applyFill="1" applyBorder="1" applyAlignment="1">
      <alignment vertical="top" wrapText="1"/>
    </xf>
    <xf numFmtId="0" fontId="36" fillId="10" borderId="9" xfId="4" applyFont="1" applyFill="1" applyBorder="1" applyAlignment="1">
      <alignment horizontal="right" vertical="top" wrapText="1"/>
    </xf>
    <xf numFmtId="0" fontId="32" fillId="10" borderId="9" xfId="4" applyFont="1" applyFill="1" applyBorder="1" applyAlignment="1">
      <alignment vertical="top" wrapText="1"/>
    </xf>
    <xf numFmtId="2" fontId="32" fillId="10" borderId="9" xfId="4" applyNumberFormat="1" applyFont="1" applyFill="1" applyBorder="1" applyAlignment="1">
      <alignment horizontal="right" vertical="top" wrapText="1"/>
    </xf>
    <xf numFmtId="0" fontId="32" fillId="10" borderId="9" xfId="4" applyFont="1" applyFill="1" applyBorder="1" applyAlignment="1">
      <alignment horizontal="left" vertical="top" wrapText="1"/>
    </xf>
    <xf numFmtId="0" fontId="32" fillId="10" borderId="9" xfId="4" applyFont="1" applyFill="1" applyBorder="1" applyAlignment="1">
      <alignment horizontal="right" vertical="top" wrapText="1"/>
    </xf>
    <xf numFmtId="0" fontId="31" fillId="23" borderId="1" xfId="4" applyFont="1" applyFill="1" applyBorder="1" applyAlignment="1">
      <alignment horizontal="left" vertical="top" wrapText="1"/>
    </xf>
    <xf numFmtId="0" fontId="31" fillId="23" borderId="1" xfId="4" applyFont="1" applyFill="1" applyBorder="1" applyAlignment="1">
      <alignment vertical="top" wrapText="1"/>
    </xf>
    <xf numFmtId="0" fontId="31" fillId="23" borderId="1" xfId="4" applyFont="1" applyFill="1" applyBorder="1" applyAlignment="1">
      <alignment horizontal="right" vertical="top" wrapText="1"/>
    </xf>
    <xf numFmtId="2" fontId="31" fillId="23" borderId="1" xfId="4" applyNumberFormat="1" applyFont="1" applyFill="1" applyBorder="1" applyAlignment="1">
      <alignment horizontal="right" vertical="top" wrapText="1"/>
    </xf>
    <xf numFmtId="0" fontId="36" fillId="30" borderId="1" xfId="4" applyFont="1" applyFill="1" applyBorder="1" applyAlignment="1">
      <alignment vertical="top" wrapText="1"/>
    </xf>
    <xf numFmtId="0" fontId="37" fillId="27" borderId="1" xfId="4" applyFont="1" applyFill="1" applyBorder="1" applyAlignment="1">
      <alignment vertical="top" wrapText="1"/>
    </xf>
    <xf numFmtId="0" fontId="36" fillId="27" borderId="1" xfId="4" applyFont="1" applyFill="1" applyBorder="1" applyAlignment="1">
      <alignment horizontal="right" vertical="top" wrapText="1"/>
    </xf>
    <xf numFmtId="2" fontId="32" fillId="27" borderId="1" xfId="4" applyNumberFormat="1" applyFont="1" applyFill="1" applyBorder="1" applyAlignment="1">
      <alignment horizontal="right" vertical="top" wrapText="1"/>
    </xf>
    <xf numFmtId="0" fontId="32" fillId="27" borderId="1" xfId="4" applyFont="1" applyFill="1" applyBorder="1" applyAlignment="1">
      <alignment horizontal="left" vertical="top" wrapText="1"/>
    </xf>
    <xf numFmtId="0" fontId="32" fillId="27" borderId="1" xfId="4" applyFont="1" applyFill="1" applyBorder="1" applyAlignment="1">
      <alignment horizontal="right" vertical="top" wrapText="1"/>
    </xf>
    <xf numFmtId="0" fontId="32" fillId="27" borderId="11" xfId="4" applyFont="1" applyFill="1" applyBorder="1" applyAlignment="1">
      <alignment horizontal="left" vertical="top" wrapText="1"/>
    </xf>
    <xf numFmtId="0" fontId="37" fillId="0" borderId="1" xfId="8" applyFont="1" applyFill="1" applyBorder="1" applyAlignment="1">
      <alignment vertical="top" wrapText="1"/>
    </xf>
    <xf numFmtId="0" fontId="37" fillId="5" borderId="1" xfId="8" applyFont="1" applyFill="1" applyBorder="1" applyAlignment="1">
      <alignment vertical="top" wrapText="1"/>
    </xf>
    <xf numFmtId="0" fontId="36" fillId="5" borderId="1" xfId="8" applyFont="1" applyFill="1" applyBorder="1" applyAlignment="1">
      <alignment horizontal="right" vertical="top" wrapText="1"/>
    </xf>
    <xf numFmtId="2" fontId="31" fillId="5" borderId="1" xfId="8" applyNumberFormat="1" applyFont="1" applyFill="1" applyBorder="1" applyAlignment="1">
      <alignment horizontal="right" vertical="top" wrapText="1"/>
    </xf>
    <xf numFmtId="0" fontId="31" fillId="5" borderId="11" xfId="4" applyFont="1" applyFill="1" applyBorder="1" applyAlignment="1">
      <alignment horizontal="left" vertical="top" wrapText="1"/>
    </xf>
    <xf numFmtId="0" fontId="37" fillId="23" borderId="1" xfId="4" applyFont="1" applyFill="1" applyBorder="1" applyAlignment="1">
      <alignment vertical="top" wrapText="1"/>
    </xf>
    <xf numFmtId="0" fontId="36" fillId="23" borderId="1" xfId="4" applyFont="1" applyFill="1" applyBorder="1" applyAlignment="1">
      <alignment horizontal="right" vertical="top" wrapText="1"/>
    </xf>
    <xf numFmtId="0" fontId="32" fillId="23" borderId="1" xfId="4" applyFont="1" applyFill="1" applyBorder="1" applyAlignment="1">
      <alignment vertical="top" wrapText="1"/>
    </xf>
    <xf numFmtId="2" fontId="32" fillId="23" borderId="1" xfId="4" applyNumberFormat="1" applyFont="1" applyFill="1" applyBorder="1" applyAlignment="1">
      <alignment horizontal="right" vertical="top" wrapText="1"/>
    </xf>
    <xf numFmtId="0" fontId="32" fillId="23" borderId="1" xfId="4" applyFont="1" applyFill="1" applyBorder="1" applyAlignment="1">
      <alignment horizontal="left" vertical="top" wrapText="1"/>
    </xf>
    <xf numFmtId="0" fontId="32" fillId="23" borderId="1" xfId="4" applyFont="1" applyFill="1" applyBorder="1" applyAlignment="1">
      <alignment horizontal="right" vertical="top" wrapText="1"/>
    </xf>
    <xf numFmtId="0" fontId="38" fillId="28" borderId="10" xfId="4" applyFont="1" applyFill="1" applyBorder="1" applyAlignment="1">
      <alignment horizontal="right" vertical="top" wrapText="1"/>
    </xf>
    <xf numFmtId="2" fontId="31" fillId="28" borderId="10" xfId="4" applyNumberFormat="1" applyFont="1" applyFill="1" applyBorder="1" applyAlignment="1">
      <alignment horizontal="right" vertical="top" wrapText="1"/>
    </xf>
    <xf numFmtId="0" fontId="37" fillId="4" borderId="1" xfId="4" applyFont="1" applyFill="1" applyBorder="1" applyAlignment="1">
      <alignment vertical="top" wrapText="1"/>
    </xf>
    <xf numFmtId="9" fontId="32" fillId="30" borderId="1" xfId="2" applyFont="1" applyFill="1" applyBorder="1" applyAlignment="1">
      <alignment horizontal="right" vertical="top" wrapText="1"/>
    </xf>
    <xf numFmtId="9" fontId="32" fillId="10" borderId="11" xfId="2" applyFont="1" applyFill="1" applyBorder="1" applyAlignment="1">
      <alignment horizontal="right" vertical="top" wrapText="1"/>
    </xf>
    <xf numFmtId="0" fontId="35" fillId="0" borderId="1" xfId="4" applyFont="1" applyFill="1" applyBorder="1" applyAlignment="1">
      <alignment vertical="top" wrapText="1"/>
    </xf>
    <xf numFmtId="0" fontId="31" fillId="0" borderId="1" xfId="8" applyFont="1" applyFill="1" applyBorder="1" applyAlignment="1">
      <alignment vertical="top" wrapText="1"/>
    </xf>
    <xf numFmtId="0" fontId="31" fillId="0" borderId="1" xfId="8" applyFont="1" applyFill="1" applyBorder="1" applyAlignment="1">
      <alignment horizontal="right" vertical="top" wrapText="1"/>
    </xf>
    <xf numFmtId="0" fontId="31" fillId="30" borderId="9" xfId="8" applyFont="1" applyFill="1" applyBorder="1" applyAlignment="1">
      <alignment vertical="top" wrapText="1"/>
    </xf>
    <xf numFmtId="0" fontId="31" fillId="30" borderId="9" xfId="8" applyFont="1" applyFill="1" applyBorder="1" applyAlignment="1">
      <alignment horizontal="right" vertical="top" wrapText="1"/>
    </xf>
    <xf numFmtId="2" fontId="31" fillId="30" borderId="9" xfId="8" applyNumberFormat="1" applyFont="1" applyFill="1" applyBorder="1" applyAlignment="1">
      <alignment horizontal="right" vertical="top" wrapText="1"/>
    </xf>
    <xf numFmtId="0" fontId="31" fillId="10" borderId="1" xfId="8" applyFont="1" applyFill="1" applyBorder="1" applyAlignment="1">
      <alignment vertical="top" wrapText="1"/>
    </xf>
    <xf numFmtId="0" fontId="31" fillId="10" borderId="1" xfId="8" applyFont="1" applyFill="1" applyBorder="1" applyAlignment="1">
      <alignment horizontal="right" vertical="top" wrapText="1"/>
    </xf>
    <xf numFmtId="2" fontId="31" fillId="10" borderId="1" xfId="8" applyNumberFormat="1" applyFont="1" applyFill="1" applyBorder="1" applyAlignment="1">
      <alignment horizontal="right" vertical="top" wrapText="1"/>
    </xf>
    <xf numFmtId="166" fontId="31" fillId="10" borderId="1" xfId="8" applyNumberFormat="1" applyFont="1" applyFill="1" applyBorder="1" applyAlignment="1">
      <alignment horizontal="right" vertical="top" wrapText="1"/>
    </xf>
    <xf numFmtId="0" fontId="31" fillId="23" borderId="9" xfId="4" applyFont="1" applyFill="1" applyBorder="1" applyAlignment="1">
      <alignment horizontal="left" vertical="top" wrapText="1"/>
    </xf>
    <xf numFmtId="0" fontId="31" fillId="23" borderId="9" xfId="4" applyFont="1" applyFill="1" applyBorder="1" applyAlignment="1">
      <alignment vertical="top" wrapText="1"/>
    </xf>
    <xf numFmtId="0" fontId="37" fillId="23" borderId="9" xfId="4" applyFont="1" applyFill="1" applyBorder="1" applyAlignment="1">
      <alignment vertical="top" wrapText="1"/>
    </xf>
    <xf numFmtId="0" fontId="36" fillId="23" borderId="9" xfId="4" applyFont="1" applyFill="1" applyBorder="1" applyAlignment="1">
      <alignment horizontal="right" vertical="top" wrapText="1"/>
    </xf>
    <xf numFmtId="2" fontId="31" fillId="23" borderId="9" xfId="4" applyNumberFormat="1" applyFont="1" applyFill="1" applyBorder="1" applyAlignment="1">
      <alignment horizontal="right" vertical="top" wrapText="1"/>
    </xf>
    <xf numFmtId="0" fontId="32" fillId="23" borderId="9" xfId="4" applyFont="1" applyFill="1" applyBorder="1" applyAlignment="1">
      <alignment vertical="top" wrapText="1"/>
    </xf>
    <xf numFmtId="2" fontId="32" fillId="23" borderId="9" xfId="4" applyNumberFormat="1" applyFont="1" applyFill="1" applyBorder="1" applyAlignment="1">
      <alignment horizontal="right" vertical="top" wrapText="1"/>
    </xf>
    <xf numFmtId="0" fontId="32" fillId="23" borderId="9" xfId="4" applyFont="1" applyFill="1" applyBorder="1" applyAlignment="1">
      <alignment horizontal="left" vertical="top" wrapText="1"/>
    </xf>
    <xf numFmtId="0" fontId="32" fillId="23" borderId="9" xfId="4" applyFont="1" applyFill="1" applyBorder="1" applyAlignment="1">
      <alignment horizontal="right" vertical="top" wrapText="1"/>
    </xf>
    <xf numFmtId="0" fontId="31" fillId="23" borderId="9" xfId="4" applyFont="1" applyFill="1" applyBorder="1" applyAlignment="1">
      <alignment horizontal="right" vertical="top" wrapText="1"/>
    </xf>
    <xf numFmtId="0" fontId="31" fillId="9" borderId="9" xfId="4" applyFont="1" applyFill="1" applyBorder="1" applyAlignment="1">
      <alignment horizontal="left" vertical="top" wrapText="1"/>
    </xf>
    <xf numFmtId="0" fontId="31" fillId="9" borderId="9" xfId="4" applyFont="1" applyFill="1" applyBorder="1" applyAlignment="1">
      <alignment vertical="top" wrapText="1"/>
    </xf>
    <xf numFmtId="0" fontId="37" fillId="9" borderId="9" xfId="4" applyFont="1" applyFill="1" applyBorder="1" applyAlignment="1">
      <alignment vertical="top" wrapText="1"/>
    </xf>
    <xf numFmtId="0" fontId="36" fillId="9" borderId="9" xfId="4" applyFont="1" applyFill="1" applyBorder="1" applyAlignment="1">
      <alignment horizontal="right" vertical="top" wrapText="1"/>
    </xf>
    <xf numFmtId="2" fontId="31" fillId="9" borderId="9" xfId="4" applyNumberFormat="1" applyFont="1" applyFill="1" applyBorder="1" applyAlignment="1">
      <alignment horizontal="right" vertical="top" wrapText="1"/>
    </xf>
    <xf numFmtId="0" fontId="32" fillId="9" borderId="9" xfId="4" applyFont="1" applyFill="1" applyBorder="1" applyAlignment="1">
      <alignment vertical="top" wrapText="1"/>
    </xf>
    <xf numFmtId="2" fontId="32" fillId="9" borderId="9" xfId="4" applyNumberFormat="1" applyFont="1" applyFill="1" applyBorder="1" applyAlignment="1">
      <alignment horizontal="right" vertical="top" wrapText="1"/>
    </xf>
    <xf numFmtId="0" fontId="32" fillId="9" borderId="9" xfId="4" applyFont="1" applyFill="1" applyBorder="1" applyAlignment="1">
      <alignment horizontal="left" vertical="top" wrapText="1"/>
    </xf>
    <xf numFmtId="0" fontId="32" fillId="9" borderId="9" xfId="4" applyFont="1" applyFill="1" applyBorder="1" applyAlignment="1">
      <alignment horizontal="right" vertical="top" wrapText="1"/>
    </xf>
    <xf numFmtId="0" fontId="31" fillId="9" borderId="9" xfId="4" applyFont="1" applyFill="1" applyBorder="1" applyAlignment="1">
      <alignment horizontal="right" vertical="top" wrapText="1"/>
    </xf>
    <xf numFmtId="9" fontId="31" fillId="6" borderId="1" xfId="4" applyNumberFormat="1" applyFont="1" applyFill="1" applyBorder="1" applyAlignment="1">
      <alignment horizontal="right" vertical="top" wrapText="1"/>
    </xf>
    <xf numFmtId="0" fontId="14" fillId="6" borderId="11" xfId="5" applyFont="1" applyFill="1" applyBorder="1" applyAlignment="1" applyProtection="1">
      <alignment horizontal="left" vertical="top" wrapText="1"/>
    </xf>
    <xf numFmtId="0" fontId="31" fillId="25" borderId="9" xfId="4" applyFont="1" applyFill="1" applyBorder="1" applyAlignment="1">
      <alignment horizontal="left" vertical="top" wrapText="1"/>
    </xf>
    <xf numFmtId="0" fontId="31" fillId="25" borderId="9" xfId="4" applyFont="1" applyFill="1" applyBorder="1" applyAlignment="1">
      <alignment vertical="top" wrapText="1"/>
    </xf>
    <xf numFmtId="0" fontId="31" fillId="25" borderId="9" xfId="4" quotePrefix="1" applyFont="1" applyFill="1" applyBorder="1" applyAlignment="1">
      <alignment vertical="top" wrapText="1"/>
    </xf>
    <xf numFmtId="0" fontId="39" fillId="25" borderId="9" xfId="4" applyFont="1" applyFill="1" applyBorder="1" applyAlignment="1">
      <alignment vertical="top" wrapText="1"/>
    </xf>
    <xf numFmtId="0" fontId="38" fillId="25" borderId="9" xfId="4" applyFont="1" applyFill="1" applyBorder="1" applyAlignment="1">
      <alignment horizontal="right" vertical="top" wrapText="1"/>
    </xf>
    <xf numFmtId="2" fontId="31" fillId="25" borderId="9" xfId="4" applyNumberFormat="1" applyFont="1" applyFill="1" applyBorder="1" applyAlignment="1">
      <alignment horizontal="right" vertical="top" wrapText="1"/>
    </xf>
    <xf numFmtId="2" fontId="39" fillId="25" borderId="9" xfId="4" applyNumberFormat="1" applyFont="1" applyFill="1" applyBorder="1" applyAlignment="1">
      <alignment horizontal="right" vertical="top" wrapText="1"/>
    </xf>
    <xf numFmtId="0" fontId="39" fillId="25" borderId="9" xfId="4" applyFont="1" applyFill="1" applyBorder="1" applyAlignment="1">
      <alignment horizontal="left" vertical="top" wrapText="1"/>
    </xf>
    <xf numFmtId="0" fontId="39" fillId="25" borderId="9" xfId="4" applyFont="1" applyFill="1" applyBorder="1" applyAlignment="1">
      <alignment horizontal="right" vertical="top" wrapText="1"/>
    </xf>
    <xf numFmtId="0" fontId="31" fillId="25" borderId="9" xfId="4" applyFont="1" applyFill="1" applyBorder="1" applyAlignment="1">
      <alignment horizontal="right" vertical="top" wrapText="1"/>
    </xf>
    <xf numFmtId="0" fontId="31" fillId="29" borderId="9" xfId="4" applyFont="1" applyFill="1" applyBorder="1" applyAlignment="1">
      <alignment horizontal="left" vertical="top" wrapText="1"/>
    </xf>
    <xf numFmtId="0" fontId="31" fillId="29" borderId="9" xfId="4" applyFont="1" applyFill="1" applyBorder="1" applyAlignment="1">
      <alignment vertical="top" wrapText="1"/>
    </xf>
    <xf numFmtId="0" fontId="31" fillId="29" borderId="9" xfId="8" applyFont="1" applyFill="1" applyBorder="1" applyAlignment="1">
      <alignment vertical="top" wrapText="1"/>
    </xf>
    <xf numFmtId="0" fontId="31" fillId="29" borderId="9" xfId="8" applyFont="1" applyFill="1" applyBorder="1" applyAlignment="1">
      <alignment horizontal="right" vertical="top" wrapText="1"/>
    </xf>
    <xf numFmtId="0" fontId="39" fillId="29" borderId="9" xfId="4" applyFont="1" applyFill="1" applyBorder="1" applyAlignment="1">
      <alignment horizontal="right" vertical="top" wrapText="1"/>
    </xf>
    <xf numFmtId="2" fontId="31" fillId="29" borderId="9" xfId="8" applyNumberFormat="1" applyFont="1" applyFill="1" applyBorder="1" applyAlignment="1">
      <alignment horizontal="right" vertical="top" wrapText="1"/>
    </xf>
    <xf numFmtId="0" fontId="39" fillId="29" borderId="9" xfId="4" applyFont="1" applyFill="1" applyBorder="1" applyAlignment="1">
      <alignment vertical="top" wrapText="1"/>
    </xf>
    <xf numFmtId="2" fontId="39" fillId="29" borderId="9" xfId="4" applyNumberFormat="1" applyFont="1" applyFill="1" applyBorder="1" applyAlignment="1">
      <alignment horizontal="right" vertical="top" wrapText="1"/>
    </xf>
    <xf numFmtId="0" fontId="39" fillId="29" borderId="9" xfId="4" applyFont="1" applyFill="1" applyBorder="1" applyAlignment="1">
      <alignment horizontal="left" vertical="top" wrapText="1"/>
    </xf>
    <xf numFmtId="0" fontId="31" fillId="29" borderId="9" xfId="4" applyFont="1" applyFill="1" applyBorder="1" applyAlignment="1">
      <alignment horizontal="right" vertical="top" wrapText="1"/>
    </xf>
    <xf numFmtId="0" fontId="31" fillId="19" borderId="9" xfId="4" applyFont="1" applyFill="1" applyBorder="1" applyAlignment="1">
      <alignment horizontal="left" vertical="top" wrapText="1"/>
    </xf>
    <xf numFmtId="0" fontId="31" fillId="19" borderId="9" xfId="4" applyFont="1" applyFill="1" applyBorder="1" applyAlignment="1">
      <alignment vertical="top" wrapText="1"/>
    </xf>
    <xf numFmtId="0" fontId="31" fillId="19" borderId="9" xfId="8" applyFont="1" applyFill="1" applyBorder="1" applyAlignment="1">
      <alignment vertical="top" wrapText="1"/>
    </xf>
    <xf numFmtId="0" fontId="31" fillId="19" borderId="9" xfId="8" applyFont="1" applyFill="1" applyBorder="1" applyAlignment="1">
      <alignment horizontal="right" vertical="top" wrapText="1"/>
    </xf>
    <xf numFmtId="0" fontId="39" fillId="19" borderId="9" xfId="4" applyFont="1" applyFill="1" applyBorder="1" applyAlignment="1">
      <alignment horizontal="right" vertical="top" wrapText="1"/>
    </xf>
    <xf numFmtId="2" fontId="31" fillId="19" borderId="9" xfId="8" applyNumberFormat="1" applyFont="1" applyFill="1" applyBorder="1" applyAlignment="1">
      <alignment horizontal="right" vertical="top" wrapText="1"/>
    </xf>
    <xf numFmtId="0" fontId="39" fillId="19" borderId="9" xfId="4" applyFont="1" applyFill="1" applyBorder="1" applyAlignment="1">
      <alignment vertical="top" wrapText="1"/>
    </xf>
    <xf numFmtId="2" fontId="39" fillId="19" borderId="9" xfId="4" applyNumberFormat="1" applyFont="1" applyFill="1" applyBorder="1" applyAlignment="1">
      <alignment horizontal="right" vertical="top" wrapText="1"/>
    </xf>
    <xf numFmtId="0" fontId="39" fillId="19" borderId="9" xfId="4" applyFont="1" applyFill="1" applyBorder="1" applyAlignment="1">
      <alignment horizontal="left" vertical="top" wrapText="1"/>
    </xf>
    <xf numFmtId="0" fontId="31" fillId="19" borderId="9" xfId="4" applyFont="1" applyFill="1" applyBorder="1" applyAlignment="1">
      <alignment horizontal="right" vertical="top" wrapText="1"/>
    </xf>
    <xf numFmtId="0" fontId="35" fillId="6" borderId="1" xfId="4" applyFont="1" applyFill="1" applyBorder="1" applyAlignment="1">
      <alignment horizontal="right" vertical="top" wrapText="1"/>
    </xf>
    <xf numFmtId="0" fontId="14" fillId="6" borderId="1" xfId="5" applyFont="1" applyFill="1" applyBorder="1" applyAlignment="1" applyProtection="1">
      <alignment horizontal="left" vertical="top" wrapText="1"/>
    </xf>
    <xf numFmtId="9" fontId="31" fillId="0" borderId="1" xfId="4" applyNumberFormat="1" applyFont="1" applyFill="1" applyBorder="1" applyAlignment="1">
      <alignment horizontal="right" vertical="top" wrapText="1"/>
    </xf>
    <xf numFmtId="0" fontId="31" fillId="7" borderId="1" xfId="4" applyFont="1" applyFill="1" applyBorder="1" applyAlignment="1">
      <alignment horizontal="left" vertical="top" wrapText="1"/>
    </xf>
    <xf numFmtId="0" fontId="31" fillId="7" borderId="1" xfId="4" applyFont="1" applyFill="1" applyBorder="1" applyAlignment="1">
      <alignment vertical="top" wrapText="1"/>
    </xf>
    <xf numFmtId="0" fontId="37" fillId="7" borderId="1" xfId="4" applyFont="1" applyFill="1" applyBorder="1" applyAlignment="1">
      <alignment vertical="top" wrapText="1"/>
    </xf>
    <xf numFmtId="0" fontId="36" fillId="7" borderId="1" xfId="4" applyFont="1" applyFill="1" applyBorder="1" applyAlignment="1">
      <alignment horizontal="right" vertical="top" wrapText="1"/>
    </xf>
    <xf numFmtId="2" fontId="31" fillId="7" borderId="1" xfId="4" applyNumberFormat="1" applyFont="1" applyFill="1" applyBorder="1" applyAlignment="1">
      <alignment horizontal="right" vertical="top" wrapText="1"/>
    </xf>
    <xf numFmtId="0" fontId="32" fillId="7" borderId="1" xfId="4" applyFont="1" applyFill="1" applyBorder="1" applyAlignment="1">
      <alignment vertical="top" wrapText="1"/>
    </xf>
    <xf numFmtId="9" fontId="31" fillId="7" borderId="1" xfId="4" applyNumberFormat="1" applyFont="1" applyFill="1" applyBorder="1" applyAlignment="1">
      <alignment horizontal="right" vertical="top" wrapText="1"/>
    </xf>
    <xf numFmtId="0" fontId="31" fillId="7" borderId="11" xfId="4" applyFont="1" applyFill="1" applyBorder="1" applyAlignment="1">
      <alignment horizontal="left" vertical="top" wrapText="1"/>
    </xf>
    <xf numFmtId="0" fontId="31" fillId="7" borderId="1" xfId="4" applyFont="1" applyFill="1" applyBorder="1" applyAlignment="1">
      <alignment horizontal="right" vertical="top" wrapText="1"/>
    </xf>
    <xf numFmtId="0" fontId="38" fillId="29" borderId="9" xfId="4" applyFont="1" applyFill="1" applyBorder="1" applyAlignment="1">
      <alignment horizontal="right" vertical="top" wrapText="1"/>
    </xf>
    <xf numFmtId="2" fontId="31" fillId="29" borderId="9" xfId="4" applyNumberFormat="1" applyFont="1" applyFill="1" applyBorder="1" applyAlignment="1">
      <alignment horizontal="right" vertical="top" wrapText="1"/>
    </xf>
    <xf numFmtId="0" fontId="38" fillId="19" borderId="9" xfId="4" applyFont="1" applyFill="1" applyBorder="1" applyAlignment="1">
      <alignment horizontal="right" vertical="top" wrapText="1"/>
    </xf>
    <xf numFmtId="2" fontId="31" fillId="19" borderId="9" xfId="4" applyNumberFormat="1" applyFont="1" applyFill="1" applyBorder="1" applyAlignment="1">
      <alignment horizontal="right" vertical="top" wrapText="1"/>
    </xf>
    <xf numFmtId="166" fontId="31" fillId="19" borderId="9" xfId="8" applyNumberFormat="1" applyFont="1" applyFill="1" applyBorder="1" applyAlignment="1">
      <alignment horizontal="right" vertical="top" wrapText="1"/>
    </xf>
    <xf numFmtId="0" fontId="31" fillId="25" borderId="9" xfId="8" applyFont="1" applyFill="1" applyBorder="1" applyAlignment="1">
      <alignment vertical="top" wrapText="1"/>
    </xf>
    <xf numFmtId="0" fontId="31" fillId="25" borderId="9" xfId="8" applyFont="1" applyFill="1" applyBorder="1" applyAlignment="1">
      <alignment horizontal="right" vertical="top" wrapText="1"/>
    </xf>
    <xf numFmtId="2" fontId="31" fillId="25" borderId="9" xfId="8" applyNumberFormat="1" applyFont="1" applyFill="1" applyBorder="1" applyAlignment="1">
      <alignment horizontal="right" vertical="top" wrapText="1"/>
    </xf>
    <xf numFmtId="166" fontId="31" fillId="19" borderId="9" xfId="4" applyNumberFormat="1" applyFont="1" applyFill="1" applyBorder="1" applyAlignment="1">
      <alignment horizontal="right" vertical="top" wrapText="1"/>
    </xf>
    <xf numFmtId="0" fontId="31" fillId="27" borderId="9" xfId="4" applyFont="1" applyFill="1" applyBorder="1" applyAlignment="1">
      <alignment horizontal="left" vertical="top" wrapText="1"/>
    </xf>
    <xf numFmtId="0" fontId="31" fillId="27" borderId="9" xfId="4" applyFont="1" applyFill="1" applyBorder="1" applyAlignment="1">
      <alignment vertical="top" wrapText="1"/>
    </xf>
    <xf numFmtId="0" fontId="37" fillId="27" borderId="9" xfId="4" applyFont="1" applyFill="1" applyBorder="1" applyAlignment="1">
      <alignment vertical="top" wrapText="1"/>
    </xf>
    <xf numFmtId="0" fontId="36" fillId="27" borderId="9" xfId="4" applyFont="1" applyFill="1" applyBorder="1" applyAlignment="1">
      <alignment horizontal="right" vertical="top" wrapText="1"/>
    </xf>
    <xf numFmtId="2" fontId="31" fillId="27" borderId="9" xfId="4" applyNumberFormat="1" applyFont="1" applyFill="1" applyBorder="1" applyAlignment="1">
      <alignment horizontal="right" vertical="top" wrapText="1"/>
    </xf>
    <xf numFmtId="2" fontId="32" fillId="27" borderId="9" xfId="4" applyNumberFormat="1" applyFont="1" applyFill="1" applyBorder="1" applyAlignment="1">
      <alignment horizontal="right" vertical="top" wrapText="1"/>
    </xf>
    <xf numFmtId="0" fontId="32" fillId="27" borderId="9" xfId="4" applyFont="1" applyFill="1" applyBorder="1" applyAlignment="1">
      <alignment horizontal="left" vertical="top" wrapText="1"/>
    </xf>
    <xf numFmtId="0" fontId="32" fillId="27" borderId="9" xfId="4" applyFont="1" applyFill="1" applyBorder="1" applyAlignment="1">
      <alignment horizontal="right" vertical="top" wrapText="1"/>
    </xf>
    <xf numFmtId="0" fontId="32" fillId="27" borderId="9" xfId="4" applyFont="1" applyFill="1" applyBorder="1" applyAlignment="1">
      <alignment vertical="top" wrapText="1"/>
    </xf>
    <xf numFmtId="0" fontId="31" fillId="27" borderId="9" xfId="4" applyFont="1" applyFill="1" applyBorder="1" applyAlignment="1">
      <alignment horizontal="right" vertical="top" wrapText="1"/>
    </xf>
    <xf numFmtId="0" fontId="39" fillId="0" borderId="1" xfId="4" applyFont="1" applyFill="1" applyBorder="1" applyAlignment="1">
      <alignment horizontal="left" vertical="top" wrapText="1"/>
    </xf>
    <xf numFmtId="0" fontId="39" fillId="0" borderId="1" xfId="4" applyFont="1" applyFill="1" applyBorder="1" applyAlignment="1">
      <alignment vertical="top" wrapText="1"/>
    </xf>
    <xf numFmtId="0" fontId="39" fillId="0" borderId="11" xfId="4" applyFont="1" applyFill="1" applyBorder="1" applyAlignment="1">
      <alignment horizontal="left" vertical="top" wrapText="1"/>
    </xf>
    <xf numFmtId="2" fontId="33" fillId="3" borderId="1" xfId="4" quotePrefix="1" applyNumberFormat="1" applyFont="1" applyFill="1" applyBorder="1" applyAlignment="1">
      <alignment horizontal="right" vertical="top" wrapText="1"/>
    </xf>
    <xf numFmtId="0" fontId="31" fillId="0" borderId="1" xfId="10" applyFont="1" applyFill="1" applyBorder="1" applyAlignment="1">
      <alignment vertical="top" wrapText="1"/>
    </xf>
    <xf numFmtId="2" fontId="31" fillId="0" borderId="1" xfId="4" applyNumberFormat="1" applyFont="1" applyFill="1" applyBorder="1" applyAlignment="1">
      <alignment vertical="top" wrapText="1"/>
    </xf>
    <xf numFmtId="0" fontId="31" fillId="30" borderId="9" xfId="4" quotePrefix="1" applyFont="1" applyFill="1" applyBorder="1" applyAlignment="1">
      <alignment vertical="top" wrapText="1"/>
    </xf>
    <xf numFmtId="0" fontId="31" fillId="10" borderId="9" xfId="4" quotePrefix="1" applyFont="1" applyFill="1" applyBorder="1" applyAlignment="1">
      <alignment vertical="top" wrapText="1"/>
    </xf>
    <xf numFmtId="0" fontId="36" fillId="30" borderId="9" xfId="4" applyFont="1" applyFill="1" applyBorder="1" applyAlignment="1">
      <alignment vertical="top" wrapText="1"/>
    </xf>
    <xf numFmtId="2" fontId="35" fillId="9" borderId="1" xfId="4" applyNumberFormat="1" applyFont="1" applyFill="1" applyBorder="1" applyAlignment="1">
      <alignment vertical="top" wrapText="1"/>
    </xf>
    <xf numFmtId="0" fontId="31" fillId="22" borderId="9" xfId="4" applyFont="1" applyFill="1" applyBorder="1" applyAlignment="1">
      <alignment horizontal="left" vertical="top" wrapText="1"/>
    </xf>
    <xf numFmtId="2" fontId="35" fillId="9" borderId="1" xfId="4" applyNumberFormat="1" applyFont="1" applyFill="1" applyBorder="1" applyAlignment="1">
      <alignment horizontal="right" vertical="top" wrapText="1"/>
    </xf>
    <xf numFmtId="2" fontId="36" fillId="9" borderId="1" xfId="4" applyNumberFormat="1" applyFont="1" applyFill="1" applyBorder="1" applyAlignment="1">
      <alignment horizontal="right" vertical="top" wrapText="1"/>
    </xf>
    <xf numFmtId="0" fontId="36" fillId="9" borderId="1" xfId="4" applyFont="1" applyFill="1" applyBorder="1" applyAlignment="1">
      <alignment horizontal="left" vertical="top" wrapText="1"/>
    </xf>
    <xf numFmtId="0" fontId="36" fillId="9" borderId="1" xfId="4" applyFont="1" applyFill="1" applyBorder="1" applyAlignment="1">
      <alignment vertical="top" wrapText="1"/>
    </xf>
    <xf numFmtId="0" fontId="36" fillId="9" borderId="11" xfId="4" applyFont="1" applyFill="1" applyBorder="1" applyAlignment="1">
      <alignment horizontal="left" vertical="top" wrapText="1"/>
    </xf>
    <xf numFmtId="0" fontId="35" fillId="9" borderId="1" xfId="4" applyFont="1" applyFill="1" applyBorder="1" applyAlignment="1">
      <alignment horizontal="right" vertical="top" wrapText="1"/>
    </xf>
    <xf numFmtId="2" fontId="35" fillId="0" borderId="1" xfId="4" applyNumberFormat="1" applyFont="1" applyFill="1" applyBorder="1" applyAlignment="1">
      <alignment horizontal="right" vertical="top" wrapText="1"/>
    </xf>
    <xf numFmtId="0" fontId="35" fillId="0" borderId="1" xfId="4" applyFont="1" applyFill="1" applyBorder="1" applyAlignment="1">
      <alignment horizontal="left" vertical="top" wrapText="1"/>
    </xf>
    <xf numFmtId="0" fontId="35" fillId="0" borderId="11" xfId="4" applyFont="1" applyFill="1" applyBorder="1" applyAlignment="1">
      <alignment horizontal="left" vertical="top" wrapText="1"/>
    </xf>
    <xf numFmtId="2" fontId="31" fillId="21" borderId="1" xfId="4" applyNumberFormat="1" applyFont="1" applyFill="1" applyBorder="1" applyAlignment="1">
      <alignment horizontal="right" vertical="top" wrapText="1"/>
    </xf>
    <xf numFmtId="0" fontId="37" fillId="6" borderId="1" xfId="4" applyFont="1" applyFill="1" applyBorder="1" applyAlignment="1">
      <alignment horizontal="left" vertical="top" wrapText="1"/>
    </xf>
    <xf numFmtId="0" fontId="37" fillId="5" borderId="1" xfId="4" applyFont="1" applyFill="1" applyBorder="1" applyAlignment="1">
      <alignment horizontal="left" vertical="top" wrapText="1"/>
    </xf>
    <xf numFmtId="0" fontId="37" fillId="5" borderId="1" xfId="4" applyFont="1" applyFill="1" applyBorder="1" applyAlignment="1">
      <alignment vertical="top" wrapText="1"/>
    </xf>
    <xf numFmtId="0" fontId="35" fillId="9" borderId="1" xfId="4" applyFont="1" applyFill="1" applyBorder="1" applyAlignment="1">
      <alignment horizontal="left" vertical="top" wrapText="1"/>
    </xf>
    <xf numFmtId="0" fontId="35" fillId="9" borderId="1" xfId="4" applyFont="1" applyFill="1" applyBorder="1" applyAlignment="1">
      <alignment vertical="top" wrapText="1"/>
    </xf>
    <xf numFmtId="0" fontId="35" fillId="9" borderId="11" xfId="4" applyFont="1" applyFill="1" applyBorder="1" applyAlignment="1">
      <alignment horizontal="left" vertical="top" wrapText="1"/>
    </xf>
    <xf numFmtId="2" fontId="35" fillId="9" borderId="11" xfId="4" applyNumberFormat="1" applyFont="1" applyFill="1" applyBorder="1" applyAlignment="1">
      <alignment horizontal="right" vertical="top" wrapText="1"/>
    </xf>
    <xf numFmtId="0" fontId="35" fillId="9" borderId="11" xfId="4" applyFont="1" applyFill="1" applyBorder="1" applyAlignment="1">
      <alignment horizontal="right" vertical="top" wrapText="1"/>
    </xf>
    <xf numFmtId="0" fontId="35" fillId="9" borderId="11" xfId="4" applyFont="1" applyFill="1" applyBorder="1" applyAlignment="1">
      <alignment vertical="top" wrapText="1"/>
    </xf>
    <xf numFmtId="0" fontId="37" fillId="6" borderId="1" xfId="8" applyFont="1" applyFill="1" applyBorder="1" applyAlignment="1">
      <alignment vertical="top" wrapText="1"/>
    </xf>
    <xf numFmtId="0" fontId="36" fillId="6" borderId="1" xfId="8" applyFont="1" applyFill="1" applyBorder="1" applyAlignment="1">
      <alignment horizontal="right" vertical="top" wrapText="1"/>
    </xf>
    <xf numFmtId="2" fontId="31" fillId="6" borderId="1" xfId="8" applyNumberFormat="1" applyFont="1" applyFill="1" applyBorder="1" applyAlignment="1">
      <alignment horizontal="right" vertical="top" wrapText="1"/>
    </xf>
    <xf numFmtId="0" fontId="35" fillId="27" borderId="1" xfId="4" applyFont="1" applyFill="1" applyBorder="1" applyAlignment="1">
      <alignment horizontal="right" vertical="top" wrapText="1"/>
    </xf>
    <xf numFmtId="9" fontId="32" fillId="6" borderId="1" xfId="2" applyFont="1" applyFill="1" applyBorder="1" applyAlignment="1">
      <alignment horizontal="right" vertical="top" wrapText="1"/>
    </xf>
    <xf numFmtId="0" fontId="37" fillId="0" borderId="1" xfId="4" applyFont="1" applyFill="1" applyBorder="1" applyAlignment="1">
      <alignment horizontal="left" vertical="top" wrapText="1"/>
    </xf>
    <xf numFmtId="0" fontId="37" fillId="7" borderId="1" xfId="8" applyFont="1" applyFill="1" applyBorder="1" applyAlignment="1">
      <alignment vertical="top" wrapText="1"/>
    </xf>
    <xf numFmtId="0" fontId="36" fillId="7" borderId="1" xfId="8" applyFont="1" applyFill="1" applyBorder="1" applyAlignment="1">
      <alignment horizontal="right" vertical="top" wrapText="1"/>
    </xf>
    <xf numFmtId="2" fontId="31" fillId="7" borderId="1" xfId="8" applyNumberFormat="1" applyFont="1" applyFill="1" applyBorder="1" applyAlignment="1">
      <alignment horizontal="right" vertical="top" wrapText="1"/>
    </xf>
    <xf numFmtId="2" fontId="32" fillId="7" borderId="1" xfId="4" applyNumberFormat="1" applyFont="1" applyFill="1" applyBorder="1" applyAlignment="1">
      <alignment horizontal="right" vertical="top" wrapText="1"/>
    </xf>
    <xf numFmtId="0" fontId="32" fillId="7" borderId="1" xfId="4" applyFont="1" applyFill="1" applyBorder="1" applyAlignment="1">
      <alignment horizontal="left" vertical="top" wrapText="1"/>
    </xf>
    <xf numFmtId="0" fontId="32" fillId="7" borderId="1" xfId="4" applyFont="1" applyFill="1" applyBorder="1" applyAlignment="1">
      <alignment horizontal="right" vertical="top" wrapText="1"/>
    </xf>
    <xf numFmtId="0" fontId="32" fillId="7" borderId="11" xfId="4" applyFont="1" applyFill="1" applyBorder="1" applyAlignment="1">
      <alignment horizontal="left" vertical="top" wrapText="1"/>
    </xf>
    <xf numFmtId="0" fontId="31" fillId="5" borderId="1" xfId="4" quotePrefix="1" applyFont="1" applyFill="1" applyBorder="1" applyAlignment="1">
      <alignment vertical="top" wrapText="1"/>
    </xf>
    <xf numFmtId="0" fontId="31" fillId="6" borderId="1" xfId="4" quotePrefix="1" applyFont="1" applyFill="1" applyBorder="1" applyAlignment="1">
      <alignment vertical="top" wrapText="1"/>
    </xf>
    <xf numFmtId="0" fontId="44" fillId="0" borderId="1" xfId="4" applyFont="1" applyFill="1" applyBorder="1" applyAlignment="1">
      <alignment horizontal="right" vertical="top" wrapText="1"/>
    </xf>
    <xf numFmtId="2" fontId="44" fillId="7" borderId="1" xfId="4" applyNumberFormat="1" applyFont="1" applyFill="1" applyBorder="1" applyAlignment="1">
      <alignment horizontal="right" vertical="top" wrapText="1"/>
    </xf>
    <xf numFmtId="0" fontId="44" fillId="7" borderId="1" xfId="4" applyFont="1" applyFill="1" applyBorder="1" applyAlignment="1">
      <alignment horizontal="left" vertical="top" wrapText="1"/>
    </xf>
    <xf numFmtId="0" fontId="44" fillId="7" borderId="1" xfId="4" applyFont="1" applyFill="1" applyBorder="1" applyAlignment="1">
      <alignment horizontal="right" vertical="top" wrapText="1"/>
    </xf>
    <xf numFmtId="0" fontId="44" fillId="7" borderId="1" xfId="4" applyFont="1" applyFill="1" applyBorder="1" applyAlignment="1">
      <alignment vertical="top" wrapText="1"/>
    </xf>
    <xf numFmtId="0" fontId="44" fillId="7" borderId="11" xfId="4" applyFont="1" applyFill="1" applyBorder="1" applyAlignment="1">
      <alignment horizontal="left" vertical="top" wrapText="1"/>
    </xf>
    <xf numFmtId="9" fontId="32" fillId="0" borderId="1" xfId="4" applyNumberFormat="1" applyFont="1" applyFill="1" applyBorder="1" applyAlignment="1">
      <alignment vertical="top" wrapText="1"/>
    </xf>
    <xf numFmtId="9" fontId="14" fillId="0" borderId="11" xfId="5" applyNumberFormat="1" applyFont="1" applyFill="1" applyBorder="1" applyAlignment="1" applyProtection="1">
      <alignment horizontal="left" vertical="top" wrapText="1"/>
    </xf>
    <xf numFmtId="2" fontId="31" fillId="17" borderId="1" xfId="4" applyNumberFormat="1" applyFont="1" applyFill="1" applyBorder="1" applyAlignment="1">
      <alignment horizontal="right" vertical="top" wrapText="1"/>
    </xf>
    <xf numFmtId="0" fontId="44" fillId="5" borderId="11" xfId="4" applyFont="1" applyFill="1" applyBorder="1" applyAlignment="1">
      <alignment horizontal="left" vertical="top" wrapText="1"/>
    </xf>
    <xf numFmtId="0" fontId="35" fillId="7" borderId="1" xfId="4" applyFont="1" applyFill="1" applyBorder="1" applyAlignment="1">
      <alignment horizontal="right" vertical="top" wrapText="1"/>
    </xf>
    <xf numFmtId="0" fontId="44" fillId="0" borderId="11" xfId="4" applyFont="1" applyFill="1" applyBorder="1" applyAlignment="1">
      <alignment horizontal="left" vertical="top" wrapText="1"/>
    </xf>
    <xf numFmtId="0" fontId="36" fillId="7" borderId="1" xfId="4" applyFont="1" applyFill="1" applyBorder="1" applyAlignment="1">
      <alignment vertical="top" wrapText="1"/>
    </xf>
    <xf numFmtId="9" fontId="32" fillId="5" borderId="1" xfId="4" applyNumberFormat="1" applyFont="1" applyFill="1" applyBorder="1" applyAlignment="1">
      <alignment horizontal="right" vertical="top" wrapText="1"/>
    </xf>
    <xf numFmtId="0" fontId="34" fillId="5" borderId="11" xfId="5" applyFont="1" applyFill="1" applyBorder="1" applyAlignment="1" applyProtection="1">
      <alignment horizontal="left" vertical="top" wrapText="1"/>
    </xf>
    <xf numFmtId="0" fontId="37" fillId="6" borderId="1" xfId="4" applyFont="1" applyFill="1" applyBorder="1" applyAlignment="1">
      <alignment horizontal="right" vertical="top" wrapText="1"/>
    </xf>
    <xf numFmtId="165" fontId="32" fillId="6" borderId="1" xfId="4" applyNumberFormat="1" applyFont="1" applyFill="1" applyBorder="1" applyAlignment="1">
      <alignment horizontal="right" vertical="top" wrapText="1"/>
    </xf>
    <xf numFmtId="0" fontId="37" fillId="30" borderId="11" xfId="4" applyFont="1" applyFill="1" applyBorder="1" applyAlignment="1">
      <alignment horizontal="right" vertical="top" wrapText="1"/>
    </xf>
    <xf numFmtId="9" fontId="32" fillId="30" borderId="1" xfId="4" applyNumberFormat="1" applyFont="1" applyFill="1" applyBorder="1" applyAlignment="1">
      <alignment horizontal="right" vertical="top" wrapText="1"/>
    </xf>
    <xf numFmtId="0" fontId="37" fillId="10" borderId="11" xfId="4" applyFont="1" applyFill="1" applyBorder="1" applyAlignment="1">
      <alignment horizontal="right" vertical="top" wrapText="1"/>
    </xf>
    <xf numFmtId="9" fontId="32" fillId="10" borderId="11" xfId="4" applyNumberFormat="1" applyFont="1" applyFill="1" applyBorder="1" applyAlignment="1">
      <alignment horizontal="right" vertical="top" wrapText="1"/>
    </xf>
    <xf numFmtId="0" fontId="31" fillId="9" borderId="11" xfId="4" quotePrefix="1" applyFont="1" applyFill="1" applyBorder="1" applyAlignment="1">
      <alignment vertical="top" wrapText="1"/>
    </xf>
    <xf numFmtId="2" fontId="31" fillId="9" borderId="11" xfId="4" applyNumberFormat="1" applyFont="1" applyFill="1" applyBorder="1" applyAlignment="1">
      <alignment horizontal="left" vertical="top" wrapText="1"/>
    </xf>
    <xf numFmtId="2" fontId="31" fillId="9" borderId="11" xfId="4" applyNumberFormat="1" applyFont="1" applyFill="1" applyBorder="1" applyAlignment="1">
      <alignment vertical="top" wrapText="1"/>
    </xf>
    <xf numFmtId="2" fontId="31" fillId="9" borderId="11" xfId="4" applyNumberFormat="1" applyFont="1" applyFill="1" applyBorder="1" applyAlignment="1">
      <alignment horizontal="right" vertical="top"/>
    </xf>
    <xf numFmtId="2" fontId="31" fillId="4" borderId="1" xfId="4" applyNumberFormat="1" applyFont="1" applyFill="1" applyBorder="1" applyAlignment="1">
      <alignment vertical="top" wrapText="1"/>
    </xf>
    <xf numFmtId="2" fontId="31" fillId="30" borderId="11" xfId="4" applyNumberFormat="1" applyFont="1" applyFill="1" applyBorder="1" applyAlignment="1">
      <alignment vertical="top" wrapText="1"/>
    </xf>
    <xf numFmtId="0" fontId="14" fillId="30" borderId="1" xfId="5" applyFont="1" applyFill="1" applyBorder="1" applyAlignment="1" applyProtection="1">
      <alignment horizontal="left" vertical="top" wrapText="1"/>
    </xf>
    <xf numFmtId="2" fontId="31" fillId="10" borderId="11" xfId="4" applyNumberFormat="1" applyFont="1" applyFill="1" applyBorder="1" applyAlignment="1">
      <alignment vertical="top" wrapText="1"/>
    </xf>
    <xf numFmtId="2" fontId="31" fillId="6" borderId="1" xfId="4" applyNumberFormat="1" applyFont="1" applyFill="1" applyBorder="1" applyAlignment="1">
      <alignment vertical="top" wrapText="1"/>
    </xf>
    <xf numFmtId="0" fontId="31" fillId="6" borderId="11" xfId="4" applyFont="1" applyFill="1" applyBorder="1" applyAlignment="1">
      <alignment horizontal="left" vertical="top" wrapText="1"/>
    </xf>
    <xf numFmtId="0" fontId="35" fillId="30" borderId="11" xfId="4" applyFont="1" applyFill="1" applyBorder="1" applyAlignment="1">
      <alignment horizontal="right" vertical="top" wrapText="1"/>
    </xf>
    <xf numFmtId="165" fontId="32" fillId="30" borderId="1" xfId="4" applyNumberFormat="1" applyFont="1" applyFill="1" applyBorder="1" applyAlignment="1">
      <alignment horizontal="right" vertical="top" wrapText="1"/>
    </xf>
    <xf numFmtId="0" fontId="31" fillId="30" borderId="11" xfId="4" quotePrefix="1" applyFont="1" applyFill="1" applyBorder="1" applyAlignment="1">
      <alignment vertical="top" wrapText="1"/>
    </xf>
    <xf numFmtId="0" fontId="35" fillId="4" borderId="1" xfId="4" applyFont="1" applyFill="1" applyBorder="1" applyAlignment="1">
      <alignment horizontal="right" vertical="top" wrapText="1"/>
    </xf>
    <xf numFmtId="0" fontId="31" fillId="4" borderId="11" xfId="4" applyFont="1" applyFill="1" applyBorder="1" applyAlignment="1">
      <alignment horizontal="left" vertical="top" wrapText="1"/>
    </xf>
    <xf numFmtId="0" fontId="37" fillId="0" borderId="1" xfId="4" applyFont="1" applyBorder="1" applyAlignment="1">
      <alignment horizontal="left" vertical="top" wrapText="1"/>
    </xf>
    <xf numFmtId="9" fontId="32" fillId="7" borderId="1" xfId="4" applyNumberFormat="1" applyFont="1" applyFill="1" applyBorder="1" applyAlignment="1">
      <alignment horizontal="right" vertical="top" wrapText="1"/>
    </xf>
    <xf numFmtId="9" fontId="32" fillId="4" borderId="1" xfId="4" applyNumberFormat="1" applyFont="1" applyFill="1" applyBorder="1" applyAlignment="1">
      <alignment horizontal="right" vertical="top" wrapText="1"/>
    </xf>
    <xf numFmtId="0" fontId="37" fillId="7" borderId="0" xfId="4" applyFont="1" applyFill="1" applyBorder="1" applyAlignment="1">
      <alignment vertical="top" wrapText="1"/>
    </xf>
    <xf numFmtId="0" fontId="14" fillId="5" borderId="11" xfId="5" applyFont="1" applyFill="1" applyBorder="1" applyAlignment="1" applyProtection="1">
      <alignment horizontal="left" vertical="top" wrapText="1"/>
    </xf>
    <xf numFmtId="0" fontId="32" fillId="5" borderId="0" xfId="4" applyFont="1" applyFill="1" applyBorder="1" applyAlignment="1">
      <alignment vertical="top" wrapText="1"/>
    </xf>
    <xf numFmtId="2" fontId="45" fillId="0" borderId="1" xfId="4" applyNumberFormat="1" applyFont="1" applyFill="1" applyBorder="1" applyAlignment="1">
      <alignment horizontal="right" vertical="top" wrapText="1"/>
    </xf>
    <xf numFmtId="0" fontId="31" fillId="24" borderId="10" xfId="4" applyFont="1" applyFill="1" applyBorder="1" applyAlignment="1">
      <alignment horizontal="left" vertical="top" wrapText="1"/>
    </xf>
    <xf numFmtId="0" fontId="31" fillId="24" borderId="10" xfId="4" applyFont="1" applyFill="1" applyBorder="1" applyAlignment="1">
      <alignment vertical="top" wrapText="1"/>
    </xf>
    <xf numFmtId="0" fontId="38" fillId="24" borderId="10" xfId="4" applyFont="1" applyFill="1" applyBorder="1" applyAlignment="1">
      <alignment horizontal="right" vertical="top" wrapText="1"/>
    </xf>
    <xf numFmtId="2" fontId="31" fillId="24" borderId="10" xfId="4" applyNumberFormat="1" applyFont="1" applyFill="1" applyBorder="1" applyAlignment="1">
      <alignment horizontal="right" vertical="top" wrapText="1"/>
    </xf>
    <xf numFmtId="0" fontId="39" fillId="24" borderId="10" xfId="4" applyFont="1" applyFill="1" applyBorder="1" applyAlignment="1">
      <alignment vertical="top" wrapText="1"/>
    </xf>
    <xf numFmtId="2" fontId="39" fillId="24" borderId="10" xfId="4" applyNumberFormat="1" applyFont="1" applyFill="1" applyBorder="1" applyAlignment="1">
      <alignment horizontal="right" vertical="top" wrapText="1"/>
    </xf>
    <xf numFmtId="0" fontId="39" fillId="24" borderId="10" xfId="4" applyFont="1" applyFill="1" applyBorder="1" applyAlignment="1">
      <alignment horizontal="left" vertical="top" wrapText="1"/>
    </xf>
    <xf numFmtId="0" fontId="39" fillId="24" borderId="10" xfId="4" applyFont="1" applyFill="1" applyBorder="1" applyAlignment="1">
      <alignment horizontal="right" vertical="top" wrapText="1"/>
    </xf>
    <xf numFmtId="0" fontId="40" fillId="24" borderId="10" xfId="5" applyFont="1" applyFill="1" applyBorder="1" applyAlignment="1" applyProtection="1">
      <alignment vertical="top" wrapText="1"/>
    </xf>
    <xf numFmtId="0" fontId="31" fillId="24" borderId="10" xfId="5" applyFont="1" applyFill="1" applyBorder="1" applyAlignment="1" applyProtection="1">
      <alignment horizontal="right" vertical="top" wrapText="1"/>
    </xf>
    <xf numFmtId="166" fontId="31" fillId="23" borderId="9" xfId="4" applyNumberFormat="1" applyFont="1" applyFill="1" applyBorder="1" applyAlignment="1">
      <alignment horizontal="right" vertical="top" wrapText="1"/>
    </xf>
    <xf numFmtId="166" fontId="31" fillId="10" borderId="9" xfId="4" quotePrefix="1" applyNumberFormat="1" applyFont="1" applyFill="1" applyBorder="1" applyAlignment="1">
      <alignment horizontal="right" vertical="top" wrapText="1"/>
    </xf>
    <xf numFmtId="0" fontId="31" fillId="23" borderId="10" xfId="4" applyFont="1" applyFill="1" applyBorder="1" applyAlignment="1">
      <alignment horizontal="left" vertical="top" wrapText="1"/>
    </xf>
    <xf numFmtId="0" fontId="31" fillId="23" borderId="10" xfId="4" applyFont="1" applyFill="1" applyBorder="1" applyAlignment="1">
      <alignment vertical="top" wrapText="1"/>
    </xf>
    <xf numFmtId="0" fontId="31" fillId="23" borderId="10" xfId="4" applyFont="1" applyFill="1" applyBorder="1" applyAlignment="1">
      <alignment horizontal="right" vertical="top" wrapText="1"/>
    </xf>
    <xf numFmtId="2" fontId="31" fillId="23" borderId="10" xfId="4" applyNumberFormat="1" applyFont="1" applyFill="1" applyBorder="1" applyAlignment="1">
      <alignment horizontal="right" vertical="top" wrapText="1"/>
    </xf>
    <xf numFmtId="166" fontId="31" fillId="23" borderId="10" xfId="4" applyNumberFormat="1" applyFont="1" applyFill="1" applyBorder="1" applyAlignment="1">
      <alignment horizontal="right" vertical="top" wrapText="1"/>
    </xf>
    <xf numFmtId="0" fontId="31" fillId="7" borderId="1" xfId="4" quotePrefix="1" applyFont="1" applyFill="1" applyBorder="1" applyAlignment="1">
      <alignment vertical="top" wrapText="1"/>
    </xf>
    <xf numFmtId="0" fontId="35" fillId="5" borderId="1" xfId="4" applyFont="1" applyFill="1" applyBorder="1" applyAlignment="1">
      <alignment horizontal="right" vertical="top" wrapText="1"/>
    </xf>
    <xf numFmtId="0" fontId="31" fillId="9" borderId="1" xfId="8" applyFont="1" applyFill="1" applyBorder="1" applyAlignment="1">
      <alignment vertical="top" wrapText="1"/>
    </xf>
    <xf numFmtId="0" fontId="31" fillId="9" borderId="1" xfId="8" applyFont="1" applyFill="1" applyBorder="1" applyAlignment="1">
      <alignment horizontal="right" vertical="top" wrapText="1"/>
    </xf>
    <xf numFmtId="0" fontId="37" fillId="9" borderId="1" xfId="4" applyFont="1" applyFill="1" applyBorder="1" applyAlignment="1">
      <alignment horizontal="right" vertical="top" wrapText="1"/>
    </xf>
    <xf numFmtId="2" fontId="31" fillId="9" borderId="1" xfId="8" applyNumberFormat="1" applyFont="1" applyFill="1" applyBorder="1" applyAlignment="1">
      <alignment horizontal="right" vertical="top" wrapText="1"/>
    </xf>
    <xf numFmtId="2" fontId="37" fillId="9" borderId="1" xfId="4" applyNumberFormat="1" applyFont="1" applyFill="1" applyBorder="1" applyAlignment="1">
      <alignment horizontal="right" vertical="top" wrapText="1"/>
    </xf>
    <xf numFmtId="0" fontId="37" fillId="9" borderId="11" xfId="4" applyFont="1" applyFill="1" applyBorder="1" applyAlignment="1">
      <alignment horizontal="left" vertical="top" wrapText="1"/>
    </xf>
    <xf numFmtId="0" fontId="31" fillId="9" borderId="11" xfId="6" applyFont="1" applyFill="1" applyBorder="1" applyAlignment="1">
      <alignment vertical="top" wrapText="1"/>
    </xf>
    <xf numFmtId="0" fontId="37" fillId="0" borderId="1" xfId="4" applyFont="1" applyFill="1" applyBorder="1" applyAlignment="1">
      <alignment horizontal="right" vertical="top" wrapText="1"/>
    </xf>
    <xf numFmtId="2" fontId="37" fillId="0" borderId="1" xfId="4" applyNumberFormat="1" applyFont="1" applyFill="1" applyBorder="1" applyAlignment="1">
      <alignment horizontal="right" vertical="top" wrapText="1"/>
    </xf>
    <xf numFmtId="0" fontId="37" fillId="0" borderId="11" xfId="4" applyFont="1" applyFill="1" applyBorder="1" applyAlignment="1">
      <alignment horizontal="left" vertical="top" wrapText="1"/>
    </xf>
    <xf numFmtId="0" fontId="31" fillId="5" borderId="1" xfId="6" applyFont="1" applyFill="1" applyBorder="1" applyAlignment="1">
      <alignment vertical="top" wrapText="1"/>
    </xf>
    <xf numFmtId="0" fontId="31" fillId="7" borderId="1" xfId="6" applyFont="1" applyFill="1" applyBorder="1" applyAlignment="1">
      <alignment vertical="top" wrapText="1"/>
    </xf>
    <xf numFmtId="10" fontId="31" fillId="0" borderId="1" xfId="4" applyNumberFormat="1" applyFont="1" applyFill="1" applyBorder="1" applyAlignment="1">
      <alignment horizontal="right" vertical="top" wrapText="1"/>
    </xf>
    <xf numFmtId="0" fontId="36" fillId="6" borderId="1" xfId="8" applyFont="1" applyFill="1" applyBorder="1" applyAlignment="1">
      <alignment vertical="top" wrapText="1"/>
    </xf>
    <xf numFmtId="0" fontId="37" fillId="0" borderId="1" xfId="8" applyFont="1" applyBorder="1" applyAlignment="1">
      <alignment vertical="top" wrapText="1"/>
    </xf>
    <xf numFmtId="0" fontId="36" fillId="0" borderId="1" xfId="8" applyFont="1" applyBorder="1" applyAlignment="1">
      <alignment horizontal="right" vertical="top" wrapText="1"/>
    </xf>
    <xf numFmtId="0" fontId="36" fillId="0" borderId="1" xfId="8" applyFont="1" applyBorder="1" applyAlignment="1">
      <alignment vertical="top" wrapText="1"/>
    </xf>
    <xf numFmtId="2" fontId="31" fillId="11" borderId="1" xfId="8" applyNumberFormat="1" applyFont="1" applyFill="1" applyBorder="1" applyAlignment="1">
      <alignment horizontal="right" vertical="top" wrapText="1"/>
    </xf>
    <xf numFmtId="10" fontId="32" fillId="6" borderId="1" xfId="2" applyNumberFormat="1" applyFont="1" applyFill="1" applyBorder="1" applyAlignment="1">
      <alignment horizontal="right" vertical="top" wrapText="1"/>
    </xf>
    <xf numFmtId="0" fontId="37" fillId="9" borderId="1" xfId="8" applyFont="1" applyFill="1" applyBorder="1" applyAlignment="1">
      <alignment vertical="top" wrapText="1"/>
    </xf>
    <xf numFmtId="0" fontId="36" fillId="9" borderId="1" xfId="8" applyFont="1" applyFill="1" applyBorder="1" applyAlignment="1">
      <alignment horizontal="right" vertical="top" wrapText="1"/>
    </xf>
    <xf numFmtId="0" fontId="31" fillId="6" borderId="1" xfId="6" applyFont="1" applyFill="1" applyBorder="1" applyAlignment="1">
      <alignment vertical="top" wrapText="1"/>
    </xf>
    <xf numFmtId="0" fontId="46" fillId="13" borderId="1" xfId="4" applyFont="1" applyFill="1" applyBorder="1" applyAlignment="1">
      <alignment horizontal="left" vertical="top" wrapText="1"/>
    </xf>
    <xf numFmtId="0" fontId="46" fillId="13" borderId="1" xfId="4" applyFont="1" applyFill="1" applyBorder="1" applyAlignment="1">
      <alignment vertical="top" wrapText="1"/>
    </xf>
    <xf numFmtId="2" fontId="32" fillId="0" borderId="11" xfId="4" applyNumberFormat="1" applyFont="1" applyFill="1" applyBorder="1" applyAlignment="1">
      <alignment horizontal="right" vertical="top" wrapText="1"/>
    </xf>
    <xf numFmtId="0" fontId="32" fillId="0" borderId="11" xfId="4" applyFont="1" applyFill="1" applyBorder="1" applyAlignment="1">
      <alignment horizontal="right" vertical="top" wrapText="1"/>
    </xf>
    <xf numFmtId="0" fontId="32" fillId="0" borderId="11" xfId="4" applyFont="1" applyFill="1" applyBorder="1" applyAlignment="1">
      <alignment vertical="top" wrapText="1"/>
    </xf>
    <xf numFmtId="0" fontId="31" fillId="0" borderId="11" xfId="4" applyFont="1" applyFill="1" applyBorder="1" applyAlignment="1">
      <alignment horizontal="right" vertical="top" wrapText="1"/>
    </xf>
    <xf numFmtId="10" fontId="32" fillId="0" borderId="1" xfId="4" applyNumberFormat="1" applyFont="1" applyFill="1" applyBorder="1" applyAlignment="1">
      <alignment horizontal="right" vertical="top" wrapText="1"/>
    </xf>
    <xf numFmtId="0" fontId="37" fillId="7" borderId="1" xfId="4" applyFont="1" applyFill="1" applyBorder="1" applyAlignment="1">
      <alignment horizontal="left" vertical="top" wrapText="1"/>
    </xf>
    <xf numFmtId="2" fontId="32" fillId="0" borderId="0" xfId="4" applyNumberFormat="1" applyFont="1" applyFill="1" applyAlignment="1">
      <alignment horizontal="right" vertical="top" wrapText="1"/>
    </xf>
    <xf numFmtId="0" fontId="31" fillId="0" borderId="0" xfId="0" applyFont="1" applyFill="1" applyAlignment="1">
      <alignment horizontal="left"/>
    </xf>
    <xf numFmtId="0" fontId="31" fillId="29" borderId="1" xfId="4" applyFont="1" applyFill="1" applyBorder="1" applyAlignment="1">
      <alignment horizontal="left" vertical="top" wrapText="1"/>
    </xf>
    <xf numFmtId="0" fontId="31" fillId="0" borderId="9" xfId="4" applyFont="1" applyFill="1" applyBorder="1" applyAlignment="1">
      <alignment horizontal="left" vertical="top" wrapText="1"/>
    </xf>
    <xf numFmtId="0" fontId="33" fillId="3" borderId="9" xfId="4" applyFont="1" applyFill="1" applyBorder="1" applyAlignment="1">
      <alignment horizontal="left" vertical="top" wrapText="1"/>
    </xf>
    <xf numFmtId="0" fontId="31" fillId="0" borderId="11" xfId="4" applyFont="1" applyFill="1" applyBorder="1" applyAlignment="1">
      <alignment vertical="top" wrapText="1"/>
    </xf>
    <xf numFmtId="0" fontId="31" fillId="0" borderId="10" xfId="4" applyFont="1" applyFill="1" applyBorder="1" applyAlignment="1">
      <alignment vertical="top" wrapText="1"/>
    </xf>
    <xf numFmtId="0" fontId="31" fillId="29" borderId="1" xfId="4" applyFont="1" applyFill="1" applyBorder="1" applyAlignment="1">
      <alignment vertical="top" wrapText="1"/>
    </xf>
    <xf numFmtId="0" fontId="31" fillId="0" borderId="9" xfId="4" applyFont="1" applyFill="1" applyBorder="1" applyAlignment="1">
      <alignment vertical="top" wrapText="1"/>
    </xf>
    <xf numFmtId="0" fontId="31" fillId="6" borderId="10" xfId="4" applyFont="1" applyFill="1" applyBorder="1" applyAlignment="1">
      <alignment vertical="top" wrapText="1"/>
    </xf>
    <xf numFmtId="0" fontId="31" fillId="6" borderId="11" xfId="4" applyFont="1" applyFill="1" applyBorder="1" applyAlignment="1">
      <alignment vertical="top" wrapText="1"/>
    </xf>
    <xf numFmtId="0" fontId="31" fillId="6" borderId="9" xfId="4" applyFont="1" applyFill="1" applyBorder="1" applyAlignment="1">
      <alignment vertical="top" wrapText="1"/>
    </xf>
    <xf numFmtId="0" fontId="31" fillId="0" borderId="11" xfId="4" applyFont="1" applyBorder="1" applyAlignment="1">
      <alignment vertical="top" wrapText="1"/>
    </xf>
    <xf numFmtId="0" fontId="31" fillId="9" borderId="9" xfId="4" quotePrefix="1" applyFont="1" applyFill="1" applyBorder="1" applyAlignment="1">
      <alignment vertical="top" wrapText="1"/>
    </xf>
    <xf numFmtId="0" fontId="33" fillId="3" borderId="9" xfId="4" applyFont="1" applyFill="1" applyBorder="1" applyAlignment="1">
      <alignment vertical="top" wrapText="1"/>
    </xf>
    <xf numFmtId="0" fontId="33" fillId="3" borderId="11" xfId="4" applyFont="1" applyFill="1" applyBorder="1" applyAlignment="1">
      <alignment vertical="top" wrapText="1"/>
    </xf>
    <xf numFmtId="0" fontId="31" fillId="30" borderId="1" xfId="4" quotePrefix="1" applyFont="1" applyFill="1" applyBorder="1" applyAlignment="1">
      <alignment vertical="top" wrapText="1"/>
    </xf>
    <xf numFmtId="0" fontId="33" fillId="3" borderId="9" xfId="4" quotePrefix="1" applyFont="1" applyFill="1" applyBorder="1" applyAlignment="1">
      <alignment vertical="top" wrapText="1"/>
    </xf>
    <xf numFmtId="0" fontId="31" fillId="6" borderId="10" xfId="4" quotePrefix="1" applyFont="1" applyFill="1" applyBorder="1" applyAlignment="1">
      <alignment vertical="top" wrapText="1"/>
    </xf>
    <xf numFmtId="0" fontId="31" fillId="0" borderId="11" xfId="4" applyFont="1" applyBorder="1" applyAlignment="1">
      <alignment horizontal="left" vertical="top" wrapText="1"/>
    </xf>
    <xf numFmtId="0" fontId="37" fillId="6" borderId="10" xfId="4" applyFont="1" applyFill="1" applyBorder="1" applyAlignment="1">
      <alignment vertical="top" wrapText="1"/>
    </xf>
    <xf numFmtId="0" fontId="37" fillId="6" borderId="11" xfId="4" applyFont="1" applyFill="1" applyBorder="1" applyAlignment="1">
      <alignment vertical="top" wrapText="1"/>
    </xf>
    <xf numFmtId="0" fontId="31" fillId="0" borderId="9" xfId="4" applyFont="1" applyBorder="1" applyAlignment="1">
      <alignment horizontal="left" vertical="top" wrapText="1"/>
    </xf>
    <xf numFmtId="0" fontId="37" fillId="0" borderId="11" xfId="4" applyFont="1" applyBorder="1" applyAlignment="1">
      <alignment vertical="top" wrapText="1"/>
    </xf>
    <xf numFmtId="0" fontId="37" fillId="9" borderId="9" xfId="4" applyFont="1" applyFill="1" applyBorder="1" applyAlignment="1">
      <alignment horizontal="left" vertical="top" wrapText="1"/>
    </xf>
    <xf numFmtId="0" fontId="37" fillId="6" borderId="9" xfId="4" applyFont="1" applyFill="1" applyBorder="1" applyAlignment="1">
      <alignment vertical="top" wrapText="1"/>
    </xf>
    <xf numFmtId="2" fontId="31" fillId="0" borderId="11" xfId="4" applyNumberFormat="1" applyFont="1" applyFill="1" applyBorder="1" applyAlignment="1">
      <alignment horizontal="right" vertical="top" wrapText="1"/>
    </xf>
    <xf numFmtId="2" fontId="31" fillId="30" borderId="1" xfId="8" applyNumberFormat="1" applyFont="1" applyFill="1" applyBorder="1" applyAlignment="1">
      <alignment horizontal="right" vertical="top" wrapText="1"/>
    </xf>
    <xf numFmtId="2" fontId="31" fillId="0" borderId="9" xfId="4" applyNumberFormat="1" applyFont="1" applyFill="1" applyBorder="1" applyAlignment="1">
      <alignment horizontal="right" vertical="top" wrapText="1"/>
    </xf>
    <xf numFmtId="2" fontId="31" fillId="29" borderId="1" xfId="4" applyNumberFormat="1" applyFont="1" applyFill="1" applyBorder="1" applyAlignment="1">
      <alignment horizontal="right" vertical="top" wrapText="1"/>
    </xf>
    <xf numFmtId="2" fontId="31" fillId="6" borderId="10" xfId="4" applyNumberFormat="1" applyFont="1" applyFill="1" applyBorder="1" applyAlignment="1">
      <alignment horizontal="right" vertical="top" wrapText="1"/>
    </xf>
    <xf numFmtId="2" fontId="33" fillId="3" borderId="9" xfId="4" applyNumberFormat="1" applyFont="1" applyFill="1" applyBorder="1" applyAlignment="1">
      <alignment horizontal="right" vertical="top" wrapText="1"/>
    </xf>
    <xf numFmtId="2" fontId="33" fillId="3" borderId="11" xfId="4" applyNumberFormat="1" applyFont="1" applyFill="1" applyBorder="1" applyAlignment="1">
      <alignment horizontal="right" vertical="top" wrapText="1"/>
    </xf>
    <xf numFmtId="2" fontId="31" fillId="0" borderId="10" xfId="4" applyNumberFormat="1" applyFont="1" applyFill="1" applyBorder="1" applyAlignment="1">
      <alignment horizontal="right" vertical="top" wrapText="1"/>
    </xf>
    <xf numFmtId="2" fontId="31" fillId="6" borderId="11" xfId="4" applyNumberFormat="1" applyFont="1" applyFill="1" applyBorder="1" applyAlignment="1">
      <alignment horizontal="right" vertical="top" wrapText="1"/>
    </xf>
    <xf numFmtId="0" fontId="37" fillId="30" borderId="1" xfId="4" applyFont="1" applyFill="1" applyBorder="1" applyAlignment="1">
      <alignment horizontal="right" vertical="top" wrapText="1"/>
    </xf>
    <xf numFmtId="2" fontId="31" fillId="29" borderId="1" xfId="8" applyNumberFormat="1" applyFont="1" applyFill="1" applyBorder="1" applyAlignment="1">
      <alignment horizontal="right" vertical="top" wrapText="1"/>
    </xf>
    <xf numFmtId="0" fontId="33" fillId="3" borderId="9" xfId="4" applyFont="1" applyFill="1" applyBorder="1" applyAlignment="1">
      <alignment horizontal="right" vertical="top" wrapText="1"/>
    </xf>
    <xf numFmtId="2" fontId="31" fillId="6" borderId="9" xfId="4" applyNumberFormat="1" applyFont="1" applyFill="1" applyBorder="1" applyAlignment="1">
      <alignment horizontal="right" vertical="top" wrapText="1"/>
    </xf>
    <xf numFmtId="2" fontId="31" fillId="9" borderId="9" xfId="4" quotePrefix="1" applyNumberFormat="1" applyFont="1" applyFill="1" applyBorder="1" applyAlignment="1">
      <alignment horizontal="right" vertical="top" wrapText="1"/>
    </xf>
    <xf numFmtId="2" fontId="31" fillId="29" borderId="1" xfId="4" quotePrefix="1" applyNumberFormat="1" applyFont="1" applyFill="1" applyBorder="1" applyAlignment="1">
      <alignment horizontal="right" vertical="top" wrapText="1"/>
    </xf>
    <xf numFmtId="2" fontId="31" fillId="30" borderId="1" xfId="4" quotePrefix="1" applyNumberFormat="1" applyFont="1" applyFill="1" applyBorder="1" applyAlignment="1">
      <alignment horizontal="right" vertical="top" wrapText="1"/>
    </xf>
    <xf numFmtId="0" fontId="33" fillId="13" borderId="9" xfId="4" applyFont="1" applyFill="1" applyBorder="1" applyAlignment="1">
      <alignment horizontal="right" vertical="top" wrapText="1"/>
    </xf>
    <xf numFmtId="0" fontId="32" fillId="11" borderId="1" xfId="4" applyFont="1" applyFill="1" applyBorder="1" applyAlignment="1">
      <alignment horizontal="right" vertical="top" wrapText="1"/>
    </xf>
    <xf numFmtId="0" fontId="47" fillId="0" borderId="0" xfId="4" applyFont="1"/>
    <xf numFmtId="0" fontId="47" fillId="0" borderId="0" xfId="4" applyFont="1" applyAlignment="1">
      <alignment horizontal="right"/>
    </xf>
    <xf numFmtId="0" fontId="47" fillId="18" borderId="0" xfId="4" applyFont="1" applyFill="1" applyBorder="1"/>
    <xf numFmtId="0" fontId="5" fillId="0" borderId="0" xfId="0" applyFont="1" applyFill="1"/>
    <xf numFmtId="0" fontId="48" fillId="0" borderId="0" xfId="4" applyFont="1"/>
    <xf numFmtId="0" fontId="47" fillId="0" borderId="0" xfId="4" applyFont="1" applyAlignment="1">
      <alignment horizontal="left"/>
    </xf>
    <xf numFmtId="0" fontId="49" fillId="0" borderId="0" xfId="4" applyFont="1" applyAlignment="1">
      <alignment horizontal="left"/>
    </xf>
    <xf numFmtId="0" fontId="49" fillId="0" borderId="0" xfId="4" applyFont="1" applyAlignment="1">
      <alignment horizontal="right"/>
    </xf>
    <xf numFmtId="0" fontId="47" fillId="0" borderId="0" xfId="4" applyFont="1" applyFill="1"/>
    <xf numFmtId="0" fontId="49" fillId="0" borderId="0" xfId="4" applyFont="1"/>
    <xf numFmtId="0" fontId="46" fillId="18" borderId="0" xfId="4" applyFont="1" applyFill="1" applyBorder="1" applyAlignment="1">
      <alignment horizontal="right" vertical="top" wrapText="1"/>
    </xf>
    <xf numFmtId="2" fontId="31" fillId="18" borderId="0" xfId="4" applyNumberFormat="1" applyFont="1" applyFill="1" applyBorder="1" applyAlignment="1">
      <alignment horizontal="right" vertical="top" wrapText="1"/>
    </xf>
    <xf numFmtId="0" fontId="47" fillId="0" borderId="0" xfId="4" applyFont="1" applyFill="1" applyAlignment="1">
      <alignment horizontal="right"/>
    </xf>
    <xf numFmtId="0" fontId="47" fillId="0" borderId="0" xfId="4" applyFont="1" applyFill="1" applyBorder="1"/>
    <xf numFmtId="15" fontId="5" fillId="0" borderId="0" xfId="0" applyNumberFormat="1" applyFont="1"/>
    <xf numFmtId="2" fontId="26" fillId="3" borderId="1" xfId="4" applyNumberFormat="1" applyFont="1" applyFill="1" applyBorder="1" applyAlignment="1">
      <alignment horizontal="left" vertical="top" wrapText="1"/>
    </xf>
    <xf numFmtId="0" fontId="26" fillId="3" borderId="1" xfId="4" quotePrefix="1" applyFont="1" applyFill="1" applyBorder="1" applyAlignment="1">
      <alignment horizontal="left" vertical="top" wrapText="1"/>
    </xf>
    <xf numFmtId="0" fontId="26" fillId="3" borderId="9" xfId="4" quotePrefix="1" applyFont="1" applyFill="1" applyBorder="1" applyAlignment="1">
      <alignment horizontal="left" vertical="top" wrapText="1"/>
    </xf>
    <xf numFmtId="0" fontId="20" fillId="0" borderId="1" xfId="4" quotePrefix="1" applyFont="1" applyBorder="1" applyAlignment="1">
      <alignment horizontal="left" vertical="top" wrapText="1"/>
    </xf>
    <xf numFmtId="0" fontId="27" fillId="0" borderId="1" xfId="4" applyFont="1" applyBorder="1" applyAlignment="1">
      <alignment horizontal="left" vertical="top" wrapText="1"/>
    </xf>
    <xf numFmtId="0" fontId="20" fillId="0" borderId="1" xfId="4" quotePrefix="1" applyFont="1" applyFill="1" applyBorder="1" applyAlignment="1">
      <alignment horizontal="left" vertical="top" wrapText="1"/>
    </xf>
    <xf numFmtId="0" fontId="20" fillId="18" borderId="1" xfId="6" applyFont="1" applyFill="1" applyBorder="1" applyAlignment="1">
      <alignment horizontal="left" vertical="top" wrapText="1"/>
    </xf>
    <xf numFmtId="0" fontId="20" fillId="18" borderId="11" xfId="6" applyFont="1" applyFill="1" applyBorder="1" applyAlignment="1">
      <alignment horizontal="left" vertical="top" wrapText="1"/>
    </xf>
    <xf numFmtId="0" fontId="20" fillId="0" borderId="11" xfId="4" quotePrefix="1" applyFont="1" applyFill="1" applyBorder="1" applyAlignment="1">
      <alignment horizontal="left" vertical="top" wrapText="1"/>
    </xf>
    <xf numFmtId="0" fontId="23" fillId="0" borderId="0" xfId="0" applyFont="1" applyAlignment="1">
      <alignment horizontal="left"/>
    </xf>
    <xf numFmtId="0" fontId="23" fillId="0" borderId="0" xfId="0" applyFont="1" applyFill="1" applyAlignment="1">
      <alignment horizontal="left"/>
    </xf>
    <xf numFmtId="0" fontId="21" fillId="0" borderId="0" xfId="0" quotePrefix="1" applyFont="1" applyAlignment="1">
      <alignment horizontal="left"/>
    </xf>
    <xf numFmtId="0" fontId="23" fillId="0" borderId="0" xfId="0" quotePrefix="1" applyFont="1" applyAlignment="1">
      <alignment horizontal="left"/>
    </xf>
    <xf numFmtId="0" fontId="21" fillId="0" borderId="0" xfId="0" applyFont="1" applyFill="1" applyAlignment="1">
      <alignment horizontal="left"/>
    </xf>
    <xf numFmtId="0" fontId="28" fillId="0" borderId="10" xfId="8" applyFont="1" applyFill="1" applyBorder="1" applyAlignment="1">
      <alignment horizontal="left" vertical="top" wrapText="1"/>
    </xf>
    <xf numFmtId="0" fontId="28" fillId="0" borderId="11" xfId="4" applyFont="1" applyFill="1" applyBorder="1" applyAlignment="1">
      <alignment horizontal="left" vertical="top" wrapText="1"/>
    </xf>
    <xf numFmtId="0" fontId="31" fillId="8" borderId="1" xfId="4" quotePrefix="1" applyFont="1" applyFill="1" applyBorder="1" applyAlignment="1">
      <alignment vertical="top" wrapText="1"/>
    </xf>
    <xf numFmtId="2" fontId="31" fillId="8" borderId="1" xfId="4" applyNumberFormat="1" applyFont="1" applyFill="1" applyBorder="1" applyAlignment="1">
      <alignment horizontal="left" vertical="top" wrapText="1"/>
    </xf>
    <xf numFmtId="2" fontId="31" fillId="8" borderId="1" xfId="4" applyNumberFormat="1" applyFont="1" applyFill="1" applyBorder="1" applyAlignment="1">
      <alignment vertical="top" wrapText="1"/>
    </xf>
    <xf numFmtId="0" fontId="31" fillId="8" borderId="0" xfId="0" applyFont="1" applyFill="1"/>
    <xf numFmtId="166" fontId="31" fillId="23" borderId="11" xfId="4" applyNumberFormat="1" applyFont="1" applyFill="1" applyBorder="1" applyAlignment="1">
      <alignment horizontal="right" vertical="top" wrapText="1"/>
    </xf>
    <xf numFmtId="0" fontId="31" fillId="0" borderId="11" xfId="4" quotePrefix="1" applyFont="1" applyBorder="1" applyAlignment="1">
      <alignment horizontal="left" vertical="top" wrapText="1"/>
    </xf>
    <xf numFmtId="0" fontId="36" fillId="0" borderId="11" xfId="4" applyFont="1" applyFill="1" applyBorder="1" applyAlignment="1">
      <alignment horizontal="right" vertical="top" wrapText="1"/>
    </xf>
    <xf numFmtId="0" fontId="36" fillId="0" borderId="11" xfId="4" applyFont="1" applyBorder="1" applyAlignment="1">
      <alignment horizontal="right" vertical="top" wrapText="1"/>
    </xf>
    <xf numFmtId="167" fontId="31" fillId="10" borderId="11" xfId="4" quotePrefix="1" applyNumberFormat="1" applyFont="1" applyFill="1" applyBorder="1" applyAlignment="1">
      <alignment horizontal="right" vertical="top" wrapText="1"/>
    </xf>
    <xf numFmtId="0" fontId="39" fillId="22" borderId="0" xfId="0" applyFont="1" applyFill="1" applyBorder="1"/>
    <xf numFmtId="167" fontId="31" fillId="19" borderId="11" xfId="4" quotePrefix="1" applyNumberFormat="1" applyFont="1" applyFill="1" applyBorder="1" applyAlignment="1">
      <alignment horizontal="right" vertical="top" wrapText="1"/>
    </xf>
    <xf numFmtId="166" fontId="31" fillId="19" borderId="11" xfId="4" quotePrefix="1" applyNumberFormat="1" applyFont="1" applyFill="1" applyBorder="1" applyAlignment="1">
      <alignment horizontal="right" vertical="top" wrapText="1"/>
    </xf>
    <xf numFmtId="0" fontId="31" fillId="29" borderId="11" xfId="4" applyFont="1" applyFill="1" applyBorder="1" applyAlignment="1">
      <alignment horizontal="right" vertical="top" wrapText="1"/>
    </xf>
    <xf numFmtId="2" fontId="31" fillId="29" borderId="11" xfId="4" applyNumberFormat="1" applyFont="1" applyFill="1" applyBorder="1" applyAlignment="1">
      <alignment horizontal="right" vertical="top" wrapText="1"/>
    </xf>
    <xf numFmtId="0" fontId="31" fillId="27" borderId="1" xfId="6" applyFont="1" applyFill="1" applyBorder="1" applyAlignment="1">
      <alignment vertical="top" wrapText="1"/>
    </xf>
    <xf numFmtId="0" fontId="31" fillId="27" borderId="0" xfId="0" applyFont="1" applyFill="1"/>
    <xf numFmtId="0" fontId="33" fillId="3" borderId="11" xfId="4" applyFont="1" applyFill="1" applyBorder="1" applyAlignment="1">
      <alignment horizontal="right" vertical="top" wrapText="1"/>
    </xf>
    <xf numFmtId="0" fontId="33" fillId="13" borderId="11" xfId="4" applyFont="1" applyFill="1" applyBorder="1" applyAlignment="1">
      <alignment horizontal="right" vertical="top" wrapText="1"/>
    </xf>
    <xf numFmtId="0" fontId="31" fillId="0" borderId="10" xfId="4" applyFont="1" applyFill="1" applyBorder="1" applyAlignment="1">
      <alignment horizontal="left" vertical="top" wrapText="1"/>
    </xf>
    <xf numFmtId="0" fontId="31" fillId="6" borderId="10" xfId="4" applyFont="1" applyFill="1" applyBorder="1" applyAlignment="1">
      <alignment horizontal="left" vertical="top" wrapText="1"/>
    </xf>
    <xf numFmtId="0" fontId="31" fillId="6" borderId="9" xfId="4" applyFont="1" applyFill="1" applyBorder="1" applyAlignment="1">
      <alignment horizontal="left" vertical="top" wrapText="1"/>
    </xf>
    <xf numFmtId="0" fontId="33" fillId="3" borderId="11" xfId="4" quotePrefix="1" applyFont="1" applyFill="1" applyBorder="1" applyAlignment="1">
      <alignment vertical="top" wrapText="1"/>
    </xf>
    <xf numFmtId="0" fontId="31" fillId="6" borderId="11" xfId="4" quotePrefix="1" applyFont="1" applyFill="1" applyBorder="1" applyAlignment="1">
      <alignment vertical="top" wrapText="1"/>
    </xf>
    <xf numFmtId="0" fontId="31" fillId="15" borderId="9" xfId="6" applyFont="1" applyFill="1" applyBorder="1" applyAlignment="1">
      <alignment horizontal="left" vertical="top" wrapText="1"/>
    </xf>
    <xf numFmtId="0" fontId="37" fillId="6" borderId="11" xfId="8" applyFont="1" applyFill="1" applyBorder="1" applyAlignment="1">
      <alignment vertical="top" wrapText="1"/>
    </xf>
    <xf numFmtId="0" fontId="37" fillId="0" borderId="11" xfId="8" applyFont="1" applyFill="1" applyBorder="1" applyAlignment="1">
      <alignment vertical="top" wrapText="1"/>
    </xf>
    <xf numFmtId="2" fontId="31" fillId="0" borderId="11" xfId="8" applyNumberFormat="1" applyFont="1" applyFill="1" applyBorder="1" applyAlignment="1">
      <alignment horizontal="right" vertical="top" wrapText="1"/>
    </xf>
    <xf numFmtId="2" fontId="31" fillId="15" borderId="9" xfId="4" applyNumberFormat="1" applyFont="1" applyFill="1" applyBorder="1" applyAlignment="1">
      <alignment horizontal="right" vertical="top" wrapText="1"/>
    </xf>
    <xf numFmtId="2" fontId="31" fillId="6" borderId="11" xfId="8" applyNumberFormat="1" applyFont="1" applyFill="1" applyBorder="1" applyAlignment="1">
      <alignment horizontal="right" vertical="top" wrapText="1"/>
    </xf>
    <xf numFmtId="2" fontId="31" fillId="15" borderId="9" xfId="4" quotePrefix="1" applyNumberFormat="1" applyFont="1" applyFill="1" applyBorder="1" applyAlignment="1">
      <alignment horizontal="right" vertical="top" wrapText="1"/>
    </xf>
    <xf numFmtId="2" fontId="32" fillId="6" borderId="11" xfId="4" applyNumberFormat="1" applyFont="1" applyFill="1" applyBorder="1" applyAlignment="1">
      <alignment horizontal="right" vertical="top"/>
    </xf>
    <xf numFmtId="0" fontId="5" fillId="4" borderId="0" xfId="0" applyFont="1" applyFill="1"/>
    <xf numFmtId="0" fontId="31" fillId="9" borderId="9" xfId="6" applyFont="1" applyFill="1" applyBorder="1" applyAlignment="1">
      <alignment horizontal="left" vertical="top" wrapText="1"/>
    </xf>
    <xf numFmtId="2" fontId="31" fillId="29" borderId="0" xfId="4" applyNumberFormat="1" applyFont="1" applyFill="1" applyBorder="1" applyAlignment="1">
      <alignment horizontal="right" vertical="top" wrapText="1"/>
    </xf>
    <xf numFmtId="2" fontId="31" fillId="30" borderId="0" xfId="4" applyNumberFormat="1" applyFont="1" applyFill="1" applyBorder="1" applyAlignment="1">
      <alignment horizontal="right" vertical="top" wrapText="1"/>
    </xf>
    <xf numFmtId="2" fontId="31" fillId="29" borderId="0" xfId="4" quotePrefix="1" applyNumberFormat="1" applyFont="1" applyFill="1" applyBorder="1" applyAlignment="1">
      <alignment horizontal="right" vertical="top" wrapText="1"/>
    </xf>
    <xf numFmtId="15" fontId="5" fillId="0" borderId="0" xfId="0" applyNumberFormat="1" applyFont="1" applyFill="1"/>
    <xf numFmtId="0" fontId="7" fillId="0" borderId="0" xfId="0" applyFont="1" applyFill="1"/>
    <xf numFmtId="0" fontId="21" fillId="0" borderId="5" xfId="0" applyFont="1" applyBorder="1" applyAlignment="1"/>
    <xf numFmtId="0" fontId="21" fillId="0" borderId="6" xfId="0" applyFont="1" applyBorder="1" applyAlignment="1"/>
  </cellXfs>
  <cellStyles count="40">
    <cellStyle name="Hyperlink" xfId="5" builtinId="8"/>
    <cellStyle name="Normal" xfId="0" builtinId="0"/>
    <cellStyle name="Normal 10" xfId="19" xr:uid="{00000000-0005-0000-0000-000002000000}"/>
    <cellStyle name="Normal 11" xfId="23" xr:uid="{00000000-0005-0000-0000-000003000000}"/>
    <cellStyle name="Normal 12" xfId="22" xr:uid="{00000000-0005-0000-0000-000004000000}"/>
    <cellStyle name="Normal 13" xfId="24" xr:uid="{00000000-0005-0000-0000-000005000000}"/>
    <cellStyle name="Normal 13 2" xfId="29" xr:uid="{00000000-0005-0000-0000-000006000000}"/>
    <cellStyle name="Normal 13 2 2" xfId="33" xr:uid="{00000000-0005-0000-0000-000007000000}"/>
    <cellStyle name="Normal 13 2 2 2" xfId="39" xr:uid="{00000000-0005-0000-0000-000008000000}"/>
    <cellStyle name="Normal 13 2 3" xfId="37" xr:uid="{00000000-0005-0000-0000-000009000000}"/>
    <cellStyle name="Normal 13 2 4" xfId="35" xr:uid="{00000000-0005-0000-0000-00000A000000}"/>
    <cellStyle name="Normal 13 3" xfId="32" xr:uid="{00000000-0005-0000-0000-00000B000000}"/>
    <cellStyle name="Normal 13 3 2" xfId="38" xr:uid="{00000000-0005-0000-0000-00000C000000}"/>
    <cellStyle name="Normal 13 4" xfId="36" xr:uid="{00000000-0005-0000-0000-00000D000000}"/>
    <cellStyle name="Normal 13 5" xfId="34" xr:uid="{00000000-0005-0000-0000-00000E000000}"/>
    <cellStyle name="Normal 14" xfId="30" xr:uid="{00000000-0005-0000-0000-00000F000000}"/>
    <cellStyle name="Normal 2" xfId="4" xr:uid="{00000000-0005-0000-0000-000010000000}"/>
    <cellStyle name="Normal 3" xfId="8" xr:uid="{00000000-0005-0000-0000-000011000000}"/>
    <cellStyle name="Normal 3 2" xfId="11" xr:uid="{00000000-0005-0000-0000-000012000000}"/>
    <cellStyle name="Normal 3 3" xfId="21" xr:uid="{00000000-0005-0000-0000-000013000000}"/>
    <cellStyle name="Normal 3 3 2" xfId="28" xr:uid="{00000000-0005-0000-0000-000014000000}"/>
    <cellStyle name="Normal 3 4" xfId="25" xr:uid="{00000000-0005-0000-0000-000015000000}"/>
    <cellStyle name="Normal 4" xfId="6" xr:uid="{00000000-0005-0000-0000-000016000000}"/>
    <cellStyle name="Normal 5" xfId="10" xr:uid="{00000000-0005-0000-0000-000017000000}"/>
    <cellStyle name="Normal 6" xfId="9" xr:uid="{00000000-0005-0000-0000-000018000000}"/>
    <cellStyle name="Normal 7" xfId="12" xr:uid="{00000000-0005-0000-0000-000019000000}"/>
    <cellStyle name="Normal 8" xfId="13" xr:uid="{00000000-0005-0000-0000-00001A000000}"/>
    <cellStyle name="Normal 9" xfId="17" xr:uid="{00000000-0005-0000-0000-00001B000000}"/>
    <cellStyle name="Normal 9 2" xfId="27" xr:uid="{00000000-0005-0000-0000-00001C000000}"/>
    <cellStyle name="Normal_Sheet" xfId="1" xr:uid="{00000000-0005-0000-0000-00001D000000}"/>
    <cellStyle name="Note 2" xfId="14" xr:uid="{00000000-0005-0000-0000-00001E000000}"/>
    <cellStyle name="Percent" xfId="2" builtinId="5"/>
    <cellStyle name="Percent 2" xfId="7" xr:uid="{00000000-0005-0000-0000-000020000000}"/>
    <cellStyle name="Percent 3" xfId="15" xr:uid="{00000000-0005-0000-0000-000021000000}"/>
    <cellStyle name="Percent 4" xfId="16" xr:uid="{00000000-0005-0000-0000-000022000000}"/>
    <cellStyle name="Percent 5" xfId="18" xr:uid="{00000000-0005-0000-0000-000023000000}"/>
    <cellStyle name="Percent 6" xfId="20" xr:uid="{00000000-0005-0000-0000-000024000000}"/>
    <cellStyle name="Percent 7" xfId="26" xr:uid="{00000000-0005-0000-0000-000025000000}"/>
    <cellStyle name="Percent 8" xfId="31" xr:uid="{00000000-0005-0000-0000-000026000000}"/>
    <cellStyle name="Wrap_left" xfId="3" xr:uid="{00000000-0005-0000-0000-000027000000}"/>
  </cellStyles>
  <dxfs count="0"/>
  <tableStyles count="0" defaultTableStyle="TableStyleMedium2" defaultPivotStyle="PivotStyleLight16"/>
  <colors>
    <mruColors>
      <color rgb="FFFF0066"/>
      <color rgb="FF00FF00"/>
      <color rgb="FF99CCFF"/>
      <color rgb="FFFFFF99"/>
      <color rgb="FFFFFFCC"/>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0</xdr:colOff>
      <xdr:row>0</xdr:row>
      <xdr:rowOff>83820</xdr:rowOff>
    </xdr:from>
    <xdr:to>
      <xdr:col>10</xdr:col>
      <xdr:colOff>327660</xdr:colOff>
      <xdr:row>3</xdr:row>
      <xdr:rowOff>45720</xdr:rowOff>
    </xdr:to>
    <xdr:sp macro="[0]!Calculate" textlink="">
      <xdr:nvSpPr>
        <xdr:cNvPr id="7" name="Rounded Rectangle 6">
          <a:extLst>
            <a:ext uri="{FF2B5EF4-FFF2-40B4-BE49-F238E27FC236}">
              <a16:creationId xmlns:a16="http://schemas.microsoft.com/office/drawing/2014/main" id="{00000000-0008-0000-0400-000007000000}"/>
            </a:ext>
          </a:extLst>
        </xdr:cNvPr>
        <xdr:cNvSpPr/>
      </xdr:nvSpPr>
      <xdr:spPr>
        <a:xfrm>
          <a:off x="4251960" y="83820"/>
          <a:ext cx="1562100" cy="396240"/>
        </a:xfrm>
        <a:prstGeom prst="roundRect">
          <a:avLst/>
        </a:prstGeom>
        <a:ln>
          <a:solidFill>
            <a:schemeClr val="accent1"/>
          </a:solidFill>
        </a:ln>
        <a:scene3d>
          <a:camera prst="orthographicFront"/>
          <a:lightRig rig="threePt" dir="t"/>
        </a:scene3d>
        <a:sp3d>
          <a:bevelT w="114300" prst="artDeco"/>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600">
              <a:ln>
                <a:solidFill>
                  <a:sysClr val="windowText" lastClr="000000"/>
                </a:solidFill>
              </a:ln>
              <a:solidFill>
                <a:sysClr val="windowText" lastClr="000000"/>
              </a:solidFill>
              <a:effectLst>
                <a:innerShdw blurRad="63500" dist="50800" dir="13500000">
                  <a:prstClr val="black">
                    <a:alpha val="50000"/>
                  </a:prstClr>
                </a:innerShdw>
              </a:effectLst>
            </a:rPr>
            <a:t>Make</a:t>
          </a:r>
          <a:r>
            <a:rPr lang="en-GB" sz="1600" baseline="0">
              <a:ln>
                <a:solidFill>
                  <a:sysClr val="windowText" lastClr="000000"/>
                </a:solidFill>
              </a:ln>
              <a:solidFill>
                <a:sysClr val="windowText" lastClr="000000"/>
              </a:solidFill>
              <a:effectLst>
                <a:innerShdw blurRad="63500" dist="50800" dir="13500000">
                  <a:prstClr val="black">
                    <a:alpha val="50000"/>
                  </a:prstClr>
                </a:innerShdw>
              </a:effectLst>
            </a:rPr>
            <a:t> IEDI table</a:t>
          </a:r>
          <a:endParaRPr lang="en-GB" sz="1600">
            <a:ln>
              <a:solidFill>
                <a:sysClr val="windowText" lastClr="000000"/>
              </a:solidFill>
            </a:ln>
            <a:solidFill>
              <a:sysClr val="windowText" lastClr="000000"/>
            </a:solidFill>
            <a:effectLst>
              <a:innerShdw blurRad="63500" dist="50800" dir="13500000">
                <a:prstClr val="black">
                  <a:alpha val="50000"/>
                </a:prstClr>
              </a:innerShdw>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www.fao.org/economic/ess/ess-standards/commodity/en/" TargetMode="External"/><Relationship Id="rId21" Type="http://schemas.openxmlformats.org/officeDocument/2006/relationships/hyperlink" Target="http://www.fao.org/economic/ess/ess-standards/commodity/en/" TargetMode="External"/><Relationship Id="rId42" Type="http://schemas.openxmlformats.org/officeDocument/2006/relationships/hyperlink" Target="http://www.ers.usda.gov/publications/ah-agricultural-handbook/ah697.aspx" TargetMode="External"/><Relationship Id="rId47" Type="http://schemas.openxmlformats.org/officeDocument/2006/relationships/hyperlink" Target="http://www.ers.usda.gov/publications/ah-agricultural-handbook/ah697.aspx" TargetMode="External"/><Relationship Id="rId63" Type="http://schemas.openxmlformats.org/officeDocument/2006/relationships/hyperlink" Target="http://www.fao.org/fileadmin/templates/ess/documents/methodology/totdoc.pdf" TargetMode="External"/><Relationship Id="rId68" Type="http://schemas.openxmlformats.org/officeDocument/2006/relationships/hyperlink" Target="http://www.fao.org/fileadmin/templates/ess/documents/methodology/totdoc.pdf" TargetMode="External"/><Relationship Id="rId84" Type="http://schemas.openxmlformats.org/officeDocument/2006/relationships/hyperlink" Target="http://www.ers.usda.gov/publications/ah-agricultural-handbook/ah697.aspx" TargetMode="External"/><Relationship Id="rId89" Type="http://schemas.openxmlformats.org/officeDocument/2006/relationships/hyperlink" Target="http://www.fao.org/fileadmin/templates/ess/documents/methodology/totdoc.pdf" TargetMode="External"/><Relationship Id="rId112" Type="http://schemas.openxmlformats.org/officeDocument/2006/relationships/hyperlink" Target="http://www.fao.org/docrep/015/i2085e/i2085e00.pdf" TargetMode="External"/><Relationship Id="rId16" Type="http://schemas.openxmlformats.org/officeDocument/2006/relationships/hyperlink" Target="http://www.fao.org/economic/ess/ess-standards/commodity/en/" TargetMode="External"/><Relationship Id="rId107" Type="http://schemas.openxmlformats.org/officeDocument/2006/relationships/hyperlink" Target="http://www.fao.org/docrep/012/al179e/al179e.pdf" TargetMode="External"/><Relationship Id="rId11" Type="http://schemas.openxmlformats.org/officeDocument/2006/relationships/hyperlink" Target="http://www.fao.org/economic/ess/ess-standards/commodity/en/" TargetMode="External"/><Relationship Id="rId24" Type="http://schemas.openxmlformats.org/officeDocument/2006/relationships/hyperlink" Target="http://www.fao.org/economic/ess/ess-standards/commodity/en/" TargetMode="External"/><Relationship Id="rId32" Type="http://schemas.openxmlformats.org/officeDocument/2006/relationships/hyperlink" Target="http://www.ers.usda.gov/publications/ah-agricultural-handbook/ah697.aspx" TargetMode="External"/><Relationship Id="rId37" Type="http://schemas.openxmlformats.org/officeDocument/2006/relationships/hyperlink" Target="http://www.ers.usda.gov/publications/ah-agricultural-handbook/ah697.aspx" TargetMode="External"/><Relationship Id="rId40" Type="http://schemas.openxmlformats.org/officeDocument/2006/relationships/hyperlink" Target="http://www.ers.usda.gov/publications/ah-agricultural-handbook/ah697.aspx" TargetMode="External"/><Relationship Id="rId45" Type="http://schemas.openxmlformats.org/officeDocument/2006/relationships/hyperlink" Target="http://www.ers.usda.gov/publications/ah-agricultural-handbook/ah697.aspx" TargetMode="External"/><Relationship Id="rId53" Type="http://schemas.openxmlformats.org/officeDocument/2006/relationships/hyperlink" Target="http://www.rivm.nl/" TargetMode="External"/><Relationship Id="rId58" Type="http://schemas.openxmlformats.org/officeDocument/2006/relationships/hyperlink" Target="http://www.fao.org/fileadmin/templates/ess/documents/methodology/totdoc.pdf" TargetMode="External"/><Relationship Id="rId66" Type="http://schemas.openxmlformats.org/officeDocument/2006/relationships/hyperlink" Target="http://www.fao.org/fileadmin/templates/ess/documents/methodology/totdoc.pdf" TargetMode="External"/><Relationship Id="rId74" Type="http://schemas.openxmlformats.org/officeDocument/2006/relationships/hyperlink" Target="http://www.fao.org/fileadmin/templates/ess/documents/methodology/totdoc.pdf" TargetMode="External"/><Relationship Id="rId79" Type="http://schemas.openxmlformats.org/officeDocument/2006/relationships/hyperlink" Target="http://www.fao.org/fileadmin/templates/ess/documents/methodology/totdoc.pdf" TargetMode="External"/><Relationship Id="rId87" Type="http://schemas.openxmlformats.org/officeDocument/2006/relationships/hyperlink" Target="http://www.ers.usda.gov/publications/ah-agricultural-handbook/ah697.aspx" TargetMode="External"/><Relationship Id="rId102" Type="http://schemas.openxmlformats.org/officeDocument/2006/relationships/hyperlink" Target="http://www.fao.org/fileadmin/templates/ess/documents/methodology/totdoc.pdf" TargetMode="External"/><Relationship Id="rId110" Type="http://schemas.openxmlformats.org/officeDocument/2006/relationships/hyperlink" Target="http://www.fao.org/docrep/015/i2085e/i2085e00.pdf" TargetMode="External"/><Relationship Id="rId115" Type="http://schemas.openxmlformats.org/officeDocument/2006/relationships/hyperlink" Target="http://www.fao.org/fileadmin/templates/ess/documents/methodology/totdoc.pdf" TargetMode="External"/><Relationship Id="rId5" Type="http://schemas.openxmlformats.org/officeDocument/2006/relationships/hyperlink" Target="http://www.fao.org/docrep/T0395E/T0395E03.htm" TargetMode="External"/><Relationship Id="rId61" Type="http://schemas.openxmlformats.org/officeDocument/2006/relationships/hyperlink" Target="http://www.fao.org/fileadmin/templates/ess/documents/methodology/totdoc.pdf" TargetMode="External"/><Relationship Id="rId82" Type="http://schemas.openxmlformats.org/officeDocument/2006/relationships/hyperlink" Target="http://www.ers.usda.gov/publications/ah-agricultural-handbook/ah697.aspx" TargetMode="External"/><Relationship Id="rId90" Type="http://schemas.openxmlformats.org/officeDocument/2006/relationships/hyperlink" Target="http://www.fao.org/fileadmin/templates/ess/documents/methodology/totdoc.pdf" TargetMode="External"/><Relationship Id="rId95" Type="http://schemas.openxmlformats.org/officeDocument/2006/relationships/hyperlink" Target="http://www.fao.org/fileadmin/templates/ess/documents/methodology/totdoc.pdf" TargetMode="External"/><Relationship Id="rId19" Type="http://schemas.openxmlformats.org/officeDocument/2006/relationships/hyperlink" Target="http://www.fao.org/economic/ess/ess-standards/commodity/en/" TargetMode="External"/><Relationship Id="rId14" Type="http://schemas.openxmlformats.org/officeDocument/2006/relationships/hyperlink" Target="http://www.fao.org/economic/ess/ess-standards/commodity/en/" TargetMode="External"/><Relationship Id="rId22" Type="http://schemas.openxmlformats.org/officeDocument/2006/relationships/hyperlink" Target="http://www.fao.org/economic/ess/ess-standards/commodity/en/" TargetMode="External"/><Relationship Id="rId27" Type="http://schemas.openxmlformats.org/officeDocument/2006/relationships/hyperlink" Target="http://www.ers.usda.gov/publications/ah-agricultural-handbook/ah697.aspx" TargetMode="External"/><Relationship Id="rId30" Type="http://schemas.openxmlformats.org/officeDocument/2006/relationships/hyperlink" Target="http://www.ers.usda.gov/publications/ah-agricultural-handbook/ah697.aspx" TargetMode="External"/><Relationship Id="rId35" Type="http://schemas.openxmlformats.org/officeDocument/2006/relationships/hyperlink" Target="http://www.ers.usda.gov/publications/ah-agricultural-handbook/ah697.aspx" TargetMode="External"/><Relationship Id="rId43" Type="http://schemas.openxmlformats.org/officeDocument/2006/relationships/hyperlink" Target="http://www.ers.usda.gov/publications/ah-agricultural-handbook/ah697.aspx" TargetMode="External"/><Relationship Id="rId48" Type="http://schemas.openxmlformats.org/officeDocument/2006/relationships/hyperlink" Target="http://www.ers.usda.gov/publications/ah-agricultural-handbook/ah697.aspx" TargetMode="External"/><Relationship Id="rId56" Type="http://schemas.openxmlformats.org/officeDocument/2006/relationships/hyperlink" Target="http://www.fao.org/agriculture/crops/core-themes/theme/pests/jmpr/jmpr-rep/en/" TargetMode="External"/><Relationship Id="rId64" Type="http://schemas.openxmlformats.org/officeDocument/2006/relationships/hyperlink" Target="http://www.fao.org/fileadmin/templates/ess/documents/methodology/totdoc.pdf" TargetMode="External"/><Relationship Id="rId69" Type="http://schemas.openxmlformats.org/officeDocument/2006/relationships/hyperlink" Target="http://www.fao.org/fileadmin/templates/ess/documents/methodology/totdoc.pdf" TargetMode="External"/><Relationship Id="rId77" Type="http://schemas.openxmlformats.org/officeDocument/2006/relationships/hyperlink" Target="http://en.wikipedia.org/wiki/Poppy_seed_oil" TargetMode="External"/><Relationship Id="rId100" Type="http://schemas.openxmlformats.org/officeDocument/2006/relationships/hyperlink" Target="http://www.fao.org/fileadmin/templates/ess/documents/methodology/totdoc.pdf" TargetMode="External"/><Relationship Id="rId105" Type="http://schemas.openxmlformats.org/officeDocument/2006/relationships/hyperlink" Target="http://www.fao.org/docrep/012/al179e/al179e.pdf" TargetMode="External"/><Relationship Id="rId113" Type="http://schemas.openxmlformats.org/officeDocument/2006/relationships/hyperlink" Target="http://www.fao.org/fileadmin/templates/ess/documents/methodology/totdoc.pdf" TargetMode="External"/><Relationship Id="rId8" Type="http://schemas.openxmlformats.org/officeDocument/2006/relationships/hyperlink" Target="http://eur-lex.europa.eu/collection/eu-law.html" TargetMode="External"/><Relationship Id="rId51" Type="http://schemas.openxmlformats.org/officeDocument/2006/relationships/hyperlink" Target="http://www.ers.usda.gov/publications/ah-agricultural-handbook/ah697.aspx" TargetMode="External"/><Relationship Id="rId72" Type="http://schemas.openxmlformats.org/officeDocument/2006/relationships/hyperlink" Target="http://www.fao.org/docrep/T0395E/T0395E03.htm" TargetMode="External"/><Relationship Id="rId80" Type="http://schemas.openxmlformats.org/officeDocument/2006/relationships/hyperlink" Target="http://www.fao.org/docrep/x5402e/x5402e00.htm" TargetMode="External"/><Relationship Id="rId85" Type="http://schemas.openxmlformats.org/officeDocument/2006/relationships/hyperlink" Target="http://www.ers.usda.gov/publications/ah-agricultural-handbook/ah697.aspx" TargetMode="External"/><Relationship Id="rId93" Type="http://schemas.openxmlformats.org/officeDocument/2006/relationships/hyperlink" Target="http://www.fao.org/fileadmin/templates/ess/documents/methodology/totdoc.pdf" TargetMode="External"/><Relationship Id="rId98" Type="http://schemas.openxmlformats.org/officeDocument/2006/relationships/hyperlink" Target="http://www.fao.org/fileadmin/templates/ess/documents/methodology/totdoc.pdf" TargetMode="External"/><Relationship Id="rId3" Type="http://schemas.openxmlformats.org/officeDocument/2006/relationships/hyperlink" Target="http://www.fao.org/docrep/T0395E/T0395E01.htm" TargetMode="External"/><Relationship Id="rId12" Type="http://schemas.openxmlformats.org/officeDocument/2006/relationships/hyperlink" Target="http://www.fao.org/economic/ess/ess-standards/commodity/en/" TargetMode="External"/><Relationship Id="rId17" Type="http://schemas.openxmlformats.org/officeDocument/2006/relationships/hyperlink" Target="http://www.fao.org/economic/ess/ess-standards/commodity/en/" TargetMode="External"/><Relationship Id="rId25" Type="http://schemas.openxmlformats.org/officeDocument/2006/relationships/hyperlink" Target="http://www.fao.org/economic/ess/ess-standards/commodity/en/" TargetMode="External"/><Relationship Id="rId33" Type="http://schemas.openxmlformats.org/officeDocument/2006/relationships/hyperlink" Target="http://www.ers.usda.gov/publications/ah-agricultural-handbook/ah697.aspx" TargetMode="External"/><Relationship Id="rId38" Type="http://schemas.openxmlformats.org/officeDocument/2006/relationships/hyperlink" Target="http://www.ers.usda.gov/publications/ah-agricultural-handbook/ah697.aspx" TargetMode="External"/><Relationship Id="rId46" Type="http://schemas.openxmlformats.org/officeDocument/2006/relationships/hyperlink" Target="http://www.oecd.org/" TargetMode="External"/><Relationship Id="rId59" Type="http://schemas.openxmlformats.org/officeDocument/2006/relationships/hyperlink" Target="http://www.fao.org/fileadmin/templates/ess/documents/methodology/totdoc.pdf" TargetMode="External"/><Relationship Id="rId67" Type="http://schemas.openxmlformats.org/officeDocument/2006/relationships/hyperlink" Target="http://www.fao.org/fileadmin/templates/ess/documents/methodology/totdoc.pdf" TargetMode="External"/><Relationship Id="rId103" Type="http://schemas.openxmlformats.org/officeDocument/2006/relationships/hyperlink" Target="http://www.fao.org/fileadmin/templates/ess/documents/methodology/totdoc.pdf" TargetMode="External"/><Relationship Id="rId108" Type="http://schemas.openxmlformats.org/officeDocument/2006/relationships/hyperlink" Target="http://www.fao.org/docrep/012/al179e/al179e.pdf" TargetMode="External"/><Relationship Id="rId116" Type="http://schemas.openxmlformats.org/officeDocument/2006/relationships/printerSettings" Target="../printerSettings/printerSettings2.bin"/><Relationship Id="rId20" Type="http://schemas.openxmlformats.org/officeDocument/2006/relationships/hyperlink" Target="http://www.fao.org/economic/ess/ess-standards/commodity/en/" TargetMode="External"/><Relationship Id="rId41" Type="http://schemas.openxmlformats.org/officeDocument/2006/relationships/hyperlink" Target="http://www.ers.usda.gov/publications/ah-agricultural-handbook/ah697.aspx" TargetMode="External"/><Relationship Id="rId54" Type="http://schemas.openxmlformats.org/officeDocument/2006/relationships/hyperlink" Target="http://www.rivm.nl/" TargetMode="External"/><Relationship Id="rId62" Type="http://schemas.openxmlformats.org/officeDocument/2006/relationships/hyperlink" Target="http://www.rivm.nl/" TargetMode="External"/><Relationship Id="rId70" Type="http://schemas.openxmlformats.org/officeDocument/2006/relationships/hyperlink" Target="http://www.fao.org/fileadmin/templates/ess/documents/methodology/totdoc.pdf" TargetMode="External"/><Relationship Id="rId75" Type="http://schemas.openxmlformats.org/officeDocument/2006/relationships/hyperlink" Target="http://www.ers.usda.gov/publications/ah-agricultural-handbook/ah697.aspx" TargetMode="External"/><Relationship Id="rId83" Type="http://schemas.openxmlformats.org/officeDocument/2006/relationships/hyperlink" Target="http://www.ers.usda.gov/publications/ah-agricultural-handbook/ah697.aspx" TargetMode="External"/><Relationship Id="rId88" Type="http://schemas.openxmlformats.org/officeDocument/2006/relationships/hyperlink" Target="http://www.fao.org/fileadmin/templates/ess/documents/methodology/totdoc.pdf" TargetMode="External"/><Relationship Id="rId91" Type="http://schemas.openxmlformats.org/officeDocument/2006/relationships/hyperlink" Target="http://www.fao.org/fileadmin/templates/ess/documents/methodology/totdoc.pdf" TargetMode="External"/><Relationship Id="rId96" Type="http://schemas.openxmlformats.org/officeDocument/2006/relationships/hyperlink" Target="http://www.fao.org/fileadmin/templates/ess/documents/methodology/totdoc.pdf" TargetMode="External"/><Relationship Id="rId111" Type="http://schemas.openxmlformats.org/officeDocument/2006/relationships/hyperlink" Target="http://www.fao.org/docrep/015/i2085e/i2085e00.pdf" TargetMode="External"/><Relationship Id="rId1" Type="http://schemas.openxmlformats.org/officeDocument/2006/relationships/hyperlink" Target="http://www.fao.org/economic/ess/ess-standards/commodity/en/" TargetMode="External"/><Relationship Id="rId6" Type="http://schemas.openxmlformats.org/officeDocument/2006/relationships/hyperlink" Target="http://eur-lex.europa.eu/collection/eu-law.html" TargetMode="External"/><Relationship Id="rId15" Type="http://schemas.openxmlformats.org/officeDocument/2006/relationships/hyperlink" Target="http://www.fao.org/economic/ess/ess-standards/commodity/en/" TargetMode="External"/><Relationship Id="rId23" Type="http://schemas.openxmlformats.org/officeDocument/2006/relationships/hyperlink" Target="http://www.fao.org/economic/ess/ess-standards/commodity/en/" TargetMode="External"/><Relationship Id="rId28" Type="http://schemas.openxmlformats.org/officeDocument/2006/relationships/hyperlink" Target="http://www.ers.usda.gov/publications/ah-agricultural-handbook/ah697.aspx" TargetMode="External"/><Relationship Id="rId36" Type="http://schemas.openxmlformats.org/officeDocument/2006/relationships/hyperlink" Target="http://www.ers.usda.gov/publications/ah-agricultural-handbook/ah697.aspx" TargetMode="External"/><Relationship Id="rId49" Type="http://schemas.openxmlformats.org/officeDocument/2006/relationships/hyperlink" Target="http://www.ers.usda.gov/publications/ah-agricultural-handbook/ah697.aspx" TargetMode="External"/><Relationship Id="rId57" Type="http://schemas.openxmlformats.org/officeDocument/2006/relationships/hyperlink" Target="http://www.fao.org/agriculture/crops/core-themes/theme/pests/jmpr/jmpr-rep/en/" TargetMode="External"/><Relationship Id="rId106" Type="http://schemas.openxmlformats.org/officeDocument/2006/relationships/hyperlink" Target="http://www.fao.org/docrep/012/al179e/al179e.pdf" TargetMode="External"/><Relationship Id="rId114" Type="http://schemas.openxmlformats.org/officeDocument/2006/relationships/hyperlink" Target="http://www.fao.org/fileadmin/templates/ess/documents/methodology/totdoc.pdf" TargetMode="External"/><Relationship Id="rId10" Type="http://schemas.openxmlformats.org/officeDocument/2006/relationships/hyperlink" Target="http://eur-lex.europa.eu/collection/eu-law.html" TargetMode="External"/><Relationship Id="rId31" Type="http://schemas.openxmlformats.org/officeDocument/2006/relationships/hyperlink" Target="http://www.ers.usda.gov/publications/ah-agricultural-handbook/ah697.aspx" TargetMode="External"/><Relationship Id="rId44" Type="http://schemas.openxmlformats.org/officeDocument/2006/relationships/hyperlink" Target="http://www.ers.usda.gov/publications/ah-agricultural-handbook/ah697.aspx" TargetMode="External"/><Relationship Id="rId52" Type="http://schemas.openxmlformats.org/officeDocument/2006/relationships/hyperlink" Target="http://www.fao.org/docrep/012/al176e/al176e.pdf" TargetMode="External"/><Relationship Id="rId60" Type="http://schemas.openxmlformats.org/officeDocument/2006/relationships/hyperlink" Target="http://www.fao.org/fileadmin/templates/ess/documents/methodology/totdoc.pdf" TargetMode="External"/><Relationship Id="rId65" Type="http://schemas.openxmlformats.org/officeDocument/2006/relationships/hyperlink" Target="http://www.fao.org/fileadmin/templates/ess/documents/methodology/totdoc.pdf" TargetMode="External"/><Relationship Id="rId73" Type="http://schemas.openxmlformats.org/officeDocument/2006/relationships/hyperlink" Target="http://en.wikipedia.org/wiki/Mustard_oil" TargetMode="External"/><Relationship Id="rId78" Type="http://schemas.openxmlformats.org/officeDocument/2006/relationships/hyperlink" Target="http://www.oecd.org/" TargetMode="External"/><Relationship Id="rId81" Type="http://schemas.openxmlformats.org/officeDocument/2006/relationships/hyperlink" Target="http://www.ers.usda.gov/publications/ah-agricultural-handbook/ah697.aspx" TargetMode="External"/><Relationship Id="rId86" Type="http://schemas.openxmlformats.org/officeDocument/2006/relationships/hyperlink" Target="http://www.ers.usda.gov/publications/ah-agricultural-handbook/ah697.aspx" TargetMode="External"/><Relationship Id="rId94" Type="http://schemas.openxmlformats.org/officeDocument/2006/relationships/hyperlink" Target="http://www.fao.org/fileadmin/templates/ess/documents/methodology/totdoc.pdf" TargetMode="External"/><Relationship Id="rId99" Type="http://schemas.openxmlformats.org/officeDocument/2006/relationships/hyperlink" Target="http://www.fao.org/fileadmin/templates/ess/documents/methodology/totdoc.pdf" TargetMode="External"/><Relationship Id="rId101" Type="http://schemas.openxmlformats.org/officeDocument/2006/relationships/hyperlink" Target="http://www.fao.org/fileadmin/templates/ess/documents/methodology/totdoc.pdf" TargetMode="External"/><Relationship Id="rId4" Type="http://schemas.openxmlformats.org/officeDocument/2006/relationships/hyperlink" Target="http://www.fao.org/docrep/T0395E/T0395E01.htm" TargetMode="External"/><Relationship Id="rId9" Type="http://schemas.openxmlformats.org/officeDocument/2006/relationships/hyperlink" Target="http://eur-lex.europa.eu/collection/eu-law.html" TargetMode="External"/><Relationship Id="rId13" Type="http://schemas.openxmlformats.org/officeDocument/2006/relationships/hyperlink" Target="http://www.fao.org/economic/ess/ess-standards/commodity/en/" TargetMode="External"/><Relationship Id="rId18" Type="http://schemas.openxmlformats.org/officeDocument/2006/relationships/hyperlink" Target="http://www.fao.org/economic/ess/ess-standards/commodity/en/" TargetMode="External"/><Relationship Id="rId39" Type="http://schemas.openxmlformats.org/officeDocument/2006/relationships/hyperlink" Target="http://www.ers.usda.gov/publications/ah-agricultural-handbook/ah697.aspx" TargetMode="External"/><Relationship Id="rId109" Type="http://schemas.openxmlformats.org/officeDocument/2006/relationships/hyperlink" Target="http://www.fao.org/docrep/015/i2085e/i2085e00.pdf" TargetMode="External"/><Relationship Id="rId34" Type="http://schemas.openxmlformats.org/officeDocument/2006/relationships/hyperlink" Target="http://www.ers.usda.gov/publications/ah-agricultural-handbook/ah697.aspx" TargetMode="External"/><Relationship Id="rId50" Type="http://schemas.openxmlformats.org/officeDocument/2006/relationships/hyperlink" Target="http://www.ers.usda.gov/publications/ah-agricultural-handbook/ah697.aspx" TargetMode="External"/><Relationship Id="rId55" Type="http://schemas.openxmlformats.org/officeDocument/2006/relationships/hyperlink" Target="http://www.fao.org/agriculture/crops/core-themes/theme/pests/jmpr/jmpr-rep/en/" TargetMode="External"/><Relationship Id="rId76" Type="http://schemas.openxmlformats.org/officeDocument/2006/relationships/hyperlink" Target="http://www.fao.org/fileadmin/templates/ess/documents/methodology/totdoc.pdf" TargetMode="External"/><Relationship Id="rId97" Type="http://schemas.openxmlformats.org/officeDocument/2006/relationships/hyperlink" Target="http://www.fao.org/fileadmin/templates/ess/documents/methodology/totdoc.pdf" TargetMode="External"/><Relationship Id="rId104" Type="http://schemas.openxmlformats.org/officeDocument/2006/relationships/hyperlink" Target="http://www.fao.org/fileadmin/templates/ess/documents/methodology/totdoc.pdf" TargetMode="External"/><Relationship Id="rId7" Type="http://schemas.openxmlformats.org/officeDocument/2006/relationships/hyperlink" Target="http://eur-lex.europa.eu/collection/eu-law.html" TargetMode="External"/><Relationship Id="rId71" Type="http://schemas.openxmlformats.org/officeDocument/2006/relationships/hyperlink" Target="http://www.fao.org/fileadmin/templates/ess/documents/methodology/totdoc.pdf" TargetMode="External"/><Relationship Id="rId92" Type="http://schemas.openxmlformats.org/officeDocument/2006/relationships/hyperlink" Target="http://www.fao.org/fileadmin/templates/ess/documents/methodology/totdoc.pdf" TargetMode="External"/><Relationship Id="rId2" Type="http://schemas.openxmlformats.org/officeDocument/2006/relationships/hyperlink" Target="http://www.fao.org/docrep/007/j1255e/j1255e04.htm" TargetMode="External"/><Relationship Id="rId29" Type="http://schemas.openxmlformats.org/officeDocument/2006/relationships/hyperlink" Target="http://www.ers.usda.gov/publications/ah-agricultural-handbook/ah697.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I242"/>
  <sheetViews>
    <sheetView zoomScale="125" zoomScaleNormal="125" workbookViewId="0"/>
  </sheetViews>
  <sheetFormatPr defaultRowHeight="10.5" x14ac:dyDescent="0.25"/>
  <cols>
    <col min="1" max="1" width="7.875" bestFit="1" customWidth="1"/>
    <col min="2" max="2" width="36.625" bestFit="1" customWidth="1"/>
    <col min="3" max="3" width="10.625" bestFit="1" customWidth="1"/>
    <col min="4" max="4" width="22.375" bestFit="1" customWidth="1"/>
    <col min="5" max="5" width="10" bestFit="1" customWidth="1"/>
    <col min="6" max="6" width="7.875" bestFit="1" customWidth="1"/>
    <col min="7" max="7" width="36.625" bestFit="1" customWidth="1"/>
    <col min="8" max="8" width="11.375" bestFit="1" customWidth="1"/>
    <col min="9" max="9" width="17.625" bestFit="1" customWidth="1"/>
    <col min="10" max="10" width="21" bestFit="1" customWidth="1"/>
    <col min="11" max="11" width="20.375" bestFit="1" customWidth="1"/>
    <col min="12" max="12" width="25.375" bestFit="1" customWidth="1"/>
    <col min="13" max="13" width="21.125" bestFit="1" customWidth="1"/>
    <col min="14" max="14" width="20.875" bestFit="1" customWidth="1"/>
  </cols>
  <sheetData>
    <row r="1" spans="1:9" x14ac:dyDescent="0.25">
      <c r="A1" s="14" t="s">
        <v>526</v>
      </c>
      <c r="B1" s="14" t="s">
        <v>527</v>
      </c>
      <c r="C1" s="14" t="s">
        <v>867</v>
      </c>
      <c r="D1" s="14" t="s">
        <v>870</v>
      </c>
      <c r="F1" s="14" t="s">
        <v>526</v>
      </c>
      <c r="G1" s="14" t="s">
        <v>274</v>
      </c>
      <c r="H1" s="14" t="s">
        <v>528</v>
      </c>
      <c r="I1" s="14" t="s">
        <v>870</v>
      </c>
    </row>
    <row r="2" spans="1:9" x14ac:dyDescent="0.25">
      <c r="A2" t="s">
        <v>507</v>
      </c>
      <c r="B2" t="s">
        <v>122</v>
      </c>
      <c r="C2" t="s">
        <v>529</v>
      </c>
      <c r="F2" s="13" t="s">
        <v>871</v>
      </c>
      <c r="G2" t="s">
        <v>698</v>
      </c>
      <c r="H2" t="s">
        <v>699</v>
      </c>
      <c r="I2" s="13" t="s">
        <v>869</v>
      </c>
    </row>
    <row r="3" spans="1:9" x14ac:dyDescent="0.25">
      <c r="A3" t="s">
        <v>507</v>
      </c>
      <c r="B3" t="s">
        <v>118</v>
      </c>
      <c r="C3" t="s">
        <v>531</v>
      </c>
      <c r="F3" s="13" t="s">
        <v>871</v>
      </c>
      <c r="G3" t="s">
        <v>780</v>
      </c>
      <c r="H3" t="s">
        <v>781</v>
      </c>
      <c r="I3" s="13" t="s">
        <v>869</v>
      </c>
    </row>
    <row r="4" spans="1:9" x14ac:dyDescent="0.25">
      <c r="A4" t="s">
        <v>507</v>
      </c>
      <c r="B4" t="s">
        <v>533</v>
      </c>
      <c r="C4" t="s">
        <v>534</v>
      </c>
      <c r="F4" s="13" t="s">
        <v>871</v>
      </c>
      <c r="G4" t="s">
        <v>815</v>
      </c>
      <c r="H4" t="s">
        <v>816</v>
      </c>
      <c r="I4" s="13" t="s">
        <v>869</v>
      </c>
    </row>
    <row r="5" spans="1:9" x14ac:dyDescent="0.25">
      <c r="A5" t="s">
        <v>507</v>
      </c>
      <c r="B5" t="s">
        <v>139</v>
      </c>
      <c r="C5" t="s">
        <v>536</v>
      </c>
      <c r="F5" s="13" t="s">
        <v>871</v>
      </c>
      <c r="G5" t="s">
        <v>856</v>
      </c>
      <c r="H5" t="s">
        <v>857</v>
      </c>
      <c r="I5" s="13" t="s">
        <v>869</v>
      </c>
    </row>
    <row r="6" spans="1:9" x14ac:dyDescent="0.25">
      <c r="A6" t="s">
        <v>507</v>
      </c>
      <c r="B6" t="s">
        <v>148</v>
      </c>
      <c r="C6" t="s">
        <v>538</v>
      </c>
      <c r="F6" s="13" t="s">
        <v>871</v>
      </c>
      <c r="G6" t="s">
        <v>817</v>
      </c>
      <c r="H6" t="s">
        <v>818</v>
      </c>
      <c r="I6" s="13" t="s">
        <v>869</v>
      </c>
    </row>
    <row r="7" spans="1:9" x14ac:dyDescent="0.25">
      <c r="A7" t="s">
        <v>507</v>
      </c>
      <c r="B7" t="s">
        <v>540</v>
      </c>
      <c r="C7" t="s">
        <v>541</v>
      </c>
      <c r="F7" s="13" t="s">
        <v>871</v>
      </c>
      <c r="G7" t="s">
        <v>860</v>
      </c>
      <c r="H7" t="s">
        <v>861</v>
      </c>
      <c r="I7" s="13" t="s">
        <v>869</v>
      </c>
    </row>
    <row r="8" spans="1:9" x14ac:dyDescent="0.25">
      <c r="A8" t="s">
        <v>507</v>
      </c>
      <c r="B8" t="s">
        <v>366</v>
      </c>
      <c r="C8" t="s">
        <v>544</v>
      </c>
      <c r="F8" s="13" t="s">
        <v>871</v>
      </c>
      <c r="G8" t="s">
        <v>660</v>
      </c>
      <c r="H8" t="s">
        <v>661</v>
      </c>
      <c r="I8" s="13" t="s">
        <v>869</v>
      </c>
    </row>
    <row r="9" spans="1:9" x14ac:dyDescent="0.25">
      <c r="A9" t="s">
        <v>507</v>
      </c>
      <c r="B9" t="s">
        <v>380</v>
      </c>
      <c r="C9" t="s">
        <v>546</v>
      </c>
      <c r="F9" s="13" t="s">
        <v>871</v>
      </c>
      <c r="G9" t="s">
        <v>824</v>
      </c>
      <c r="H9" t="s">
        <v>825</v>
      </c>
      <c r="I9" s="13" t="s">
        <v>869</v>
      </c>
    </row>
    <row r="10" spans="1:9" x14ac:dyDescent="0.25">
      <c r="A10" t="s">
        <v>507</v>
      </c>
      <c r="B10" t="s">
        <v>177</v>
      </c>
      <c r="C10" t="s">
        <v>548</v>
      </c>
      <c r="F10" s="13" t="s">
        <v>871</v>
      </c>
      <c r="G10" t="s">
        <v>826</v>
      </c>
      <c r="H10" t="s">
        <v>827</v>
      </c>
      <c r="I10" s="13" t="s">
        <v>869</v>
      </c>
    </row>
    <row r="11" spans="1:9" x14ac:dyDescent="0.25">
      <c r="A11" t="s">
        <v>507</v>
      </c>
      <c r="B11" t="s">
        <v>549</v>
      </c>
      <c r="C11" t="s">
        <v>550</v>
      </c>
      <c r="F11" s="13" t="s">
        <v>871</v>
      </c>
      <c r="G11" t="s">
        <v>677</v>
      </c>
      <c r="H11" t="s">
        <v>678</v>
      </c>
      <c r="I11" s="13" t="s">
        <v>869</v>
      </c>
    </row>
    <row r="12" spans="1:9" x14ac:dyDescent="0.25">
      <c r="A12" t="s">
        <v>507</v>
      </c>
      <c r="B12" t="s">
        <v>400</v>
      </c>
      <c r="C12" t="s">
        <v>552</v>
      </c>
      <c r="F12" s="13" t="s">
        <v>871</v>
      </c>
      <c r="G12" t="s">
        <v>702</v>
      </c>
      <c r="H12" t="s">
        <v>703</v>
      </c>
      <c r="I12" s="13" t="s">
        <v>869</v>
      </c>
    </row>
    <row r="13" spans="1:9" x14ac:dyDescent="0.25">
      <c r="A13" t="s">
        <v>507</v>
      </c>
      <c r="B13" t="s">
        <v>554</v>
      </c>
      <c r="C13" t="s">
        <v>555</v>
      </c>
      <c r="F13" s="13" t="s">
        <v>871</v>
      </c>
      <c r="G13" t="s">
        <v>706</v>
      </c>
      <c r="H13" t="s">
        <v>707</v>
      </c>
      <c r="I13" s="13" t="s">
        <v>869</v>
      </c>
    </row>
    <row r="14" spans="1:9" x14ac:dyDescent="0.25">
      <c r="A14" t="s">
        <v>507</v>
      </c>
      <c r="B14" t="s">
        <v>386</v>
      </c>
      <c r="C14" t="s">
        <v>557</v>
      </c>
      <c r="F14" s="13" t="s">
        <v>871</v>
      </c>
      <c r="G14" t="s">
        <v>542</v>
      </c>
      <c r="H14" t="s">
        <v>543</v>
      </c>
      <c r="I14" s="13" t="s">
        <v>869</v>
      </c>
    </row>
    <row r="15" spans="1:9" x14ac:dyDescent="0.25">
      <c r="A15" t="s">
        <v>507</v>
      </c>
      <c r="B15" t="s">
        <v>419</v>
      </c>
      <c r="C15" t="s">
        <v>559</v>
      </c>
      <c r="F15" s="13" t="s">
        <v>871</v>
      </c>
      <c r="G15" t="s">
        <v>368</v>
      </c>
      <c r="H15" t="s">
        <v>556</v>
      </c>
      <c r="I15" s="13" t="s">
        <v>869</v>
      </c>
    </row>
    <row r="16" spans="1:9" x14ac:dyDescent="0.25">
      <c r="A16" t="s">
        <v>507</v>
      </c>
      <c r="B16" t="s">
        <v>422</v>
      </c>
      <c r="C16" t="s">
        <v>561</v>
      </c>
      <c r="F16" s="13" t="s">
        <v>871</v>
      </c>
      <c r="G16" t="s">
        <v>845</v>
      </c>
      <c r="H16" t="s">
        <v>846</v>
      </c>
      <c r="I16" s="13" t="s">
        <v>869</v>
      </c>
    </row>
    <row r="17" spans="1:9" x14ac:dyDescent="0.25">
      <c r="A17" t="s">
        <v>507</v>
      </c>
      <c r="B17" t="s">
        <v>426</v>
      </c>
      <c r="C17" t="s">
        <v>563</v>
      </c>
      <c r="F17" s="13" t="s">
        <v>871</v>
      </c>
      <c r="G17" t="s">
        <v>784</v>
      </c>
      <c r="H17" t="s">
        <v>785</v>
      </c>
      <c r="I17" s="13" t="s">
        <v>869</v>
      </c>
    </row>
    <row r="18" spans="1:9" x14ac:dyDescent="0.25">
      <c r="F18" s="13" t="s">
        <v>871</v>
      </c>
      <c r="G18" t="s">
        <v>847</v>
      </c>
      <c r="H18" t="s">
        <v>848</v>
      </c>
      <c r="I18" s="13" t="s">
        <v>869</v>
      </c>
    </row>
    <row r="19" spans="1:9" x14ac:dyDescent="0.25">
      <c r="A19" t="s">
        <v>508</v>
      </c>
      <c r="B19" t="s">
        <v>119</v>
      </c>
      <c r="C19" t="s">
        <v>566</v>
      </c>
      <c r="F19" s="13" t="s">
        <v>871</v>
      </c>
      <c r="G19" t="s">
        <v>786</v>
      </c>
      <c r="H19" t="s">
        <v>787</v>
      </c>
      <c r="I19" s="13" t="s">
        <v>869</v>
      </c>
    </row>
    <row r="20" spans="1:9" x14ac:dyDescent="0.25">
      <c r="A20" t="s">
        <v>508</v>
      </c>
      <c r="B20" t="s">
        <v>567</v>
      </c>
      <c r="C20" s="13" t="s">
        <v>754</v>
      </c>
      <c r="D20" s="13"/>
      <c r="F20" s="13" t="s">
        <v>871</v>
      </c>
      <c r="G20" t="s">
        <v>858</v>
      </c>
      <c r="H20" t="s">
        <v>859</v>
      </c>
      <c r="I20" s="13" t="s">
        <v>869</v>
      </c>
    </row>
    <row r="21" spans="1:9" x14ac:dyDescent="0.25">
      <c r="A21" t="s">
        <v>508</v>
      </c>
      <c r="B21" t="s">
        <v>178</v>
      </c>
      <c r="C21" t="s">
        <v>569</v>
      </c>
      <c r="F21" s="13" t="s">
        <v>871</v>
      </c>
      <c r="G21" t="s">
        <v>829</v>
      </c>
      <c r="H21" t="s">
        <v>830</v>
      </c>
      <c r="I21" s="13" t="s">
        <v>869</v>
      </c>
    </row>
    <row r="22" spans="1:9" x14ac:dyDescent="0.25">
      <c r="A22" t="s">
        <v>508</v>
      </c>
      <c r="B22" t="s">
        <v>378</v>
      </c>
      <c r="C22" t="s">
        <v>570</v>
      </c>
      <c r="F22" s="13" t="s">
        <v>871</v>
      </c>
      <c r="G22" t="s">
        <v>710</v>
      </c>
      <c r="H22" t="s">
        <v>711</v>
      </c>
      <c r="I22" s="13" t="s">
        <v>869</v>
      </c>
    </row>
    <row r="23" spans="1:9" x14ac:dyDescent="0.25">
      <c r="A23" t="s">
        <v>508</v>
      </c>
      <c r="B23" t="s">
        <v>387</v>
      </c>
      <c r="C23" t="s">
        <v>571</v>
      </c>
      <c r="F23" s="13" t="s">
        <v>871</v>
      </c>
      <c r="G23" t="s">
        <v>788</v>
      </c>
      <c r="H23" s="13" t="s">
        <v>275</v>
      </c>
      <c r="I23" s="13" t="s">
        <v>869</v>
      </c>
    </row>
    <row r="24" spans="1:9" x14ac:dyDescent="0.25">
      <c r="A24" t="s">
        <v>508</v>
      </c>
      <c r="B24" t="s">
        <v>94</v>
      </c>
      <c r="C24" t="s">
        <v>573</v>
      </c>
      <c r="D24" s="13" t="s">
        <v>872</v>
      </c>
      <c r="F24" s="13" t="s">
        <v>871</v>
      </c>
      <c r="G24" t="s">
        <v>789</v>
      </c>
      <c r="H24" t="s">
        <v>790</v>
      </c>
      <c r="I24" s="13" t="s">
        <v>869</v>
      </c>
    </row>
    <row r="25" spans="1:9" x14ac:dyDescent="0.25">
      <c r="A25" t="s">
        <v>508</v>
      </c>
      <c r="B25" t="s">
        <v>574</v>
      </c>
      <c r="C25" t="s">
        <v>575</v>
      </c>
      <c r="F25" s="13" t="s">
        <v>871</v>
      </c>
      <c r="G25" t="s">
        <v>794</v>
      </c>
      <c r="H25" t="s">
        <v>795</v>
      </c>
      <c r="I25" s="13" t="s">
        <v>869</v>
      </c>
    </row>
    <row r="26" spans="1:9" x14ac:dyDescent="0.25">
      <c r="A26" t="s">
        <v>508</v>
      </c>
      <c r="B26" t="s">
        <v>421</v>
      </c>
      <c r="C26" t="s">
        <v>578</v>
      </c>
      <c r="F26" s="13" t="s">
        <v>871</v>
      </c>
      <c r="G26" t="s">
        <v>798</v>
      </c>
      <c r="H26" s="13" t="s">
        <v>275</v>
      </c>
      <c r="I26" s="13" t="s">
        <v>869</v>
      </c>
    </row>
    <row r="27" spans="1:9" x14ac:dyDescent="0.25">
      <c r="F27" s="13" t="s">
        <v>871</v>
      </c>
      <c r="G27" t="s">
        <v>713</v>
      </c>
      <c r="H27" s="13" t="s">
        <v>275</v>
      </c>
      <c r="I27" s="13" t="s">
        <v>869</v>
      </c>
    </row>
    <row r="28" spans="1:9" x14ac:dyDescent="0.25">
      <c r="A28" t="s">
        <v>509</v>
      </c>
      <c r="B28" t="s">
        <v>116</v>
      </c>
      <c r="C28" t="s">
        <v>579</v>
      </c>
      <c r="F28" s="13" t="s">
        <v>871</v>
      </c>
      <c r="G28" t="s">
        <v>171</v>
      </c>
      <c r="H28" t="s">
        <v>581</v>
      </c>
      <c r="I28" s="13" t="s">
        <v>869</v>
      </c>
    </row>
    <row r="29" spans="1:9" x14ac:dyDescent="0.25">
      <c r="A29" t="s">
        <v>509</v>
      </c>
      <c r="B29" t="s">
        <v>123</v>
      </c>
      <c r="C29" t="s">
        <v>590</v>
      </c>
      <c r="F29" s="13" t="s">
        <v>871</v>
      </c>
      <c r="G29" t="s">
        <v>799</v>
      </c>
      <c r="H29" t="s">
        <v>800</v>
      </c>
      <c r="I29" s="13" t="s">
        <v>869</v>
      </c>
    </row>
    <row r="30" spans="1:9" x14ac:dyDescent="0.25">
      <c r="A30" t="s">
        <v>509</v>
      </c>
      <c r="B30" t="s">
        <v>125</v>
      </c>
      <c r="C30" t="s">
        <v>551</v>
      </c>
      <c r="F30" s="13" t="s">
        <v>871</v>
      </c>
      <c r="G30" t="s">
        <v>716</v>
      </c>
      <c r="H30" t="s">
        <v>717</v>
      </c>
      <c r="I30" s="13" t="s">
        <v>869</v>
      </c>
    </row>
    <row r="31" spans="1:9" x14ac:dyDescent="0.25">
      <c r="A31" t="s">
        <v>509</v>
      </c>
      <c r="B31" t="s">
        <v>137</v>
      </c>
      <c r="C31" t="s">
        <v>530</v>
      </c>
      <c r="F31" s="13" t="s">
        <v>871</v>
      </c>
      <c r="G31" t="s">
        <v>832</v>
      </c>
      <c r="H31" t="s">
        <v>833</v>
      </c>
      <c r="I31" s="13" t="s">
        <v>869</v>
      </c>
    </row>
    <row r="32" spans="1:9" x14ac:dyDescent="0.25">
      <c r="A32" t="s">
        <v>509</v>
      </c>
      <c r="B32" t="s">
        <v>93</v>
      </c>
      <c r="C32" t="s">
        <v>537</v>
      </c>
      <c r="F32" s="13" t="s">
        <v>871</v>
      </c>
      <c r="G32" t="s">
        <v>624</v>
      </c>
      <c r="H32" t="s">
        <v>625</v>
      </c>
      <c r="I32" s="13" t="s">
        <v>869</v>
      </c>
    </row>
    <row r="33" spans="1:9" x14ac:dyDescent="0.25">
      <c r="A33" t="s">
        <v>509</v>
      </c>
      <c r="B33" t="s">
        <v>598</v>
      </c>
      <c r="C33" t="s">
        <v>593</v>
      </c>
      <c r="F33" s="13" t="s">
        <v>871</v>
      </c>
      <c r="G33" t="s">
        <v>719</v>
      </c>
      <c r="H33" t="s">
        <v>720</v>
      </c>
      <c r="I33" s="13" t="s">
        <v>869</v>
      </c>
    </row>
    <row r="34" spans="1:9" x14ac:dyDescent="0.25">
      <c r="A34" t="s">
        <v>509</v>
      </c>
      <c r="B34" t="s">
        <v>595</v>
      </c>
      <c r="C34" t="s">
        <v>539</v>
      </c>
      <c r="F34" s="13" t="s">
        <v>871</v>
      </c>
      <c r="G34" t="s">
        <v>722</v>
      </c>
      <c r="H34" s="13" t="s">
        <v>275</v>
      </c>
      <c r="I34" s="13" t="s">
        <v>869</v>
      </c>
    </row>
    <row r="35" spans="1:9" x14ac:dyDescent="0.25">
      <c r="A35" t="s">
        <v>509</v>
      </c>
      <c r="B35" t="s">
        <v>152</v>
      </c>
      <c r="C35" t="s">
        <v>597</v>
      </c>
      <c r="F35" s="13" t="s">
        <v>871</v>
      </c>
      <c r="G35" t="s">
        <v>803</v>
      </c>
      <c r="H35" t="s">
        <v>804</v>
      </c>
      <c r="I35" s="13" t="s">
        <v>869</v>
      </c>
    </row>
    <row r="36" spans="1:9" x14ac:dyDescent="0.25">
      <c r="A36" t="s">
        <v>509</v>
      </c>
      <c r="B36" t="s">
        <v>393</v>
      </c>
      <c r="C36" t="s">
        <v>599</v>
      </c>
      <c r="F36" s="13" t="s">
        <v>871</v>
      </c>
      <c r="G36" t="s">
        <v>834</v>
      </c>
      <c r="H36" t="s">
        <v>835</v>
      </c>
      <c r="I36" s="13" t="s">
        <v>869</v>
      </c>
    </row>
    <row r="37" spans="1:9" x14ac:dyDescent="0.25">
      <c r="A37" t="s">
        <v>509</v>
      </c>
      <c r="B37" t="s">
        <v>402</v>
      </c>
      <c r="C37" t="s">
        <v>601</v>
      </c>
      <c r="F37" s="13" t="s">
        <v>871</v>
      </c>
      <c r="G37" t="s">
        <v>724</v>
      </c>
      <c r="H37" t="s">
        <v>725</v>
      </c>
      <c r="I37" s="13" t="s">
        <v>869</v>
      </c>
    </row>
    <row r="38" spans="1:9" x14ac:dyDescent="0.25">
      <c r="A38" t="s">
        <v>509</v>
      </c>
      <c r="B38" t="s">
        <v>407</v>
      </c>
      <c r="C38" t="s">
        <v>602</v>
      </c>
      <c r="F38" s="13" t="s">
        <v>871</v>
      </c>
      <c r="G38" t="s">
        <v>726</v>
      </c>
      <c r="H38" t="s">
        <v>727</v>
      </c>
      <c r="I38" s="13" t="s">
        <v>869</v>
      </c>
    </row>
    <row r="39" spans="1:9" x14ac:dyDescent="0.25">
      <c r="A39" t="s">
        <v>509</v>
      </c>
      <c r="B39" t="s">
        <v>373</v>
      </c>
      <c r="C39" t="s">
        <v>583</v>
      </c>
      <c r="F39" s="13" t="s">
        <v>871</v>
      </c>
      <c r="G39" t="s">
        <v>728</v>
      </c>
      <c r="H39" t="s">
        <v>729</v>
      </c>
      <c r="I39" s="13" t="s">
        <v>869</v>
      </c>
    </row>
    <row r="40" spans="1:9" x14ac:dyDescent="0.25">
      <c r="A40" t="s">
        <v>509</v>
      </c>
      <c r="B40" t="s">
        <v>381</v>
      </c>
      <c r="C40" t="s">
        <v>604</v>
      </c>
      <c r="E40" t="str">
        <f t="shared" ref="E40:E46" si="0">IF(H62=J62,"","NOK")</f>
        <v/>
      </c>
      <c r="F40" s="13" t="s">
        <v>871</v>
      </c>
      <c r="G40" t="s">
        <v>730</v>
      </c>
      <c r="H40" t="s">
        <v>731</v>
      </c>
      <c r="I40" s="13" t="s">
        <v>869</v>
      </c>
    </row>
    <row r="41" spans="1:9" x14ac:dyDescent="0.25">
      <c r="A41" t="s">
        <v>509</v>
      </c>
      <c r="B41" t="s">
        <v>405</v>
      </c>
      <c r="C41" t="s">
        <v>605</v>
      </c>
      <c r="E41" t="str">
        <f t="shared" si="0"/>
        <v/>
      </c>
      <c r="F41" s="13" t="s">
        <v>871</v>
      </c>
      <c r="G41" t="s">
        <v>862</v>
      </c>
      <c r="H41" t="s">
        <v>863</v>
      </c>
      <c r="I41" s="13" t="s">
        <v>869</v>
      </c>
    </row>
    <row r="42" spans="1:9" x14ac:dyDescent="0.25">
      <c r="A42" t="s">
        <v>509</v>
      </c>
      <c r="B42" t="s">
        <v>410</v>
      </c>
      <c r="C42" t="s">
        <v>591</v>
      </c>
      <c r="E42" t="str">
        <f t="shared" si="0"/>
        <v/>
      </c>
      <c r="F42" s="13" t="s">
        <v>871</v>
      </c>
      <c r="G42" t="s">
        <v>732</v>
      </c>
      <c r="H42" t="s">
        <v>733</v>
      </c>
      <c r="I42" s="13" t="s">
        <v>869</v>
      </c>
    </row>
    <row r="43" spans="1:9" x14ac:dyDescent="0.25">
      <c r="E43" t="str">
        <f t="shared" si="0"/>
        <v/>
      </c>
      <c r="F43" s="13" t="s">
        <v>871</v>
      </c>
      <c r="G43" t="s">
        <v>735</v>
      </c>
      <c r="H43" t="s">
        <v>736</v>
      </c>
      <c r="I43" s="13" t="s">
        <v>869</v>
      </c>
    </row>
    <row r="44" spans="1:9" x14ac:dyDescent="0.25">
      <c r="A44" t="s">
        <v>510</v>
      </c>
      <c r="B44" t="s">
        <v>609</v>
      </c>
      <c r="C44" t="s">
        <v>610</v>
      </c>
      <c r="E44" t="str">
        <f t="shared" si="0"/>
        <v/>
      </c>
      <c r="F44" s="13" t="s">
        <v>871</v>
      </c>
      <c r="G44" t="s">
        <v>836</v>
      </c>
      <c r="H44" t="s">
        <v>837</v>
      </c>
      <c r="I44" s="13" t="s">
        <v>869</v>
      </c>
    </row>
    <row r="45" spans="1:9" x14ac:dyDescent="0.25">
      <c r="A45" t="s">
        <v>510</v>
      </c>
      <c r="B45" t="s">
        <v>134</v>
      </c>
      <c r="C45" t="s">
        <v>612</v>
      </c>
      <c r="E45" t="str">
        <f t="shared" si="0"/>
        <v/>
      </c>
      <c r="F45" s="13" t="s">
        <v>871</v>
      </c>
      <c r="G45" t="s">
        <v>864</v>
      </c>
      <c r="H45" t="s">
        <v>865</v>
      </c>
      <c r="I45" s="13" t="s">
        <v>869</v>
      </c>
    </row>
    <row r="46" spans="1:9" x14ac:dyDescent="0.25">
      <c r="A46" t="s">
        <v>510</v>
      </c>
      <c r="B46" t="s">
        <v>144</v>
      </c>
      <c r="C46" t="s">
        <v>614</v>
      </c>
      <c r="E46" t="str">
        <f t="shared" si="0"/>
        <v/>
      </c>
      <c r="F46" s="13" t="s">
        <v>871</v>
      </c>
      <c r="G46" t="s">
        <v>627</v>
      </c>
      <c r="H46" t="s">
        <v>628</v>
      </c>
      <c r="I46" s="13" t="s">
        <v>869</v>
      </c>
    </row>
    <row r="47" spans="1:9" x14ac:dyDescent="0.25">
      <c r="A47" t="s">
        <v>510</v>
      </c>
      <c r="B47" t="s">
        <v>615</v>
      </c>
      <c r="C47" t="s">
        <v>616</v>
      </c>
      <c r="F47" s="13" t="s">
        <v>871</v>
      </c>
      <c r="G47" t="s">
        <v>585</v>
      </c>
      <c r="H47" t="s">
        <v>586</v>
      </c>
      <c r="I47" s="13" t="s">
        <v>869</v>
      </c>
    </row>
    <row r="48" spans="1:9" x14ac:dyDescent="0.25">
      <c r="A48" t="s">
        <v>510</v>
      </c>
      <c r="B48" t="s">
        <v>617</v>
      </c>
      <c r="C48" t="s">
        <v>618</v>
      </c>
      <c r="F48" s="13" t="s">
        <v>871</v>
      </c>
      <c r="G48" t="s">
        <v>585</v>
      </c>
      <c r="H48" t="s">
        <v>586</v>
      </c>
      <c r="I48" s="13" t="s">
        <v>869</v>
      </c>
    </row>
    <row r="49" spans="1:9" x14ac:dyDescent="0.25">
      <c r="A49" t="s">
        <v>510</v>
      </c>
      <c r="B49" t="s">
        <v>401</v>
      </c>
      <c r="C49" t="s">
        <v>620</v>
      </c>
      <c r="F49" s="13" t="s">
        <v>871</v>
      </c>
      <c r="G49" t="s">
        <v>851</v>
      </c>
      <c r="H49" t="s">
        <v>852</v>
      </c>
      <c r="I49" s="13" t="s">
        <v>869</v>
      </c>
    </row>
    <row r="50" spans="1:9" x14ac:dyDescent="0.25">
      <c r="A50" t="s">
        <v>510</v>
      </c>
      <c r="B50" t="s">
        <v>138</v>
      </c>
      <c r="C50" t="s">
        <v>621</v>
      </c>
      <c r="F50" s="13" t="s">
        <v>871</v>
      </c>
      <c r="G50" t="s">
        <v>809</v>
      </c>
      <c r="H50" t="s">
        <v>810</v>
      </c>
      <c r="I50" s="13" t="s">
        <v>869</v>
      </c>
    </row>
    <row r="51" spans="1:9" x14ac:dyDescent="0.25">
      <c r="A51" t="s">
        <v>510</v>
      </c>
      <c r="B51" t="s">
        <v>411</v>
      </c>
      <c r="C51" t="s">
        <v>623</v>
      </c>
      <c r="F51" s="13" t="s">
        <v>871</v>
      </c>
      <c r="G51" t="s">
        <v>689</v>
      </c>
      <c r="H51" t="s">
        <v>690</v>
      </c>
      <c r="I51" s="13" t="s">
        <v>869</v>
      </c>
    </row>
    <row r="52" spans="1:9" x14ac:dyDescent="0.25">
      <c r="A52" t="s">
        <v>510</v>
      </c>
      <c r="B52" t="s">
        <v>157</v>
      </c>
      <c r="C52" t="s">
        <v>626</v>
      </c>
      <c r="F52" s="13" t="s">
        <v>871</v>
      </c>
      <c r="G52" t="s">
        <v>812</v>
      </c>
      <c r="H52" t="s">
        <v>813</v>
      </c>
      <c r="I52" s="13" t="s">
        <v>869</v>
      </c>
    </row>
    <row r="53" spans="1:9" x14ac:dyDescent="0.25">
      <c r="A53" t="s">
        <v>510</v>
      </c>
      <c r="B53" t="s">
        <v>629</v>
      </c>
      <c r="C53" t="s">
        <v>630</v>
      </c>
      <c r="F53" s="13" t="s">
        <v>871</v>
      </c>
      <c r="G53" t="s">
        <v>740</v>
      </c>
      <c r="H53" t="s">
        <v>741</v>
      </c>
      <c r="I53" s="13" t="s">
        <v>869</v>
      </c>
    </row>
    <row r="54" spans="1:9" x14ac:dyDescent="0.25">
      <c r="A54" t="s">
        <v>510</v>
      </c>
      <c r="B54" t="s">
        <v>632</v>
      </c>
      <c r="C54" t="s">
        <v>633</v>
      </c>
      <c r="F54" s="13" t="s">
        <v>871</v>
      </c>
      <c r="G54" t="s">
        <v>742</v>
      </c>
      <c r="H54" t="s">
        <v>743</v>
      </c>
      <c r="I54" s="13" t="s">
        <v>869</v>
      </c>
    </row>
    <row r="55" spans="1:9" x14ac:dyDescent="0.25">
      <c r="A55" t="s">
        <v>510</v>
      </c>
      <c r="B55" t="s">
        <v>634</v>
      </c>
      <c r="C55" t="s">
        <v>635</v>
      </c>
      <c r="F55" s="13" t="s">
        <v>871</v>
      </c>
      <c r="G55" t="s">
        <v>839</v>
      </c>
      <c r="H55" t="s">
        <v>840</v>
      </c>
      <c r="I55" s="13" t="s">
        <v>869</v>
      </c>
    </row>
    <row r="56" spans="1:9" x14ac:dyDescent="0.25">
      <c r="A56" t="s">
        <v>510</v>
      </c>
      <c r="B56" t="s">
        <v>637</v>
      </c>
      <c r="C56" t="s">
        <v>638</v>
      </c>
      <c r="F56" s="13" t="s">
        <v>871</v>
      </c>
      <c r="G56" t="s">
        <v>744</v>
      </c>
      <c r="H56" t="s">
        <v>745</v>
      </c>
      <c r="I56" s="13" t="s">
        <v>869</v>
      </c>
    </row>
    <row r="57" spans="1:9" x14ac:dyDescent="0.25">
      <c r="A57" t="s">
        <v>510</v>
      </c>
      <c r="B57" t="s">
        <v>640</v>
      </c>
      <c r="C57" t="s">
        <v>641</v>
      </c>
      <c r="F57" s="13" t="s">
        <v>871</v>
      </c>
      <c r="G57" t="s">
        <v>841</v>
      </c>
      <c r="H57" t="s">
        <v>842</v>
      </c>
      <c r="I57" s="13" t="s">
        <v>869</v>
      </c>
    </row>
    <row r="58" spans="1:9" x14ac:dyDescent="0.25">
      <c r="A58" t="s">
        <v>510</v>
      </c>
      <c r="B58" t="s">
        <v>642</v>
      </c>
      <c r="C58" t="s">
        <v>643</v>
      </c>
      <c r="F58" s="13" t="s">
        <v>871</v>
      </c>
      <c r="G58" t="s">
        <v>747</v>
      </c>
      <c r="H58" s="13" t="s">
        <v>275</v>
      </c>
      <c r="I58" s="13" t="s">
        <v>869</v>
      </c>
    </row>
    <row r="59" spans="1:9" x14ac:dyDescent="0.25">
      <c r="F59" s="13" t="s">
        <v>871</v>
      </c>
      <c r="G59" t="s">
        <v>749</v>
      </c>
      <c r="H59" t="s">
        <v>750</v>
      </c>
      <c r="I59" s="13" t="s">
        <v>869</v>
      </c>
    </row>
    <row r="60" spans="1:9" x14ac:dyDescent="0.25">
      <c r="A60" t="s">
        <v>511</v>
      </c>
      <c r="B60" t="s">
        <v>124</v>
      </c>
      <c r="C60" t="s">
        <v>648</v>
      </c>
      <c r="E60" t="str">
        <f>IF(H69=J69,"","NOK")</f>
        <v/>
      </c>
      <c r="F60" s="13" t="s">
        <v>871</v>
      </c>
      <c r="G60" t="s">
        <v>576</v>
      </c>
      <c r="H60" t="s">
        <v>577</v>
      </c>
      <c r="I60" s="13" t="s">
        <v>869</v>
      </c>
    </row>
    <row r="61" spans="1:9" x14ac:dyDescent="0.25">
      <c r="A61" t="s">
        <v>511</v>
      </c>
      <c r="B61" t="s">
        <v>650</v>
      </c>
      <c r="C61" t="s">
        <v>651</v>
      </c>
      <c r="E61" t="str">
        <f>IF(H70=J70,"","NOK")</f>
        <v/>
      </c>
    </row>
    <row r="62" spans="1:9" x14ac:dyDescent="0.25">
      <c r="A62" t="s">
        <v>511</v>
      </c>
      <c r="B62" t="s">
        <v>164</v>
      </c>
      <c r="C62" t="s">
        <v>652</v>
      </c>
      <c r="E62" t="str">
        <f>IF(H62=J62,"","NOK")</f>
        <v/>
      </c>
    </row>
    <row r="63" spans="1:9" x14ac:dyDescent="0.25">
      <c r="A63" t="s">
        <v>511</v>
      </c>
      <c r="B63" t="s">
        <v>654</v>
      </c>
      <c r="C63" t="s">
        <v>596</v>
      </c>
      <c r="E63" t="str">
        <f t="shared" ref="E63:E126" si="1">IF(H63=J63,"","NOK")</f>
        <v/>
      </c>
    </row>
    <row r="64" spans="1:9" x14ac:dyDescent="0.25">
      <c r="A64" t="s">
        <v>511</v>
      </c>
      <c r="B64" t="s">
        <v>154</v>
      </c>
      <c r="C64" t="s">
        <v>655</v>
      </c>
      <c r="E64" t="str">
        <f t="shared" si="1"/>
        <v/>
      </c>
    </row>
    <row r="65" spans="1:5" x14ac:dyDescent="0.25">
      <c r="A65" t="s">
        <v>511</v>
      </c>
      <c r="B65" t="s">
        <v>173</v>
      </c>
      <c r="C65" t="s">
        <v>656</v>
      </c>
      <c r="E65" t="str">
        <f t="shared" si="1"/>
        <v/>
      </c>
    </row>
    <row r="66" spans="1:5" x14ac:dyDescent="0.25">
      <c r="A66" t="s">
        <v>511</v>
      </c>
      <c r="B66" t="s">
        <v>658</v>
      </c>
      <c r="C66" t="s">
        <v>659</v>
      </c>
      <c r="E66" t="str">
        <f t="shared" si="1"/>
        <v/>
      </c>
    </row>
    <row r="67" spans="1:5" x14ac:dyDescent="0.25">
      <c r="A67" t="s">
        <v>511</v>
      </c>
      <c r="B67" t="s">
        <v>175</v>
      </c>
      <c r="C67" t="s">
        <v>553</v>
      </c>
      <c r="E67" t="str">
        <f t="shared" si="1"/>
        <v/>
      </c>
    </row>
    <row r="68" spans="1:5" x14ac:dyDescent="0.25">
      <c r="A68" t="s">
        <v>511</v>
      </c>
      <c r="B68" t="s">
        <v>663</v>
      </c>
      <c r="C68" t="s">
        <v>664</v>
      </c>
      <c r="E68" t="str">
        <f t="shared" si="1"/>
        <v/>
      </c>
    </row>
    <row r="69" spans="1:5" x14ac:dyDescent="0.25">
      <c r="A69" t="s">
        <v>511</v>
      </c>
      <c r="B69" t="s">
        <v>398</v>
      </c>
      <c r="C69" t="s">
        <v>666</v>
      </c>
      <c r="E69" t="str">
        <f t="shared" si="1"/>
        <v/>
      </c>
    </row>
    <row r="70" spans="1:5" x14ac:dyDescent="0.25">
      <c r="A70" t="s">
        <v>511</v>
      </c>
      <c r="B70" t="s">
        <v>668</v>
      </c>
      <c r="C70" t="s">
        <v>669</v>
      </c>
      <c r="E70" t="str">
        <f t="shared" si="1"/>
        <v/>
      </c>
    </row>
    <row r="71" spans="1:5" x14ac:dyDescent="0.25">
      <c r="A71" t="s">
        <v>511</v>
      </c>
      <c r="B71" t="s">
        <v>143</v>
      </c>
      <c r="C71" t="s">
        <v>671</v>
      </c>
      <c r="E71" t="str">
        <f t="shared" si="1"/>
        <v/>
      </c>
    </row>
    <row r="72" spans="1:5" x14ac:dyDescent="0.25">
      <c r="A72" t="s">
        <v>511</v>
      </c>
      <c r="B72" t="s">
        <v>406</v>
      </c>
      <c r="C72" t="s">
        <v>672</v>
      </c>
      <c r="E72" t="str">
        <f t="shared" si="1"/>
        <v/>
      </c>
    </row>
    <row r="73" spans="1:5" x14ac:dyDescent="0.25">
      <c r="A73" t="s">
        <v>511</v>
      </c>
      <c r="B73" t="s">
        <v>161</v>
      </c>
      <c r="C73" t="s">
        <v>674</v>
      </c>
      <c r="E73" t="str">
        <f t="shared" si="1"/>
        <v/>
      </c>
    </row>
    <row r="74" spans="1:5" x14ac:dyDescent="0.25">
      <c r="A74" t="s">
        <v>511</v>
      </c>
      <c r="B74" t="s">
        <v>160</v>
      </c>
      <c r="C74" t="s">
        <v>662</v>
      </c>
      <c r="E74" t="str">
        <f t="shared" si="1"/>
        <v/>
      </c>
    </row>
    <row r="75" spans="1:5" x14ac:dyDescent="0.25">
      <c r="A75" t="s">
        <v>511</v>
      </c>
      <c r="B75" t="s">
        <v>371</v>
      </c>
      <c r="C75" t="s">
        <v>675</v>
      </c>
      <c r="E75" t="str">
        <f t="shared" si="1"/>
        <v/>
      </c>
    </row>
    <row r="76" spans="1:5" x14ac:dyDescent="0.25">
      <c r="A76" t="s">
        <v>511</v>
      </c>
      <c r="B76" t="s">
        <v>174</v>
      </c>
      <c r="C76" t="s">
        <v>667</v>
      </c>
      <c r="E76" t="str">
        <f t="shared" si="1"/>
        <v/>
      </c>
    </row>
    <row r="77" spans="1:5" x14ac:dyDescent="0.25">
      <c r="A77" t="s">
        <v>511</v>
      </c>
      <c r="B77" t="s">
        <v>412</v>
      </c>
      <c r="C77" t="s">
        <v>622</v>
      </c>
      <c r="E77" t="str">
        <f t="shared" si="1"/>
        <v/>
      </c>
    </row>
    <row r="78" spans="1:5" x14ac:dyDescent="0.25">
      <c r="A78" t="s">
        <v>511</v>
      </c>
      <c r="B78" t="s">
        <v>170</v>
      </c>
      <c r="C78" t="s">
        <v>680</v>
      </c>
      <c r="E78" t="str">
        <f t="shared" si="1"/>
        <v/>
      </c>
    </row>
    <row r="79" spans="1:5" x14ac:dyDescent="0.25">
      <c r="A79" t="s">
        <v>511</v>
      </c>
      <c r="B79" t="s">
        <v>682</v>
      </c>
      <c r="C79" t="s">
        <v>683</v>
      </c>
      <c r="E79" t="str">
        <f t="shared" si="1"/>
        <v/>
      </c>
    </row>
    <row r="80" spans="1:5" x14ac:dyDescent="0.25">
      <c r="A80" t="s">
        <v>511</v>
      </c>
      <c r="B80" t="s">
        <v>364</v>
      </c>
      <c r="C80" t="s">
        <v>684</v>
      </c>
      <c r="E80" t="str">
        <f t="shared" si="1"/>
        <v/>
      </c>
    </row>
    <row r="81" spans="1:5" x14ac:dyDescent="0.25">
      <c r="A81" t="s">
        <v>511</v>
      </c>
      <c r="B81" t="s">
        <v>372</v>
      </c>
      <c r="C81" t="s">
        <v>686</v>
      </c>
      <c r="E81" t="str">
        <f t="shared" si="1"/>
        <v/>
      </c>
    </row>
    <row r="82" spans="1:5" x14ac:dyDescent="0.25">
      <c r="A82" t="s">
        <v>511</v>
      </c>
      <c r="B82" t="s">
        <v>390</v>
      </c>
      <c r="C82" t="s">
        <v>688</v>
      </c>
      <c r="E82" t="str">
        <f t="shared" si="1"/>
        <v/>
      </c>
    </row>
    <row r="83" spans="1:5" x14ac:dyDescent="0.25">
      <c r="A83" t="s">
        <v>511</v>
      </c>
      <c r="B83" t="s">
        <v>420</v>
      </c>
      <c r="C83" t="s">
        <v>631</v>
      </c>
      <c r="E83" t="str">
        <f t="shared" si="1"/>
        <v/>
      </c>
    </row>
    <row r="84" spans="1:5" x14ac:dyDescent="0.25">
      <c r="A84" t="s">
        <v>511</v>
      </c>
      <c r="B84" t="s">
        <v>692</v>
      </c>
      <c r="C84" t="s">
        <v>587</v>
      </c>
      <c r="E84" t="str">
        <f t="shared" si="1"/>
        <v/>
      </c>
    </row>
    <row r="85" spans="1:5" x14ac:dyDescent="0.25">
      <c r="A85" t="s">
        <v>511</v>
      </c>
      <c r="B85" t="s">
        <v>418</v>
      </c>
      <c r="C85" t="s">
        <v>694</v>
      </c>
      <c r="E85" t="str">
        <f t="shared" si="1"/>
        <v/>
      </c>
    </row>
    <row r="86" spans="1:5" x14ac:dyDescent="0.25">
      <c r="A86" t="s">
        <v>511</v>
      </c>
      <c r="B86" t="s">
        <v>416</v>
      </c>
      <c r="C86" t="s">
        <v>644</v>
      </c>
      <c r="E86" t="str">
        <f t="shared" si="1"/>
        <v/>
      </c>
    </row>
    <row r="87" spans="1:5" x14ac:dyDescent="0.25">
      <c r="A87" t="s">
        <v>511</v>
      </c>
      <c r="B87" t="s">
        <v>696</v>
      </c>
      <c r="C87" t="s">
        <v>697</v>
      </c>
      <c r="E87" t="str">
        <f t="shared" si="1"/>
        <v/>
      </c>
    </row>
    <row r="88" spans="1:5" x14ac:dyDescent="0.25">
      <c r="A88" t="s">
        <v>511</v>
      </c>
      <c r="B88" t="s">
        <v>700</v>
      </c>
      <c r="C88" t="s">
        <v>701</v>
      </c>
      <c r="E88" t="str">
        <f t="shared" si="1"/>
        <v/>
      </c>
    </row>
    <row r="89" spans="1:5" x14ac:dyDescent="0.25">
      <c r="A89" t="s">
        <v>511</v>
      </c>
      <c r="B89" t="s">
        <v>704</v>
      </c>
      <c r="C89" t="s">
        <v>705</v>
      </c>
      <c r="E89" t="str">
        <f t="shared" si="1"/>
        <v/>
      </c>
    </row>
    <row r="90" spans="1:5" x14ac:dyDescent="0.25">
      <c r="E90" t="str">
        <f t="shared" si="1"/>
        <v/>
      </c>
    </row>
    <row r="91" spans="1:5" x14ac:dyDescent="0.25">
      <c r="A91" t="s">
        <v>512</v>
      </c>
      <c r="B91" t="s">
        <v>128</v>
      </c>
      <c r="C91" t="s">
        <v>709</v>
      </c>
      <c r="E91" t="str">
        <f t="shared" si="1"/>
        <v/>
      </c>
    </row>
    <row r="92" spans="1:5" x14ac:dyDescent="0.25">
      <c r="A92" t="s">
        <v>512</v>
      </c>
      <c r="B92" t="s">
        <v>375</v>
      </c>
      <c r="C92" t="s">
        <v>712</v>
      </c>
      <c r="E92" t="str">
        <f t="shared" si="1"/>
        <v/>
      </c>
    </row>
    <row r="93" spans="1:5" x14ac:dyDescent="0.25">
      <c r="A93" t="s">
        <v>512</v>
      </c>
      <c r="B93" t="s">
        <v>127</v>
      </c>
      <c r="C93" t="s">
        <v>568</v>
      </c>
      <c r="E93" t="str">
        <f t="shared" si="1"/>
        <v/>
      </c>
    </row>
    <row r="94" spans="1:5" x14ac:dyDescent="0.25">
      <c r="A94" t="s">
        <v>512</v>
      </c>
      <c r="B94" t="s">
        <v>126</v>
      </c>
      <c r="C94" t="s">
        <v>715</v>
      </c>
      <c r="E94" t="str">
        <f t="shared" si="1"/>
        <v/>
      </c>
    </row>
    <row r="95" spans="1:5" x14ac:dyDescent="0.25">
      <c r="A95" t="s">
        <v>512</v>
      </c>
      <c r="B95" t="s">
        <v>718</v>
      </c>
      <c r="C95" t="s">
        <v>665</v>
      </c>
      <c r="E95" t="str">
        <f t="shared" si="1"/>
        <v/>
      </c>
    </row>
    <row r="96" spans="1:5" x14ac:dyDescent="0.25">
      <c r="A96" t="s">
        <v>512</v>
      </c>
      <c r="B96" t="s">
        <v>156</v>
      </c>
      <c r="C96" t="s">
        <v>721</v>
      </c>
      <c r="E96" t="str">
        <f t="shared" si="1"/>
        <v/>
      </c>
    </row>
    <row r="97" spans="1:5" x14ac:dyDescent="0.25">
      <c r="A97" t="s">
        <v>512</v>
      </c>
      <c r="B97" t="s">
        <v>369</v>
      </c>
      <c r="C97" t="s">
        <v>723</v>
      </c>
      <c r="E97" t="str">
        <f t="shared" si="1"/>
        <v/>
      </c>
    </row>
    <row r="98" spans="1:5" x14ac:dyDescent="0.25">
      <c r="E98" t="str">
        <f t="shared" si="1"/>
        <v/>
      </c>
    </row>
    <row r="99" spans="1:5" x14ac:dyDescent="0.25">
      <c r="A99" t="s">
        <v>513</v>
      </c>
      <c r="B99" t="s">
        <v>136</v>
      </c>
      <c r="C99" t="s">
        <v>636</v>
      </c>
      <c r="E99" t="str">
        <f t="shared" si="1"/>
        <v/>
      </c>
    </row>
    <row r="100" spans="1:5" x14ac:dyDescent="0.25">
      <c r="A100" t="s">
        <v>513</v>
      </c>
      <c r="B100" t="s">
        <v>423</v>
      </c>
      <c r="C100" t="s">
        <v>748</v>
      </c>
      <c r="E100" t="str">
        <f t="shared" si="1"/>
        <v/>
      </c>
    </row>
    <row r="101" spans="1:5" x14ac:dyDescent="0.25">
      <c r="A101" t="s">
        <v>513</v>
      </c>
      <c r="B101" t="s">
        <v>130</v>
      </c>
      <c r="C101" t="s">
        <v>751</v>
      </c>
      <c r="E101" t="str">
        <f t="shared" si="1"/>
        <v/>
      </c>
    </row>
    <row r="102" spans="1:5" x14ac:dyDescent="0.25">
      <c r="A102" t="s">
        <v>513</v>
      </c>
      <c r="B102" t="s">
        <v>167</v>
      </c>
      <c r="C102" t="s">
        <v>752</v>
      </c>
      <c r="E102" t="str">
        <f t="shared" si="1"/>
        <v/>
      </c>
    </row>
    <row r="103" spans="1:5" x14ac:dyDescent="0.25">
      <c r="A103" t="s">
        <v>513</v>
      </c>
      <c r="B103" t="s">
        <v>141</v>
      </c>
      <c r="C103" t="s">
        <v>753</v>
      </c>
      <c r="E103" t="str">
        <f t="shared" si="1"/>
        <v/>
      </c>
    </row>
    <row r="104" spans="1:5" x14ac:dyDescent="0.25">
      <c r="A104" t="s">
        <v>513</v>
      </c>
      <c r="B104" t="s">
        <v>388</v>
      </c>
      <c r="C104" t="s">
        <v>755</v>
      </c>
      <c r="E104" t="str">
        <f t="shared" si="1"/>
        <v/>
      </c>
    </row>
    <row r="105" spans="1:5" x14ac:dyDescent="0.25">
      <c r="A105" t="s">
        <v>513</v>
      </c>
      <c r="B105" t="s">
        <v>168</v>
      </c>
      <c r="C105" t="s">
        <v>757</v>
      </c>
      <c r="E105" t="str">
        <f t="shared" si="1"/>
        <v/>
      </c>
    </row>
    <row r="106" spans="1:5" x14ac:dyDescent="0.25">
      <c r="A106" t="s">
        <v>513</v>
      </c>
      <c r="B106" t="s">
        <v>417</v>
      </c>
      <c r="C106" t="s">
        <v>759</v>
      </c>
      <c r="E106" t="str">
        <f t="shared" si="1"/>
        <v/>
      </c>
    </row>
    <row r="107" spans="1:5" x14ac:dyDescent="0.25">
      <c r="A107" t="s">
        <v>513</v>
      </c>
      <c r="B107" t="s">
        <v>761</v>
      </c>
      <c r="C107" t="s">
        <v>762</v>
      </c>
      <c r="E107" t="str">
        <f t="shared" si="1"/>
        <v/>
      </c>
    </row>
    <row r="108" spans="1:5" x14ac:dyDescent="0.25">
      <c r="A108" t="s">
        <v>513</v>
      </c>
      <c r="B108" t="s">
        <v>367</v>
      </c>
      <c r="C108" t="s">
        <v>764</v>
      </c>
      <c r="E108" t="str">
        <f t="shared" si="1"/>
        <v/>
      </c>
    </row>
    <row r="109" spans="1:5" x14ac:dyDescent="0.25">
      <c r="E109" t="str">
        <f t="shared" si="1"/>
        <v/>
      </c>
    </row>
    <row r="110" spans="1:5" x14ac:dyDescent="0.25">
      <c r="A110" t="s">
        <v>514</v>
      </c>
      <c r="B110" t="s">
        <v>120</v>
      </c>
      <c r="C110" t="s">
        <v>775</v>
      </c>
      <c r="E110" t="str">
        <f t="shared" si="1"/>
        <v/>
      </c>
    </row>
    <row r="111" spans="1:5" x14ac:dyDescent="0.25">
      <c r="A111" t="s">
        <v>514</v>
      </c>
      <c r="B111" t="s">
        <v>179</v>
      </c>
      <c r="C111" t="s">
        <v>777</v>
      </c>
      <c r="E111" t="str">
        <f t="shared" si="1"/>
        <v/>
      </c>
    </row>
    <row r="112" spans="1:5" x14ac:dyDescent="0.25">
      <c r="A112" t="s">
        <v>514</v>
      </c>
      <c r="B112" t="s">
        <v>404</v>
      </c>
      <c r="C112" t="s">
        <v>769</v>
      </c>
      <c r="E112" t="str">
        <f t="shared" si="1"/>
        <v/>
      </c>
    </row>
    <row r="113" spans="1:5" x14ac:dyDescent="0.25">
      <c r="A113" t="s">
        <v>514</v>
      </c>
      <c r="B113" t="s">
        <v>176</v>
      </c>
      <c r="C113" t="s">
        <v>778</v>
      </c>
      <c r="E113" t="str">
        <f t="shared" si="1"/>
        <v/>
      </c>
    </row>
    <row r="114" spans="1:5" x14ac:dyDescent="0.25">
      <c r="E114" t="str">
        <f t="shared" si="1"/>
        <v/>
      </c>
    </row>
    <row r="115" spans="1:5" x14ac:dyDescent="0.25">
      <c r="A115" t="s">
        <v>515</v>
      </c>
      <c r="B115" t="s">
        <v>131</v>
      </c>
      <c r="C115" t="s">
        <v>657</v>
      </c>
      <c r="E115" t="str">
        <f t="shared" si="1"/>
        <v/>
      </c>
    </row>
    <row r="116" spans="1:5" x14ac:dyDescent="0.25">
      <c r="A116" t="s">
        <v>515</v>
      </c>
      <c r="B116" t="s">
        <v>142</v>
      </c>
      <c r="C116" t="s">
        <v>676</v>
      </c>
      <c r="E116" t="str">
        <f t="shared" si="1"/>
        <v/>
      </c>
    </row>
    <row r="117" spans="1:5" x14ac:dyDescent="0.25">
      <c r="A117" t="s">
        <v>515</v>
      </c>
      <c r="B117" t="s">
        <v>645</v>
      </c>
      <c r="C117" t="s">
        <v>646</v>
      </c>
      <c r="E117" t="str">
        <f t="shared" si="1"/>
        <v/>
      </c>
    </row>
    <row r="118" spans="1:5" x14ac:dyDescent="0.25">
      <c r="A118" t="s">
        <v>515</v>
      </c>
      <c r="B118" t="s">
        <v>791</v>
      </c>
      <c r="C118" t="s">
        <v>647</v>
      </c>
      <c r="E118" t="str">
        <f t="shared" si="1"/>
        <v/>
      </c>
    </row>
    <row r="119" spans="1:5" x14ac:dyDescent="0.25">
      <c r="A119" t="s">
        <v>515</v>
      </c>
      <c r="B119" t="s">
        <v>793</v>
      </c>
      <c r="C119" t="s">
        <v>603</v>
      </c>
      <c r="E119" t="str">
        <f t="shared" si="1"/>
        <v/>
      </c>
    </row>
    <row r="120" spans="1:5" x14ac:dyDescent="0.25">
      <c r="A120" t="s">
        <v>515</v>
      </c>
      <c r="B120" t="s">
        <v>169</v>
      </c>
      <c r="C120" t="s">
        <v>679</v>
      </c>
      <c r="E120" t="str">
        <f t="shared" si="1"/>
        <v/>
      </c>
    </row>
    <row r="121" spans="1:5" x14ac:dyDescent="0.25">
      <c r="A121" t="s">
        <v>515</v>
      </c>
      <c r="B121" t="s">
        <v>796</v>
      </c>
      <c r="C121" t="s">
        <v>681</v>
      </c>
      <c r="E121" t="str">
        <f t="shared" si="1"/>
        <v/>
      </c>
    </row>
    <row r="122" spans="1:5" x14ac:dyDescent="0.25">
      <c r="A122" t="s">
        <v>515</v>
      </c>
      <c r="B122" t="s">
        <v>389</v>
      </c>
      <c r="C122" t="s">
        <v>685</v>
      </c>
      <c r="E122" t="str">
        <f t="shared" si="1"/>
        <v/>
      </c>
    </row>
    <row r="123" spans="1:5" x14ac:dyDescent="0.25">
      <c r="A123" t="s">
        <v>515</v>
      </c>
      <c r="B123" t="s">
        <v>395</v>
      </c>
      <c r="C123" t="s">
        <v>670</v>
      </c>
      <c r="E123" t="str">
        <f t="shared" si="1"/>
        <v/>
      </c>
    </row>
    <row r="124" spans="1:5" x14ac:dyDescent="0.25">
      <c r="A124" t="s">
        <v>515</v>
      </c>
      <c r="B124" t="s">
        <v>376</v>
      </c>
      <c r="C124" t="s">
        <v>687</v>
      </c>
      <c r="E124" t="str">
        <f t="shared" si="1"/>
        <v/>
      </c>
    </row>
    <row r="125" spans="1:5" x14ac:dyDescent="0.25">
      <c r="A125" t="s">
        <v>515</v>
      </c>
      <c r="B125" t="s">
        <v>801</v>
      </c>
      <c r="C125" t="s">
        <v>613</v>
      </c>
      <c r="E125" t="str">
        <f t="shared" si="1"/>
        <v/>
      </c>
    </row>
    <row r="126" spans="1:5" x14ac:dyDescent="0.25">
      <c r="A126" t="s">
        <v>515</v>
      </c>
      <c r="B126" t="s">
        <v>409</v>
      </c>
      <c r="C126" t="s">
        <v>691</v>
      </c>
      <c r="E126" t="str">
        <f t="shared" si="1"/>
        <v/>
      </c>
    </row>
    <row r="127" spans="1:5" x14ac:dyDescent="0.25">
      <c r="A127" t="s">
        <v>515</v>
      </c>
      <c r="B127" t="s">
        <v>805</v>
      </c>
      <c r="C127" t="s">
        <v>693</v>
      </c>
      <c r="E127" t="str">
        <f t="shared" ref="E127:E190" si="2">IF(H127=J127,"","NOK")</f>
        <v/>
      </c>
    </row>
    <row r="128" spans="1:5" x14ac:dyDescent="0.25">
      <c r="A128" t="s">
        <v>515</v>
      </c>
      <c r="B128" t="s">
        <v>807</v>
      </c>
      <c r="C128" t="s">
        <v>695</v>
      </c>
      <c r="E128" t="str">
        <f t="shared" si="2"/>
        <v/>
      </c>
    </row>
    <row r="129" spans="1:5" x14ac:dyDescent="0.25">
      <c r="E129" t="str">
        <f t="shared" si="2"/>
        <v/>
      </c>
    </row>
    <row r="130" spans="1:5" x14ac:dyDescent="0.25">
      <c r="A130" t="s">
        <v>516</v>
      </c>
      <c r="B130" t="s">
        <v>149</v>
      </c>
      <c r="C130" t="s">
        <v>776</v>
      </c>
      <c r="E130" t="str">
        <f t="shared" si="2"/>
        <v/>
      </c>
    </row>
    <row r="131" spans="1:5" x14ac:dyDescent="0.25">
      <c r="A131" t="s">
        <v>516</v>
      </c>
      <c r="B131" t="s">
        <v>166</v>
      </c>
      <c r="C131" t="s">
        <v>756</v>
      </c>
      <c r="E131" t="str">
        <f t="shared" si="2"/>
        <v/>
      </c>
    </row>
    <row r="132" spans="1:5" x14ac:dyDescent="0.25">
      <c r="A132" t="s">
        <v>516</v>
      </c>
      <c r="B132" t="s">
        <v>146</v>
      </c>
      <c r="C132" t="s">
        <v>811</v>
      </c>
      <c r="E132" t="str">
        <f t="shared" si="2"/>
        <v/>
      </c>
    </row>
    <row r="133" spans="1:5" x14ac:dyDescent="0.25">
      <c r="A133" t="s">
        <v>516</v>
      </c>
      <c r="B133" t="s">
        <v>140</v>
      </c>
      <c r="C133" t="s">
        <v>758</v>
      </c>
      <c r="E133" t="str">
        <f t="shared" si="2"/>
        <v/>
      </c>
    </row>
    <row r="134" spans="1:5" x14ac:dyDescent="0.25">
      <c r="A134" t="s">
        <v>516</v>
      </c>
      <c r="B134" t="s">
        <v>117</v>
      </c>
      <c r="C134" t="s">
        <v>760</v>
      </c>
      <c r="E134" t="str">
        <f t="shared" si="2"/>
        <v/>
      </c>
    </row>
    <row r="135" spans="1:5" x14ac:dyDescent="0.25">
      <c r="A135" t="s">
        <v>516</v>
      </c>
      <c r="B135" t="s">
        <v>121</v>
      </c>
      <c r="C135" t="s">
        <v>765</v>
      </c>
      <c r="E135" t="str">
        <f t="shared" si="2"/>
        <v/>
      </c>
    </row>
    <row r="136" spans="1:5" x14ac:dyDescent="0.25">
      <c r="A136" t="s">
        <v>516</v>
      </c>
      <c r="B136" t="s">
        <v>147</v>
      </c>
      <c r="C136" t="s">
        <v>797</v>
      </c>
      <c r="E136" t="str">
        <f t="shared" si="2"/>
        <v/>
      </c>
    </row>
    <row r="137" spans="1:5" x14ac:dyDescent="0.25">
      <c r="A137" t="s">
        <v>516</v>
      </c>
      <c r="B137" t="s">
        <v>135</v>
      </c>
      <c r="C137" t="s">
        <v>649</v>
      </c>
      <c r="E137" t="str">
        <f t="shared" si="2"/>
        <v/>
      </c>
    </row>
    <row r="138" spans="1:5" x14ac:dyDescent="0.25">
      <c r="A138" t="s">
        <v>516</v>
      </c>
      <c r="B138" t="s">
        <v>150</v>
      </c>
      <c r="C138" t="s">
        <v>767</v>
      </c>
      <c r="E138" t="str">
        <f t="shared" si="2"/>
        <v/>
      </c>
    </row>
    <row r="139" spans="1:5" x14ac:dyDescent="0.25">
      <c r="A139" t="s">
        <v>516</v>
      </c>
      <c r="B139" t="s">
        <v>394</v>
      </c>
      <c r="C139" t="s">
        <v>802</v>
      </c>
      <c r="E139" t="str">
        <f t="shared" si="2"/>
        <v/>
      </c>
    </row>
    <row r="140" spans="1:5" x14ac:dyDescent="0.25">
      <c r="A140" t="s">
        <v>516</v>
      </c>
      <c r="B140" t="s">
        <v>819</v>
      </c>
      <c r="C140" t="s">
        <v>639</v>
      </c>
      <c r="E140" t="str">
        <f t="shared" si="2"/>
        <v/>
      </c>
    </row>
    <row r="141" spans="1:5" x14ac:dyDescent="0.25">
      <c r="A141" t="s">
        <v>516</v>
      </c>
      <c r="B141" t="s">
        <v>820</v>
      </c>
      <c r="C141" t="s">
        <v>653</v>
      </c>
      <c r="E141" t="str">
        <f t="shared" si="2"/>
        <v/>
      </c>
    </row>
    <row r="142" spans="1:5" x14ac:dyDescent="0.25">
      <c r="A142" t="s">
        <v>516</v>
      </c>
      <c r="B142" t="s">
        <v>821</v>
      </c>
      <c r="C142" t="s">
        <v>779</v>
      </c>
      <c r="E142" t="str">
        <f t="shared" si="2"/>
        <v/>
      </c>
    </row>
    <row r="143" spans="1:5" x14ac:dyDescent="0.25">
      <c r="A143" t="s">
        <v>516</v>
      </c>
      <c r="B143" t="s">
        <v>822</v>
      </c>
      <c r="C143" t="s">
        <v>823</v>
      </c>
      <c r="E143" t="str">
        <f t="shared" si="2"/>
        <v/>
      </c>
    </row>
    <row r="144" spans="1:5" x14ac:dyDescent="0.25">
      <c r="E144" t="str">
        <f t="shared" si="2"/>
        <v/>
      </c>
    </row>
    <row r="145" spans="1:5" x14ac:dyDescent="0.25">
      <c r="A145" t="s">
        <v>517</v>
      </c>
      <c r="B145" t="s">
        <v>129</v>
      </c>
      <c r="C145" t="s">
        <v>782</v>
      </c>
      <c r="E145" t="str">
        <f t="shared" si="2"/>
        <v/>
      </c>
    </row>
    <row r="146" spans="1:5" x14ac:dyDescent="0.25">
      <c r="A146" t="s">
        <v>517</v>
      </c>
      <c r="B146" t="s">
        <v>399</v>
      </c>
      <c r="C146" t="s">
        <v>806</v>
      </c>
      <c r="E146" t="str">
        <f t="shared" si="2"/>
        <v/>
      </c>
    </row>
    <row r="147" spans="1:5" x14ac:dyDescent="0.25">
      <c r="E147" t="str">
        <f t="shared" si="2"/>
        <v/>
      </c>
    </row>
    <row r="148" spans="1:5" x14ac:dyDescent="0.25">
      <c r="A148" t="s">
        <v>518</v>
      </c>
      <c r="B148" t="s">
        <v>153</v>
      </c>
      <c r="C148" t="s">
        <v>838</v>
      </c>
      <c r="E148" t="str">
        <f t="shared" si="2"/>
        <v/>
      </c>
    </row>
    <row r="149" spans="1:5" x14ac:dyDescent="0.25">
      <c r="A149" t="s">
        <v>518</v>
      </c>
      <c r="B149" t="s">
        <v>384</v>
      </c>
      <c r="C149" t="s">
        <v>828</v>
      </c>
      <c r="E149" t="str">
        <f t="shared" si="2"/>
        <v/>
      </c>
    </row>
    <row r="150" spans="1:5" x14ac:dyDescent="0.25">
      <c r="E150" t="str">
        <f t="shared" si="2"/>
        <v/>
      </c>
    </row>
    <row r="151" spans="1:5" x14ac:dyDescent="0.25">
      <c r="A151" t="s">
        <v>519</v>
      </c>
      <c r="B151" t="s">
        <v>132</v>
      </c>
      <c r="C151" t="s">
        <v>580</v>
      </c>
      <c r="E151" t="str">
        <f t="shared" si="2"/>
        <v/>
      </c>
    </row>
    <row r="152" spans="1:5" x14ac:dyDescent="0.25">
      <c r="A152" t="s">
        <v>519</v>
      </c>
      <c r="B152" t="s">
        <v>843</v>
      </c>
      <c r="C152" t="s">
        <v>594</v>
      </c>
      <c r="E152" t="str">
        <f t="shared" si="2"/>
        <v/>
      </c>
    </row>
    <row r="153" spans="1:5" x14ac:dyDescent="0.25">
      <c r="A153" t="s">
        <v>519</v>
      </c>
      <c r="B153" t="s">
        <v>844</v>
      </c>
      <c r="C153" t="s">
        <v>532</v>
      </c>
      <c r="E153" t="str">
        <f t="shared" si="2"/>
        <v/>
      </c>
    </row>
    <row r="154" spans="1:5" x14ac:dyDescent="0.25">
      <c r="A154" t="s">
        <v>519</v>
      </c>
      <c r="B154" t="s">
        <v>133</v>
      </c>
      <c r="C154" t="s">
        <v>535</v>
      </c>
      <c r="E154" t="str">
        <f t="shared" si="2"/>
        <v/>
      </c>
    </row>
    <row r="155" spans="1:5" x14ac:dyDescent="0.25">
      <c r="A155" t="s">
        <v>519</v>
      </c>
      <c r="B155" s="13" t="s">
        <v>377</v>
      </c>
      <c r="C155" s="13" t="s">
        <v>558</v>
      </c>
      <c r="D155" s="13" t="s">
        <v>874</v>
      </c>
      <c r="E155" t="str">
        <f t="shared" si="2"/>
        <v/>
      </c>
    </row>
    <row r="156" spans="1:5" x14ac:dyDescent="0.25">
      <c r="A156" t="s">
        <v>519</v>
      </c>
      <c r="B156" t="s">
        <v>163</v>
      </c>
      <c r="C156" t="s">
        <v>600</v>
      </c>
      <c r="E156" t="str">
        <f t="shared" si="2"/>
        <v/>
      </c>
    </row>
    <row r="157" spans="1:5" x14ac:dyDescent="0.25">
      <c r="A157" t="s">
        <v>519</v>
      </c>
      <c r="B157" t="s">
        <v>151</v>
      </c>
      <c r="C157" t="s">
        <v>831</v>
      </c>
      <c r="E157" t="str">
        <f t="shared" si="2"/>
        <v/>
      </c>
    </row>
    <row r="158" spans="1:5" x14ac:dyDescent="0.25">
      <c r="A158" t="s">
        <v>519</v>
      </c>
      <c r="B158" t="s">
        <v>162</v>
      </c>
      <c r="C158" t="s">
        <v>560</v>
      </c>
      <c r="E158" t="str">
        <f t="shared" si="2"/>
        <v/>
      </c>
    </row>
    <row r="159" spans="1:5" x14ac:dyDescent="0.25">
      <c r="A159" t="s">
        <v>519</v>
      </c>
      <c r="B159" t="s">
        <v>365</v>
      </c>
      <c r="C159" t="s">
        <v>582</v>
      </c>
      <c r="E159" t="str">
        <f t="shared" si="2"/>
        <v/>
      </c>
    </row>
    <row r="160" spans="1:5" x14ac:dyDescent="0.25">
      <c r="A160" t="s">
        <v>519</v>
      </c>
      <c r="B160" t="s">
        <v>172</v>
      </c>
      <c r="C160" t="s">
        <v>606</v>
      </c>
      <c r="E160" t="str">
        <f t="shared" si="2"/>
        <v/>
      </c>
    </row>
    <row r="161" spans="1:5" x14ac:dyDescent="0.25">
      <c r="A161" t="s">
        <v>519</v>
      </c>
      <c r="B161" t="s">
        <v>382</v>
      </c>
      <c r="C161" t="s">
        <v>584</v>
      </c>
      <c r="E161" t="str">
        <f t="shared" si="2"/>
        <v/>
      </c>
    </row>
    <row r="162" spans="1:5" x14ac:dyDescent="0.25">
      <c r="A162" t="s">
        <v>519</v>
      </c>
      <c r="B162" t="s">
        <v>374</v>
      </c>
      <c r="C162" t="s">
        <v>607</v>
      </c>
      <c r="E162" t="str">
        <f t="shared" si="2"/>
        <v/>
      </c>
    </row>
    <row r="163" spans="1:5" x14ac:dyDescent="0.25">
      <c r="A163" t="s">
        <v>519</v>
      </c>
      <c r="B163" t="s">
        <v>383</v>
      </c>
      <c r="C163" t="s">
        <v>608</v>
      </c>
      <c r="E163" t="str">
        <f t="shared" si="2"/>
        <v/>
      </c>
    </row>
    <row r="164" spans="1:5" x14ac:dyDescent="0.25">
      <c r="A164" t="s">
        <v>519</v>
      </c>
      <c r="B164" t="s">
        <v>391</v>
      </c>
      <c r="C164" t="s">
        <v>611</v>
      </c>
      <c r="E164" t="str">
        <f t="shared" si="2"/>
        <v/>
      </c>
    </row>
    <row r="165" spans="1:5" x14ac:dyDescent="0.25">
      <c r="A165" t="s">
        <v>519</v>
      </c>
      <c r="B165" t="s">
        <v>424</v>
      </c>
      <c r="C165" t="s">
        <v>564</v>
      </c>
      <c r="E165" t="str">
        <f t="shared" si="2"/>
        <v/>
      </c>
    </row>
    <row r="166" spans="1:5" x14ac:dyDescent="0.25">
      <c r="A166" t="s">
        <v>519</v>
      </c>
      <c r="B166" t="s">
        <v>397</v>
      </c>
      <c r="C166" t="s">
        <v>572</v>
      </c>
      <c r="E166" t="str">
        <f t="shared" si="2"/>
        <v/>
      </c>
    </row>
    <row r="167" spans="1:5" x14ac:dyDescent="0.25">
      <c r="A167" t="s">
        <v>519</v>
      </c>
      <c r="B167" t="s">
        <v>396</v>
      </c>
      <c r="C167" t="s">
        <v>588</v>
      </c>
      <c r="E167" t="str">
        <f t="shared" si="2"/>
        <v/>
      </c>
    </row>
    <row r="168" spans="1:5" x14ac:dyDescent="0.25">
      <c r="A168" t="s">
        <v>519</v>
      </c>
      <c r="B168" t="s">
        <v>849</v>
      </c>
      <c r="C168" t="s">
        <v>589</v>
      </c>
      <c r="E168" t="str">
        <f t="shared" si="2"/>
        <v/>
      </c>
    </row>
    <row r="169" spans="1:5" x14ac:dyDescent="0.25">
      <c r="A169" t="s">
        <v>519</v>
      </c>
      <c r="B169" t="s">
        <v>414</v>
      </c>
      <c r="C169" t="s">
        <v>592</v>
      </c>
      <c r="E169" t="str">
        <f t="shared" si="2"/>
        <v/>
      </c>
    </row>
    <row r="170" spans="1:5" x14ac:dyDescent="0.25">
      <c r="E170" t="str">
        <f t="shared" si="2"/>
        <v/>
      </c>
    </row>
    <row r="171" spans="1:5" x14ac:dyDescent="0.25">
      <c r="A171" t="s">
        <v>520</v>
      </c>
      <c r="B171" t="s">
        <v>155</v>
      </c>
      <c r="C171" t="s">
        <v>619</v>
      </c>
      <c r="E171" t="str">
        <f t="shared" si="2"/>
        <v/>
      </c>
    </row>
    <row r="172" spans="1:5" x14ac:dyDescent="0.25">
      <c r="A172" t="s">
        <v>520</v>
      </c>
      <c r="B172" t="s">
        <v>850</v>
      </c>
      <c r="C172" t="s">
        <v>708</v>
      </c>
      <c r="E172" t="str">
        <f t="shared" si="2"/>
        <v/>
      </c>
    </row>
    <row r="173" spans="1:5" x14ac:dyDescent="0.25">
      <c r="A173" t="s">
        <v>520</v>
      </c>
      <c r="B173" t="s">
        <v>145</v>
      </c>
      <c r="C173" t="s">
        <v>714</v>
      </c>
      <c r="E173" t="str">
        <f t="shared" si="2"/>
        <v/>
      </c>
    </row>
    <row r="174" spans="1:5" x14ac:dyDescent="0.25">
      <c r="A174" t="s">
        <v>520</v>
      </c>
      <c r="B174" t="s">
        <v>853</v>
      </c>
      <c r="C174" t="s">
        <v>734</v>
      </c>
      <c r="E174" t="str">
        <f t="shared" si="2"/>
        <v/>
      </c>
    </row>
    <row r="175" spans="1:5" x14ac:dyDescent="0.25">
      <c r="A175" t="s">
        <v>520</v>
      </c>
      <c r="B175" t="s">
        <v>854</v>
      </c>
      <c r="C175" t="s">
        <v>739</v>
      </c>
      <c r="E175" t="str">
        <f t="shared" si="2"/>
        <v/>
      </c>
    </row>
    <row r="176" spans="1:5" x14ac:dyDescent="0.25">
      <c r="A176" t="s">
        <v>520</v>
      </c>
      <c r="B176" t="s">
        <v>855</v>
      </c>
      <c r="C176" t="s">
        <v>673</v>
      </c>
      <c r="E176" t="str">
        <f t="shared" si="2"/>
        <v/>
      </c>
    </row>
    <row r="177" spans="1:5" x14ac:dyDescent="0.25">
      <c r="A177" t="s">
        <v>520</v>
      </c>
      <c r="B177" t="s">
        <v>392</v>
      </c>
      <c r="C177" t="s">
        <v>746</v>
      </c>
      <c r="E177" t="str">
        <f t="shared" si="2"/>
        <v/>
      </c>
    </row>
    <row r="178" spans="1:5" x14ac:dyDescent="0.25">
      <c r="E178" t="str">
        <f t="shared" si="2"/>
        <v/>
      </c>
    </row>
    <row r="179" spans="1:5" x14ac:dyDescent="0.25">
      <c r="A179" t="s">
        <v>521</v>
      </c>
      <c r="B179" t="s">
        <v>866</v>
      </c>
      <c r="C179" t="s">
        <v>763</v>
      </c>
      <c r="E179" t="str">
        <f t="shared" si="2"/>
        <v/>
      </c>
    </row>
    <row r="180" spans="1:5" x14ac:dyDescent="0.25">
      <c r="A180" t="s">
        <v>521</v>
      </c>
      <c r="B180" t="s">
        <v>158</v>
      </c>
      <c r="C180" t="s">
        <v>783</v>
      </c>
      <c r="E180" t="str">
        <f t="shared" si="2"/>
        <v/>
      </c>
    </row>
    <row r="181" spans="1:5" x14ac:dyDescent="0.25">
      <c r="A181" t="s">
        <v>521</v>
      </c>
      <c r="B181" t="s">
        <v>370</v>
      </c>
      <c r="C181" t="s">
        <v>766</v>
      </c>
      <c r="E181" t="str">
        <f t="shared" si="2"/>
        <v/>
      </c>
    </row>
    <row r="182" spans="1:5" x14ac:dyDescent="0.25">
      <c r="A182" t="s">
        <v>521</v>
      </c>
      <c r="B182" t="s">
        <v>379</v>
      </c>
      <c r="C182" t="s">
        <v>792</v>
      </c>
      <c r="E182" t="str">
        <f t="shared" si="2"/>
        <v/>
      </c>
    </row>
    <row r="183" spans="1:5" x14ac:dyDescent="0.25">
      <c r="A183" t="s">
        <v>521</v>
      </c>
      <c r="B183" t="s">
        <v>159</v>
      </c>
      <c r="C183" t="s">
        <v>768</v>
      </c>
      <c r="E183" t="str">
        <f t="shared" si="2"/>
        <v/>
      </c>
    </row>
    <row r="184" spans="1:5" x14ac:dyDescent="0.25">
      <c r="A184" t="s">
        <v>521</v>
      </c>
      <c r="B184" t="s">
        <v>165</v>
      </c>
      <c r="C184" t="s">
        <v>808</v>
      </c>
      <c r="E184" t="str">
        <f t="shared" si="2"/>
        <v/>
      </c>
    </row>
    <row r="185" spans="1:5" x14ac:dyDescent="0.25">
      <c r="A185" t="s">
        <v>521</v>
      </c>
      <c r="B185" t="s">
        <v>403</v>
      </c>
      <c r="C185" t="s">
        <v>770</v>
      </c>
      <c r="E185" t="str">
        <f t="shared" si="2"/>
        <v/>
      </c>
    </row>
    <row r="186" spans="1:5" ht="31.5" x14ac:dyDescent="0.25">
      <c r="A186" s="16" t="s">
        <v>521</v>
      </c>
      <c r="B186" s="15" t="s">
        <v>771</v>
      </c>
      <c r="C186" s="15" t="s">
        <v>772</v>
      </c>
      <c r="D186" s="15" t="s">
        <v>873</v>
      </c>
      <c r="E186" t="str">
        <f t="shared" si="2"/>
        <v/>
      </c>
    </row>
    <row r="187" spans="1:5" x14ac:dyDescent="0.25">
      <c r="A187" t="s">
        <v>521</v>
      </c>
      <c r="B187" t="s">
        <v>408</v>
      </c>
      <c r="C187" t="s">
        <v>773</v>
      </c>
      <c r="E187" t="str">
        <f t="shared" si="2"/>
        <v/>
      </c>
    </row>
    <row r="188" spans="1:5" x14ac:dyDescent="0.25">
      <c r="A188" t="s">
        <v>521</v>
      </c>
      <c r="B188" t="s">
        <v>413</v>
      </c>
      <c r="C188" t="s">
        <v>774</v>
      </c>
      <c r="E188" t="str">
        <f t="shared" si="2"/>
        <v/>
      </c>
    </row>
    <row r="189" spans="1:5" x14ac:dyDescent="0.25">
      <c r="A189" t="s">
        <v>521</v>
      </c>
      <c r="B189" t="s">
        <v>180</v>
      </c>
      <c r="C189" t="s">
        <v>814</v>
      </c>
      <c r="E189" t="str">
        <f t="shared" si="2"/>
        <v/>
      </c>
    </row>
    <row r="190" spans="1:5" x14ac:dyDescent="0.25">
      <c r="E190" t="str">
        <f t="shared" si="2"/>
        <v/>
      </c>
    </row>
    <row r="191" spans="1:5" x14ac:dyDescent="0.25">
      <c r="A191" t="s">
        <v>522</v>
      </c>
      <c r="B191" t="s">
        <v>385</v>
      </c>
      <c r="C191" t="s">
        <v>545</v>
      </c>
      <c r="E191" t="str">
        <f t="shared" ref="E191:E240" si="3">IF(H191=J191,"","NOK")</f>
        <v/>
      </c>
    </row>
    <row r="192" spans="1:5" x14ac:dyDescent="0.25">
      <c r="A192" t="s">
        <v>522</v>
      </c>
      <c r="B192" t="s">
        <v>415</v>
      </c>
      <c r="C192" t="s">
        <v>562</v>
      </c>
      <c r="E192" t="str">
        <f t="shared" si="3"/>
        <v/>
      </c>
    </row>
    <row r="193" spans="1:5" x14ac:dyDescent="0.25">
      <c r="A193" t="s">
        <v>522</v>
      </c>
      <c r="B193" t="s">
        <v>425</v>
      </c>
      <c r="C193" t="s">
        <v>565</v>
      </c>
      <c r="E193" t="str">
        <f t="shared" si="3"/>
        <v/>
      </c>
    </row>
    <row r="194" spans="1:5" x14ac:dyDescent="0.25">
      <c r="E194" t="str">
        <f t="shared" si="3"/>
        <v/>
      </c>
    </row>
    <row r="195" spans="1:5" x14ac:dyDescent="0.25">
      <c r="A195" t="s">
        <v>523</v>
      </c>
      <c r="B195" t="s">
        <v>737</v>
      </c>
      <c r="C195" t="s">
        <v>738</v>
      </c>
      <c r="E195" t="str">
        <f t="shared" si="3"/>
        <v/>
      </c>
    </row>
    <row r="196" spans="1:5" x14ac:dyDescent="0.25">
      <c r="A196" t="s">
        <v>523</v>
      </c>
      <c r="B196" t="s">
        <v>868</v>
      </c>
      <c r="C196" t="s">
        <v>547</v>
      </c>
      <c r="E196" t="str">
        <f t="shared" si="3"/>
        <v/>
      </c>
    </row>
    <row r="197" spans="1:5" x14ac:dyDescent="0.25">
      <c r="E197" t="str">
        <f t="shared" si="3"/>
        <v/>
      </c>
    </row>
    <row r="198" spans="1:5" x14ac:dyDescent="0.25">
      <c r="E198" t="str">
        <f t="shared" si="3"/>
        <v/>
      </c>
    </row>
    <row r="199" spans="1:5" x14ac:dyDescent="0.25">
      <c r="E199" t="str">
        <f t="shared" si="3"/>
        <v/>
      </c>
    </row>
    <row r="200" spans="1:5" x14ac:dyDescent="0.25">
      <c r="E200" t="str">
        <f t="shared" si="3"/>
        <v/>
      </c>
    </row>
    <row r="201" spans="1:5" x14ac:dyDescent="0.25">
      <c r="E201" t="str">
        <f t="shared" si="3"/>
        <v/>
      </c>
    </row>
    <row r="202" spans="1:5" x14ac:dyDescent="0.25">
      <c r="E202" t="str">
        <f t="shared" si="3"/>
        <v/>
      </c>
    </row>
    <row r="203" spans="1:5" x14ac:dyDescent="0.25">
      <c r="E203" t="str">
        <f t="shared" si="3"/>
        <v/>
      </c>
    </row>
    <row r="204" spans="1:5" x14ac:dyDescent="0.25">
      <c r="E204" t="str">
        <f t="shared" si="3"/>
        <v/>
      </c>
    </row>
    <row r="205" spans="1:5" x14ac:dyDescent="0.25">
      <c r="E205" t="str">
        <f t="shared" si="3"/>
        <v/>
      </c>
    </row>
    <row r="206" spans="1:5" x14ac:dyDescent="0.25">
      <c r="E206" t="str">
        <f t="shared" si="3"/>
        <v/>
      </c>
    </row>
    <row r="207" spans="1:5" x14ac:dyDescent="0.25">
      <c r="E207" t="str">
        <f t="shared" si="3"/>
        <v/>
      </c>
    </row>
    <row r="208" spans="1:5" x14ac:dyDescent="0.25">
      <c r="E208" t="str">
        <f t="shared" si="3"/>
        <v/>
      </c>
    </row>
    <row r="209" spans="5:5" x14ac:dyDescent="0.25">
      <c r="E209" t="str">
        <f t="shared" si="3"/>
        <v/>
      </c>
    </row>
    <row r="210" spans="5:5" x14ac:dyDescent="0.25">
      <c r="E210" t="str">
        <f t="shared" si="3"/>
        <v/>
      </c>
    </row>
    <row r="211" spans="5:5" x14ac:dyDescent="0.25">
      <c r="E211" t="str">
        <f t="shared" si="3"/>
        <v/>
      </c>
    </row>
    <row r="212" spans="5:5" x14ac:dyDescent="0.25">
      <c r="E212" t="str">
        <f t="shared" si="3"/>
        <v/>
      </c>
    </row>
    <row r="213" spans="5:5" x14ac:dyDescent="0.25">
      <c r="E213" t="str">
        <f t="shared" si="3"/>
        <v/>
      </c>
    </row>
    <row r="214" spans="5:5" x14ac:dyDescent="0.25">
      <c r="E214" t="str">
        <f t="shared" si="3"/>
        <v/>
      </c>
    </row>
    <row r="215" spans="5:5" x14ac:dyDescent="0.25">
      <c r="E215" t="str">
        <f t="shared" si="3"/>
        <v/>
      </c>
    </row>
    <row r="216" spans="5:5" x14ac:dyDescent="0.25">
      <c r="E216" t="str">
        <f t="shared" si="3"/>
        <v/>
      </c>
    </row>
    <row r="217" spans="5:5" x14ac:dyDescent="0.25">
      <c r="E217" t="str">
        <f t="shared" si="3"/>
        <v/>
      </c>
    </row>
    <row r="218" spans="5:5" x14ac:dyDescent="0.25">
      <c r="E218" t="str">
        <f t="shared" si="3"/>
        <v/>
      </c>
    </row>
    <row r="219" spans="5:5" x14ac:dyDescent="0.25">
      <c r="E219" t="str">
        <f t="shared" si="3"/>
        <v/>
      </c>
    </row>
    <row r="220" spans="5:5" x14ac:dyDescent="0.25">
      <c r="E220" t="str">
        <f t="shared" si="3"/>
        <v/>
      </c>
    </row>
    <row r="221" spans="5:5" x14ac:dyDescent="0.25">
      <c r="E221" t="str">
        <f t="shared" si="3"/>
        <v/>
      </c>
    </row>
    <row r="222" spans="5:5" x14ac:dyDescent="0.25">
      <c r="E222" t="str">
        <f t="shared" si="3"/>
        <v/>
      </c>
    </row>
    <row r="223" spans="5:5" x14ac:dyDescent="0.25">
      <c r="E223" t="str">
        <f t="shared" si="3"/>
        <v/>
      </c>
    </row>
    <row r="224" spans="5:5" x14ac:dyDescent="0.25">
      <c r="E224" t="str">
        <f t="shared" si="3"/>
        <v/>
      </c>
    </row>
    <row r="225" spans="5:5" x14ac:dyDescent="0.25">
      <c r="E225" t="str">
        <f t="shared" si="3"/>
        <v/>
      </c>
    </row>
    <row r="226" spans="5:5" x14ac:dyDescent="0.25">
      <c r="E226" t="str">
        <f t="shared" si="3"/>
        <v/>
      </c>
    </row>
    <row r="227" spans="5:5" x14ac:dyDescent="0.25">
      <c r="E227" t="str">
        <f t="shared" si="3"/>
        <v/>
      </c>
    </row>
    <row r="228" spans="5:5" x14ac:dyDescent="0.25">
      <c r="E228" t="str">
        <f t="shared" si="3"/>
        <v/>
      </c>
    </row>
    <row r="229" spans="5:5" x14ac:dyDescent="0.25">
      <c r="E229" t="str">
        <f t="shared" si="3"/>
        <v/>
      </c>
    </row>
    <row r="230" spans="5:5" x14ac:dyDescent="0.25">
      <c r="E230" t="str">
        <f t="shared" si="3"/>
        <v/>
      </c>
    </row>
    <row r="231" spans="5:5" x14ac:dyDescent="0.25">
      <c r="E231" t="str">
        <f t="shared" si="3"/>
        <v/>
      </c>
    </row>
    <row r="232" spans="5:5" x14ac:dyDescent="0.25">
      <c r="E232" t="str">
        <f t="shared" si="3"/>
        <v/>
      </c>
    </row>
    <row r="233" spans="5:5" x14ac:dyDescent="0.25">
      <c r="E233" t="str">
        <f t="shared" si="3"/>
        <v/>
      </c>
    </row>
    <row r="234" spans="5:5" x14ac:dyDescent="0.25">
      <c r="E234" t="str">
        <f t="shared" si="3"/>
        <v/>
      </c>
    </row>
    <row r="235" spans="5:5" x14ac:dyDescent="0.25">
      <c r="E235" t="str">
        <f t="shared" si="3"/>
        <v/>
      </c>
    </row>
    <row r="236" spans="5:5" x14ac:dyDescent="0.25">
      <c r="E236" t="str">
        <f t="shared" si="3"/>
        <v/>
      </c>
    </row>
    <row r="237" spans="5:5" x14ac:dyDescent="0.25">
      <c r="E237" t="str">
        <f t="shared" si="3"/>
        <v/>
      </c>
    </row>
    <row r="238" spans="5:5" x14ac:dyDescent="0.25">
      <c r="E238" t="str">
        <f t="shared" si="3"/>
        <v/>
      </c>
    </row>
    <row r="239" spans="5:5" x14ac:dyDescent="0.25">
      <c r="E239" t="str">
        <f t="shared" si="3"/>
        <v/>
      </c>
    </row>
    <row r="240" spans="5:5" x14ac:dyDescent="0.25">
      <c r="E240" t="str">
        <f t="shared" si="3"/>
        <v/>
      </c>
    </row>
    <row r="241" spans="5:5" x14ac:dyDescent="0.25">
      <c r="E241" t="str">
        <f t="shared" ref="E241:E242" si="4">IF(H241=J241,"","NOK")</f>
        <v/>
      </c>
    </row>
    <row r="242" spans="5:5" x14ac:dyDescent="0.25">
      <c r="E242" t="str">
        <f t="shared" si="4"/>
        <v/>
      </c>
    </row>
  </sheetData>
  <sortState xmlns:xlrd2="http://schemas.microsoft.com/office/spreadsheetml/2017/richdata2" ref="G2:I60">
    <sortCondition ref="G2:G60"/>
  </sortState>
  <phoneticPr fontId="0" type="noConversion"/>
  <printOptions gridLines="1"/>
  <pageMargins left="0.59055118110236227" right="0.59055118110236227" top="0.78740157480314965" bottom="0.59055118110236227" header="0.51181102362204722" footer="0.19685039370078741"/>
  <pageSetup paperSize="9" scale="70" pageOrder="overThenDown" orientation="landscape" blackAndWhite="1" r:id="rId1"/>
  <headerFooter alignWithMargins="0">
    <oddHeader>&amp;R&amp;F &amp;A Page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outlinePr summaryBelow="0"/>
  </sheetPr>
  <dimension ref="A1:AJ1551"/>
  <sheetViews>
    <sheetView zoomScaleNormal="100" workbookViewId="0">
      <pane xSplit="4" ySplit="17" topLeftCell="E18" activePane="bottomRight" state="frozen"/>
      <selection pane="topRight" activeCell="E1" sqref="E1"/>
      <selection pane="bottomLeft" activeCell="A18" sqref="A18"/>
      <selection pane="bottomRight"/>
    </sheetView>
  </sheetViews>
  <sheetFormatPr defaultRowHeight="13" outlineLevelRow="1" outlineLevelCol="1" x14ac:dyDescent="0.3"/>
  <cols>
    <col min="1" max="1" width="6.5" style="124" bestFit="1" customWidth="1"/>
    <col min="2" max="2" width="6.5" style="87" bestFit="1" customWidth="1"/>
    <col min="3" max="3" width="11" style="125" customWidth="1"/>
    <col min="4" max="4" width="42.625" style="126" customWidth="1"/>
    <col min="5" max="5" width="42.625" style="125" customWidth="1"/>
    <col min="6" max="9" width="9.375" style="101" customWidth="1"/>
    <col min="10" max="10" width="7.125" style="101" bestFit="1" customWidth="1"/>
    <col min="11" max="11" width="8.375" style="101" bestFit="1" customWidth="1"/>
    <col min="12" max="26" width="7.625" style="101" customWidth="1" outlineLevel="1"/>
    <col min="27" max="27" width="8.375" style="101" bestFit="1" customWidth="1"/>
    <col min="28" max="28" width="7.625" style="101" customWidth="1"/>
    <col min="29" max="29" width="36.5" style="131" customWidth="1"/>
    <col min="30" max="30" width="13.875" style="129" customWidth="1"/>
    <col min="31" max="31" width="53" style="132" customWidth="1"/>
    <col min="32" max="32" width="12.875" style="129" customWidth="1"/>
    <col min="33" max="33" width="33.125" style="131" customWidth="1"/>
    <col min="34" max="34" width="33.125" style="132" customWidth="1"/>
    <col min="35" max="35" width="10.375" style="92" bestFit="1" customWidth="1"/>
    <col min="36" max="36" width="45.125" style="93" customWidth="1"/>
    <col min="37" max="259" width="9.375" style="94"/>
    <col min="260" max="260" width="13.375" style="94" customWidth="1"/>
    <col min="261" max="262" width="42.625" style="94" customWidth="1"/>
    <col min="263" max="264" width="6" style="94" bestFit="1" customWidth="1"/>
    <col min="265" max="266" width="11.375" style="94" customWidth="1"/>
    <col min="267" max="267" width="12.125" style="94" customWidth="1"/>
    <col min="268" max="268" width="9.625" style="94" customWidth="1"/>
    <col min="269" max="269" width="10.375" style="94" customWidth="1"/>
    <col min="270" max="270" width="8.875" style="94" customWidth="1"/>
    <col min="271" max="271" width="9.375" style="94" customWidth="1"/>
    <col min="272" max="272" width="9.125" style="94" customWidth="1"/>
    <col min="273" max="281" width="9.125" style="94" bestFit="1" customWidth="1"/>
    <col min="282" max="283" width="10" style="94" customWidth="1"/>
    <col min="284" max="284" width="9.125" style="94" bestFit="1" customWidth="1"/>
    <col min="285" max="285" width="12.125" style="94" customWidth="1"/>
    <col min="286" max="286" width="36.5" style="94" customWidth="1"/>
    <col min="287" max="287" width="13.875" style="94" customWidth="1"/>
    <col min="288" max="288" width="43.125" style="94" customWidth="1"/>
    <col min="289" max="289" width="12" style="94" customWidth="1"/>
    <col min="290" max="290" width="33.125" style="94" customWidth="1"/>
    <col min="291" max="291" width="9.375" style="94"/>
    <col min="292" max="292" width="13.375" style="94" bestFit="1" customWidth="1"/>
    <col min="293" max="515" width="9.375" style="94"/>
    <col min="516" max="516" width="13.375" style="94" customWidth="1"/>
    <col min="517" max="518" width="42.625" style="94" customWidth="1"/>
    <col min="519" max="520" width="6" style="94" bestFit="1" customWidth="1"/>
    <col min="521" max="522" width="11.375" style="94" customWidth="1"/>
    <col min="523" max="523" width="12.125" style="94" customWidth="1"/>
    <col min="524" max="524" width="9.625" style="94" customWidth="1"/>
    <col min="525" max="525" width="10.375" style="94" customWidth="1"/>
    <col min="526" max="526" width="8.875" style="94" customWidth="1"/>
    <col min="527" max="527" width="9.375" style="94" customWidth="1"/>
    <col min="528" max="528" width="9.125" style="94" customWidth="1"/>
    <col min="529" max="537" width="9.125" style="94" bestFit="1" customWidth="1"/>
    <col min="538" max="539" width="10" style="94" customWidth="1"/>
    <col min="540" max="540" width="9.125" style="94" bestFit="1" customWidth="1"/>
    <col min="541" max="541" width="12.125" style="94" customWidth="1"/>
    <col min="542" max="542" width="36.5" style="94" customWidth="1"/>
    <col min="543" max="543" width="13.875" style="94" customWidth="1"/>
    <col min="544" max="544" width="43.125" style="94" customWidth="1"/>
    <col min="545" max="545" width="12" style="94" customWidth="1"/>
    <col min="546" max="546" width="33.125" style="94" customWidth="1"/>
    <col min="547" max="547" width="9.375" style="94"/>
    <col min="548" max="548" width="13.375" style="94" bestFit="1" customWidth="1"/>
    <col min="549" max="771" width="9.375" style="94"/>
    <col min="772" max="772" width="13.375" style="94" customWidth="1"/>
    <col min="773" max="774" width="42.625" style="94" customWidth="1"/>
    <col min="775" max="776" width="6" style="94" bestFit="1" customWidth="1"/>
    <col min="777" max="778" width="11.375" style="94" customWidth="1"/>
    <col min="779" max="779" width="12.125" style="94" customWidth="1"/>
    <col min="780" max="780" width="9.625" style="94" customWidth="1"/>
    <col min="781" max="781" width="10.375" style="94" customWidth="1"/>
    <col min="782" max="782" width="8.875" style="94" customWidth="1"/>
    <col min="783" max="783" width="9.375" style="94" customWidth="1"/>
    <col min="784" max="784" width="9.125" style="94" customWidth="1"/>
    <col min="785" max="793" width="9.125" style="94" bestFit="1" customWidth="1"/>
    <col min="794" max="795" width="10" style="94" customWidth="1"/>
    <col min="796" max="796" width="9.125" style="94" bestFit="1" customWidth="1"/>
    <col min="797" max="797" width="12.125" style="94" customWidth="1"/>
    <col min="798" max="798" width="36.5" style="94" customWidth="1"/>
    <col min="799" max="799" width="13.875" style="94" customWidth="1"/>
    <col min="800" max="800" width="43.125" style="94" customWidth="1"/>
    <col min="801" max="801" width="12" style="94" customWidth="1"/>
    <col min="802" max="802" width="33.125" style="94" customWidth="1"/>
    <col min="803" max="803" width="9.375" style="94"/>
    <col min="804" max="804" width="13.375" style="94" bestFit="1" customWidth="1"/>
    <col min="805" max="1027" width="9.375" style="94"/>
    <col min="1028" max="1028" width="13.375" style="94" customWidth="1"/>
    <col min="1029" max="1030" width="42.625" style="94" customWidth="1"/>
    <col min="1031" max="1032" width="6" style="94" bestFit="1" customWidth="1"/>
    <col min="1033" max="1034" width="11.375" style="94" customWidth="1"/>
    <col min="1035" max="1035" width="12.125" style="94" customWidth="1"/>
    <col min="1036" max="1036" width="9.625" style="94" customWidth="1"/>
    <col min="1037" max="1037" width="10.375" style="94" customWidth="1"/>
    <col min="1038" max="1038" width="8.875" style="94" customWidth="1"/>
    <col min="1039" max="1039" width="9.375" style="94" customWidth="1"/>
    <col min="1040" max="1040" width="9.125" style="94" customWidth="1"/>
    <col min="1041" max="1049" width="9.125" style="94" bestFit="1" customWidth="1"/>
    <col min="1050" max="1051" width="10" style="94" customWidth="1"/>
    <col min="1052" max="1052" width="9.125" style="94" bestFit="1" customWidth="1"/>
    <col min="1053" max="1053" width="12.125" style="94" customWidth="1"/>
    <col min="1054" max="1054" width="36.5" style="94" customWidth="1"/>
    <col min="1055" max="1055" width="13.875" style="94" customWidth="1"/>
    <col min="1056" max="1056" width="43.125" style="94" customWidth="1"/>
    <col min="1057" max="1057" width="12" style="94" customWidth="1"/>
    <col min="1058" max="1058" width="33.125" style="94" customWidth="1"/>
    <col min="1059" max="1059" width="9.375" style="94"/>
    <col min="1060" max="1060" width="13.375" style="94" bestFit="1" customWidth="1"/>
    <col min="1061" max="1283" width="9.375" style="94"/>
    <col min="1284" max="1284" width="13.375" style="94" customWidth="1"/>
    <col min="1285" max="1286" width="42.625" style="94" customWidth="1"/>
    <col min="1287" max="1288" width="6" style="94" bestFit="1" customWidth="1"/>
    <col min="1289" max="1290" width="11.375" style="94" customWidth="1"/>
    <col min="1291" max="1291" width="12.125" style="94" customWidth="1"/>
    <col min="1292" max="1292" width="9.625" style="94" customWidth="1"/>
    <col min="1293" max="1293" width="10.375" style="94" customWidth="1"/>
    <col min="1294" max="1294" width="8.875" style="94" customWidth="1"/>
    <col min="1295" max="1295" width="9.375" style="94" customWidth="1"/>
    <col min="1296" max="1296" width="9.125" style="94" customWidth="1"/>
    <col min="1297" max="1305" width="9.125" style="94" bestFit="1" customWidth="1"/>
    <col min="1306" max="1307" width="10" style="94" customWidth="1"/>
    <col min="1308" max="1308" width="9.125" style="94" bestFit="1" customWidth="1"/>
    <col min="1309" max="1309" width="12.125" style="94" customWidth="1"/>
    <col min="1310" max="1310" width="36.5" style="94" customWidth="1"/>
    <col min="1311" max="1311" width="13.875" style="94" customWidth="1"/>
    <col min="1312" max="1312" width="43.125" style="94" customWidth="1"/>
    <col min="1313" max="1313" width="12" style="94" customWidth="1"/>
    <col min="1314" max="1314" width="33.125" style="94" customWidth="1"/>
    <col min="1315" max="1315" width="9.375" style="94"/>
    <col min="1316" max="1316" width="13.375" style="94" bestFit="1" customWidth="1"/>
    <col min="1317" max="1539" width="9.375" style="94"/>
    <col min="1540" max="1540" width="13.375" style="94" customWidth="1"/>
    <col min="1541" max="1542" width="42.625" style="94" customWidth="1"/>
    <col min="1543" max="1544" width="6" style="94" bestFit="1" customWidth="1"/>
    <col min="1545" max="1546" width="11.375" style="94" customWidth="1"/>
    <col min="1547" max="1547" width="12.125" style="94" customWidth="1"/>
    <col min="1548" max="1548" width="9.625" style="94" customWidth="1"/>
    <col min="1549" max="1549" width="10.375" style="94" customWidth="1"/>
    <col min="1550" max="1550" width="8.875" style="94" customWidth="1"/>
    <col min="1551" max="1551" width="9.375" style="94" customWidth="1"/>
    <col min="1552" max="1552" width="9.125" style="94" customWidth="1"/>
    <col min="1553" max="1561" width="9.125" style="94" bestFit="1" customWidth="1"/>
    <col min="1562" max="1563" width="10" style="94" customWidth="1"/>
    <col min="1564" max="1564" width="9.125" style="94" bestFit="1" customWidth="1"/>
    <col min="1565" max="1565" width="12.125" style="94" customWidth="1"/>
    <col min="1566" max="1566" width="36.5" style="94" customWidth="1"/>
    <col min="1567" max="1567" width="13.875" style="94" customWidth="1"/>
    <col min="1568" max="1568" width="43.125" style="94" customWidth="1"/>
    <col min="1569" max="1569" width="12" style="94" customWidth="1"/>
    <col min="1570" max="1570" width="33.125" style="94" customWidth="1"/>
    <col min="1571" max="1571" width="9.375" style="94"/>
    <col min="1572" max="1572" width="13.375" style="94" bestFit="1" customWidth="1"/>
    <col min="1573" max="1795" width="9.375" style="94"/>
    <col min="1796" max="1796" width="13.375" style="94" customWidth="1"/>
    <col min="1797" max="1798" width="42.625" style="94" customWidth="1"/>
    <col min="1799" max="1800" width="6" style="94" bestFit="1" customWidth="1"/>
    <col min="1801" max="1802" width="11.375" style="94" customWidth="1"/>
    <col min="1803" max="1803" width="12.125" style="94" customWidth="1"/>
    <col min="1804" max="1804" width="9.625" style="94" customWidth="1"/>
    <col min="1805" max="1805" width="10.375" style="94" customWidth="1"/>
    <col min="1806" max="1806" width="8.875" style="94" customWidth="1"/>
    <col min="1807" max="1807" width="9.375" style="94" customWidth="1"/>
    <col min="1808" max="1808" width="9.125" style="94" customWidth="1"/>
    <col min="1809" max="1817" width="9.125" style="94" bestFit="1" customWidth="1"/>
    <col min="1818" max="1819" width="10" style="94" customWidth="1"/>
    <col min="1820" max="1820" width="9.125" style="94" bestFit="1" customWidth="1"/>
    <col min="1821" max="1821" width="12.125" style="94" customWidth="1"/>
    <col min="1822" max="1822" width="36.5" style="94" customWidth="1"/>
    <col min="1823" max="1823" width="13.875" style="94" customWidth="1"/>
    <col min="1824" max="1824" width="43.125" style="94" customWidth="1"/>
    <col min="1825" max="1825" width="12" style="94" customWidth="1"/>
    <col min="1826" max="1826" width="33.125" style="94" customWidth="1"/>
    <col min="1827" max="1827" width="9.375" style="94"/>
    <col min="1828" max="1828" width="13.375" style="94" bestFit="1" customWidth="1"/>
    <col min="1829" max="2051" width="9.375" style="94"/>
    <col min="2052" max="2052" width="13.375" style="94" customWidth="1"/>
    <col min="2053" max="2054" width="42.625" style="94" customWidth="1"/>
    <col min="2055" max="2056" width="6" style="94" bestFit="1" customWidth="1"/>
    <col min="2057" max="2058" width="11.375" style="94" customWidth="1"/>
    <col min="2059" max="2059" width="12.125" style="94" customWidth="1"/>
    <col min="2060" max="2060" width="9.625" style="94" customWidth="1"/>
    <col min="2061" max="2061" width="10.375" style="94" customWidth="1"/>
    <col min="2062" max="2062" width="8.875" style="94" customWidth="1"/>
    <col min="2063" max="2063" width="9.375" style="94" customWidth="1"/>
    <col min="2064" max="2064" width="9.125" style="94" customWidth="1"/>
    <col min="2065" max="2073" width="9.125" style="94" bestFit="1" customWidth="1"/>
    <col min="2074" max="2075" width="10" style="94" customWidth="1"/>
    <col min="2076" max="2076" width="9.125" style="94" bestFit="1" customWidth="1"/>
    <col min="2077" max="2077" width="12.125" style="94" customWidth="1"/>
    <col min="2078" max="2078" width="36.5" style="94" customWidth="1"/>
    <col min="2079" max="2079" width="13.875" style="94" customWidth="1"/>
    <col min="2080" max="2080" width="43.125" style="94" customWidth="1"/>
    <col min="2081" max="2081" width="12" style="94" customWidth="1"/>
    <col min="2082" max="2082" width="33.125" style="94" customWidth="1"/>
    <col min="2083" max="2083" width="9.375" style="94"/>
    <col min="2084" max="2084" width="13.375" style="94" bestFit="1" customWidth="1"/>
    <col min="2085" max="2307" width="9.375" style="94"/>
    <col min="2308" max="2308" width="13.375" style="94" customWidth="1"/>
    <col min="2309" max="2310" width="42.625" style="94" customWidth="1"/>
    <col min="2311" max="2312" width="6" style="94" bestFit="1" customWidth="1"/>
    <col min="2313" max="2314" width="11.375" style="94" customWidth="1"/>
    <col min="2315" max="2315" width="12.125" style="94" customWidth="1"/>
    <col min="2316" max="2316" width="9.625" style="94" customWidth="1"/>
    <col min="2317" max="2317" width="10.375" style="94" customWidth="1"/>
    <col min="2318" max="2318" width="8.875" style="94" customWidth="1"/>
    <col min="2319" max="2319" width="9.375" style="94" customWidth="1"/>
    <col min="2320" max="2320" width="9.125" style="94" customWidth="1"/>
    <col min="2321" max="2329" width="9.125" style="94" bestFit="1" customWidth="1"/>
    <col min="2330" max="2331" width="10" style="94" customWidth="1"/>
    <col min="2332" max="2332" width="9.125" style="94" bestFit="1" customWidth="1"/>
    <col min="2333" max="2333" width="12.125" style="94" customWidth="1"/>
    <col min="2334" max="2334" width="36.5" style="94" customWidth="1"/>
    <col min="2335" max="2335" width="13.875" style="94" customWidth="1"/>
    <col min="2336" max="2336" width="43.125" style="94" customWidth="1"/>
    <col min="2337" max="2337" width="12" style="94" customWidth="1"/>
    <col min="2338" max="2338" width="33.125" style="94" customWidth="1"/>
    <col min="2339" max="2339" width="9.375" style="94"/>
    <col min="2340" max="2340" width="13.375" style="94" bestFit="1" customWidth="1"/>
    <col min="2341" max="2563" width="9.375" style="94"/>
    <col min="2564" max="2564" width="13.375" style="94" customWidth="1"/>
    <col min="2565" max="2566" width="42.625" style="94" customWidth="1"/>
    <col min="2567" max="2568" width="6" style="94" bestFit="1" customWidth="1"/>
    <col min="2569" max="2570" width="11.375" style="94" customWidth="1"/>
    <col min="2571" max="2571" width="12.125" style="94" customWidth="1"/>
    <col min="2572" max="2572" width="9.625" style="94" customWidth="1"/>
    <col min="2573" max="2573" width="10.375" style="94" customWidth="1"/>
    <col min="2574" max="2574" width="8.875" style="94" customWidth="1"/>
    <col min="2575" max="2575" width="9.375" style="94" customWidth="1"/>
    <col min="2576" max="2576" width="9.125" style="94" customWidth="1"/>
    <col min="2577" max="2585" width="9.125" style="94" bestFit="1" customWidth="1"/>
    <col min="2586" max="2587" width="10" style="94" customWidth="1"/>
    <col min="2588" max="2588" width="9.125" style="94" bestFit="1" customWidth="1"/>
    <col min="2589" max="2589" width="12.125" style="94" customWidth="1"/>
    <col min="2590" max="2590" width="36.5" style="94" customWidth="1"/>
    <col min="2591" max="2591" width="13.875" style="94" customWidth="1"/>
    <col min="2592" max="2592" width="43.125" style="94" customWidth="1"/>
    <col min="2593" max="2593" width="12" style="94" customWidth="1"/>
    <col min="2594" max="2594" width="33.125" style="94" customWidth="1"/>
    <col min="2595" max="2595" width="9.375" style="94"/>
    <col min="2596" max="2596" width="13.375" style="94" bestFit="1" customWidth="1"/>
    <col min="2597" max="2819" width="9.375" style="94"/>
    <col min="2820" max="2820" width="13.375" style="94" customWidth="1"/>
    <col min="2821" max="2822" width="42.625" style="94" customWidth="1"/>
    <col min="2823" max="2824" width="6" style="94" bestFit="1" customWidth="1"/>
    <col min="2825" max="2826" width="11.375" style="94" customWidth="1"/>
    <col min="2827" max="2827" width="12.125" style="94" customWidth="1"/>
    <col min="2828" max="2828" width="9.625" style="94" customWidth="1"/>
    <col min="2829" max="2829" width="10.375" style="94" customWidth="1"/>
    <col min="2830" max="2830" width="8.875" style="94" customWidth="1"/>
    <col min="2831" max="2831" width="9.375" style="94" customWidth="1"/>
    <col min="2832" max="2832" width="9.125" style="94" customWidth="1"/>
    <col min="2833" max="2841" width="9.125" style="94" bestFit="1" customWidth="1"/>
    <col min="2842" max="2843" width="10" style="94" customWidth="1"/>
    <col min="2844" max="2844" width="9.125" style="94" bestFit="1" customWidth="1"/>
    <col min="2845" max="2845" width="12.125" style="94" customWidth="1"/>
    <col min="2846" max="2846" width="36.5" style="94" customWidth="1"/>
    <col min="2847" max="2847" width="13.875" style="94" customWidth="1"/>
    <col min="2848" max="2848" width="43.125" style="94" customWidth="1"/>
    <col min="2849" max="2849" width="12" style="94" customWidth="1"/>
    <col min="2850" max="2850" width="33.125" style="94" customWidth="1"/>
    <col min="2851" max="2851" width="9.375" style="94"/>
    <col min="2852" max="2852" width="13.375" style="94" bestFit="1" customWidth="1"/>
    <col min="2853" max="3075" width="9.375" style="94"/>
    <col min="3076" max="3076" width="13.375" style="94" customWidth="1"/>
    <col min="3077" max="3078" width="42.625" style="94" customWidth="1"/>
    <col min="3079" max="3080" width="6" style="94" bestFit="1" customWidth="1"/>
    <col min="3081" max="3082" width="11.375" style="94" customWidth="1"/>
    <col min="3083" max="3083" width="12.125" style="94" customWidth="1"/>
    <col min="3084" max="3084" width="9.625" style="94" customWidth="1"/>
    <col min="3085" max="3085" width="10.375" style="94" customWidth="1"/>
    <col min="3086" max="3086" width="8.875" style="94" customWidth="1"/>
    <col min="3087" max="3087" width="9.375" style="94" customWidth="1"/>
    <col min="3088" max="3088" width="9.125" style="94" customWidth="1"/>
    <col min="3089" max="3097" width="9.125" style="94" bestFit="1" customWidth="1"/>
    <col min="3098" max="3099" width="10" style="94" customWidth="1"/>
    <col min="3100" max="3100" width="9.125" style="94" bestFit="1" customWidth="1"/>
    <col min="3101" max="3101" width="12.125" style="94" customWidth="1"/>
    <col min="3102" max="3102" width="36.5" style="94" customWidth="1"/>
    <col min="3103" max="3103" width="13.875" style="94" customWidth="1"/>
    <col min="3104" max="3104" width="43.125" style="94" customWidth="1"/>
    <col min="3105" max="3105" width="12" style="94" customWidth="1"/>
    <col min="3106" max="3106" width="33.125" style="94" customWidth="1"/>
    <col min="3107" max="3107" width="9.375" style="94"/>
    <col min="3108" max="3108" width="13.375" style="94" bestFit="1" customWidth="1"/>
    <col min="3109" max="3331" width="9.375" style="94"/>
    <col min="3332" max="3332" width="13.375" style="94" customWidth="1"/>
    <col min="3333" max="3334" width="42.625" style="94" customWidth="1"/>
    <col min="3335" max="3336" width="6" style="94" bestFit="1" customWidth="1"/>
    <col min="3337" max="3338" width="11.375" style="94" customWidth="1"/>
    <col min="3339" max="3339" width="12.125" style="94" customWidth="1"/>
    <col min="3340" max="3340" width="9.625" style="94" customWidth="1"/>
    <col min="3341" max="3341" width="10.375" style="94" customWidth="1"/>
    <col min="3342" max="3342" width="8.875" style="94" customWidth="1"/>
    <col min="3343" max="3343" width="9.375" style="94" customWidth="1"/>
    <col min="3344" max="3344" width="9.125" style="94" customWidth="1"/>
    <col min="3345" max="3353" width="9.125" style="94" bestFit="1" customWidth="1"/>
    <col min="3354" max="3355" width="10" style="94" customWidth="1"/>
    <col min="3356" max="3356" width="9.125" style="94" bestFit="1" customWidth="1"/>
    <col min="3357" max="3357" width="12.125" style="94" customWidth="1"/>
    <col min="3358" max="3358" width="36.5" style="94" customWidth="1"/>
    <col min="3359" max="3359" width="13.875" style="94" customWidth="1"/>
    <col min="3360" max="3360" width="43.125" style="94" customWidth="1"/>
    <col min="3361" max="3361" width="12" style="94" customWidth="1"/>
    <col min="3362" max="3362" width="33.125" style="94" customWidth="1"/>
    <col min="3363" max="3363" width="9.375" style="94"/>
    <col min="3364" max="3364" width="13.375" style="94" bestFit="1" customWidth="1"/>
    <col min="3365" max="3587" width="9.375" style="94"/>
    <col min="3588" max="3588" width="13.375" style="94" customWidth="1"/>
    <col min="3589" max="3590" width="42.625" style="94" customWidth="1"/>
    <col min="3591" max="3592" width="6" style="94" bestFit="1" customWidth="1"/>
    <col min="3593" max="3594" width="11.375" style="94" customWidth="1"/>
    <col min="3595" max="3595" width="12.125" style="94" customWidth="1"/>
    <col min="3596" max="3596" width="9.625" style="94" customWidth="1"/>
    <col min="3597" max="3597" width="10.375" style="94" customWidth="1"/>
    <col min="3598" max="3598" width="8.875" style="94" customWidth="1"/>
    <col min="3599" max="3599" width="9.375" style="94" customWidth="1"/>
    <col min="3600" max="3600" width="9.125" style="94" customWidth="1"/>
    <col min="3601" max="3609" width="9.125" style="94" bestFit="1" customWidth="1"/>
    <col min="3610" max="3611" width="10" style="94" customWidth="1"/>
    <col min="3612" max="3612" width="9.125" style="94" bestFit="1" customWidth="1"/>
    <col min="3613" max="3613" width="12.125" style="94" customWidth="1"/>
    <col min="3614" max="3614" width="36.5" style="94" customWidth="1"/>
    <col min="3615" max="3615" width="13.875" style="94" customWidth="1"/>
    <col min="3616" max="3616" width="43.125" style="94" customWidth="1"/>
    <col min="3617" max="3617" width="12" style="94" customWidth="1"/>
    <col min="3618" max="3618" width="33.125" style="94" customWidth="1"/>
    <col min="3619" max="3619" width="9.375" style="94"/>
    <col min="3620" max="3620" width="13.375" style="94" bestFit="1" customWidth="1"/>
    <col min="3621" max="3843" width="9.375" style="94"/>
    <col min="3844" max="3844" width="13.375" style="94" customWidth="1"/>
    <col min="3845" max="3846" width="42.625" style="94" customWidth="1"/>
    <col min="3847" max="3848" width="6" style="94" bestFit="1" customWidth="1"/>
    <col min="3849" max="3850" width="11.375" style="94" customWidth="1"/>
    <col min="3851" max="3851" width="12.125" style="94" customWidth="1"/>
    <col min="3852" max="3852" width="9.625" style="94" customWidth="1"/>
    <col min="3853" max="3853" width="10.375" style="94" customWidth="1"/>
    <col min="3854" max="3854" width="8.875" style="94" customWidth="1"/>
    <col min="3855" max="3855" width="9.375" style="94" customWidth="1"/>
    <col min="3856" max="3856" width="9.125" style="94" customWidth="1"/>
    <col min="3857" max="3865" width="9.125" style="94" bestFit="1" customWidth="1"/>
    <col min="3866" max="3867" width="10" style="94" customWidth="1"/>
    <col min="3868" max="3868" width="9.125" style="94" bestFit="1" customWidth="1"/>
    <col min="3869" max="3869" width="12.125" style="94" customWidth="1"/>
    <col min="3870" max="3870" width="36.5" style="94" customWidth="1"/>
    <col min="3871" max="3871" width="13.875" style="94" customWidth="1"/>
    <col min="3872" max="3872" width="43.125" style="94" customWidth="1"/>
    <col min="3873" max="3873" width="12" style="94" customWidth="1"/>
    <col min="3874" max="3874" width="33.125" style="94" customWidth="1"/>
    <col min="3875" max="3875" width="9.375" style="94"/>
    <col min="3876" max="3876" width="13.375" style="94" bestFit="1" customWidth="1"/>
    <col min="3877" max="4099" width="9.375" style="94"/>
    <col min="4100" max="4100" width="13.375" style="94" customWidth="1"/>
    <col min="4101" max="4102" width="42.625" style="94" customWidth="1"/>
    <col min="4103" max="4104" width="6" style="94" bestFit="1" customWidth="1"/>
    <col min="4105" max="4106" width="11.375" style="94" customWidth="1"/>
    <col min="4107" max="4107" width="12.125" style="94" customWidth="1"/>
    <col min="4108" max="4108" width="9.625" style="94" customWidth="1"/>
    <col min="4109" max="4109" width="10.375" style="94" customWidth="1"/>
    <col min="4110" max="4110" width="8.875" style="94" customWidth="1"/>
    <col min="4111" max="4111" width="9.375" style="94" customWidth="1"/>
    <col min="4112" max="4112" width="9.125" style="94" customWidth="1"/>
    <col min="4113" max="4121" width="9.125" style="94" bestFit="1" customWidth="1"/>
    <col min="4122" max="4123" width="10" style="94" customWidth="1"/>
    <col min="4124" max="4124" width="9.125" style="94" bestFit="1" customWidth="1"/>
    <col min="4125" max="4125" width="12.125" style="94" customWidth="1"/>
    <col min="4126" max="4126" width="36.5" style="94" customWidth="1"/>
    <col min="4127" max="4127" width="13.875" style="94" customWidth="1"/>
    <col min="4128" max="4128" width="43.125" style="94" customWidth="1"/>
    <col min="4129" max="4129" width="12" style="94" customWidth="1"/>
    <col min="4130" max="4130" width="33.125" style="94" customWidth="1"/>
    <col min="4131" max="4131" width="9.375" style="94"/>
    <col min="4132" max="4132" width="13.375" style="94" bestFit="1" customWidth="1"/>
    <col min="4133" max="4355" width="9.375" style="94"/>
    <col min="4356" max="4356" width="13.375" style="94" customWidth="1"/>
    <col min="4357" max="4358" width="42.625" style="94" customWidth="1"/>
    <col min="4359" max="4360" width="6" style="94" bestFit="1" customWidth="1"/>
    <col min="4361" max="4362" width="11.375" style="94" customWidth="1"/>
    <col min="4363" max="4363" width="12.125" style="94" customWidth="1"/>
    <col min="4364" max="4364" width="9.625" style="94" customWidth="1"/>
    <col min="4365" max="4365" width="10.375" style="94" customWidth="1"/>
    <col min="4366" max="4366" width="8.875" style="94" customWidth="1"/>
    <col min="4367" max="4367" width="9.375" style="94" customWidth="1"/>
    <col min="4368" max="4368" width="9.125" style="94" customWidth="1"/>
    <col min="4369" max="4377" width="9.125" style="94" bestFit="1" customWidth="1"/>
    <col min="4378" max="4379" width="10" style="94" customWidth="1"/>
    <col min="4380" max="4380" width="9.125" style="94" bestFit="1" customWidth="1"/>
    <col min="4381" max="4381" width="12.125" style="94" customWidth="1"/>
    <col min="4382" max="4382" width="36.5" style="94" customWidth="1"/>
    <col min="4383" max="4383" width="13.875" style="94" customWidth="1"/>
    <col min="4384" max="4384" width="43.125" style="94" customWidth="1"/>
    <col min="4385" max="4385" width="12" style="94" customWidth="1"/>
    <col min="4386" max="4386" width="33.125" style="94" customWidth="1"/>
    <col min="4387" max="4387" width="9.375" style="94"/>
    <col min="4388" max="4388" width="13.375" style="94" bestFit="1" customWidth="1"/>
    <col min="4389" max="4611" width="9.375" style="94"/>
    <col min="4612" max="4612" width="13.375" style="94" customWidth="1"/>
    <col min="4613" max="4614" width="42.625" style="94" customWidth="1"/>
    <col min="4615" max="4616" width="6" style="94" bestFit="1" customWidth="1"/>
    <col min="4617" max="4618" width="11.375" style="94" customWidth="1"/>
    <col min="4619" max="4619" width="12.125" style="94" customWidth="1"/>
    <col min="4620" max="4620" width="9.625" style="94" customWidth="1"/>
    <col min="4621" max="4621" width="10.375" style="94" customWidth="1"/>
    <col min="4622" max="4622" width="8.875" style="94" customWidth="1"/>
    <col min="4623" max="4623" width="9.375" style="94" customWidth="1"/>
    <col min="4624" max="4624" width="9.125" style="94" customWidth="1"/>
    <col min="4625" max="4633" width="9.125" style="94" bestFit="1" customWidth="1"/>
    <col min="4634" max="4635" width="10" style="94" customWidth="1"/>
    <col min="4636" max="4636" width="9.125" style="94" bestFit="1" customWidth="1"/>
    <col min="4637" max="4637" width="12.125" style="94" customWidth="1"/>
    <col min="4638" max="4638" width="36.5" style="94" customWidth="1"/>
    <col min="4639" max="4639" width="13.875" style="94" customWidth="1"/>
    <col min="4640" max="4640" width="43.125" style="94" customWidth="1"/>
    <col min="4641" max="4641" width="12" style="94" customWidth="1"/>
    <col min="4642" max="4642" width="33.125" style="94" customWidth="1"/>
    <col min="4643" max="4643" width="9.375" style="94"/>
    <col min="4644" max="4644" width="13.375" style="94" bestFit="1" customWidth="1"/>
    <col min="4645" max="4867" width="9.375" style="94"/>
    <col min="4868" max="4868" width="13.375" style="94" customWidth="1"/>
    <col min="4869" max="4870" width="42.625" style="94" customWidth="1"/>
    <col min="4871" max="4872" width="6" style="94" bestFit="1" customWidth="1"/>
    <col min="4873" max="4874" width="11.375" style="94" customWidth="1"/>
    <col min="4875" max="4875" width="12.125" style="94" customWidth="1"/>
    <col min="4876" max="4876" width="9.625" style="94" customWidth="1"/>
    <col min="4877" max="4877" width="10.375" style="94" customWidth="1"/>
    <col min="4878" max="4878" width="8.875" style="94" customWidth="1"/>
    <col min="4879" max="4879" width="9.375" style="94" customWidth="1"/>
    <col min="4880" max="4880" width="9.125" style="94" customWidth="1"/>
    <col min="4881" max="4889" width="9.125" style="94" bestFit="1" customWidth="1"/>
    <col min="4890" max="4891" width="10" style="94" customWidth="1"/>
    <col min="4892" max="4892" width="9.125" style="94" bestFit="1" customWidth="1"/>
    <col min="4893" max="4893" width="12.125" style="94" customWidth="1"/>
    <col min="4894" max="4894" width="36.5" style="94" customWidth="1"/>
    <col min="4895" max="4895" width="13.875" style="94" customWidth="1"/>
    <col min="4896" max="4896" width="43.125" style="94" customWidth="1"/>
    <col min="4897" max="4897" width="12" style="94" customWidth="1"/>
    <col min="4898" max="4898" width="33.125" style="94" customWidth="1"/>
    <col min="4899" max="4899" width="9.375" style="94"/>
    <col min="4900" max="4900" width="13.375" style="94" bestFit="1" customWidth="1"/>
    <col min="4901" max="5123" width="9.375" style="94"/>
    <col min="5124" max="5124" width="13.375" style="94" customWidth="1"/>
    <col min="5125" max="5126" width="42.625" style="94" customWidth="1"/>
    <col min="5127" max="5128" width="6" style="94" bestFit="1" customWidth="1"/>
    <col min="5129" max="5130" width="11.375" style="94" customWidth="1"/>
    <col min="5131" max="5131" width="12.125" style="94" customWidth="1"/>
    <col min="5132" max="5132" width="9.625" style="94" customWidth="1"/>
    <col min="5133" max="5133" width="10.375" style="94" customWidth="1"/>
    <col min="5134" max="5134" width="8.875" style="94" customWidth="1"/>
    <col min="5135" max="5135" width="9.375" style="94" customWidth="1"/>
    <col min="5136" max="5136" width="9.125" style="94" customWidth="1"/>
    <col min="5137" max="5145" width="9.125" style="94" bestFit="1" customWidth="1"/>
    <col min="5146" max="5147" width="10" style="94" customWidth="1"/>
    <col min="5148" max="5148" width="9.125" style="94" bestFit="1" customWidth="1"/>
    <col min="5149" max="5149" width="12.125" style="94" customWidth="1"/>
    <col min="5150" max="5150" width="36.5" style="94" customWidth="1"/>
    <col min="5151" max="5151" width="13.875" style="94" customWidth="1"/>
    <col min="5152" max="5152" width="43.125" style="94" customWidth="1"/>
    <col min="5153" max="5153" width="12" style="94" customWidth="1"/>
    <col min="5154" max="5154" width="33.125" style="94" customWidth="1"/>
    <col min="5155" max="5155" width="9.375" style="94"/>
    <col min="5156" max="5156" width="13.375" style="94" bestFit="1" customWidth="1"/>
    <col min="5157" max="5379" width="9.375" style="94"/>
    <col min="5380" max="5380" width="13.375" style="94" customWidth="1"/>
    <col min="5381" max="5382" width="42.625" style="94" customWidth="1"/>
    <col min="5383" max="5384" width="6" style="94" bestFit="1" customWidth="1"/>
    <col min="5385" max="5386" width="11.375" style="94" customWidth="1"/>
    <col min="5387" max="5387" width="12.125" style="94" customWidth="1"/>
    <col min="5388" max="5388" width="9.625" style="94" customWidth="1"/>
    <col min="5389" max="5389" width="10.375" style="94" customWidth="1"/>
    <col min="5390" max="5390" width="8.875" style="94" customWidth="1"/>
    <col min="5391" max="5391" width="9.375" style="94" customWidth="1"/>
    <col min="5392" max="5392" width="9.125" style="94" customWidth="1"/>
    <col min="5393" max="5401" width="9.125" style="94" bestFit="1" customWidth="1"/>
    <col min="5402" max="5403" width="10" style="94" customWidth="1"/>
    <col min="5404" max="5404" width="9.125" style="94" bestFit="1" customWidth="1"/>
    <col min="5405" max="5405" width="12.125" style="94" customWidth="1"/>
    <col min="5406" max="5406" width="36.5" style="94" customWidth="1"/>
    <col min="5407" max="5407" width="13.875" style="94" customWidth="1"/>
    <col min="5408" max="5408" width="43.125" style="94" customWidth="1"/>
    <col min="5409" max="5409" width="12" style="94" customWidth="1"/>
    <col min="5410" max="5410" width="33.125" style="94" customWidth="1"/>
    <col min="5411" max="5411" width="9.375" style="94"/>
    <col min="5412" max="5412" width="13.375" style="94" bestFit="1" customWidth="1"/>
    <col min="5413" max="5635" width="9.375" style="94"/>
    <col min="5636" max="5636" width="13.375" style="94" customWidth="1"/>
    <col min="5637" max="5638" width="42.625" style="94" customWidth="1"/>
    <col min="5639" max="5640" width="6" style="94" bestFit="1" customWidth="1"/>
    <col min="5641" max="5642" width="11.375" style="94" customWidth="1"/>
    <col min="5643" max="5643" width="12.125" style="94" customWidth="1"/>
    <col min="5644" max="5644" width="9.625" style="94" customWidth="1"/>
    <col min="5645" max="5645" width="10.375" style="94" customWidth="1"/>
    <col min="5646" max="5646" width="8.875" style="94" customWidth="1"/>
    <col min="5647" max="5647" width="9.375" style="94" customWidth="1"/>
    <col min="5648" max="5648" width="9.125" style="94" customWidth="1"/>
    <col min="5649" max="5657" width="9.125" style="94" bestFit="1" customWidth="1"/>
    <col min="5658" max="5659" width="10" style="94" customWidth="1"/>
    <col min="5660" max="5660" width="9.125" style="94" bestFit="1" customWidth="1"/>
    <col min="5661" max="5661" width="12.125" style="94" customWidth="1"/>
    <col min="5662" max="5662" width="36.5" style="94" customWidth="1"/>
    <col min="5663" max="5663" width="13.875" style="94" customWidth="1"/>
    <col min="5664" max="5664" width="43.125" style="94" customWidth="1"/>
    <col min="5665" max="5665" width="12" style="94" customWidth="1"/>
    <col min="5666" max="5666" width="33.125" style="94" customWidth="1"/>
    <col min="5667" max="5667" width="9.375" style="94"/>
    <col min="5668" max="5668" width="13.375" style="94" bestFit="1" customWidth="1"/>
    <col min="5669" max="5891" width="9.375" style="94"/>
    <col min="5892" max="5892" width="13.375" style="94" customWidth="1"/>
    <col min="5893" max="5894" width="42.625" style="94" customWidth="1"/>
    <col min="5895" max="5896" width="6" style="94" bestFit="1" customWidth="1"/>
    <col min="5897" max="5898" width="11.375" style="94" customWidth="1"/>
    <col min="5899" max="5899" width="12.125" style="94" customWidth="1"/>
    <col min="5900" max="5900" width="9.625" style="94" customWidth="1"/>
    <col min="5901" max="5901" width="10.375" style="94" customWidth="1"/>
    <col min="5902" max="5902" width="8.875" style="94" customWidth="1"/>
    <col min="5903" max="5903" width="9.375" style="94" customWidth="1"/>
    <col min="5904" max="5904" width="9.125" style="94" customWidth="1"/>
    <col min="5905" max="5913" width="9.125" style="94" bestFit="1" customWidth="1"/>
    <col min="5914" max="5915" width="10" style="94" customWidth="1"/>
    <col min="5916" max="5916" width="9.125" style="94" bestFit="1" customWidth="1"/>
    <col min="5917" max="5917" width="12.125" style="94" customWidth="1"/>
    <col min="5918" max="5918" width="36.5" style="94" customWidth="1"/>
    <col min="5919" max="5919" width="13.875" style="94" customWidth="1"/>
    <col min="5920" max="5920" width="43.125" style="94" customWidth="1"/>
    <col min="5921" max="5921" width="12" style="94" customWidth="1"/>
    <col min="5922" max="5922" width="33.125" style="94" customWidth="1"/>
    <col min="5923" max="5923" width="9.375" style="94"/>
    <col min="5924" max="5924" width="13.375" style="94" bestFit="1" customWidth="1"/>
    <col min="5925" max="6147" width="9.375" style="94"/>
    <col min="6148" max="6148" width="13.375" style="94" customWidth="1"/>
    <col min="6149" max="6150" width="42.625" style="94" customWidth="1"/>
    <col min="6151" max="6152" width="6" style="94" bestFit="1" customWidth="1"/>
    <col min="6153" max="6154" width="11.375" style="94" customWidth="1"/>
    <col min="6155" max="6155" width="12.125" style="94" customWidth="1"/>
    <col min="6156" max="6156" width="9.625" style="94" customWidth="1"/>
    <col min="6157" max="6157" width="10.375" style="94" customWidth="1"/>
    <col min="6158" max="6158" width="8.875" style="94" customWidth="1"/>
    <col min="6159" max="6159" width="9.375" style="94" customWidth="1"/>
    <col min="6160" max="6160" width="9.125" style="94" customWidth="1"/>
    <col min="6161" max="6169" width="9.125" style="94" bestFit="1" customWidth="1"/>
    <col min="6170" max="6171" width="10" style="94" customWidth="1"/>
    <col min="6172" max="6172" width="9.125" style="94" bestFit="1" customWidth="1"/>
    <col min="6173" max="6173" width="12.125" style="94" customWidth="1"/>
    <col min="6174" max="6174" width="36.5" style="94" customWidth="1"/>
    <col min="6175" max="6175" width="13.875" style="94" customWidth="1"/>
    <col min="6176" max="6176" width="43.125" style="94" customWidth="1"/>
    <col min="6177" max="6177" width="12" style="94" customWidth="1"/>
    <col min="6178" max="6178" width="33.125" style="94" customWidth="1"/>
    <col min="6179" max="6179" width="9.375" style="94"/>
    <col min="6180" max="6180" width="13.375" style="94" bestFit="1" customWidth="1"/>
    <col min="6181" max="6403" width="9.375" style="94"/>
    <col min="6404" max="6404" width="13.375" style="94" customWidth="1"/>
    <col min="6405" max="6406" width="42.625" style="94" customWidth="1"/>
    <col min="6407" max="6408" width="6" style="94" bestFit="1" customWidth="1"/>
    <col min="6409" max="6410" width="11.375" style="94" customWidth="1"/>
    <col min="6411" max="6411" width="12.125" style="94" customWidth="1"/>
    <col min="6412" max="6412" width="9.625" style="94" customWidth="1"/>
    <col min="6413" max="6413" width="10.375" style="94" customWidth="1"/>
    <col min="6414" max="6414" width="8.875" style="94" customWidth="1"/>
    <col min="6415" max="6415" width="9.375" style="94" customWidth="1"/>
    <col min="6416" max="6416" width="9.125" style="94" customWidth="1"/>
    <col min="6417" max="6425" width="9.125" style="94" bestFit="1" customWidth="1"/>
    <col min="6426" max="6427" width="10" style="94" customWidth="1"/>
    <col min="6428" max="6428" width="9.125" style="94" bestFit="1" customWidth="1"/>
    <col min="6429" max="6429" width="12.125" style="94" customWidth="1"/>
    <col min="6430" max="6430" width="36.5" style="94" customWidth="1"/>
    <col min="6431" max="6431" width="13.875" style="94" customWidth="1"/>
    <col min="6432" max="6432" width="43.125" style="94" customWidth="1"/>
    <col min="6433" max="6433" width="12" style="94" customWidth="1"/>
    <col min="6434" max="6434" width="33.125" style="94" customWidth="1"/>
    <col min="6435" max="6435" width="9.375" style="94"/>
    <col min="6436" max="6436" width="13.375" style="94" bestFit="1" customWidth="1"/>
    <col min="6437" max="6659" width="9.375" style="94"/>
    <col min="6660" max="6660" width="13.375" style="94" customWidth="1"/>
    <col min="6661" max="6662" width="42.625" style="94" customWidth="1"/>
    <col min="6663" max="6664" width="6" style="94" bestFit="1" customWidth="1"/>
    <col min="6665" max="6666" width="11.375" style="94" customWidth="1"/>
    <col min="6667" max="6667" width="12.125" style="94" customWidth="1"/>
    <col min="6668" max="6668" width="9.625" style="94" customWidth="1"/>
    <col min="6669" max="6669" width="10.375" style="94" customWidth="1"/>
    <col min="6670" max="6670" width="8.875" style="94" customWidth="1"/>
    <col min="6671" max="6671" width="9.375" style="94" customWidth="1"/>
    <col min="6672" max="6672" width="9.125" style="94" customWidth="1"/>
    <col min="6673" max="6681" width="9.125" style="94" bestFit="1" customWidth="1"/>
    <col min="6682" max="6683" width="10" style="94" customWidth="1"/>
    <col min="6684" max="6684" width="9.125" style="94" bestFit="1" customWidth="1"/>
    <col min="6685" max="6685" width="12.125" style="94" customWidth="1"/>
    <col min="6686" max="6686" width="36.5" style="94" customWidth="1"/>
    <col min="6687" max="6687" width="13.875" style="94" customWidth="1"/>
    <col min="6688" max="6688" width="43.125" style="94" customWidth="1"/>
    <col min="6689" max="6689" width="12" style="94" customWidth="1"/>
    <col min="6690" max="6690" width="33.125" style="94" customWidth="1"/>
    <col min="6691" max="6691" width="9.375" style="94"/>
    <col min="6692" max="6692" width="13.375" style="94" bestFit="1" customWidth="1"/>
    <col min="6693" max="6915" width="9.375" style="94"/>
    <col min="6916" max="6916" width="13.375" style="94" customWidth="1"/>
    <col min="6917" max="6918" width="42.625" style="94" customWidth="1"/>
    <col min="6919" max="6920" width="6" style="94" bestFit="1" customWidth="1"/>
    <col min="6921" max="6922" width="11.375" style="94" customWidth="1"/>
    <col min="6923" max="6923" width="12.125" style="94" customWidth="1"/>
    <col min="6924" max="6924" width="9.625" style="94" customWidth="1"/>
    <col min="6925" max="6925" width="10.375" style="94" customWidth="1"/>
    <col min="6926" max="6926" width="8.875" style="94" customWidth="1"/>
    <col min="6927" max="6927" width="9.375" style="94" customWidth="1"/>
    <col min="6928" max="6928" width="9.125" style="94" customWidth="1"/>
    <col min="6929" max="6937" width="9.125" style="94" bestFit="1" customWidth="1"/>
    <col min="6938" max="6939" width="10" style="94" customWidth="1"/>
    <col min="6940" max="6940" width="9.125" style="94" bestFit="1" customWidth="1"/>
    <col min="6941" max="6941" width="12.125" style="94" customWidth="1"/>
    <col min="6942" max="6942" width="36.5" style="94" customWidth="1"/>
    <col min="6943" max="6943" width="13.875" style="94" customWidth="1"/>
    <col min="6944" max="6944" width="43.125" style="94" customWidth="1"/>
    <col min="6945" max="6945" width="12" style="94" customWidth="1"/>
    <col min="6946" max="6946" width="33.125" style="94" customWidth="1"/>
    <col min="6947" max="6947" width="9.375" style="94"/>
    <col min="6948" max="6948" width="13.375" style="94" bestFit="1" customWidth="1"/>
    <col min="6949" max="7171" width="9.375" style="94"/>
    <col min="7172" max="7172" width="13.375" style="94" customWidth="1"/>
    <col min="7173" max="7174" width="42.625" style="94" customWidth="1"/>
    <col min="7175" max="7176" width="6" style="94" bestFit="1" customWidth="1"/>
    <col min="7177" max="7178" width="11.375" style="94" customWidth="1"/>
    <col min="7179" max="7179" width="12.125" style="94" customWidth="1"/>
    <col min="7180" max="7180" width="9.625" style="94" customWidth="1"/>
    <col min="7181" max="7181" width="10.375" style="94" customWidth="1"/>
    <col min="7182" max="7182" width="8.875" style="94" customWidth="1"/>
    <col min="7183" max="7183" width="9.375" style="94" customWidth="1"/>
    <col min="7184" max="7184" width="9.125" style="94" customWidth="1"/>
    <col min="7185" max="7193" width="9.125" style="94" bestFit="1" customWidth="1"/>
    <col min="7194" max="7195" width="10" style="94" customWidth="1"/>
    <col min="7196" max="7196" width="9.125" style="94" bestFit="1" customWidth="1"/>
    <col min="7197" max="7197" width="12.125" style="94" customWidth="1"/>
    <col min="7198" max="7198" width="36.5" style="94" customWidth="1"/>
    <col min="7199" max="7199" width="13.875" style="94" customWidth="1"/>
    <col min="7200" max="7200" width="43.125" style="94" customWidth="1"/>
    <col min="7201" max="7201" width="12" style="94" customWidth="1"/>
    <col min="7202" max="7202" width="33.125" style="94" customWidth="1"/>
    <col min="7203" max="7203" width="9.375" style="94"/>
    <col min="7204" max="7204" width="13.375" style="94" bestFit="1" customWidth="1"/>
    <col min="7205" max="7427" width="9.375" style="94"/>
    <col min="7428" max="7428" width="13.375" style="94" customWidth="1"/>
    <col min="7429" max="7430" width="42.625" style="94" customWidth="1"/>
    <col min="7431" max="7432" width="6" style="94" bestFit="1" customWidth="1"/>
    <col min="7433" max="7434" width="11.375" style="94" customWidth="1"/>
    <col min="7435" max="7435" width="12.125" style="94" customWidth="1"/>
    <col min="7436" max="7436" width="9.625" style="94" customWidth="1"/>
    <col min="7437" max="7437" width="10.375" style="94" customWidth="1"/>
    <col min="7438" max="7438" width="8.875" style="94" customWidth="1"/>
    <col min="7439" max="7439" width="9.375" style="94" customWidth="1"/>
    <col min="7440" max="7440" width="9.125" style="94" customWidth="1"/>
    <col min="7441" max="7449" width="9.125" style="94" bestFit="1" customWidth="1"/>
    <col min="7450" max="7451" width="10" style="94" customWidth="1"/>
    <col min="7452" max="7452" width="9.125" style="94" bestFit="1" customWidth="1"/>
    <col min="7453" max="7453" width="12.125" style="94" customWidth="1"/>
    <col min="7454" max="7454" width="36.5" style="94" customWidth="1"/>
    <col min="7455" max="7455" width="13.875" style="94" customWidth="1"/>
    <col min="7456" max="7456" width="43.125" style="94" customWidth="1"/>
    <col min="7457" max="7457" width="12" style="94" customWidth="1"/>
    <col min="7458" max="7458" width="33.125" style="94" customWidth="1"/>
    <col min="7459" max="7459" width="9.375" style="94"/>
    <col min="7460" max="7460" width="13.375" style="94" bestFit="1" customWidth="1"/>
    <col min="7461" max="7683" width="9.375" style="94"/>
    <col min="7684" max="7684" width="13.375" style="94" customWidth="1"/>
    <col min="7685" max="7686" width="42.625" style="94" customWidth="1"/>
    <col min="7687" max="7688" width="6" style="94" bestFit="1" customWidth="1"/>
    <col min="7689" max="7690" width="11.375" style="94" customWidth="1"/>
    <col min="7691" max="7691" width="12.125" style="94" customWidth="1"/>
    <col min="7692" max="7692" width="9.625" style="94" customWidth="1"/>
    <col min="7693" max="7693" width="10.375" style="94" customWidth="1"/>
    <col min="7694" max="7694" width="8.875" style="94" customWidth="1"/>
    <col min="7695" max="7695" width="9.375" style="94" customWidth="1"/>
    <col min="7696" max="7696" width="9.125" style="94" customWidth="1"/>
    <col min="7697" max="7705" width="9.125" style="94" bestFit="1" customWidth="1"/>
    <col min="7706" max="7707" width="10" style="94" customWidth="1"/>
    <col min="7708" max="7708" width="9.125" style="94" bestFit="1" customWidth="1"/>
    <col min="7709" max="7709" width="12.125" style="94" customWidth="1"/>
    <col min="7710" max="7710" width="36.5" style="94" customWidth="1"/>
    <col min="7711" max="7711" width="13.875" style="94" customWidth="1"/>
    <col min="7712" max="7712" width="43.125" style="94" customWidth="1"/>
    <col min="7713" max="7713" width="12" style="94" customWidth="1"/>
    <col min="7714" max="7714" width="33.125" style="94" customWidth="1"/>
    <col min="7715" max="7715" width="9.375" style="94"/>
    <col min="7716" max="7716" width="13.375" style="94" bestFit="1" customWidth="1"/>
    <col min="7717" max="7939" width="9.375" style="94"/>
    <col min="7940" max="7940" width="13.375" style="94" customWidth="1"/>
    <col min="7941" max="7942" width="42.625" style="94" customWidth="1"/>
    <col min="7943" max="7944" width="6" style="94" bestFit="1" customWidth="1"/>
    <col min="7945" max="7946" width="11.375" style="94" customWidth="1"/>
    <col min="7947" max="7947" width="12.125" style="94" customWidth="1"/>
    <col min="7948" max="7948" width="9.625" style="94" customWidth="1"/>
    <col min="7949" max="7949" width="10.375" style="94" customWidth="1"/>
    <col min="7950" max="7950" width="8.875" style="94" customWidth="1"/>
    <col min="7951" max="7951" width="9.375" style="94" customWidth="1"/>
    <col min="7952" max="7952" width="9.125" style="94" customWidth="1"/>
    <col min="7953" max="7961" width="9.125" style="94" bestFit="1" customWidth="1"/>
    <col min="7962" max="7963" width="10" style="94" customWidth="1"/>
    <col min="7964" max="7964" width="9.125" style="94" bestFit="1" customWidth="1"/>
    <col min="7965" max="7965" width="12.125" style="94" customWidth="1"/>
    <col min="7966" max="7966" width="36.5" style="94" customWidth="1"/>
    <col min="7967" max="7967" width="13.875" style="94" customWidth="1"/>
    <col min="7968" max="7968" width="43.125" style="94" customWidth="1"/>
    <col min="7969" max="7969" width="12" style="94" customWidth="1"/>
    <col min="7970" max="7970" width="33.125" style="94" customWidth="1"/>
    <col min="7971" max="7971" width="9.375" style="94"/>
    <col min="7972" max="7972" width="13.375" style="94" bestFit="1" customWidth="1"/>
    <col min="7973" max="8195" width="9.375" style="94"/>
    <col min="8196" max="8196" width="13.375" style="94" customWidth="1"/>
    <col min="8197" max="8198" width="42.625" style="94" customWidth="1"/>
    <col min="8199" max="8200" width="6" style="94" bestFit="1" customWidth="1"/>
    <col min="8201" max="8202" width="11.375" style="94" customWidth="1"/>
    <col min="8203" max="8203" width="12.125" style="94" customWidth="1"/>
    <col min="8204" max="8204" width="9.625" style="94" customWidth="1"/>
    <col min="8205" max="8205" width="10.375" style="94" customWidth="1"/>
    <col min="8206" max="8206" width="8.875" style="94" customWidth="1"/>
    <col min="8207" max="8207" width="9.375" style="94" customWidth="1"/>
    <col min="8208" max="8208" width="9.125" style="94" customWidth="1"/>
    <col min="8209" max="8217" width="9.125" style="94" bestFit="1" customWidth="1"/>
    <col min="8218" max="8219" width="10" style="94" customWidth="1"/>
    <col min="8220" max="8220" width="9.125" style="94" bestFit="1" customWidth="1"/>
    <col min="8221" max="8221" width="12.125" style="94" customWidth="1"/>
    <col min="8222" max="8222" width="36.5" style="94" customWidth="1"/>
    <col min="8223" max="8223" width="13.875" style="94" customWidth="1"/>
    <col min="8224" max="8224" width="43.125" style="94" customWidth="1"/>
    <col min="8225" max="8225" width="12" style="94" customWidth="1"/>
    <col min="8226" max="8226" width="33.125" style="94" customWidth="1"/>
    <col min="8227" max="8227" width="9.375" style="94"/>
    <col min="8228" max="8228" width="13.375" style="94" bestFit="1" customWidth="1"/>
    <col min="8229" max="8451" width="9.375" style="94"/>
    <col min="8452" max="8452" width="13.375" style="94" customWidth="1"/>
    <col min="8453" max="8454" width="42.625" style="94" customWidth="1"/>
    <col min="8455" max="8456" width="6" style="94" bestFit="1" customWidth="1"/>
    <col min="8457" max="8458" width="11.375" style="94" customWidth="1"/>
    <col min="8459" max="8459" width="12.125" style="94" customWidth="1"/>
    <col min="8460" max="8460" width="9.625" style="94" customWidth="1"/>
    <col min="8461" max="8461" width="10.375" style="94" customWidth="1"/>
    <col min="8462" max="8462" width="8.875" style="94" customWidth="1"/>
    <col min="8463" max="8463" width="9.375" style="94" customWidth="1"/>
    <col min="8464" max="8464" width="9.125" style="94" customWidth="1"/>
    <col min="8465" max="8473" width="9.125" style="94" bestFit="1" customWidth="1"/>
    <col min="8474" max="8475" width="10" style="94" customWidth="1"/>
    <col min="8476" max="8476" width="9.125" style="94" bestFit="1" customWidth="1"/>
    <col min="8477" max="8477" width="12.125" style="94" customWidth="1"/>
    <col min="8478" max="8478" width="36.5" style="94" customWidth="1"/>
    <col min="8479" max="8479" width="13.875" style="94" customWidth="1"/>
    <col min="8480" max="8480" width="43.125" style="94" customWidth="1"/>
    <col min="8481" max="8481" width="12" style="94" customWidth="1"/>
    <col min="8482" max="8482" width="33.125" style="94" customWidth="1"/>
    <col min="8483" max="8483" width="9.375" style="94"/>
    <col min="8484" max="8484" width="13.375" style="94" bestFit="1" customWidth="1"/>
    <col min="8485" max="8707" width="9.375" style="94"/>
    <col min="8708" max="8708" width="13.375" style="94" customWidth="1"/>
    <col min="8709" max="8710" width="42.625" style="94" customWidth="1"/>
    <col min="8711" max="8712" width="6" style="94" bestFit="1" customWidth="1"/>
    <col min="8713" max="8714" width="11.375" style="94" customWidth="1"/>
    <col min="8715" max="8715" width="12.125" style="94" customWidth="1"/>
    <col min="8716" max="8716" width="9.625" style="94" customWidth="1"/>
    <col min="8717" max="8717" width="10.375" style="94" customWidth="1"/>
    <col min="8718" max="8718" width="8.875" style="94" customWidth="1"/>
    <col min="8719" max="8719" width="9.375" style="94" customWidth="1"/>
    <col min="8720" max="8720" width="9.125" style="94" customWidth="1"/>
    <col min="8721" max="8729" width="9.125" style="94" bestFit="1" customWidth="1"/>
    <col min="8730" max="8731" width="10" style="94" customWidth="1"/>
    <col min="8732" max="8732" width="9.125" style="94" bestFit="1" customWidth="1"/>
    <col min="8733" max="8733" width="12.125" style="94" customWidth="1"/>
    <col min="8734" max="8734" width="36.5" style="94" customWidth="1"/>
    <col min="8735" max="8735" width="13.875" style="94" customWidth="1"/>
    <col min="8736" max="8736" width="43.125" style="94" customWidth="1"/>
    <col min="8737" max="8737" width="12" style="94" customWidth="1"/>
    <col min="8738" max="8738" width="33.125" style="94" customWidth="1"/>
    <col min="8739" max="8739" width="9.375" style="94"/>
    <col min="8740" max="8740" width="13.375" style="94" bestFit="1" customWidth="1"/>
    <col min="8741" max="8963" width="9.375" style="94"/>
    <col min="8964" max="8964" width="13.375" style="94" customWidth="1"/>
    <col min="8965" max="8966" width="42.625" style="94" customWidth="1"/>
    <col min="8967" max="8968" width="6" style="94" bestFit="1" customWidth="1"/>
    <col min="8969" max="8970" width="11.375" style="94" customWidth="1"/>
    <col min="8971" max="8971" width="12.125" style="94" customWidth="1"/>
    <col min="8972" max="8972" width="9.625" style="94" customWidth="1"/>
    <col min="8973" max="8973" width="10.375" style="94" customWidth="1"/>
    <col min="8974" max="8974" width="8.875" style="94" customWidth="1"/>
    <col min="8975" max="8975" width="9.375" style="94" customWidth="1"/>
    <col min="8976" max="8976" width="9.125" style="94" customWidth="1"/>
    <col min="8977" max="8985" width="9.125" style="94" bestFit="1" customWidth="1"/>
    <col min="8986" max="8987" width="10" style="94" customWidth="1"/>
    <col min="8988" max="8988" width="9.125" style="94" bestFit="1" customWidth="1"/>
    <col min="8989" max="8989" width="12.125" style="94" customWidth="1"/>
    <col min="8990" max="8990" width="36.5" style="94" customWidth="1"/>
    <col min="8991" max="8991" width="13.875" style="94" customWidth="1"/>
    <col min="8992" max="8992" width="43.125" style="94" customWidth="1"/>
    <col min="8993" max="8993" width="12" style="94" customWidth="1"/>
    <col min="8994" max="8994" width="33.125" style="94" customWidth="1"/>
    <col min="8995" max="8995" width="9.375" style="94"/>
    <col min="8996" max="8996" width="13.375" style="94" bestFit="1" customWidth="1"/>
    <col min="8997" max="9219" width="9.375" style="94"/>
    <col min="9220" max="9220" width="13.375" style="94" customWidth="1"/>
    <col min="9221" max="9222" width="42.625" style="94" customWidth="1"/>
    <col min="9223" max="9224" width="6" style="94" bestFit="1" customWidth="1"/>
    <col min="9225" max="9226" width="11.375" style="94" customWidth="1"/>
    <col min="9227" max="9227" width="12.125" style="94" customWidth="1"/>
    <col min="9228" max="9228" width="9.625" style="94" customWidth="1"/>
    <col min="9229" max="9229" width="10.375" style="94" customWidth="1"/>
    <col min="9230" max="9230" width="8.875" style="94" customWidth="1"/>
    <col min="9231" max="9231" width="9.375" style="94" customWidth="1"/>
    <col min="9232" max="9232" width="9.125" style="94" customWidth="1"/>
    <col min="9233" max="9241" width="9.125" style="94" bestFit="1" customWidth="1"/>
    <col min="9242" max="9243" width="10" style="94" customWidth="1"/>
    <col min="9244" max="9244" width="9.125" style="94" bestFit="1" customWidth="1"/>
    <col min="9245" max="9245" width="12.125" style="94" customWidth="1"/>
    <col min="9246" max="9246" width="36.5" style="94" customWidth="1"/>
    <col min="9247" max="9247" width="13.875" style="94" customWidth="1"/>
    <col min="9248" max="9248" width="43.125" style="94" customWidth="1"/>
    <col min="9249" max="9249" width="12" style="94" customWidth="1"/>
    <col min="9250" max="9250" width="33.125" style="94" customWidth="1"/>
    <col min="9251" max="9251" width="9.375" style="94"/>
    <col min="9252" max="9252" width="13.375" style="94" bestFit="1" customWidth="1"/>
    <col min="9253" max="9475" width="9.375" style="94"/>
    <col min="9476" max="9476" width="13.375" style="94" customWidth="1"/>
    <col min="9477" max="9478" width="42.625" style="94" customWidth="1"/>
    <col min="9479" max="9480" width="6" style="94" bestFit="1" customWidth="1"/>
    <col min="9481" max="9482" width="11.375" style="94" customWidth="1"/>
    <col min="9483" max="9483" width="12.125" style="94" customWidth="1"/>
    <col min="9484" max="9484" width="9.625" style="94" customWidth="1"/>
    <col min="9485" max="9485" width="10.375" style="94" customWidth="1"/>
    <col min="9486" max="9486" width="8.875" style="94" customWidth="1"/>
    <col min="9487" max="9487" width="9.375" style="94" customWidth="1"/>
    <col min="9488" max="9488" width="9.125" style="94" customWidth="1"/>
    <col min="9489" max="9497" width="9.125" style="94" bestFit="1" customWidth="1"/>
    <col min="9498" max="9499" width="10" style="94" customWidth="1"/>
    <col min="9500" max="9500" width="9.125" style="94" bestFit="1" customWidth="1"/>
    <col min="9501" max="9501" width="12.125" style="94" customWidth="1"/>
    <col min="9502" max="9502" width="36.5" style="94" customWidth="1"/>
    <col min="9503" max="9503" width="13.875" style="94" customWidth="1"/>
    <col min="9504" max="9504" width="43.125" style="94" customWidth="1"/>
    <col min="9505" max="9505" width="12" style="94" customWidth="1"/>
    <col min="9506" max="9506" width="33.125" style="94" customWidth="1"/>
    <col min="9507" max="9507" width="9.375" style="94"/>
    <col min="9508" max="9508" width="13.375" style="94" bestFit="1" customWidth="1"/>
    <col min="9509" max="9731" width="9.375" style="94"/>
    <col min="9732" max="9732" width="13.375" style="94" customWidth="1"/>
    <col min="9733" max="9734" width="42.625" style="94" customWidth="1"/>
    <col min="9735" max="9736" width="6" style="94" bestFit="1" customWidth="1"/>
    <col min="9737" max="9738" width="11.375" style="94" customWidth="1"/>
    <col min="9739" max="9739" width="12.125" style="94" customWidth="1"/>
    <col min="9740" max="9740" width="9.625" style="94" customWidth="1"/>
    <col min="9741" max="9741" width="10.375" style="94" customWidth="1"/>
    <col min="9742" max="9742" width="8.875" style="94" customWidth="1"/>
    <col min="9743" max="9743" width="9.375" style="94" customWidth="1"/>
    <col min="9744" max="9744" width="9.125" style="94" customWidth="1"/>
    <col min="9745" max="9753" width="9.125" style="94" bestFit="1" customWidth="1"/>
    <col min="9754" max="9755" width="10" style="94" customWidth="1"/>
    <col min="9756" max="9756" width="9.125" style="94" bestFit="1" customWidth="1"/>
    <col min="9757" max="9757" width="12.125" style="94" customWidth="1"/>
    <col min="9758" max="9758" width="36.5" style="94" customWidth="1"/>
    <col min="9759" max="9759" width="13.875" style="94" customWidth="1"/>
    <col min="9760" max="9760" width="43.125" style="94" customWidth="1"/>
    <col min="9761" max="9761" width="12" style="94" customWidth="1"/>
    <col min="9762" max="9762" width="33.125" style="94" customWidth="1"/>
    <col min="9763" max="9763" width="9.375" style="94"/>
    <col min="9764" max="9764" width="13.375" style="94" bestFit="1" customWidth="1"/>
    <col min="9765" max="9987" width="9.375" style="94"/>
    <col min="9988" max="9988" width="13.375" style="94" customWidth="1"/>
    <col min="9989" max="9990" width="42.625" style="94" customWidth="1"/>
    <col min="9991" max="9992" width="6" style="94" bestFit="1" customWidth="1"/>
    <col min="9993" max="9994" width="11.375" style="94" customWidth="1"/>
    <col min="9995" max="9995" width="12.125" style="94" customWidth="1"/>
    <col min="9996" max="9996" width="9.625" style="94" customWidth="1"/>
    <col min="9997" max="9997" width="10.375" style="94" customWidth="1"/>
    <col min="9998" max="9998" width="8.875" style="94" customWidth="1"/>
    <col min="9999" max="9999" width="9.375" style="94" customWidth="1"/>
    <col min="10000" max="10000" width="9.125" style="94" customWidth="1"/>
    <col min="10001" max="10009" width="9.125" style="94" bestFit="1" customWidth="1"/>
    <col min="10010" max="10011" width="10" style="94" customWidth="1"/>
    <col min="10012" max="10012" width="9.125" style="94" bestFit="1" customWidth="1"/>
    <col min="10013" max="10013" width="12.125" style="94" customWidth="1"/>
    <col min="10014" max="10014" width="36.5" style="94" customWidth="1"/>
    <col min="10015" max="10015" width="13.875" style="94" customWidth="1"/>
    <col min="10016" max="10016" width="43.125" style="94" customWidth="1"/>
    <col min="10017" max="10017" width="12" style="94" customWidth="1"/>
    <col min="10018" max="10018" width="33.125" style="94" customWidth="1"/>
    <col min="10019" max="10019" width="9.375" style="94"/>
    <col min="10020" max="10020" width="13.375" style="94" bestFit="1" customWidth="1"/>
    <col min="10021" max="10243" width="9.375" style="94"/>
    <col min="10244" max="10244" width="13.375" style="94" customWidth="1"/>
    <col min="10245" max="10246" width="42.625" style="94" customWidth="1"/>
    <col min="10247" max="10248" width="6" style="94" bestFit="1" customWidth="1"/>
    <col min="10249" max="10250" width="11.375" style="94" customWidth="1"/>
    <col min="10251" max="10251" width="12.125" style="94" customWidth="1"/>
    <col min="10252" max="10252" width="9.625" style="94" customWidth="1"/>
    <col min="10253" max="10253" width="10.375" style="94" customWidth="1"/>
    <col min="10254" max="10254" width="8.875" style="94" customWidth="1"/>
    <col min="10255" max="10255" width="9.375" style="94" customWidth="1"/>
    <col min="10256" max="10256" width="9.125" style="94" customWidth="1"/>
    <col min="10257" max="10265" width="9.125" style="94" bestFit="1" customWidth="1"/>
    <col min="10266" max="10267" width="10" style="94" customWidth="1"/>
    <col min="10268" max="10268" width="9.125" style="94" bestFit="1" customWidth="1"/>
    <col min="10269" max="10269" width="12.125" style="94" customWidth="1"/>
    <col min="10270" max="10270" width="36.5" style="94" customWidth="1"/>
    <col min="10271" max="10271" width="13.875" style="94" customWidth="1"/>
    <col min="10272" max="10272" width="43.125" style="94" customWidth="1"/>
    <col min="10273" max="10273" width="12" style="94" customWidth="1"/>
    <col min="10274" max="10274" width="33.125" style="94" customWidth="1"/>
    <col min="10275" max="10275" width="9.375" style="94"/>
    <col min="10276" max="10276" width="13.375" style="94" bestFit="1" customWidth="1"/>
    <col min="10277" max="10499" width="9.375" style="94"/>
    <col min="10500" max="10500" width="13.375" style="94" customWidth="1"/>
    <col min="10501" max="10502" width="42.625" style="94" customWidth="1"/>
    <col min="10503" max="10504" width="6" style="94" bestFit="1" customWidth="1"/>
    <col min="10505" max="10506" width="11.375" style="94" customWidth="1"/>
    <col min="10507" max="10507" width="12.125" style="94" customWidth="1"/>
    <col min="10508" max="10508" width="9.625" style="94" customWidth="1"/>
    <col min="10509" max="10509" width="10.375" style="94" customWidth="1"/>
    <col min="10510" max="10510" width="8.875" style="94" customWidth="1"/>
    <col min="10511" max="10511" width="9.375" style="94" customWidth="1"/>
    <col min="10512" max="10512" width="9.125" style="94" customWidth="1"/>
    <col min="10513" max="10521" width="9.125" style="94" bestFit="1" customWidth="1"/>
    <col min="10522" max="10523" width="10" style="94" customWidth="1"/>
    <col min="10524" max="10524" width="9.125" style="94" bestFit="1" customWidth="1"/>
    <col min="10525" max="10525" width="12.125" style="94" customWidth="1"/>
    <col min="10526" max="10526" width="36.5" style="94" customWidth="1"/>
    <col min="10527" max="10527" width="13.875" style="94" customWidth="1"/>
    <col min="10528" max="10528" width="43.125" style="94" customWidth="1"/>
    <col min="10529" max="10529" width="12" style="94" customWidth="1"/>
    <col min="10530" max="10530" width="33.125" style="94" customWidth="1"/>
    <col min="10531" max="10531" width="9.375" style="94"/>
    <col min="10532" max="10532" width="13.375" style="94" bestFit="1" customWidth="1"/>
    <col min="10533" max="10755" width="9.375" style="94"/>
    <col min="10756" max="10756" width="13.375" style="94" customWidth="1"/>
    <col min="10757" max="10758" width="42.625" style="94" customWidth="1"/>
    <col min="10759" max="10760" width="6" style="94" bestFit="1" customWidth="1"/>
    <col min="10761" max="10762" width="11.375" style="94" customWidth="1"/>
    <col min="10763" max="10763" width="12.125" style="94" customWidth="1"/>
    <col min="10764" max="10764" width="9.625" style="94" customWidth="1"/>
    <col min="10765" max="10765" width="10.375" style="94" customWidth="1"/>
    <col min="10766" max="10766" width="8.875" style="94" customWidth="1"/>
    <col min="10767" max="10767" width="9.375" style="94" customWidth="1"/>
    <col min="10768" max="10768" width="9.125" style="94" customWidth="1"/>
    <col min="10769" max="10777" width="9.125" style="94" bestFit="1" customWidth="1"/>
    <col min="10778" max="10779" width="10" style="94" customWidth="1"/>
    <col min="10780" max="10780" width="9.125" style="94" bestFit="1" customWidth="1"/>
    <col min="10781" max="10781" width="12.125" style="94" customWidth="1"/>
    <col min="10782" max="10782" width="36.5" style="94" customWidth="1"/>
    <col min="10783" max="10783" width="13.875" style="94" customWidth="1"/>
    <col min="10784" max="10784" width="43.125" style="94" customWidth="1"/>
    <col min="10785" max="10785" width="12" style="94" customWidth="1"/>
    <col min="10786" max="10786" width="33.125" style="94" customWidth="1"/>
    <col min="10787" max="10787" width="9.375" style="94"/>
    <col min="10788" max="10788" width="13.375" style="94" bestFit="1" customWidth="1"/>
    <col min="10789" max="11011" width="9.375" style="94"/>
    <col min="11012" max="11012" width="13.375" style="94" customWidth="1"/>
    <col min="11013" max="11014" width="42.625" style="94" customWidth="1"/>
    <col min="11015" max="11016" width="6" style="94" bestFit="1" customWidth="1"/>
    <col min="11017" max="11018" width="11.375" style="94" customWidth="1"/>
    <col min="11019" max="11019" width="12.125" style="94" customWidth="1"/>
    <col min="11020" max="11020" width="9.625" style="94" customWidth="1"/>
    <col min="11021" max="11021" width="10.375" style="94" customWidth="1"/>
    <col min="11022" max="11022" width="8.875" style="94" customWidth="1"/>
    <col min="11023" max="11023" width="9.375" style="94" customWidth="1"/>
    <col min="11024" max="11024" width="9.125" style="94" customWidth="1"/>
    <col min="11025" max="11033" width="9.125" style="94" bestFit="1" customWidth="1"/>
    <col min="11034" max="11035" width="10" style="94" customWidth="1"/>
    <col min="11036" max="11036" width="9.125" style="94" bestFit="1" customWidth="1"/>
    <col min="11037" max="11037" width="12.125" style="94" customWidth="1"/>
    <col min="11038" max="11038" width="36.5" style="94" customWidth="1"/>
    <col min="11039" max="11039" width="13.875" style="94" customWidth="1"/>
    <col min="11040" max="11040" width="43.125" style="94" customWidth="1"/>
    <col min="11041" max="11041" width="12" style="94" customWidth="1"/>
    <col min="11042" max="11042" width="33.125" style="94" customWidth="1"/>
    <col min="11043" max="11043" width="9.375" style="94"/>
    <col min="11044" max="11044" width="13.375" style="94" bestFit="1" customWidth="1"/>
    <col min="11045" max="11267" width="9.375" style="94"/>
    <col min="11268" max="11268" width="13.375" style="94" customWidth="1"/>
    <col min="11269" max="11270" width="42.625" style="94" customWidth="1"/>
    <col min="11271" max="11272" width="6" style="94" bestFit="1" customWidth="1"/>
    <col min="11273" max="11274" width="11.375" style="94" customWidth="1"/>
    <col min="11275" max="11275" width="12.125" style="94" customWidth="1"/>
    <col min="11276" max="11276" width="9.625" style="94" customWidth="1"/>
    <col min="11277" max="11277" width="10.375" style="94" customWidth="1"/>
    <col min="11278" max="11278" width="8.875" style="94" customWidth="1"/>
    <col min="11279" max="11279" width="9.375" style="94" customWidth="1"/>
    <col min="11280" max="11280" width="9.125" style="94" customWidth="1"/>
    <col min="11281" max="11289" width="9.125" style="94" bestFit="1" customWidth="1"/>
    <col min="11290" max="11291" width="10" style="94" customWidth="1"/>
    <col min="11292" max="11292" width="9.125" style="94" bestFit="1" customWidth="1"/>
    <col min="11293" max="11293" width="12.125" style="94" customWidth="1"/>
    <col min="11294" max="11294" width="36.5" style="94" customWidth="1"/>
    <col min="11295" max="11295" width="13.875" style="94" customWidth="1"/>
    <col min="11296" max="11296" width="43.125" style="94" customWidth="1"/>
    <col min="11297" max="11297" width="12" style="94" customWidth="1"/>
    <col min="11298" max="11298" width="33.125" style="94" customWidth="1"/>
    <col min="11299" max="11299" width="9.375" style="94"/>
    <col min="11300" max="11300" width="13.375" style="94" bestFit="1" customWidth="1"/>
    <col min="11301" max="11523" width="9.375" style="94"/>
    <col min="11524" max="11524" width="13.375" style="94" customWidth="1"/>
    <col min="11525" max="11526" width="42.625" style="94" customWidth="1"/>
    <col min="11527" max="11528" width="6" style="94" bestFit="1" customWidth="1"/>
    <col min="11529" max="11530" width="11.375" style="94" customWidth="1"/>
    <col min="11531" max="11531" width="12.125" style="94" customWidth="1"/>
    <col min="11532" max="11532" width="9.625" style="94" customWidth="1"/>
    <col min="11533" max="11533" width="10.375" style="94" customWidth="1"/>
    <col min="11534" max="11534" width="8.875" style="94" customWidth="1"/>
    <col min="11535" max="11535" width="9.375" style="94" customWidth="1"/>
    <col min="11536" max="11536" width="9.125" style="94" customWidth="1"/>
    <col min="11537" max="11545" width="9.125" style="94" bestFit="1" customWidth="1"/>
    <col min="11546" max="11547" width="10" style="94" customWidth="1"/>
    <col min="11548" max="11548" width="9.125" style="94" bestFit="1" customWidth="1"/>
    <col min="11549" max="11549" width="12.125" style="94" customWidth="1"/>
    <col min="11550" max="11550" width="36.5" style="94" customWidth="1"/>
    <col min="11551" max="11551" width="13.875" style="94" customWidth="1"/>
    <col min="11552" max="11552" width="43.125" style="94" customWidth="1"/>
    <col min="11553" max="11553" width="12" style="94" customWidth="1"/>
    <col min="11554" max="11554" width="33.125" style="94" customWidth="1"/>
    <col min="11555" max="11555" width="9.375" style="94"/>
    <col min="11556" max="11556" width="13.375" style="94" bestFit="1" customWidth="1"/>
    <col min="11557" max="11779" width="9.375" style="94"/>
    <col min="11780" max="11780" width="13.375" style="94" customWidth="1"/>
    <col min="11781" max="11782" width="42.625" style="94" customWidth="1"/>
    <col min="11783" max="11784" width="6" style="94" bestFit="1" customWidth="1"/>
    <col min="11785" max="11786" width="11.375" style="94" customWidth="1"/>
    <col min="11787" max="11787" width="12.125" style="94" customWidth="1"/>
    <col min="11788" max="11788" width="9.625" style="94" customWidth="1"/>
    <col min="11789" max="11789" width="10.375" style="94" customWidth="1"/>
    <col min="11790" max="11790" width="8.875" style="94" customWidth="1"/>
    <col min="11791" max="11791" width="9.375" style="94" customWidth="1"/>
    <col min="11792" max="11792" width="9.125" style="94" customWidth="1"/>
    <col min="11793" max="11801" width="9.125" style="94" bestFit="1" customWidth="1"/>
    <col min="11802" max="11803" width="10" style="94" customWidth="1"/>
    <col min="11804" max="11804" width="9.125" style="94" bestFit="1" customWidth="1"/>
    <col min="11805" max="11805" width="12.125" style="94" customWidth="1"/>
    <col min="11806" max="11806" width="36.5" style="94" customWidth="1"/>
    <col min="11807" max="11807" width="13.875" style="94" customWidth="1"/>
    <col min="11808" max="11808" width="43.125" style="94" customWidth="1"/>
    <col min="11809" max="11809" width="12" style="94" customWidth="1"/>
    <col min="11810" max="11810" width="33.125" style="94" customWidth="1"/>
    <col min="11811" max="11811" width="9.375" style="94"/>
    <col min="11812" max="11812" width="13.375" style="94" bestFit="1" customWidth="1"/>
    <col min="11813" max="12035" width="9.375" style="94"/>
    <col min="12036" max="12036" width="13.375" style="94" customWidth="1"/>
    <col min="12037" max="12038" width="42.625" style="94" customWidth="1"/>
    <col min="12039" max="12040" width="6" style="94" bestFit="1" customWidth="1"/>
    <col min="12041" max="12042" width="11.375" style="94" customWidth="1"/>
    <col min="12043" max="12043" width="12.125" style="94" customWidth="1"/>
    <col min="12044" max="12044" width="9.625" style="94" customWidth="1"/>
    <col min="12045" max="12045" width="10.375" style="94" customWidth="1"/>
    <col min="12046" max="12046" width="8.875" style="94" customWidth="1"/>
    <col min="12047" max="12047" width="9.375" style="94" customWidth="1"/>
    <col min="12048" max="12048" width="9.125" style="94" customWidth="1"/>
    <col min="12049" max="12057" width="9.125" style="94" bestFit="1" customWidth="1"/>
    <col min="12058" max="12059" width="10" style="94" customWidth="1"/>
    <col min="12060" max="12060" width="9.125" style="94" bestFit="1" customWidth="1"/>
    <col min="12061" max="12061" width="12.125" style="94" customWidth="1"/>
    <col min="12062" max="12062" width="36.5" style="94" customWidth="1"/>
    <col min="12063" max="12063" width="13.875" style="94" customWidth="1"/>
    <col min="12064" max="12064" width="43.125" style="94" customWidth="1"/>
    <col min="12065" max="12065" width="12" style="94" customWidth="1"/>
    <col min="12066" max="12066" width="33.125" style="94" customWidth="1"/>
    <col min="12067" max="12067" width="9.375" style="94"/>
    <col min="12068" max="12068" width="13.375" style="94" bestFit="1" customWidth="1"/>
    <col min="12069" max="12291" width="9.375" style="94"/>
    <col min="12292" max="12292" width="13.375" style="94" customWidth="1"/>
    <col min="12293" max="12294" width="42.625" style="94" customWidth="1"/>
    <col min="12295" max="12296" width="6" style="94" bestFit="1" customWidth="1"/>
    <col min="12297" max="12298" width="11.375" style="94" customWidth="1"/>
    <col min="12299" max="12299" width="12.125" style="94" customWidth="1"/>
    <col min="12300" max="12300" width="9.625" style="94" customWidth="1"/>
    <col min="12301" max="12301" width="10.375" style="94" customWidth="1"/>
    <col min="12302" max="12302" width="8.875" style="94" customWidth="1"/>
    <col min="12303" max="12303" width="9.375" style="94" customWidth="1"/>
    <col min="12304" max="12304" width="9.125" style="94" customWidth="1"/>
    <col min="12305" max="12313" width="9.125" style="94" bestFit="1" customWidth="1"/>
    <col min="12314" max="12315" width="10" style="94" customWidth="1"/>
    <col min="12316" max="12316" width="9.125" style="94" bestFit="1" customWidth="1"/>
    <col min="12317" max="12317" width="12.125" style="94" customWidth="1"/>
    <col min="12318" max="12318" width="36.5" style="94" customWidth="1"/>
    <col min="12319" max="12319" width="13.875" style="94" customWidth="1"/>
    <col min="12320" max="12320" width="43.125" style="94" customWidth="1"/>
    <col min="12321" max="12321" width="12" style="94" customWidth="1"/>
    <col min="12322" max="12322" width="33.125" style="94" customWidth="1"/>
    <col min="12323" max="12323" width="9.375" style="94"/>
    <col min="12324" max="12324" width="13.375" style="94" bestFit="1" customWidth="1"/>
    <col min="12325" max="12547" width="9.375" style="94"/>
    <col min="12548" max="12548" width="13.375" style="94" customWidth="1"/>
    <col min="12549" max="12550" width="42.625" style="94" customWidth="1"/>
    <col min="12551" max="12552" width="6" style="94" bestFit="1" customWidth="1"/>
    <col min="12553" max="12554" width="11.375" style="94" customWidth="1"/>
    <col min="12555" max="12555" width="12.125" style="94" customWidth="1"/>
    <col min="12556" max="12556" width="9.625" style="94" customWidth="1"/>
    <col min="12557" max="12557" width="10.375" style="94" customWidth="1"/>
    <col min="12558" max="12558" width="8.875" style="94" customWidth="1"/>
    <col min="12559" max="12559" width="9.375" style="94" customWidth="1"/>
    <col min="12560" max="12560" width="9.125" style="94" customWidth="1"/>
    <col min="12561" max="12569" width="9.125" style="94" bestFit="1" customWidth="1"/>
    <col min="12570" max="12571" width="10" style="94" customWidth="1"/>
    <col min="12572" max="12572" width="9.125" style="94" bestFit="1" customWidth="1"/>
    <col min="12573" max="12573" width="12.125" style="94" customWidth="1"/>
    <col min="12574" max="12574" width="36.5" style="94" customWidth="1"/>
    <col min="12575" max="12575" width="13.875" style="94" customWidth="1"/>
    <col min="12576" max="12576" width="43.125" style="94" customWidth="1"/>
    <col min="12577" max="12577" width="12" style="94" customWidth="1"/>
    <col min="12578" max="12578" width="33.125" style="94" customWidth="1"/>
    <col min="12579" max="12579" width="9.375" style="94"/>
    <col min="12580" max="12580" width="13.375" style="94" bestFit="1" customWidth="1"/>
    <col min="12581" max="12803" width="9.375" style="94"/>
    <col min="12804" max="12804" width="13.375" style="94" customWidth="1"/>
    <col min="12805" max="12806" width="42.625" style="94" customWidth="1"/>
    <col min="12807" max="12808" width="6" style="94" bestFit="1" customWidth="1"/>
    <col min="12809" max="12810" width="11.375" style="94" customWidth="1"/>
    <col min="12811" max="12811" width="12.125" style="94" customWidth="1"/>
    <col min="12812" max="12812" width="9.625" style="94" customWidth="1"/>
    <col min="12813" max="12813" width="10.375" style="94" customWidth="1"/>
    <col min="12814" max="12814" width="8.875" style="94" customWidth="1"/>
    <col min="12815" max="12815" width="9.375" style="94" customWidth="1"/>
    <col min="12816" max="12816" width="9.125" style="94" customWidth="1"/>
    <col min="12817" max="12825" width="9.125" style="94" bestFit="1" customWidth="1"/>
    <col min="12826" max="12827" width="10" style="94" customWidth="1"/>
    <col min="12828" max="12828" width="9.125" style="94" bestFit="1" customWidth="1"/>
    <col min="12829" max="12829" width="12.125" style="94" customWidth="1"/>
    <col min="12830" max="12830" width="36.5" style="94" customWidth="1"/>
    <col min="12831" max="12831" width="13.875" style="94" customWidth="1"/>
    <col min="12832" max="12832" width="43.125" style="94" customWidth="1"/>
    <col min="12833" max="12833" width="12" style="94" customWidth="1"/>
    <col min="12834" max="12834" width="33.125" style="94" customWidth="1"/>
    <col min="12835" max="12835" width="9.375" style="94"/>
    <col min="12836" max="12836" width="13.375" style="94" bestFit="1" customWidth="1"/>
    <col min="12837" max="13059" width="9.375" style="94"/>
    <col min="13060" max="13060" width="13.375" style="94" customWidth="1"/>
    <col min="13061" max="13062" width="42.625" style="94" customWidth="1"/>
    <col min="13063" max="13064" width="6" style="94" bestFit="1" customWidth="1"/>
    <col min="13065" max="13066" width="11.375" style="94" customWidth="1"/>
    <col min="13067" max="13067" width="12.125" style="94" customWidth="1"/>
    <col min="13068" max="13068" width="9.625" style="94" customWidth="1"/>
    <col min="13069" max="13069" width="10.375" style="94" customWidth="1"/>
    <col min="13070" max="13070" width="8.875" style="94" customWidth="1"/>
    <col min="13071" max="13071" width="9.375" style="94" customWidth="1"/>
    <col min="13072" max="13072" width="9.125" style="94" customWidth="1"/>
    <col min="13073" max="13081" width="9.125" style="94" bestFit="1" customWidth="1"/>
    <col min="13082" max="13083" width="10" style="94" customWidth="1"/>
    <col min="13084" max="13084" width="9.125" style="94" bestFit="1" customWidth="1"/>
    <col min="13085" max="13085" width="12.125" style="94" customWidth="1"/>
    <col min="13086" max="13086" width="36.5" style="94" customWidth="1"/>
    <col min="13087" max="13087" width="13.875" style="94" customWidth="1"/>
    <col min="13088" max="13088" width="43.125" style="94" customWidth="1"/>
    <col min="13089" max="13089" width="12" style="94" customWidth="1"/>
    <col min="13090" max="13090" width="33.125" style="94" customWidth="1"/>
    <col min="13091" max="13091" width="9.375" style="94"/>
    <col min="13092" max="13092" width="13.375" style="94" bestFit="1" customWidth="1"/>
    <col min="13093" max="13315" width="9.375" style="94"/>
    <col min="13316" max="13316" width="13.375" style="94" customWidth="1"/>
    <col min="13317" max="13318" width="42.625" style="94" customWidth="1"/>
    <col min="13319" max="13320" width="6" style="94" bestFit="1" customWidth="1"/>
    <col min="13321" max="13322" width="11.375" style="94" customWidth="1"/>
    <col min="13323" max="13323" width="12.125" style="94" customWidth="1"/>
    <col min="13324" max="13324" width="9.625" style="94" customWidth="1"/>
    <col min="13325" max="13325" width="10.375" style="94" customWidth="1"/>
    <col min="13326" max="13326" width="8.875" style="94" customWidth="1"/>
    <col min="13327" max="13327" width="9.375" style="94" customWidth="1"/>
    <col min="13328" max="13328" width="9.125" style="94" customWidth="1"/>
    <col min="13329" max="13337" width="9.125" style="94" bestFit="1" customWidth="1"/>
    <col min="13338" max="13339" width="10" style="94" customWidth="1"/>
    <col min="13340" max="13340" width="9.125" style="94" bestFit="1" customWidth="1"/>
    <col min="13341" max="13341" width="12.125" style="94" customWidth="1"/>
    <col min="13342" max="13342" width="36.5" style="94" customWidth="1"/>
    <col min="13343" max="13343" width="13.875" style="94" customWidth="1"/>
    <col min="13344" max="13344" width="43.125" style="94" customWidth="1"/>
    <col min="13345" max="13345" width="12" style="94" customWidth="1"/>
    <col min="13346" max="13346" width="33.125" style="94" customWidth="1"/>
    <col min="13347" max="13347" width="9.375" style="94"/>
    <col min="13348" max="13348" width="13.375" style="94" bestFit="1" customWidth="1"/>
    <col min="13349" max="13571" width="9.375" style="94"/>
    <col min="13572" max="13572" width="13.375" style="94" customWidth="1"/>
    <col min="13573" max="13574" width="42.625" style="94" customWidth="1"/>
    <col min="13575" max="13576" width="6" style="94" bestFit="1" customWidth="1"/>
    <col min="13577" max="13578" width="11.375" style="94" customWidth="1"/>
    <col min="13579" max="13579" width="12.125" style="94" customWidth="1"/>
    <col min="13580" max="13580" width="9.625" style="94" customWidth="1"/>
    <col min="13581" max="13581" width="10.375" style="94" customWidth="1"/>
    <col min="13582" max="13582" width="8.875" style="94" customWidth="1"/>
    <col min="13583" max="13583" width="9.375" style="94" customWidth="1"/>
    <col min="13584" max="13584" width="9.125" style="94" customWidth="1"/>
    <col min="13585" max="13593" width="9.125" style="94" bestFit="1" customWidth="1"/>
    <col min="13594" max="13595" width="10" style="94" customWidth="1"/>
    <col min="13596" max="13596" width="9.125" style="94" bestFit="1" customWidth="1"/>
    <col min="13597" max="13597" width="12.125" style="94" customWidth="1"/>
    <col min="13598" max="13598" width="36.5" style="94" customWidth="1"/>
    <col min="13599" max="13599" width="13.875" style="94" customWidth="1"/>
    <col min="13600" max="13600" width="43.125" style="94" customWidth="1"/>
    <col min="13601" max="13601" width="12" style="94" customWidth="1"/>
    <col min="13602" max="13602" width="33.125" style="94" customWidth="1"/>
    <col min="13603" max="13603" width="9.375" style="94"/>
    <col min="13604" max="13604" width="13.375" style="94" bestFit="1" customWidth="1"/>
    <col min="13605" max="13827" width="9.375" style="94"/>
    <col min="13828" max="13828" width="13.375" style="94" customWidth="1"/>
    <col min="13829" max="13830" width="42.625" style="94" customWidth="1"/>
    <col min="13831" max="13832" width="6" style="94" bestFit="1" customWidth="1"/>
    <col min="13833" max="13834" width="11.375" style="94" customWidth="1"/>
    <col min="13835" max="13835" width="12.125" style="94" customWidth="1"/>
    <col min="13836" max="13836" width="9.625" style="94" customWidth="1"/>
    <col min="13837" max="13837" width="10.375" style="94" customWidth="1"/>
    <col min="13838" max="13838" width="8.875" style="94" customWidth="1"/>
    <col min="13839" max="13839" width="9.375" style="94" customWidth="1"/>
    <col min="13840" max="13840" width="9.125" style="94" customWidth="1"/>
    <col min="13841" max="13849" width="9.125" style="94" bestFit="1" customWidth="1"/>
    <col min="13850" max="13851" width="10" style="94" customWidth="1"/>
    <col min="13852" max="13852" width="9.125" style="94" bestFit="1" customWidth="1"/>
    <col min="13853" max="13853" width="12.125" style="94" customWidth="1"/>
    <col min="13854" max="13854" width="36.5" style="94" customWidth="1"/>
    <col min="13855" max="13855" width="13.875" style="94" customWidth="1"/>
    <col min="13856" max="13856" width="43.125" style="94" customWidth="1"/>
    <col min="13857" max="13857" width="12" style="94" customWidth="1"/>
    <col min="13858" max="13858" width="33.125" style="94" customWidth="1"/>
    <col min="13859" max="13859" width="9.375" style="94"/>
    <col min="13860" max="13860" width="13.375" style="94" bestFit="1" customWidth="1"/>
    <col min="13861" max="14083" width="9.375" style="94"/>
    <col min="14084" max="14084" width="13.375" style="94" customWidth="1"/>
    <col min="14085" max="14086" width="42.625" style="94" customWidth="1"/>
    <col min="14087" max="14088" width="6" style="94" bestFit="1" customWidth="1"/>
    <col min="14089" max="14090" width="11.375" style="94" customWidth="1"/>
    <col min="14091" max="14091" width="12.125" style="94" customWidth="1"/>
    <col min="14092" max="14092" width="9.625" style="94" customWidth="1"/>
    <col min="14093" max="14093" width="10.375" style="94" customWidth="1"/>
    <col min="14094" max="14094" width="8.875" style="94" customWidth="1"/>
    <col min="14095" max="14095" width="9.375" style="94" customWidth="1"/>
    <col min="14096" max="14096" width="9.125" style="94" customWidth="1"/>
    <col min="14097" max="14105" width="9.125" style="94" bestFit="1" customWidth="1"/>
    <col min="14106" max="14107" width="10" style="94" customWidth="1"/>
    <col min="14108" max="14108" width="9.125" style="94" bestFit="1" customWidth="1"/>
    <col min="14109" max="14109" width="12.125" style="94" customWidth="1"/>
    <col min="14110" max="14110" width="36.5" style="94" customWidth="1"/>
    <col min="14111" max="14111" width="13.875" style="94" customWidth="1"/>
    <col min="14112" max="14112" width="43.125" style="94" customWidth="1"/>
    <col min="14113" max="14113" width="12" style="94" customWidth="1"/>
    <col min="14114" max="14114" width="33.125" style="94" customWidth="1"/>
    <col min="14115" max="14115" width="9.375" style="94"/>
    <col min="14116" max="14116" width="13.375" style="94" bestFit="1" customWidth="1"/>
    <col min="14117" max="14339" width="9.375" style="94"/>
    <col min="14340" max="14340" width="13.375" style="94" customWidth="1"/>
    <col min="14341" max="14342" width="42.625" style="94" customWidth="1"/>
    <col min="14343" max="14344" width="6" style="94" bestFit="1" customWidth="1"/>
    <col min="14345" max="14346" width="11.375" style="94" customWidth="1"/>
    <col min="14347" max="14347" width="12.125" style="94" customWidth="1"/>
    <col min="14348" max="14348" width="9.625" style="94" customWidth="1"/>
    <col min="14349" max="14349" width="10.375" style="94" customWidth="1"/>
    <col min="14350" max="14350" width="8.875" style="94" customWidth="1"/>
    <col min="14351" max="14351" width="9.375" style="94" customWidth="1"/>
    <col min="14352" max="14352" width="9.125" style="94" customWidth="1"/>
    <col min="14353" max="14361" width="9.125" style="94" bestFit="1" customWidth="1"/>
    <col min="14362" max="14363" width="10" style="94" customWidth="1"/>
    <col min="14364" max="14364" width="9.125" style="94" bestFit="1" customWidth="1"/>
    <col min="14365" max="14365" width="12.125" style="94" customWidth="1"/>
    <col min="14366" max="14366" width="36.5" style="94" customWidth="1"/>
    <col min="14367" max="14367" width="13.875" style="94" customWidth="1"/>
    <col min="14368" max="14368" width="43.125" style="94" customWidth="1"/>
    <col min="14369" max="14369" width="12" style="94" customWidth="1"/>
    <col min="14370" max="14370" width="33.125" style="94" customWidth="1"/>
    <col min="14371" max="14371" width="9.375" style="94"/>
    <col min="14372" max="14372" width="13.375" style="94" bestFit="1" customWidth="1"/>
    <col min="14373" max="14595" width="9.375" style="94"/>
    <col min="14596" max="14596" width="13.375" style="94" customWidth="1"/>
    <col min="14597" max="14598" width="42.625" style="94" customWidth="1"/>
    <col min="14599" max="14600" width="6" style="94" bestFit="1" customWidth="1"/>
    <col min="14601" max="14602" width="11.375" style="94" customWidth="1"/>
    <col min="14603" max="14603" width="12.125" style="94" customWidth="1"/>
    <col min="14604" max="14604" width="9.625" style="94" customWidth="1"/>
    <col min="14605" max="14605" width="10.375" style="94" customWidth="1"/>
    <col min="14606" max="14606" width="8.875" style="94" customWidth="1"/>
    <col min="14607" max="14607" width="9.375" style="94" customWidth="1"/>
    <col min="14608" max="14608" width="9.125" style="94" customWidth="1"/>
    <col min="14609" max="14617" width="9.125" style="94" bestFit="1" customWidth="1"/>
    <col min="14618" max="14619" width="10" style="94" customWidth="1"/>
    <col min="14620" max="14620" width="9.125" style="94" bestFit="1" customWidth="1"/>
    <col min="14621" max="14621" width="12.125" style="94" customWidth="1"/>
    <col min="14622" max="14622" width="36.5" style="94" customWidth="1"/>
    <col min="14623" max="14623" width="13.875" style="94" customWidth="1"/>
    <col min="14624" max="14624" width="43.125" style="94" customWidth="1"/>
    <col min="14625" max="14625" width="12" style="94" customWidth="1"/>
    <col min="14626" max="14626" width="33.125" style="94" customWidth="1"/>
    <col min="14627" max="14627" width="9.375" style="94"/>
    <col min="14628" max="14628" width="13.375" style="94" bestFit="1" customWidth="1"/>
    <col min="14629" max="14851" width="9.375" style="94"/>
    <col min="14852" max="14852" width="13.375" style="94" customWidth="1"/>
    <col min="14853" max="14854" width="42.625" style="94" customWidth="1"/>
    <col min="14855" max="14856" width="6" style="94" bestFit="1" customWidth="1"/>
    <col min="14857" max="14858" width="11.375" style="94" customWidth="1"/>
    <col min="14859" max="14859" width="12.125" style="94" customWidth="1"/>
    <col min="14860" max="14860" width="9.625" style="94" customWidth="1"/>
    <col min="14861" max="14861" width="10.375" style="94" customWidth="1"/>
    <col min="14862" max="14862" width="8.875" style="94" customWidth="1"/>
    <col min="14863" max="14863" width="9.375" style="94" customWidth="1"/>
    <col min="14864" max="14864" width="9.125" style="94" customWidth="1"/>
    <col min="14865" max="14873" width="9.125" style="94" bestFit="1" customWidth="1"/>
    <col min="14874" max="14875" width="10" style="94" customWidth="1"/>
    <col min="14876" max="14876" width="9.125" style="94" bestFit="1" customWidth="1"/>
    <col min="14877" max="14877" width="12.125" style="94" customWidth="1"/>
    <col min="14878" max="14878" width="36.5" style="94" customWidth="1"/>
    <col min="14879" max="14879" width="13.875" style="94" customWidth="1"/>
    <col min="14880" max="14880" width="43.125" style="94" customWidth="1"/>
    <col min="14881" max="14881" width="12" style="94" customWidth="1"/>
    <col min="14882" max="14882" width="33.125" style="94" customWidth="1"/>
    <col min="14883" max="14883" width="9.375" style="94"/>
    <col min="14884" max="14884" width="13.375" style="94" bestFit="1" customWidth="1"/>
    <col min="14885" max="15107" width="9.375" style="94"/>
    <col min="15108" max="15108" width="13.375" style="94" customWidth="1"/>
    <col min="15109" max="15110" width="42.625" style="94" customWidth="1"/>
    <col min="15111" max="15112" width="6" style="94" bestFit="1" customWidth="1"/>
    <col min="15113" max="15114" width="11.375" style="94" customWidth="1"/>
    <col min="15115" max="15115" width="12.125" style="94" customWidth="1"/>
    <col min="15116" max="15116" width="9.625" style="94" customWidth="1"/>
    <col min="15117" max="15117" width="10.375" style="94" customWidth="1"/>
    <col min="15118" max="15118" width="8.875" style="94" customWidth="1"/>
    <col min="15119" max="15119" width="9.375" style="94" customWidth="1"/>
    <col min="15120" max="15120" width="9.125" style="94" customWidth="1"/>
    <col min="15121" max="15129" width="9.125" style="94" bestFit="1" customWidth="1"/>
    <col min="15130" max="15131" width="10" style="94" customWidth="1"/>
    <col min="15132" max="15132" width="9.125" style="94" bestFit="1" customWidth="1"/>
    <col min="15133" max="15133" width="12.125" style="94" customWidth="1"/>
    <col min="15134" max="15134" width="36.5" style="94" customWidth="1"/>
    <col min="15135" max="15135" width="13.875" style="94" customWidth="1"/>
    <col min="15136" max="15136" width="43.125" style="94" customWidth="1"/>
    <col min="15137" max="15137" width="12" style="94" customWidth="1"/>
    <col min="15138" max="15138" width="33.125" style="94" customWidth="1"/>
    <col min="15139" max="15139" width="9.375" style="94"/>
    <col min="15140" max="15140" width="13.375" style="94" bestFit="1" customWidth="1"/>
    <col min="15141" max="15363" width="9.375" style="94"/>
    <col min="15364" max="15364" width="13.375" style="94" customWidth="1"/>
    <col min="15365" max="15366" width="42.625" style="94" customWidth="1"/>
    <col min="15367" max="15368" width="6" style="94" bestFit="1" customWidth="1"/>
    <col min="15369" max="15370" width="11.375" style="94" customWidth="1"/>
    <col min="15371" max="15371" width="12.125" style="94" customWidth="1"/>
    <col min="15372" max="15372" width="9.625" style="94" customWidth="1"/>
    <col min="15373" max="15373" width="10.375" style="94" customWidth="1"/>
    <col min="15374" max="15374" width="8.875" style="94" customWidth="1"/>
    <col min="15375" max="15375" width="9.375" style="94" customWidth="1"/>
    <col min="15376" max="15376" width="9.125" style="94" customWidth="1"/>
    <col min="15377" max="15385" width="9.125" style="94" bestFit="1" customWidth="1"/>
    <col min="15386" max="15387" width="10" style="94" customWidth="1"/>
    <col min="15388" max="15388" width="9.125" style="94" bestFit="1" customWidth="1"/>
    <col min="15389" max="15389" width="12.125" style="94" customWidth="1"/>
    <col min="15390" max="15390" width="36.5" style="94" customWidth="1"/>
    <col min="15391" max="15391" width="13.875" style="94" customWidth="1"/>
    <col min="15392" max="15392" width="43.125" style="94" customWidth="1"/>
    <col min="15393" max="15393" width="12" style="94" customWidth="1"/>
    <col min="15394" max="15394" width="33.125" style="94" customWidth="1"/>
    <col min="15395" max="15395" width="9.375" style="94"/>
    <col min="15396" max="15396" width="13.375" style="94" bestFit="1" customWidth="1"/>
    <col min="15397" max="15619" width="9.375" style="94"/>
    <col min="15620" max="15620" width="13.375" style="94" customWidth="1"/>
    <col min="15621" max="15622" width="42.625" style="94" customWidth="1"/>
    <col min="15623" max="15624" width="6" style="94" bestFit="1" customWidth="1"/>
    <col min="15625" max="15626" width="11.375" style="94" customWidth="1"/>
    <col min="15627" max="15627" width="12.125" style="94" customWidth="1"/>
    <col min="15628" max="15628" width="9.625" style="94" customWidth="1"/>
    <col min="15629" max="15629" width="10.375" style="94" customWidth="1"/>
    <col min="15630" max="15630" width="8.875" style="94" customWidth="1"/>
    <col min="15631" max="15631" width="9.375" style="94" customWidth="1"/>
    <col min="15632" max="15632" width="9.125" style="94" customWidth="1"/>
    <col min="15633" max="15641" width="9.125" style="94" bestFit="1" customWidth="1"/>
    <col min="15642" max="15643" width="10" style="94" customWidth="1"/>
    <col min="15644" max="15644" width="9.125" style="94" bestFit="1" customWidth="1"/>
    <col min="15645" max="15645" width="12.125" style="94" customWidth="1"/>
    <col min="15646" max="15646" width="36.5" style="94" customWidth="1"/>
    <col min="15647" max="15647" width="13.875" style="94" customWidth="1"/>
    <col min="15648" max="15648" width="43.125" style="94" customWidth="1"/>
    <col min="15649" max="15649" width="12" style="94" customWidth="1"/>
    <col min="15650" max="15650" width="33.125" style="94" customWidth="1"/>
    <col min="15651" max="15651" width="9.375" style="94"/>
    <col min="15652" max="15652" width="13.375" style="94" bestFit="1" customWidth="1"/>
    <col min="15653" max="15875" width="9.375" style="94"/>
    <col min="15876" max="15876" width="13.375" style="94" customWidth="1"/>
    <col min="15877" max="15878" width="42.625" style="94" customWidth="1"/>
    <col min="15879" max="15880" width="6" style="94" bestFit="1" customWidth="1"/>
    <col min="15881" max="15882" width="11.375" style="94" customWidth="1"/>
    <col min="15883" max="15883" width="12.125" style="94" customWidth="1"/>
    <col min="15884" max="15884" width="9.625" style="94" customWidth="1"/>
    <col min="15885" max="15885" width="10.375" style="94" customWidth="1"/>
    <col min="15886" max="15886" width="8.875" style="94" customWidth="1"/>
    <col min="15887" max="15887" width="9.375" style="94" customWidth="1"/>
    <col min="15888" max="15888" width="9.125" style="94" customWidth="1"/>
    <col min="15889" max="15897" width="9.125" style="94" bestFit="1" customWidth="1"/>
    <col min="15898" max="15899" width="10" style="94" customWidth="1"/>
    <col min="15900" max="15900" width="9.125" style="94" bestFit="1" customWidth="1"/>
    <col min="15901" max="15901" width="12.125" style="94" customWidth="1"/>
    <col min="15902" max="15902" width="36.5" style="94" customWidth="1"/>
    <col min="15903" max="15903" width="13.875" style="94" customWidth="1"/>
    <col min="15904" max="15904" width="43.125" style="94" customWidth="1"/>
    <col min="15905" max="15905" width="12" style="94" customWidth="1"/>
    <col min="15906" max="15906" width="33.125" style="94" customWidth="1"/>
    <col min="15907" max="15907" width="9.375" style="94"/>
    <col min="15908" max="15908" width="13.375" style="94" bestFit="1" customWidth="1"/>
    <col min="15909" max="16131" width="9.375" style="94"/>
    <col min="16132" max="16132" width="13.375" style="94" customWidth="1"/>
    <col min="16133" max="16134" width="42.625" style="94" customWidth="1"/>
    <col min="16135" max="16136" width="6" style="94" bestFit="1" customWidth="1"/>
    <col min="16137" max="16138" width="11.375" style="94" customWidth="1"/>
    <col min="16139" max="16139" width="12.125" style="94" customWidth="1"/>
    <col min="16140" max="16140" width="9.625" style="94" customWidth="1"/>
    <col min="16141" max="16141" width="10.375" style="94" customWidth="1"/>
    <col min="16142" max="16142" width="8.875" style="94" customWidth="1"/>
    <col min="16143" max="16143" width="9.375" style="94" customWidth="1"/>
    <col min="16144" max="16144" width="9.125" style="94" customWidth="1"/>
    <col min="16145" max="16153" width="9.125" style="94" bestFit="1" customWidth="1"/>
    <col min="16154" max="16155" width="10" style="94" customWidth="1"/>
    <col min="16156" max="16156" width="9.125" style="94" bestFit="1" customWidth="1"/>
    <col min="16157" max="16157" width="12.125" style="94" customWidth="1"/>
    <col min="16158" max="16158" width="36.5" style="94" customWidth="1"/>
    <col min="16159" max="16159" width="13.875" style="94" customWidth="1"/>
    <col min="16160" max="16160" width="43.125" style="94" customWidth="1"/>
    <col min="16161" max="16161" width="12" style="94" customWidth="1"/>
    <col min="16162" max="16162" width="33.125" style="94" customWidth="1"/>
    <col min="16163" max="16163" width="9.375" style="94"/>
    <col min="16164" max="16164" width="13.375" style="94" bestFit="1" customWidth="1"/>
    <col min="16165" max="16384" width="9.375" style="94"/>
  </cols>
  <sheetData>
    <row r="1" spans="1:34" s="94" customFormat="1" x14ac:dyDescent="0.3">
      <c r="A1" s="124"/>
      <c r="B1" s="87"/>
      <c r="C1" s="88"/>
      <c r="D1" s="89"/>
      <c r="E1" s="86" t="s">
        <v>2931</v>
      </c>
      <c r="F1" s="90"/>
      <c r="G1" s="90"/>
      <c r="H1" s="90"/>
      <c r="I1" s="90"/>
      <c r="J1" s="90"/>
      <c r="K1" s="90"/>
      <c r="L1" s="90" t="s">
        <v>897</v>
      </c>
      <c r="M1" s="90"/>
      <c r="N1" s="90"/>
      <c r="O1" s="90"/>
      <c r="P1" s="90"/>
      <c r="Q1" s="90"/>
      <c r="R1" s="90"/>
      <c r="S1" s="90"/>
      <c r="T1" s="90"/>
      <c r="U1" s="90"/>
      <c r="V1" s="90"/>
      <c r="W1" s="90"/>
      <c r="X1" s="90"/>
      <c r="Y1" s="90"/>
      <c r="Z1" s="90"/>
      <c r="AA1" s="90"/>
      <c r="AB1" s="90"/>
      <c r="AC1" s="88"/>
      <c r="AD1" s="91"/>
      <c r="AE1" s="89"/>
      <c r="AF1" s="91"/>
      <c r="AG1" s="88"/>
      <c r="AH1" s="89"/>
    </row>
    <row r="2" spans="1:34" s="94" customFormat="1" outlineLevel="1" x14ac:dyDescent="0.3">
      <c r="A2" s="86"/>
      <c r="B2" s="86"/>
      <c r="C2" s="95"/>
      <c r="D2" s="96" t="s">
        <v>898</v>
      </c>
      <c r="E2" s="96"/>
      <c r="F2" s="90"/>
      <c r="G2" s="90"/>
      <c r="H2" s="90"/>
      <c r="I2" s="90"/>
      <c r="J2" s="90"/>
      <c r="K2" s="90"/>
      <c r="L2" s="90"/>
      <c r="M2" s="90"/>
      <c r="N2" s="90"/>
      <c r="O2" s="90"/>
      <c r="P2" s="90"/>
      <c r="Q2" s="90"/>
      <c r="R2" s="90"/>
      <c r="S2" s="90"/>
      <c r="T2" s="90"/>
      <c r="U2" s="90"/>
      <c r="V2" s="90"/>
      <c r="W2" s="90"/>
      <c r="X2" s="90"/>
      <c r="Y2" s="90"/>
      <c r="Z2" s="90"/>
      <c r="AA2" s="90"/>
      <c r="AB2" s="90"/>
      <c r="AC2" s="88"/>
      <c r="AD2" s="91"/>
      <c r="AE2" s="89"/>
      <c r="AF2" s="91"/>
      <c r="AG2" s="88"/>
      <c r="AH2" s="89"/>
    </row>
    <row r="3" spans="1:34" s="94" customFormat="1" outlineLevel="1" x14ac:dyDescent="0.3">
      <c r="A3" s="86"/>
      <c r="B3" s="86"/>
      <c r="C3" s="97"/>
      <c r="D3" s="96" t="s">
        <v>1510</v>
      </c>
      <c r="E3" s="96"/>
      <c r="F3" s="91"/>
      <c r="G3" s="98"/>
      <c r="H3" s="99" t="s">
        <v>900</v>
      </c>
      <c r="I3" s="100"/>
      <c r="J3" s="100"/>
      <c r="K3" s="100"/>
      <c r="L3" s="100"/>
      <c r="M3" s="100"/>
      <c r="N3" s="91"/>
      <c r="O3" s="101"/>
      <c r="P3" s="91"/>
      <c r="Q3" s="91"/>
      <c r="R3" s="91"/>
      <c r="S3" s="91"/>
      <c r="T3" s="91"/>
      <c r="U3" s="91"/>
      <c r="V3" s="91"/>
      <c r="W3" s="91"/>
      <c r="X3" s="91"/>
      <c r="Y3" s="91"/>
      <c r="Z3" s="91"/>
      <c r="AA3" s="91"/>
      <c r="AB3" s="91"/>
      <c r="AC3" s="88"/>
      <c r="AD3" s="91"/>
      <c r="AE3" s="89"/>
      <c r="AF3" s="91"/>
      <c r="AG3" s="88"/>
      <c r="AH3" s="89"/>
    </row>
    <row r="4" spans="1:34" s="94" customFormat="1" outlineLevel="1" x14ac:dyDescent="0.3">
      <c r="A4" s="86"/>
      <c r="B4" s="86"/>
      <c r="C4" s="102"/>
      <c r="D4" s="96" t="s">
        <v>899</v>
      </c>
      <c r="E4" s="96"/>
      <c r="F4" s="91"/>
      <c r="G4" s="98"/>
      <c r="H4" s="98"/>
      <c r="I4" s="100"/>
      <c r="J4" s="100"/>
      <c r="K4" s="100"/>
      <c r="L4" s="100"/>
      <c r="M4" s="100"/>
      <c r="N4" s="103"/>
      <c r="O4" s="104"/>
      <c r="P4" s="103"/>
      <c r="Q4" s="103"/>
      <c r="R4" s="103"/>
      <c r="S4" s="103"/>
      <c r="T4" s="103"/>
      <c r="U4" s="103"/>
      <c r="V4" s="103"/>
      <c r="W4" s="103"/>
      <c r="X4" s="103"/>
      <c r="Y4" s="103"/>
      <c r="Z4" s="103"/>
      <c r="AA4" s="103"/>
      <c r="AB4" s="103"/>
      <c r="AC4" s="105"/>
      <c r="AD4" s="91"/>
      <c r="AE4" s="89"/>
      <c r="AF4" s="91"/>
      <c r="AG4" s="88"/>
      <c r="AH4" s="89"/>
    </row>
    <row r="5" spans="1:34" s="94" customFormat="1" outlineLevel="1" x14ac:dyDescent="0.3">
      <c r="A5" s="86"/>
      <c r="B5" s="86"/>
      <c r="C5" s="106"/>
      <c r="D5" s="89" t="s">
        <v>3119</v>
      </c>
      <c r="E5" s="96"/>
      <c r="F5" s="91"/>
      <c r="G5" s="98"/>
      <c r="H5" s="98"/>
      <c r="I5" s="100"/>
      <c r="J5" s="100"/>
      <c r="K5" s="100"/>
      <c r="L5" s="100"/>
      <c r="M5" s="100"/>
      <c r="N5" s="91"/>
      <c r="O5" s="91"/>
      <c r="P5" s="91"/>
      <c r="Q5" s="91"/>
      <c r="R5" s="91"/>
      <c r="S5" s="91"/>
      <c r="T5" s="91"/>
      <c r="U5" s="91"/>
      <c r="V5" s="91"/>
      <c r="W5" s="91"/>
      <c r="X5" s="91"/>
      <c r="Y5" s="91"/>
      <c r="Z5" s="91"/>
      <c r="AA5" s="91"/>
      <c r="AB5" s="91"/>
      <c r="AC5" s="88"/>
      <c r="AD5" s="91"/>
      <c r="AE5" s="89"/>
      <c r="AF5" s="91"/>
      <c r="AG5" s="88"/>
      <c r="AH5" s="89"/>
    </row>
    <row r="6" spans="1:34" s="94" customFormat="1" outlineLevel="1" x14ac:dyDescent="0.3">
      <c r="A6" s="86"/>
      <c r="B6" s="86"/>
      <c r="C6" s="107"/>
      <c r="D6" s="96" t="s">
        <v>1349</v>
      </c>
      <c r="E6" s="108"/>
      <c r="F6" s="91"/>
      <c r="G6" s="109"/>
      <c r="H6" s="109"/>
      <c r="I6" s="110"/>
      <c r="J6" s="110"/>
      <c r="K6" s="110"/>
      <c r="L6" s="110"/>
      <c r="M6" s="103"/>
      <c r="N6" s="103"/>
      <c r="O6" s="104"/>
      <c r="P6" s="103"/>
      <c r="Q6" s="103"/>
      <c r="R6" s="103"/>
      <c r="S6" s="103"/>
      <c r="T6" s="103"/>
      <c r="U6" s="103"/>
      <c r="V6" s="103"/>
      <c r="W6" s="103"/>
      <c r="X6" s="103"/>
      <c r="Y6" s="103"/>
      <c r="Z6" s="103"/>
      <c r="AA6" s="103"/>
      <c r="AB6" s="91"/>
      <c r="AC6" s="88"/>
      <c r="AD6" s="91"/>
      <c r="AE6" s="89"/>
      <c r="AF6" s="91"/>
      <c r="AG6" s="88"/>
      <c r="AH6" s="89"/>
    </row>
    <row r="7" spans="1:34" s="94" customFormat="1" outlineLevel="1" x14ac:dyDescent="0.3">
      <c r="A7" s="86"/>
      <c r="B7" s="86"/>
      <c r="C7" s="111"/>
      <c r="D7" s="96" t="s">
        <v>1518</v>
      </c>
      <c r="E7" s="96"/>
      <c r="F7" s="91"/>
      <c r="G7" s="91"/>
      <c r="H7" s="91"/>
      <c r="I7" s="91"/>
      <c r="J7" s="91"/>
      <c r="K7" s="91"/>
      <c r="L7" s="91"/>
      <c r="M7" s="103"/>
      <c r="N7" s="103"/>
      <c r="O7" s="103"/>
      <c r="P7" s="103"/>
      <c r="Q7" s="103"/>
      <c r="R7" s="103"/>
      <c r="S7" s="103"/>
      <c r="T7" s="103"/>
      <c r="U7" s="103"/>
      <c r="V7" s="103"/>
      <c r="W7" s="103"/>
      <c r="X7" s="103"/>
      <c r="Y7" s="103"/>
      <c r="Z7" s="103"/>
      <c r="AA7" s="103"/>
      <c r="AB7" s="103"/>
      <c r="AC7" s="88"/>
      <c r="AD7" s="91"/>
      <c r="AE7" s="89"/>
      <c r="AF7" s="91"/>
      <c r="AG7" s="88"/>
      <c r="AH7" s="89"/>
    </row>
    <row r="8" spans="1:34" s="94" customFormat="1" outlineLevel="1" x14ac:dyDescent="0.3">
      <c r="A8" s="86"/>
      <c r="B8" s="86"/>
      <c r="C8" s="112"/>
      <c r="D8" s="96" t="s">
        <v>3125</v>
      </c>
      <c r="E8" s="96"/>
      <c r="F8" s="91"/>
      <c r="G8" s="91"/>
      <c r="H8" s="91"/>
      <c r="I8" s="91"/>
      <c r="J8" s="91"/>
      <c r="K8" s="91"/>
      <c r="L8" s="91"/>
      <c r="M8" s="91"/>
      <c r="N8" s="91"/>
      <c r="O8" s="91"/>
      <c r="P8" s="91"/>
      <c r="Q8" s="91"/>
      <c r="R8" s="91"/>
      <c r="S8" s="91"/>
      <c r="T8" s="91"/>
      <c r="U8" s="91"/>
      <c r="V8" s="91"/>
      <c r="W8" s="91"/>
      <c r="X8" s="91"/>
      <c r="Y8" s="91"/>
      <c r="Z8" s="91"/>
      <c r="AA8" s="91"/>
      <c r="AB8" s="91"/>
      <c r="AC8" s="88"/>
      <c r="AD8" s="91"/>
      <c r="AE8" s="89"/>
      <c r="AF8" s="91"/>
      <c r="AG8" s="88"/>
      <c r="AH8" s="89"/>
    </row>
    <row r="9" spans="1:34" s="94" customFormat="1" outlineLevel="1" x14ac:dyDescent="0.3">
      <c r="A9" s="86"/>
      <c r="B9" s="86"/>
      <c r="C9" s="113"/>
      <c r="D9" s="96" t="s">
        <v>3120</v>
      </c>
      <c r="E9" s="96"/>
      <c r="F9" s="91"/>
      <c r="G9" s="91"/>
      <c r="H9" s="91"/>
      <c r="I9" s="91"/>
      <c r="J9" s="91"/>
      <c r="K9" s="91"/>
      <c r="L9" s="91"/>
      <c r="M9" s="91"/>
      <c r="N9" s="91"/>
      <c r="O9" s="91"/>
      <c r="P9" s="91"/>
      <c r="Q9" s="91"/>
      <c r="R9" s="91"/>
      <c r="S9" s="91"/>
      <c r="T9" s="91"/>
      <c r="U9" s="91"/>
      <c r="V9" s="91"/>
      <c r="W9" s="91"/>
      <c r="X9" s="91"/>
      <c r="Y9" s="91"/>
      <c r="Z9" s="91"/>
      <c r="AA9"/>
      <c r="AB9"/>
      <c r="AC9" s="88"/>
      <c r="AD9" s="91"/>
      <c r="AE9" s="89"/>
      <c r="AF9" s="91"/>
      <c r="AG9" s="88"/>
      <c r="AH9" s="89"/>
    </row>
    <row r="10" spans="1:34" s="94" customFormat="1" outlineLevel="1" x14ac:dyDescent="0.3">
      <c r="A10" s="86"/>
      <c r="B10" s="86"/>
      <c r="C10" s="114"/>
      <c r="D10" s="108" t="s">
        <v>2930</v>
      </c>
      <c r="E10" s="96"/>
      <c r="F10" s="115"/>
      <c r="G10" s="91"/>
      <c r="H10" s="91"/>
      <c r="I10" s="91"/>
      <c r="J10" s="91"/>
      <c r="K10" s="91"/>
      <c r="L10" s="91"/>
      <c r="M10" s="103"/>
      <c r="N10" s="103"/>
      <c r="O10" s="101"/>
      <c r="P10" s="103"/>
      <c r="Q10" s="103"/>
      <c r="R10" s="103"/>
      <c r="S10" s="103"/>
      <c r="T10" s="103"/>
      <c r="U10" s="103"/>
      <c r="V10" s="103"/>
      <c r="W10" s="103"/>
      <c r="X10" s="103"/>
      <c r="Y10" s="103"/>
      <c r="Z10" s="103"/>
      <c r="AA10"/>
      <c r="AB10"/>
      <c r="AC10" s="88"/>
      <c r="AD10" s="91"/>
      <c r="AE10" s="89"/>
      <c r="AF10" s="91"/>
      <c r="AG10" s="88"/>
      <c r="AH10" s="89"/>
    </row>
    <row r="11" spans="1:34" s="94" customFormat="1" outlineLevel="1" x14ac:dyDescent="0.3">
      <c r="A11" s="86"/>
      <c r="B11" s="86"/>
      <c r="C11" s="116"/>
      <c r="D11" s="108" t="s">
        <v>1352</v>
      </c>
      <c r="E11" s="96"/>
      <c r="F11" s="115"/>
      <c r="G11" s="91"/>
      <c r="H11" s="91"/>
      <c r="I11" s="91"/>
      <c r="J11" s="91"/>
      <c r="K11" s="91"/>
      <c r="L11" s="91"/>
      <c r="M11" s="103"/>
      <c r="N11" s="103"/>
      <c r="O11" s="117"/>
      <c r="P11" s="103"/>
      <c r="Q11" s="103"/>
      <c r="R11" s="103"/>
      <c r="S11" s="103"/>
      <c r="T11" s="103"/>
      <c r="U11" s="103"/>
      <c r="V11" s="103"/>
      <c r="W11" s="103"/>
      <c r="X11" s="103"/>
      <c r="Y11" s="103"/>
      <c r="Z11" s="103"/>
      <c r="AA11" s="103"/>
      <c r="AB11" s="92"/>
      <c r="AC11" s="88"/>
      <c r="AD11" s="91"/>
      <c r="AE11" s="89"/>
      <c r="AF11" s="91"/>
      <c r="AG11" s="88"/>
      <c r="AH11" s="89"/>
    </row>
    <row r="12" spans="1:34" s="94" customFormat="1" outlineLevel="1" x14ac:dyDescent="0.3">
      <c r="A12" s="86"/>
      <c r="B12" s="86"/>
      <c r="C12" s="118"/>
      <c r="D12" s="108" t="s">
        <v>3124</v>
      </c>
      <c r="E12" s="96"/>
      <c r="F12" s="115"/>
      <c r="G12" s="91"/>
      <c r="H12" s="91"/>
      <c r="I12" s="91"/>
      <c r="J12" s="91"/>
      <c r="K12" s="91"/>
      <c r="L12" s="91"/>
      <c r="M12" s="103"/>
      <c r="N12" s="103"/>
      <c r="O12" s="117"/>
      <c r="P12" s="103"/>
      <c r="Q12" s="103"/>
      <c r="R12" s="103"/>
      <c r="S12" s="103"/>
      <c r="T12" s="103"/>
      <c r="U12" s="103"/>
      <c r="V12" s="103"/>
      <c r="W12" s="103"/>
      <c r="X12" s="103"/>
      <c r="Y12" s="103"/>
      <c r="Z12" s="103"/>
      <c r="AA12" s="103"/>
      <c r="AB12" s="92"/>
      <c r="AC12" s="88"/>
      <c r="AD12" s="91"/>
      <c r="AE12" s="89"/>
      <c r="AF12" s="91"/>
      <c r="AG12" s="88"/>
      <c r="AH12" s="89"/>
    </row>
    <row r="13" spans="1:34" s="94" customFormat="1" outlineLevel="1" x14ac:dyDescent="0.3">
      <c r="A13" s="89"/>
      <c r="B13" s="89"/>
      <c r="C13" s="119"/>
      <c r="D13" s="108" t="s">
        <v>1350</v>
      </c>
      <c r="E13" s="108"/>
      <c r="F13" s="115"/>
      <c r="G13" s="91"/>
      <c r="H13" s="91"/>
      <c r="I13" s="91"/>
      <c r="J13" s="91"/>
      <c r="K13" s="91"/>
      <c r="L13" s="91"/>
      <c r="M13" s="103"/>
      <c r="N13" s="103"/>
      <c r="O13" s="103"/>
      <c r="P13" s="103"/>
      <c r="Q13" s="103"/>
      <c r="R13" s="103"/>
      <c r="S13" s="103"/>
      <c r="T13" s="103"/>
      <c r="U13" s="103"/>
      <c r="V13" s="103"/>
      <c r="W13" s="103"/>
      <c r="X13" s="103"/>
      <c r="Y13" s="103"/>
      <c r="Z13" s="103"/>
      <c r="AA13" s="103"/>
      <c r="AB13" s="92"/>
      <c r="AC13" s="88"/>
      <c r="AD13" s="109"/>
      <c r="AE13" s="120"/>
      <c r="AF13" s="91"/>
      <c r="AG13" s="88"/>
      <c r="AH13" s="89"/>
    </row>
    <row r="14" spans="1:34" s="94" customFormat="1" outlineLevel="1" x14ac:dyDescent="0.3">
      <c r="A14" s="86"/>
      <c r="B14" s="86"/>
      <c r="C14" s="121"/>
      <c r="D14" s="108" t="s">
        <v>1248</v>
      </c>
      <c r="E14" s="89"/>
      <c r="F14" s="115"/>
      <c r="G14" s="91"/>
      <c r="H14" s="91"/>
      <c r="I14" s="91"/>
      <c r="J14" s="91"/>
      <c r="K14" s="91"/>
      <c r="L14" s="91"/>
      <c r="M14" s="103"/>
      <c r="N14" s="103"/>
      <c r="O14" s="103"/>
      <c r="P14" s="103"/>
      <c r="Q14" s="103"/>
      <c r="R14" s="103"/>
      <c r="S14" s="103"/>
      <c r="T14" s="103"/>
      <c r="U14" s="103"/>
      <c r="V14" s="103"/>
      <c r="W14" s="103"/>
      <c r="X14" s="103"/>
      <c r="Y14" s="103"/>
      <c r="Z14" s="103"/>
      <c r="AA14" s="103"/>
      <c r="AB14" s="92"/>
      <c r="AC14" s="88"/>
      <c r="AD14" s="109"/>
      <c r="AE14" s="120"/>
      <c r="AF14" s="91"/>
      <c r="AG14" s="88"/>
      <c r="AH14" s="89"/>
    </row>
    <row r="15" spans="1:34" s="94" customFormat="1" outlineLevel="1" x14ac:dyDescent="0.3">
      <c r="A15" s="86"/>
      <c r="B15" s="86"/>
      <c r="C15" s="122" t="s">
        <v>923</v>
      </c>
      <c r="D15" s="123" t="s">
        <v>1377</v>
      </c>
      <c r="E15" s="89"/>
      <c r="F15" s="115"/>
      <c r="G15" s="91"/>
      <c r="H15" s="91"/>
      <c r="I15" s="91"/>
      <c r="J15" s="91"/>
      <c r="K15" s="91"/>
      <c r="L15" s="91"/>
      <c r="M15" s="103"/>
      <c r="N15" s="103"/>
      <c r="O15" s="103"/>
      <c r="P15" s="103"/>
      <c r="Q15" s="103"/>
      <c r="R15" s="103"/>
      <c r="S15" s="103"/>
      <c r="T15" s="103"/>
      <c r="U15" s="103"/>
      <c r="V15" s="103"/>
      <c r="W15" s="103"/>
      <c r="X15" s="103"/>
      <c r="Y15" s="103"/>
      <c r="Z15" s="103"/>
      <c r="AA15" s="103"/>
      <c r="AB15" s="92"/>
      <c r="AC15" s="88"/>
      <c r="AD15" s="91"/>
      <c r="AE15" s="89"/>
      <c r="AF15" s="91"/>
      <c r="AG15" s="88"/>
      <c r="AH15" s="89"/>
    </row>
    <row r="16" spans="1:34" s="94" customFormat="1" x14ac:dyDescent="0.3">
      <c r="A16" s="124"/>
      <c r="B16" s="87"/>
      <c r="C16" s="125"/>
      <c r="D16" s="126"/>
      <c r="E16" s="127"/>
      <c r="F16" s="128"/>
      <c r="G16" s="129"/>
      <c r="H16" s="129"/>
      <c r="I16" s="129"/>
      <c r="J16" s="129"/>
      <c r="K16" s="129"/>
      <c r="L16" s="129"/>
      <c r="M16" s="130"/>
      <c r="N16" s="130"/>
      <c r="O16" s="130"/>
      <c r="P16" s="130"/>
      <c r="Q16" s="130"/>
      <c r="R16" s="130"/>
      <c r="S16" s="130"/>
      <c r="T16" s="130"/>
      <c r="U16" s="130"/>
      <c r="V16" s="130"/>
      <c r="W16" s="130"/>
      <c r="X16" s="130"/>
      <c r="Y16" s="130"/>
      <c r="Z16" s="130"/>
      <c r="AA16" s="130"/>
      <c r="AB16" s="130"/>
      <c r="AC16" s="131"/>
      <c r="AD16" s="129"/>
      <c r="AE16" s="132"/>
      <c r="AF16" s="129"/>
      <c r="AG16" s="131"/>
      <c r="AH16" s="132"/>
    </row>
    <row r="17" spans="1:35" s="94" customFormat="1" ht="52" x14ac:dyDescent="0.3">
      <c r="A17" s="133" t="s">
        <v>901</v>
      </c>
      <c r="B17" s="134" t="s">
        <v>902</v>
      </c>
      <c r="C17" s="134" t="s">
        <v>903</v>
      </c>
      <c r="D17" s="133" t="s">
        <v>904</v>
      </c>
      <c r="E17" s="134" t="s">
        <v>2016</v>
      </c>
      <c r="F17" s="135" t="s">
        <v>2319</v>
      </c>
      <c r="G17" s="135" t="s">
        <v>2320</v>
      </c>
      <c r="H17" s="135" t="s">
        <v>4127</v>
      </c>
      <c r="I17" s="135" t="s">
        <v>2351</v>
      </c>
      <c r="J17" s="135" t="s">
        <v>4126</v>
      </c>
      <c r="K17" s="135" t="s">
        <v>905</v>
      </c>
      <c r="L17" s="135" t="s">
        <v>906</v>
      </c>
      <c r="M17" s="135" t="s">
        <v>907</v>
      </c>
      <c r="N17" s="135" t="s">
        <v>908</v>
      </c>
      <c r="O17" s="135" t="s">
        <v>909</v>
      </c>
      <c r="P17" s="135" t="s">
        <v>910</v>
      </c>
      <c r="Q17" s="135" t="s">
        <v>911</v>
      </c>
      <c r="R17" s="135" t="s">
        <v>912</v>
      </c>
      <c r="S17" s="135" t="s">
        <v>913</v>
      </c>
      <c r="T17" s="135" t="s">
        <v>914</v>
      </c>
      <c r="U17" s="135" t="s">
        <v>915</v>
      </c>
      <c r="V17" s="135" t="s">
        <v>916</v>
      </c>
      <c r="W17" s="135" t="s">
        <v>917</v>
      </c>
      <c r="X17" s="135" t="s">
        <v>918</v>
      </c>
      <c r="Y17" s="135" t="s">
        <v>919</v>
      </c>
      <c r="Z17" s="135" t="s">
        <v>920</v>
      </c>
      <c r="AA17" s="135" t="s">
        <v>921</v>
      </c>
      <c r="AB17" s="135" t="s">
        <v>4126</v>
      </c>
      <c r="AC17" s="134" t="s">
        <v>2025</v>
      </c>
      <c r="AD17" s="136" t="s">
        <v>2033</v>
      </c>
      <c r="AE17" s="133" t="s">
        <v>2026</v>
      </c>
      <c r="AF17" s="136" t="s">
        <v>2032</v>
      </c>
      <c r="AG17" s="134" t="s">
        <v>2031</v>
      </c>
      <c r="AH17" s="137" t="s">
        <v>2350</v>
      </c>
      <c r="AI17" s="136" t="s">
        <v>922</v>
      </c>
    </row>
    <row r="18" spans="1:35" s="94" customFormat="1" x14ac:dyDescent="0.3">
      <c r="A18" s="138">
        <v>1</v>
      </c>
      <c r="B18" s="138" t="s">
        <v>923</v>
      </c>
      <c r="C18" s="139" t="s">
        <v>288</v>
      </c>
      <c r="D18" s="138" t="s">
        <v>330</v>
      </c>
      <c r="E18" s="140" t="s">
        <v>275</v>
      </c>
      <c r="F18" s="141" t="s">
        <v>275</v>
      </c>
      <c r="G18" s="141" t="s">
        <v>275</v>
      </c>
      <c r="H18" s="141" t="s">
        <v>275</v>
      </c>
      <c r="I18" s="141" t="s">
        <v>275</v>
      </c>
      <c r="J18" s="141" t="s">
        <v>275</v>
      </c>
      <c r="K18" s="141" t="s">
        <v>275</v>
      </c>
      <c r="L18" s="141" t="s">
        <v>275</v>
      </c>
      <c r="M18" s="141" t="s">
        <v>275</v>
      </c>
      <c r="N18" s="141" t="s">
        <v>275</v>
      </c>
      <c r="O18" s="141" t="s">
        <v>275</v>
      </c>
      <c r="P18" s="141" t="s">
        <v>275</v>
      </c>
      <c r="Q18" s="141" t="s">
        <v>275</v>
      </c>
      <c r="R18" s="141" t="s">
        <v>275</v>
      </c>
      <c r="S18" s="141" t="s">
        <v>275</v>
      </c>
      <c r="T18" s="141" t="s">
        <v>275</v>
      </c>
      <c r="U18" s="141" t="s">
        <v>275</v>
      </c>
      <c r="V18" s="141" t="s">
        <v>275</v>
      </c>
      <c r="W18" s="141" t="s">
        <v>275</v>
      </c>
      <c r="X18" s="141" t="s">
        <v>275</v>
      </c>
      <c r="Y18" s="141" t="s">
        <v>275</v>
      </c>
      <c r="Z18" s="141" t="s">
        <v>275</v>
      </c>
      <c r="AA18" s="141" t="s">
        <v>275</v>
      </c>
      <c r="AB18" s="141" t="s">
        <v>275</v>
      </c>
      <c r="AC18" s="140" t="s">
        <v>275</v>
      </c>
      <c r="AD18" s="142" t="s">
        <v>275</v>
      </c>
      <c r="AE18" s="143" t="s">
        <v>275</v>
      </c>
      <c r="AF18" s="142" t="s">
        <v>275</v>
      </c>
      <c r="AG18" s="140" t="s">
        <v>275</v>
      </c>
      <c r="AH18" s="144" t="s">
        <v>275</v>
      </c>
      <c r="AI18" s="141" t="s">
        <v>275</v>
      </c>
    </row>
    <row r="19" spans="1:35" s="94" customFormat="1" ht="26" outlineLevel="1" x14ac:dyDescent="0.3">
      <c r="A19" s="145">
        <v>2</v>
      </c>
      <c r="B19" s="146" t="s">
        <v>923</v>
      </c>
      <c r="C19" s="146" t="s">
        <v>45</v>
      </c>
      <c r="D19" s="147" t="s">
        <v>3205</v>
      </c>
      <c r="E19" s="148" t="s">
        <v>275</v>
      </c>
      <c r="F19" s="149" t="s">
        <v>275</v>
      </c>
      <c r="G19" s="149" t="s">
        <v>275</v>
      </c>
      <c r="H19" s="149" t="s">
        <v>275</v>
      </c>
      <c r="I19" s="149" t="s">
        <v>275</v>
      </c>
      <c r="J19" s="150" t="s">
        <v>925</v>
      </c>
      <c r="K19" s="151">
        <f t="shared" ref="K19:AA19" si="0">SUM(K26,K37,K42,K50)</f>
        <v>34.913597832458507</v>
      </c>
      <c r="L19" s="150">
        <f t="shared" si="0"/>
        <v>16.510857839933923</v>
      </c>
      <c r="M19" s="150">
        <f t="shared" si="0"/>
        <v>17.228555640752415</v>
      </c>
      <c r="N19" s="150">
        <f t="shared" si="0"/>
        <v>104.48126115901125</v>
      </c>
      <c r="O19" s="150">
        <f t="shared" si="0"/>
        <v>35.574981902495772</v>
      </c>
      <c r="P19" s="150">
        <f t="shared" si="0"/>
        <v>98.486896710186684</v>
      </c>
      <c r="Q19" s="150">
        <f t="shared" si="0"/>
        <v>114.41609297492599</v>
      </c>
      <c r="R19" s="150">
        <f t="shared" si="0"/>
        <v>62.912429327269933</v>
      </c>
      <c r="S19" s="150">
        <f t="shared" si="0"/>
        <v>26.973807890126402</v>
      </c>
      <c r="T19" s="150">
        <f t="shared" si="0"/>
        <v>96.722554647929456</v>
      </c>
      <c r="U19" s="150">
        <f t="shared" si="0"/>
        <v>96.216909096474225</v>
      </c>
      <c r="V19" s="150">
        <f t="shared" si="0"/>
        <v>563.19153229723668</v>
      </c>
      <c r="W19" s="150">
        <f t="shared" si="0"/>
        <v>21.156666210746383</v>
      </c>
      <c r="X19" s="150">
        <f t="shared" si="0"/>
        <v>2.9408183758709936</v>
      </c>
      <c r="Y19" s="150">
        <f t="shared" si="0"/>
        <v>58.523269258444117</v>
      </c>
      <c r="Z19" s="150">
        <f t="shared" si="0"/>
        <v>0.44373936718590756</v>
      </c>
      <c r="AA19" s="150">
        <f t="shared" si="0"/>
        <v>5.1318070384643004</v>
      </c>
      <c r="AB19" s="150" t="s">
        <v>925</v>
      </c>
      <c r="AC19" s="146" t="s">
        <v>2190</v>
      </c>
      <c r="AD19" s="149" t="s">
        <v>275</v>
      </c>
      <c r="AE19" s="145" t="s">
        <v>275</v>
      </c>
      <c r="AF19" s="149" t="s">
        <v>275</v>
      </c>
      <c r="AG19" s="146" t="s">
        <v>275</v>
      </c>
      <c r="AH19" s="152" t="s">
        <v>275</v>
      </c>
      <c r="AI19" s="149" t="s">
        <v>275</v>
      </c>
    </row>
    <row r="20" spans="1:35" s="94" customFormat="1" ht="26" outlineLevel="1" x14ac:dyDescent="0.3">
      <c r="A20" s="152">
        <v>3</v>
      </c>
      <c r="B20" s="153" t="s">
        <v>923</v>
      </c>
      <c r="C20" s="153" t="s">
        <v>45</v>
      </c>
      <c r="D20" s="154" t="s">
        <v>3204</v>
      </c>
      <c r="E20" s="155" t="s">
        <v>275</v>
      </c>
      <c r="F20" s="156" t="s">
        <v>275</v>
      </c>
      <c r="G20" s="156" t="s">
        <v>275</v>
      </c>
      <c r="H20" s="156" t="s">
        <v>275</v>
      </c>
      <c r="I20" s="156" t="s">
        <v>275</v>
      </c>
      <c r="J20" s="157" t="s">
        <v>925</v>
      </c>
      <c r="K20" s="151">
        <f t="shared" ref="K20:AA20" si="1">SUM(K27,K37,K42,K50)</f>
        <v>32.553726726655697</v>
      </c>
      <c r="L20" s="151">
        <f t="shared" si="1"/>
        <v>16.241764733700737</v>
      </c>
      <c r="M20" s="151">
        <f t="shared" si="1"/>
        <v>14.043295491829818</v>
      </c>
      <c r="N20" s="151">
        <f t="shared" si="1"/>
        <v>90.03719255461435</v>
      </c>
      <c r="O20" s="151">
        <f t="shared" si="1"/>
        <v>33.918144674621836</v>
      </c>
      <c r="P20" s="151">
        <f t="shared" si="1"/>
        <v>96.775479061156474</v>
      </c>
      <c r="Q20" s="151">
        <f t="shared" si="1"/>
        <v>109.74528383203608</v>
      </c>
      <c r="R20" s="151">
        <f t="shared" si="1"/>
        <v>57.056009752303069</v>
      </c>
      <c r="S20" s="151">
        <f t="shared" si="1"/>
        <v>25.012951085412624</v>
      </c>
      <c r="T20" s="151">
        <f t="shared" si="1"/>
        <v>95.274984869307929</v>
      </c>
      <c r="U20" s="151">
        <f t="shared" si="1"/>
        <v>79.167177429282404</v>
      </c>
      <c r="V20" s="151">
        <f t="shared" si="1"/>
        <v>561.82639740155946</v>
      </c>
      <c r="W20" s="151">
        <f t="shared" si="1"/>
        <v>2.8029732222346211</v>
      </c>
      <c r="X20" s="151">
        <f t="shared" si="1"/>
        <v>2.7085151855262009</v>
      </c>
      <c r="Y20" s="151">
        <f t="shared" si="1"/>
        <v>56.74080743103368</v>
      </c>
      <c r="Z20" s="151">
        <f t="shared" si="1"/>
        <v>0.36037025173246057</v>
      </c>
      <c r="AA20" s="151">
        <f t="shared" si="1"/>
        <v>1.7834460149619005</v>
      </c>
      <c r="AB20" s="151" t="s">
        <v>925</v>
      </c>
      <c r="AC20" s="153" t="s">
        <v>2190</v>
      </c>
      <c r="AD20" s="156" t="s">
        <v>275</v>
      </c>
      <c r="AE20" s="152" t="s">
        <v>275</v>
      </c>
      <c r="AF20" s="156" t="s">
        <v>275</v>
      </c>
      <c r="AG20" s="153" t="s">
        <v>275</v>
      </c>
      <c r="AH20" s="152" t="s">
        <v>275</v>
      </c>
      <c r="AI20" s="156" t="s">
        <v>275</v>
      </c>
    </row>
    <row r="21" spans="1:35" s="94" customFormat="1" ht="26" outlineLevel="1" x14ac:dyDescent="0.3">
      <c r="A21" s="158">
        <v>4</v>
      </c>
      <c r="B21" s="159" t="s">
        <v>923</v>
      </c>
      <c r="C21" s="159" t="s">
        <v>45</v>
      </c>
      <c r="D21" s="160" t="s">
        <v>3206</v>
      </c>
      <c r="E21" s="161" t="s">
        <v>275</v>
      </c>
      <c r="F21" s="162" t="s">
        <v>275</v>
      </c>
      <c r="G21" s="162" t="s">
        <v>275</v>
      </c>
      <c r="H21" s="162" t="s">
        <v>275</v>
      </c>
      <c r="I21" s="162" t="s">
        <v>275</v>
      </c>
      <c r="J21" s="163" t="s">
        <v>925</v>
      </c>
      <c r="K21" s="164">
        <f t="shared" ref="K21:AA21" si="2">SUM(K28,K39,K44,K51)</f>
        <v>32.253691862539632</v>
      </c>
      <c r="L21" s="163">
        <f t="shared" si="2"/>
        <v>11.667798535871075</v>
      </c>
      <c r="M21" s="163">
        <f t="shared" si="2"/>
        <v>16.696145480878279</v>
      </c>
      <c r="N21" s="163">
        <f t="shared" si="2"/>
        <v>76.010489971213644</v>
      </c>
      <c r="O21" s="163">
        <f t="shared" si="2"/>
        <v>33.898495010943726</v>
      </c>
      <c r="P21" s="163">
        <f t="shared" si="2"/>
        <v>92.970100575243407</v>
      </c>
      <c r="Q21" s="163">
        <f t="shared" si="2"/>
        <v>38.66094675292458</v>
      </c>
      <c r="R21" s="163">
        <f t="shared" si="2"/>
        <v>54.93079316737591</v>
      </c>
      <c r="S21" s="163">
        <f t="shared" si="2"/>
        <v>26.356517780535281</v>
      </c>
      <c r="T21" s="163">
        <f t="shared" si="2"/>
        <v>51.457142027089589</v>
      </c>
      <c r="U21" s="163">
        <f t="shared" si="2"/>
        <v>51.062280399979088</v>
      </c>
      <c r="V21" s="163">
        <f t="shared" si="2"/>
        <v>466.35931924208353</v>
      </c>
      <c r="W21" s="163">
        <f t="shared" si="2"/>
        <v>20.92768331978214</v>
      </c>
      <c r="X21" s="163">
        <f t="shared" si="2"/>
        <v>2.3548576168486384</v>
      </c>
      <c r="Y21" s="163">
        <f t="shared" si="2"/>
        <v>30.714366346483139</v>
      </c>
      <c r="Z21" s="163">
        <f t="shared" si="2"/>
        <v>0.15352245886131818</v>
      </c>
      <c r="AA21" s="163">
        <f t="shared" si="2"/>
        <v>4.4487042289322991</v>
      </c>
      <c r="AB21" s="163" t="s">
        <v>925</v>
      </c>
      <c r="AC21" s="146" t="s">
        <v>2190</v>
      </c>
      <c r="AD21" s="162" t="s">
        <v>275</v>
      </c>
      <c r="AE21" s="158" t="s">
        <v>275</v>
      </c>
      <c r="AF21" s="162" t="s">
        <v>275</v>
      </c>
      <c r="AG21" s="159" t="s">
        <v>275</v>
      </c>
      <c r="AH21" s="152" t="s">
        <v>275</v>
      </c>
      <c r="AI21" s="162" t="s">
        <v>275</v>
      </c>
    </row>
    <row r="22" spans="1:35" s="94" customFormat="1" ht="26" outlineLevel="1" x14ac:dyDescent="0.3">
      <c r="A22" s="152">
        <v>5</v>
      </c>
      <c r="B22" s="153" t="s">
        <v>923</v>
      </c>
      <c r="C22" s="153" t="s">
        <v>45</v>
      </c>
      <c r="D22" s="154" t="s">
        <v>3207</v>
      </c>
      <c r="E22" s="155" t="s">
        <v>275</v>
      </c>
      <c r="F22" s="156" t="s">
        <v>275</v>
      </c>
      <c r="G22" s="156" t="s">
        <v>275</v>
      </c>
      <c r="H22" s="156" t="s">
        <v>275</v>
      </c>
      <c r="I22" s="156" t="s">
        <v>275</v>
      </c>
      <c r="J22" s="157" t="s">
        <v>925</v>
      </c>
      <c r="K22" s="164">
        <f t="shared" ref="K22:AA22" si="3">SUM(K29,K39,K44,K51)</f>
        <v>29.893820756736826</v>
      </c>
      <c r="L22" s="164">
        <f t="shared" si="3"/>
        <v>11.398705429637893</v>
      </c>
      <c r="M22" s="164">
        <f t="shared" si="3"/>
        <v>13.510885331955681</v>
      </c>
      <c r="N22" s="164">
        <f t="shared" si="3"/>
        <v>61.566421366816726</v>
      </c>
      <c r="O22" s="164">
        <f t="shared" si="3"/>
        <v>32.24165778306979</v>
      </c>
      <c r="P22" s="164">
        <f t="shared" si="3"/>
        <v>91.258682926213211</v>
      </c>
      <c r="Q22" s="164">
        <f t="shared" si="3"/>
        <v>33.990137610034658</v>
      </c>
      <c r="R22" s="164">
        <f t="shared" si="3"/>
        <v>49.074373592409032</v>
      </c>
      <c r="S22" s="164">
        <f t="shared" si="3"/>
        <v>24.395660975821503</v>
      </c>
      <c r="T22" s="164">
        <f t="shared" si="3"/>
        <v>50.009572248468046</v>
      </c>
      <c r="U22" s="164">
        <f t="shared" si="3"/>
        <v>34.012548732787273</v>
      </c>
      <c r="V22" s="164">
        <f t="shared" si="3"/>
        <v>464.99418434640643</v>
      </c>
      <c r="W22" s="164">
        <f t="shared" si="3"/>
        <v>2.5739903312703762</v>
      </c>
      <c r="X22" s="164">
        <f t="shared" si="3"/>
        <v>2.1225544265038461</v>
      </c>
      <c r="Y22" s="164">
        <f t="shared" si="3"/>
        <v>28.931904519072706</v>
      </c>
      <c r="Z22" s="164">
        <f t="shared" si="3"/>
        <v>7.0153343407871216E-2</v>
      </c>
      <c r="AA22" s="164">
        <f t="shared" si="3"/>
        <v>1.1003432054298996</v>
      </c>
      <c r="AB22" s="157" t="s">
        <v>925</v>
      </c>
      <c r="AC22" s="153" t="s">
        <v>2190</v>
      </c>
      <c r="AD22" s="156" t="s">
        <v>275</v>
      </c>
      <c r="AE22" s="152" t="s">
        <v>275</v>
      </c>
      <c r="AF22" s="156" t="s">
        <v>275</v>
      </c>
      <c r="AG22" s="153" t="s">
        <v>275</v>
      </c>
      <c r="AH22" s="152" t="s">
        <v>275</v>
      </c>
      <c r="AI22" s="156" t="s">
        <v>275</v>
      </c>
    </row>
    <row r="23" spans="1:35" s="94" customFormat="1" ht="26" outlineLevel="1" x14ac:dyDescent="0.3">
      <c r="A23" s="165">
        <v>6</v>
      </c>
      <c r="B23" s="166" t="s">
        <v>275</v>
      </c>
      <c r="C23" s="167" t="s">
        <v>45</v>
      </c>
      <c r="D23" s="168" t="s">
        <v>3208</v>
      </c>
      <c r="E23" s="166" t="s">
        <v>275</v>
      </c>
      <c r="F23" s="169">
        <f>FLOOR(G23/10, 1)</f>
        <v>1</v>
      </c>
      <c r="G23" s="169">
        <v>11</v>
      </c>
      <c r="H23" s="169" t="s">
        <v>275</v>
      </c>
      <c r="I23" s="169" t="s">
        <v>275</v>
      </c>
      <c r="J23" s="170" t="s">
        <v>925</v>
      </c>
      <c r="K23" s="170">
        <v>31.667927274599133</v>
      </c>
      <c r="L23" s="170">
        <v>11.417873765932248</v>
      </c>
      <c r="M23" s="170">
        <v>16.659309194985653</v>
      </c>
      <c r="N23" s="170">
        <v>72.659115979839868</v>
      </c>
      <c r="O23" s="170">
        <v>33.690537081927346</v>
      </c>
      <c r="P23" s="170">
        <v>91.744940676531755</v>
      </c>
      <c r="Q23" s="170">
        <v>34.102932228122626</v>
      </c>
      <c r="R23" s="170">
        <v>49.322207874085507</v>
      </c>
      <c r="S23" s="170">
        <v>25.82835778552349</v>
      </c>
      <c r="T23" s="170">
        <v>50.740169161336503</v>
      </c>
      <c r="U23" s="170">
        <v>34.114107690186451</v>
      </c>
      <c r="V23" s="170">
        <v>464.99418434640637</v>
      </c>
      <c r="W23" s="170">
        <v>20.795340679935116</v>
      </c>
      <c r="X23" s="170">
        <v>2.1273891878197215</v>
      </c>
      <c r="Y23" s="170">
        <v>28.979431054407531</v>
      </c>
      <c r="Z23" s="170">
        <v>0.13272018169672353</v>
      </c>
      <c r="AA23" s="170">
        <v>4.3772267061765051</v>
      </c>
      <c r="AB23" s="170" t="s">
        <v>925</v>
      </c>
      <c r="AC23" s="166" t="s">
        <v>1922</v>
      </c>
      <c r="AD23" s="169" t="s">
        <v>275</v>
      </c>
      <c r="AE23" s="165" t="s">
        <v>275</v>
      </c>
      <c r="AF23" s="169" t="s">
        <v>275</v>
      </c>
      <c r="AG23" s="166" t="s">
        <v>275</v>
      </c>
      <c r="AH23" s="171" t="s">
        <v>275</v>
      </c>
      <c r="AI23" s="169" t="s">
        <v>275</v>
      </c>
    </row>
    <row r="24" spans="1:35" s="94" customFormat="1" ht="39" outlineLevel="1" x14ac:dyDescent="0.3">
      <c r="A24" s="158">
        <v>7</v>
      </c>
      <c r="B24" s="159" t="s">
        <v>923</v>
      </c>
      <c r="C24" s="159" t="s">
        <v>3175</v>
      </c>
      <c r="D24" s="160" t="s">
        <v>3209</v>
      </c>
      <c r="E24" s="159" t="s">
        <v>275</v>
      </c>
      <c r="F24" s="162" t="s">
        <v>275</v>
      </c>
      <c r="G24" s="162" t="s">
        <v>275</v>
      </c>
      <c r="H24" s="162" t="s">
        <v>275</v>
      </c>
      <c r="I24" s="162" t="s">
        <v>275</v>
      </c>
      <c r="J24" s="163" t="s">
        <v>926</v>
      </c>
      <c r="K24" s="163">
        <f t="shared" ref="K24:AA24" si="4">SUM(K33,K40,K45,K52)</f>
        <v>1.2986144327568567</v>
      </c>
      <c r="L24" s="163">
        <f t="shared" si="4"/>
        <v>2.3658562650532282</v>
      </c>
      <c r="M24" s="163">
        <f t="shared" si="4"/>
        <v>0.21938682503219037</v>
      </c>
      <c r="N24" s="163">
        <f t="shared" si="4"/>
        <v>13.876164006094708</v>
      </c>
      <c r="O24" s="163">
        <f t="shared" si="4"/>
        <v>0.75454946360005748</v>
      </c>
      <c r="P24" s="163">
        <f t="shared" si="4"/>
        <v>2.6275835662404132</v>
      </c>
      <c r="Q24" s="163">
        <f t="shared" si="4"/>
        <v>36.840158234236618</v>
      </c>
      <c r="R24" s="163">
        <f t="shared" si="4"/>
        <v>3.7484903190132588</v>
      </c>
      <c r="S24" s="163">
        <f t="shared" si="4"/>
        <v>0.30196445309659681</v>
      </c>
      <c r="T24" s="163">
        <f t="shared" si="4"/>
        <v>21.617894540628875</v>
      </c>
      <c r="U24" s="163">
        <f t="shared" si="4"/>
        <v>21.8179104017618</v>
      </c>
      <c r="V24" s="163">
        <f t="shared" si="4"/>
        <v>46.673160437170381</v>
      </c>
      <c r="W24" s="163">
        <f t="shared" si="4"/>
        <v>0.11020792322449043</v>
      </c>
      <c r="X24" s="163">
        <f t="shared" si="4"/>
        <v>0.28649637780744769</v>
      </c>
      <c r="Y24" s="163">
        <f t="shared" si="4"/>
        <v>13.553783882485385</v>
      </c>
      <c r="Z24" s="163">
        <f t="shared" si="4"/>
        <v>0.14201260300483662</v>
      </c>
      <c r="AA24" s="163">
        <f t="shared" si="4"/>
        <v>0.33472037667068044</v>
      </c>
      <c r="AB24" s="163" t="s">
        <v>926</v>
      </c>
      <c r="AC24" s="159" t="s">
        <v>1812</v>
      </c>
      <c r="AD24" s="162" t="s">
        <v>275</v>
      </c>
      <c r="AE24" s="158" t="s">
        <v>275</v>
      </c>
      <c r="AF24" s="162" t="s">
        <v>275</v>
      </c>
      <c r="AG24" s="159" t="s">
        <v>275</v>
      </c>
      <c r="AH24" s="152" t="s">
        <v>275</v>
      </c>
      <c r="AI24" s="162" t="s">
        <v>275</v>
      </c>
    </row>
    <row r="25" spans="1:35" s="94" customFormat="1" x14ac:dyDescent="0.3">
      <c r="A25" s="138">
        <v>8</v>
      </c>
      <c r="B25" s="138" t="s">
        <v>923</v>
      </c>
      <c r="C25" s="139" t="s">
        <v>1715</v>
      </c>
      <c r="D25" s="138" t="s">
        <v>1716</v>
      </c>
      <c r="E25" s="140" t="s">
        <v>275</v>
      </c>
      <c r="F25" s="141" t="s">
        <v>275</v>
      </c>
      <c r="G25" s="141" t="s">
        <v>275</v>
      </c>
      <c r="H25" s="141" t="s">
        <v>275</v>
      </c>
      <c r="I25" s="141" t="s">
        <v>275</v>
      </c>
      <c r="J25" s="141" t="s">
        <v>275</v>
      </c>
      <c r="K25" s="141" t="s">
        <v>275</v>
      </c>
      <c r="L25" s="142" t="s">
        <v>275</v>
      </c>
      <c r="M25" s="141" t="s">
        <v>275</v>
      </c>
      <c r="N25" s="141" t="s">
        <v>275</v>
      </c>
      <c r="O25" s="141" t="s">
        <v>275</v>
      </c>
      <c r="P25" s="141" t="s">
        <v>275</v>
      </c>
      <c r="Q25" s="141" t="s">
        <v>275</v>
      </c>
      <c r="R25" s="141" t="s">
        <v>275</v>
      </c>
      <c r="S25" s="141" t="s">
        <v>275</v>
      </c>
      <c r="T25" s="141" t="s">
        <v>275</v>
      </c>
      <c r="U25" s="141" t="s">
        <v>275</v>
      </c>
      <c r="V25" s="141" t="s">
        <v>275</v>
      </c>
      <c r="W25" s="141" t="s">
        <v>275</v>
      </c>
      <c r="X25" s="141" t="s">
        <v>275</v>
      </c>
      <c r="Y25" s="141" t="s">
        <v>275</v>
      </c>
      <c r="Z25" s="141" t="s">
        <v>275</v>
      </c>
      <c r="AA25" s="141" t="s">
        <v>275</v>
      </c>
      <c r="AB25" s="141" t="s">
        <v>275</v>
      </c>
      <c r="AC25" s="172" t="s">
        <v>275</v>
      </c>
      <c r="AD25" s="141" t="s">
        <v>275</v>
      </c>
      <c r="AE25" s="138" t="s">
        <v>275</v>
      </c>
      <c r="AF25" s="141" t="s">
        <v>275</v>
      </c>
      <c r="AG25" s="172" t="s">
        <v>275</v>
      </c>
      <c r="AH25" s="173" t="s">
        <v>275</v>
      </c>
      <c r="AI25" s="141" t="s">
        <v>275</v>
      </c>
    </row>
    <row r="26" spans="1:35" s="94" customFormat="1" ht="39" outlineLevel="1" x14ac:dyDescent="0.3">
      <c r="A26" s="145">
        <v>9</v>
      </c>
      <c r="B26" s="146" t="s">
        <v>923</v>
      </c>
      <c r="C26" s="146" t="s">
        <v>56</v>
      </c>
      <c r="D26" s="174" t="s">
        <v>3210</v>
      </c>
      <c r="E26" s="175" t="s">
        <v>275</v>
      </c>
      <c r="F26" s="176" t="s">
        <v>275</v>
      </c>
      <c r="G26" s="176" t="s">
        <v>275</v>
      </c>
      <c r="H26" s="176" t="s">
        <v>275</v>
      </c>
      <c r="I26" s="176" t="s">
        <v>275</v>
      </c>
      <c r="J26" s="177" t="s">
        <v>925</v>
      </c>
      <c r="K26" s="178">
        <f t="shared" ref="K26:AA26" si="5">K29+K33*$AD$33+K31</f>
        <v>4.8154861041914501</v>
      </c>
      <c r="L26" s="177">
        <f t="shared" si="5"/>
        <v>2.4480376802842487</v>
      </c>
      <c r="M26" s="177">
        <f t="shared" si="5"/>
        <v>3.9270367983855401</v>
      </c>
      <c r="N26" s="177">
        <f t="shared" si="5"/>
        <v>25.438145499834665</v>
      </c>
      <c r="O26" s="177">
        <f t="shared" si="5"/>
        <v>8.7439243845637264</v>
      </c>
      <c r="P26" s="177">
        <f t="shared" si="5"/>
        <v>16.225748803939837</v>
      </c>
      <c r="Q26" s="177">
        <f t="shared" si="5"/>
        <v>10.124257606124427</v>
      </c>
      <c r="R26" s="177">
        <f t="shared" si="5"/>
        <v>15.685065572625916</v>
      </c>
      <c r="S26" s="177">
        <f t="shared" si="5"/>
        <v>2.8778242170691657</v>
      </c>
      <c r="T26" s="177">
        <f t="shared" si="5"/>
        <v>12.295719766643776</v>
      </c>
      <c r="U26" s="177">
        <f t="shared" si="5"/>
        <v>22.320812230856202</v>
      </c>
      <c r="V26" s="177">
        <f t="shared" si="5"/>
        <v>6.5937417523323125</v>
      </c>
      <c r="W26" s="177">
        <f t="shared" si="5"/>
        <v>18.970050905007149</v>
      </c>
      <c r="X26" s="177">
        <f t="shared" si="5"/>
        <v>0.96757205642792365</v>
      </c>
      <c r="Y26" s="177">
        <f t="shared" si="5"/>
        <v>6.2268757658809593</v>
      </c>
      <c r="Z26" s="177">
        <f t="shared" si="5"/>
        <v>8.7597268515801449E-2</v>
      </c>
      <c r="AA26" s="177">
        <f t="shared" si="5"/>
        <v>3.3483610235023993</v>
      </c>
      <c r="AB26" s="177" t="s">
        <v>925</v>
      </c>
      <c r="AC26" s="179" t="s">
        <v>2145</v>
      </c>
      <c r="AD26" s="176" t="s">
        <v>275</v>
      </c>
      <c r="AE26" s="180" t="s">
        <v>275</v>
      </c>
      <c r="AF26" s="176" t="s">
        <v>275</v>
      </c>
      <c r="AG26" s="179" t="s">
        <v>275</v>
      </c>
      <c r="AH26" s="181" t="s">
        <v>275</v>
      </c>
      <c r="AI26" s="176" t="s">
        <v>275</v>
      </c>
    </row>
    <row r="27" spans="1:35" s="94" customFormat="1" ht="39" outlineLevel="1" x14ac:dyDescent="0.3">
      <c r="A27" s="152">
        <v>10</v>
      </c>
      <c r="B27" s="153" t="s">
        <v>923</v>
      </c>
      <c r="C27" s="153" t="s">
        <v>56</v>
      </c>
      <c r="D27" s="182" t="s">
        <v>3211</v>
      </c>
      <c r="E27" s="183" t="s">
        <v>275</v>
      </c>
      <c r="F27" s="184" t="s">
        <v>275</v>
      </c>
      <c r="G27" s="184" t="s">
        <v>275</v>
      </c>
      <c r="H27" s="184" t="s">
        <v>275</v>
      </c>
      <c r="I27" s="184" t="s">
        <v>275</v>
      </c>
      <c r="J27" s="185" t="s">
        <v>925</v>
      </c>
      <c r="K27" s="178">
        <f>K29+K33*$AD$33</f>
        <v>2.4556149983886466</v>
      </c>
      <c r="L27" s="178">
        <f t="shared" ref="L27:AA27" si="6">L29+L33*$AD$33</f>
        <v>2.1789445740510653</v>
      </c>
      <c r="M27" s="178">
        <f t="shared" si="6"/>
        <v>0.74177664946294342</v>
      </c>
      <c r="N27" s="178">
        <f t="shared" si="6"/>
        <v>10.994076895437759</v>
      </c>
      <c r="O27" s="178">
        <f t="shared" si="6"/>
        <v>7.0870871566897904</v>
      </c>
      <c r="P27" s="178">
        <f t="shared" si="6"/>
        <v>14.514331154909634</v>
      </c>
      <c r="Q27" s="178">
        <f t="shared" si="6"/>
        <v>5.4534484632345066</v>
      </c>
      <c r="R27" s="178">
        <f t="shared" si="6"/>
        <v>9.8286459976590432</v>
      </c>
      <c r="S27" s="178">
        <f t="shared" si="6"/>
        <v>0.91696741235538581</v>
      </c>
      <c r="T27" s="178">
        <f t="shared" si="6"/>
        <v>10.848149988022247</v>
      </c>
      <c r="U27" s="178">
        <f t="shared" si="6"/>
        <v>5.2710805636643911</v>
      </c>
      <c r="V27" s="178">
        <f t="shared" si="6"/>
        <v>5.2286068566551362</v>
      </c>
      <c r="W27" s="178">
        <f t="shared" si="6"/>
        <v>0.61635791649538474</v>
      </c>
      <c r="X27" s="178">
        <f t="shared" si="6"/>
        <v>0.73526886608313113</v>
      </c>
      <c r="Y27" s="178">
        <f t="shared" si="6"/>
        <v>4.4444139384705279</v>
      </c>
      <c r="Z27" s="178">
        <f t="shared" si="6"/>
        <v>4.2281530623544611E-3</v>
      </c>
      <c r="AA27" s="178">
        <f t="shared" si="6"/>
        <v>0</v>
      </c>
      <c r="AB27" s="185" t="s">
        <v>925</v>
      </c>
      <c r="AC27" s="179" t="s">
        <v>3186</v>
      </c>
      <c r="AD27" s="184" t="s">
        <v>275</v>
      </c>
      <c r="AE27" s="181" t="s">
        <v>275</v>
      </c>
      <c r="AF27" s="184" t="s">
        <v>275</v>
      </c>
      <c r="AG27" s="186" t="s">
        <v>275</v>
      </c>
      <c r="AH27" s="181" t="s">
        <v>275</v>
      </c>
      <c r="AI27" s="184" t="s">
        <v>275</v>
      </c>
    </row>
    <row r="28" spans="1:35" s="94" customFormat="1" ht="26" outlineLevel="1" x14ac:dyDescent="0.3">
      <c r="A28" s="152">
        <v>11</v>
      </c>
      <c r="B28" s="153" t="s">
        <v>923</v>
      </c>
      <c r="C28" s="153" t="s">
        <v>56</v>
      </c>
      <c r="D28" s="174" t="s">
        <v>3212</v>
      </c>
      <c r="E28" s="183" t="s">
        <v>275</v>
      </c>
      <c r="F28" s="184" t="s">
        <v>275</v>
      </c>
      <c r="G28" s="184" t="s">
        <v>275</v>
      </c>
      <c r="H28" s="184" t="s">
        <v>275</v>
      </c>
      <c r="I28" s="184" t="s">
        <v>275</v>
      </c>
      <c r="J28" s="177" t="s">
        <v>925</v>
      </c>
      <c r="K28" s="178">
        <f t="shared" ref="K28:AA28" si="7">K29+K31</f>
        <v>4.7811874231766645</v>
      </c>
      <c r="L28" s="178">
        <f t="shared" si="7"/>
        <v>2.4178967304723544</v>
      </c>
      <c r="M28" s="178">
        <f t="shared" si="7"/>
        <v>3.6104020785513788</v>
      </c>
      <c r="N28" s="178">
        <f t="shared" si="7"/>
        <v>25.180416450449972</v>
      </c>
      <c r="O28" s="178">
        <f t="shared" si="7"/>
        <v>8.2482000985488106</v>
      </c>
      <c r="P28" s="178">
        <f t="shared" si="7"/>
        <v>15.767407630365113</v>
      </c>
      <c r="Q28" s="178">
        <f t="shared" si="7"/>
        <v>8.453491869348154</v>
      </c>
      <c r="R28" s="178">
        <f t="shared" si="7"/>
        <v>14.693043942620736</v>
      </c>
      <c r="S28" s="178">
        <f t="shared" si="7"/>
        <v>2.8772825262092967</v>
      </c>
      <c r="T28" s="178">
        <f t="shared" si="7"/>
        <v>8.1597425568625344</v>
      </c>
      <c r="U28" s="178">
        <f t="shared" si="7"/>
        <v>21.136313036716569</v>
      </c>
      <c r="V28" s="178">
        <f t="shared" si="7"/>
        <v>5.9349806814016768</v>
      </c>
      <c r="W28" s="178">
        <f t="shared" si="7"/>
        <v>18.958822717803333</v>
      </c>
      <c r="X28" s="178">
        <f t="shared" si="7"/>
        <v>0.9662186364618629</v>
      </c>
      <c r="Y28" s="178">
        <f t="shared" si="7"/>
        <v>5.7941393551649565</v>
      </c>
      <c r="Z28" s="178">
        <f t="shared" si="7"/>
        <v>8.7035455228919201E-2</v>
      </c>
      <c r="AA28" s="178">
        <f t="shared" si="7"/>
        <v>3.3483610235023993</v>
      </c>
      <c r="AB28" s="177" t="s">
        <v>925</v>
      </c>
      <c r="AC28" s="186" t="s">
        <v>1796</v>
      </c>
      <c r="AD28" s="184" t="s">
        <v>275</v>
      </c>
      <c r="AE28" s="181" t="s">
        <v>275</v>
      </c>
      <c r="AF28" s="184" t="s">
        <v>275</v>
      </c>
      <c r="AG28" s="186" t="s">
        <v>275</v>
      </c>
      <c r="AH28" s="181" t="s">
        <v>275</v>
      </c>
      <c r="AI28" s="184" t="s">
        <v>275</v>
      </c>
    </row>
    <row r="29" spans="1:35" s="94" customFormat="1" ht="39" outlineLevel="1" x14ac:dyDescent="0.3">
      <c r="A29" s="165">
        <v>12</v>
      </c>
      <c r="B29" s="166" t="s">
        <v>923</v>
      </c>
      <c r="C29" s="166" t="s">
        <v>56</v>
      </c>
      <c r="D29" s="187" t="s">
        <v>3213</v>
      </c>
      <c r="E29" s="188" t="s">
        <v>3632</v>
      </c>
      <c r="F29" s="189">
        <v>1</v>
      </c>
      <c r="G29" s="190">
        <v>11</v>
      </c>
      <c r="H29" s="190">
        <v>497</v>
      </c>
      <c r="I29" s="190">
        <v>497</v>
      </c>
      <c r="J29" s="170" t="s">
        <v>925</v>
      </c>
      <c r="K29" s="170">
        <v>2.421316317373861</v>
      </c>
      <c r="L29" s="170">
        <v>2.148803624239171</v>
      </c>
      <c r="M29" s="170">
        <v>0.42514192962878194</v>
      </c>
      <c r="N29" s="170">
        <v>10.736347846053066</v>
      </c>
      <c r="O29" s="170">
        <v>6.5913628706748737</v>
      </c>
      <c r="P29" s="170">
        <v>14.055989981334911</v>
      </c>
      <c r="Q29" s="170">
        <v>3.782682726458233</v>
      </c>
      <c r="R29" s="170">
        <v>8.8366243676538616</v>
      </c>
      <c r="S29" s="170">
        <v>0.91642572149551715</v>
      </c>
      <c r="T29" s="170">
        <v>6.7121727782410048</v>
      </c>
      <c r="U29" s="170">
        <v>4.0865813695247581</v>
      </c>
      <c r="V29" s="170">
        <v>4.5698457857245005</v>
      </c>
      <c r="W29" s="170">
        <v>0.6051297292915705</v>
      </c>
      <c r="X29" s="170">
        <v>0.73391544611707038</v>
      </c>
      <c r="Y29" s="170">
        <v>4.0116775277545251</v>
      </c>
      <c r="Z29" s="170">
        <v>3.6663397754722175E-3</v>
      </c>
      <c r="AA29" s="170">
        <v>0</v>
      </c>
      <c r="AB29" s="170" t="s">
        <v>925</v>
      </c>
      <c r="AC29" s="191" t="s">
        <v>1923</v>
      </c>
      <c r="AD29" s="192" t="s">
        <v>275</v>
      </c>
      <c r="AE29" s="193" t="s">
        <v>275</v>
      </c>
      <c r="AF29" s="192" t="s">
        <v>275</v>
      </c>
      <c r="AG29" s="191" t="s">
        <v>275</v>
      </c>
      <c r="AH29" s="194" t="s">
        <v>275</v>
      </c>
      <c r="AI29" s="169" t="s">
        <v>275</v>
      </c>
    </row>
    <row r="30" spans="1:35" s="94" customFormat="1" ht="26" outlineLevel="1" x14ac:dyDescent="0.3">
      <c r="A30" s="195">
        <v>13</v>
      </c>
      <c r="B30" s="196" t="s">
        <v>275</v>
      </c>
      <c r="C30" s="196" t="s">
        <v>1608</v>
      </c>
      <c r="D30" s="195" t="s">
        <v>1709</v>
      </c>
      <c r="E30" s="197" t="s">
        <v>3633</v>
      </c>
      <c r="F30" s="198" t="s">
        <v>275</v>
      </c>
      <c r="G30" s="198" t="s">
        <v>275</v>
      </c>
      <c r="H30" s="198" t="s">
        <v>275</v>
      </c>
      <c r="I30" s="198" t="s">
        <v>275</v>
      </c>
      <c r="J30" s="199" t="s">
        <v>925</v>
      </c>
      <c r="K30" s="200" t="s">
        <v>1351</v>
      </c>
      <c r="L30" s="200" t="s">
        <v>1351</v>
      </c>
      <c r="M30" s="200" t="s">
        <v>1351</v>
      </c>
      <c r="N30" s="200" t="s">
        <v>1351</v>
      </c>
      <c r="O30" s="200" t="s">
        <v>1351</v>
      </c>
      <c r="P30" s="200" t="s">
        <v>1351</v>
      </c>
      <c r="Q30" s="200" t="s">
        <v>1351</v>
      </c>
      <c r="R30" s="200" t="s">
        <v>1351</v>
      </c>
      <c r="S30" s="200" t="s">
        <v>1351</v>
      </c>
      <c r="T30" s="200" t="s">
        <v>1351</v>
      </c>
      <c r="U30" s="200" t="s">
        <v>1351</v>
      </c>
      <c r="V30" s="200" t="s">
        <v>1351</v>
      </c>
      <c r="W30" s="200" t="s">
        <v>1351</v>
      </c>
      <c r="X30" s="200" t="s">
        <v>1351</v>
      </c>
      <c r="Y30" s="200" t="s">
        <v>1351</v>
      </c>
      <c r="Z30" s="200" t="s">
        <v>1351</v>
      </c>
      <c r="AA30" s="200" t="s">
        <v>1351</v>
      </c>
      <c r="AB30" s="199" t="s">
        <v>275</v>
      </c>
      <c r="AC30" s="201" t="s">
        <v>1345</v>
      </c>
      <c r="AD30" s="202" t="s">
        <v>275</v>
      </c>
      <c r="AE30" s="203" t="s">
        <v>275</v>
      </c>
      <c r="AF30" s="204" t="s">
        <v>275</v>
      </c>
      <c r="AG30" s="205" t="s">
        <v>275</v>
      </c>
      <c r="AH30" s="206" t="s">
        <v>275</v>
      </c>
      <c r="AI30" s="207" t="s">
        <v>275</v>
      </c>
    </row>
    <row r="31" spans="1:35" s="94" customFormat="1" ht="26" outlineLevel="1" x14ac:dyDescent="0.3">
      <c r="A31" s="208">
        <v>14</v>
      </c>
      <c r="B31" s="209" t="s">
        <v>923</v>
      </c>
      <c r="C31" s="210" t="s">
        <v>1707</v>
      </c>
      <c r="D31" s="211" t="s">
        <v>1708</v>
      </c>
      <c r="E31" s="209" t="s">
        <v>3634</v>
      </c>
      <c r="F31" s="212" t="s">
        <v>275</v>
      </c>
      <c r="G31" s="212" t="s">
        <v>275</v>
      </c>
      <c r="H31" s="212" t="s">
        <v>275</v>
      </c>
      <c r="I31" s="212" t="s">
        <v>275</v>
      </c>
      <c r="J31" s="213" t="s">
        <v>925</v>
      </c>
      <c r="K31" s="213">
        <f>K$56*K32</f>
        <v>2.3598711058028035</v>
      </c>
      <c r="L31" s="213">
        <f t="shared" ref="L31:AA31" si="8">L$56*L32</f>
        <v>0.26909310623318333</v>
      </c>
      <c r="M31" s="213">
        <f t="shared" si="8"/>
        <v>3.1852601489225969</v>
      </c>
      <c r="N31" s="213">
        <f t="shared" si="8"/>
        <v>14.444068604396906</v>
      </c>
      <c r="O31" s="213">
        <f t="shared" si="8"/>
        <v>1.6568372278739369</v>
      </c>
      <c r="P31" s="213">
        <f t="shared" si="8"/>
        <v>1.711417649030202</v>
      </c>
      <c r="Q31" s="213">
        <f t="shared" si="8"/>
        <v>4.6708091428899206</v>
      </c>
      <c r="R31" s="213">
        <f t="shared" si="8"/>
        <v>5.8564195749668739</v>
      </c>
      <c r="S31" s="213">
        <f t="shared" si="8"/>
        <v>1.9608568047137798</v>
      </c>
      <c r="T31" s="213">
        <f t="shared" si="8"/>
        <v>1.44756977862153</v>
      </c>
      <c r="U31" s="213">
        <f t="shared" si="8"/>
        <v>17.049731667191811</v>
      </c>
      <c r="V31" s="213">
        <f t="shared" si="8"/>
        <v>1.3651348956771761</v>
      </c>
      <c r="W31" s="213">
        <f t="shared" si="8"/>
        <v>18.353692988511764</v>
      </c>
      <c r="X31" s="213">
        <f t="shared" si="8"/>
        <v>0.23230319034479255</v>
      </c>
      <c r="Y31" s="213">
        <f t="shared" si="8"/>
        <v>1.7824618274104316</v>
      </c>
      <c r="Z31" s="213">
        <f t="shared" si="8"/>
        <v>8.3369115453446982E-2</v>
      </c>
      <c r="AA31" s="213">
        <f t="shared" si="8"/>
        <v>3.3483610235023993</v>
      </c>
      <c r="AB31" s="213" t="s">
        <v>925</v>
      </c>
      <c r="AC31" s="214" t="s">
        <v>2872</v>
      </c>
      <c r="AD31" s="215" t="s">
        <v>275</v>
      </c>
      <c r="AE31" s="216" t="s">
        <v>275</v>
      </c>
      <c r="AF31" s="217" t="s">
        <v>275</v>
      </c>
      <c r="AG31" s="218" t="s">
        <v>275</v>
      </c>
      <c r="AH31" s="219" t="s">
        <v>275</v>
      </c>
      <c r="AI31" s="220" t="s">
        <v>275</v>
      </c>
    </row>
    <row r="32" spans="1:35" s="94" customFormat="1" outlineLevel="1" x14ac:dyDescent="0.3">
      <c r="A32" s="221">
        <v>15</v>
      </c>
      <c r="B32" s="222" t="s">
        <v>275</v>
      </c>
      <c r="C32" s="222" t="s">
        <v>275</v>
      </c>
      <c r="D32" s="221" t="s">
        <v>1636</v>
      </c>
      <c r="E32" s="222" t="s">
        <v>275</v>
      </c>
      <c r="F32" s="223" t="s">
        <v>275</v>
      </c>
      <c r="G32" s="223" t="s">
        <v>275</v>
      </c>
      <c r="H32" s="223" t="s">
        <v>275</v>
      </c>
      <c r="I32" s="223" t="s">
        <v>275</v>
      </c>
      <c r="J32" s="224" t="s">
        <v>275</v>
      </c>
      <c r="K32" s="225">
        <v>1</v>
      </c>
      <c r="L32" s="225">
        <v>1</v>
      </c>
      <c r="M32" s="225">
        <v>1</v>
      </c>
      <c r="N32" s="225">
        <v>1</v>
      </c>
      <c r="O32" s="225">
        <v>1</v>
      </c>
      <c r="P32" s="225">
        <v>1</v>
      </c>
      <c r="Q32" s="225">
        <v>1</v>
      </c>
      <c r="R32" s="225">
        <v>1</v>
      </c>
      <c r="S32" s="225">
        <v>1</v>
      </c>
      <c r="T32" s="225">
        <v>1</v>
      </c>
      <c r="U32" s="225">
        <v>1</v>
      </c>
      <c r="V32" s="225">
        <v>1</v>
      </c>
      <c r="W32" s="225">
        <v>1</v>
      </c>
      <c r="X32" s="225">
        <v>1</v>
      </c>
      <c r="Y32" s="225">
        <v>1</v>
      </c>
      <c r="Z32" s="225">
        <v>1</v>
      </c>
      <c r="AA32" s="225">
        <v>1</v>
      </c>
      <c r="AB32" s="224" t="s">
        <v>275</v>
      </c>
      <c r="AC32" s="226" t="s">
        <v>1610</v>
      </c>
      <c r="AD32" s="227" t="s">
        <v>275</v>
      </c>
      <c r="AE32" s="228" t="s">
        <v>275</v>
      </c>
      <c r="AF32" s="229" t="s">
        <v>275</v>
      </c>
      <c r="AG32" s="230" t="s">
        <v>275</v>
      </c>
      <c r="AH32" s="231" t="s">
        <v>275</v>
      </c>
      <c r="AI32" s="232" t="s">
        <v>275</v>
      </c>
    </row>
    <row r="33" spans="1:35" s="94" customFormat="1" ht="52" outlineLevel="1" x14ac:dyDescent="0.3">
      <c r="A33" s="145">
        <v>16</v>
      </c>
      <c r="B33" s="146" t="s">
        <v>923</v>
      </c>
      <c r="C33" s="146" t="s">
        <v>275</v>
      </c>
      <c r="D33" s="233" t="s">
        <v>1508</v>
      </c>
      <c r="E33" s="234" t="s">
        <v>275</v>
      </c>
      <c r="F33" s="235" t="s">
        <v>275</v>
      </c>
      <c r="G33" s="235" t="s">
        <v>275</v>
      </c>
      <c r="H33" s="235" t="s">
        <v>275</v>
      </c>
      <c r="I33" s="235" t="s">
        <v>275</v>
      </c>
      <c r="J33" s="177" t="s">
        <v>926</v>
      </c>
      <c r="K33" s="177">
        <f t="shared" ref="K33:AA33" si="9">K34+$AD$35*K35</f>
        <v>1.2347525165322792E-2</v>
      </c>
      <c r="L33" s="177">
        <f t="shared" si="9"/>
        <v>1.0850741932281919E-2</v>
      </c>
      <c r="M33" s="177">
        <f t="shared" si="9"/>
        <v>0.11398849914029814</v>
      </c>
      <c r="N33" s="177">
        <f t="shared" si="9"/>
        <v>9.278245777848923E-2</v>
      </c>
      <c r="O33" s="177">
        <f t="shared" si="9"/>
        <v>0.17846074296536998</v>
      </c>
      <c r="P33" s="177">
        <f t="shared" si="9"/>
        <v>0.16500282248690035</v>
      </c>
      <c r="Q33" s="177">
        <f t="shared" si="9"/>
        <v>0.60147566523945861</v>
      </c>
      <c r="R33" s="177">
        <f t="shared" si="9"/>
        <v>0.35712778680186541</v>
      </c>
      <c r="S33" s="177">
        <f t="shared" si="9"/>
        <v>1.9500870955272825E-4</v>
      </c>
      <c r="T33" s="177">
        <f t="shared" si="9"/>
        <v>1.4889517955212468</v>
      </c>
      <c r="U33" s="177">
        <f t="shared" si="9"/>
        <v>0.42641970989026773</v>
      </c>
      <c r="V33" s="177">
        <f t="shared" si="9"/>
        <v>0.23715398553502889</v>
      </c>
      <c r="W33" s="177">
        <f t="shared" si="9"/>
        <v>4.042147393373133E-3</v>
      </c>
      <c r="X33" s="177">
        <f t="shared" si="9"/>
        <v>4.8723118778187189E-4</v>
      </c>
      <c r="Y33" s="177">
        <f t="shared" si="9"/>
        <v>0.15578510785776109</v>
      </c>
      <c r="Z33" s="177">
        <f t="shared" si="9"/>
        <v>2.0225278327760772E-4</v>
      </c>
      <c r="AA33" s="177">
        <f t="shared" si="9"/>
        <v>0</v>
      </c>
      <c r="AB33" s="177" t="s">
        <v>926</v>
      </c>
      <c r="AC33" s="175" t="s">
        <v>1814</v>
      </c>
      <c r="AD33" s="236">
        <f>1/AF33</f>
        <v>2.7777777777777777</v>
      </c>
      <c r="AE33" s="237" t="s">
        <v>2362</v>
      </c>
      <c r="AF33" s="238">
        <v>0.36</v>
      </c>
      <c r="AG33" s="175" t="s">
        <v>2361</v>
      </c>
      <c r="AH33" s="239" t="s">
        <v>2372</v>
      </c>
      <c r="AI33" s="176" t="s">
        <v>275</v>
      </c>
    </row>
    <row r="34" spans="1:35" s="94" customFormat="1" ht="26" outlineLevel="1" x14ac:dyDescent="0.3">
      <c r="A34" s="165">
        <v>17</v>
      </c>
      <c r="B34" s="166" t="s">
        <v>275</v>
      </c>
      <c r="C34" s="166" t="s">
        <v>275</v>
      </c>
      <c r="D34" s="165" t="s">
        <v>927</v>
      </c>
      <c r="E34" s="240" t="s">
        <v>3635</v>
      </c>
      <c r="F34" s="189">
        <v>13</v>
      </c>
      <c r="G34" s="189">
        <v>130</v>
      </c>
      <c r="H34" s="189">
        <v>498</v>
      </c>
      <c r="I34" s="189">
        <v>498</v>
      </c>
      <c r="J34" s="170" t="s">
        <v>926</v>
      </c>
      <c r="K34" s="170">
        <v>9.6350497808566273E-3</v>
      </c>
      <c r="L34" s="170">
        <v>3.6481466882252673E-3</v>
      </c>
      <c r="M34" s="170">
        <v>0.11265203327184804</v>
      </c>
      <c r="N34" s="170">
        <v>6.871001340972456E-2</v>
      </c>
      <c r="O34" s="170">
        <v>8.2380495217835321E-3</v>
      </c>
      <c r="P34" s="170">
        <v>0.15961037789827046</v>
      </c>
      <c r="Q34" s="170">
        <v>0.27766986862537096</v>
      </c>
      <c r="R34" s="170">
        <v>0.10591271172635802</v>
      </c>
      <c r="S34" s="170">
        <v>4.4113119793704107E-5</v>
      </c>
      <c r="T34" s="170">
        <v>0.2652286816372561</v>
      </c>
      <c r="U34" s="170">
        <v>0.42641970989026773</v>
      </c>
      <c r="V34" s="170">
        <v>0.23715398553502889</v>
      </c>
      <c r="W34" s="170">
        <v>4.042147393373133E-3</v>
      </c>
      <c r="X34" s="170">
        <v>4.8723118778187189E-4</v>
      </c>
      <c r="Y34" s="170">
        <v>5.1811336873623985E-2</v>
      </c>
      <c r="Z34" s="170">
        <v>2.0225278327760772E-4</v>
      </c>
      <c r="AA34" s="170">
        <v>0</v>
      </c>
      <c r="AB34" s="170" t="s">
        <v>926</v>
      </c>
      <c r="AC34" s="191" t="s">
        <v>1923</v>
      </c>
      <c r="AD34" s="241" t="s">
        <v>275</v>
      </c>
      <c r="AE34" s="193" t="s">
        <v>275</v>
      </c>
      <c r="AF34" s="192" t="s">
        <v>275</v>
      </c>
      <c r="AG34" s="191" t="s">
        <v>275</v>
      </c>
      <c r="AH34" s="194" t="s">
        <v>275</v>
      </c>
      <c r="AI34" s="169" t="s">
        <v>275</v>
      </c>
    </row>
    <row r="35" spans="1:35" s="94" customFormat="1" ht="117" outlineLevel="1" x14ac:dyDescent="0.3">
      <c r="A35" s="165">
        <v>18</v>
      </c>
      <c r="B35" s="166" t="s">
        <v>275</v>
      </c>
      <c r="C35" s="166" t="s">
        <v>275</v>
      </c>
      <c r="D35" s="165" t="s">
        <v>928</v>
      </c>
      <c r="E35" s="240" t="s">
        <v>3636</v>
      </c>
      <c r="F35" s="189">
        <v>13</v>
      </c>
      <c r="G35" s="189">
        <v>130</v>
      </c>
      <c r="H35" s="189">
        <v>499</v>
      </c>
      <c r="I35" s="189">
        <v>499</v>
      </c>
      <c r="J35" s="170" t="s">
        <v>926</v>
      </c>
      <c r="K35" s="170">
        <v>5.4249507689323282E-4</v>
      </c>
      <c r="L35" s="170">
        <v>1.4405190488113301E-3</v>
      </c>
      <c r="M35" s="170">
        <v>2.6729317369002096E-4</v>
      </c>
      <c r="N35" s="170">
        <v>4.8144888737529342E-3</v>
      </c>
      <c r="O35" s="170">
        <v>3.4044538688717291E-2</v>
      </c>
      <c r="P35" s="170">
        <v>1.0784889177259799E-3</v>
      </c>
      <c r="Q35" s="170">
        <v>6.4761159322817535E-2</v>
      </c>
      <c r="R35" s="170">
        <v>5.0243015015101478E-2</v>
      </c>
      <c r="S35" s="170">
        <v>3.0179117951804824E-5</v>
      </c>
      <c r="T35" s="170">
        <v>0.24474462277679815</v>
      </c>
      <c r="U35" s="170">
        <v>0</v>
      </c>
      <c r="V35" s="170">
        <v>0</v>
      </c>
      <c r="W35" s="170">
        <v>0</v>
      </c>
      <c r="X35" s="170">
        <v>0</v>
      </c>
      <c r="Y35" s="170">
        <v>2.0794754196827421E-2</v>
      </c>
      <c r="Z35" s="170">
        <v>0</v>
      </c>
      <c r="AA35" s="170">
        <v>0</v>
      </c>
      <c r="AB35" s="170" t="s">
        <v>926</v>
      </c>
      <c r="AC35" s="191" t="s">
        <v>1923</v>
      </c>
      <c r="AD35" s="241">
        <f>1/AF35</f>
        <v>5</v>
      </c>
      <c r="AE35" s="193" t="s">
        <v>2143</v>
      </c>
      <c r="AF35" s="242">
        <v>0.2</v>
      </c>
      <c r="AG35" s="191" t="s">
        <v>1845</v>
      </c>
      <c r="AH35" s="243" t="s">
        <v>900</v>
      </c>
      <c r="AI35" s="169" t="s">
        <v>275</v>
      </c>
    </row>
    <row r="36" spans="1:35" s="94" customFormat="1" x14ac:dyDescent="0.3">
      <c r="A36" s="138">
        <v>19</v>
      </c>
      <c r="B36" s="138" t="s">
        <v>923</v>
      </c>
      <c r="C36" s="139" t="s">
        <v>1717</v>
      </c>
      <c r="D36" s="138" t="s">
        <v>1718</v>
      </c>
      <c r="E36" s="140" t="s">
        <v>275</v>
      </c>
      <c r="F36" s="141" t="s">
        <v>275</v>
      </c>
      <c r="G36" s="141" t="s">
        <v>275</v>
      </c>
      <c r="H36" s="141" t="s">
        <v>275</v>
      </c>
      <c r="I36" s="141" t="s">
        <v>275</v>
      </c>
      <c r="J36" s="141" t="s">
        <v>275</v>
      </c>
      <c r="K36" s="141" t="s">
        <v>275</v>
      </c>
      <c r="L36" s="142" t="s">
        <v>275</v>
      </c>
      <c r="M36" s="141" t="s">
        <v>275</v>
      </c>
      <c r="N36" s="141" t="s">
        <v>275</v>
      </c>
      <c r="O36" s="141" t="s">
        <v>275</v>
      </c>
      <c r="P36" s="141" t="s">
        <v>275</v>
      </c>
      <c r="Q36" s="141" t="s">
        <v>275</v>
      </c>
      <c r="R36" s="141" t="s">
        <v>275</v>
      </c>
      <c r="S36" s="141" t="s">
        <v>275</v>
      </c>
      <c r="T36" s="141" t="s">
        <v>275</v>
      </c>
      <c r="U36" s="141" t="s">
        <v>275</v>
      </c>
      <c r="V36" s="141" t="s">
        <v>275</v>
      </c>
      <c r="W36" s="141" t="s">
        <v>275</v>
      </c>
      <c r="X36" s="141" t="s">
        <v>275</v>
      </c>
      <c r="Y36" s="141" t="s">
        <v>275</v>
      </c>
      <c r="Z36" s="141" t="s">
        <v>275</v>
      </c>
      <c r="AA36" s="141" t="s">
        <v>275</v>
      </c>
      <c r="AB36" s="141" t="s">
        <v>275</v>
      </c>
      <c r="AC36" s="172" t="s">
        <v>275</v>
      </c>
      <c r="AD36" s="244" t="s">
        <v>275</v>
      </c>
      <c r="AE36" s="138" t="s">
        <v>275</v>
      </c>
      <c r="AF36" s="141" t="s">
        <v>275</v>
      </c>
      <c r="AG36" s="172" t="s">
        <v>275</v>
      </c>
      <c r="AH36" s="173" t="s">
        <v>275</v>
      </c>
      <c r="AI36" s="141" t="s">
        <v>275</v>
      </c>
    </row>
    <row r="37" spans="1:35" s="94" customFormat="1" ht="26" outlineLevel="1" x14ac:dyDescent="0.3">
      <c r="A37" s="145">
        <v>20</v>
      </c>
      <c r="B37" s="146" t="s">
        <v>923</v>
      </c>
      <c r="C37" s="146" t="s">
        <v>71</v>
      </c>
      <c r="D37" s="145" t="s">
        <v>3214</v>
      </c>
      <c r="E37" s="245" t="s">
        <v>275</v>
      </c>
      <c r="F37" s="246" t="s">
        <v>275</v>
      </c>
      <c r="G37" s="246" t="s">
        <v>275</v>
      </c>
      <c r="H37" s="246" t="s">
        <v>275</v>
      </c>
      <c r="I37" s="246" t="s">
        <v>275</v>
      </c>
      <c r="J37" s="150" t="s">
        <v>925</v>
      </c>
      <c r="K37" s="150">
        <f t="shared" ref="K37:AA37" si="10">K39+K40*$AD$40</f>
        <v>6.1779012698151794</v>
      </c>
      <c r="L37" s="150">
        <f t="shared" si="10"/>
        <v>3.664941203761376</v>
      </c>
      <c r="M37" s="150">
        <f t="shared" si="10"/>
        <v>0.25181621171597446</v>
      </c>
      <c r="N37" s="150">
        <f t="shared" si="10"/>
        <v>6.823761659420934</v>
      </c>
      <c r="O37" s="150">
        <f t="shared" si="10"/>
        <v>3.4862615018921237</v>
      </c>
      <c r="P37" s="150">
        <f t="shared" si="10"/>
        <v>19.381504291441232</v>
      </c>
      <c r="Q37" s="150">
        <f t="shared" si="10"/>
        <v>12.419549573184208</v>
      </c>
      <c r="R37" s="150">
        <f t="shared" si="10"/>
        <v>14.990880432059178</v>
      </c>
      <c r="S37" s="150">
        <f t="shared" si="10"/>
        <v>16.082630966017209</v>
      </c>
      <c r="T37" s="150">
        <f t="shared" si="10"/>
        <v>10.77582471105057</v>
      </c>
      <c r="U37" s="150">
        <f t="shared" si="10"/>
        <v>9.9409303694874982</v>
      </c>
      <c r="V37" s="150">
        <f t="shared" si="10"/>
        <v>0</v>
      </c>
      <c r="W37" s="150">
        <f t="shared" si="10"/>
        <v>0.1640461775879424</v>
      </c>
      <c r="X37" s="150">
        <f t="shared" si="10"/>
        <v>0.26988987868431213</v>
      </c>
      <c r="Y37" s="150">
        <f t="shared" si="10"/>
        <v>9.06</v>
      </c>
      <c r="Z37" s="150">
        <f t="shared" si="10"/>
        <v>1.2587865182503256E-2</v>
      </c>
      <c r="AA37" s="150">
        <f t="shared" si="10"/>
        <v>2.4168839330698542E-2</v>
      </c>
      <c r="AB37" s="150" t="s">
        <v>925</v>
      </c>
      <c r="AC37" s="146" t="s">
        <v>2146</v>
      </c>
      <c r="AD37" s="247" t="s">
        <v>275</v>
      </c>
      <c r="AE37" s="248" t="s">
        <v>275</v>
      </c>
      <c r="AF37" s="249" t="s">
        <v>275</v>
      </c>
      <c r="AG37" s="148" t="s">
        <v>275</v>
      </c>
      <c r="AH37" s="250" t="s">
        <v>275</v>
      </c>
      <c r="AI37" s="149" t="s">
        <v>275</v>
      </c>
    </row>
    <row r="38" spans="1:35" s="94" customFormat="1" ht="65" outlineLevel="1" x14ac:dyDescent="0.3">
      <c r="A38" s="251">
        <v>21</v>
      </c>
      <c r="B38" s="252" t="s">
        <v>275</v>
      </c>
      <c r="C38" s="252" t="s">
        <v>71</v>
      </c>
      <c r="D38" s="251" t="s">
        <v>3215</v>
      </c>
      <c r="E38" s="252" t="s">
        <v>275</v>
      </c>
      <c r="F38" s="253">
        <v>1</v>
      </c>
      <c r="G38" s="253">
        <v>11</v>
      </c>
      <c r="H38" s="253">
        <v>9023</v>
      </c>
      <c r="I38" s="253" t="s">
        <v>275</v>
      </c>
      <c r="J38" s="254" t="s">
        <v>925</v>
      </c>
      <c r="K38" s="254">
        <v>6.177901269815175</v>
      </c>
      <c r="L38" s="254">
        <v>3.6649412037613791</v>
      </c>
      <c r="M38" s="254">
        <v>0.25181621171597451</v>
      </c>
      <c r="N38" s="254">
        <v>6.823267240452469</v>
      </c>
      <c r="O38" s="254">
        <v>3.4862482791454563</v>
      </c>
      <c r="P38" s="254">
        <v>19.38140863953203</v>
      </c>
      <c r="Q38" s="254">
        <v>12.404896826817552</v>
      </c>
      <c r="R38" s="254">
        <v>14.990739571914439</v>
      </c>
      <c r="S38" s="254">
        <v>15.747268137817093</v>
      </c>
      <c r="T38" s="254">
        <v>10.822006972739844</v>
      </c>
      <c r="U38" s="254">
        <v>9.9400279912434737</v>
      </c>
      <c r="V38" s="254">
        <v>0</v>
      </c>
      <c r="W38" s="254">
        <v>0.16535040786388019</v>
      </c>
      <c r="X38" s="254">
        <v>0.26988987868431241</v>
      </c>
      <c r="Y38" s="254">
        <v>9.0052377715665415</v>
      </c>
      <c r="Z38" s="254">
        <v>1.2046585547051916E-2</v>
      </c>
      <c r="AA38" s="254">
        <v>2.4168839330698542E-2</v>
      </c>
      <c r="AB38" s="254" t="s">
        <v>925</v>
      </c>
      <c r="AC38" s="255" t="s">
        <v>1966</v>
      </c>
      <c r="AD38" s="256" t="s">
        <v>275</v>
      </c>
      <c r="AE38" s="257" t="s">
        <v>275</v>
      </c>
      <c r="AF38" s="258" t="s">
        <v>275</v>
      </c>
      <c r="AG38" s="255" t="s">
        <v>275</v>
      </c>
      <c r="AH38" s="259" t="s">
        <v>275</v>
      </c>
      <c r="AI38" s="260">
        <v>9023</v>
      </c>
    </row>
    <row r="39" spans="1:35" s="94" customFormat="1" ht="52" outlineLevel="1" x14ac:dyDescent="0.3">
      <c r="A39" s="261">
        <v>22</v>
      </c>
      <c r="B39" s="262" t="s">
        <v>923</v>
      </c>
      <c r="C39" s="262" t="s">
        <v>71</v>
      </c>
      <c r="D39" s="261" t="s">
        <v>3216</v>
      </c>
      <c r="E39" s="263" t="s">
        <v>3637</v>
      </c>
      <c r="F39" s="264" t="s">
        <v>275</v>
      </c>
      <c r="G39" s="264" t="s">
        <v>275</v>
      </c>
      <c r="H39" s="264" t="s">
        <v>275</v>
      </c>
      <c r="I39" s="264">
        <v>495</v>
      </c>
      <c r="J39" s="265" t="s">
        <v>925</v>
      </c>
      <c r="K39" s="265">
        <v>6.1779012698151794</v>
      </c>
      <c r="L39" s="265">
        <v>3.664941203761376</v>
      </c>
      <c r="M39" s="265">
        <v>0.25181621171597446</v>
      </c>
      <c r="N39" s="265">
        <v>6.823761659420934</v>
      </c>
      <c r="O39" s="265">
        <v>3.4862615018921237</v>
      </c>
      <c r="P39" s="265">
        <v>19.381504291441232</v>
      </c>
      <c r="Q39" s="265">
        <v>12.337376626176487</v>
      </c>
      <c r="R39" s="265">
        <v>14.990880432059178</v>
      </c>
      <c r="S39" s="266">
        <v>16.082628098941402</v>
      </c>
      <c r="T39" s="265">
        <v>10.761329337011251</v>
      </c>
      <c r="U39" s="265">
        <v>9.9409303694874982</v>
      </c>
      <c r="V39" s="265">
        <v>0</v>
      </c>
      <c r="W39" s="267">
        <v>0.16363681466391927</v>
      </c>
      <c r="X39" s="265">
        <v>0.26988987868431213</v>
      </c>
      <c r="Y39" s="268">
        <v>9.06</v>
      </c>
      <c r="Z39" s="265">
        <v>1.2587865182503256E-2</v>
      </c>
      <c r="AA39" s="265">
        <v>2.4168839330698542E-2</v>
      </c>
      <c r="AB39" s="265" t="s">
        <v>925</v>
      </c>
      <c r="AC39" s="269" t="s">
        <v>1967</v>
      </c>
      <c r="AD39" s="270" t="s">
        <v>275</v>
      </c>
      <c r="AE39" s="271" t="s">
        <v>275</v>
      </c>
      <c r="AF39" s="272" t="s">
        <v>275</v>
      </c>
      <c r="AG39" s="269" t="s">
        <v>275</v>
      </c>
      <c r="AH39" s="273" t="s">
        <v>275</v>
      </c>
      <c r="AI39" s="274">
        <v>9023</v>
      </c>
    </row>
    <row r="40" spans="1:35" s="94" customFormat="1" ht="52" outlineLevel="1" x14ac:dyDescent="0.3">
      <c r="A40" s="261">
        <v>23</v>
      </c>
      <c r="B40" s="262" t="s">
        <v>923</v>
      </c>
      <c r="C40" s="262" t="s">
        <v>275</v>
      </c>
      <c r="D40" s="261" t="s">
        <v>3217</v>
      </c>
      <c r="E40" s="275" t="s">
        <v>929</v>
      </c>
      <c r="F40" s="264" t="s">
        <v>275</v>
      </c>
      <c r="G40" s="264" t="s">
        <v>275</v>
      </c>
      <c r="H40" s="264" t="s">
        <v>275</v>
      </c>
      <c r="I40" s="264">
        <v>496</v>
      </c>
      <c r="J40" s="265" t="s">
        <v>926</v>
      </c>
      <c r="K40" s="265">
        <v>0</v>
      </c>
      <c r="L40" s="265">
        <v>0</v>
      </c>
      <c r="M40" s="265">
        <v>0</v>
      </c>
      <c r="N40" s="265">
        <v>0</v>
      </c>
      <c r="O40" s="265">
        <v>0</v>
      </c>
      <c r="P40" s="265">
        <v>0</v>
      </c>
      <c r="Q40" s="265">
        <v>3.7799555623551077E-2</v>
      </c>
      <c r="R40" s="265">
        <v>0</v>
      </c>
      <c r="S40" s="265">
        <v>1.3188548717543174E-6</v>
      </c>
      <c r="T40" s="265">
        <v>6.6678720580868409E-3</v>
      </c>
      <c r="U40" s="265">
        <v>0</v>
      </c>
      <c r="V40" s="265">
        <v>0</v>
      </c>
      <c r="W40" s="267">
        <v>1.8830694505064344E-4</v>
      </c>
      <c r="X40" s="265">
        <v>0</v>
      </c>
      <c r="Y40" s="265">
        <v>0</v>
      </c>
      <c r="Z40" s="265">
        <v>0</v>
      </c>
      <c r="AA40" s="265">
        <v>0</v>
      </c>
      <c r="AB40" s="265" t="s">
        <v>926</v>
      </c>
      <c r="AC40" s="269" t="s">
        <v>1967</v>
      </c>
      <c r="AD40" s="270">
        <f>1/AF40</f>
        <v>2.1739130434782608</v>
      </c>
      <c r="AE40" s="271" t="s">
        <v>2363</v>
      </c>
      <c r="AF40" s="276">
        <v>0.46</v>
      </c>
      <c r="AG40" s="269" t="s">
        <v>2361</v>
      </c>
      <c r="AH40" s="273" t="s">
        <v>2372</v>
      </c>
      <c r="AI40" s="274">
        <v>9023</v>
      </c>
    </row>
    <row r="41" spans="1:35" s="94" customFormat="1" x14ac:dyDescent="0.3">
      <c r="A41" s="138">
        <v>24</v>
      </c>
      <c r="B41" s="138" t="s">
        <v>923</v>
      </c>
      <c r="C41" s="139" t="s">
        <v>1719</v>
      </c>
      <c r="D41" s="138" t="s">
        <v>1720</v>
      </c>
      <c r="E41" s="140" t="s">
        <v>275</v>
      </c>
      <c r="F41" s="141" t="s">
        <v>275</v>
      </c>
      <c r="G41" s="141" t="s">
        <v>275</v>
      </c>
      <c r="H41" s="141" t="s">
        <v>275</v>
      </c>
      <c r="I41" s="141" t="s">
        <v>275</v>
      </c>
      <c r="J41" s="141" t="s">
        <v>275</v>
      </c>
      <c r="K41" s="141" t="s">
        <v>275</v>
      </c>
      <c r="L41" s="142" t="s">
        <v>275</v>
      </c>
      <c r="M41" s="141" t="s">
        <v>275</v>
      </c>
      <c r="N41" s="141" t="s">
        <v>275</v>
      </c>
      <c r="O41" s="141" t="s">
        <v>275</v>
      </c>
      <c r="P41" s="141" t="s">
        <v>275</v>
      </c>
      <c r="Q41" s="141" t="s">
        <v>275</v>
      </c>
      <c r="R41" s="141" t="s">
        <v>275</v>
      </c>
      <c r="S41" s="141" t="s">
        <v>275</v>
      </c>
      <c r="T41" s="141" t="s">
        <v>275</v>
      </c>
      <c r="U41" s="141" t="s">
        <v>275</v>
      </c>
      <c r="V41" s="141" t="s">
        <v>275</v>
      </c>
      <c r="W41" s="141" t="s">
        <v>275</v>
      </c>
      <c r="X41" s="141" t="s">
        <v>275</v>
      </c>
      <c r="Y41" s="141" t="s">
        <v>275</v>
      </c>
      <c r="Z41" s="141" t="s">
        <v>275</v>
      </c>
      <c r="AA41" s="141" t="s">
        <v>275</v>
      </c>
      <c r="AB41" s="141" t="s">
        <v>275</v>
      </c>
      <c r="AC41" s="172" t="s">
        <v>275</v>
      </c>
      <c r="AD41" s="244" t="s">
        <v>275</v>
      </c>
      <c r="AE41" s="138" t="s">
        <v>275</v>
      </c>
      <c r="AF41" s="141" t="s">
        <v>275</v>
      </c>
      <c r="AG41" s="172" t="s">
        <v>275</v>
      </c>
      <c r="AH41" s="173" t="s">
        <v>275</v>
      </c>
      <c r="AI41" s="141" t="s">
        <v>275</v>
      </c>
    </row>
    <row r="42" spans="1:35" s="94" customFormat="1" ht="26" outlineLevel="1" x14ac:dyDescent="0.3">
      <c r="A42" s="145">
        <v>25</v>
      </c>
      <c r="B42" s="146" t="s">
        <v>923</v>
      </c>
      <c r="C42" s="146" t="s">
        <v>58</v>
      </c>
      <c r="D42" s="145" t="s">
        <v>3218</v>
      </c>
      <c r="E42" s="245" t="s">
        <v>275</v>
      </c>
      <c r="F42" s="246" t="s">
        <v>275</v>
      </c>
      <c r="G42" s="246" t="s">
        <v>275</v>
      </c>
      <c r="H42" s="246" t="s">
        <v>275</v>
      </c>
      <c r="I42" s="246" t="s">
        <v>275</v>
      </c>
      <c r="J42" s="150" t="s">
        <v>925</v>
      </c>
      <c r="K42" s="150">
        <f t="shared" ref="K42:AA42" si="11">K44+K45*$AD$45</f>
        <v>23.257105246640617</v>
      </c>
      <c r="L42" s="150">
        <f t="shared" si="11"/>
        <v>9.7113359879388792</v>
      </c>
      <c r="M42" s="150">
        <f t="shared" si="11"/>
        <v>12.086660441306794</v>
      </c>
      <c r="N42" s="150">
        <f t="shared" si="11"/>
        <v>62.015290221687451</v>
      </c>
      <c r="O42" s="150">
        <f t="shared" si="11"/>
        <v>22.090211500965061</v>
      </c>
      <c r="P42" s="150">
        <f t="shared" si="11"/>
        <v>59.910564337052627</v>
      </c>
      <c r="Q42" s="150">
        <f t="shared" si="11"/>
        <v>83.660008882678653</v>
      </c>
      <c r="R42" s="150">
        <f t="shared" si="11"/>
        <v>27.638322006493507</v>
      </c>
      <c r="S42" s="150">
        <f t="shared" si="11"/>
        <v>7.3684533384284103</v>
      </c>
      <c r="T42" s="150">
        <f t="shared" si="11"/>
        <v>67.802222372211048</v>
      </c>
      <c r="U42" s="150">
        <f t="shared" si="11"/>
        <v>43.970718847481933</v>
      </c>
      <c r="V42" s="150">
        <f t="shared" si="11"/>
        <v>187.74056002872081</v>
      </c>
      <c r="W42" s="150">
        <f t="shared" si="11"/>
        <v>1.3427954366311172</v>
      </c>
      <c r="X42" s="150">
        <f t="shared" si="11"/>
        <v>1.653878568507456</v>
      </c>
      <c r="Y42" s="150">
        <f t="shared" si="11"/>
        <v>40.026593862471472</v>
      </c>
      <c r="Z42" s="150">
        <f t="shared" si="11"/>
        <v>0.32934244309793914</v>
      </c>
      <c r="AA42" s="150">
        <f t="shared" si="11"/>
        <v>1.759277175631202</v>
      </c>
      <c r="AB42" s="150" t="s">
        <v>925</v>
      </c>
      <c r="AC42" s="146" t="s">
        <v>2147</v>
      </c>
      <c r="AD42" s="247" t="s">
        <v>275</v>
      </c>
      <c r="AE42" s="248" t="s">
        <v>275</v>
      </c>
      <c r="AF42" s="249" t="s">
        <v>275</v>
      </c>
      <c r="AG42" s="148" t="s">
        <v>275</v>
      </c>
      <c r="AH42" s="250" t="s">
        <v>275</v>
      </c>
      <c r="AI42" s="149" t="s">
        <v>275</v>
      </c>
    </row>
    <row r="43" spans="1:35" s="94" customFormat="1" ht="26" outlineLevel="1" x14ac:dyDescent="0.3">
      <c r="A43" s="195">
        <v>26</v>
      </c>
      <c r="B43" s="196" t="s">
        <v>275</v>
      </c>
      <c r="C43" s="196" t="s">
        <v>58</v>
      </c>
      <c r="D43" s="195" t="s">
        <v>3255</v>
      </c>
      <c r="E43" s="196" t="s">
        <v>3638</v>
      </c>
      <c r="F43" s="198" t="s">
        <v>275</v>
      </c>
      <c r="G43" s="198" t="s">
        <v>275</v>
      </c>
      <c r="H43" s="198" t="s">
        <v>275</v>
      </c>
      <c r="I43" s="198" t="s">
        <v>275</v>
      </c>
      <c r="J43" s="199" t="s">
        <v>275</v>
      </c>
      <c r="K43" s="200" t="s">
        <v>1351</v>
      </c>
      <c r="L43" s="200" t="s">
        <v>1351</v>
      </c>
      <c r="M43" s="200" t="s">
        <v>1351</v>
      </c>
      <c r="N43" s="200" t="s">
        <v>1351</v>
      </c>
      <c r="O43" s="200" t="s">
        <v>1351</v>
      </c>
      <c r="P43" s="200" t="s">
        <v>1351</v>
      </c>
      <c r="Q43" s="200" t="s">
        <v>1351</v>
      </c>
      <c r="R43" s="200" t="s">
        <v>1351</v>
      </c>
      <c r="S43" s="200" t="s">
        <v>1351</v>
      </c>
      <c r="T43" s="200" t="s">
        <v>1351</v>
      </c>
      <c r="U43" s="200" t="s">
        <v>1351</v>
      </c>
      <c r="V43" s="200" t="s">
        <v>1351</v>
      </c>
      <c r="W43" s="200" t="s">
        <v>1351</v>
      </c>
      <c r="X43" s="200" t="s">
        <v>1351</v>
      </c>
      <c r="Y43" s="200" t="s">
        <v>1351</v>
      </c>
      <c r="Z43" s="200" t="s">
        <v>1351</v>
      </c>
      <c r="AA43" s="200" t="s">
        <v>1351</v>
      </c>
      <c r="AB43" s="199" t="s">
        <v>275</v>
      </c>
      <c r="AC43" s="277" t="s">
        <v>1345</v>
      </c>
      <c r="AD43" s="202" t="s">
        <v>275</v>
      </c>
      <c r="AE43" s="203" t="s">
        <v>275</v>
      </c>
      <c r="AF43" s="204" t="s">
        <v>275</v>
      </c>
      <c r="AG43" s="205" t="s">
        <v>275</v>
      </c>
      <c r="AH43" s="206" t="s">
        <v>275</v>
      </c>
      <c r="AI43" s="207" t="s">
        <v>275</v>
      </c>
    </row>
    <row r="44" spans="1:35" s="94" customFormat="1" ht="39" outlineLevel="1" x14ac:dyDescent="0.3">
      <c r="A44" s="165">
        <v>27</v>
      </c>
      <c r="B44" s="166" t="s">
        <v>923</v>
      </c>
      <c r="C44" s="166" t="s">
        <v>58</v>
      </c>
      <c r="D44" s="165" t="s">
        <v>3219</v>
      </c>
      <c r="E44" s="166" t="s">
        <v>3639</v>
      </c>
      <c r="F44" s="189">
        <v>1</v>
      </c>
      <c r="G44" s="189">
        <v>11</v>
      </c>
      <c r="H44" s="189">
        <v>490</v>
      </c>
      <c r="I44" s="189">
        <v>490</v>
      </c>
      <c r="J44" s="170" t="s">
        <v>925</v>
      </c>
      <c r="K44" s="170">
        <v>20.659564354883504</v>
      </c>
      <c r="L44" s="170">
        <v>5.2308646798899376</v>
      </c>
      <c r="M44" s="170">
        <v>11.904048974036355</v>
      </c>
      <c r="N44" s="170">
        <v>37.903158033885767</v>
      </c>
      <c r="O44" s="170">
        <v>21.157944503278628</v>
      </c>
      <c r="P44" s="170">
        <v>56.458328107391509</v>
      </c>
      <c r="Q44" s="170">
        <v>15.677669379754864</v>
      </c>
      <c r="R44" s="170">
        <v>24.003566220018985</v>
      </c>
      <c r="S44" s="170">
        <v>6.7954272646727443</v>
      </c>
      <c r="T44" s="170">
        <v>29.091856844183777</v>
      </c>
      <c r="U44" s="170">
        <v>15.387865773392505</v>
      </c>
      <c r="V44" s="170">
        <v>160.46561010786419</v>
      </c>
      <c r="W44" s="170">
        <v>1.1776249081720029</v>
      </c>
      <c r="X44" s="170">
        <v>1.1141161812429874</v>
      </c>
      <c r="Y44" s="170">
        <v>14.282708459467415</v>
      </c>
      <c r="Z44" s="170">
        <v>5.1751982751977836E-2</v>
      </c>
      <c r="AA44" s="170">
        <v>1.0761743660992011</v>
      </c>
      <c r="AB44" s="170" t="s">
        <v>925</v>
      </c>
      <c r="AC44" s="191" t="s">
        <v>1923</v>
      </c>
      <c r="AD44" s="241" t="s">
        <v>275</v>
      </c>
      <c r="AE44" s="193" t="s">
        <v>275</v>
      </c>
      <c r="AF44" s="192" t="s">
        <v>275</v>
      </c>
      <c r="AG44" s="191" t="s">
        <v>275</v>
      </c>
      <c r="AH44" s="194" t="s">
        <v>275</v>
      </c>
      <c r="AI44" s="169" t="s">
        <v>275</v>
      </c>
    </row>
    <row r="45" spans="1:35" s="94" customFormat="1" ht="52" outlineLevel="1" x14ac:dyDescent="0.3">
      <c r="A45" s="145">
        <v>28</v>
      </c>
      <c r="B45" s="146" t="s">
        <v>923</v>
      </c>
      <c r="C45" s="146" t="s">
        <v>59</v>
      </c>
      <c r="D45" s="278" t="s">
        <v>3220</v>
      </c>
      <c r="E45" s="148" t="s">
        <v>275</v>
      </c>
      <c r="F45" s="246" t="s">
        <v>275</v>
      </c>
      <c r="G45" s="246" t="s">
        <v>275</v>
      </c>
      <c r="H45" s="246" t="s">
        <v>275</v>
      </c>
      <c r="I45" s="246" t="s">
        <v>275</v>
      </c>
      <c r="J45" s="150" t="s">
        <v>926</v>
      </c>
      <c r="K45" s="150">
        <f t="shared" ref="K45:AA45" si="12">K46+$AD$47*K47</f>
        <v>1.2727950369609848</v>
      </c>
      <c r="L45" s="150">
        <f t="shared" si="12"/>
        <v>2.1954309409439814</v>
      </c>
      <c r="M45" s="150">
        <f t="shared" si="12"/>
        <v>8.9479618962514634E-2</v>
      </c>
      <c r="N45" s="150">
        <f t="shared" si="12"/>
        <v>11.814944772022825</v>
      </c>
      <c r="O45" s="150">
        <f t="shared" si="12"/>
        <v>0.4568108288663526</v>
      </c>
      <c r="P45" s="150">
        <f t="shared" si="12"/>
        <v>1.6915957525339462</v>
      </c>
      <c r="Q45" s="150">
        <f t="shared" si="12"/>
        <v>33.311346356432658</v>
      </c>
      <c r="R45" s="150">
        <f t="shared" si="12"/>
        <v>1.781030335372515</v>
      </c>
      <c r="S45" s="150">
        <f t="shared" si="12"/>
        <v>0.28078277614027636</v>
      </c>
      <c r="T45" s="150">
        <f t="shared" si="12"/>
        <v>18.96807910873336</v>
      </c>
      <c r="U45" s="150">
        <f t="shared" si="12"/>
        <v>14.005598006303817</v>
      </c>
      <c r="V45" s="150">
        <f t="shared" si="12"/>
        <v>13.364725461219745</v>
      </c>
      <c r="W45" s="150">
        <f t="shared" si="12"/>
        <v>8.0933558944966011E-2</v>
      </c>
      <c r="X45" s="150">
        <f t="shared" si="12"/>
        <v>0.26448356975958953</v>
      </c>
      <c r="Y45" s="150">
        <f t="shared" si="12"/>
        <v>12.614503847471987</v>
      </c>
      <c r="Z45" s="150">
        <f t="shared" si="12"/>
        <v>0.13601932556952104</v>
      </c>
      <c r="AA45" s="150">
        <f t="shared" si="12"/>
        <v>0.33472037667068044</v>
      </c>
      <c r="AB45" s="150" t="s">
        <v>926</v>
      </c>
      <c r="AC45" s="148" t="s">
        <v>1813</v>
      </c>
      <c r="AD45" s="150">
        <f>1/AF45</f>
        <v>2.0408163265306123</v>
      </c>
      <c r="AE45" s="248" t="s">
        <v>2364</v>
      </c>
      <c r="AF45" s="279">
        <v>0.49</v>
      </c>
      <c r="AG45" s="148" t="s">
        <v>2361</v>
      </c>
      <c r="AH45" s="250" t="s">
        <v>2372</v>
      </c>
      <c r="AI45" s="149" t="s">
        <v>275</v>
      </c>
    </row>
    <row r="46" spans="1:35" s="94" customFormat="1" ht="26" outlineLevel="1" x14ac:dyDescent="0.3">
      <c r="A46" s="165">
        <v>29</v>
      </c>
      <c r="B46" s="166" t="s">
        <v>275</v>
      </c>
      <c r="C46" s="166" t="s">
        <v>59</v>
      </c>
      <c r="D46" s="165" t="s">
        <v>3221</v>
      </c>
      <c r="E46" s="240" t="s">
        <v>3640</v>
      </c>
      <c r="F46" s="189">
        <v>13</v>
      </c>
      <c r="G46" s="189">
        <v>130</v>
      </c>
      <c r="H46" s="189">
        <v>491</v>
      </c>
      <c r="I46" s="189">
        <v>491</v>
      </c>
      <c r="J46" s="170" t="s">
        <v>926</v>
      </c>
      <c r="K46" s="170">
        <v>0.7228313431760266</v>
      </c>
      <c r="L46" s="170">
        <v>0.24553449405930941</v>
      </c>
      <c r="M46" s="170">
        <v>6.2183527836036367E-2</v>
      </c>
      <c r="N46" s="170">
        <v>1.3272491348517985</v>
      </c>
      <c r="O46" s="170">
        <v>0.12556258815755347</v>
      </c>
      <c r="P46" s="170">
        <v>0.57875238438581667</v>
      </c>
      <c r="Q46" s="170">
        <v>13.761793346762159</v>
      </c>
      <c r="R46" s="170">
        <v>1.1782873900105773</v>
      </c>
      <c r="S46" s="170">
        <v>0.18168996534246246</v>
      </c>
      <c r="T46" s="170">
        <v>2.0609989314356367</v>
      </c>
      <c r="U46" s="170">
        <v>9.1031238425117191</v>
      </c>
      <c r="V46" s="170">
        <v>5.6204383683735619</v>
      </c>
      <c r="W46" s="170">
        <v>6.7201108888976221E-2</v>
      </c>
      <c r="X46" s="170">
        <v>9.1261581505961642E-2</v>
      </c>
      <c r="Y46" s="170">
        <v>4.5998555572893096</v>
      </c>
      <c r="Z46" s="170">
        <v>6.0267904991360095E-2</v>
      </c>
      <c r="AA46" s="170">
        <v>0.33472037667068044</v>
      </c>
      <c r="AB46" s="170" t="s">
        <v>926</v>
      </c>
      <c r="AC46" s="191" t="s">
        <v>1923</v>
      </c>
      <c r="AD46" s="241" t="s">
        <v>275</v>
      </c>
      <c r="AE46" s="193" t="s">
        <v>275</v>
      </c>
      <c r="AF46" s="192" t="s">
        <v>275</v>
      </c>
      <c r="AG46" s="191" t="s">
        <v>275</v>
      </c>
      <c r="AH46" s="194" t="s">
        <v>275</v>
      </c>
      <c r="AI46" s="169" t="s">
        <v>275</v>
      </c>
    </row>
    <row r="47" spans="1:35" s="94" customFormat="1" ht="104" outlineLevel="1" x14ac:dyDescent="0.3">
      <c r="A47" s="165">
        <v>30</v>
      </c>
      <c r="B47" s="166" t="s">
        <v>275</v>
      </c>
      <c r="C47" s="166" t="s">
        <v>59</v>
      </c>
      <c r="D47" s="165" t="s">
        <v>3222</v>
      </c>
      <c r="E47" s="240" t="s">
        <v>3641</v>
      </c>
      <c r="F47" s="189">
        <v>13</v>
      </c>
      <c r="G47" s="189">
        <v>130</v>
      </c>
      <c r="H47" s="189">
        <v>492</v>
      </c>
      <c r="I47" s="189">
        <v>492</v>
      </c>
      <c r="J47" s="170" t="s">
        <v>926</v>
      </c>
      <c r="K47" s="170">
        <v>0.10999273875699166</v>
      </c>
      <c r="L47" s="170">
        <v>0.38997928937693438</v>
      </c>
      <c r="M47" s="170">
        <v>5.4592182252956529E-3</v>
      </c>
      <c r="N47" s="170">
        <v>2.0975391274342052</v>
      </c>
      <c r="O47" s="170">
        <v>6.6249648141759834E-2</v>
      </c>
      <c r="P47" s="170">
        <v>0.2225686736296259</v>
      </c>
      <c r="Q47" s="170">
        <v>3.909910601934099</v>
      </c>
      <c r="R47" s="170">
        <v>0.12054858907238757</v>
      </c>
      <c r="S47" s="170">
        <v>1.9818562159562784E-2</v>
      </c>
      <c r="T47" s="170">
        <v>3.3814160354595444</v>
      </c>
      <c r="U47" s="170">
        <v>0.98049483275841942</v>
      </c>
      <c r="V47" s="170">
        <v>1.5488574185692368</v>
      </c>
      <c r="W47" s="170">
        <v>2.7464900111979569E-3</v>
      </c>
      <c r="X47" s="170">
        <v>3.4644397650725571E-2</v>
      </c>
      <c r="Y47" s="170">
        <v>1.6029296580365355</v>
      </c>
      <c r="Z47" s="170">
        <v>1.515028411563219E-2</v>
      </c>
      <c r="AA47" s="170">
        <v>0</v>
      </c>
      <c r="AB47" s="170" t="s">
        <v>926</v>
      </c>
      <c r="AC47" s="191" t="s">
        <v>1923</v>
      </c>
      <c r="AD47" s="241">
        <f>1/AF47</f>
        <v>5</v>
      </c>
      <c r="AE47" s="193" t="s">
        <v>2143</v>
      </c>
      <c r="AF47" s="242">
        <v>0.2</v>
      </c>
      <c r="AG47" s="191" t="s">
        <v>1845</v>
      </c>
      <c r="AH47" s="243" t="s">
        <v>900</v>
      </c>
      <c r="AI47" s="169" t="s">
        <v>275</v>
      </c>
    </row>
    <row r="48" spans="1:35" s="94" customFormat="1" ht="26" outlineLevel="1" x14ac:dyDescent="0.3">
      <c r="A48" s="195">
        <v>31</v>
      </c>
      <c r="B48" s="196" t="s">
        <v>275</v>
      </c>
      <c r="C48" s="196" t="s">
        <v>1609</v>
      </c>
      <c r="D48" s="195" t="s">
        <v>3223</v>
      </c>
      <c r="E48" s="196" t="s">
        <v>3642</v>
      </c>
      <c r="F48" s="198" t="s">
        <v>275</v>
      </c>
      <c r="G48" s="198" t="s">
        <v>275</v>
      </c>
      <c r="H48" s="198" t="s">
        <v>275</v>
      </c>
      <c r="I48" s="198" t="s">
        <v>275</v>
      </c>
      <c r="J48" s="199" t="s">
        <v>275</v>
      </c>
      <c r="K48" s="200" t="s">
        <v>1351</v>
      </c>
      <c r="L48" s="200" t="s">
        <v>1351</v>
      </c>
      <c r="M48" s="200" t="s">
        <v>1351</v>
      </c>
      <c r="N48" s="200" t="s">
        <v>1351</v>
      </c>
      <c r="O48" s="200" t="s">
        <v>1351</v>
      </c>
      <c r="P48" s="200" t="s">
        <v>1351</v>
      </c>
      <c r="Q48" s="200" t="s">
        <v>1351</v>
      </c>
      <c r="R48" s="200" t="s">
        <v>1351</v>
      </c>
      <c r="S48" s="200" t="s">
        <v>1351</v>
      </c>
      <c r="T48" s="200" t="s">
        <v>1351</v>
      </c>
      <c r="U48" s="200" t="s">
        <v>1351</v>
      </c>
      <c r="V48" s="200" t="s">
        <v>1351</v>
      </c>
      <c r="W48" s="200" t="s">
        <v>1351</v>
      </c>
      <c r="X48" s="200" t="s">
        <v>1351</v>
      </c>
      <c r="Y48" s="200" t="s">
        <v>1351</v>
      </c>
      <c r="Z48" s="200" t="s">
        <v>1351</v>
      </c>
      <c r="AA48" s="200" t="s">
        <v>1351</v>
      </c>
      <c r="AB48" s="199" t="s">
        <v>275</v>
      </c>
      <c r="AC48" s="201" t="s">
        <v>1345</v>
      </c>
      <c r="AD48" s="202" t="s">
        <v>275</v>
      </c>
      <c r="AE48" s="203" t="s">
        <v>275</v>
      </c>
      <c r="AF48" s="204" t="s">
        <v>275</v>
      </c>
      <c r="AG48" s="205" t="s">
        <v>275</v>
      </c>
      <c r="AH48" s="206" t="s">
        <v>275</v>
      </c>
      <c r="AI48" s="207" t="s">
        <v>275</v>
      </c>
    </row>
    <row r="49" spans="1:35" s="94" customFormat="1" x14ac:dyDescent="0.3">
      <c r="A49" s="138">
        <v>32</v>
      </c>
      <c r="B49" s="138" t="s">
        <v>923</v>
      </c>
      <c r="C49" s="139" t="s">
        <v>1721</v>
      </c>
      <c r="D49" s="138" t="s">
        <v>1722</v>
      </c>
      <c r="E49" s="140" t="s">
        <v>275</v>
      </c>
      <c r="F49" s="141" t="s">
        <v>275</v>
      </c>
      <c r="G49" s="141" t="s">
        <v>275</v>
      </c>
      <c r="H49" s="141" t="s">
        <v>275</v>
      </c>
      <c r="I49" s="141" t="s">
        <v>275</v>
      </c>
      <c r="J49" s="141" t="s">
        <v>275</v>
      </c>
      <c r="K49" s="141" t="s">
        <v>275</v>
      </c>
      <c r="L49" s="142" t="s">
        <v>275</v>
      </c>
      <c r="M49" s="141" t="s">
        <v>275</v>
      </c>
      <c r="N49" s="141" t="s">
        <v>275</v>
      </c>
      <c r="O49" s="141" t="s">
        <v>275</v>
      </c>
      <c r="P49" s="141" t="s">
        <v>275</v>
      </c>
      <c r="Q49" s="141" t="s">
        <v>275</v>
      </c>
      <c r="R49" s="141" t="s">
        <v>275</v>
      </c>
      <c r="S49" s="141" t="s">
        <v>275</v>
      </c>
      <c r="T49" s="141" t="s">
        <v>275</v>
      </c>
      <c r="U49" s="141" t="s">
        <v>275</v>
      </c>
      <c r="V49" s="141" t="s">
        <v>275</v>
      </c>
      <c r="W49" s="141" t="s">
        <v>275</v>
      </c>
      <c r="X49" s="141" t="s">
        <v>275</v>
      </c>
      <c r="Y49" s="141" t="s">
        <v>275</v>
      </c>
      <c r="Z49" s="141" t="s">
        <v>275</v>
      </c>
      <c r="AA49" s="141" t="s">
        <v>275</v>
      </c>
      <c r="AB49" s="141" t="s">
        <v>275</v>
      </c>
      <c r="AC49" s="172" t="s">
        <v>275</v>
      </c>
      <c r="AD49" s="244" t="s">
        <v>275</v>
      </c>
      <c r="AE49" s="138" t="s">
        <v>275</v>
      </c>
      <c r="AF49" s="141" t="s">
        <v>275</v>
      </c>
      <c r="AG49" s="172" t="s">
        <v>275</v>
      </c>
      <c r="AH49" s="173" t="s">
        <v>275</v>
      </c>
      <c r="AI49" s="141" t="s">
        <v>275</v>
      </c>
    </row>
    <row r="50" spans="1:35" s="94" customFormat="1" ht="26" outlineLevel="1" x14ac:dyDescent="0.3">
      <c r="A50" s="145">
        <v>33</v>
      </c>
      <c r="B50" s="146" t="s">
        <v>923</v>
      </c>
      <c r="C50" s="280" t="s">
        <v>54</v>
      </c>
      <c r="D50" s="145" t="s">
        <v>3224</v>
      </c>
      <c r="E50" s="245" t="s">
        <v>275</v>
      </c>
      <c r="F50" s="246" t="s">
        <v>275</v>
      </c>
      <c r="G50" s="246" t="s">
        <v>275</v>
      </c>
      <c r="H50" s="246" t="s">
        <v>275</v>
      </c>
      <c r="I50" s="246" t="s">
        <v>275</v>
      </c>
      <c r="J50" s="150" t="s">
        <v>925</v>
      </c>
      <c r="K50" s="150">
        <f t="shared" ref="K50:AA50" si="13">K51+K52*$AD$52</f>
        <v>0.66310521181125837</v>
      </c>
      <c r="L50" s="150">
        <f t="shared" si="13"/>
        <v>0.68654296794941794</v>
      </c>
      <c r="M50" s="150">
        <f t="shared" si="13"/>
        <v>0.96304218934410568</v>
      </c>
      <c r="N50" s="150">
        <f t="shared" si="13"/>
        <v>10.204063778068207</v>
      </c>
      <c r="O50" s="150">
        <f t="shared" si="13"/>
        <v>1.2545845150748605</v>
      </c>
      <c r="P50" s="150">
        <f t="shared" si="13"/>
        <v>2.9690792777529786</v>
      </c>
      <c r="Q50" s="150">
        <f t="shared" si="13"/>
        <v>8.2122769129387123</v>
      </c>
      <c r="R50" s="150">
        <f t="shared" si="13"/>
        <v>4.5981613160913373</v>
      </c>
      <c r="S50" s="150">
        <f t="shared" si="13"/>
        <v>0.64489936861161845</v>
      </c>
      <c r="T50" s="150">
        <f t="shared" si="13"/>
        <v>5.848787798024059</v>
      </c>
      <c r="U50" s="150">
        <f t="shared" si="13"/>
        <v>19.984447648648583</v>
      </c>
      <c r="V50" s="150">
        <f t="shared" si="13"/>
        <v>368.85723051618356</v>
      </c>
      <c r="W50" s="150">
        <f t="shared" si="13"/>
        <v>0.67977369152017664</v>
      </c>
      <c r="X50" s="150">
        <f t="shared" si="13"/>
        <v>4.947787225130168E-2</v>
      </c>
      <c r="Y50" s="150">
        <f t="shared" si="13"/>
        <v>3.2097996300916805</v>
      </c>
      <c r="Z50" s="150">
        <f t="shared" si="13"/>
        <v>1.4211790389663678E-2</v>
      </c>
      <c r="AA50" s="150">
        <f t="shared" si="13"/>
        <v>0</v>
      </c>
      <c r="AB50" s="150" t="s">
        <v>925</v>
      </c>
      <c r="AC50" s="146" t="s">
        <v>2148</v>
      </c>
      <c r="AD50" s="247" t="s">
        <v>275</v>
      </c>
      <c r="AE50" s="248" t="s">
        <v>275</v>
      </c>
      <c r="AF50" s="249" t="s">
        <v>275</v>
      </c>
      <c r="AG50" s="148" t="s">
        <v>275</v>
      </c>
      <c r="AH50" s="250" t="s">
        <v>275</v>
      </c>
      <c r="AI50" s="149" t="s">
        <v>275</v>
      </c>
    </row>
    <row r="51" spans="1:35" s="94" customFormat="1" ht="26" outlineLevel="1" x14ac:dyDescent="0.3">
      <c r="A51" s="165">
        <v>34</v>
      </c>
      <c r="B51" s="166" t="s">
        <v>923</v>
      </c>
      <c r="C51" s="281" t="s">
        <v>54</v>
      </c>
      <c r="D51" s="165" t="s">
        <v>3225</v>
      </c>
      <c r="E51" s="240" t="s">
        <v>3643</v>
      </c>
      <c r="F51" s="189">
        <v>1</v>
      </c>
      <c r="G51" s="189">
        <v>11</v>
      </c>
      <c r="H51" s="189">
        <v>507</v>
      </c>
      <c r="I51" s="189">
        <v>507</v>
      </c>
      <c r="J51" s="170" t="s">
        <v>925</v>
      </c>
      <c r="K51" s="170">
        <v>0.63503881466428103</v>
      </c>
      <c r="L51" s="170">
        <v>0.35409592174740734</v>
      </c>
      <c r="M51" s="170">
        <v>0.92987821657456904</v>
      </c>
      <c r="N51" s="170">
        <v>6.1031538274569677</v>
      </c>
      <c r="O51" s="170">
        <v>1.0060889072241628</v>
      </c>
      <c r="P51" s="170">
        <v>1.3628605460455483</v>
      </c>
      <c r="Q51" s="170">
        <v>2.192408877645073</v>
      </c>
      <c r="R51" s="170">
        <v>1.2433025726770071</v>
      </c>
      <c r="S51" s="170">
        <v>0.6011798907118352</v>
      </c>
      <c r="T51" s="170">
        <v>3.4442132890320174</v>
      </c>
      <c r="U51" s="170">
        <v>4.5971712203825152</v>
      </c>
      <c r="V51" s="170">
        <v>299.9587284528177</v>
      </c>
      <c r="W51" s="170">
        <v>0.62759887914288359</v>
      </c>
      <c r="X51" s="170">
        <v>4.6329204594761381E-3</v>
      </c>
      <c r="Y51" s="170">
        <v>1.5775185318507687</v>
      </c>
      <c r="Z51" s="170">
        <v>2.1471556979178975E-3</v>
      </c>
      <c r="AA51" s="170">
        <v>0</v>
      </c>
      <c r="AB51" s="170" t="s">
        <v>925</v>
      </c>
      <c r="AC51" s="191" t="s">
        <v>1923</v>
      </c>
      <c r="AD51" s="241" t="s">
        <v>275</v>
      </c>
      <c r="AE51" s="193" t="s">
        <v>275</v>
      </c>
      <c r="AF51" s="192" t="s">
        <v>275</v>
      </c>
      <c r="AG51" s="191" t="s">
        <v>275</v>
      </c>
      <c r="AH51" s="194" t="s">
        <v>275</v>
      </c>
      <c r="AI51" s="169" t="s">
        <v>275</v>
      </c>
    </row>
    <row r="52" spans="1:35" s="94" customFormat="1" ht="52" outlineLevel="1" x14ac:dyDescent="0.3">
      <c r="A52" s="145">
        <v>35</v>
      </c>
      <c r="B52" s="146" t="s">
        <v>923</v>
      </c>
      <c r="C52" s="280" t="s">
        <v>503</v>
      </c>
      <c r="D52" s="233" t="s">
        <v>1704</v>
      </c>
      <c r="E52" s="175" t="s">
        <v>275</v>
      </c>
      <c r="F52" s="235" t="s">
        <v>275</v>
      </c>
      <c r="G52" s="235" t="s">
        <v>275</v>
      </c>
      <c r="H52" s="235" t="s">
        <v>275</v>
      </c>
      <c r="I52" s="235" t="s">
        <v>275</v>
      </c>
      <c r="J52" s="177" t="s">
        <v>926</v>
      </c>
      <c r="K52" s="177">
        <f t="shared" ref="K52:AA52" si="14">K53+$AD$54*K54</f>
        <v>1.347187063054911E-2</v>
      </c>
      <c r="L52" s="177">
        <f t="shared" si="14"/>
        <v>0.15957458217696507</v>
      </c>
      <c r="M52" s="177">
        <f t="shared" si="14"/>
        <v>1.5918706929377566E-2</v>
      </c>
      <c r="N52" s="177">
        <f t="shared" si="14"/>
        <v>1.9684367762933941</v>
      </c>
      <c r="O52" s="177">
        <f t="shared" si="14"/>
        <v>0.11927789176833491</v>
      </c>
      <c r="P52" s="177">
        <f t="shared" si="14"/>
        <v>0.77098499121956665</v>
      </c>
      <c r="Q52" s="177">
        <f t="shared" si="14"/>
        <v>2.8895366569409466</v>
      </c>
      <c r="R52" s="177">
        <f t="shared" si="14"/>
        <v>1.6103321968388782</v>
      </c>
      <c r="S52" s="177">
        <f t="shared" si="14"/>
        <v>2.0985349391895964E-2</v>
      </c>
      <c r="T52" s="177">
        <f t="shared" si="14"/>
        <v>1.1541957643161802</v>
      </c>
      <c r="U52" s="177">
        <f t="shared" si="14"/>
        <v>7.3858926855677129</v>
      </c>
      <c r="V52" s="177">
        <f t="shared" si="14"/>
        <v>33.071280990415609</v>
      </c>
      <c r="W52" s="177">
        <f t="shared" si="14"/>
        <v>2.5043909941100635E-2</v>
      </c>
      <c r="X52" s="177">
        <f t="shared" si="14"/>
        <v>2.1525576860076258E-2</v>
      </c>
      <c r="Y52" s="177">
        <f t="shared" si="14"/>
        <v>0.78349492715563762</v>
      </c>
      <c r="Z52" s="177">
        <f t="shared" si="14"/>
        <v>5.7910246520379745E-3</v>
      </c>
      <c r="AA52" s="177">
        <f t="shared" si="14"/>
        <v>0</v>
      </c>
      <c r="AB52" s="177" t="s">
        <v>926</v>
      </c>
      <c r="AC52" s="175" t="s">
        <v>1815</v>
      </c>
      <c r="AD52" s="236">
        <f>1/AF52</f>
        <v>2.0833333333333335</v>
      </c>
      <c r="AE52" s="248" t="s">
        <v>2365</v>
      </c>
      <c r="AF52" s="279">
        <v>0.48</v>
      </c>
      <c r="AG52" s="148" t="s">
        <v>2361</v>
      </c>
      <c r="AH52" s="250" t="s">
        <v>2372</v>
      </c>
      <c r="AI52" s="176" t="s">
        <v>275</v>
      </c>
    </row>
    <row r="53" spans="1:35" s="94" customFormat="1" ht="26" outlineLevel="1" x14ac:dyDescent="0.3">
      <c r="A53" s="165">
        <v>36</v>
      </c>
      <c r="B53" s="166" t="s">
        <v>275</v>
      </c>
      <c r="C53" s="166" t="s">
        <v>503</v>
      </c>
      <c r="D53" s="165" t="s">
        <v>1705</v>
      </c>
      <c r="E53" s="240" t="s">
        <v>3644</v>
      </c>
      <c r="F53" s="189">
        <v>13</v>
      </c>
      <c r="G53" s="189">
        <v>130</v>
      </c>
      <c r="H53" s="189">
        <v>509</v>
      </c>
      <c r="I53" s="189">
        <v>509</v>
      </c>
      <c r="J53" s="170" t="s">
        <v>926</v>
      </c>
      <c r="K53" s="170">
        <v>5.2019722971105254E-3</v>
      </c>
      <c r="L53" s="170">
        <v>8.7002411270933108E-3</v>
      </c>
      <c r="M53" s="170">
        <v>5.9121936456379733E-3</v>
      </c>
      <c r="N53" s="170">
        <v>1.0285104217108447</v>
      </c>
      <c r="O53" s="170">
        <v>9.188072043770848E-2</v>
      </c>
      <c r="P53" s="170">
        <v>5.1425058895968899E-2</v>
      </c>
      <c r="Q53" s="170">
        <v>0.5688460501785273</v>
      </c>
      <c r="R53" s="170">
        <v>0.11071484104043125</v>
      </c>
      <c r="S53" s="170">
        <v>3.3474577108870349E-3</v>
      </c>
      <c r="T53" s="170">
        <v>0.25747924297660896</v>
      </c>
      <c r="U53" s="170">
        <v>2.0680765863653363</v>
      </c>
      <c r="V53" s="170">
        <v>7.0524819992891423</v>
      </c>
      <c r="W53" s="170">
        <v>2.3506469485531398E-2</v>
      </c>
      <c r="X53" s="170">
        <v>3.2839985428684279E-3</v>
      </c>
      <c r="Y53" s="170">
        <v>0.11289962240481791</v>
      </c>
      <c r="Z53" s="170">
        <v>1.5042857476410239E-3</v>
      </c>
      <c r="AA53" s="170">
        <v>0</v>
      </c>
      <c r="AB53" s="170" t="s">
        <v>926</v>
      </c>
      <c r="AC53" s="191" t="s">
        <v>1923</v>
      </c>
      <c r="AD53" s="241" t="s">
        <v>275</v>
      </c>
      <c r="AE53" s="193" t="s">
        <v>275</v>
      </c>
      <c r="AF53" s="192" t="s">
        <v>275</v>
      </c>
      <c r="AG53" s="191" t="s">
        <v>275</v>
      </c>
      <c r="AH53" s="194" t="s">
        <v>275</v>
      </c>
      <c r="AI53" s="169" t="s">
        <v>275</v>
      </c>
    </row>
    <row r="54" spans="1:35" s="94" customFormat="1" ht="117" outlineLevel="1" x14ac:dyDescent="0.3">
      <c r="A54" s="165">
        <v>37</v>
      </c>
      <c r="B54" s="166" t="s">
        <v>275</v>
      </c>
      <c r="C54" s="281" t="s">
        <v>503</v>
      </c>
      <c r="D54" s="165" t="s">
        <v>1706</v>
      </c>
      <c r="E54" s="240" t="s">
        <v>3645</v>
      </c>
      <c r="F54" s="189">
        <v>13</v>
      </c>
      <c r="G54" s="189">
        <v>130</v>
      </c>
      <c r="H54" s="189">
        <v>510</v>
      </c>
      <c r="I54" s="189">
        <v>510</v>
      </c>
      <c r="J54" s="170" t="s">
        <v>926</v>
      </c>
      <c r="K54" s="170">
        <v>1.6539796666877168E-3</v>
      </c>
      <c r="L54" s="170">
        <v>3.0174868209974354E-2</v>
      </c>
      <c r="M54" s="170">
        <v>2.0013026567479186E-3</v>
      </c>
      <c r="N54" s="170">
        <v>0.18798527091650985</v>
      </c>
      <c r="O54" s="170">
        <v>5.4794342661252859E-3</v>
      </c>
      <c r="P54" s="170">
        <v>0.14391198646471953</v>
      </c>
      <c r="Q54" s="170">
        <v>0.46413812135248383</v>
      </c>
      <c r="R54" s="170">
        <v>0.29992347115968937</v>
      </c>
      <c r="S54" s="170">
        <v>3.5275783362017856E-3</v>
      </c>
      <c r="T54" s="170">
        <v>0.17934330426791426</v>
      </c>
      <c r="U54" s="170">
        <v>1.0635632198404754</v>
      </c>
      <c r="V54" s="170">
        <v>5.2037597982252937</v>
      </c>
      <c r="W54" s="170">
        <v>3.0748809111384696E-4</v>
      </c>
      <c r="X54" s="170">
        <v>3.6483156634415661E-3</v>
      </c>
      <c r="Y54" s="170">
        <v>0.13411906095016396</v>
      </c>
      <c r="Z54" s="170">
        <v>8.5734778087939018E-4</v>
      </c>
      <c r="AA54" s="170">
        <v>0</v>
      </c>
      <c r="AB54" s="170" t="s">
        <v>926</v>
      </c>
      <c r="AC54" s="191" t="s">
        <v>1923</v>
      </c>
      <c r="AD54" s="241">
        <f>1/AF54</f>
        <v>5</v>
      </c>
      <c r="AE54" s="193" t="s">
        <v>2143</v>
      </c>
      <c r="AF54" s="242">
        <v>0.2</v>
      </c>
      <c r="AG54" s="191" t="s">
        <v>1845</v>
      </c>
      <c r="AH54" s="243" t="s">
        <v>900</v>
      </c>
      <c r="AI54" s="169" t="s">
        <v>275</v>
      </c>
    </row>
    <row r="55" spans="1:35" s="94" customFormat="1" x14ac:dyDescent="0.3">
      <c r="A55" s="138">
        <v>38</v>
      </c>
      <c r="B55" s="138" t="s">
        <v>275</v>
      </c>
      <c r="C55" s="139" t="s">
        <v>275</v>
      </c>
      <c r="D55" s="138" t="s">
        <v>1723</v>
      </c>
      <c r="E55" s="140" t="s">
        <v>275</v>
      </c>
      <c r="F55" s="141" t="s">
        <v>275</v>
      </c>
      <c r="G55" s="141" t="s">
        <v>275</v>
      </c>
      <c r="H55" s="141" t="s">
        <v>275</v>
      </c>
      <c r="I55" s="141" t="s">
        <v>275</v>
      </c>
      <c r="J55" s="141" t="s">
        <v>275</v>
      </c>
      <c r="K55" s="141" t="s">
        <v>275</v>
      </c>
      <c r="L55" s="142" t="s">
        <v>275</v>
      </c>
      <c r="M55" s="141" t="s">
        <v>275</v>
      </c>
      <c r="N55" s="141" t="s">
        <v>275</v>
      </c>
      <c r="O55" s="141" t="s">
        <v>275</v>
      </c>
      <c r="P55" s="141" t="s">
        <v>275</v>
      </c>
      <c r="Q55" s="141" t="s">
        <v>275</v>
      </c>
      <c r="R55" s="141" t="s">
        <v>275</v>
      </c>
      <c r="S55" s="141" t="s">
        <v>275</v>
      </c>
      <c r="T55" s="141" t="s">
        <v>275</v>
      </c>
      <c r="U55" s="141" t="s">
        <v>275</v>
      </c>
      <c r="V55" s="141" t="s">
        <v>275</v>
      </c>
      <c r="W55" s="141" t="s">
        <v>275</v>
      </c>
      <c r="X55" s="141" t="s">
        <v>275</v>
      </c>
      <c r="Y55" s="141" t="s">
        <v>275</v>
      </c>
      <c r="Z55" s="141" t="s">
        <v>275</v>
      </c>
      <c r="AA55" s="141" t="s">
        <v>275</v>
      </c>
      <c r="AB55" s="141" t="s">
        <v>275</v>
      </c>
      <c r="AC55" s="172" t="s">
        <v>275</v>
      </c>
      <c r="AD55" s="244" t="s">
        <v>275</v>
      </c>
      <c r="AE55" s="138" t="s">
        <v>275</v>
      </c>
      <c r="AF55" s="141" t="s">
        <v>275</v>
      </c>
      <c r="AG55" s="172" t="s">
        <v>275</v>
      </c>
      <c r="AH55" s="173" t="s">
        <v>275</v>
      </c>
      <c r="AI55" s="141" t="s">
        <v>275</v>
      </c>
    </row>
    <row r="56" spans="1:35" s="94" customFormat="1" ht="39" outlineLevel="1" x14ac:dyDescent="0.3">
      <c r="A56" s="145">
        <v>39</v>
      </c>
      <c r="B56" s="146" t="s">
        <v>275</v>
      </c>
      <c r="C56" s="280" t="s">
        <v>275</v>
      </c>
      <c r="D56" s="145" t="s">
        <v>1647</v>
      </c>
      <c r="E56" s="245" t="s">
        <v>275</v>
      </c>
      <c r="F56" s="246" t="s">
        <v>275</v>
      </c>
      <c r="G56" s="246" t="s">
        <v>275</v>
      </c>
      <c r="H56" s="246" t="s">
        <v>275</v>
      </c>
      <c r="I56" s="246" t="s">
        <v>275</v>
      </c>
      <c r="J56" s="150" t="s">
        <v>925</v>
      </c>
      <c r="K56" s="150">
        <f t="shared" ref="K56:AA56" si="15">K57+K58*$AD$58</f>
        <v>2.3598711058028035</v>
      </c>
      <c r="L56" s="150">
        <f t="shared" si="15"/>
        <v>0.26909310623318333</v>
      </c>
      <c r="M56" s="150">
        <f t="shared" si="15"/>
        <v>3.1852601489225969</v>
      </c>
      <c r="N56" s="150">
        <f t="shared" si="15"/>
        <v>14.444068604396906</v>
      </c>
      <c r="O56" s="150">
        <f t="shared" si="15"/>
        <v>1.6568372278739369</v>
      </c>
      <c r="P56" s="150">
        <f t="shared" si="15"/>
        <v>1.711417649030202</v>
      </c>
      <c r="Q56" s="150">
        <f t="shared" si="15"/>
        <v>4.6708091428899206</v>
      </c>
      <c r="R56" s="150">
        <f t="shared" si="15"/>
        <v>5.8564195749668739</v>
      </c>
      <c r="S56" s="150">
        <f t="shared" si="15"/>
        <v>1.9608568047137798</v>
      </c>
      <c r="T56" s="150">
        <f t="shared" si="15"/>
        <v>1.44756977862153</v>
      </c>
      <c r="U56" s="150">
        <f t="shared" si="15"/>
        <v>17.049731667191811</v>
      </c>
      <c r="V56" s="150">
        <f t="shared" si="15"/>
        <v>1.3651348956771761</v>
      </c>
      <c r="W56" s="150">
        <f t="shared" si="15"/>
        <v>18.353692988511764</v>
      </c>
      <c r="X56" s="150">
        <f t="shared" si="15"/>
        <v>0.23230319034479255</v>
      </c>
      <c r="Y56" s="150">
        <f t="shared" si="15"/>
        <v>1.7824618274104316</v>
      </c>
      <c r="Z56" s="150">
        <f t="shared" si="15"/>
        <v>8.3369115453446982E-2</v>
      </c>
      <c r="AA56" s="150">
        <f t="shared" si="15"/>
        <v>3.3483610235023993</v>
      </c>
      <c r="AB56" s="150" t="s">
        <v>925</v>
      </c>
      <c r="AC56" s="148" t="s">
        <v>2149</v>
      </c>
      <c r="AD56" s="247" t="s">
        <v>275</v>
      </c>
      <c r="AE56" s="248" t="s">
        <v>275</v>
      </c>
      <c r="AF56" s="249" t="s">
        <v>275</v>
      </c>
      <c r="AG56" s="148" t="s">
        <v>275</v>
      </c>
      <c r="AH56" s="250" t="s">
        <v>275</v>
      </c>
      <c r="AI56" s="149" t="s">
        <v>275</v>
      </c>
    </row>
    <row r="57" spans="1:35" s="94" customFormat="1" ht="65" outlineLevel="1" x14ac:dyDescent="0.3">
      <c r="A57" s="165">
        <v>40</v>
      </c>
      <c r="B57" s="166" t="s">
        <v>275</v>
      </c>
      <c r="C57" s="166" t="s">
        <v>275</v>
      </c>
      <c r="D57" s="165" t="s">
        <v>1509</v>
      </c>
      <c r="E57" s="166" t="s">
        <v>3646</v>
      </c>
      <c r="F57" s="282">
        <v>1</v>
      </c>
      <c r="G57" s="282">
        <v>11</v>
      </c>
      <c r="H57" s="189">
        <v>512</v>
      </c>
      <c r="I57" s="189">
        <v>512</v>
      </c>
      <c r="J57" s="170" t="s">
        <v>925</v>
      </c>
      <c r="K57" s="170">
        <v>1.7741065178623119</v>
      </c>
      <c r="L57" s="170">
        <v>1.9168336294351197E-2</v>
      </c>
      <c r="M57" s="170">
        <v>3.1484238630299681</v>
      </c>
      <c r="N57" s="170">
        <v>11.093189031991615</v>
      </c>
      <c r="O57" s="170">
        <v>1.4488925216042245</v>
      </c>
      <c r="P57" s="170">
        <v>0.48635340222774992</v>
      </c>
      <c r="Q57" s="170">
        <v>4.5274417446907606E-2</v>
      </c>
      <c r="R57" s="170">
        <v>0.24797514182121899</v>
      </c>
      <c r="S57" s="170">
        <v>1.7680567708262995</v>
      </c>
      <c r="T57" s="170">
        <v>0.669919277139846</v>
      </c>
      <c r="U57" s="170">
        <v>0.10246133564318853</v>
      </c>
      <c r="V57" s="170">
        <v>0</v>
      </c>
      <c r="W57" s="170">
        <v>18.21963675546478</v>
      </c>
      <c r="X57" s="170">
        <v>4.8347613158748306E-3</v>
      </c>
      <c r="Y57" s="170">
        <v>0.10228876376827772</v>
      </c>
      <c r="Z57" s="170">
        <v>6.3108117924303639E-2</v>
      </c>
      <c r="AA57" s="170">
        <v>3.2768835007466057</v>
      </c>
      <c r="AB57" s="170" t="s">
        <v>925</v>
      </c>
      <c r="AC57" s="191" t="s">
        <v>1923</v>
      </c>
      <c r="AD57" s="241" t="s">
        <v>275</v>
      </c>
      <c r="AE57" s="193" t="s">
        <v>275</v>
      </c>
      <c r="AF57" s="192" t="s">
        <v>275</v>
      </c>
      <c r="AG57" s="191" t="s">
        <v>275</v>
      </c>
      <c r="AH57" s="194" t="s">
        <v>275</v>
      </c>
      <c r="AI57" s="169" t="s">
        <v>275</v>
      </c>
    </row>
    <row r="58" spans="1:35" s="94" customFormat="1" ht="52" outlineLevel="1" x14ac:dyDescent="0.3">
      <c r="A58" s="145">
        <v>41</v>
      </c>
      <c r="B58" s="146" t="s">
        <v>275</v>
      </c>
      <c r="C58" s="179" t="s">
        <v>275</v>
      </c>
      <c r="D58" s="233" t="s">
        <v>1605</v>
      </c>
      <c r="E58" s="175" t="s">
        <v>275</v>
      </c>
      <c r="F58" s="283" t="s">
        <v>275</v>
      </c>
      <c r="G58" s="283" t="s">
        <v>275</v>
      </c>
      <c r="H58" s="235" t="s">
        <v>275</v>
      </c>
      <c r="I58" s="235" t="s">
        <v>275</v>
      </c>
      <c r="J58" s="177" t="s">
        <v>926</v>
      </c>
      <c r="K58" s="177">
        <f t="shared" ref="K58:AA58" si="16">K59+$AD$60*K60</f>
        <v>0.26359406457322127</v>
      </c>
      <c r="L58" s="177">
        <f t="shared" si="16"/>
        <v>0.11246614647247445</v>
      </c>
      <c r="M58" s="177">
        <f t="shared" si="16"/>
        <v>1.6576328651682987E-2</v>
      </c>
      <c r="N58" s="177">
        <f t="shared" si="16"/>
        <v>1.5078958075823803</v>
      </c>
      <c r="O58" s="177">
        <f t="shared" si="16"/>
        <v>9.3575117821370624E-2</v>
      </c>
      <c r="P58" s="177">
        <f t="shared" si="16"/>
        <v>0.55127891106110349</v>
      </c>
      <c r="Q58" s="177">
        <f t="shared" si="16"/>
        <v>2.081490626449356</v>
      </c>
      <c r="R58" s="177">
        <f t="shared" si="16"/>
        <v>2.5237999949155445</v>
      </c>
      <c r="S58" s="177">
        <f t="shared" si="16"/>
        <v>8.6760015249366135E-2</v>
      </c>
      <c r="T58" s="177">
        <f t="shared" si="16"/>
        <v>0.34994272566675777</v>
      </c>
      <c r="U58" s="177">
        <f t="shared" si="16"/>
        <v>7.6262716491968803</v>
      </c>
      <c r="V58" s="177">
        <f t="shared" si="16"/>
        <v>0.61431070305472923</v>
      </c>
      <c r="W58" s="177">
        <f t="shared" si="16"/>
        <v>6.0325304871143404E-2</v>
      </c>
      <c r="X58" s="177">
        <f t="shared" si="16"/>
        <v>0.10236079306301298</v>
      </c>
      <c r="Y58" s="177">
        <f t="shared" si="16"/>
        <v>0.75607787863896925</v>
      </c>
      <c r="Z58" s="177">
        <f t="shared" si="16"/>
        <v>9.1174488881145058E-3</v>
      </c>
      <c r="AA58" s="177">
        <f t="shared" si="16"/>
        <v>3.2164885240107188E-2</v>
      </c>
      <c r="AB58" s="177" t="s">
        <v>926</v>
      </c>
      <c r="AC58" s="175" t="s">
        <v>1819</v>
      </c>
      <c r="AD58" s="236">
        <f>1/AF58</f>
        <v>2.2222222222222223</v>
      </c>
      <c r="AE58" s="248" t="s">
        <v>2144</v>
      </c>
      <c r="AF58" s="284">
        <v>0.45</v>
      </c>
      <c r="AG58" s="175" t="s">
        <v>2366</v>
      </c>
      <c r="AH58" s="239" t="s">
        <v>275</v>
      </c>
      <c r="AI58" s="176" t="s">
        <v>275</v>
      </c>
    </row>
    <row r="59" spans="1:35" s="94" customFormat="1" ht="26" outlineLevel="1" x14ac:dyDescent="0.3">
      <c r="A59" s="165">
        <v>42</v>
      </c>
      <c r="B59" s="166" t="s">
        <v>275</v>
      </c>
      <c r="C59" s="281" t="s">
        <v>275</v>
      </c>
      <c r="D59" s="165" t="s">
        <v>1606</v>
      </c>
      <c r="E59" s="240" t="s">
        <v>3647</v>
      </c>
      <c r="F59" s="189">
        <v>13</v>
      </c>
      <c r="G59" s="189">
        <v>130</v>
      </c>
      <c r="H59" s="189">
        <v>513</v>
      </c>
      <c r="I59" s="189">
        <v>513</v>
      </c>
      <c r="J59" s="170" t="s">
        <v>926</v>
      </c>
      <c r="K59" s="170">
        <v>0.20956142113336859</v>
      </c>
      <c r="L59" s="170">
        <v>9.5772526993557379E-3</v>
      </c>
      <c r="M59" s="170">
        <v>1.4555867559894509E-2</v>
      </c>
      <c r="N59" s="170">
        <v>0.19805593162656451</v>
      </c>
      <c r="O59" s="170">
        <v>4.4619771290864314E-2</v>
      </c>
      <c r="P59" s="170">
        <v>7.8496134426895098E-2</v>
      </c>
      <c r="Q59" s="170">
        <v>0.43114454575062111</v>
      </c>
      <c r="R59" s="170">
        <v>0.65678514247529363</v>
      </c>
      <c r="S59" s="170">
        <v>3.2355624966696764E-2</v>
      </c>
      <c r="T59" s="170">
        <v>7.4379028010839496E-2</v>
      </c>
      <c r="U59" s="170">
        <v>0.63591527298845896</v>
      </c>
      <c r="V59" s="170">
        <v>0.61431070305472923</v>
      </c>
      <c r="W59" s="170">
        <v>5.1695445831235851E-2</v>
      </c>
      <c r="X59" s="170">
        <v>8.7165446534843802E-2</v>
      </c>
      <c r="Y59" s="170">
        <v>0.30621017698029601</v>
      </c>
      <c r="Z59" s="170">
        <v>3.562677761626846E-3</v>
      </c>
      <c r="AA59" s="170">
        <v>3.2164885240107188E-2</v>
      </c>
      <c r="AB59" s="170" t="s">
        <v>926</v>
      </c>
      <c r="AC59" s="191" t="s">
        <v>1923</v>
      </c>
      <c r="AD59" s="241" t="s">
        <v>275</v>
      </c>
      <c r="AE59" s="193" t="s">
        <v>275</v>
      </c>
      <c r="AF59" s="192" t="s">
        <v>275</v>
      </c>
      <c r="AG59" s="191" t="s">
        <v>275</v>
      </c>
      <c r="AH59" s="194" t="s">
        <v>275</v>
      </c>
      <c r="AI59" s="169" t="s">
        <v>275</v>
      </c>
    </row>
    <row r="60" spans="1:35" s="94" customFormat="1" ht="117" outlineLevel="1" x14ac:dyDescent="0.3">
      <c r="A60" s="165">
        <v>43</v>
      </c>
      <c r="B60" s="166" t="s">
        <v>275</v>
      </c>
      <c r="C60" s="281" t="s">
        <v>275</v>
      </c>
      <c r="D60" s="165" t="s">
        <v>1607</v>
      </c>
      <c r="E60" s="240" t="s">
        <v>3648</v>
      </c>
      <c r="F60" s="189">
        <v>13</v>
      </c>
      <c r="G60" s="189">
        <v>130</v>
      </c>
      <c r="H60" s="189">
        <v>514</v>
      </c>
      <c r="I60" s="189">
        <v>514</v>
      </c>
      <c r="J60" s="170" t="s">
        <v>926</v>
      </c>
      <c r="K60" s="170">
        <v>1.0806528687970531E-2</v>
      </c>
      <c r="L60" s="170">
        <v>2.0577778754623743E-2</v>
      </c>
      <c r="M60" s="170">
        <v>4.0409221835769585E-4</v>
      </c>
      <c r="N60" s="170">
        <v>0.26196797519116316</v>
      </c>
      <c r="O60" s="170">
        <v>9.7910693061012601E-3</v>
      </c>
      <c r="P60" s="170">
        <v>9.4556555326841679E-2</v>
      </c>
      <c r="Q60" s="170">
        <v>0.33006921613974693</v>
      </c>
      <c r="R60" s="170">
        <v>0.37340297048805021</v>
      </c>
      <c r="S60" s="170">
        <v>1.0880878056533875E-2</v>
      </c>
      <c r="T60" s="170">
        <v>5.5112739531183653E-2</v>
      </c>
      <c r="U60" s="170">
        <v>1.3980712752416842</v>
      </c>
      <c r="V60" s="170">
        <v>0</v>
      </c>
      <c r="W60" s="170">
        <v>1.72597180798151E-3</v>
      </c>
      <c r="X60" s="170">
        <v>3.0390693056338339E-3</v>
      </c>
      <c r="Y60" s="170">
        <v>8.9973540331734644E-2</v>
      </c>
      <c r="Z60" s="170">
        <v>1.1109542252975321E-3</v>
      </c>
      <c r="AA60" s="170">
        <v>0</v>
      </c>
      <c r="AB60" s="170" t="s">
        <v>926</v>
      </c>
      <c r="AC60" s="191" t="s">
        <v>1923</v>
      </c>
      <c r="AD60" s="241">
        <f>1/AF60</f>
        <v>5</v>
      </c>
      <c r="AE60" s="193" t="s">
        <v>2143</v>
      </c>
      <c r="AF60" s="242">
        <v>0.2</v>
      </c>
      <c r="AG60" s="191" t="s">
        <v>1845</v>
      </c>
      <c r="AH60" s="243" t="s">
        <v>900</v>
      </c>
      <c r="AI60" s="285" t="s">
        <v>275</v>
      </c>
    </row>
    <row r="61" spans="1:35" s="94" customFormat="1" x14ac:dyDescent="0.3">
      <c r="A61" s="138">
        <v>44</v>
      </c>
      <c r="B61" s="138" t="s">
        <v>923</v>
      </c>
      <c r="C61" s="139" t="s">
        <v>13</v>
      </c>
      <c r="D61" s="138" t="s">
        <v>251</v>
      </c>
      <c r="E61" s="172" t="s">
        <v>275</v>
      </c>
      <c r="F61" s="141" t="s">
        <v>275</v>
      </c>
      <c r="G61" s="141" t="s">
        <v>275</v>
      </c>
      <c r="H61" s="141" t="s">
        <v>275</v>
      </c>
      <c r="I61" s="141" t="s">
        <v>275</v>
      </c>
      <c r="J61" s="244" t="s">
        <v>275</v>
      </c>
      <c r="K61" s="244" t="s">
        <v>275</v>
      </c>
      <c r="L61" s="244" t="s">
        <v>275</v>
      </c>
      <c r="M61" s="244" t="s">
        <v>275</v>
      </c>
      <c r="N61" s="244" t="s">
        <v>275</v>
      </c>
      <c r="O61" s="244" t="s">
        <v>275</v>
      </c>
      <c r="P61" s="244" t="s">
        <v>275</v>
      </c>
      <c r="Q61" s="244" t="s">
        <v>275</v>
      </c>
      <c r="R61" s="244" t="s">
        <v>275</v>
      </c>
      <c r="S61" s="244" t="s">
        <v>275</v>
      </c>
      <c r="T61" s="244" t="s">
        <v>275</v>
      </c>
      <c r="U61" s="244" t="s">
        <v>275</v>
      </c>
      <c r="V61" s="244" t="s">
        <v>275</v>
      </c>
      <c r="W61" s="244" t="s">
        <v>275</v>
      </c>
      <c r="X61" s="244" t="s">
        <v>275</v>
      </c>
      <c r="Y61" s="244" t="s">
        <v>275</v>
      </c>
      <c r="Z61" s="244" t="s">
        <v>275</v>
      </c>
      <c r="AA61" s="244" t="s">
        <v>275</v>
      </c>
      <c r="AB61" s="244" t="s">
        <v>275</v>
      </c>
      <c r="AC61" s="172" t="s">
        <v>275</v>
      </c>
      <c r="AD61" s="244" t="s">
        <v>275</v>
      </c>
      <c r="AE61" s="138" t="s">
        <v>275</v>
      </c>
      <c r="AF61" s="141" t="s">
        <v>275</v>
      </c>
      <c r="AG61" s="172" t="s">
        <v>275</v>
      </c>
      <c r="AH61" s="173" t="s">
        <v>275</v>
      </c>
      <c r="AI61" s="141" t="s">
        <v>275</v>
      </c>
    </row>
    <row r="62" spans="1:35" s="94" customFormat="1" ht="26" outlineLevel="1" x14ac:dyDescent="0.3">
      <c r="A62" s="145">
        <v>45</v>
      </c>
      <c r="B62" s="146" t="s">
        <v>923</v>
      </c>
      <c r="C62" s="280" t="s">
        <v>66</v>
      </c>
      <c r="D62" s="145" t="s">
        <v>3229</v>
      </c>
      <c r="E62" s="146" t="s">
        <v>275</v>
      </c>
      <c r="F62" s="149" t="s">
        <v>275</v>
      </c>
      <c r="G62" s="149" t="s">
        <v>275</v>
      </c>
      <c r="H62" s="149" t="s">
        <v>275</v>
      </c>
      <c r="I62" s="149" t="s">
        <v>275</v>
      </c>
      <c r="J62" s="150" t="s">
        <v>925</v>
      </c>
      <c r="K62" s="150">
        <f>SUM(K67,K79,K81,K83,K86,K88)</f>
        <v>19.786054769525069</v>
      </c>
      <c r="L62" s="150">
        <f t="shared" ref="L62:AA62" si="17">SUM(L67,L79,L81,L83,L86,L88)</f>
        <v>38.245513648814807</v>
      </c>
      <c r="M62" s="150">
        <f t="shared" si="17"/>
        <v>17.963369893395821</v>
      </c>
      <c r="N62" s="150">
        <f t="shared" si="17"/>
        <v>32.561500714048677</v>
      </c>
      <c r="O62" s="150">
        <f t="shared" si="17"/>
        <v>8.083041333889005</v>
      </c>
      <c r="P62" s="150">
        <f t="shared" si="17"/>
        <v>64.448218401711571</v>
      </c>
      <c r="Q62" s="150">
        <f t="shared" si="17"/>
        <v>71.381666896237974</v>
      </c>
      <c r="R62" s="150">
        <f t="shared" si="17"/>
        <v>81.729468450189813</v>
      </c>
      <c r="S62" s="150">
        <f t="shared" si="17"/>
        <v>42.913767793490244</v>
      </c>
      <c r="T62" s="150">
        <f t="shared" si="17"/>
        <v>58.892568686129231</v>
      </c>
      <c r="U62" s="150">
        <f t="shared" si="17"/>
        <v>103.84801752497091</v>
      </c>
      <c r="V62" s="150">
        <f t="shared" si="17"/>
        <v>12.477388977828291</v>
      </c>
      <c r="W62" s="150">
        <f t="shared" si="17"/>
        <v>68.891318970893508</v>
      </c>
      <c r="X62" s="150">
        <f t="shared" si="17"/>
        <v>11.063038342891405</v>
      </c>
      <c r="Y62" s="150">
        <f t="shared" si="17"/>
        <v>80.623414402518904</v>
      </c>
      <c r="Z62" s="150">
        <f t="shared" si="17"/>
        <v>189.82206164626172</v>
      </c>
      <c r="AA62" s="150">
        <f t="shared" si="17"/>
        <v>19.563666397703479</v>
      </c>
      <c r="AB62" s="150" t="s">
        <v>925</v>
      </c>
      <c r="AC62" s="148" t="s">
        <v>2190</v>
      </c>
      <c r="AD62" s="150" t="s">
        <v>275</v>
      </c>
      <c r="AE62" s="145" t="s">
        <v>275</v>
      </c>
      <c r="AF62" s="149" t="s">
        <v>275</v>
      </c>
      <c r="AG62" s="146" t="s">
        <v>275</v>
      </c>
      <c r="AH62" s="152" t="s">
        <v>275</v>
      </c>
      <c r="AI62" s="149" t="s">
        <v>275</v>
      </c>
    </row>
    <row r="63" spans="1:35" s="94" customFormat="1" ht="26" outlineLevel="1" x14ac:dyDescent="0.3">
      <c r="A63" s="145">
        <v>46</v>
      </c>
      <c r="B63" s="146" t="s">
        <v>923</v>
      </c>
      <c r="C63" s="280" t="s">
        <v>66</v>
      </c>
      <c r="D63" s="145" t="s">
        <v>3230</v>
      </c>
      <c r="E63" s="146" t="s">
        <v>275</v>
      </c>
      <c r="F63" s="149" t="s">
        <v>275</v>
      </c>
      <c r="G63" s="149" t="s">
        <v>275</v>
      </c>
      <c r="H63" s="149" t="s">
        <v>275</v>
      </c>
      <c r="I63" s="149" t="s">
        <v>275</v>
      </c>
      <c r="J63" s="150" t="s">
        <v>925</v>
      </c>
      <c r="K63" s="150">
        <f>SUM(K68,K79,K81,K83,K86,K88)</f>
        <v>19.685002548159559</v>
      </c>
      <c r="L63" s="150">
        <f>SUM(L68,L79,L81,L83,L86,L88)</f>
        <v>38.079575120013651</v>
      </c>
      <c r="M63" s="150">
        <f t="shared" ref="M63:AA63" si="18">SUM(M68,M79,M81,M83,M86,M88)</f>
        <v>3.4335072706795202</v>
      </c>
      <c r="N63" s="150">
        <f t="shared" si="18"/>
        <v>32.351717840840116</v>
      </c>
      <c r="O63" s="150">
        <f t="shared" si="18"/>
        <v>7.9810899071345407</v>
      </c>
      <c r="P63" s="150">
        <f t="shared" si="18"/>
        <v>64.353166808517614</v>
      </c>
      <c r="Q63" s="150">
        <f t="shared" si="18"/>
        <v>57.680771622578774</v>
      </c>
      <c r="R63" s="150">
        <f t="shared" si="18"/>
        <v>74.453986979199996</v>
      </c>
      <c r="S63" s="150">
        <f t="shared" si="18"/>
        <v>37.844943042845692</v>
      </c>
      <c r="T63" s="150">
        <f t="shared" si="18"/>
        <v>58.398014947697654</v>
      </c>
      <c r="U63" s="150">
        <f t="shared" si="18"/>
        <v>103.50994969791627</v>
      </c>
      <c r="V63" s="150">
        <f t="shared" si="18"/>
        <v>11.20277989520012</v>
      </c>
      <c r="W63" s="150">
        <f t="shared" si="18"/>
        <v>2.430959773529239</v>
      </c>
      <c r="X63" s="150">
        <f t="shared" si="18"/>
        <v>11.055411417897252</v>
      </c>
      <c r="Y63" s="150">
        <f t="shared" si="18"/>
        <v>79.274145036347917</v>
      </c>
      <c r="Z63" s="150">
        <f t="shared" si="18"/>
        <v>1.6352648735920301</v>
      </c>
      <c r="AA63" s="150">
        <f t="shared" si="18"/>
        <v>19.563666397703479</v>
      </c>
      <c r="AB63" s="150" t="s">
        <v>925</v>
      </c>
      <c r="AC63" s="148" t="s">
        <v>2190</v>
      </c>
      <c r="AD63" s="150" t="s">
        <v>275</v>
      </c>
      <c r="AE63" s="145" t="s">
        <v>275</v>
      </c>
      <c r="AF63" s="149" t="s">
        <v>275</v>
      </c>
      <c r="AG63" s="146" t="s">
        <v>275</v>
      </c>
      <c r="AH63" s="152" t="s">
        <v>275</v>
      </c>
      <c r="AI63" s="149" t="s">
        <v>275</v>
      </c>
    </row>
    <row r="64" spans="1:35" s="94" customFormat="1" ht="26" outlineLevel="1" x14ac:dyDescent="0.3">
      <c r="A64" s="145">
        <v>47</v>
      </c>
      <c r="B64" s="146" t="s">
        <v>923</v>
      </c>
      <c r="C64" s="280" t="s">
        <v>66</v>
      </c>
      <c r="D64" s="145" t="s">
        <v>3231</v>
      </c>
      <c r="E64" s="146" t="s">
        <v>275</v>
      </c>
      <c r="F64" s="149" t="s">
        <v>275</v>
      </c>
      <c r="G64" s="149" t="s">
        <v>275</v>
      </c>
      <c r="H64" s="149" t="s">
        <v>275</v>
      </c>
      <c r="I64" s="149" t="s">
        <v>275</v>
      </c>
      <c r="J64" s="150" t="s">
        <v>925</v>
      </c>
      <c r="K64" s="151">
        <f>SUM(K69,K79,K81,K83,K86,K88)</f>
        <v>19.34522862221985</v>
      </c>
      <c r="L64" s="151">
        <f t="shared" ref="L64:AA64" si="19">SUM(L69,L79,L81,L83,L86,L88)</f>
        <v>34.056024545502083</v>
      </c>
      <c r="M64" s="151">
        <f t="shared" si="19"/>
        <v>17.865415956331447</v>
      </c>
      <c r="N64" s="151">
        <f t="shared" si="19"/>
        <v>25.740933691900572</v>
      </c>
      <c r="O64" s="151">
        <f t="shared" si="19"/>
        <v>7.6916965872487042</v>
      </c>
      <c r="P64" s="151">
        <f t="shared" si="19"/>
        <v>56.851173990020477</v>
      </c>
      <c r="Q64" s="151">
        <f t="shared" si="19"/>
        <v>51.089345727834491</v>
      </c>
      <c r="R64" s="151">
        <f t="shared" si="19"/>
        <v>65.403093383525686</v>
      </c>
      <c r="S64" s="151">
        <f t="shared" si="19"/>
        <v>42.707010769770257</v>
      </c>
      <c r="T64" s="151">
        <f t="shared" si="19"/>
        <v>45.292165636023022</v>
      </c>
      <c r="U64" s="151">
        <f t="shared" si="19"/>
        <v>62.509336162190706</v>
      </c>
      <c r="V64" s="151">
        <f t="shared" si="19"/>
        <v>7.7415245998271898</v>
      </c>
      <c r="W64" s="151">
        <f t="shared" si="19"/>
        <v>68.851161301853963</v>
      </c>
      <c r="X64" s="151">
        <f t="shared" si="19"/>
        <v>10.932857949111305</v>
      </c>
      <c r="Y64" s="151">
        <f t="shared" si="19"/>
        <v>70.820015078347566</v>
      </c>
      <c r="Z64" s="151">
        <f t="shared" si="19"/>
        <v>189.77664534421928</v>
      </c>
      <c r="AA64" s="151">
        <f t="shared" si="19"/>
        <v>19.563666397703479</v>
      </c>
      <c r="AB64" s="150" t="s">
        <v>925</v>
      </c>
      <c r="AC64" s="148" t="s">
        <v>2190</v>
      </c>
      <c r="AD64" s="150" t="s">
        <v>275</v>
      </c>
      <c r="AE64" s="145" t="s">
        <v>275</v>
      </c>
      <c r="AF64" s="149" t="s">
        <v>275</v>
      </c>
      <c r="AG64" s="146" t="s">
        <v>275</v>
      </c>
      <c r="AH64" s="152" t="s">
        <v>275</v>
      </c>
      <c r="AI64" s="149" t="s">
        <v>275</v>
      </c>
    </row>
    <row r="65" spans="1:35" s="94" customFormat="1" outlineLevel="1" x14ac:dyDescent="0.3">
      <c r="A65" s="158">
        <v>48</v>
      </c>
      <c r="B65" s="159" t="s">
        <v>923</v>
      </c>
      <c r="C65" s="286" t="s">
        <v>66</v>
      </c>
      <c r="D65" s="158" t="s">
        <v>3226</v>
      </c>
      <c r="E65" s="159" t="s">
        <v>275</v>
      </c>
      <c r="F65" s="162" t="s">
        <v>275</v>
      </c>
      <c r="G65" s="162" t="s">
        <v>275</v>
      </c>
      <c r="H65" s="162" t="s">
        <v>275</v>
      </c>
      <c r="I65" s="162" t="s">
        <v>275</v>
      </c>
      <c r="J65" s="163" t="s">
        <v>925</v>
      </c>
      <c r="K65" s="151">
        <f>SUM(K70,K79,K81,K83,K86,K88)</f>
        <v>19.244176400854339</v>
      </c>
      <c r="L65" s="151">
        <f t="shared" ref="L65:AA65" si="20">SUM(L70,L79,L81,L83,L86,L88)</f>
        <v>33.890086016700927</v>
      </c>
      <c r="M65" s="151">
        <f t="shared" si="20"/>
        <v>3.3355533336151475</v>
      </c>
      <c r="N65" s="151">
        <f t="shared" si="20"/>
        <v>25.531150818692012</v>
      </c>
      <c r="O65" s="151">
        <f t="shared" si="20"/>
        <v>7.5897451604942381</v>
      </c>
      <c r="P65" s="151">
        <f t="shared" si="20"/>
        <v>56.756122396826512</v>
      </c>
      <c r="Q65" s="151">
        <f t="shared" si="20"/>
        <v>37.388450454175292</v>
      </c>
      <c r="R65" s="151">
        <f t="shared" si="20"/>
        <v>58.127611912535862</v>
      </c>
      <c r="S65" s="151">
        <f t="shared" si="20"/>
        <v>37.638186019125691</v>
      </c>
      <c r="T65" s="151">
        <f t="shared" si="20"/>
        <v>44.797611897591445</v>
      </c>
      <c r="U65" s="151">
        <f t="shared" si="20"/>
        <v>62.171268335136062</v>
      </c>
      <c r="V65" s="151">
        <f t="shared" si="20"/>
        <v>6.4669155171990171</v>
      </c>
      <c r="W65" s="151">
        <f t="shared" si="20"/>
        <v>2.3908021044897021</v>
      </c>
      <c r="X65" s="151">
        <f t="shared" si="20"/>
        <v>10.925231024117155</v>
      </c>
      <c r="Y65" s="151">
        <f t="shared" si="20"/>
        <v>69.470745712176594</v>
      </c>
      <c r="Z65" s="151">
        <f t="shared" si="20"/>
        <v>1.5898485715495814</v>
      </c>
      <c r="AA65" s="151">
        <f t="shared" si="20"/>
        <v>19.563666397703479</v>
      </c>
      <c r="AB65" s="163" t="s">
        <v>925</v>
      </c>
      <c r="AC65" s="161" t="s">
        <v>2190</v>
      </c>
      <c r="AD65" s="163" t="s">
        <v>275</v>
      </c>
      <c r="AE65" s="158" t="s">
        <v>275</v>
      </c>
      <c r="AF65" s="162" t="s">
        <v>275</v>
      </c>
      <c r="AG65" s="159" t="s">
        <v>275</v>
      </c>
      <c r="AH65" s="152" t="s">
        <v>275</v>
      </c>
      <c r="AI65" s="162" t="s">
        <v>275</v>
      </c>
    </row>
    <row r="66" spans="1:35" s="94" customFormat="1" ht="26" outlineLevel="1" x14ac:dyDescent="0.3">
      <c r="A66" s="165">
        <v>49</v>
      </c>
      <c r="B66" s="166" t="s">
        <v>275</v>
      </c>
      <c r="C66" s="281" t="s">
        <v>66</v>
      </c>
      <c r="D66" s="165" t="s">
        <v>3227</v>
      </c>
      <c r="E66" s="166" t="s">
        <v>275</v>
      </c>
      <c r="F66" s="169">
        <f>FLOOR(G66/10, 1)</f>
        <v>1</v>
      </c>
      <c r="G66" s="169">
        <v>12</v>
      </c>
      <c r="H66" s="169" t="s">
        <v>275</v>
      </c>
      <c r="I66" s="169" t="s">
        <v>275</v>
      </c>
      <c r="J66" s="170" t="s">
        <v>925</v>
      </c>
      <c r="K66" s="170">
        <v>16.279982599770936</v>
      </c>
      <c r="L66" s="170">
        <v>33.237648868974524</v>
      </c>
      <c r="M66" s="170">
        <v>0.57131112027778519</v>
      </c>
      <c r="N66" s="170">
        <v>20.204850016197724</v>
      </c>
      <c r="O66" s="170">
        <v>7.5897451604942381</v>
      </c>
      <c r="P66" s="170">
        <v>54.44057280309999</v>
      </c>
      <c r="Q66" s="170">
        <v>36.421847868200302</v>
      </c>
      <c r="R66" s="170">
        <v>57.824502054706926</v>
      </c>
      <c r="S66" s="170">
        <v>34.05070713635471</v>
      </c>
      <c r="T66" s="170">
        <v>40.727684398926435</v>
      </c>
      <c r="U66" s="170">
        <v>62.156109632384066</v>
      </c>
      <c r="V66" s="170">
        <v>2.0020447209712549</v>
      </c>
      <c r="W66" s="170">
        <v>0.28364615675061305</v>
      </c>
      <c r="X66" s="170">
        <v>2.1948871372183318</v>
      </c>
      <c r="Y66" s="170">
        <v>64.581579203059405</v>
      </c>
      <c r="Z66" s="170">
        <v>0.11427619755090382</v>
      </c>
      <c r="AA66" s="170">
        <v>1.5261008440578683</v>
      </c>
      <c r="AB66" s="170" t="s">
        <v>925</v>
      </c>
      <c r="AC66" s="191" t="s">
        <v>1924</v>
      </c>
      <c r="AD66" s="170" t="s">
        <v>275</v>
      </c>
      <c r="AE66" s="165" t="s">
        <v>275</v>
      </c>
      <c r="AF66" s="169" t="s">
        <v>275</v>
      </c>
      <c r="AG66" s="166" t="s">
        <v>275</v>
      </c>
      <c r="AH66" s="171" t="s">
        <v>275</v>
      </c>
      <c r="AI66" s="169" t="s">
        <v>275</v>
      </c>
    </row>
    <row r="67" spans="1:35" s="94" customFormat="1" ht="26" outlineLevel="1" x14ac:dyDescent="0.3">
      <c r="A67" s="145">
        <v>50</v>
      </c>
      <c r="B67" s="146" t="s">
        <v>923</v>
      </c>
      <c r="C67" s="146" t="s">
        <v>34</v>
      </c>
      <c r="D67" s="145" t="s">
        <v>1614</v>
      </c>
      <c r="E67" s="146" t="s">
        <v>275</v>
      </c>
      <c r="F67" s="149" t="s">
        <v>275</v>
      </c>
      <c r="G67" s="149" t="s">
        <v>275</v>
      </c>
      <c r="H67" s="149" t="s">
        <v>275</v>
      </c>
      <c r="I67" s="149" t="s">
        <v>275</v>
      </c>
      <c r="J67" s="150" t="s">
        <v>925</v>
      </c>
      <c r="K67" s="150">
        <f t="shared" ref="K67:AA67" si="21">K70+K73*$AD$73+K76*$AD$76</f>
        <v>13.935092888895923</v>
      </c>
      <c r="L67" s="150">
        <f t="shared" si="21"/>
        <v>30.814907889237766</v>
      </c>
      <c r="M67" s="150">
        <f t="shared" si="21"/>
        <v>15.144423795497366</v>
      </c>
      <c r="N67" s="150">
        <f t="shared" si="21"/>
        <v>23.097425486957047</v>
      </c>
      <c r="O67" s="150">
        <f t="shared" si="21"/>
        <v>6.8612164023179663</v>
      </c>
      <c r="P67" s="150">
        <f t="shared" si="21"/>
        <v>55.481384585356082</v>
      </c>
      <c r="Q67" s="150">
        <f t="shared" si="21"/>
        <v>61.436963370420386</v>
      </c>
      <c r="R67" s="150">
        <f t="shared" si="21"/>
        <v>72.811870610052466</v>
      </c>
      <c r="S67" s="150">
        <f t="shared" si="21"/>
        <v>26.843851057924518</v>
      </c>
      <c r="T67" s="150">
        <f t="shared" si="21"/>
        <v>45.182340297871932</v>
      </c>
      <c r="U67" s="150">
        <f t="shared" si="21"/>
        <v>93.279499006525711</v>
      </c>
      <c r="V67" s="150">
        <f t="shared" si="21"/>
        <v>7.7823037284994294</v>
      </c>
      <c r="W67" s="150">
        <f t="shared" si="21"/>
        <v>66.712147030526154</v>
      </c>
      <c r="X67" s="150">
        <f t="shared" si="21"/>
        <v>2.1925239650372652</v>
      </c>
      <c r="Y67" s="150">
        <f t="shared" si="21"/>
        <v>65.63408804939543</v>
      </c>
      <c r="Z67" s="150">
        <f t="shared" si="21"/>
        <v>188.33633526277129</v>
      </c>
      <c r="AA67" s="150">
        <f t="shared" si="21"/>
        <v>1.3828048898269427</v>
      </c>
      <c r="AB67" s="150" t="s">
        <v>925</v>
      </c>
      <c r="AC67" s="148" t="s">
        <v>1816</v>
      </c>
      <c r="AD67" s="150" t="s">
        <v>275</v>
      </c>
      <c r="AE67" s="145" t="s">
        <v>275</v>
      </c>
      <c r="AF67" s="149" t="s">
        <v>275</v>
      </c>
      <c r="AG67" s="146" t="s">
        <v>275</v>
      </c>
      <c r="AH67" s="152" t="s">
        <v>275</v>
      </c>
      <c r="AI67" s="149" t="s">
        <v>275</v>
      </c>
    </row>
    <row r="68" spans="1:35" s="94" customFormat="1" outlineLevel="1" x14ac:dyDescent="0.3">
      <c r="A68" s="145">
        <v>51</v>
      </c>
      <c r="B68" s="146" t="s">
        <v>923</v>
      </c>
      <c r="C68" s="146" t="s">
        <v>34</v>
      </c>
      <c r="D68" s="145" t="s">
        <v>1615</v>
      </c>
      <c r="E68" s="146" t="s">
        <v>275</v>
      </c>
      <c r="F68" s="149" t="s">
        <v>275</v>
      </c>
      <c r="G68" s="149" t="s">
        <v>275</v>
      </c>
      <c r="H68" s="149" t="s">
        <v>275</v>
      </c>
      <c r="I68" s="149" t="s">
        <v>275</v>
      </c>
      <c r="J68" s="150" t="s">
        <v>925</v>
      </c>
      <c r="K68" s="150">
        <f>K70+K73*$AD$73</f>
        <v>13.834040667530413</v>
      </c>
      <c r="L68" s="150">
        <f t="shared" ref="L68:AA68" si="22">L70+L73*$AD$73</f>
        <v>30.64896936043661</v>
      </c>
      <c r="M68" s="150">
        <f t="shared" si="22"/>
        <v>0.61456117278106381</v>
      </c>
      <c r="N68" s="150">
        <f t="shared" si="22"/>
        <v>22.887642613748486</v>
      </c>
      <c r="O68" s="150">
        <f t="shared" si="22"/>
        <v>6.7592649755635001</v>
      </c>
      <c r="P68" s="150">
        <f t="shared" si="22"/>
        <v>55.386332992162117</v>
      </c>
      <c r="Q68" s="150">
        <f t="shared" si="22"/>
        <v>47.736068096761187</v>
      </c>
      <c r="R68" s="150">
        <f t="shared" si="22"/>
        <v>65.536389139062649</v>
      </c>
      <c r="S68" s="150">
        <f t="shared" si="22"/>
        <v>21.775026307279958</v>
      </c>
      <c r="T68" s="150">
        <f t="shared" si="22"/>
        <v>44.687786559440354</v>
      </c>
      <c r="U68" s="150">
        <f t="shared" si="22"/>
        <v>92.941431179471067</v>
      </c>
      <c r="V68" s="150">
        <f t="shared" si="22"/>
        <v>6.5076946458712568</v>
      </c>
      <c r="W68" s="150">
        <f t="shared" si="22"/>
        <v>0.25178783316188175</v>
      </c>
      <c r="X68" s="150">
        <f t="shared" si="22"/>
        <v>2.1848970400431131</v>
      </c>
      <c r="Y68" s="150">
        <f t="shared" si="22"/>
        <v>64.284818683224444</v>
      </c>
      <c r="Z68" s="150">
        <f t="shared" si="22"/>
        <v>0.14953849010160414</v>
      </c>
      <c r="AA68" s="150">
        <f t="shared" si="22"/>
        <v>1.3828048898269427</v>
      </c>
      <c r="AB68" s="150" t="s">
        <v>925</v>
      </c>
      <c r="AC68" s="148" t="s">
        <v>2436</v>
      </c>
      <c r="AD68" s="150" t="s">
        <v>275</v>
      </c>
      <c r="AE68" s="145" t="s">
        <v>275</v>
      </c>
      <c r="AF68" s="149" t="s">
        <v>275</v>
      </c>
      <c r="AG68" s="146" t="s">
        <v>275</v>
      </c>
      <c r="AH68" s="152" t="s">
        <v>275</v>
      </c>
      <c r="AI68" s="149" t="s">
        <v>275</v>
      </c>
    </row>
    <row r="69" spans="1:35" s="94" customFormat="1" outlineLevel="1" x14ac:dyDescent="0.3">
      <c r="A69" s="145">
        <v>52</v>
      </c>
      <c r="B69" s="146" t="s">
        <v>923</v>
      </c>
      <c r="C69" s="146" t="s">
        <v>34</v>
      </c>
      <c r="D69" s="145" t="s">
        <v>2927</v>
      </c>
      <c r="E69" s="146" t="s">
        <v>275</v>
      </c>
      <c r="F69" s="149" t="s">
        <v>275</v>
      </c>
      <c r="G69" s="149" t="s">
        <v>275</v>
      </c>
      <c r="H69" s="149" t="s">
        <v>275</v>
      </c>
      <c r="I69" s="149" t="s">
        <v>275</v>
      </c>
      <c r="J69" s="150" t="s">
        <v>925</v>
      </c>
      <c r="K69" s="150">
        <f t="shared" ref="K69:AA69" si="23">K70+K76*$AD$76</f>
        <v>13.494266741590703</v>
      </c>
      <c r="L69" s="150">
        <f t="shared" si="23"/>
        <v>26.625418785925042</v>
      </c>
      <c r="M69" s="150">
        <f t="shared" si="23"/>
        <v>15.046469858432992</v>
      </c>
      <c r="N69" s="150">
        <f t="shared" si="23"/>
        <v>16.276858464808946</v>
      </c>
      <c r="O69" s="150">
        <f t="shared" si="23"/>
        <v>6.4698716556776636</v>
      </c>
      <c r="P69" s="150">
        <f t="shared" si="23"/>
        <v>47.884340173664981</v>
      </c>
      <c r="Q69" s="150">
        <f t="shared" si="23"/>
        <v>41.144642202016904</v>
      </c>
      <c r="R69" s="150">
        <f t="shared" si="23"/>
        <v>56.485495543388339</v>
      </c>
      <c r="S69" s="150">
        <f t="shared" si="23"/>
        <v>26.637094034204523</v>
      </c>
      <c r="T69" s="150">
        <f t="shared" si="23"/>
        <v>31.581937247765719</v>
      </c>
      <c r="U69" s="150">
        <f t="shared" si="23"/>
        <v>51.94081764374549</v>
      </c>
      <c r="V69" s="150">
        <f t="shared" si="23"/>
        <v>3.0464393504983276</v>
      </c>
      <c r="W69" s="150">
        <f t="shared" si="23"/>
        <v>66.671989361486609</v>
      </c>
      <c r="X69" s="150">
        <f t="shared" si="23"/>
        <v>2.0623435712571672</v>
      </c>
      <c r="Y69" s="150">
        <f t="shared" si="23"/>
        <v>55.830688725224093</v>
      </c>
      <c r="Z69" s="150">
        <f t="shared" si="23"/>
        <v>188.29091896072885</v>
      </c>
      <c r="AA69" s="150">
        <f t="shared" si="23"/>
        <v>1.3828048898269427</v>
      </c>
      <c r="AB69" s="150" t="s">
        <v>925</v>
      </c>
      <c r="AC69" s="148" t="s">
        <v>1817</v>
      </c>
      <c r="AD69" s="150" t="s">
        <v>275</v>
      </c>
      <c r="AE69" s="145" t="s">
        <v>275</v>
      </c>
      <c r="AF69" s="149" t="s">
        <v>275</v>
      </c>
      <c r="AG69" s="146" t="s">
        <v>275</v>
      </c>
      <c r="AH69" s="152" t="s">
        <v>275</v>
      </c>
      <c r="AI69" s="149" t="s">
        <v>275</v>
      </c>
    </row>
    <row r="70" spans="1:35" s="94" customFormat="1" ht="26" outlineLevel="1" x14ac:dyDescent="0.3">
      <c r="A70" s="287">
        <v>53</v>
      </c>
      <c r="B70" s="288" t="s">
        <v>923</v>
      </c>
      <c r="C70" s="288" t="s">
        <v>34</v>
      </c>
      <c r="D70" s="287" t="s">
        <v>1618</v>
      </c>
      <c r="E70" s="288" t="s">
        <v>3649</v>
      </c>
      <c r="F70" s="289" t="s">
        <v>275</v>
      </c>
      <c r="G70" s="289" t="s">
        <v>275</v>
      </c>
      <c r="H70" s="289" t="s">
        <v>275</v>
      </c>
      <c r="I70" s="289" t="s">
        <v>275</v>
      </c>
      <c r="J70" s="290" t="s">
        <v>925</v>
      </c>
      <c r="K70" s="290">
        <f>K71+K72*K$91</f>
        <v>13.393214520225193</v>
      </c>
      <c r="L70" s="290">
        <f t="shared" ref="L70:AA70" si="24">L71+L72*L$91</f>
        <v>26.459480257123886</v>
      </c>
      <c r="M70" s="290">
        <f t="shared" si="24"/>
        <v>0.5166072357166912</v>
      </c>
      <c r="N70" s="290">
        <f t="shared" si="24"/>
        <v>16.067075591600386</v>
      </c>
      <c r="O70" s="290">
        <f t="shared" si="24"/>
        <v>6.3679202289231975</v>
      </c>
      <c r="P70" s="290">
        <f t="shared" si="24"/>
        <v>47.789288580471016</v>
      </c>
      <c r="Q70" s="290">
        <f t="shared" si="24"/>
        <v>27.443746928357704</v>
      </c>
      <c r="R70" s="290">
        <f t="shared" si="24"/>
        <v>49.210014072398522</v>
      </c>
      <c r="S70" s="290">
        <f t="shared" si="24"/>
        <v>21.568269283559964</v>
      </c>
      <c r="T70" s="290">
        <f t="shared" si="24"/>
        <v>31.087383509334142</v>
      </c>
      <c r="U70" s="290">
        <f t="shared" si="24"/>
        <v>51.602749816690846</v>
      </c>
      <c r="V70" s="290">
        <f t="shared" si="24"/>
        <v>1.771830267870155</v>
      </c>
      <c r="W70" s="290">
        <f t="shared" si="24"/>
        <v>0.21163016412234448</v>
      </c>
      <c r="X70" s="290">
        <f t="shared" si="24"/>
        <v>2.0547166462630151</v>
      </c>
      <c r="Y70" s="290">
        <f t="shared" si="24"/>
        <v>54.481419359053113</v>
      </c>
      <c r="Z70" s="290">
        <f t="shared" si="24"/>
        <v>0.10412218805915549</v>
      </c>
      <c r="AA70" s="290">
        <f t="shared" si="24"/>
        <v>1.3828048898269427</v>
      </c>
      <c r="AB70" s="290" t="s">
        <v>925</v>
      </c>
      <c r="AC70" s="291" t="s">
        <v>2873</v>
      </c>
      <c r="AD70" s="290" t="s">
        <v>275</v>
      </c>
      <c r="AE70" s="287" t="s">
        <v>275</v>
      </c>
      <c r="AF70" s="289" t="s">
        <v>275</v>
      </c>
      <c r="AG70" s="288" t="s">
        <v>275</v>
      </c>
      <c r="AH70" s="292" t="s">
        <v>275</v>
      </c>
      <c r="AI70" s="289" t="s">
        <v>275</v>
      </c>
    </row>
    <row r="71" spans="1:35" s="94" customFormat="1" ht="26" outlineLevel="1" x14ac:dyDescent="0.3">
      <c r="A71" s="165">
        <v>54</v>
      </c>
      <c r="B71" s="166" t="s">
        <v>275</v>
      </c>
      <c r="C71" s="293" t="s">
        <v>34</v>
      </c>
      <c r="D71" s="187" t="s">
        <v>1618</v>
      </c>
      <c r="E71" s="188" t="s">
        <v>3650</v>
      </c>
      <c r="F71" s="189">
        <v>1</v>
      </c>
      <c r="G71" s="190">
        <v>12</v>
      </c>
      <c r="H71" s="190">
        <v>515</v>
      </c>
      <c r="I71" s="190">
        <v>515</v>
      </c>
      <c r="J71" s="170" t="s">
        <v>925</v>
      </c>
      <c r="K71" s="170">
        <v>13.101772071583735</v>
      </c>
      <c r="L71" s="170">
        <v>26.452291806921156</v>
      </c>
      <c r="M71" s="170">
        <v>0.5166072357166912</v>
      </c>
      <c r="N71" s="170">
        <v>16.067075591600386</v>
      </c>
      <c r="O71" s="170">
        <v>6.3679202289231975</v>
      </c>
      <c r="P71" s="170">
        <v>47.789288580471016</v>
      </c>
      <c r="Q71" s="170">
        <v>27.443746928357704</v>
      </c>
      <c r="R71" s="170">
        <v>49.210014072398522</v>
      </c>
      <c r="S71" s="170">
        <v>21.568269283559964</v>
      </c>
      <c r="T71" s="170">
        <v>31.087383509334142</v>
      </c>
      <c r="U71" s="170">
        <v>51.602749816690846</v>
      </c>
      <c r="V71" s="170">
        <v>1.771830267870155</v>
      </c>
      <c r="W71" s="170">
        <v>0.21163016412234448</v>
      </c>
      <c r="X71" s="170">
        <v>2.0547166462630151</v>
      </c>
      <c r="Y71" s="170">
        <v>54.481419359053113</v>
      </c>
      <c r="Z71" s="170">
        <v>0.10412218805915549</v>
      </c>
      <c r="AA71" s="170">
        <v>1.3828048898269427</v>
      </c>
      <c r="AB71" s="170" t="s">
        <v>925</v>
      </c>
      <c r="AC71" s="191" t="s">
        <v>1923</v>
      </c>
      <c r="AD71" s="241" t="s">
        <v>275</v>
      </c>
      <c r="AE71" s="193" t="s">
        <v>275</v>
      </c>
      <c r="AF71" s="192" t="s">
        <v>275</v>
      </c>
      <c r="AG71" s="191" t="s">
        <v>275</v>
      </c>
      <c r="AH71" s="194" t="s">
        <v>275</v>
      </c>
      <c r="AI71" s="169" t="s">
        <v>275</v>
      </c>
    </row>
    <row r="72" spans="1:35" s="94" customFormat="1" outlineLevel="1" x14ac:dyDescent="0.3">
      <c r="A72" s="294">
        <v>55</v>
      </c>
      <c r="B72" s="295" t="s">
        <v>275</v>
      </c>
      <c r="C72" s="295" t="s">
        <v>275</v>
      </c>
      <c r="D72" s="294" t="s">
        <v>1651</v>
      </c>
      <c r="E72" s="296" t="s">
        <v>275</v>
      </c>
      <c r="F72" s="297" t="s">
        <v>275</v>
      </c>
      <c r="G72" s="297" t="s">
        <v>275</v>
      </c>
      <c r="H72" s="297" t="s">
        <v>275</v>
      </c>
      <c r="I72" s="297" t="s">
        <v>275</v>
      </c>
      <c r="J72" s="298" t="s">
        <v>275</v>
      </c>
      <c r="K72" s="299">
        <v>0.82267990387247947</v>
      </c>
      <c r="L72" s="299">
        <v>0.79606955237505728</v>
      </c>
      <c r="M72" s="299">
        <v>0.90424852130570177</v>
      </c>
      <c r="N72" s="299">
        <v>0.79520885226664939</v>
      </c>
      <c r="O72" s="299">
        <v>0.83901634300834993</v>
      </c>
      <c r="P72" s="299">
        <v>0.87782486700341555</v>
      </c>
      <c r="Q72" s="299">
        <v>0.75349683046473526</v>
      </c>
      <c r="R72" s="299">
        <v>0.85102356827632752</v>
      </c>
      <c r="S72" s="299">
        <v>0.63341619300858243</v>
      </c>
      <c r="T72" s="299">
        <v>0.7632985760946821</v>
      </c>
      <c r="U72" s="299">
        <v>0.83021202777796121</v>
      </c>
      <c r="V72" s="299">
        <v>0.8850103343398763</v>
      </c>
      <c r="W72" s="299">
        <v>0.7461062280791404</v>
      </c>
      <c r="X72" s="299">
        <v>0.93613772272001194</v>
      </c>
      <c r="Y72" s="299">
        <v>0.84360618045202862</v>
      </c>
      <c r="Z72" s="299">
        <v>0.91114501786581337</v>
      </c>
      <c r="AA72" s="299">
        <v>0.90610322064307058</v>
      </c>
      <c r="AB72" s="298" t="s">
        <v>275</v>
      </c>
      <c r="AC72" s="300" t="s">
        <v>1611</v>
      </c>
      <c r="AD72" s="301" t="s">
        <v>275</v>
      </c>
      <c r="AE72" s="302" t="s">
        <v>275</v>
      </c>
      <c r="AF72" s="303" t="s">
        <v>275</v>
      </c>
      <c r="AG72" s="300" t="s">
        <v>275</v>
      </c>
      <c r="AH72" s="304" t="s">
        <v>275</v>
      </c>
      <c r="AI72" s="305" t="s">
        <v>275</v>
      </c>
    </row>
    <row r="73" spans="1:35" s="94" customFormat="1" ht="78" outlineLevel="1" x14ac:dyDescent="0.3">
      <c r="A73" s="145">
        <v>56</v>
      </c>
      <c r="B73" s="146" t="s">
        <v>923</v>
      </c>
      <c r="C73" s="146" t="s">
        <v>333</v>
      </c>
      <c r="D73" s="278" t="s">
        <v>1619</v>
      </c>
      <c r="E73" s="148" t="s">
        <v>275</v>
      </c>
      <c r="F73" s="246" t="s">
        <v>275</v>
      </c>
      <c r="G73" s="246" t="s">
        <v>275</v>
      </c>
      <c r="H73" s="249" t="s">
        <v>275</v>
      </c>
      <c r="I73" s="249" t="s">
        <v>275</v>
      </c>
      <c r="J73" s="150" t="s">
        <v>926</v>
      </c>
      <c r="K73" s="150">
        <f t="shared" ref="K73:AA73" si="25">K74+$AD$75*K75</f>
        <v>0.32334383911562503</v>
      </c>
      <c r="L73" s="150">
        <f t="shared" si="25"/>
        <v>3.0729699199541369</v>
      </c>
      <c r="M73" s="150">
        <f t="shared" si="25"/>
        <v>7.1848737332168441E-2</v>
      </c>
      <c r="N73" s="150">
        <f t="shared" si="25"/>
        <v>5.0028528011969806</v>
      </c>
      <c r="O73" s="150">
        <f t="shared" si="25"/>
        <v>0.28704947192888214</v>
      </c>
      <c r="P73" s="150">
        <f t="shared" si="25"/>
        <v>5.5723951971190546</v>
      </c>
      <c r="Q73" s="150">
        <f t="shared" si="25"/>
        <v>14.884319070610513</v>
      </c>
      <c r="R73" s="150">
        <f t="shared" si="25"/>
        <v>11.975316857150236</v>
      </c>
      <c r="S73" s="150">
        <f t="shared" si="25"/>
        <v>0.15165527322374259</v>
      </c>
      <c r="T73" s="150">
        <f t="shared" si="25"/>
        <v>9.9758296158788777</v>
      </c>
      <c r="U73" s="150">
        <f t="shared" si="25"/>
        <v>30.321722106388794</v>
      </c>
      <c r="V73" s="150">
        <f t="shared" si="25"/>
        <v>3.4737335316309048</v>
      </c>
      <c r="W73" s="150">
        <f t="shared" si="25"/>
        <v>2.9455455300359631E-2</v>
      </c>
      <c r="X73" s="150">
        <f t="shared" si="25"/>
        <v>9.5486686894042813E-2</v>
      </c>
      <c r="Y73" s="150">
        <f t="shared" si="25"/>
        <v>7.1907458149625603</v>
      </c>
      <c r="Z73" s="150">
        <f t="shared" si="25"/>
        <v>3.331263708065043E-2</v>
      </c>
      <c r="AA73" s="150">
        <f t="shared" si="25"/>
        <v>0</v>
      </c>
      <c r="AB73" s="150" t="s">
        <v>926</v>
      </c>
      <c r="AC73" s="148" t="s">
        <v>1818</v>
      </c>
      <c r="AD73" s="247">
        <f>20.6/15.11</f>
        <v>1.3633355393778956</v>
      </c>
      <c r="AE73" s="248" t="s">
        <v>2435</v>
      </c>
      <c r="AF73" s="306" t="s">
        <v>275</v>
      </c>
      <c r="AG73" s="148" t="s">
        <v>2434</v>
      </c>
      <c r="AH73" s="307" t="s">
        <v>2404</v>
      </c>
      <c r="AI73" s="149" t="s">
        <v>275</v>
      </c>
    </row>
    <row r="74" spans="1:35" s="94" customFormat="1" ht="26" outlineLevel="1" x14ac:dyDescent="0.3">
      <c r="A74" s="165">
        <v>57</v>
      </c>
      <c r="B74" s="166" t="s">
        <v>275</v>
      </c>
      <c r="C74" s="166" t="s">
        <v>333</v>
      </c>
      <c r="D74" s="165" t="s">
        <v>930</v>
      </c>
      <c r="E74" s="240" t="s">
        <v>3651</v>
      </c>
      <c r="F74" s="189">
        <v>13</v>
      </c>
      <c r="G74" s="189">
        <v>130</v>
      </c>
      <c r="H74" s="189">
        <v>518</v>
      </c>
      <c r="I74" s="189">
        <v>518</v>
      </c>
      <c r="J74" s="170" t="s">
        <v>926</v>
      </c>
      <c r="K74" s="170">
        <v>9.4231687718244167E-2</v>
      </c>
      <c r="L74" s="170">
        <v>0.49569717446053901</v>
      </c>
      <c r="M74" s="170">
        <v>1.1442158977368415E-2</v>
      </c>
      <c r="N74" s="170">
        <v>0.39469219733870464</v>
      </c>
      <c r="O74" s="170">
        <v>9.4758160908405289E-2</v>
      </c>
      <c r="P74" s="170">
        <v>0.66403620552902165</v>
      </c>
      <c r="Q74" s="170">
        <v>2.37868850735435</v>
      </c>
      <c r="R74" s="170">
        <v>1.9495316003031846</v>
      </c>
      <c r="S74" s="170">
        <v>0.10350487175335103</v>
      </c>
      <c r="T74" s="170">
        <v>0.41369624342905498</v>
      </c>
      <c r="U74" s="170">
        <v>6.0753108193413716</v>
      </c>
      <c r="V74" s="170">
        <v>1.4282506590289614</v>
      </c>
      <c r="W74" s="170">
        <v>6.4187990823581014E-3</v>
      </c>
      <c r="X74" s="170">
        <v>5.5853287216957807E-2</v>
      </c>
      <c r="Y74" s="170">
        <v>1.6549001475035403</v>
      </c>
      <c r="Z74" s="170">
        <v>4.1087982146415488E-3</v>
      </c>
      <c r="AA74" s="170">
        <v>0</v>
      </c>
      <c r="AB74" s="170" t="s">
        <v>926</v>
      </c>
      <c r="AC74" s="191" t="s">
        <v>1923</v>
      </c>
      <c r="AD74" s="241" t="s">
        <v>275</v>
      </c>
      <c r="AE74" s="193" t="s">
        <v>275</v>
      </c>
      <c r="AF74" s="192" t="s">
        <v>275</v>
      </c>
      <c r="AG74" s="191" t="s">
        <v>275</v>
      </c>
      <c r="AH74" s="194" t="s">
        <v>275</v>
      </c>
      <c r="AI74" s="169" t="s">
        <v>275</v>
      </c>
    </row>
    <row r="75" spans="1:35" s="94" customFormat="1" ht="104" outlineLevel="1" x14ac:dyDescent="0.3">
      <c r="A75" s="165">
        <v>58</v>
      </c>
      <c r="B75" s="166" t="s">
        <v>275</v>
      </c>
      <c r="C75" s="166" t="s">
        <v>333</v>
      </c>
      <c r="D75" s="165" t="s">
        <v>931</v>
      </c>
      <c r="E75" s="240" t="s">
        <v>3652</v>
      </c>
      <c r="F75" s="189">
        <v>13</v>
      </c>
      <c r="G75" s="189">
        <v>130</v>
      </c>
      <c r="H75" s="189">
        <v>519</v>
      </c>
      <c r="I75" s="189">
        <v>519</v>
      </c>
      <c r="J75" s="170" t="s">
        <v>926</v>
      </c>
      <c r="K75" s="170">
        <v>4.5822430279476169E-2</v>
      </c>
      <c r="L75" s="170">
        <v>0.51545454909871957</v>
      </c>
      <c r="M75" s="170">
        <v>1.2081315670960007E-2</v>
      </c>
      <c r="N75" s="170">
        <v>0.92163212077165524</v>
      </c>
      <c r="O75" s="170">
        <v>3.8458262204095366E-2</v>
      </c>
      <c r="P75" s="170">
        <v>0.98167179831800666</v>
      </c>
      <c r="Q75" s="170">
        <v>2.5011261126512325</v>
      </c>
      <c r="R75" s="170">
        <v>2.0051570513694101</v>
      </c>
      <c r="S75" s="170">
        <v>9.6300802940783095E-3</v>
      </c>
      <c r="T75" s="170">
        <v>1.9124266744899645</v>
      </c>
      <c r="U75" s="170">
        <v>4.8492822574094845</v>
      </c>
      <c r="V75" s="170">
        <v>0.40909657452038872</v>
      </c>
      <c r="W75" s="170">
        <v>4.6073312436003058E-3</v>
      </c>
      <c r="X75" s="170">
        <v>7.9266799354170015E-3</v>
      </c>
      <c r="Y75" s="170">
        <v>1.1071691334918039</v>
      </c>
      <c r="Z75" s="170">
        <v>5.8407677732017754E-3</v>
      </c>
      <c r="AA75" s="170">
        <v>0</v>
      </c>
      <c r="AB75" s="170" t="s">
        <v>926</v>
      </c>
      <c r="AC75" s="191" t="s">
        <v>1923</v>
      </c>
      <c r="AD75" s="241">
        <f>1/0.2</f>
        <v>5</v>
      </c>
      <c r="AE75" s="193" t="s">
        <v>2433</v>
      </c>
      <c r="AF75" s="242">
        <v>0.2</v>
      </c>
      <c r="AG75" s="191" t="s">
        <v>1845</v>
      </c>
      <c r="AH75" s="243" t="s">
        <v>900</v>
      </c>
      <c r="AI75" s="169" t="s">
        <v>275</v>
      </c>
    </row>
    <row r="76" spans="1:35" s="94" customFormat="1" ht="65" outlineLevel="1" x14ac:dyDescent="0.3">
      <c r="A76" s="165">
        <v>59</v>
      </c>
      <c r="B76" s="166" t="s">
        <v>923</v>
      </c>
      <c r="C76" s="166" t="s">
        <v>275</v>
      </c>
      <c r="D76" s="165" t="s">
        <v>3228</v>
      </c>
      <c r="E76" s="308" t="s">
        <v>3653</v>
      </c>
      <c r="F76" s="309">
        <v>15</v>
      </c>
      <c r="G76" s="309">
        <v>151</v>
      </c>
      <c r="H76" s="309">
        <v>517</v>
      </c>
      <c r="I76" s="309">
        <v>517</v>
      </c>
      <c r="J76" s="310" t="s">
        <v>926</v>
      </c>
      <c r="K76" s="310">
        <v>7.4121313826837898E-2</v>
      </c>
      <c r="L76" s="310">
        <v>0.12171510534880933</v>
      </c>
      <c r="M76" s="310">
        <v>10.657583700448702</v>
      </c>
      <c r="N76" s="310">
        <v>0.15387471913501735</v>
      </c>
      <c r="O76" s="310">
        <v>7.4780876614562355E-2</v>
      </c>
      <c r="P76" s="310">
        <v>6.9719882192270363E-2</v>
      </c>
      <c r="Q76" s="310">
        <v>10.049540174028664</v>
      </c>
      <c r="R76" s="310">
        <v>5.3365303410998113</v>
      </c>
      <c r="S76" s="310">
        <v>3.7179583486523926</v>
      </c>
      <c r="T76" s="310">
        <v>0.36275276639325854</v>
      </c>
      <c r="U76" s="310">
        <v>0.24797111003862501</v>
      </c>
      <c r="V76" s="310">
        <v>0.93491957468503328</v>
      </c>
      <c r="W76" s="310">
        <v>48.748350848163788</v>
      </c>
      <c r="X76" s="310">
        <v>5.5943124593028169E-3</v>
      </c>
      <c r="Y76" s="310">
        <v>0.98968253023512298</v>
      </c>
      <c r="Z76" s="310">
        <v>138.03410190461352</v>
      </c>
      <c r="AA76" s="310">
        <v>0</v>
      </c>
      <c r="AB76" s="310" t="s">
        <v>926</v>
      </c>
      <c r="AC76" s="191" t="s">
        <v>1923</v>
      </c>
      <c r="AD76" s="241">
        <f>AD73</f>
        <v>1.3633355393778956</v>
      </c>
      <c r="AE76" s="193" t="s">
        <v>2121</v>
      </c>
      <c r="AF76" s="311" t="s">
        <v>275</v>
      </c>
      <c r="AG76" s="191" t="s">
        <v>2367</v>
      </c>
      <c r="AH76" s="194" t="s">
        <v>275</v>
      </c>
      <c r="AI76" s="169" t="s">
        <v>275</v>
      </c>
    </row>
    <row r="77" spans="1:35" s="94" customFormat="1" ht="26" outlineLevel="1" x14ac:dyDescent="0.3">
      <c r="A77" s="195">
        <v>60</v>
      </c>
      <c r="B77" s="196" t="s">
        <v>275</v>
      </c>
      <c r="C77" s="196" t="s">
        <v>1737</v>
      </c>
      <c r="D77" s="195" t="s">
        <v>1682</v>
      </c>
      <c r="E77" s="196" t="s">
        <v>3654</v>
      </c>
      <c r="F77" s="198" t="s">
        <v>275</v>
      </c>
      <c r="G77" s="198" t="s">
        <v>275</v>
      </c>
      <c r="H77" s="198" t="s">
        <v>275</v>
      </c>
      <c r="I77" s="198" t="s">
        <v>275</v>
      </c>
      <c r="J77" s="199" t="s">
        <v>925</v>
      </c>
      <c r="K77" s="199" t="s">
        <v>1351</v>
      </c>
      <c r="L77" s="199" t="s">
        <v>1351</v>
      </c>
      <c r="M77" s="199" t="s">
        <v>1351</v>
      </c>
      <c r="N77" s="199" t="s">
        <v>1351</v>
      </c>
      <c r="O77" s="199" t="s">
        <v>1351</v>
      </c>
      <c r="P77" s="199" t="s">
        <v>1351</v>
      </c>
      <c r="Q77" s="199" t="s">
        <v>1351</v>
      </c>
      <c r="R77" s="199" t="s">
        <v>1351</v>
      </c>
      <c r="S77" s="199" t="s">
        <v>1351</v>
      </c>
      <c r="T77" s="199" t="s">
        <v>1351</v>
      </c>
      <c r="U77" s="199" t="s">
        <v>1351</v>
      </c>
      <c r="V77" s="199" t="s">
        <v>1351</v>
      </c>
      <c r="W77" s="199" t="s">
        <v>1351</v>
      </c>
      <c r="X77" s="199" t="s">
        <v>1351</v>
      </c>
      <c r="Y77" s="199" t="s">
        <v>1351</v>
      </c>
      <c r="Z77" s="199" t="s">
        <v>1351</v>
      </c>
      <c r="AA77" s="199" t="s">
        <v>1351</v>
      </c>
      <c r="AB77" s="199" t="s">
        <v>275</v>
      </c>
      <c r="AC77" s="196" t="s">
        <v>1345</v>
      </c>
      <c r="AD77" s="202" t="s">
        <v>275</v>
      </c>
      <c r="AE77" s="203" t="s">
        <v>275</v>
      </c>
      <c r="AF77" s="204" t="s">
        <v>275</v>
      </c>
      <c r="AG77" s="277" t="s">
        <v>275</v>
      </c>
      <c r="AH77" s="203" t="s">
        <v>275</v>
      </c>
      <c r="AI77" s="207" t="s">
        <v>275</v>
      </c>
    </row>
    <row r="78" spans="1:35" s="94" customFormat="1" outlineLevel="1" x14ac:dyDescent="0.3">
      <c r="A78" s="312">
        <v>61</v>
      </c>
      <c r="B78" s="313" t="s">
        <v>275</v>
      </c>
      <c r="C78" s="313" t="s">
        <v>3036</v>
      </c>
      <c r="D78" s="312" t="s">
        <v>3037</v>
      </c>
      <c r="E78" s="313" t="s">
        <v>275</v>
      </c>
      <c r="F78" s="314" t="s">
        <v>275</v>
      </c>
      <c r="G78" s="314" t="s">
        <v>275</v>
      </c>
      <c r="H78" s="314" t="s">
        <v>275</v>
      </c>
      <c r="I78" s="314" t="s">
        <v>275</v>
      </c>
      <c r="J78" s="315" t="s">
        <v>925</v>
      </c>
      <c r="K78" s="315" t="s">
        <v>1351</v>
      </c>
      <c r="L78" s="315" t="s">
        <v>1351</v>
      </c>
      <c r="M78" s="315" t="s">
        <v>1351</v>
      </c>
      <c r="N78" s="315" t="s">
        <v>1351</v>
      </c>
      <c r="O78" s="315" t="s">
        <v>1351</v>
      </c>
      <c r="P78" s="315" t="s">
        <v>1351</v>
      </c>
      <c r="Q78" s="315" t="s">
        <v>1351</v>
      </c>
      <c r="R78" s="315" t="s">
        <v>1351</v>
      </c>
      <c r="S78" s="315" t="s">
        <v>1351</v>
      </c>
      <c r="T78" s="315" t="s">
        <v>1351</v>
      </c>
      <c r="U78" s="315" t="s">
        <v>1351</v>
      </c>
      <c r="V78" s="315" t="s">
        <v>1351</v>
      </c>
      <c r="W78" s="315" t="s">
        <v>1351</v>
      </c>
      <c r="X78" s="315" t="s">
        <v>1351</v>
      </c>
      <c r="Y78" s="315" t="s">
        <v>1351</v>
      </c>
      <c r="Z78" s="315" t="s">
        <v>1351</v>
      </c>
      <c r="AA78" s="315" t="s">
        <v>1351</v>
      </c>
      <c r="AB78" s="315" t="s">
        <v>275</v>
      </c>
      <c r="AC78" s="316" t="s">
        <v>3121</v>
      </c>
      <c r="AD78" s="317" t="s">
        <v>275</v>
      </c>
      <c r="AE78" s="318" t="s">
        <v>275</v>
      </c>
      <c r="AF78" s="319" t="s">
        <v>275</v>
      </c>
      <c r="AG78" s="320" t="s">
        <v>275</v>
      </c>
      <c r="AH78" s="318" t="s">
        <v>275</v>
      </c>
      <c r="AI78" s="319" t="s">
        <v>275</v>
      </c>
    </row>
    <row r="79" spans="1:35" s="94" customFormat="1" ht="26" outlineLevel="1" x14ac:dyDescent="0.3">
      <c r="A79" s="287">
        <v>62</v>
      </c>
      <c r="B79" s="288" t="s">
        <v>923</v>
      </c>
      <c r="C79" s="210" t="s">
        <v>1582</v>
      </c>
      <c r="D79" s="211" t="s">
        <v>3550</v>
      </c>
      <c r="E79" s="321" t="s">
        <v>3655</v>
      </c>
      <c r="F79" s="322" t="s">
        <v>275</v>
      </c>
      <c r="G79" s="322" t="s">
        <v>275</v>
      </c>
      <c r="H79" s="322" t="s">
        <v>275</v>
      </c>
      <c r="I79" s="322" t="s">
        <v>275</v>
      </c>
      <c r="J79" s="323" t="s">
        <v>925</v>
      </c>
      <c r="K79" s="323">
        <f>K80*K$319</f>
        <v>0.58550398080216581</v>
      </c>
      <c r="L79" s="323">
        <f t="shared" ref="L79:AA79" si="26">L80*L$319</f>
        <v>0.36139381509813684</v>
      </c>
      <c r="M79" s="323">
        <f t="shared" si="26"/>
        <v>0.45666231893163467</v>
      </c>
      <c r="N79" s="323">
        <f t="shared" si="26"/>
        <v>1.876432451469765</v>
      </c>
      <c r="O79" s="323">
        <f t="shared" si="26"/>
        <v>0</v>
      </c>
      <c r="P79" s="323">
        <f t="shared" si="26"/>
        <v>1.1489175057827932</v>
      </c>
      <c r="Q79" s="323">
        <f t="shared" si="26"/>
        <v>0.9602552824100884</v>
      </c>
      <c r="R79" s="323">
        <f t="shared" si="26"/>
        <v>0</v>
      </c>
      <c r="S79" s="323">
        <f t="shared" si="26"/>
        <v>0</v>
      </c>
      <c r="T79" s="323">
        <f t="shared" si="26"/>
        <v>3.9176174635799876</v>
      </c>
      <c r="U79" s="323">
        <f t="shared" si="26"/>
        <v>0</v>
      </c>
      <c r="V79" s="323">
        <f t="shared" si="26"/>
        <v>2.4853008225156756</v>
      </c>
      <c r="W79" s="323">
        <f t="shared" si="26"/>
        <v>0.94477733424362809</v>
      </c>
      <c r="X79" s="323">
        <f t="shared" si="26"/>
        <v>4.6801782479758405</v>
      </c>
      <c r="Y79" s="323">
        <f t="shared" si="26"/>
        <v>0</v>
      </c>
      <c r="Z79" s="323">
        <f t="shared" si="26"/>
        <v>0.4983917512787433</v>
      </c>
      <c r="AA79" s="323">
        <f t="shared" si="26"/>
        <v>3.0782245627466365</v>
      </c>
      <c r="AB79" s="323" t="s">
        <v>925</v>
      </c>
      <c r="AC79" s="291" t="s">
        <v>1820</v>
      </c>
      <c r="AD79" s="324" t="s">
        <v>275</v>
      </c>
      <c r="AE79" s="325" t="s">
        <v>275</v>
      </c>
      <c r="AF79" s="326" t="s">
        <v>275</v>
      </c>
      <c r="AG79" s="291" t="s">
        <v>275</v>
      </c>
      <c r="AH79" s="325" t="s">
        <v>275</v>
      </c>
      <c r="AI79" s="289" t="s">
        <v>275</v>
      </c>
    </row>
    <row r="80" spans="1:35" s="94" customFormat="1" outlineLevel="1" x14ac:dyDescent="0.3">
      <c r="A80" s="221">
        <v>63</v>
      </c>
      <c r="B80" s="222" t="s">
        <v>275</v>
      </c>
      <c r="C80" s="222" t="s">
        <v>275</v>
      </c>
      <c r="D80" s="221" t="s">
        <v>1648</v>
      </c>
      <c r="E80" s="222" t="s">
        <v>275</v>
      </c>
      <c r="F80" s="223" t="s">
        <v>275</v>
      </c>
      <c r="G80" s="223" t="s">
        <v>275</v>
      </c>
      <c r="H80" s="223" t="s">
        <v>275</v>
      </c>
      <c r="I80" s="223" t="s">
        <v>275</v>
      </c>
      <c r="J80" s="224" t="s">
        <v>275</v>
      </c>
      <c r="K80" s="225">
        <v>5.9784528855581089E-2</v>
      </c>
      <c r="L80" s="225">
        <v>5.9784528855581089E-2</v>
      </c>
      <c r="M80" s="225">
        <v>5.9784528855581089E-2</v>
      </c>
      <c r="N80" s="225">
        <v>5.9784528855581089E-2</v>
      </c>
      <c r="O80" s="225">
        <v>0</v>
      </c>
      <c r="P80" s="225">
        <v>5.9784528855581089E-2</v>
      </c>
      <c r="Q80" s="225">
        <v>3.5687509371719897E-2</v>
      </c>
      <c r="R80" s="225">
        <v>0</v>
      </c>
      <c r="S80" s="225">
        <v>0</v>
      </c>
      <c r="T80" s="225">
        <v>0.38280419261734772</v>
      </c>
      <c r="U80" s="225">
        <v>0</v>
      </c>
      <c r="V80" s="225">
        <v>5.9784528855581089E-2</v>
      </c>
      <c r="W80" s="225">
        <v>5.9784528855581089E-2</v>
      </c>
      <c r="X80" s="225">
        <v>5.9784528855581089E-2</v>
      </c>
      <c r="Y80" s="225">
        <v>0</v>
      </c>
      <c r="Z80" s="225">
        <v>5.9784528855581089E-2</v>
      </c>
      <c r="AA80" s="225">
        <v>5.9784528855581089E-2</v>
      </c>
      <c r="AB80" s="224" t="s">
        <v>275</v>
      </c>
      <c r="AC80" s="327" t="s">
        <v>1584</v>
      </c>
      <c r="AD80" s="227" t="s">
        <v>275</v>
      </c>
      <c r="AE80" s="228" t="s">
        <v>275</v>
      </c>
      <c r="AF80" s="229" t="s">
        <v>275</v>
      </c>
      <c r="AG80" s="327" t="s">
        <v>275</v>
      </c>
      <c r="AH80" s="228" t="s">
        <v>275</v>
      </c>
      <c r="AI80" s="232" t="s">
        <v>275</v>
      </c>
    </row>
    <row r="81" spans="1:35" s="94" customFormat="1" ht="26" outlineLevel="1" x14ac:dyDescent="0.3">
      <c r="A81" s="211">
        <v>64</v>
      </c>
      <c r="B81" s="210" t="s">
        <v>923</v>
      </c>
      <c r="C81" s="210" t="s">
        <v>1583</v>
      </c>
      <c r="D81" s="211" t="s">
        <v>1688</v>
      </c>
      <c r="E81" s="321" t="s">
        <v>3656</v>
      </c>
      <c r="F81" s="322" t="s">
        <v>275</v>
      </c>
      <c r="G81" s="322" t="s">
        <v>275</v>
      </c>
      <c r="H81" s="322" t="s">
        <v>275</v>
      </c>
      <c r="I81" s="322" t="s">
        <v>275</v>
      </c>
      <c r="J81" s="323" t="s">
        <v>925</v>
      </c>
      <c r="K81" s="323">
        <f>K82*K$319</f>
        <v>0.46636048617714376</v>
      </c>
      <c r="L81" s="323">
        <f t="shared" ref="L81:AA81" si="27">L82*L$319</f>
        <v>0.28785422616541917</v>
      </c>
      <c r="M81" s="323">
        <f t="shared" si="27"/>
        <v>0.36373665774904196</v>
      </c>
      <c r="N81" s="323">
        <f t="shared" si="27"/>
        <v>1.4945994887124296</v>
      </c>
      <c r="O81" s="323">
        <f t="shared" si="27"/>
        <v>0</v>
      </c>
      <c r="P81" s="323">
        <f t="shared" si="27"/>
        <v>0.91512567658414934</v>
      </c>
      <c r="Q81" s="323">
        <f t="shared" si="27"/>
        <v>0</v>
      </c>
      <c r="R81" s="323">
        <f t="shared" si="27"/>
        <v>0</v>
      </c>
      <c r="S81" s="323">
        <f t="shared" si="27"/>
        <v>0</v>
      </c>
      <c r="T81" s="323">
        <f t="shared" si="27"/>
        <v>0</v>
      </c>
      <c r="U81" s="323">
        <f t="shared" si="27"/>
        <v>0</v>
      </c>
      <c r="V81" s="323">
        <f t="shared" si="27"/>
        <v>1.9795699737120869</v>
      </c>
      <c r="W81" s="323">
        <f t="shared" si="27"/>
        <v>0.75252574085551704</v>
      </c>
      <c r="X81" s="323">
        <f t="shared" si="27"/>
        <v>3.7278144550467109</v>
      </c>
      <c r="Y81" s="323">
        <f t="shared" si="27"/>
        <v>4.8734457157702886</v>
      </c>
      <c r="Z81" s="323">
        <f t="shared" si="27"/>
        <v>0.39697461854075416</v>
      </c>
      <c r="AA81" s="323">
        <f t="shared" si="27"/>
        <v>2.4518403814747161</v>
      </c>
      <c r="AB81" s="323" t="s">
        <v>925</v>
      </c>
      <c r="AC81" s="291" t="s">
        <v>1821</v>
      </c>
      <c r="AD81" s="324" t="s">
        <v>275</v>
      </c>
      <c r="AE81" s="325" t="s">
        <v>275</v>
      </c>
      <c r="AF81" s="326" t="s">
        <v>275</v>
      </c>
      <c r="AG81" s="291" t="s">
        <v>275</v>
      </c>
      <c r="AH81" s="325" t="s">
        <v>275</v>
      </c>
      <c r="AI81" s="289" t="s">
        <v>275</v>
      </c>
    </row>
    <row r="82" spans="1:35" s="94" customFormat="1" outlineLevel="1" x14ac:dyDescent="0.3">
      <c r="A82" s="221">
        <v>65</v>
      </c>
      <c r="B82" s="222" t="s">
        <v>275</v>
      </c>
      <c r="C82" s="222" t="s">
        <v>275</v>
      </c>
      <c r="D82" s="221" t="s">
        <v>1649</v>
      </c>
      <c r="E82" s="222" t="s">
        <v>275</v>
      </c>
      <c r="F82" s="223" t="s">
        <v>275</v>
      </c>
      <c r="G82" s="223" t="s">
        <v>275</v>
      </c>
      <c r="H82" s="223" t="s">
        <v>275</v>
      </c>
      <c r="I82" s="223" t="s">
        <v>275</v>
      </c>
      <c r="J82" s="224" t="s">
        <v>275</v>
      </c>
      <c r="K82" s="225">
        <v>4.7619047619047616E-2</v>
      </c>
      <c r="L82" s="225">
        <v>4.7619047619047616E-2</v>
      </c>
      <c r="M82" s="225">
        <v>4.7619047619047616E-2</v>
      </c>
      <c r="N82" s="225">
        <v>4.7619047619047616E-2</v>
      </c>
      <c r="O82" s="225">
        <v>0</v>
      </c>
      <c r="P82" s="225">
        <v>4.7619047619047616E-2</v>
      </c>
      <c r="Q82" s="225">
        <v>0</v>
      </c>
      <c r="R82" s="225">
        <v>0</v>
      </c>
      <c r="S82" s="225">
        <v>0</v>
      </c>
      <c r="T82" s="225">
        <v>0</v>
      </c>
      <c r="U82" s="225">
        <v>0</v>
      </c>
      <c r="V82" s="225">
        <v>4.7619047619047616E-2</v>
      </c>
      <c r="W82" s="225">
        <v>4.7619047619047616E-2</v>
      </c>
      <c r="X82" s="225">
        <v>4.7619047619047616E-2</v>
      </c>
      <c r="Y82" s="225">
        <v>0.33333333333333331</v>
      </c>
      <c r="Z82" s="225">
        <v>4.7619047619047616E-2</v>
      </c>
      <c r="AA82" s="225">
        <v>4.7619047619047616E-2</v>
      </c>
      <c r="AB82" s="224" t="s">
        <v>275</v>
      </c>
      <c r="AC82" s="226" t="s">
        <v>1585</v>
      </c>
      <c r="AD82" s="227" t="s">
        <v>275</v>
      </c>
      <c r="AE82" s="228" t="s">
        <v>275</v>
      </c>
      <c r="AF82" s="229" t="s">
        <v>275</v>
      </c>
      <c r="AG82" s="327" t="s">
        <v>275</v>
      </c>
      <c r="AH82" s="228" t="s">
        <v>275</v>
      </c>
      <c r="AI82" s="232" t="s">
        <v>275</v>
      </c>
    </row>
    <row r="83" spans="1:35" s="94" customFormat="1" ht="26" outlineLevel="1" x14ac:dyDescent="0.3">
      <c r="A83" s="208">
        <v>66</v>
      </c>
      <c r="B83" s="209" t="s">
        <v>923</v>
      </c>
      <c r="C83" s="209" t="s">
        <v>62</v>
      </c>
      <c r="D83" s="208" t="s">
        <v>1616</v>
      </c>
      <c r="E83" s="328" t="s">
        <v>3321</v>
      </c>
      <c r="F83" s="322" t="s">
        <v>275</v>
      </c>
      <c r="G83" s="322" t="s">
        <v>275</v>
      </c>
      <c r="H83" s="322" t="s">
        <v>275</v>
      </c>
      <c r="I83" s="322" t="s">
        <v>275</v>
      </c>
      <c r="J83" s="323" t="s">
        <v>925</v>
      </c>
      <c r="K83" s="323">
        <f>K84+K85*K$91</f>
        <v>2.1561196840974666</v>
      </c>
      <c r="L83" s="323">
        <f t="shared" ref="L83:AA83" si="28">L84+L85*L$91</f>
        <v>6.2354051145320097</v>
      </c>
      <c r="M83" s="323">
        <f t="shared" si="28"/>
        <v>5.4685815155171173E-2</v>
      </c>
      <c r="N83" s="323">
        <f t="shared" si="28"/>
        <v>4.0692447456737186</v>
      </c>
      <c r="O83" s="323">
        <f t="shared" si="28"/>
        <v>1.1642620518071023</v>
      </c>
      <c r="P83" s="323">
        <f t="shared" si="28"/>
        <v>5.3437586165458537</v>
      </c>
      <c r="Q83" s="323">
        <f t="shared" si="28"/>
        <v>8.7865233376614693</v>
      </c>
      <c r="R83" s="323">
        <f t="shared" si="28"/>
        <v>8.4381993201761389</v>
      </c>
      <c r="S83" s="323">
        <f t="shared" si="28"/>
        <v>12.373700857538193</v>
      </c>
      <c r="T83" s="323">
        <f t="shared" si="28"/>
        <v>9.5980822221039315</v>
      </c>
      <c r="U83" s="323">
        <f t="shared" si="28"/>
        <v>10.274798009781975</v>
      </c>
      <c r="V83" s="323">
        <f t="shared" si="28"/>
        <v>0.23021445310110017</v>
      </c>
      <c r="W83" s="323">
        <f t="shared" si="28"/>
        <v>7.2015992628268535E-2</v>
      </c>
      <c r="X83" s="323">
        <f t="shared" si="28"/>
        <v>0.14017049095531622</v>
      </c>
      <c r="Y83" s="323">
        <f t="shared" si="28"/>
        <v>9.4500241133163172</v>
      </c>
      <c r="Z83" s="323">
        <f t="shared" si="28"/>
        <v>1.0154009491748344E-2</v>
      </c>
      <c r="AA83" s="323">
        <f t="shared" si="28"/>
        <v>0.14329595423092542</v>
      </c>
      <c r="AB83" s="323" t="s">
        <v>925</v>
      </c>
      <c r="AC83" s="291" t="s">
        <v>3122</v>
      </c>
      <c r="AD83" s="324" t="s">
        <v>275</v>
      </c>
      <c r="AE83" s="325" t="s">
        <v>275</v>
      </c>
      <c r="AF83" s="326" t="s">
        <v>275</v>
      </c>
      <c r="AG83" s="291" t="s">
        <v>275</v>
      </c>
      <c r="AH83" s="329" t="s">
        <v>275</v>
      </c>
      <c r="AI83" s="289" t="s">
        <v>275</v>
      </c>
    </row>
    <row r="84" spans="1:35" s="94" customFormat="1" ht="26" outlineLevel="1" x14ac:dyDescent="0.3">
      <c r="A84" s="165">
        <v>67</v>
      </c>
      <c r="B84" s="166" t="s">
        <v>275</v>
      </c>
      <c r="C84" s="293" t="s">
        <v>62</v>
      </c>
      <c r="D84" s="187" t="s">
        <v>1616</v>
      </c>
      <c r="E84" s="188" t="s">
        <v>3657</v>
      </c>
      <c r="F84" s="189">
        <v>1</v>
      </c>
      <c r="G84" s="190">
        <v>12</v>
      </c>
      <c r="H84" s="190">
        <v>521</v>
      </c>
      <c r="I84" s="190">
        <v>521</v>
      </c>
      <c r="J84" s="170" t="s">
        <v>925</v>
      </c>
      <c r="K84" s="170">
        <v>2.1092015376473756</v>
      </c>
      <c r="L84" s="170">
        <v>6.2337110941384086</v>
      </c>
      <c r="M84" s="170">
        <v>5.4685815155171173E-2</v>
      </c>
      <c r="N84" s="170">
        <v>4.0692447456737186</v>
      </c>
      <c r="O84" s="170">
        <v>1.1642620518071023</v>
      </c>
      <c r="P84" s="170">
        <v>5.3437586165458537</v>
      </c>
      <c r="Q84" s="170">
        <v>8.7865233376614693</v>
      </c>
      <c r="R84" s="170">
        <v>8.4381993201761389</v>
      </c>
      <c r="S84" s="170">
        <v>12.373700857538193</v>
      </c>
      <c r="T84" s="170">
        <v>9.5980822221039315</v>
      </c>
      <c r="U84" s="170">
        <v>10.274798009781975</v>
      </c>
      <c r="V84" s="170">
        <v>0.23021445310110017</v>
      </c>
      <c r="W84" s="170">
        <v>7.2015992628268535E-2</v>
      </c>
      <c r="X84" s="170">
        <v>0.14017049095531622</v>
      </c>
      <c r="Y84" s="170">
        <v>9.4500241133163172</v>
      </c>
      <c r="Z84" s="170">
        <v>1.0154009491748344E-2</v>
      </c>
      <c r="AA84" s="170">
        <v>0.14329595423092542</v>
      </c>
      <c r="AB84" s="170" t="s">
        <v>925</v>
      </c>
      <c r="AC84" s="191" t="s">
        <v>1923</v>
      </c>
      <c r="AD84" s="241" t="s">
        <v>275</v>
      </c>
      <c r="AE84" s="193" t="s">
        <v>275</v>
      </c>
      <c r="AF84" s="192" t="s">
        <v>275</v>
      </c>
      <c r="AG84" s="191" t="s">
        <v>275</v>
      </c>
      <c r="AH84" s="194" t="s">
        <v>275</v>
      </c>
      <c r="AI84" s="169" t="s">
        <v>275</v>
      </c>
    </row>
    <row r="85" spans="1:35" s="94" customFormat="1" outlineLevel="1" x14ac:dyDescent="0.3">
      <c r="A85" s="294">
        <v>68</v>
      </c>
      <c r="B85" s="295" t="s">
        <v>275</v>
      </c>
      <c r="C85" s="295" t="s">
        <v>275</v>
      </c>
      <c r="D85" s="294" t="s">
        <v>1652</v>
      </c>
      <c r="E85" s="296" t="s">
        <v>275</v>
      </c>
      <c r="F85" s="297" t="s">
        <v>275</v>
      </c>
      <c r="G85" s="297" t="s">
        <v>275</v>
      </c>
      <c r="H85" s="297" t="s">
        <v>275</v>
      </c>
      <c r="I85" s="297" t="s">
        <v>275</v>
      </c>
      <c r="J85" s="298" t="s">
        <v>275</v>
      </c>
      <c r="K85" s="299">
        <v>0.13243992558860621</v>
      </c>
      <c r="L85" s="299">
        <v>0.18760066751750326</v>
      </c>
      <c r="M85" s="299">
        <v>9.5719850733137518E-2</v>
      </c>
      <c r="N85" s="299">
        <v>0.20139940372789239</v>
      </c>
      <c r="O85" s="299">
        <v>0.1533993602139978</v>
      </c>
      <c r="P85" s="299">
        <v>9.8157648632263575E-2</v>
      </c>
      <c r="Q85" s="299">
        <v>0.24124320571150731</v>
      </c>
      <c r="R85" s="299">
        <v>0.14592774724100313</v>
      </c>
      <c r="S85" s="299">
        <v>0.36339042264197918</v>
      </c>
      <c r="T85" s="299">
        <v>0.23566481531557279</v>
      </c>
      <c r="U85" s="299">
        <v>0.16530632419807503</v>
      </c>
      <c r="V85" s="299">
        <v>0.11498966566012364</v>
      </c>
      <c r="W85" s="299">
        <v>0.2538937719208596</v>
      </c>
      <c r="X85" s="299">
        <v>6.3862277279988028E-2</v>
      </c>
      <c r="Y85" s="299">
        <v>0.14632692835836761</v>
      </c>
      <c r="Z85" s="299">
        <v>8.8854982134186647E-2</v>
      </c>
      <c r="AA85" s="299">
        <v>9.3896779356929444E-2</v>
      </c>
      <c r="AB85" s="298" t="s">
        <v>275</v>
      </c>
      <c r="AC85" s="300" t="s">
        <v>1612</v>
      </c>
      <c r="AD85" s="301" t="s">
        <v>275</v>
      </c>
      <c r="AE85" s="302" t="s">
        <v>275</v>
      </c>
      <c r="AF85" s="303" t="s">
        <v>275</v>
      </c>
      <c r="AG85" s="300" t="s">
        <v>275</v>
      </c>
      <c r="AH85" s="304" t="s">
        <v>275</v>
      </c>
      <c r="AI85" s="305" t="s">
        <v>275</v>
      </c>
    </row>
    <row r="86" spans="1:35" s="94" customFormat="1" ht="26" outlineLevel="1" x14ac:dyDescent="0.3">
      <c r="A86" s="208">
        <v>69</v>
      </c>
      <c r="B86" s="209" t="s">
        <v>923</v>
      </c>
      <c r="C86" s="209" t="s">
        <v>3176</v>
      </c>
      <c r="D86" s="208" t="s">
        <v>3551</v>
      </c>
      <c r="E86" s="330" t="s">
        <v>3658</v>
      </c>
      <c r="F86" s="331" t="s">
        <v>275</v>
      </c>
      <c r="G86" s="331" t="s">
        <v>275</v>
      </c>
      <c r="H86" s="331" t="s">
        <v>275</v>
      </c>
      <c r="I86" s="331" t="s">
        <v>275</v>
      </c>
      <c r="J86" s="213" t="s">
        <v>925</v>
      </c>
      <c r="K86" s="332">
        <f t="shared" ref="K86:AA86" si="29">K87*K$317</f>
        <v>1.9123293341040926</v>
      </c>
      <c r="L86" s="332">
        <f t="shared" si="29"/>
        <v>3.1891064628504291E-3</v>
      </c>
      <c r="M86" s="332">
        <f t="shared" si="29"/>
        <v>1.9438432366566858</v>
      </c>
      <c r="N86" s="332">
        <f t="shared" si="29"/>
        <v>1.9552688623120968</v>
      </c>
      <c r="O86" s="332">
        <f t="shared" si="29"/>
        <v>0</v>
      </c>
      <c r="P86" s="332">
        <f t="shared" si="29"/>
        <v>0.25150641135957658</v>
      </c>
      <c r="Q86" s="332">
        <f t="shared" si="29"/>
        <v>6.3473035649027551E-3</v>
      </c>
      <c r="R86" s="332">
        <f t="shared" si="29"/>
        <v>0.30310985782893823</v>
      </c>
      <c r="S86" s="332">
        <f t="shared" si="29"/>
        <v>3.5874788827709847</v>
      </c>
      <c r="T86" s="332">
        <f t="shared" si="29"/>
        <v>0.15231003508502344</v>
      </c>
      <c r="U86" s="332">
        <f t="shared" si="29"/>
        <v>1.5158702751993366E-2</v>
      </c>
      <c r="V86" s="332">
        <f t="shared" si="29"/>
        <v>0</v>
      </c>
      <c r="W86" s="332">
        <f t="shared" si="29"/>
        <v>0.40985287263994385</v>
      </c>
      <c r="X86" s="332">
        <f t="shared" si="29"/>
        <v>0.32235118387627049</v>
      </c>
      <c r="Y86" s="332">
        <f t="shared" si="29"/>
        <v>1.5720793346906452E-2</v>
      </c>
      <c r="Z86" s="332">
        <f t="shared" si="29"/>
        <v>0.58020600417918022</v>
      </c>
      <c r="AA86" s="332">
        <f t="shared" si="29"/>
        <v>12.507500609424255</v>
      </c>
      <c r="AB86" s="213" t="s">
        <v>925</v>
      </c>
      <c r="AC86" s="209" t="s">
        <v>2875</v>
      </c>
      <c r="AD86" s="213" t="s">
        <v>275</v>
      </c>
      <c r="AE86" s="208" t="s">
        <v>275</v>
      </c>
      <c r="AF86" s="331" t="s">
        <v>275</v>
      </c>
      <c r="AG86" s="209" t="s">
        <v>275</v>
      </c>
      <c r="AH86" s="211" t="s">
        <v>275</v>
      </c>
      <c r="AI86" s="331" t="s">
        <v>275</v>
      </c>
    </row>
    <row r="87" spans="1:35" s="94" customFormat="1" outlineLevel="1" x14ac:dyDescent="0.3">
      <c r="A87" s="333">
        <v>70</v>
      </c>
      <c r="B87" s="334" t="s">
        <v>275</v>
      </c>
      <c r="C87" s="334" t="s">
        <v>275</v>
      </c>
      <c r="D87" s="333" t="s">
        <v>1635</v>
      </c>
      <c r="E87" s="334" t="s">
        <v>275</v>
      </c>
      <c r="F87" s="335" t="s">
        <v>275</v>
      </c>
      <c r="G87" s="335" t="s">
        <v>275</v>
      </c>
      <c r="H87" s="335" t="s">
        <v>275</v>
      </c>
      <c r="I87" s="335" t="s">
        <v>275</v>
      </c>
      <c r="J87" s="336" t="s">
        <v>275</v>
      </c>
      <c r="K87" s="337">
        <v>0.54527876866698488</v>
      </c>
      <c r="L87" s="337">
        <v>0.54527876866698488</v>
      </c>
      <c r="M87" s="337">
        <v>0.54527876866698488</v>
      </c>
      <c r="N87" s="337">
        <v>0.54527876866698488</v>
      </c>
      <c r="O87" s="337">
        <v>0</v>
      </c>
      <c r="P87" s="337">
        <v>0.54527876866698488</v>
      </c>
      <c r="Q87" s="337">
        <v>0.67064906540901326</v>
      </c>
      <c r="R87" s="337">
        <v>0.64348312367269267</v>
      </c>
      <c r="S87" s="337">
        <v>0.47812783356249655</v>
      </c>
      <c r="T87" s="337">
        <v>1</v>
      </c>
      <c r="U87" s="337">
        <v>0.5</v>
      </c>
      <c r="V87" s="337">
        <v>0.54527876866698488</v>
      </c>
      <c r="W87" s="337">
        <v>0.54527876866698488</v>
      </c>
      <c r="X87" s="337">
        <v>0.54527876866698488</v>
      </c>
      <c r="Y87" s="337">
        <v>0.52469135802469136</v>
      </c>
      <c r="Z87" s="337">
        <v>0.54527876866698488</v>
      </c>
      <c r="AA87" s="337">
        <v>0.54527876866698488</v>
      </c>
      <c r="AB87" s="336" t="s">
        <v>275</v>
      </c>
      <c r="AC87" s="334" t="s">
        <v>1516</v>
      </c>
      <c r="AD87" s="336" t="s">
        <v>275</v>
      </c>
      <c r="AE87" s="333" t="s">
        <v>275</v>
      </c>
      <c r="AF87" s="335" t="s">
        <v>275</v>
      </c>
      <c r="AG87" s="334" t="s">
        <v>275</v>
      </c>
      <c r="AH87" s="221" t="s">
        <v>275</v>
      </c>
      <c r="AI87" s="335" t="s">
        <v>275</v>
      </c>
    </row>
    <row r="88" spans="1:35" s="94" customFormat="1" ht="26" outlineLevel="1" x14ac:dyDescent="0.3">
      <c r="A88" s="287">
        <v>71</v>
      </c>
      <c r="B88" s="288" t="s">
        <v>923</v>
      </c>
      <c r="C88" s="288" t="s">
        <v>67</v>
      </c>
      <c r="D88" s="287" t="s">
        <v>1617</v>
      </c>
      <c r="E88" s="338" t="s">
        <v>3659</v>
      </c>
      <c r="F88" s="339" t="s">
        <v>275</v>
      </c>
      <c r="G88" s="339" t="s">
        <v>275</v>
      </c>
      <c r="H88" s="339" t="s">
        <v>275</v>
      </c>
      <c r="I88" s="339" t="s">
        <v>275</v>
      </c>
      <c r="J88" s="290" t="s">
        <v>925</v>
      </c>
      <c r="K88" s="290">
        <f>K89+K90*K$91</f>
        <v>0.73064839544827664</v>
      </c>
      <c r="L88" s="290">
        <f t="shared" ref="L88:AA88" si="30">L89+L90*L$91</f>
        <v>0.54276349731863305</v>
      </c>
      <c r="M88" s="290">
        <f t="shared" si="30"/>
        <v>1.8069405922811744E-5</v>
      </c>
      <c r="N88" s="290">
        <f t="shared" si="30"/>
        <v>6.8529678923619747E-2</v>
      </c>
      <c r="O88" s="290">
        <f t="shared" si="30"/>
        <v>5.7562879763937744E-2</v>
      </c>
      <c r="P88" s="290">
        <f t="shared" si="30"/>
        <v>1.3075256060831248</v>
      </c>
      <c r="Q88" s="290">
        <f t="shared" si="30"/>
        <v>0.19157760218112863</v>
      </c>
      <c r="R88" s="290">
        <f t="shared" si="30"/>
        <v>0.17628866213226405</v>
      </c>
      <c r="S88" s="290">
        <f t="shared" si="30"/>
        <v>0.10873699525655023</v>
      </c>
      <c r="T88" s="290">
        <f t="shared" si="30"/>
        <v>4.2218667488358515E-2</v>
      </c>
      <c r="U88" s="290">
        <f t="shared" si="30"/>
        <v>0.27856180591124369</v>
      </c>
      <c r="V88" s="290">
        <f t="shared" si="30"/>
        <v>0</v>
      </c>
      <c r="W88" s="290">
        <f t="shared" si="30"/>
        <v>0</v>
      </c>
      <c r="X88" s="290">
        <f t="shared" si="30"/>
        <v>0</v>
      </c>
      <c r="Y88" s="290">
        <f t="shared" si="30"/>
        <v>0.65013573068997454</v>
      </c>
      <c r="Z88" s="290">
        <f t="shared" si="30"/>
        <v>0</v>
      </c>
      <c r="AA88" s="290">
        <f t="shared" si="30"/>
        <v>0</v>
      </c>
      <c r="AB88" s="290" t="s">
        <v>925</v>
      </c>
      <c r="AC88" s="291" t="s">
        <v>3123</v>
      </c>
      <c r="AD88" s="324" t="s">
        <v>275</v>
      </c>
      <c r="AE88" s="325" t="s">
        <v>275</v>
      </c>
      <c r="AF88" s="326" t="s">
        <v>275</v>
      </c>
      <c r="AG88" s="291" t="s">
        <v>275</v>
      </c>
      <c r="AH88" s="329" t="s">
        <v>275</v>
      </c>
      <c r="AI88" s="289" t="s">
        <v>275</v>
      </c>
    </row>
    <row r="89" spans="1:35" s="94" customFormat="1" ht="26" outlineLevel="1" x14ac:dyDescent="0.3">
      <c r="A89" s="165">
        <v>72</v>
      </c>
      <c r="B89" s="166" t="s">
        <v>275</v>
      </c>
      <c r="C89" s="293" t="s">
        <v>67</v>
      </c>
      <c r="D89" s="187" t="s">
        <v>1617</v>
      </c>
      <c r="E89" s="188" t="s">
        <v>3659</v>
      </c>
      <c r="F89" s="189">
        <v>1</v>
      </c>
      <c r="G89" s="190">
        <v>12</v>
      </c>
      <c r="H89" s="190">
        <v>523</v>
      </c>
      <c r="I89" s="190">
        <v>523</v>
      </c>
      <c r="J89" s="170" t="s">
        <v>925</v>
      </c>
      <c r="K89" s="170">
        <v>0.71474915354904234</v>
      </c>
      <c r="L89" s="170">
        <v>0.54261604059104729</v>
      </c>
      <c r="M89" s="170">
        <v>1.8069405922811744E-5</v>
      </c>
      <c r="N89" s="170">
        <v>6.8529678923619747E-2</v>
      </c>
      <c r="O89" s="170">
        <v>5.7562879763937744E-2</v>
      </c>
      <c r="P89" s="170">
        <v>1.3075256060831248</v>
      </c>
      <c r="Q89" s="170">
        <v>0.19157760218112863</v>
      </c>
      <c r="R89" s="170">
        <v>0.17628866213226405</v>
      </c>
      <c r="S89" s="170">
        <v>0.10873699525655023</v>
      </c>
      <c r="T89" s="170">
        <v>4.2218667488358515E-2</v>
      </c>
      <c r="U89" s="170">
        <v>0.27856180591124369</v>
      </c>
      <c r="V89" s="170">
        <v>0</v>
      </c>
      <c r="W89" s="170">
        <v>0</v>
      </c>
      <c r="X89" s="170">
        <v>0</v>
      </c>
      <c r="Y89" s="170">
        <v>0.65013573068997454</v>
      </c>
      <c r="Z89" s="170">
        <v>0</v>
      </c>
      <c r="AA89" s="170">
        <v>0</v>
      </c>
      <c r="AB89" s="170" t="s">
        <v>925</v>
      </c>
      <c r="AC89" s="191" t="s">
        <v>1923</v>
      </c>
      <c r="AD89" s="241" t="s">
        <v>275</v>
      </c>
      <c r="AE89" s="193" t="s">
        <v>275</v>
      </c>
      <c r="AF89" s="192" t="s">
        <v>275</v>
      </c>
      <c r="AG89" s="191" t="s">
        <v>275</v>
      </c>
      <c r="AH89" s="194" t="s">
        <v>275</v>
      </c>
      <c r="AI89" s="169" t="s">
        <v>275</v>
      </c>
    </row>
    <row r="90" spans="1:35" s="94" customFormat="1" outlineLevel="1" x14ac:dyDescent="0.3">
      <c r="A90" s="294">
        <v>73</v>
      </c>
      <c r="B90" s="295" t="s">
        <v>275</v>
      </c>
      <c r="C90" s="295" t="s">
        <v>275</v>
      </c>
      <c r="D90" s="294" t="s">
        <v>1653</v>
      </c>
      <c r="E90" s="296" t="s">
        <v>275</v>
      </c>
      <c r="F90" s="297" t="s">
        <v>275</v>
      </c>
      <c r="G90" s="297" t="s">
        <v>275</v>
      </c>
      <c r="H90" s="297" t="s">
        <v>275</v>
      </c>
      <c r="I90" s="297" t="s">
        <v>275</v>
      </c>
      <c r="J90" s="298" t="s">
        <v>275</v>
      </c>
      <c r="K90" s="299">
        <v>4.4880170538914278E-2</v>
      </c>
      <c r="L90" s="299">
        <v>1.632978010743931E-2</v>
      </c>
      <c r="M90" s="299">
        <v>3.1627961160682404E-5</v>
      </c>
      <c r="N90" s="299">
        <v>3.3917440054581556E-3</v>
      </c>
      <c r="O90" s="299">
        <v>7.5842967776521891E-3</v>
      </c>
      <c r="P90" s="299">
        <v>2.4017484364320846E-2</v>
      </c>
      <c r="Q90" s="299">
        <v>5.2599638237573847E-3</v>
      </c>
      <c r="R90" s="299">
        <v>3.0486844826692998E-3</v>
      </c>
      <c r="S90" s="299">
        <v>3.1933843494385376E-3</v>
      </c>
      <c r="T90" s="299">
        <v>1.0366085897451952E-3</v>
      </c>
      <c r="U90" s="299">
        <v>4.4816480239636761E-3</v>
      </c>
      <c r="V90" s="299">
        <v>0</v>
      </c>
      <c r="W90" s="299">
        <v>0</v>
      </c>
      <c r="X90" s="299">
        <v>0</v>
      </c>
      <c r="Y90" s="299">
        <v>1.0066891189603735E-2</v>
      </c>
      <c r="Z90" s="299">
        <v>0</v>
      </c>
      <c r="AA90" s="299">
        <v>0</v>
      </c>
      <c r="AB90" s="298" t="s">
        <v>275</v>
      </c>
      <c r="AC90" s="300" t="s">
        <v>1613</v>
      </c>
      <c r="AD90" s="301" t="s">
        <v>275</v>
      </c>
      <c r="AE90" s="302" t="s">
        <v>275</v>
      </c>
      <c r="AF90" s="303" t="s">
        <v>275</v>
      </c>
      <c r="AG90" s="300" t="s">
        <v>275</v>
      </c>
      <c r="AH90" s="304" t="s">
        <v>275</v>
      </c>
      <c r="AI90" s="305" t="s">
        <v>275</v>
      </c>
    </row>
    <row r="91" spans="1:35" s="94" customFormat="1" ht="52" outlineLevel="1" x14ac:dyDescent="0.3">
      <c r="A91" s="165">
        <v>74</v>
      </c>
      <c r="B91" s="166" t="s">
        <v>275</v>
      </c>
      <c r="C91" s="166" t="s">
        <v>275</v>
      </c>
      <c r="D91" s="187" t="s">
        <v>1650</v>
      </c>
      <c r="E91" s="340" t="s">
        <v>3660</v>
      </c>
      <c r="F91" s="189">
        <v>1</v>
      </c>
      <c r="G91" s="190">
        <v>12</v>
      </c>
      <c r="H91" s="190">
        <v>542</v>
      </c>
      <c r="I91" s="190">
        <v>542</v>
      </c>
      <c r="J91" s="170" t="s">
        <v>925</v>
      </c>
      <c r="K91" s="170">
        <v>0.35425983699078362</v>
      </c>
      <c r="L91" s="170">
        <v>9.0299273239159514E-3</v>
      </c>
      <c r="M91" s="170">
        <v>0</v>
      </c>
      <c r="N91" s="170">
        <v>0</v>
      </c>
      <c r="O91" s="170">
        <v>0</v>
      </c>
      <c r="P91" s="170">
        <v>0</v>
      </c>
      <c r="Q91" s="170">
        <v>0</v>
      </c>
      <c r="R91" s="170">
        <v>0</v>
      </c>
      <c r="S91" s="170">
        <v>0</v>
      </c>
      <c r="T91" s="170">
        <v>0</v>
      </c>
      <c r="U91" s="170">
        <v>0</v>
      </c>
      <c r="V91" s="170">
        <v>0</v>
      </c>
      <c r="W91" s="170">
        <v>0</v>
      </c>
      <c r="X91" s="170">
        <v>0</v>
      </c>
      <c r="Y91" s="170">
        <v>0</v>
      </c>
      <c r="Z91" s="170">
        <v>0</v>
      </c>
      <c r="AA91" s="170">
        <v>0</v>
      </c>
      <c r="AB91" s="170" t="s">
        <v>925</v>
      </c>
      <c r="AC91" s="191" t="s">
        <v>1925</v>
      </c>
      <c r="AD91" s="241" t="s">
        <v>275</v>
      </c>
      <c r="AE91" s="193" t="s">
        <v>275</v>
      </c>
      <c r="AF91" s="192" t="s">
        <v>275</v>
      </c>
      <c r="AG91" s="191" t="s">
        <v>275</v>
      </c>
      <c r="AH91" s="194" t="s">
        <v>275</v>
      </c>
      <c r="AI91" s="169" t="s">
        <v>275</v>
      </c>
    </row>
    <row r="92" spans="1:35" s="94" customFormat="1" x14ac:dyDescent="0.3">
      <c r="A92" s="138">
        <v>75</v>
      </c>
      <c r="B92" s="138" t="s">
        <v>923</v>
      </c>
      <c r="C92" s="139" t="s">
        <v>14</v>
      </c>
      <c r="D92" s="138" t="s">
        <v>252</v>
      </c>
      <c r="E92" s="172" t="s">
        <v>275</v>
      </c>
      <c r="F92" s="141" t="s">
        <v>275</v>
      </c>
      <c r="G92" s="141" t="s">
        <v>275</v>
      </c>
      <c r="H92" s="141" t="s">
        <v>275</v>
      </c>
      <c r="I92" s="141" t="s">
        <v>275</v>
      </c>
      <c r="J92" s="244" t="s">
        <v>275</v>
      </c>
      <c r="K92" s="244" t="s">
        <v>275</v>
      </c>
      <c r="L92" s="244" t="s">
        <v>275</v>
      </c>
      <c r="M92" s="244" t="s">
        <v>275</v>
      </c>
      <c r="N92" s="244" t="s">
        <v>275</v>
      </c>
      <c r="O92" s="244" t="s">
        <v>275</v>
      </c>
      <c r="P92" s="244" t="s">
        <v>275</v>
      </c>
      <c r="Q92" s="244" t="s">
        <v>275</v>
      </c>
      <c r="R92" s="244" t="s">
        <v>275</v>
      </c>
      <c r="S92" s="244" t="s">
        <v>275</v>
      </c>
      <c r="T92" s="244" t="s">
        <v>275</v>
      </c>
      <c r="U92" s="244" t="s">
        <v>275</v>
      </c>
      <c r="V92" s="244" t="s">
        <v>275</v>
      </c>
      <c r="W92" s="244" t="s">
        <v>275</v>
      </c>
      <c r="X92" s="244" t="s">
        <v>275</v>
      </c>
      <c r="Y92" s="244" t="s">
        <v>275</v>
      </c>
      <c r="Z92" s="244" t="s">
        <v>275</v>
      </c>
      <c r="AA92" s="244" t="s">
        <v>275</v>
      </c>
      <c r="AB92" s="244" t="s">
        <v>275</v>
      </c>
      <c r="AC92" s="140" t="s">
        <v>275</v>
      </c>
      <c r="AD92" s="341" t="s">
        <v>275</v>
      </c>
      <c r="AE92" s="143" t="s">
        <v>275</v>
      </c>
      <c r="AF92" s="142" t="s">
        <v>275</v>
      </c>
      <c r="AG92" s="140" t="s">
        <v>275</v>
      </c>
      <c r="AH92" s="144" t="s">
        <v>275</v>
      </c>
      <c r="AI92" s="141" t="s">
        <v>275</v>
      </c>
    </row>
    <row r="93" spans="1:35" s="94" customFormat="1" ht="26" outlineLevel="1" x14ac:dyDescent="0.3">
      <c r="A93" s="145">
        <v>76</v>
      </c>
      <c r="B93" s="146" t="s">
        <v>923</v>
      </c>
      <c r="C93" s="342" t="s">
        <v>69</v>
      </c>
      <c r="D93" s="145" t="s">
        <v>3232</v>
      </c>
      <c r="E93" s="146" t="s">
        <v>275</v>
      </c>
      <c r="F93" s="149" t="s">
        <v>275</v>
      </c>
      <c r="G93" s="149" t="s">
        <v>275</v>
      </c>
      <c r="H93" s="149" t="s">
        <v>275</v>
      </c>
      <c r="I93" s="149" t="s">
        <v>275</v>
      </c>
      <c r="J93" s="249" t="s">
        <v>925</v>
      </c>
      <c r="K93" s="150">
        <f>SUM(K99,K104,K113)</f>
        <v>11.59650243087891</v>
      </c>
      <c r="L93" s="150">
        <f t="shared" ref="L93:AA93" si="31">SUM(L99,L104,L113)</f>
        <v>23.786478279110035</v>
      </c>
      <c r="M93" s="150">
        <f t="shared" si="31"/>
        <v>0.24733047657381146</v>
      </c>
      <c r="N93" s="150">
        <f t="shared" si="31"/>
        <v>11.841832545763593</v>
      </c>
      <c r="O93" s="150">
        <f t="shared" si="31"/>
        <v>2.4062266557908658</v>
      </c>
      <c r="P93" s="150">
        <f t="shared" si="31"/>
        <v>33.437312674583019</v>
      </c>
      <c r="Q93" s="150">
        <f t="shared" si="31"/>
        <v>19.978743314587099</v>
      </c>
      <c r="R93" s="150">
        <f t="shared" si="31"/>
        <v>24.866864172476816</v>
      </c>
      <c r="S93" s="150">
        <f t="shared" si="31"/>
        <v>14.407033088500903</v>
      </c>
      <c r="T93" s="150">
        <f t="shared" si="31"/>
        <v>19.535151670263396</v>
      </c>
      <c r="U93" s="150">
        <f t="shared" si="31"/>
        <v>10.78446599895975</v>
      </c>
      <c r="V93" s="150">
        <f t="shared" si="31"/>
        <v>0.49948320967578308</v>
      </c>
      <c r="W93" s="150">
        <f t="shared" si="31"/>
        <v>8.9477771045975402E-2</v>
      </c>
      <c r="X93" s="150">
        <f t="shared" si="31"/>
        <v>2.8243882928944537E-2</v>
      </c>
      <c r="Y93" s="150">
        <f t="shared" si="31"/>
        <v>33.362817986117093</v>
      </c>
      <c r="Z93" s="150">
        <f t="shared" si="31"/>
        <v>3.6214426982018864E-3</v>
      </c>
      <c r="AA93" s="150">
        <f t="shared" si="31"/>
        <v>0</v>
      </c>
      <c r="AB93" s="249" t="s">
        <v>925</v>
      </c>
      <c r="AC93" s="148" t="s">
        <v>2190</v>
      </c>
      <c r="AD93" s="150" t="s">
        <v>275</v>
      </c>
      <c r="AE93" s="145" t="s">
        <v>275</v>
      </c>
      <c r="AF93" s="149" t="s">
        <v>275</v>
      </c>
      <c r="AG93" s="146" t="s">
        <v>275</v>
      </c>
      <c r="AH93" s="152" t="s">
        <v>275</v>
      </c>
      <c r="AI93" s="149" t="s">
        <v>275</v>
      </c>
    </row>
    <row r="94" spans="1:35" s="94" customFormat="1" ht="26" outlineLevel="1" x14ac:dyDescent="0.3">
      <c r="A94" s="145">
        <v>77</v>
      </c>
      <c r="B94" s="146" t="s">
        <v>923</v>
      </c>
      <c r="C94" s="342" t="s">
        <v>69</v>
      </c>
      <c r="D94" s="145" t="s">
        <v>3233</v>
      </c>
      <c r="E94" s="146" t="s">
        <v>275</v>
      </c>
      <c r="F94" s="149" t="s">
        <v>275</v>
      </c>
      <c r="G94" s="149" t="s">
        <v>275</v>
      </c>
      <c r="H94" s="149" t="s">
        <v>275</v>
      </c>
      <c r="I94" s="149" t="s">
        <v>275</v>
      </c>
      <c r="J94" s="249" t="s">
        <v>925</v>
      </c>
      <c r="K94" s="150">
        <f>SUM(K99,K104,K114)</f>
        <v>11.082171670414361</v>
      </c>
      <c r="L94" s="150">
        <f t="shared" ref="L94:AA94" si="32">SUM(L99,L104,L114)</f>
        <v>22.897967720851682</v>
      </c>
      <c r="M94" s="150">
        <f t="shared" si="32"/>
        <v>0.2439255807798997</v>
      </c>
      <c r="N94" s="150">
        <f t="shared" si="32"/>
        <v>10.975376617929026</v>
      </c>
      <c r="O94" s="150">
        <f t="shared" si="32"/>
        <v>2.3550711454722268</v>
      </c>
      <c r="P94" s="150">
        <f t="shared" si="32"/>
        <v>32.088579867829182</v>
      </c>
      <c r="Q94" s="150">
        <f t="shared" si="32"/>
        <v>17.770791479494907</v>
      </c>
      <c r="R94" s="150">
        <f t="shared" si="32"/>
        <v>23.892805508924695</v>
      </c>
      <c r="S94" s="150">
        <f t="shared" si="32"/>
        <v>14.400896419277185</v>
      </c>
      <c r="T94" s="150">
        <f t="shared" si="32"/>
        <v>18.407484284506189</v>
      </c>
      <c r="U94" s="150">
        <f t="shared" si="32"/>
        <v>9.5198968934173518</v>
      </c>
      <c r="V94" s="150">
        <f t="shared" si="32"/>
        <v>0.49948320967578308</v>
      </c>
      <c r="W94" s="150">
        <f t="shared" si="32"/>
        <v>8.8017104002860364E-2</v>
      </c>
      <c r="X94" s="150">
        <f t="shared" si="32"/>
        <v>2.3443949766127049E-2</v>
      </c>
      <c r="Y94" s="150">
        <f t="shared" si="32"/>
        <v>32.527526424009579</v>
      </c>
      <c r="Z94" s="150">
        <f t="shared" si="32"/>
        <v>3.0767112164048292E-3</v>
      </c>
      <c r="AA94" s="150">
        <f t="shared" si="32"/>
        <v>0</v>
      </c>
      <c r="AB94" s="249" t="s">
        <v>925</v>
      </c>
      <c r="AC94" s="148" t="s">
        <v>2190</v>
      </c>
      <c r="AD94" s="150" t="s">
        <v>275</v>
      </c>
      <c r="AE94" s="145" t="s">
        <v>275</v>
      </c>
      <c r="AF94" s="149" t="s">
        <v>275</v>
      </c>
      <c r="AG94" s="146" t="s">
        <v>275</v>
      </c>
      <c r="AH94" s="152" t="s">
        <v>275</v>
      </c>
      <c r="AI94" s="149" t="s">
        <v>275</v>
      </c>
    </row>
    <row r="95" spans="1:35" s="94" customFormat="1" ht="26" outlineLevel="1" x14ac:dyDescent="0.3">
      <c r="A95" s="145">
        <v>78</v>
      </c>
      <c r="B95" s="146" t="s">
        <v>923</v>
      </c>
      <c r="C95" s="342" t="s">
        <v>69</v>
      </c>
      <c r="D95" s="145" t="s">
        <v>3234</v>
      </c>
      <c r="E95" s="146" t="s">
        <v>275</v>
      </c>
      <c r="F95" s="149" t="s">
        <v>275</v>
      </c>
      <c r="G95" s="149" t="s">
        <v>275</v>
      </c>
      <c r="H95" s="149" t="s">
        <v>275</v>
      </c>
      <c r="I95" s="149" t="s">
        <v>275</v>
      </c>
      <c r="J95" s="249" t="s">
        <v>925</v>
      </c>
      <c r="K95" s="150">
        <f>SUM(K99,K105,K113)</f>
        <v>11.330711373187192</v>
      </c>
      <c r="L95" s="150">
        <f t="shared" ref="L95:AA95" si="33">SUM(L99,L105,L113)</f>
        <v>23.618682756226718</v>
      </c>
      <c r="M95" s="150">
        <f t="shared" si="33"/>
        <v>0.24416143314307398</v>
      </c>
      <c r="N95" s="150">
        <f t="shared" si="33"/>
        <v>11.323507211512171</v>
      </c>
      <c r="O95" s="150">
        <f t="shared" si="33"/>
        <v>2.2817199843988503</v>
      </c>
      <c r="P95" s="150">
        <f t="shared" si="33"/>
        <v>33.259826929303614</v>
      </c>
      <c r="Q95" s="150">
        <f t="shared" si="33"/>
        <v>18.178067546920431</v>
      </c>
      <c r="R95" s="150">
        <f t="shared" si="33"/>
        <v>23.830852874041884</v>
      </c>
      <c r="S95" s="150">
        <f t="shared" si="33"/>
        <v>14.269710352222853</v>
      </c>
      <c r="T95" s="150">
        <f t="shared" si="33"/>
        <v>18.519797572395113</v>
      </c>
      <c r="U95" s="150">
        <f t="shared" si="33"/>
        <v>9.3546484612759571</v>
      </c>
      <c r="V95" s="150">
        <f t="shared" si="33"/>
        <v>0.10526437176065639</v>
      </c>
      <c r="W95" s="150">
        <f t="shared" si="33"/>
        <v>8.7539285519903282E-2</v>
      </c>
      <c r="X95" s="150">
        <f t="shared" si="33"/>
        <v>1.5663104783517186E-2</v>
      </c>
      <c r="Y95" s="150">
        <f t="shared" si="33"/>
        <v>32.274477524145695</v>
      </c>
      <c r="Z95" s="150">
        <f t="shared" si="33"/>
        <v>2.9767622447709838E-3</v>
      </c>
      <c r="AA95" s="150">
        <f t="shared" si="33"/>
        <v>0</v>
      </c>
      <c r="AB95" s="249" t="s">
        <v>925</v>
      </c>
      <c r="AC95" s="148" t="s">
        <v>2190</v>
      </c>
      <c r="AD95" s="150" t="s">
        <v>275</v>
      </c>
      <c r="AE95" s="145" t="s">
        <v>275</v>
      </c>
      <c r="AF95" s="149" t="s">
        <v>275</v>
      </c>
      <c r="AG95" s="146" t="s">
        <v>275</v>
      </c>
      <c r="AH95" s="152" t="s">
        <v>275</v>
      </c>
      <c r="AI95" s="149" t="s">
        <v>275</v>
      </c>
    </row>
    <row r="96" spans="1:35" s="94" customFormat="1" ht="26" outlineLevel="1" x14ac:dyDescent="0.3">
      <c r="A96" s="165">
        <v>79</v>
      </c>
      <c r="B96" s="166" t="s">
        <v>923</v>
      </c>
      <c r="C96" s="343" t="s">
        <v>69</v>
      </c>
      <c r="D96" s="165" t="s">
        <v>3235</v>
      </c>
      <c r="E96" s="166" t="s">
        <v>275</v>
      </c>
      <c r="F96" s="169">
        <f>FLOOR(G96/10, 1)</f>
        <v>1</v>
      </c>
      <c r="G96" s="169">
        <v>13</v>
      </c>
      <c r="H96" s="169" t="s">
        <v>275</v>
      </c>
      <c r="I96" s="169" t="s">
        <v>275</v>
      </c>
      <c r="J96" s="170" t="s">
        <v>925</v>
      </c>
      <c r="K96" s="170">
        <v>10.816380612722643</v>
      </c>
      <c r="L96" s="170">
        <v>22.730172197968368</v>
      </c>
      <c r="M96" s="170">
        <v>0.24075653734916225</v>
      </c>
      <c r="N96" s="170">
        <v>10.457051283677604</v>
      </c>
      <c r="O96" s="170">
        <v>2.2305644740802113</v>
      </c>
      <c r="P96" s="170">
        <v>31.911094122549777</v>
      </c>
      <c r="Q96" s="170">
        <v>15.970115711828235</v>
      </c>
      <c r="R96" s="170">
        <v>22.856794210489756</v>
      </c>
      <c r="S96" s="170">
        <v>14.263573682999136</v>
      </c>
      <c r="T96" s="170">
        <v>17.392130186637907</v>
      </c>
      <c r="U96" s="170">
        <v>8.0900793557335611</v>
      </c>
      <c r="V96" s="170">
        <v>0.10526437176065639</v>
      </c>
      <c r="W96" s="170">
        <v>8.6078618476788257E-2</v>
      </c>
      <c r="X96" s="170">
        <v>1.0863171620699694E-2</v>
      </c>
      <c r="Y96" s="170">
        <v>31.439185962038195</v>
      </c>
      <c r="Z96" s="170">
        <v>2.4320307629739262E-3</v>
      </c>
      <c r="AA96" s="170">
        <v>0</v>
      </c>
      <c r="AB96" s="170" t="s">
        <v>925</v>
      </c>
      <c r="AC96" s="191" t="s">
        <v>1926</v>
      </c>
      <c r="AD96" s="170" t="s">
        <v>275</v>
      </c>
      <c r="AE96" s="165" t="s">
        <v>275</v>
      </c>
      <c r="AF96" s="169" t="s">
        <v>275</v>
      </c>
      <c r="AG96" s="166" t="s">
        <v>275</v>
      </c>
      <c r="AH96" s="171" t="s">
        <v>275</v>
      </c>
      <c r="AI96" s="169" t="s">
        <v>275</v>
      </c>
    </row>
    <row r="97" spans="1:35" s="94" customFormat="1" outlineLevel="1" x14ac:dyDescent="0.3">
      <c r="A97" s="344">
        <v>80</v>
      </c>
      <c r="B97" s="345" t="s">
        <v>275</v>
      </c>
      <c r="C97" s="346" t="s">
        <v>275</v>
      </c>
      <c r="D97" s="344" t="s">
        <v>3236</v>
      </c>
      <c r="E97" s="345" t="s">
        <v>275</v>
      </c>
      <c r="F97" s="347" t="s">
        <v>275</v>
      </c>
      <c r="G97" s="347" t="s">
        <v>275</v>
      </c>
      <c r="H97" s="347" t="s">
        <v>275</v>
      </c>
      <c r="I97" s="347" t="s">
        <v>275</v>
      </c>
      <c r="J97" s="348" t="s">
        <v>925</v>
      </c>
      <c r="K97" s="349">
        <f t="shared" ref="K97:AA97" si="34">SUM(K99,K105,K116,K121)</f>
        <v>10.816380612722643</v>
      </c>
      <c r="L97" s="349">
        <f t="shared" si="34"/>
        <v>22.730172197968361</v>
      </c>
      <c r="M97" s="349">
        <f t="shared" si="34"/>
        <v>0.24075653734916222</v>
      </c>
      <c r="N97" s="349">
        <f t="shared" si="34"/>
        <v>10.457051283677604</v>
      </c>
      <c r="O97" s="349">
        <f t="shared" si="34"/>
        <v>2.2305644740802113</v>
      </c>
      <c r="P97" s="349">
        <f t="shared" si="34"/>
        <v>31.911094122549777</v>
      </c>
      <c r="Q97" s="349">
        <f t="shared" si="34"/>
        <v>15.970115711828235</v>
      </c>
      <c r="R97" s="349">
        <f t="shared" si="34"/>
        <v>22.85679421048976</v>
      </c>
      <c r="S97" s="349">
        <f t="shared" si="34"/>
        <v>14.263573682999134</v>
      </c>
      <c r="T97" s="349">
        <f t="shared" si="34"/>
        <v>17.392130186637903</v>
      </c>
      <c r="U97" s="349">
        <f t="shared" si="34"/>
        <v>8.0900793557335593</v>
      </c>
      <c r="V97" s="349">
        <f t="shared" si="34"/>
        <v>0.10526437176065639</v>
      </c>
      <c r="W97" s="349">
        <f t="shared" si="34"/>
        <v>8.607861847678823E-2</v>
      </c>
      <c r="X97" s="349">
        <f t="shared" si="34"/>
        <v>1.0863171620699698E-2</v>
      </c>
      <c r="Y97" s="349">
        <f t="shared" si="34"/>
        <v>31.439185962038191</v>
      </c>
      <c r="Z97" s="349">
        <f t="shared" si="34"/>
        <v>2.4320307629739266E-3</v>
      </c>
      <c r="AA97" s="349">
        <f t="shared" si="34"/>
        <v>0</v>
      </c>
      <c r="AB97" s="348" t="s">
        <v>925</v>
      </c>
      <c r="AC97" s="350" t="s">
        <v>1797</v>
      </c>
      <c r="AD97" s="349" t="s">
        <v>275</v>
      </c>
      <c r="AE97" s="344" t="s">
        <v>275</v>
      </c>
      <c r="AF97" s="347" t="s">
        <v>275</v>
      </c>
      <c r="AG97" s="345" t="s">
        <v>275</v>
      </c>
      <c r="AH97" s="344" t="s">
        <v>275</v>
      </c>
      <c r="AI97" s="347" t="s">
        <v>275</v>
      </c>
    </row>
    <row r="98" spans="1:35" s="94" customFormat="1" x14ac:dyDescent="0.3">
      <c r="A98" s="138">
        <v>81</v>
      </c>
      <c r="B98" s="138" t="s">
        <v>923</v>
      </c>
      <c r="C98" s="139" t="s">
        <v>1724</v>
      </c>
      <c r="D98" s="138" t="s">
        <v>1725</v>
      </c>
      <c r="E98" s="140" t="s">
        <v>275</v>
      </c>
      <c r="F98" s="141" t="s">
        <v>275</v>
      </c>
      <c r="G98" s="141" t="s">
        <v>275</v>
      </c>
      <c r="H98" s="141" t="s">
        <v>275</v>
      </c>
      <c r="I98" s="141" t="s">
        <v>275</v>
      </c>
      <c r="J98" s="141" t="s">
        <v>275</v>
      </c>
      <c r="K98" s="141" t="s">
        <v>275</v>
      </c>
      <c r="L98" s="142" t="s">
        <v>275</v>
      </c>
      <c r="M98" s="141" t="s">
        <v>275</v>
      </c>
      <c r="N98" s="141" t="s">
        <v>275</v>
      </c>
      <c r="O98" s="141" t="s">
        <v>275</v>
      </c>
      <c r="P98" s="141" t="s">
        <v>275</v>
      </c>
      <c r="Q98" s="141" t="s">
        <v>275</v>
      </c>
      <c r="R98" s="141" t="s">
        <v>275</v>
      </c>
      <c r="S98" s="141" t="s">
        <v>275</v>
      </c>
      <c r="T98" s="141" t="s">
        <v>275</v>
      </c>
      <c r="U98" s="141" t="s">
        <v>275</v>
      </c>
      <c r="V98" s="141" t="s">
        <v>275</v>
      </c>
      <c r="W98" s="141" t="s">
        <v>275</v>
      </c>
      <c r="X98" s="141" t="s">
        <v>275</v>
      </c>
      <c r="Y98" s="141" t="s">
        <v>275</v>
      </c>
      <c r="Z98" s="141" t="s">
        <v>275</v>
      </c>
      <c r="AA98" s="141" t="s">
        <v>275</v>
      </c>
      <c r="AB98" s="141" t="s">
        <v>275</v>
      </c>
      <c r="AC98" s="172" t="s">
        <v>275</v>
      </c>
      <c r="AD98" s="244" t="s">
        <v>275</v>
      </c>
      <c r="AE98" s="138" t="s">
        <v>275</v>
      </c>
      <c r="AF98" s="141" t="s">
        <v>275</v>
      </c>
      <c r="AG98" s="172" t="s">
        <v>275</v>
      </c>
      <c r="AH98" s="173" t="s">
        <v>275</v>
      </c>
      <c r="AI98" s="141" t="s">
        <v>275</v>
      </c>
    </row>
    <row r="99" spans="1:35" s="94" customFormat="1" ht="26" outlineLevel="1" x14ac:dyDescent="0.3">
      <c r="A99" s="351">
        <v>82</v>
      </c>
      <c r="B99" s="352" t="s">
        <v>923</v>
      </c>
      <c r="C99" s="352" t="s">
        <v>42</v>
      </c>
      <c r="D99" s="351" t="s">
        <v>3237</v>
      </c>
      <c r="E99" s="352" t="s">
        <v>275</v>
      </c>
      <c r="F99" s="353" t="s">
        <v>275</v>
      </c>
      <c r="G99" s="353" t="s">
        <v>275</v>
      </c>
      <c r="H99" s="353" t="s">
        <v>275</v>
      </c>
      <c r="I99" s="353" t="s">
        <v>275</v>
      </c>
      <c r="J99" s="354" t="s">
        <v>925</v>
      </c>
      <c r="K99" s="355">
        <f>K100+K101+K102*K$125</f>
        <v>0.91548392922821109</v>
      </c>
      <c r="L99" s="355">
        <f t="shared" ref="L99:AA99" si="35">L100+L101+L102*L$125</f>
        <v>9.1494280587684553</v>
      </c>
      <c r="M99" s="355">
        <f t="shared" si="35"/>
        <v>2.5309698085393477E-4</v>
      </c>
      <c r="N99" s="355">
        <f t="shared" si="35"/>
        <v>0.61268740503335062</v>
      </c>
      <c r="O99" s="355">
        <f t="shared" si="35"/>
        <v>6.0329961321517266E-2</v>
      </c>
      <c r="P99" s="355">
        <f t="shared" si="35"/>
        <v>6.636278366739754</v>
      </c>
      <c r="Q99" s="355">
        <f t="shared" si="35"/>
        <v>1.3994699799794157</v>
      </c>
      <c r="R99" s="355">
        <f t="shared" si="35"/>
        <v>4.2104372672471584</v>
      </c>
      <c r="S99" s="355">
        <f t="shared" si="35"/>
        <v>4.359343893525424E-2</v>
      </c>
      <c r="T99" s="355">
        <f t="shared" si="35"/>
        <v>2.9259857634639874</v>
      </c>
      <c r="U99" s="355">
        <f t="shared" si="35"/>
        <v>1.5016288402082796</v>
      </c>
      <c r="V99" s="355">
        <f t="shared" si="35"/>
        <v>0</v>
      </c>
      <c r="W99" s="355">
        <f t="shared" si="35"/>
        <v>5.0044675808331811E-4</v>
      </c>
      <c r="X99" s="355">
        <f t="shared" si="35"/>
        <v>8.0113220939982438E-4</v>
      </c>
      <c r="Y99" s="355">
        <f t="shared" si="35"/>
        <v>5.9550989478422398</v>
      </c>
      <c r="Z99" s="355">
        <f t="shared" si="35"/>
        <v>2.7008170123712152E-4</v>
      </c>
      <c r="AA99" s="355">
        <f t="shared" si="35"/>
        <v>0</v>
      </c>
      <c r="AB99" s="354" t="s">
        <v>925</v>
      </c>
      <c r="AC99" s="356" t="s">
        <v>1822</v>
      </c>
      <c r="AD99" s="355" t="s">
        <v>275</v>
      </c>
      <c r="AE99" s="351" t="s">
        <v>275</v>
      </c>
      <c r="AF99" s="353" t="s">
        <v>275</v>
      </c>
      <c r="AG99" s="352" t="s">
        <v>275</v>
      </c>
      <c r="AH99" s="292" t="s">
        <v>275</v>
      </c>
      <c r="AI99" s="353" t="s">
        <v>275</v>
      </c>
    </row>
    <row r="100" spans="1:35" s="94" customFormat="1" ht="26" outlineLevel="1" x14ac:dyDescent="0.3">
      <c r="A100" s="165">
        <v>83</v>
      </c>
      <c r="B100" s="166" t="s">
        <v>275</v>
      </c>
      <c r="C100" s="166" t="s">
        <v>43</v>
      </c>
      <c r="D100" s="187" t="s">
        <v>3552</v>
      </c>
      <c r="E100" s="188" t="s">
        <v>3661</v>
      </c>
      <c r="F100" s="189">
        <v>1</v>
      </c>
      <c r="G100" s="190">
        <v>13</v>
      </c>
      <c r="H100" s="190">
        <v>530</v>
      </c>
      <c r="I100" s="190">
        <v>530</v>
      </c>
      <c r="J100" s="192" t="s">
        <v>925</v>
      </c>
      <c r="K100" s="170">
        <v>0.22861977719838156</v>
      </c>
      <c r="L100" s="170">
        <v>5.1287699362142831</v>
      </c>
      <c r="M100" s="170">
        <v>0</v>
      </c>
      <c r="N100" s="170">
        <v>1.5183867571799421E-3</v>
      </c>
      <c r="O100" s="170">
        <v>8.8296278502965793E-3</v>
      </c>
      <c r="P100" s="170">
        <v>1.6130904177411243</v>
      </c>
      <c r="Q100" s="170">
        <v>1.1696623421543612E-2</v>
      </c>
      <c r="R100" s="170">
        <v>1.619162809458466</v>
      </c>
      <c r="S100" s="170">
        <v>0</v>
      </c>
      <c r="T100" s="170">
        <v>1.2101327183717361</v>
      </c>
      <c r="U100" s="170">
        <v>0.45681522483434966</v>
      </c>
      <c r="V100" s="170">
        <v>0</v>
      </c>
      <c r="W100" s="170">
        <v>0</v>
      </c>
      <c r="X100" s="170">
        <v>0</v>
      </c>
      <c r="Y100" s="170">
        <v>2.4364147119546162</v>
      </c>
      <c r="Z100" s="170">
        <v>0</v>
      </c>
      <c r="AA100" s="170">
        <v>0</v>
      </c>
      <c r="AB100" s="192" t="s">
        <v>925</v>
      </c>
      <c r="AC100" s="191" t="s">
        <v>1923</v>
      </c>
      <c r="AD100" s="241" t="s">
        <v>275</v>
      </c>
      <c r="AE100" s="193" t="s">
        <v>275</v>
      </c>
      <c r="AF100" s="192" t="s">
        <v>275</v>
      </c>
      <c r="AG100" s="191" t="s">
        <v>275</v>
      </c>
      <c r="AH100" s="194" t="s">
        <v>275</v>
      </c>
      <c r="AI100" s="169" t="s">
        <v>275</v>
      </c>
    </row>
    <row r="101" spans="1:35" s="94" customFormat="1" ht="52" outlineLevel="1" x14ac:dyDescent="0.3">
      <c r="A101" s="165">
        <v>84</v>
      </c>
      <c r="B101" s="166" t="s">
        <v>275</v>
      </c>
      <c r="C101" s="166" t="s">
        <v>44</v>
      </c>
      <c r="D101" s="187" t="s">
        <v>3553</v>
      </c>
      <c r="E101" s="188" t="s">
        <v>3662</v>
      </c>
      <c r="F101" s="189">
        <v>1</v>
      </c>
      <c r="G101" s="190">
        <v>13</v>
      </c>
      <c r="H101" s="190">
        <v>531</v>
      </c>
      <c r="I101" s="190">
        <v>531</v>
      </c>
      <c r="J101" s="192" t="s">
        <v>925</v>
      </c>
      <c r="K101" s="170">
        <v>0.6460667812799028</v>
      </c>
      <c r="L101" s="170">
        <v>3.6709260077342449</v>
      </c>
      <c r="M101" s="170">
        <v>1.9414605415226958E-4</v>
      </c>
      <c r="N101" s="170">
        <v>0.61041842649713518</v>
      </c>
      <c r="O101" s="170">
        <v>5.1439386611377598E-2</v>
      </c>
      <c r="P101" s="170">
        <v>4.6155918289046038</v>
      </c>
      <c r="Q101" s="170">
        <v>1.3877462440130941</v>
      </c>
      <c r="R101" s="170">
        <v>2.5487685487394653</v>
      </c>
      <c r="S101" s="170">
        <v>4.3145199973547252E-2</v>
      </c>
      <c r="T101" s="170">
        <v>1.7069714336548769</v>
      </c>
      <c r="U101" s="170">
        <v>1.04481361537393</v>
      </c>
      <c r="V101" s="170">
        <v>0</v>
      </c>
      <c r="W101" s="170">
        <v>4.9598540634992647E-4</v>
      </c>
      <c r="X101" s="170">
        <v>7.6249574605766635E-4</v>
      </c>
      <c r="Y101" s="170">
        <v>3.4962923087979489</v>
      </c>
      <c r="Z101" s="170">
        <v>2.7008170123712152E-4</v>
      </c>
      <c r="AA101" s="170">
        <v>0</v>
      </c>
      <c r="AB101" s="192" t="s">
        <v>925</v>
      </c>
      <c r="AC101" s="191" t="s">
        <v>1923</v>
      </c>
      <c r="AD101" s="241" t="s">
        <v>275</v>
      </c>
      <c r="AE101" s="193" t="s">
        <v>275</v>
      </c>
      <c r="AF101" s="192" t="s">
        <v>275</v>
      </c>
      <c r="AG101" s="191" t="s">
        <v>275</v>
      </c>
      <c r="AH101" s="194" t="s">
        <v>275</v>
      </c>
      <c r="AI101" s="169" t="s">
        <v>275</v>
      </c>
    </row>
    <row r="102" spans="1:35" s="94" customFormat="1" ht="26" outlineLevel="1" x14ac:dyDescent="0.3">
      <c r="A102" s="357">
        <v>85</v>
      </c>
      <c r="B102" s="358" t="s">
        <v>275</v>
      </c>
      <c r="C102" s="358" t="s">
        <v>275</v>
      </c>
      <c r="D102" s="357" t="s">
        <v>3238</v>
      </c>
      <c r="E102" s="358" t="s">
        <v>275</v>
      </c>
      <c r="F102" s="359" t="s">
        <v>275</v>
      </c>
      <c r="G102" s="359" t="s">
        <v>275</v>
      </c>
      <c r="H102" s="359" t="s">
        <v>275</v>
      </c>
      <c r="I102" s="359" t="s">
        <v>275</v>
      </c>
      <c r="J102" s="360" t="s">
        <v>275</v>
      </c>
      <c r="K102" s="299">
        <v>8.4638657052376998E-2</v>
      </c>
      <c r="L102" s="299">
        <v>0.40252348196404053</v>
      </c>
      <c r="M102" s="299">
        <v>1.0512569404787357E-3</v>
      </c>
      <c r="N102" s="299">
        <v>5.8590838699404048E-2</v>
      </c>
      <c r="O102" s="299">
        <v>2.7046947991223046E-2</v>
      </c>
      <c r="P102" s="299">
        <v>0.20796148014399385</v>
      </c>
      <c r="Q102" s="299">
        <v>8.7630547281689453E-2</v>
      </c>
      <c r="R102" s="299">
        <v>0.18420944024227359</v>
      </c>
      <c r="S102" s="299">
        <v>3.0562774732403562E-3</v>
      </c>
      <c r="T102" s="299">
        <v>0.16823619258047962</v>
      </c>
      <c r="U102" s="299">
        <v>0.18561361071743418</v>
      </c>
      <c r="V102" s="299">
        <v>0</v>
      </c>
      <c r="W102" s="299">
        <v>5.8138335272918838E-3</v>
      </c>
      <c r="X102" s="299">
        <v>7.374754237273326E-2</v>
      </c>
      <c r="Y102" s="299">
        <v>0.18941644847397862</v>
      </c>
      <c r="Z102" s="299">
        <v>0.11105192637730504</v>
      </c>
      <c r="AA102" s="299">
        <v>0</v>
      </c>
      <c r="AB102" s="360" t="s">
        <v>275</v>
      </c>
      <c r="AC102" s="361" t="s">
        <v>1656</v>
      </c>
      <c r="AD102" s="362" t="s">
        <v>275</v>
      </c>
      <c r="AE102" s="357" t="s">
        <v>275</v>
      </c>
      <c r="AF102" s="359" t="s">
        <v>275</v>
      </c>
      <c r="AG102" s="358" t="s">
        <v>275</v>
      </c>
      <c r="AH102" s="357" t="s">
        <v>275</v>
      </c>
      <c r="AI102" s="359" t="s">
        <v>275</v>
      </c>
    </row>
    <row r="103" spans="1:35" s="94" customFormat="1" x14ac:dyDescent="0.3">
      <c r="A103" s="138">
        <v>86</v>
      </c>
      <c r="B103" s="138" t="s">
        <v>923</v>
      </c>
      <c r="C103" s="139" t="s">
        <v>1726</v>
      </c>
      <c r="D103" s="138" t="s">
        <v>1727</v>
      </c>
      <c r="E103" s="140" t="s">
        <v>275</v>
      </c>
      <c r="F103" s="141" t="s">
        <v>275</v>
      </c>
      <c r="G103" s="141" t="s">
        <v>275</v>
      </c>
      <c r="H103" s="141" t="s">
        <v>275</v>
      </c>
      <c r="I103" s="141" t="s">
        <v>275</v>
      </c>
      <c r="J103" s="141" t="s">
        <v>275</v>
      </c>
      <c r="K103" s="141" t="s">
        <v>275</v>
      </c>
      <c r="L103" s="142" t="s">
        <v>275</v>
      </c>
      <c r="M103" s="141" t="s">
        <v>275</v>
      </c>
      <c r="N103" s="141" t="s">
        <v>275</v>
      </c>
      <c r="O103" s="141" t="s">
        <v>275</v>
      </c>
      <c r="P103" s="141" t="s">
        <v>275</v>
      </c>
      <c r="Q103" s="141" t="s">
        <v>275</v>
      </c>
      <c r="R103" s="141" t="s">
        <v>275</v>
      </c>
      <c r="S103" s="141" t="s">
        <v>275</v>
      </c>
      <c r="T103" s="141" t="s">
        <v>275</v>
      </c>
      <c r="U103" s="141" t="s">
        <v>275</v>
      </c>
      <c r="V103" s="141" t="s">
        <v>275</v>
      </c>
      <c r="W103" s="141" t="s">
        <v>275</v>
      </c>
      <c r="X103" s="141" t="s">
        <v>275</v>
      </c>
      <c r="Y103" s="141" t="s">
        <v>275</v>
      </c>
      <c r="Z103" s="141" t="s">
        <v>275</v>
      </c>
      <c r="AA103" s="141" t="s">
        <v>275</v>
      </c>
      <c r="AB103" s="141" t="s">
        <v>275</v>
      </c>
      <c r="AC103" s="172" t="s">
        <v>275</v>
      </c>
      <c r="AD103" s="244" t="s">
        <v>275</v>
      </c>
      <c r="AE103" s="138" t="s">
        <v>275</v>
      </c>
      <c r="AF103" s="141" t="s">
        <v>275</v>
      </c>
      <c r="AG103" s="172" t="s">
        <v>275</v>
      </c>
      <c r="AH103" s="173" t="s">
        <v>275</v>
      </c>
      <c r="AI103" s="141" t="s">
        <v>275</v>
      </c>
    </row>
    <row r="104" spans="1:35" s="94" customFormat="1" ht="26" outlineLevel="1" x14ac:dyDescent="0.3">
      <c r="A104" s="145">
        <v>87</v>
      </c>
      <c r="B104" s="146" t="s">
        <v>923</v>
      </c>
      <c r="C104" s="146" t="s">
        <v>64</v>
      </c>
      <c r="D104" s="145" t="s">
        <v>3241</v>
      </c>
      <c r="E104" s="245" t="s">
        <v>275</v>
      </c>
      <c r="F104" s="246" t="s">
        <v>275</v>
      </c>
      <c r="G104" s="246" t="s">
        <v>275</v>
      </c>
      <c r="H104" s="246" t="s">
        <v>275</v>
      </c>
      <c r="I104" s="246" t="s">
        <v>275</v>
      </c>
      <c r="J104" s="249" t="s">
        <v>925</v>
      </c>
      <c r="K104" s="151">
        <f t="shared" ref="K104:AA104" si="36">K105+$AD$108*K108</f>
        <v>2.6675713592733428</v>
      </c>
      <c r="L104" s="151">
        <f t="shared" si="36"/>
        <v>8.7664874253503058</v>
      </c>
      <c r="M104" s="151">
        <f t="shared" si="36"/>
        <v>6.6586933638250717E-2</v>
      </c>
      <c r="N104" s="151">
        <f t="shared" si="36"/>
        <v>3.0348421881766736</v>
      </c>
      <c r="O104" s="151">
        <f t="shared" si="36"/>
        <v>0.70364579559956975</v>
      </c>
      <c r="P104" s="151">
        <f t="shared" si="36"/>
        <v>4.3424790800436783</v>
      </c>
      <c r="Q104" s="151">
        <f t="shared" si="36"/>
        <v>5.5534261787687882</v>
      </c>
      <c r="R104" s="151">
        <f t="shared" si="36"/>
        <v>4.3683250543218808</v>
      </c>
      <c r="S104" s="151">
        <f t="shared" si="36"/>
        <v>6.0755383147232225</v>
      </c>
      <c r="T104" s="151">
        <f t="shared" si="36"/>
        <v>3.6596372874228433</v>
      </c>
      <c r="U104" s="151">
        <f t="shared" si="36"/>
        <v>3.9347339699216044</v>
      </c>
      <c r="V104" s="151">
        <f t="shared" si="36"/>
        <v>0.45829388021569395</v>
      </c>
      <c r="W104" s="151">
        <f t="shared" si="36"/>
        <v>6.7470513967478371E-2</v>
      </c>
      <c r="X104" s="151">
        <f t="shared" si="36"/>
        <v>1.7461207255010477E-2</v>
      </c>
      <c r="Y104" s="151">
        <f t="shared" si="36"/>
        <v>16.645318493754967</v>
      </c>
      <c r="Z104" s="151">
        <f t="shared" si="36"/>
        <v>1.9999927179663556E-3</v>
      </c>
      <c r="AA104" s="151">
        <f t="shared" si="36"/>
        <v>0</v>
      </c>
      <c r="AB104" s="249" t="s">
        <v>925</v>
      </c>
      <c r="AC104" s="148" t="s">
        <v>2796</v>
      </c>
      <c r="AD104" s="247" t="s">
        <v>275</v>
      </c>
      <c r="AE104" s="248" t="s">
        <v>275</v>
      </c>
      <c r="AF104" s="249" t="s">
        <v>275</v>
      </c>
      <c r="AG104" s="148" t="s">
        <v>275</v>
      </c>
      <c r="AH104" s="250" t="s">
        <v>275</v>
      </c>
      <c r="AI104" s="149" t="s">
        <v>275</v>
      </c>
    </row>
    <row r="105" spans="1:35" s="94" customFormat="1" ht="26" outlineLevel="1" x14ac:dyDescent="0.3">
      <c r="A105" s="351">
        <v>88</v>
      </c>
      <c r="B105" s="352" t="s">
        <v>923</v>
      </c>
      <c r="C105" s="352" t="s">
        <v>64</v>
      </c>
      <c r="D105" s="351" t="s">
        <v>3242</v>
      </c>
      <c r="E105" s="363" t="s">
        <v>275</v>
      </c>
      <c r="F105" s="364" t="s">
        <v>275</v>
      </c>
      <c r="G105" s="364" t="s">
        <v>275</v>
      </c>
      <c r="H105" s="364" t="s">
        <v>275</v>
      </c>
      <c r="I105" s="364" t="s">
        <v>275</v>
      </c>
      <c r="J105" s="365" t="s">
        <v>925</v>
      </c>
      <c r="K105" s="366">
        <f>K106+K107*K$125</f>
        <v>2.401780301581625</v>
      </c>
      <c r="L105" s="366">
        <f t="shared" ref="L105:AA105" si="37">L106+L107*L$125</f>
        <v>8.5986919024669923</v>
      </c>
      <c r="M105" s="366">
        <f t="shared" si="37"/>
        <v>6.3417890207513233E-2</v>
      </c>
      <c r="N105" s="366">
        <f t="shared" si="37"/>
        <v>2.5165168539252516</v>
      </c>
      <c r="O105" s="366">
        <f t="shared" si="37"/>
        <v>0.5791391242075542</v>
      </c>
      <c r="P105" s="366">
        <f t="shared" si="37"/>
        <v>4.1649933347642767</v>
      </c>
      <c r="Q105" s="366">
        <f t="shared" si="37"/>
        <v>3.7527504111021179</v>
      </c>
      <c r="R105" s="366">
        <f t="shared" si="37"/>
        <v>3.3323137558869469</v>
      </c>
      <c r="S105" s="366">
        <f t="shared" si="37"/>
        <v>5.938215578445174</v>
      </c>
      <c r="T105" s="366">
        <f t="shared" si="37"/>
        <v>2.6442831895545598</v>
      </c>
      <c r="U105" s="366">
        <f t="shared" si="37"/>
        <v>2.5049164322378124</v>
      </c>
      <c r="V105" s="366">
        <f t="shared" si="37"/>
        <v>6.4075042300567292E-2</v>
      </c>
      <c r="W105" s="366">
        <f t="shared" si="37"/>
        <v>6.5532028441406251E-2</v>
      </c>
      <c r="X105" s="366">
        <f t="shared" si="37"/>
        <v>4.8804291095831259E-3</v>
      </c>
      <c r="Y105" s="366">
        <f t="shared" si="37"/>
        <v>15.556978031783579</v>
      </c>
      <c r="Z105" s="366">
        <f t="shared" si="37"/>
        <v>1.3553122645354528E-3</v>
      </c>
      <c r="AA105" s="366">
        <f t="shared" si="37"/>
        <v>0</v>
      </c>
      <c r="AB105" s="365" t="s">
        <v>925</v>
      </c>
      <c r="AC105" s="367" t="s">
        <v>1823</v>
      </c>
      <c r="AD105" s="368" t="s">
        <v>275</v>
      </c>
      <c r="AE105" s="329" t="s">
        <v>275</v>
      </c>
      <c r="AF105" s="365" t="s">
        <v>275</v>
      </c>
      <c r="AG105" s="367" t="s">
        <v>275</v>
      </c>
      <c r="AH105" s="329" t="s">
        <v>275</v>
      </c>
      <c r="AI105" s="369" t="s">
        <v>275</v>
      </c>
    </row>
    <row r="106" spans="1:35" s="94" customFormat="1" ht="26" outlineLevel="1" x14ac:dyDescent="0.3">
      <c r="A106" s="165">
        <v>89</v>
      </c>
      <c r="B106" s="166" t="s">
        <v>275</v>
      </c>
      <c r="C106" s="166" t="s">
        <v>64</v>
      </c>
      <c r="D106" s="187" t="s">
        <v>3243</v>
      </c>
      <c r="E106" s="188" t="s">
        <v>3663</v>
      </c>
      <c r="F106" s="189">
        <v>1</v>
      </c>
      <c r="G106" s="190">
        <v>13</v>
      </c>
      <c r="H106" s="190">
        <v>536</v>
      </c>
      <c r="I106" s="190">
        <v>536</v>
      </c>
      <c r="J106" s="170" t="s">
        <v>925</v>
      </c>
      <c r="K106" s="170">
        <v>2.2947480334061447</v>
      </c>
      <c r="L106" s="170">
        <v>8.2700113899345453</v>
      </c>
      <c r="M106" s="170">
        <v>4.8646700979638094E-2</v>
      </c>
      <c r="N106" s="170">
        <v>2.513433916611961</v>
      </c>
      <c r="O106" s="170">
        <v>0.57855406314900959</v>
      </c>
      <c r="P106" s="170">
        <v>3.9091820155803578</v>
      </c>
      <c r="Q106" s="170">
        <v>3.7526777074249993</v>
      </c>
      <c r="R106" s="170">
        <v>3.2986728258740348</v>
      </c>
      <c r="S106" s="170">
        <v>5.8771573171497584</v>
      </c>
      <c r="T106" s="170">
        <v>2.6362566652586241</v>
      </c>
      <c r="U106" s="170">
        <v>2.5049164322378124</v>
      </c>
      <c r="V106" s="170">
        <v>6.4075042300567292E-2</v>
      </c>
      <c r="W106" s="170">
        <v>6.4947827576963726E-2</v>
      </c>
      <c r="X106" s="170">
        <v>4.64505906931515E-3</v>
      </c>
      <c r="Y106" s="170">
        <v>15.498481821917983</v>
      </c>
      <c r="Z106" s="170">
        <v>1.3553122645354528E-3</v>
      </c>
      <c r="AA106" s="170">
        <v>0</v>
      </c>
      <c r="AB106" s="170" t="s">
        <v>925</v>
      </c>
      <c r="AC106" s="191" t="s">
        <v>1923</v>
      </c>
      <c r="AD106" s="241" t="s">
        <v>275</v>
      </c>
      <c r="AE106" s="193" t="s">
        <v>275</v>
      </c>
      <c r="AF106" s="192" t="s">
        <v>275</v>
      </c>
      <c r="AG106" s="191" t="s">
        <v>275</v>
      </c>
      <c r="AH106" s="194" t="s">
        <v>275</v>
      </c>
      <c r="AI106" s="169" t="s">
        <v>275</v>
      </c>
    </row>
    <row r="107" spans="1:35" s="94" customFormat="1" outlineLevel="1" x14ac:dyDescent="0.3">
      <c r="A107" s="357">
        <v>90</v>
      </c>
      <c r="B107" s="358" t="s">
        <v>275</v>
      </c>
      <c r="C107" s="358" t="s">
        <v>275</v>
      </c>
      <c r="D107" s="357" t="s">
        <v>1710</v>
      </c>
      <c r="E107" s="370" t="s">
        <v>275</v>
      </c>
      <c r="F107" s="371" t="s">
        <v>275</v>
      </c>
      <c r="G107" s="371" t="s">
        <v>275</v>
      </c>
      <c r="H107" s="371" t="s">
        <v>275</v>
      </c>
      <c r="I107" s="371" t="s">
        <v>275</v>
      </c>
      <c r="J107" s="362" t="s">
        <v>275</v>
      </c>
      <c r="K107" s="299">
        <v>0.22205027611145253</v>
      </c>
      <c r="L107" s="299">
        <v>0.3782941821811428</v>
      </c>
      <c r="M107" s="299">
        <v>0.26341087517611245</v>
      </c>
      <c r="N107" s="299">
        <v>0.24065262621914063</v>
      </c>
      <c r="O107" s="299">
        <v>0.25963792167288335</v>
      </c>
      <c r="P107" s="299">
        <v>0.13051866284400165</v>
      </c>
      <c r="Q107" s="299">
        <v>0.23498579965345212</v>
      </c>
      <c r="R107" s="299">
        <v>0.14579095061185943</v>
      </c>
      <c r="S107" s="299">
        <v>0.4163203212896765</v>
      </c>
      <c r="T107" s="299">
        <v>0.15203906371320289</v>
      </c>
      <c r="U107" s="299">
        <v>0.30962816581799546</v>
      </c>
      <c r="V107" s="299">
        <v>0.60870588242579504</v>
      </c>
      <c r="W107" s="299">
        <v>0.76130437036553356</v>
      </c>
      <c r="X107" s="299">
        <v>0.44926373990847229</v>
      </c>
      <c r="Y107" s="299">
        <v>0.49482763486841325</v>
      </c>
      <c r="Z107" s="299">
        <v>0.55727595438725253</v>
      </c>
      <c r="AA107" s="299">
        <v>0</v>
      </c>
      <c r="AB107" s="362" t="s">
        <v>275</v>
      </c>
      <c r="AC107" s="361" t="s">
        <v>1657</v>
      </c>
      <c r="AD107" s="372" t="s">
        <v>275</v>
      </c>
      <c r="AE107" s="304" t="s">
        <v>275</v>
      </c>
      <c r="AF107" s="360" t="s">
        <v>275</v>
      </c>
      <c r="AG107" s="361" t="s">
        <v>275</v>
      </c>
      <c r="AH107" s="304" t="s">
        <v>275</v>
      </c>
      <c r="AI107" s="359" t="s">
        <v>275</v>
      </c>
    </row>
    <row r="108" spans="1:35" s="94" customFormat="1" ht="78" outlineLevel="1" x14ac:dyDescent="0.3">
      <c r="A108" s="165">
        <v>91</v>
      </c>
      <c r="B108" s="166" t="s">
        <v>923</v>
      </c>
      <c r="C108" s="166" t="s">
        <v>65</v>
      </c>
      <c r="D108" s="165" t="s">
        <v>3554</v>
      </c>
      <c r="E108" s="373" t="s">
        <v>3664</v>
      </c>
      <c r="F108" s="189">
        <v>1</v>
      </c>
      <c r="G108" s="189">
        <v>16</v>
      </c>
      <c r="H108" s="189">
        <v>537</v>
      </c>
      <c r="I108" s="189">
        <v>537</v>
      </c>
      <c r="J108" s="170" t="s">
        <v>926</v>
      </c>
      <c r="K108" s="170">
        <v>9.0634750672875755E-2</v>
      </c>
      <c r="L108" s="170">
        <v>5.7218273303209756E-2</v>
      </c>
      <c r="M108" s="170">
        <v>1.0806438098814812E-3</v>
      </c>
      <c r="N108" s="170">
        <v>0.17674893897973498</v>
      </c>
      <c r="O108" s="170">
        <v>4.245677494467729E-2</v>
      </c>
      <c r="P108" s="170">
        <v>6.0522639140275822E-2</v>
      </c>
      <c r="Q108" s="170">
        <v>0.61403043677433466</v>
      </c>
      <c r="R108" s="170">
        <v>0.35327985276631246</v>
      </c>
      <c r="S108" s="170">
        <v>4.6827053070814549E-2</v>
      </c>
      <c r="T108" s="170">
        <v>0.34623574737308471</v>
      </c>
      <c r="U108" s="170">
        <v>0.48756778035017312</v>
      </c>
      <c r="V108" s="170">
        <v>0.1344286237290582</v>
      </c>
      <c r="W108" s="170">
        <v>6.610235643905953E-4</v>
      </c>
      <c r="X108" s="170">
        <v>4.2900453475907272E-3</v>
      </c>
      <c r="Y108" s="170">
        <v>0.37112409753224346</v>
      </c>
      <c r="Z108" s="170">
        <v>2.1983603461993778E-4</v>
      </c>
      <c r="AA108" s="170">
        <v>0</v>
      </c>
      <c r="AB108" s="170" t="s">
        <v>926</v>
      </c>
      <c r="AC108" s="191" t="s">
        <v>1923</v>
      </c>
      <c r="AD108" s="241">
        <f>1/0.341</f>
        <v>2.9325513196480935</v>
      </c>
      <c r="AE108" s="193" t="s">
        <v>2795</v>
      </c>
      <c r="AF108" s="374">
        <v>0.34100000000000003</v>
      </c>
      <c r="AG108" s="191" t="s">
        <v>2520</v>
      </c>
      <c r="AH108" s="375" t="s">
        <v>2517</v>
      </c>
      <c r="AI108" s="169" t="s">
        <v>275</v>
      </c>
    </row>
    <row r="109" spans="1:35" s="94" customFormat="1" ht="26" outlineLevel="1" x14ac:dyDescent="0.3">
      <c r="A109" s="376">
        <v>92</v>
      </c>
      <c r="B109" s="377" t="s">
        <v>275</v>
      </c>
      <c r="C109" s="377" t="s">
        <v>275</v>
      </c>
      <c r="D109" s="376" t="s">
        <v>3240</v>
      </c>
      <c r="E109" s="378" t="s">
        <v>3665</v>
      </c>
      <c r="F109" s="379" t="s">
        <v>275</v>
      </c>
      <c r="G109" s="379" t="s">
        <v>275</v>
      </c>
      <c r="H109" s="379" t="s">
        <v>275</v>
      </c>
      <c r="I109" s="379">
        <v>538</v>
      </c>
      <c r="J109" s="380" t="s">
        <v>926</v>
      </c>
      <c r="K109" s="380" t="s">
        <v>275</v>
      </c>
      <c r="L109" s="380" t="s">
        <v>275</v>
      </c>
      <c r="M109" s="380" t="s">
        <v>275</v>
      </c>
      <c r="N109" s="380" t="s">
        <v>275</v>
      </c>
      <c r="O109" s="380" t="s">
        <v>275</v>
      </c>
      <c r="P109" s="380" t="s">
        <v>275</v>
      </c>
      <c r="Q109" s="380" t="s">
        <v>275</v>
      </c>
      <c r="R109" s="380" t="s">
        <v>275</v>
      </c>
      <c r="S109" s="380" t="s">
        <v>275</v>
      </c>
      <c r="T109" s="380" t="s">
        <v>275</v>
      </c>
      <c r="U109" s="380" t="s">
        <v>275</v>
      </c>
      <c r="V109" s="380" t="s">
        <v>275</v>
      </c>
      <c r="W109" s="380" t="s">
        <v>275</v>
      </c>
      <c r="X109" s="380" t="s">
        <v>275</v>
      </c>
      <c r="Y109" s="380" t="s">
        <v>275</v>
      </c>
      <c r="Z109" s="380" t="s">
        <v>275</v>
      </c>
      <c r="AA109" s="380" t="s">
        <v>275</v>
      </c>
      <c r="AB109" s="380" t="s">
        <v>275</v>
      </c>
      <c r="AC109" s="381" t="s">
        <v>932</v>
      </c>
      <c r="AD109" s="382" t="s">
        <v>275</v>
      </c>
      <c r="AE109" s="383" t="s">
        <v>275</v>
      </c>
      <c r="AF109" s="384" t="s">
        <v>275</v>
      </c>
      <c r="AG109" s="381" t="s">
        <v>275</v>
      </c>
      <c r="AH109" s="385" t="s">
        <v>275</v>
      </c>
      <c r="AI109" s="386" t="s">
        <v>275</v>
      </c>
    </row>
    <row r="110" spans="1:35" s="94" customFormat="1" ht="26" outlineLevel="1" x14ac:dyDescent="0.3">
      <c r="A110" s="376">
        <v>93</v>
      </c>
      <c r="B110" s="377" t="s">
        <v>275</v>
      </c>
      <c r="C110" s="377" t="s">
        <v>275</v>
      </c>
      <c r="D110" s="376" t="s">
        <v>3239</v>
      </c>
      <c r="E110" s="378" t="s">
        <v>3666</v>
      </c>
      <c r="F110" s="379" t="s">
        <v>275</v>
      </c>
      <c r="G110" s="379" t="s">
        <v>275</v>
      </c>
      <c r="H110" s="379" t="s">
        <v>275</v>
      </c>
      <c r="I110" s="379">
        <v>539</v>
      </c>
      <c r="J110" s="380" t="s">
        <v>926</v>
      </c>
      <c r="K110" s="380" t="s">
        <v>275</v>
      </c>
      <c r="L110" s="380" t="s">
        <v>275</v>
      </c>
      <c r="M110" s="380" t="s">
        <v>275</v>
      </c>
      <c r="N110" s="380" t="s">
        <v>275</v>
      </c>
      <c r="O110" s="380" t="s">
        <v>275</v>
      </c>
      <c r="P110" s="380" t="s">
        <v>275</v>
      </c>
      <c r="Q110" s="380" t="s">
        <v>275</v>
      </c>
      <c r="R110" s="380" t="s">
        <v>275</v>
      </c>
      <c r="S110" s="380" t="s">
        <v>275</v>
      </c>
      <c r="T110" s="380" t="s">
        <v>275</v>
      </c>
      <c r="U110" s="380" t="s">
        <v>275</v>
      </c>
      <c r="V110" s="380" t="s">
        <v>275</v>
      </c>
      <c r="W110" s="380" t="s">
        <v>275</v>
      </c>
      <c r="X110" s="380" t="s">
        <v>275</v>
      </c>
      <c r="Y110" s="380" t="s">
        <v>275</v>
      </c>
      <c r="Z110" s="380" t="s">
        <v>275</v>
      </c>
      <c r="AA110" s="380" t="s">
        <v>275</v>
      </c>
      <c r="AB110" s="380" t="s">
        <v>275</v>
      </c>
      <c r="AC110" s="381" t="s">
        <v>932</v>
      </c>
      <c r="AD110" s="382" t="s">
        <v>275</v>
      </c>
      <c r="AE110" s="383" t="s">
        <v>275</v>
      </c>
      <c r="AF110" s="384" t="s">
        <v>275</v>
      </c>
      <c r="AG110" s="381" t="s">
        <v>275</v>
      </c>
      <c r="AH110" s="385" t="s">
        <v>275</v>
      </c>
      <c r="AI110" s="386" t="s">
        <v>275</v>
      </c>
    </row>
    <row r="111" spans="1:35" s="94" customFormat="1" ht="26" outlineLevel="1" x14ac:dyDescent="0.3">
      <c r="A111" s="195">
        <v>94</v>
      </c>
      <c r="B111" s="196" t="s">
        <v>275</v>
      </c>
      <c r="C111" s="196" t="s">
        <v>1756</v>
      </c>
      <c r="D111" s="195" t="s">
        <v>1757</v>
      </c>
      <c r="E111" s="196" t="s">
        <v>3667</v>
      </c>
      <c r="F111" s="198" t="s">
        <v>275</v>
      </c>
      <c r="G111" s="198" t="s">
        <v>275</v>
      </c>
      <c r="H111" s="198" t="s">
        <v>275</v>
      </c>
      <c r="I111" s="198" t="s">
        <v>275</v>
      </c>
      <c r="J111" s="199" t="s">
        <v>925</v>
      </c>
      <c r="K111" s="199" t="s">
        <v>1351</v>
      </c>
      <c r="L111" s="199" t="s">
        <v>1351</v>
      </c>
      <c r="M111" s="199" t="s">
        <v>1351</v>
      </c>
      <c r="N111" s="199" t="s">
        <v>1351</v>
      </c>
      <c r="O111" s="199" t="s">
        <v>1351</v>
      </c>
      <c r="P111" s="199" t="s">
        <v>1351</v>
      </c>
      <c r="Q111" s="199" t="s">
        <v>1351</v>
      </c>
      <c r="R111" s="199" t="s">
        <v>1351</v>
      </c>
      <c r="S111" s="199" t="s">
        <v>1351</v>
      </c>
      <c r="T111" s="199" t="s">
        <v>1351</v>
      </c>
      <c r="U111" s="199" t="s">
        <v>1351</v>
      </c>
      <c r="V111" s="199" t="s">
        <v>1351</v>
      </c>
      <c r="W111" s="199" t="s">
        <v>1351</v>
      </c>
      <c r="X111" s="199" t="s">
        <v>1351</v>
      </c>
      <c r="Y111" s="199" t="s">
        <v>1351</v>
      </c>
      <c r="Z111" s="199" t="s">
        <v>1351</v>
      </c>
      <c r="AA111" s="199" t="s">
        <v>1351</v>
      </c>
      <c r="AB111" s="199" t="s">
        <v>275</v>
      </c>
      <c r="AC111" s="277" t="s">
        <v>1345</v>
      </c>
      <c r="AD111" s="202" t="s">
        <v>275</v>
      </c>
      <c r="AE111" s="203" t="s">
        <v>275</v>
      </c>
      <c r="AF111" s="204" t="s">
        <v>275</v>
      </c>
      <c r="AG111" s="205" t="s">
        <v>275</v>
      </c>
      <c r="AH111" s="206" t="s">
        <v>275</v>
      </c>
      <c r="AI111" s="207" t="s">
        <v>275</v>
      </c>
    </row>
    <row r="112" spans="1:35" s="94" customFormat="1" x14ac:dyDescent="0.3">
      <c r="A112" s="138">
        <v>95</v>
      </c>
      <c r="B112" s="138" t="s">
        <v>923</v>
      </c>
      <c r="C112" s="139" t="s">
        <v>1728</v>
      </c>
      <c r="D112" s="138" t="s">
        <v>1729</v>
      </c>
      <c r="E112" s="140" t="s">
        <v>275</v>
      </c>
      <c r="F112" s="141" t="s">
        <v>275</v>
      </c>
      <c r="G112" s="141" t="s">
        <v>275</v>
      </c>
      <c r="H112" s="141" t="s">
        <v>275</v>
      </c>
      <c r="I112" s="141" t="s">
        <v>275</v>
      </c>
      <c r="J112" s="141" t="s">
        <v>275</v>
      </c>
      <c r="K112" s="141" t="s">
        <v>275</v>
      </c>
      <c r="L112" s="142" t="s">
        <v>275</v>
      </c>
      <c r="M112" s="141" t="s">
        <v>275</v>
      </c>
      <c r="N112" s="141" t="s">
        <v>275</v>
      </c>
      <c r="O112" s="141" t="s">
        <v>275</v>
      </c>
      <c r="P112" s="141" t="s">
        <v>275</v>
      </c>
      <c r="Q112" s="141" t="s">
        <v>275</v>
      </c>
      <c r="R112" s="141" t="s">
        <v>275</v>
      </c>
      <c r="S112" s="141" t="s">
        <v>275</v>
      </c>
      <c r="T112" s="141" t="s">
        <v>275</v>
      </c>
      <c r="U112" s="141" t="s">
        <v>275</v>
      </c>
      <c r="V112" s="141" t="s">
        <v>275</v>
      </c>
      <c r="W112" s="141" t="s">
        <v>275</v>
      </c>
      <c r="X112" s="141" t="s">
        <v>275</v>
      </c>
      <c r="Y112" s="141" t="s">
        <v>275</v>
      </c>
      <c r="Z112" s="141" t="s">
        <v>275</v>
      </c>
      <c r="AA112" s="141" t="s">
        <v>275</v>
      </c>
      <c r="AB112" s="141" t="s">
        <v>275</v>
      </c>
      <c r="AC112" s="172" t="s">
        <v>275</v>
      </c>
      <c r="AD112" s="244" t="s">
        <v>275</v>
      </c>
      <c r="AE112" s="138" t="s">
        <v>275</v>
      </c>
      <c r="AF112" s="141" t="s">
        <v>275</v>
      </c>
      <c r="AG112" s="172" t="s">
        <v>275</v>
      </c>
      <c r="AH112" s="173" t="s">
        <v>275</v>
      </c>
      <c r="AI112" s="141" t="s">
        <v>275</v>
      </c>
    </row>
    <row r="113" spans="1:35" s="94" customFormat="1" ht="26" outlineLevel="1" x14ac:dyDescent="0.3">
      <c r="A113" s="152">
        <v>96</v>
      </c>
      <c r="B113" s="153" t="s">
        <v>923</v>
      </c>
      <c r="C113" s="153" t="s">
        <v>1711</v>
      </c>
      <c r="D113" s="152" t="s">
        <v>3245</v>
      </c>
      <c r="E113" s="387" t="s">
        <v>275</v>
      </c>
      <c r="F113" s="388" t="s">
        <v>275</v>
      </c>
      <c r="G113" s="388" t="s">
        <v>275</v>
      </c>
      <c r="H113" s="388" t="s">
        <v>275</v>
      </c>
      <c r="I113" s="388" t="s">
        <v>275</v>
      </c>
      <c r="J113" s="157" t="s">
        <v>925</v>
      </c>
      <c r="K113" s="150">
        <f t="shared" ref="K113:AA113" si="38">K115+K121</f>
        <v>8.0134471423773554</v>
      </c>
      <c r="L113" s="150">
        <f t="shared" si="38"/>
        <v>5.8705627949912724</v>
      </c>
      <c r="M113" s="150">
        <f t="shared" si="38"/>
        <v>0.18049044595470681</v>
      </c>
      <c r="N113" s="150">
        <f t="shared" si="38"/>
        <v>8.1943029525535689</v>
      </c>
      <c r="O113" s="150">
        <f t="shared" si="38"/>
        <v>1.6422508988697788</v>
      </c>
      <c r="P113" s="150">
        <f t="shared" si="38"/>
        <v>22.458555227799586</v>
      </c>
      <c r="Q113" s="150">
        <f t="shared" si="38"/>
        <v>13.025847155838896</v>
      </c>
      <c r="R113" s="150">
        <f t="shared" si="38"/>
        <v>16.288101850907779</v>
      </c>
      <c r="S113" s="150">
        <f t="shared" si="38"/>
        <v>8.2879013348424255</v>
      </c>
      <c r="T113" s="150">
        <f t="shared" si="38"/>
        <v>12.949528619376565</v>
      </c>
      <c r="U113" s="150">
        <f t="shared" si="38"/>
        <v>5.3481031888298647</v>
      </c>
      <c r="V113" s="150">
        <f t="shared" si="38"/>
        <v>4.1189329460089102E-2</v>
      </c>
      <c r="W113" s="150">
        <f t="shared" si="38"/>
        <v>2.1506810320413711E-2</v>
      </c>
      <c r="X113" s="150">
        <f t="shared" si="38"/>
        <v>9.9815434645342364E-3</v>
      </c>
      <c r="Y113" s="150">
        <f t="shared" si="38"/>
        <v>10.762400544519881</v>
      </c>
      <c r="Z113" s="150">
        <f t="shared" si="38"/>
        <v>1.3513682789984094E-3</v>
      </c>
      <c r="AA113" s="150">
        <f t="shared" si="38"/>
        <v>0</v>
      </c>
      <c r="AB113" s="157" t="s">
        <v>925</v>
      </c>
      <c r="AC113" s="155" t="s">
        <v>2190</v>
      </c>
      <c r="AD113" s="389" t="s">
        <v>275</v>
      </c>
      <c r="AE113" s="250" t="s">
        <v>275</v>
      </c>
      <c r="AF113" s="390" t="s">
        <v>275</v>
      </c>
      <c r="AG113" s="155" t="s">
        <v>275</v>
      </c>
      <c r="AH113" s="250" t="s">
        <v>275</v>
      </c>
      <c r="AI113" s="156" t="s">
        <v>275</v>
      </c>
    </row>
    <row r="114" spans="1:35" s="94" customFormat="1" outlineLevel="1" x14ac:dyDescent="0.3">
      <c r="A114" s="152">
        <v>97</v>
      </c>
      <c r="B114" s="153" t="s">
        <v>923</v>
      </c>
      <c r="C114" s="153" t="s">
        <v>1711</v>
      </c>
      <c r="D114" s="152" t="s">
        <v>3246</v>
      </c>
      <c r="E114" s="387" t="s">
        <v>275</v>
      </c>
      <c r="F114" s="388" t="s">
        <v>275</v>
      </c>
      <c r="G114" s="388" t="s">
        <v>275</v>
      </c>
      <c r="H114" s="388" t="s">
        <v>275</v>
      </c>
      <c r="I114" s="388" t="s">
        <v>275</v>
      </c>
      <c r="J114" s="157" t="s">
        <v>925</v>
      </c>
      <c r="K114" s="157">
        <f t="shared" ref="K114:AA114" si="39">K116+K121</f>
        <v>7.4991163819128062</v>
      </c>
      <c r="L114" s="157">
        <f t="shared" si="39"/>
        <v>4.9820522367329181</v>
      </c>
      <c r="M114" s="157">
        <f t="shared" si="39"/>
        <v>0.17708555016079505</v>
      </c>
      <c r="N114" s="157">
        <f t="shared" si="39"/>
        <v>7.3278470247190022</v>
      </c>
      <c r="O114" s="157">
        <f t="shared" si="39"/>
        <v>1.5910953885511396</v>
      </c>
      <c r="P114" s="157">
        <f t="shared" si="39"/>
        <v>21.109822421045745</v>
      </c>
      <c r="Q114" s="157">
        <f t="shared" si="39"/>
        <v>10.817895320746702</v>
      </c>
      <c r="R114" s="157">
        <f t="shared" si="39"/>
        <v>15.314043187355654</v>
      </c>
      <c r="S114" s="157">
        <f t="shared" si="39"/>
        <v>8.2817646656187076</v>
      </c>
      <c r="T114" s="157">
        <f t="shared" si="39"/>
        <v>11.821861233619357</v>
      </c>
      <c r="U114" s="157">
        <f t="shared" si="39"/>
        <v>4.0835340832874678</v>
      </c>
      <c r="V114" s="157">
        <f t="shared" si="39"/>
        <v>4.1189329460089102E-2</v>
      </c>
      <c r="W114" s="157">
        <f t="shared" si="39"/>
        <v>2.0046143277298666E-2</v>
      </c>
      <c r="X114" s="157">
        <f t="shared" si="39"/>
        <v>5.1816103017167476E-3</v>
      </c>
      <c r="Y114" s="157">
        <f t="shared" si="39"/>
        <v>9.9271089824123742</v>
      </c>
      <c r="Z114" s="157">
        <f t="shared" si="39"/>
        <v>8.0663679720135214E-4</v>
      </c>
      <c r="AA114" s="157">
        <f t="shared" si="39"/>
        <v>0</v>
      </c>
      <c r="AB114" s="157" t="s">
        <v>925</v>
      </c>
      <c r="AC114" s="155" t="s">
        <v>2190</v>
      </c>
      <c r="AD114" s="389" t="s">
        <v>275</v>
      </c>
      <c r="AE114" s="250" t="s">
        <v>275</v>
      </c>
      <c r="AF114" s="390" t="s">
        <v>275</v>
      </c>
      <c r="AG114" s="155" t="s">
        <v>275</v>
      </c>
      <c r="AH114" s="250" t="s">
        <v>275</v>
      </c>
      <c r="AI114" s="156" t="s">
        <v>275</v>
      </c>
    </row>
    <row r="115" spans="1:35" s="94" customFormat="1" outlineLevel="1" x14ac:dyDescent="0.3">
      <c r="A115" s="145">
        <v>98</v>
      </c>
      <c r="B115" s="146" t="s">
        <v>923</v>
      </c>
      <c r="C115" s="146" t="s">
        <v>35</v>
      </c>
      <c r="D115" s="145" t="s">
        <v>1620</v>
      </c>
      <c r="E115" s="245" t="s">
        <v>275</v>
      </c>
      <c r="F115" s="246" t="s">
        <v>275</v>
      </c>
      <c r="G115" s="246" t="s">
        <v>275</v>
      </c>
      <c r="H115" s="246" t="s">
        <v>275</v>
      </c>
      <c r="I115" s="246" t="s">
        <v>275</v>
      </c>
      <c r="J115" s="150" t="s">
        <v>925</v>
      </c>
      <c r="K115" s="150">
        <f t="shared" ref="K115:AA115" si="40">K116+K119*$AD$119</f>
        <v>5.1464710137741907</v>
      </c>
      <c r="L115" s="150">
        <f t="shared" si="40"/>
        <v>3.6634554992258712</v>
      </c>
      <c r="M115" s="150">
        <f t="shared" si="40"/>
        <v>2.9748583895599076E-2</v>
      </c>
      <c r="N115" s="150">
        <f t="shared" si="40"/>
        <v>2.2548238351257561</v>
      </c>
      <c r="O115" s="150">
        <f t="shared" si="40"/>
        <v>0.16811830217299761</v>
      </c>
      <c r="P115" s="150">
        <f t="shared" si="40"/>
        <v>6.797022381236868</v>
      </c>
      <c r="Q115" s="150">
        <f t="shared" si="40"/>
        <v>4.2692536801392293</v>
      </c>
      <c r="R115" s="150">
        <f t="shared" si="40"/>
        <v>3.3102395891892717</v>
      </c>
      <c r="S115" s="150">
        <f t="shared" si="40"/>
        <v>5.5727715365924919E-2</v>
      </c>
      <c r="T115" s="150">
        <f t="shared" si="40"/>
        <v>2.8599835224198382</v>
      </c>
      <c r="U115" s="150">
        <f t="shared" si="40"/>
        <v>1.7072885024910966</v>
      </c>
      <c r="V115" s="150">
        <f t="shared" si="40"/>
        <v>0</v>
      </c>
      <c r="W115" s="150">
        <f t="shared" si="40"/>
        <v>3.9842386014800456E-3</v>
      </c>
      <c r="X115" s="150">
        <f t="shared" si="40"/>
        <v>7.8891753725784178E-3</v>
      </c>
      <c r="Y115" s="150">
        <f t="shared" si="40"/>
        <v>3.2922063810863227</v>
      </c>
      <c r="Z115" s="150">
        <f t="shared" si="40"/>
        <v>8.0992244386805107E-4</v>
      </c>
      <c r="AA115" s="150">
        <f t="shared" si="40"/>
        <v>0</v>
      </c>
      <c r="AB115" s="150" t="s">
        <v>925</v>
      </c>
      <c r="AC115" s="148" t="s">
        <v>1824</v>
      </c>
      <c r="AD115" s="247" t="s">
        <v>275</v>
      </c>
      <c r="AE115" s="248" t="s">
        <v>275</v>
      </c>
      <c r="AF115" s="249" t="s">
        <v>275</v>
      </c>
      <c r="AG115" s="148" t="s">
        <v>275</v>
      </c>
      <c r="AH115" s="250" t="s">
        <v>275</v>
      </c>
      <c r="AI115" s="149" t="s">
        <v>275</v>
      </c>
    </row>
    <row r="116" spans="1:35" s="94" customFormat="1" ht="26" outlineLevel="1" x14ac:dyDescent="0.3">
      <c r="A116" s="292">
        <v>99</v>
      </c>
      <c r="B116" s="391" t="s">
        <v>923</v>
      </c>
      <c r="C116" s="391" t="s">
        <v>35</v>
      </c>
      <c r="D116" s="292" t="s">
        <v>1654</v>
      </c>
      <c r="E116" s="363" t="s">
        <v>3668</v>
      </c>
      <c r="F116" s="364" t="s">
        <v>275</v>
      </c>
      <c r="G116" s="364" t="s">
        <v>275</v>
      </c>
      <c r="H116" s="364" t="s">
        <v>275</v>
      </c>
      <c r="I116" s="364" t="s">
        <v>275</v>
      </c>
      <c r="J116" s="392" t="s">
        <v>925</v>
      </c>
      <c r="K116" s="392">
        <f>K117+K118*K$125</f>
        <v>4.6321402533096423</v>
      </c>
      <c r="L116" s="392">
        <f t="shared" ref="L116:AA116" si="41">L117+L118*L$125</f>
        <v>2.7749449409675169</v>
      </c>
      <c r="M116" s="392">
        <f t="shared" si="41"/>
        <v>2.6343688101687305E-2</v>
      </c>
      <c r="N116" s="392">
        <f t="shared" si="41"/>
        <v>1.3883679072911894</v>
      </c>
      <c r="O116" s="392">
        <f t="shared" si="41"/>
        <v>0.11696279185435841</v>
      </c>
      <c r="P116" s="392">
        <f t="shared" si="41"/>
        <v>5.4482895744830291</v>
      </c>
      <c r="Q116" s="392">
        <f t="shared" si="41"/>
        <v>2.0613018450470348</v>
      </c>
      <c r="R116" s="392">
        <f t="shared" si="41"/>
        <v>2.3361809256371457</v>
      </c>
      <c r="S116" s="392">
        <f t="shared" si="41"/>
        <v>4.9591046142207267E-2</v>
      </c>
      <c r="T116" s="392">
        <f t="shared" si="41"/>
        <v>1.7323161366626301</v>
      </c>
      <c r="U116" s="392">
        <f t="shared" si="41"/>
        <v>0.4427193969486995</v>
      </c>
      <c r="V116" s="392">
        <f t="shared" si="41"/>
        <v>0</v>
      </c>
      <c r="W116" s="392">
        <f t="shared" si="41"/>
        <v>2.5235715583650006E-3</v>
      </c>
      <c r="X116" s="392">
        <f t="shared" si="41"/>
        <v>3.0892422097609281E-3</v>
      </c>
      <c r="Y116" s="392">
        <f t="shared" si="41"/>
        <v>2.4569148189788166</v>
      </c>
      <c r="Z116" s="392">
        <f t="shared" si="41"/>
        <v>2.65190962070994E-4</v>
      </c>
      <c r="AA116" s="392">
        <f t="shared" si="41"/>
        <v>0</v>
      </c>
      <c r="AB116" s="392" t="s">
        <v>925</v>
      </c>
      <c r="AC116" s="367" t="s">
        <v>1826</v>
      </c>
      <c r="AD116" s="368" t="s">
        <v>275</v>
      </c>
      <c r="AE116" s="329" t="s">
        <v>275</v>
      </c>
      <c r="AF116" s="365" t="s">
        <v>275</v>
      </c>
      <c r="AG116" s="367" t="s">
        <v>275</v>
      </c>
      <c r="AH116" s="329" t="s">
        <v>275</v>
      </c>
      <c r="AI116" s="369" t="s">
        <v>275</v>
      </c>
    </row>
    <row r="117" spans="1:35" s="94" customFormat="1" ht="26" outlineLevel="1" x14ac:dyDescent="0.3">
      <c r="A117" s="165">
        <v>100</v>
      </c>
      <c r="B117" s="166" t="s">
        <v>275</v>
      </c>
      <c r="C117" s="166" t="s">
        <v>35</v>
      </c>
      <c r="D117" s="165" t="s">
        <v>1654</v>
      </c>
      <c r="E117" s="240" t="s">
        <v>3668</v>
      </c>
      <c r="F117" s="189">
        <v>1</v>
      </c>
      <c r="G117" s="189">
        <v>13</v>
      </c>
      <c r="H117" s="189">
        <v>526</v>
      </c>
      <c r="I117" s="189">
        <v>526</v>
      </c>
      <c r="J117" s="170" t="s">
        <v>925</v>
      </c>
      <c r="K117" s="170">
        <v>4.4257148456684074</v>
      </c>
      <c r="L117" s="170">
        <v>2.6688741181270279</v>
      </c>
      <c r="M117" s="170">
        <v>2.0207760201265832E-2</v>
      </c>
      <c r="N117" s="170">
        <v>1.3866670439652447</v>
      </c>
      <c r="O117" s="170">
        <v>0.11684463307013487</v>
      </c>
      <c r="P117" s="170">
        <v>5.1136589925535683</v>
      </c>
      <c r="Q117" s="170">
        <v>2.0612619105437053</v>
      </c>
      <c r="R117" s="170">
        <v>2.3125963220331132</v>
      </c>
      <c r="S117" s="170">
        <v>4.9081138239190927E-2</v>
      </c>
      <c r="T117" s="170">
        <v>1.7270578203014741</v>
      </c>
      <c r="U117" s="170">
        <v>0.4427193969486995</v>
      </c>
      <c r="V117" s="170">
        <v>0</v>
      </c>
      <c r="W117" s="170">
        <v>2.5010745790871869E-3</v>
      </c>
      <c r="X117" s="170">
        <v>2.9402563220484704E-3</v>
      </c>
      <c r="Y117" s="170">
        <v>2.4476765077477243</v>
      </c>
      <c r="Z117" s="170">
        <v>2.65190962070994E-4</v>
      </c>
      <c r="AA117" s="170">
        <v>0</v>
      </c>
      <c r="AB117" s="170" t="s">
        <v>925</v>
      </c>
      <c r="AC117" s="191" t="s">
        <v>1923</v>
      </c>
      <c r="AD117" s="241" t="s">
        <v>275</v>
      </c>
      <c r="AE117" s="193" t="s">
        <v>275</v>
      </c>
      <c r="AF117" s="192" t="s">
        <v>275</v>
      </c>
      <c r="AG117" s="191" t="s">
        <v>275</v>
      </c>
      <c r="AH117" s="194" t="s">
        <v>275</v>
      </c>
      <c r="AI117" s="169" t="s">
        <v>275</v>
      </c>
    </row>
    <row r="118" spans="1:35" s="94" customFormat="1" outlineLevel="1" x14ac:dyDescent="0.3">
      <c r="A118" s="357">
        <v>101</v>
      </c>
      <c r="B118" s="358" t="s">
        <v>275</v>
      </c>
      <c r="C118" s="358" t="s">
        <v>275</v>
      </c>
      <c r="D118" s="357" t="s">
        <v>1659</v>
      </c>
      <c r="E118" s="370" t="s">
        <v>275</v>
      </c>
      <c r="F118" s="371" t="s">
        <v>275</v>
      </c>
      <c r="G118" s="371" t="s">
        <v>275</v>
      </c>
      <c r="H118" s="371" t="s">
        <v>275</v>
      </c>
      <c r="I118" s="371" t="s">
        <v>275</v>
      </c>
      <c r="J118" s="362" t="s">
        <v>275</v>
      </c>
      <c r="K118" s="299">
        <v>0.42825233496879178</v>
      </c>
      <c r="L118" s="299">
        <v>0.12208200258225685</v>
      </c>
      <c r="M118" s="299">
        <v>0.10942044769269053</v>
      </c>
      <c r="N118" s="299">
        <v>0.13276858548626327</v>
      </c>
      <c r="O118" s="299">
        <v>5.2436409354447738E-2</v>
      </c>
      <c r="P118" s="299">
        <v>0.17073339928614448</v>
      </c>
      <c r="Q118" s="299">
        <v>0.12907244269497278</v>
      </c>
      <c r="R118" s="299">
        <v>0.10220947452749053</v>
      </c>
      <c r="S118" s="299">
        <v>3.4767616618628485E-3</v>
      </c>
      <c r="T118" s="299">
        <v>9.9603448115489657E-2</v>
      </c>
      <c r="U118" s="299">
        <v>5.472373971646368E-2</v>
      </c>
      <c r="V118" s="299">
        <v>0</v>
      </c>
      <c r="W118" s="299">
        <v>2.9317054606835969E-2</v>
      </c>
      <c r="X118" s="299">
        <v>0.28437755727566699</v>
      </c>
      <c r="Y118" s="299">
        <v>7.8148169038010779E-2</v>
      </c>
      <c r="Z118" s="299">
        <v>0.1090409570916423</v>
      </c>
      <c r="AA118" s="299">
        <v>0</v>
      </c>
      <c r="AB118" s="362" t="s">
        <v>275</v>
      </c>
      <c r="AC118" s="361" t="s">
        <v>1658</v>
      </c>
      <c r="AD118" s="372" t="s">
        <v>275</v>
      </c>
      <c r="AE118" s="304" t="s">
        <v>275</v>
      </c>
      <c r="AF118" s="360" t="s">
        <v>275</v>
      </c>
      <c r="AG118" s="361" t="s">
        <v>275</v>
      </c>
      <c r="AH118" s="304" t="s">
        <v>275</v>
      </c>
      <c r="AI118" s="359" t="s">
        <v>275</v>
      </c>
    </row>
    <row r="119" spans="1:35" s="94" customFormat="1" ht="78" outlineLevel="1" x14ac:dyDescent="0.3">
      <c r="A119" s="165">
        <v>102</v>
      </c>
      <c r="B119" s="166" t="s">
        <v>923</v>
      </c>
      <c r="C119" s="166" t="s">
        <v>5</v>
      </c>
      <c r="D119" s="165" t="s">
        <v>324</v>
      </c>
      <c r="E119" s="373" t="s">
        <v>933</v>
      </c>
      <c r="F119" s="189">
        <v>1</v>
      </c>
      <c r="G119" s="189">
        <v>16</v>
      </c>
      <c r="H119" s="189">
        <v>527</v>
      </c>
      <c r="I119" s="189">
        <v>527</v>
      </c>
      <c r="J119" s="170" t="s">
        <v>926</v>
      </c>
      <c r="K119" s="170">
        <v>9.2505532457652612E-2</v>
      </c>
      <c r="L119" s="170">
        <v>0.15980405724071126</v>
      </c>
      <c r="M119" s="170">
        <v>6.123913298402468E-4</v>
      </c>
      <c r="N119" s="170">
        <v>0.15583739709254793</v>
      </c>
      <c r="O119" s="170">
        <v>9.2006313522732357E-3</v>
      </c>
      <c r="P119" s="170">
        <v>0.24257784294133794</v>
      </c>
      <c r="Q119" s="170">
        <v>0.39711363940507094</v>
      </c>
      <c r="R119" s="170">
        <v>0.17519040711369174</v>
      </c>
      <c r="S119" s="170">
        <v>1.1037174862801539E-3</v>
      </c>
      <c r="T119" s="170">
        <v>0.20281787513618854</v>
      </c>
      <c r="U119" s="170">
        <v>0.22744048660834482</v>
      </c>
      <c r="V119" s="170">
        <v>0</v>
      </c>
      <c r="W119" s="170">
        <v>2.6270989984083549E-4</v>
      </c>
      <c r="X119" s="170">
        <v>8.6329733144199458E-4</v>
      </c>
      <c r="Y119" s="170">
        <v>0.15023229534307664</v>
      </c>
      <c r="Z119" s="170">
        <v>9.7973288092995889E-5</v>
      </c>
      <c r="AA119" s="170">
        <v>0</v>
      </c>
      <c r="AB119" s="170" t="s">
        <v>926</v>
      </c>
      <c r="AC119" s="191" t="s">
        <v>1923</v>
      </c>
      <c r="AD119" s="241">
        <v>5.56</v>
      </c>
      <c r="AE119" s="193" t="s">
        <v>2440</v>
      </c>
      <c r="AF119" s="192" t="s">
        <v>275</v>
      </c>
      <c r="AG119" s="191" t="s">
        <v>2439</v>
      </c>
      <c r="AH119" s="375" t="s">
        <v>2404</v>
      </c>
      <c r="AI119" s="169" t="s">
        <v>275</v>
      </c>
    </row>
    <row r="120" spans="1:35" s="94" customFormat="1" outlineLevel="1" x14ac:dyDescent="0.3">
      <c r="A120" s="312">
        <v>103</v>
      </c>
      <c r="B120" s="313" t="s">
        <v>275</v>
      </c>
      <c r="C120" s="313" t="s">
        <v>3038</v>
      </c>
      <c r="D120" s="312" t="s">
        <v>3555</v>
      </c>
      <c r="E120" s="313" t="s">
        <v>275</v>
      </c>
      <c r="F120" s="314" t="s">
        <v>275</v>
      </c>
      <c r="G120" s="314" t="s">
        <v>275</v>
      </c>
      <c r="H120" s="314" t="s">
        <v>275</v>
      </c>
      <c r="I120" s="314" t="s">
        <v>275</v>
      </c>
      <c r="J120" s="315" t="s">
        <v>925</v>
      </c>
      <c r="K120" s="315" t="s">
        <v>1351</v>
      </c>
      <c r="L120" s="315" t="s">
        <v>1351</v>
      </c>
      <c r="M120" s="315" t="s">
        <v>1351</v>
      </c>
      <c r="N120" s="315" t="s">
        <v>1351</v>
      </c>
      <c r="O120" s="315" t="s">
        <v>1351</v>
      </c>
      <c r="P120" s="315" t="s">
        <v>1351</v>
      </c>
      <c r="Q120" s="315" t="s">
        <v>1351</v>
      </c>
      <c r="R120" s="315" t="s">
        <v>1351</v>
      </c>
      <c r="S120" s="315" t="s">
        <v>1351</v>
      </c>
      <c r="T120" s="315" t="s">
        <v>1351</v>
      </c>
      <c r="U120" s="315" t="s">
        <v>1351</v>
      </c>
      <c r="V120" s="315" t="s">
        <v>1351</v>
      </c>
      <c r="W120" s="315" t="s">
        <v>1351</v>
      </c>
      <c r="X120" s="315" t="s">
        <v>1351</v>
      </c>
      <c r="Y120" s="315" t="s">
        <v>1351</v>
      </c>
      <c r="Z120" s="315" t="s">
        <v>1351</v>
      </c>
      <c r="AA120" s="315" t="s">
        <v>1351</v>
      </c>
      <c r="AB120" s="315" t="s">
        <v>275</v>
      </c>
      <c r="AC120" s="316" t="s">
        <v>3121</v>
      </c>
      <c r="AD120" s="317" t="s">
        <v>275</v>
      </c>
      <c r="AE120" s="318" t="s">
        <v>275</v>
      </c>
      <c r="AF120" s="319" t="s">
        <v>275</v>
      </c>
      <c r="AG120" s="393" t="s">
        <v>275</v>
      </c>
      <c r="AH120" s="394" t="s">
        <v>275</v>
      </c>
      <c r="AI120" s="395" t="s">
        <v>275</v>
      </c>
    </row>
    <row r="121" spans="1:35" s="94" customFormat="1" ht="39" outlineLevel="1" x14ac:dyDescent="0.3">
      <c r="A121" s="292">
        <v>104</v>
      </c>
      <c r="B121" s="391" t="s">
        <v>923</v>
      </c>
      <c r="C121" s="391" t="s">
        <v>275</v>
      </c>
      <c r="D121" s="292" t="s">
        <v>1621</v>
      </c>
      <c r="E121" s="363" t="s">
        <v>3669</v>
      </c>
      <c r="F121" s="364" t="s">
        <v>275</v>
      </c>
      <c r="G121" s="364" t="s">
        <v>275</v>
      </c>
      <c r="H121" s="364" t="s">
        <v>275</v>
      </c>
      <c r="I121" s="364" t="s">
        <v>275</v>
      </c>
      <c r="J121" s="392" t="s">
        <v>925</v>
      </c>
      <c r="K121" s="392">
        <f>K122+K123*K$125</f>
        <v>2.8669761286031643</v>
      </c>
      <c r="L121" s="392">
        <f t="shared" ref="L121:AA121" si="42">L122+L123*L$125</f>
        <v>2.2071072957654012</v>
      </c>
      <c r="M121" s="392">
        <f t="shared" si="42"/>
        <v>0.15074186205910775</v>
      </c>
      <c r="N121" s="392">
        <f t="shared" si="42"/>
        <v>5.9394791174278128</v>
      </c>
      <c r="O121" s="392">
        <f t="shared" si="42"/>
        <v>1.4741325966967813</v>
      </c>
      <c r="P121" s="392">
        <f t="shared" si="42"/>
        <v>15.661532846562716</v>
      </c>
      <c r="Q121" s="392">
        <f t="shared" si="42"/>
        <v>8.7565934756996668</v>
      </c>
      <c r="R121" s="392">
        <f t="shared" si="42"/>
        <v>12.977862261718508</v>
      </c>
      <c r="S121" s="392">
        <f t="shared" si="42"/>
        <v>8.2321736194764998</v>
      </c>
      <c r="T121" s="392">
        <f t="shared" si="42"/>
        <v>10.089545096956726</v>
      </c>
      <c r="U121" s="392">
        <f t="shared" si="42"/>
        <v>3.6408146863387683</v>
      </c>
      <c r="V121" s="392">
        <f t="shared" si="42"/>
        <v>4.1189329460089102E-2</v>
      </c>
      <c r="W121" s="392">
        <f t="shared" si="42"/>
        <v>1.7522571718933667E-2</v>
      </c>
      <c r="X121" s="392">
        <f t="shared" si="42"/>
        <v>2.0923680919558195E-3</v>
      </c>
      <c r="Y121" s="392">
        <f t="shared" si="42"/>
        <v>7.4701941634335585</v>
      </c>
      <c r="Z121" s="392">
        <f t="shared" si="42"/>
        <v>5.414458351303582E-4</v>
      </c>
      <c r="AA121" s="392">
        <f t="shared" si="42"/>
        <v>0</v>
      </c>
      <c r="AB121" s="392" t="s">
        <v>925</v>
      </c>
      <c r="AC121" s="367" t="s">
        <v>1825</v>
      </c>
      <c r="AD121" s="368" t="s">
        <v>275</v>
      </c>
      <c r="AE121" s="329" t="s">
        <v>275</v>
      </c>
      <c r="AF121" s="365" t="s">
        <v>275</v>
      </c>
      <c r="AG121" s="367" t="s">
        <v>275</v>
      </c>
      <c r="AH121" s="329" t="s">
        <v>275</v>
      </c>
      <c r="AI121" s="369" t="s">
        <v>275</v>
      </c>
    </row>
    <row r="122" spans="1:35" s="94" customFormat="1" ht="39" outlineLevel="1" x14ac:dyDescent="0.3">
      <c r="A122" s="165">
        <v>105</v>
      </c>
      <c r="B122" s="166" t="s">
        <v>275</v>
      </c>
      <c r="C122" s="166" t="s">
        <v>275</v>
      </c>
      <c r="D122" s="165" t="s">
        <v>1621</v>
      </c>
      <c r="E122" s="240" t="s">
        <v>3669</v>
      </c>
      <c r="F122" s="189">
        <v>1</v>
      </c>
      <c r="G122" s="189">
        <v>13</v>
      </c>
      <c r="H122" s="189">
        <v>534</v>
      </c>
      <c r="I122" s="189">
        <v>534</v>
      </c>
      <c r="J122" s="170" t="s">
        <v>925</v>
      </c>
      <c r="K122" s="170">
        <v>2.7392130032051916</v>
      </c>
      <c r="L122" s="170">
        <v>2.1227417707047644</v>
      </c>
      <c r="M122" s="170">
        <v>0.11563131893395126</v>
      </c>
      <c r="N122" s="170">
        <v>5.9322027736337839</v>
      </c>
      <c r="O122" s="170">
        <v>1.4726433904915561</v>
      </c>
      <c r="P122" s="170">
        <v>14.699611168445978</v>
      </c>
      <c r="Q122" s="170">
        <v>8.7564238303795747</v>
      </c>
      <c r="R122" s="170">
        <v>12.846845980525778</v>
      </c>
      <c r="S122" s="170">
        <v>8.1475282910529678</v>
      </c>
      <c r="T122" s="170">
        <v>10.058919035733192</v>
      </c>
      <c r="U122" s="170">
        <v>3.6408146863387683</v>
      </c>
      <c r="V122" s="170">
        <v>4.1189329460089102E-2</v>
      </c>
      <c r="W122" s="170">
        <v>1.7366362582898604E-2</v>
      </c>
      <c r="X122" s="170">
        <v>1.9914587761966696E-3</v>
      </c>
      <c r="Y122" s="170">
        <v>7.4421052862346446</v>
      </c>
      <c r="Z122" s="170">
        <v>5.414458351303582E-4</v>
      </c>
      <c r="AA122" s="170">
        <v>0</v>
      </c>
      <c r="AB122" s="170" t="s">
        <v>925</v>
      </c>
      <c r="AC122" s="191" t="s">
        <v>1923</v>
      </c>
      <c r="AD122" s="241" t="s">
        <v>275</v>
      </c>
      <c r="AE122" s="193" t="s">
        <v>275</v>
      </c>
      <c r="AF122" s="192" t="s">
        <v>275</v>
      </c>
      <c r="AG122" s="191" t="s">
        <v>275</v>
      </c>
      <c r="AH122" s="194" t="s">
        <v>275</v>
      </c>
      <c r="AI122" s="169" t="s">
        <v>275</v>
      </c>
    </row>
    <row r="123" spans="1:35" s="94" customFormat="1" outlineLevel="1" x14ac:dyDescent="0.3">
      <c r="A123" s="357">
        <v>106</v>
      </c>
      <c r="B123" s="358" t="s">
        <v>275</v>
      </c>
      <c r="C123" s="358" t="s">
        <v>275</v>
      </c>
      <c r="D123" s="357" t="s">
        <v>1661</v>
      </c>
      <c r="E123" s="370" t="s">
        <v>275</v>
      </c>
      <c r="F123" s="371" t="s">
        <v>275</v>
      </c>
      <c r="G123" s="371" t="s">
        <v>275</v>
      </c>
      <c r="H123" s="371" t="s">
        <v>275</v>
      </c>
      <c r="I123" s="371" t="s">
        <v>275</v>
      </c>
      <c r="J123" s="362" t="s">
        <v>275</v>
      </c>
      <c r="K123" s="299">
        <v>0.26505873186737872</v>
      </c>
      <c r="L123" s="299">
        <v>9.7100333272559791E-2</v>
      </c>
      <c r="M123" s="299">
        <v>0.62611742019071814</v>
      </c>
      <c r="N123" s="299">
        <v>0.56798794959519194</v>
      </c>
      <c r="O123" s="299">
        <v>0.66087872098144573</v>
      </c>
      <c r="P123" s="299">
        <v>0.49078645772586005</v>
      </c>
      <c r="Q123" s="299">
        <v>0.5483112103698855</v>
      </c>
      <c r="R123" s="299">
        <v>0.56779013461837646</v>
      </c>
      <c r="S123" s="299">
        <v>0.57714663957522039</v>
      </c>
      <c r="T123" s="299">
        <v>0.58012129559082781</v>
      </c>
      <c r="U123" s="299">
        <v>0.45003448374810673</v>
      </c>
      <c r="V123" s="299">
        <v>0.39129411757420496</v>
      </c>
      <c r="W123" s="299">
        <v>0.2035647415003386</v>
      </c>
      <c r="X123" s="299">
        <v>0.19261116044312757</v>
      </c>
      <c r="Y123" s="299">
        <v>0.23760774761959733</v>
      </c>
      <c r="Z123" s="299">
        <v>0.22263116214380013</v>
      </c>
      <c r="AA123" s="299">
        <v>0</v>
      </c>
      <c r="AB123" s="362" t="s">
        <v>275</v>
      </c>
      <c r="AC123" s="361" t="s">
        <v>1660</v>
      </c>
      <c r="AD123" s="372" t="s">
        <v>275</v>
      </c>
      <c r="AE123" s="304" t="s">
        <v>275</v>
      </c>
      <c r="AF123" s="360" t="s">
        <v>275</v>
      </c>
      <c r="AG123" s="361" t="s">
        <v>275</v>
      </c>
      <c r="AH123" s="304" t="s">
        <v>275</v>
      </c>
      <c r="AI123" s="359" t="s">
        <v>275</v>
      </c>
    </row>
    <row r="124" spans="1:35" s="94" customFormat="1" x14ac:dyDescent="0.3">
      <c r="A124" s="138">
        <v>107</v>
      </c>
      <c r="B124" s="138" t="s">
        <v>275</v>
      </c>
      <c r="C124" s="139" t="s">
        <v>275</v>
      </c>
      <c r="D124" s="138" t="s">
        <v>253</v>
      </c>
      <c r="E124" s="140" t="s">
        <v>275</v>
      </c>
      <c r="F124" s="141" t="s">
        <v>275</v>
      </c>
      <c r="G124" s="141" t="s">
        <v>275</v>
      </c>
      <c r="H124" s="141" t="s">
        <v>275</v>
      </c>
      <c r="I124" s="141" t="s">
        <v>275</v>
      </c>
      <c r="J124" s="141" t="s">
        <v>275</v>
      </c>
      <c r="K124" s="141" t="s">
        <v>275</v>
      </c>
      <c r="L124" s="142" t="s">
        <v>275</v>
      </c>
      <c r="M124" s="141" t="s">
        <v>275</v>
      </c>
      <c r="N124" s="141" t="s">
        <v>275</v>
      </c>
      <c r="O124" s="141" t="s">
        <v>275</v>
      </c>
      <c r="P124" s="141" t="s">
        <v>275</v>
      </c>
      <c r="Q124" s="141" t="s">
        <v>275</v>
      </c>
      <c r="R124" s="141" t="s">
        <v>275</v>
      </c>
      <c r="S124" s="141" t="s">
        <v>275</v>
      </c>
      <c r="T124" s="141" t="s">
        <v>275</v>
      </c>
      <c r="U124" s="141" t="s">
        <v>275</v>
      </c>
      <c r="V124" s="141" t="s">
        <v>275</v>
      </c>
      <c r="W124" s="141" t="s">
        <v>275</v>
      </c>
      <c r="X124" s="141" t="s">
        <v>275</v>
      </c>
      <c r="Y124" s="141" t="s">
        <v>275</v>
      </c>
      <c r="Z124" s="141" t="s">
        <v>275</v>
      </c>
      <c r="AA124" s="141" t="s">
        <v>275</v>
      </c>
      <c r="AB124" s="141" t="s">
        <v>275</v>
      </c>
      <c r="AC124" s="172" t="s">
        <v>275</v>
      </c>
      <c r="AD124" s="244" t="s">
        <v>275</v>
      </c>
      <c r="AE124" s="138" t="s">
        <v>275</v>
      </c>
      <c r="AF124" s="141" t="s">
        <v>275</v>
      </c>
      <c r="AG124" s="172" t="s">
        <v>275</v>
      </c>
      <c r="AH124" s="173" t="s">
        <v>275</v>
      </c>
      <c r="AI124" s="141" t="s">
        <v>275</v>
      </c>
    </row>
    <row r="125" spans="1:35" s="94" customFormat="1" ht="52" outlineLevel="1" x14ac:dyDescent="0.3">
      <c r="A125" s="165">
        <v>108</v>
      </c>
      <c r="B125" s="166" t="s">
        <v>275</v>
      </c>
      <c r="C125" s="166" t="s">
        <v>275</v>
      </c>
      <c r="D125" s="187" t="s">
        <v>1655</v>
      </c>
      <c r="E125" s="188" t="s">
        <v>3670</v>
      </c>
      <c r="F125" s="189">
        <v>1</v>
      </c>
      <c r="G125" s="190">
        <v>13</v>
      </c>
      <c r="H125" s="190">
        <v>541</v>
      </c>
      <c r="I125" s="190">
        <v>541</v>
      </c>
      <c r="J125" s="170" t="s">
        <v>925</v>
      </c>
      <c r="K125" s="170">
        <v>0.48201817196461449</v>
      </c>
      <c r="L125" s="170">
        <v>0.86884897525349847</v>
      </c>
      <c r="M125" s="170">
        <v>5.6076611180154785E-2</v>
      </c>
      <c r="N125" s="170">
        <v>1.2810736212299957E-2</v>
      </c>
      <c r="O125" s="170">
        <v>2.2533729078365525E-3</v>
      </c>
      <c r="P125" s="170">
        <v>1.9599596993241444</v>
      </c>
      <c r="Q125" s="170">
        <v>3.093960453181927E-4</v>
      </c>
      <c r="R125" s="170">
        <v>0.23074772385890124</v>
      </c>
      <c r="S125" s="170">
        <v>0.1466617365836714</v>
      </c>
      <c r="T125" s="170">
        <v>5.2792513318001451E-2</v>
      </c>
      <c r="U125" s="170">
        <v>0</v>
      </c>
      <c r="V125" s="170">
        <v>0</v>
      </c>
      <c r="W125" s="170">
        <v>7.6736833148879414E-4</v>
      </c>
      <c r="X125" s="170">
        <v>5.2390170708174115E-4</v>
      </c>
      <c r="Y125" s="170">
        <v>0.11821532538527857</v>
      </c>
      <c r="Z125" s="170">
        <v>0</v>
      </c>
      <c r="AA125" s="170">
        <v>0</v>
      </c>
      <c r="AB125" s="170" t="s">
        <v>925</v>
      </c>
      <c r="AC125" s="191" t="s">
        <v>1927</v>
      </c>
      <c r="AD125" s="241" t="s">
        <v>275</v>
      </c>
      <c r="AE125" s="193" t="s">
        <v>275</v>
      </c>
      <c r="AF125" s="192" t="s">
        <v>275</v>
      </c>
      <c r="AG125" s="191" t="s">
        <v>275</v>
      </c>
      <c r="AH125" s="194" t="s">
        <v>275</v>
      </c>
      <c r="AI125" s="169" t="s">
        <v>275</v>
      </c>
    </row>
    <row r="126" spans="1:35" s="94" customFormat="1" x14ac:dyDescent="0.3">
      <c r="A126" s="396">
        <v>109</v>
      </c>
      <c r="B126" s="396" t="s">
        <v>923</v>
      </c>
      <c r="C126" s="397" t="s">
        <v>15</v>
      </c>
      <c r="D126" s="396" t="s">
        <v>289</v>
      </c>
      <c r="E126" s="398" t="s">
        <v>275</v>
      </c>
      <c r="F126" s="399" t="s">
        <v>275</v>
      </c>
      <c r="G126" s="399" t="s">
        <v>275</v>
      </c>
      <c r="H126" s="399" t="s">
        <v>275</v>
      </c>
      <c r="I126" s="399" t="s">
        <v>275</v>
      </c>
      <c r="J126" s="400" t="s">
        <v>275</v>
      </c>
      <c r="K126" s="400" t="s">
        <v>275</v>
      </c>
      <c r="L126" s="400" t="s">
        <v>275</v>
      </c>
      <c r="M126" s="400" t="s">
        <v>275</v>
      </c>
      <c r="N126" s="400" t="s">
        <v>275</v>
      </c>
      <c r="O126" s="400" t="s">
        <v>275</v>
      </c>
      <c r="P126" s="400" t="s">
        <v>275</v>
      </c>
      <c r="Q126" s="400" t="s">
        <v>275</v>
      </c>
      <c r="R126" s="400" t="s">
        <v>275</v>
      </c>
      <c r="S126" s="400" t="s">
        <v>275</v>
      </c>
      <c r="T126" s="400" t="s">
        <v>275</v>
      </c>
      <c r="U126" s="400" t="s">
        <v>275</v>
      </c>
      <c r="V126" s="400" t="s">
        <v>275</v>
      </c>
      <c r="W126" s="400" t="s">
        <v>275</v>
      </c>
      <c r="X126" s="400" t="s">
        <v>275</v>
      </c>
      <c r="Y126" s="400" t="s">
        <v>275</v>
      </c>
      <c r="Z126" s="400" t="s">
        <v>275</v>
      </c>
      <c r="AA126" s="400" t="s">
        <v>275</v>
      </c>
      <c r="AB126" s="400" t="s">
        <v>275</v>
      </c>
      <c r="AC126" s="401" t="s">
        <v>275</v>
      </c>
      <c r="AD126" s="402" t="s">
        <v>275</v>
      </c>
      <c r="AE126" s="403" t="s">
        <v>275</v>
      </c>
      <c r="AF126" s="404" t="s">
        <v>275</v>
      </c>
      <c r="AG126" s="401" t="s">
        <v>275</v>
      </c>
      <c r="AH126" s="144" t="s">
        <v>275</v>
      </c>
      <c r="AI126" s="141" t="s">
        <v>275</v>
      </c>
    </row>
    <row r="127" spans="1:35" s="94" customFormat="1" ht="26" outlineLevel="1" x14ac:dyDescent="0.3">
      <c r="A127" s="145">
        <v>110</v>
      </c>
      <c r="B127" s="146" t="s">
        <v>923</v>
      </c>
      <c r="C127" s="405" t="s">
        <v>38</v>
      </c>
      <c r="D127" s="406" t="s">
        <v>3247</v>
      </c>
      <c r="E127" s="405" t="s">
        <v>275</v>
      </c>
      <c r="F127" s="150" t="s">
        <v>275</v>
      </c>
      <c r="G127" s="150" t="s">
        <v>275</v>
      </c>
      <c r="H127" s="150" t="s">
        <v>275</v>
      </c>
      <c r="I127" s="150" t="s">
        <v>275</v>
      </c>
      <c r="J127" s="150" t="s">
        <v>925</v>
      </c>
      <c r="K127" s="151">
        <f t="shared" ref="K127:AA127" si="43">SUM(K132,K139,K149,K156,K183)</f>
        <v>18.534283357107753</v>
      </c>
      <c r="L127" s="150">
        <f t="shared" si="43"/>
        <v>33.672713069140976</v>
      </c>
      <c r="M127" s="150">
        <f t="shared" si="43"/>
        <v>3.6477665529688932</v>
      </c>
      <c r="N127" s="150">
        <f t="shared" si="43"/>
        <v>28.704270636909456</v>
      </c>
      <c r="O127" s="150">
        <f t="shared" si="43"/>
        <v>9.7197575919474382</v>
      </c>
      <c r="P127" s="150">
        <f t="shared" si="43"/>
        <v>74.90864686802972</v>
      </c>
      <c r="Q127" s="150">
        <f t="shared" si="43"/>
        <v>156.9131754284422</v>
      </c>
      <c r="R127" s="150">
        <f t="shared" si="43"/>
        <v>118.51098362148747</v>
      </c>
      <c r="S127" s="150">
        <f t="shared" si="43"/>
        <v>8.0974936443203287</v>
      </c>
      <c r="T127" s="150">
        <f t="shared" si="43"/>
        <v>64.216359606743978</v>
      </c>
      <c r="U127" s="150">
        <f t="shared" si="43"/>
        <v>117.23086320128419</v>
      </c>
      <c r="V127" s="150">
        <f t="shared" si="43"/>
        <v>15.040069966041989</v>
      </c>
      <c r="W127" s="150">
        <f t="shared" si="43"/>
        <v>2.1386287634433256</v>
      </c>
      <c r="X127" s="150">
        <f t="shared" si="43"/>
        <v>19.920671746971589</v>
      </c>
      <c r="Y127" s="150">
        <f t="shared" si="43"/>
        <v>114.84593579068348</v>
      </c>
      <c r="Z127" s="150">
        <f t="shared" si="43"/>
        <v>1.5536295192310763</v>
      </c>
      <c r="AA127" s="150">
        <f t="shared" si="43"/>
        <v>49.221797588731889</v>
      </c>
      <c r="AB127" s="150" t="s">
        <v>925</v>
      </c>
      <c r="AC127" s="148" t="s">
        <v>2190</v>
      </c>
      <c r="AD127" s="247" t="s">
        <v>275</v>
      </c>
      <c r="AE127" s="248" t="s">
        <v>275</v>
      </c>
      <c r="AF127" s="249" t="s">
        <v>275</v>
      </c>
      <c r="AG127" s="148" t="s">
        <v>275</v>
      </c>
      <c r="AH127" s="250" t="s">
        <v>275</v>
      </c>
      <c r="AI127" s="149" t="s">
        <v>275</v>
      </c>
    </row>
    <row r="128" spans="1:35" s="94" customFormat="1" ht="26" outlineLevel="1" x14ac:dyDescent="0.3">
      <c r="A128" s="165">
        <v>111</v>
      </c>
      <c r="B128" s="166" t="s">
        <v>275</v>
      </c>
      <c r="C128" s="166" t="s">
        <v>38</v>
      </c>
      <c r="D128" s="165" t="s">
        <v>3248</v>
      </c>
      <c r="E128" s="166" t="s">
        <v>275</v>
      </c>
      <c r="F128" s="169">
        <f>FLOOR(G128/10, 1)</f>
        <v>1</v>
      </c>
      <c r="G128" s="169">
        <v>10</v>
      </c>
      <c r="H128" s="169" t="s">
        <v>275</v>
      </c>
      <c r="I128" s="169" t="s">
        <v>275</v>
      </c>
      <c r="J128" s="170" t="s">
        <v>925</v>
      </c>
      <c r="K128" s="170">
        <v>14.357501305816662</v>
      </c>
      <c r="L128" s="170">
        <v>13.375514697527796</v>
      </c>
      <c r="M128" s="170">
        <v>7.3865148578620393E-2</v>
      </c>
      <c r="N128" s="170">
        <v>18.358016416669543</v>
      </c>
      <c r="O128" s="170">
        <v>4.0876671231391626</v>
      </c>
      <c r="P128" s="170">
        <v>58.85347157624993</v>
      </c>
      <c r="Q128" s="170">
        <v>12.197256245184702</v>
      </c>
      <c r="R128" s="170">
        <v>23.902778842184208</v>
      </c>
      <c r="S128" s="170">
        <v>5.4398265022343617</v>
      </c>
      <c r="T128" s="170">
        <v>21.278819248547656</v>
      </c>
      <c r="U128" s="170">
        <v>12.668498562376584</v>
      </c>
      <c r="V128" s="170">
        <v>0.83824656834689437</v>
      </c>
      <c r="W128" s="170">
        <v>0.15031444151725379</v>
      </c>
      <c r="X128" s="170">
        <v>11.458933104948192</v>
      </c>
      <c r="Y128" s="170">
        <v>22.05306376800754</v>
      </c>
      <c r="Z128" s="170">
        <v>1.1627607509255034E-2</v>
      </c>
      <c r="AA128" s="170">
        <v>0.29275919667639017</v>
      </c>
      <c r="AB128" s="170" t="s">
        <v>925</v>
      </c>
      <c r="AC128" s="166" t="s">
        <v>1928</v>
      </c>
      <c r="AD128" s="170" t="s">
        <v>275</v>
      </c>
      <c r="AE128" s="165" t="s">
        <v>275</v>
      </c>
      <c r="AF128" s="169" t="s">
        <v>275</v>
      </c>
      <c r="AG128" s="166" t="s">
        <v>275</v>
      </c>
      <c r="AH128" s="171" t="s">
        <v>275</v>
      </c>
      <c r="AI128" s="169" t="s">
        <v>275</v>
      </c>
    </row>
    <row r="129" spans="1:35" s="94" customFormat="1" ht="39" outlineLevel="1" x14ac:dyDescent="0.3">
      <c r="A129" s="145">
        <v>112</v>
      </c>
      <c r="B129" s="146" t="s">
        <v>275</v>
      </c>
      <c r="C129" s="146" t="s">
        <v>38</v>
      </c>
      <c r="D129" s="145" t="s">
        <v>3249</v>
      </c>
      <c r="E129" s="146" t="s">
        <v>275</v>
      </c>
      <c r="F129" s="149" t="s">
        <v>275</v>
      </c>
      <c r="G129" s="149" t="s">
        <v>275</v>
      </c>
      <c r="H129" s="149" t="s">
        <v>275</v>
      </c>
      <c r="I129" s="149" t="s">
        <v>275</v>
      </c>
      <c r="J129" s="150" t="s">
        <v>925</v>
      </c>
      <c r="K129" s="151">
        <f t="shared" ref="K129:AA129" si="44">SUM(K132,K139,K149,K183)</f>
        <v>2.2880861647430013</v>
      </c>
      <c r="L129" s="151">
        <f t="shared" si="44"/>
        <v>4.7107768106053127</v>
      </c>
      <c r="M129" s="151">
        <f t="shared" si="44"/>
        <v>0.77935530567586742</v>
      </c>
      <c r="N129" s="151">
        <f t="shared" si="44"/>
        <v>4.4842558489458169</v>
      </c>
      <c r="O129" s="151">
        <f t="shared" si="44"/>
        <v>0.38885432788590646</v>
      </c>
      <c r="P129" s="151">
        <f t="shared" si="44"/>
        <v>6.2711417312473792</v>
      </c>
      <c r="Q129" s="151">
        <f t="shared" si="44"/>
        <v>14.681823001074076</v>
      </c>
      <c r="R129" s="151">
        <f t="shared" si="44"/>
        <v>12.740015435932985</v>
      </c>
      <c r="S129" s="151">
        <f t="shared" si="44"/>
        <v>0.22572067572172166</v>
      </c>
      <c r="T129" s="151">
        <f t="shared" si="44"/>
        <v>11.774521366946905</v>
      </c>
      <c r="U129" s="151">
        <f t="shared" si="44"/>
        <v>8.0067539969292909</v>
      </c>
      <c r="V129" s="151">
        <f t="shared" si="44"/>
        <v>4.0787639841366508</v>
      </c>
      <c r="W129" s="151">
        <f t="shared" si="44"/>
        <v>1.537043788996159</v>
      </c>
      <c r="X129" s="151">
        <f t="shared" si="44"/>
        <v>18.664088388142307</v>
      </c>
      <c r="Y129" s="151">
        <f t="shared" si="44"/>
        <v>11.594913639849127</v>
      </c>
      <c r="Z129" s="151">
        <f t="shared" si="44"/>
        <v>0.8095634649263751</v>
      </c>
      <c r="AA129" s="151">
        <f t="shared" si="44"/>
        <v>4.9875262959751581</v>
      </c>
      <c r="AB129" s="150" t="s">
        <v>925</v>
      </c>
      <c r="AC129" s="146" t="s">
        <v>2190</v>
      </c>
      <c r="AD129" s="150" t="s">
        <v>275</v>
      </c>
      <c r="AE129" s="145" t="s">
        <v>275</v>
      </c>
      <c r="AF129" s="149" t="s">
        <v>275</v>
      </c>
      <c r="AG129" s="146" t="s">
        <v>275</v>
      </c>
      <c r="AH129" s="152" t="s">
        <v>275</v>
      </c>
      <c r="AI129" s="149" t="s">
        <v>275</v>
      </c>
    </row>
    <row r="130" spans="1:35" s="94" customFormat="1" ht="52" outlineLevel="1" x14ac:dyDescent="0.3">
      <c r="A130" s="145">
        <v>113</v>
      </c>
      <c r="B130" s="146" t="s">
        <v>275</v>
      </c>
      <c r="C130" s="146" t="s">
        <v>38</v>
      </c>
      <c r="D130" s="145" t="s">
        <v>3250</v>
      </c>
      <c r="E130" s="146" t="s">
        <v>275</v>
      </c>
      <c r="F130" s="149" t="s">
        <v>275</v>
      </c>
      <c r="G130" s="149" t="s">
        <v>275</v>
      </c>
      <c r="H130" s="149" t="s">
        <v>275</v>
      </c>
      <c r="I130" s="149" t="s">
        <v>275</v>
      </c>
      <c r="J130" s="150" t="s">
        <v>925</v>
      </c>
      <c r="K130" s="151">
        <f t="shared" ref="K130:AA130" si="45">SUM(K132,K139,K149)</f>
        <v>1.5737825296162531</v>
      </c>
      <c r="L130" s="151">
        <f t="shared" si="45"/>
        <v>2.6887101041597568</v>
      </c>
      <c r="M130" s="151">
        <f t="shared" si="45"/>
        <v>0.74159295924633573</v>
      </c>
      <c r="N130" s="151">
        <f t="shared" si="45"/>
        <v>3.0968859381587963</v>
      </c>
      <c r="O130" s="151">
        <f t="shared" si="45"/>
        <v>2.1286556019510211E-2</v>
      </c>
      <c r="P130" s="151">
        <f t="shared" si="45"/>
        <v>3.7382319651023996</v>
      </c>
      <c r="Q130" s="151">
        <f t="shared" si="45"/>
        <v>10.128466074526365</v>
      </c>
      <c r="R130" s="151">
        <f t="shared" si="45"/>
        <v>7.0791831386322617</v>
      </c>
      <c r="S130" s="151">
        <f t="shared" si="45"/>
        <v>0.20763252185449282</v>
      </c>
      <c r="T130" s="151">
        <f t="shared" si="45"/>
        <v>3.923565225128764</v>
      </c>
      <c r="U130" s="151">
        <f t="shared" si="45"/>
        <v>2.149944138849587</v>
      </c>
      <c r="V130" s="151">
        <f t="shared" si="45"/>
        <v>4.0278121837136203</v>
      </c>
      <c r="W130" s="151">
        <f t="shared" si="45"/>
        <v>1.5346296777986881</v>
      </c>
      <c r="X130" s="151">
        <f t="shared" si="45"/>
        <v>18.661422919981</v>
      </c>
      <c r="Y130" s="151">
        <f t="shared" si="45"/>
        <v>8.2219824480971972</v>
      </c>
      <c r="Z130" s="151">
        <f t="shared" si="45"/>
        <v>0.80865067819053671</v>
      </c>
      <c r="AA130" s="151">
        <f t="shared" si="45"/>
        <v>4.9787401648068981</v>
      </c>
      <c r="AB130" s="150" t="s">
        <v>925</v>
      </c>
      <c r="AC130" s="146" t="s">
        <v>2190</v>
      </c>
      <c r="AD130" s="150" t="s">
        <v>275</v>
      </c>
      <c r="AE130" s="145" t="s">
        <v>275</v>
      </c>
      <c r="AF130" s="149" t="s">
        <v>275</v>
      </c>
      <c r="AG130" s="146" t="s">
        <v>275</v>
      </c>
      <c r="AH130" s="152" t="s">
        <v>275</v>
      </c>
      <c r="AI130" s="149" t="s">
        <v>275</v>
      </c>
    </row>
    <row r="131" spans="1:35" s="94" customFormat="1" x14ac:dyDescent="0.3">
      <c r="A131" s="138">
        <v>114</v>
      </c>
      <c r="B131" s="138" t="s">
        <v>923</v>
      </c>
      <c r="C131" s="139" t="s">
        <v>1730</v>
      </c>
      <c r="D131" s="138" t="s">
        <v>1731</v>
      </c>
      <c r="E131" s="140" t="s">
        <v>275</v>
      </c>
      <c r="F131" s="141" t="s">
        <v>275</v>
      </c>
      <c r="G131" s="141" t="s">
        <v>275</v>
      </c>
      <c r="H131" s="141" t="s">
        <v>275</v>
      </c>
      <c r="I131" s="141" t="s">
        <v>275</v>
      </c>
      <c r="J131" s="141" t="s">
        <v>275</v>
      </c>
      <c r="K131" s="141" t="s">
        <v>275</v>
      </c>
      <c r="L131" s="142" t="s">
        <v>275</v>
      </c>
      <c r="M131" s="141" t="s">
        <v>275</v>
      </c>
      <c r="N131" s="141" t="s">
        <v>275</v>
      </c>
      <c r="O131" s="141" t="s">
        <v>275</v>
      </c>
      <c r="P131" s="141" t="s">
        <v>275</v>
      </c>
      <c r="Q131" s="141" t="s">
        <v>275</v>
      </c>
      <c r="R131" s="141" t="s">
        <v>275</v>
      </c>
      <c r="S131" s="141" t="s">
        <v>275</v>
      </c>
      <c r="T131" s="141" t="s">
        <v>275</v>
      </c>
      <c r="U131" s="141" t="s">
        <v>275</v>
      </c>
      <c r="V131" s="141" t="s">
        <v>275</v>
      </c>
      <c r="W131" s="141" t="s">
        <v>275</v>
      </c>
      <c r="X131" s="141" t="s">
        <v>275</v>
      </c>
      <c r="Y131" s="141" t="s">
        <v>275</v>
      </c>
      <c r="Z131" s="141" t="s">
        <v>275</v>
      </c>
      <c r="AA131" s="141" t="s">
        <v>275</v>
      </c>
      <c r="AB131" s="141" t="s">
        <v>275</v>
      </c>
      <c r="AC131" s="172" t="s">
        <v>275</v>
      </c>
      <c r="AD131" s="244" t="s">
        <v>275</v>
      </c>
      <c r="AE131" s="138" t="s">
        <v>275</v>
      </c>
      <c r="AF131" s="141" t="s">
        <v>275</v>
      </c>
      <c r="AG131" s="172" t="s">
        <v>275</v>
      </c>
      <c r="AH131" s="173" t="s">
        <v>275</v>
      </c>
      <c r="AI131" s="141" t="s">
        <v>275</v>
      </c>
    </row>
    <row r="132" spans="1:35" s="94" customFormat="1" outlineLevel="1" x14ac:dyDescent="0.3">
      <c r="A132" s="152">
        <v>115</v>
      </c>
      <c r="B132" s="153" t="s">
        <v>923</v>
      </c>
      <c r="C132" s="153" t="s">
        <v>1714</v>
      </c>
      <c r="D132" s="152" t="s">
        <v>3251</v>
      </c>
      <c r="E132" s="153" t="s">
        <v>275</v>
      </c>
      <c r="F132" s="156" t="s">
        <v>275</v>
      </c>
      <c r="G132" s="156" t="s">
        <v>275</v>
      </c>
      <c r="H132" s="156" t="s">
        <v>275</v>
      </c>
      <c r="I132" s="156" t="s">
        <v>275</v>
      </c>
      <c r="J132" s="157" t="s">
        <v>925</v>
      </c>
      <c r="K132" s="157">
        <f>SUM(K133,K135,K137)</f>
        <v>0.42403308237786386</v>
      </c>
      <c r="L132" s="157">
        <f t="shared" ref="L132:AA132" si="46">SUM(L133,L135,L137)</f>
        <v>1.0459077788395204</v>
      </c>
      <c r="M132" s="157">
        <f t="shared" si="46"/>
        <v>2.2320942985331548E-3</v>
      </c>
      <c r="N132" s="157">
        <f t="shared" si="46"/>
        <v>1.986605125629529E-2</v>
      </c>
      <c r="O132" s="157">
        <f t="shared" si="46"/>
        <v>1.6546465249075125E-2</v>
      </c>
      <c r="P132" s="157">
        <f t="shared" si="46"/>
        <v>1.2365376174567384</v>
      </c>
      <c r="Q132" s="157">
        <f t="shared" si="46"/>
        <v>0.56188192970941342</v>
      </c>
      <c r="R132" s="157">
        <f t="shared" si="46"/>
        <v>1.4326628678353572</v>
      </c>
      <c r="S132" s="157">
        <f t="shared" si="46"/>
        <v>0.13688014010795174</v>
      </c>
      <c r="T132" s="157">
        <f t="shared" si="46"/>
        <v>1.2292520347356879</v>
      </c>
      <c r="U132" s="157">
        <f t="shared" si="46"/>
        <v>1.139263052069466</v>
      </c>
      <c r="V132" s="157">
        <f t="shared" si="46"/>
        <v>5.3096591636141782E-3</v>
      </c>
      <c r="W132" s="157">
        <f t="shared" si="46"/>
        <v>3.2040315238135286E-3</v>
      </c>
      <c r="X132" s="157">
        <f t="shared" si="46"/>
        <v>7.2973198741509213</v>
      </c>
      <c r="Y132" s="157">
        <f t="shared" si="46"/>
        <v>2.2862558172688265</v>
      </c>
      <c r="Z132" s="157">
        <f t="shared" si="46"/>
        <v>1.6987359818486187E-3</v>
      </c>
      <c r="AA132" s="157">
        <f t="shared" si="46"/>
        <v>0</v>
      </c>
      <c r="AB132" s="157" t="s">
        <v>925</v>
      </c>
      <c r="AC132" s="153" t="s">
        <v>2190</v>
      </c>
      <c r="AD132" s="157" t="s">
        <v>275</v>
      </c>
      <c r="AE132" s="152" t="s">
        <v>275</v>
      </c>
      <c r="AF132" s="156" t="s">
        <v>275</v>
      </c>
      <c r="AG132" s="153" t="s">
        <v>275</v>
      </c>
      <c r="AH132" s="152" t="s">
        <v>275</v>
      </c>
      <c r="AI132" s="156" t="s">
        <v>275</v>
      </c>
    </row>
    <row r="133" spans="1:35" s="94" customFormat="1" outlineLevel="1" x14ac:dyDescent="0.3">
      <c r="A133" s="351">
        <v>116</v>
      </c>
      <c r="B133" s="352" t="s">
        <v>923</v>
      </c>
      <c r="C133" s="352" t="s">
        <v>39</v>
      </c>
      <c r="D133" s="351" t="s">
        <v>1646</v>
      </c>
      <c r="E133" s="352" t="s">
        <v>3671</v>
      </c>
      <c r="F133" s="353" t="s">
        <v>275</v>
      </c>
      <c r="G133" s="353" t="s">
        <v>275</v>
      </c>
      <c r="H133" s="353" t="s">
        <v>275</v>
      </c>
      <c r="I133" s="353" t="s">
        <v>275</v>
      </c>
      <c r="J133" s="355" t="s">
        <v>925</v>
      </c>
      <c r="K133" s="355">
        <f>K134*K$187</f>
        <v>0.35162700771465971</v>
      </c>
      <c r="L133" s="355">
        <f t="shared" ref="L133:AA133" si="47">L134*L$187</f>
        <v>0.11444963746620203</v>
      </c>
      <c r="M133" s="355">
        <f t="shared" si="47"/>
        <v>1.6139677862853666E-4</v>
      </c>
      <c r="N133" s="355">
        <f t="shared" si="47"/>
        <v>1.6005691028926121E-2</v>
      </c>
      <c r="O133" s="355">
        <f t="shared" si="47"/>
        <v>8.180590384768734E-3</v>
      </c>
      <c r="P133" s="355">
        <f t="shared" si="47"/>
        <v>1.2336022528420179</v>
      </c>
      <c r="Q133" s="355">
        <f t="shared" si="47"/>
        <v>9.1298386156783623E-2</v>
      </c>
      <c r="R133" s="355">
        <f t="shared" si="47"/>
        <v>0.52341419292614244</v>
      </c>
      <c r="S133" s="355">
        <f t="shared" si="47"/>
        <v>0.13576191722615477</v>
      </c>
      <c r="T133" s="355">
        <f t="shared" si="47"/>
        <v>0.2407178114716666</v>
      </c>
      <c r="U133" s="355">
        <f t="shared" si="47"/>
        <v>0</v>
      </c>
      <c r="V133" s="355">
        <f t="shared" si="47"/>
        <v>5.3032232131128279E-3</v>
      </c>
      <c r="W133" s="355">
        <f t="shared" si="47"/>
        <v>2.6739239462889725E-3</v>
      </c>
      <c r="X133" s="355">
        <f t="shared" si="47"/>
        <v>7.2879874870821464</v>
      </c>
      <c r="Y133" s="355">
        <f t="shared" si="47"/>
        <v>0.24632101025963124</v>
      </c>
      <c r="Z133" s="355">
        <f t="shared" si="47"/>
        <v>1.6324896968148543E-3</v>
      </c>
      <c r="AA133" s="355">
        <f t="shared" si="47"/>
        <v>0</v>
      </c>
      <c r="AB133" s="355" t="s">
        <v>925</v>
      </c>
      <c r="AC133" s="352" t="s">
        <v>1827</v>
      </c>
      <c r="AD133" s="355" t="s">
        <v>275</v>
      </c>
      <c r="AE133" s="351" t="s">
        <v>275</v>
      </c>
      <c r="AF133" s="353" t="s">
        <v>275</v>
      </c>
      <c r="AG133" s="352" t="s">
        <v>275</v>
      </c>
      <c r="AH133" s="292" t="s">
        <v>275</v>
      </c>
      <c r="AI133" s="353" t="s">
        <v>275</v>
      </c>
    </row>
    <row r="134" spans="1:35" s="94" customFormat="1" outlineLevel="1" x14ac:dyDescent="0.3">
      <c r="A134" s="357">
        <v>117</v>
      </c>
      <c r="B134" s="358" t="s">
        <v>275</v>
      </c>
      <c r="C134" s="358" t="s">
        <v>275</v>
      </c>
      <c r="D134" s="357" t="s">
        <v>1666</v>
      </c>
      <c r="E134" s="358" t="s">
        <v>275</v>
      </c>
      <c r="F134" s="359" t="s">
        <v>275</v>
      </c>
      <c r="G134" s="359" t="s">
        <v>275</v>
      </c>
      <c r="H134" s="359" t="s">
        <v>275</v>
      </c>
      <c r="I134" s="359" t="s">
        <v>275</v>
      </c>
      <c r="J134" s="362" t="s">
        <v>275</v>
      </c>
      <c r="K134" s="299">
        <v>0.65709728867623607</v>
      </c>
      <c r="L134" s="299">
        <v>0.65709728867623607</v>
      </c>
      <c r="M134" s="299">
        <v>0.65709728867623607</v>
      </c>
      <c r="N134" s="299">
        <v>0.65709728867623607</v>
      </c>
      <c r="O134" s="299">
        <v>0.65709728867623607</v>
      </c>
      <c r="P134" s="299">
        <v>0.65709728867623607</v>
      </c>
      <c r="Q134" s="299">
        <v>0.62838915470494416</v>
      </c>
      <c r="R134" s="299">
        <v>1</v>
      </c>
      <c r="S134" s="299">
        <v>0.65709728867623607</v>
      </c>
      <c r="T134" s="299">
        <v>0.65709728867623607</v>
      </c>
      <c r="U134" s="299">
        <v>0</v>
      </c>
      <c r="V134" s="299">
        <v>0.65709728867623607</v>
      </c>
      <c r="W134" s="299">
        <v>0.65709728867623607</v>
      </c>
      <c r="X134" s="299">
        <v>0.65709728867623607</v>
      </c>
      <c r="Y134" s="299">
        <v>1</v>
      </c>
      <c r="Z134" s="299">
        <v>0.65709728867623607</v>
      </c>
      <c r="AA134" s="299">
        <v>0.65709728867623607</v>
      </c>
      <c r="AB134" s="362" t="s">
        <v>275</v>
      </c>
      <c r="AC134" s="358" t="s">
        <v>1665</v>
      </c>
      <c r="AD134" s="362" t="s">
        <v>275</v>
      </c>
      <c r="AE134" s="357" t="s">
        <v>275</v>
      </c>
      <c r="AF134" s="359" t="s">
        <v>275</v>
      </c>
      <c r="AG134" s="358" t="s">
        <v>275</v>
      </c>
      <c r="AH134" s="357" t="s">
        <v>275</v>
      </c>
      <c r="AI134" s="359" t="s">
        <v>275</v>
      </c>
    </row>
    <row r="135" spans="1:35" s="94" customFormat="1" ht="26" outlineLevel="1" x14ac:dyDescent="0.3">
      <c r="A135" s="351">
        <v>118</v>
      </c>
      <c r="B135" s="352" t="s">
        <v>923</v>
      </c>
      <c r="C135" s="352" t="s">
        <v>48</v>
      </c>
      <c r="D135" s="351" t="s">
        <v>1645</v>
      </c>
      <c r="E135" s="407" t="s">
        <v>3672</v>
      </c>
      <c r="F135" s="408" t="s">
        <v>275</v>
      </c>
      <c r="G135" s="408" t="s">
        <v>275</v>
      </c>
      <c r="H135" s="408" t="s">
        <v>275</v>
      </c>
      <c r="I135" s="408" t="s">
        <v>275</v>
      </c>
      <c r="J135" s="355" t="s">
        <v>925</v>
      </c>
      <c r="K135" s="355">
        <f>K136*K$187</f>
        <v>4.2673180547895585E-4</v>
      </c>
      <c r="L135" s="355">
        <f t="shared" ref="L135:AA135" si="48">L136*L$187</f>
        <v>1.3889519109975971E-4</v>
      </c>
      <c r="M135" s="355">
        <f t="shared" si="48"/>
        <v>1.958698769763794E-7</v>
      </c>
      <c r="N135" s="355">
        <f t="shared" si="48"/>
        <v>1.9424382316657908E-5</v>
      </c>
      <c r="O135" s="355">
        <f t="shared" si="48"/>
        <v>9.9279009523892382E-6</v>
      </c>
      <c r="P135" s="355">
        <f t="shared" si="48"/>
        <v>1.4970901126723512E-3</v>
      </c>
      <c r="Q135" s="355">
        <f t="shared" si="48"/>
        <v>4.6344358455220098E-4</v>
      </c>
      <c r="R135" s="355">
        <f t="shared" si="48"/>
        <v>0</v>
      </c>
      <c r="S135" s="355">
        <f t="shared" si="48"/>
        <v>1.6475960828416837E-4</v>
      </c>
      <c r="T135" s="355">
        <f t="shared" si="48"/>
        <v>2.9213326634910984E-4</v>
      </c>
      <c r="U135" s="355">
        <f t="shared" si="48"/>
        <v>0</v>
      </c>
      <c r="V135" s="355">
        <f t="shared" si="48"/>
        <v>6.4359505013505173E-6</v>
      </c>
      <c r="W135" s="355">
        <f t="shared" si="48"/>
        <v>3.2450533328749657E-6</v>
      </c>
      <c r="X135" s="355">
        <f t="shared" si="48"/>
        <v>8.8446450085948349E-3</v>
      </c>
      <c r="Y135" s="355">
        <f t="shared" si="48"/>
        <v>0</v>
      </c>
      <c r="Z135" s="355">
        <f t="shared" si="48"/>
        <v>1.981176816522881E-6</v>
      </c>
      <c r="AA135" s="355">
        <f t="shared" si="48"/>
        <v>0</v>
      </c>
      <c r="AB135" s="355" t="s">
        <v>925</v>
      </c>
      <c r="AC135" s="356" t="s">
        <v>1828</v>
      </c>
      <c r="AD135" s="409" t="s">
        <v>275</v>
      </c>
      <c r="AE135" s="410" t="s">
        <v>275</v>
      </c>
      <c r="AF135" s="354" t="s">
        <v>275</v>
      </c>
      <c r="AG135" s="356" t="s">
        <v>275</v>
      </c>
      <c r="AH135" s="329" t="s">
        <v>275</v>
      </c>
      <c r="AI135" s="353" t="s">
        <v>275</v>
      </c>
    </row>
    <row r="136" spans="1:35" s="94" customFormat="1" ht="26" outlineLevel="1" x14ac:dyDescent="0.3">
      <c r="A136" s="357">
        <v>119</v>
      </c>
      <c r="B136" s="358" t="s">
        <v>275</v>
      </c>
      <c r="C136" s="358" t="s">
        <v>275</v>
      </c>
      <c r="D136" s="357" t="s">
        <v>1667</v>
      </c>
      <c r="E136" s="370" t="s">
        <v>275</v>
      </c>
      <c r="F136" s="371" t="s">
        <v>275</v>
      </c>
      <c r="G136" s="371" t="s">
        <v>275</v>
      </c>
      <c r="H136" s="371" t="s">
        <v>275</v>
      </c>
      <c r="I136" s="371" t="s">
        <v>275</v>
      </c>
      <c r="J136" s="362" t="s">
        <v>275</v>
      </c>
      <c r="K136" s="299">
        <v>7.9744816586921829E-4</v>
      </c>
      <c r="L136" s="299">
        <v>7.9744816586921829E-4</v>
      </c>
      <c r="M136" s="299">
        <v>7.9744816586921829E-4</v>
      </c>
      <c r="N136" s="299">
        <v>7.9744816586921829E-4</v>
      </c>
      <c r="O136" s="299">
        <v>7.9744816586921829E-4</v>
      </c>
      <c r="P136" s="299">
        <v>7.9744816586921829E-4</v>
      </c>
      <c r="Q136" s="299">
        <v>3.1897926634768732E-3</v>
      </c>
      <c r="R136" s="299">
        <v>0</v>
      </c>
      <c r="S136" s="299">
        <v>7.9744816586921829E-4</v>
      </c>
      <c r="T136" s="299">
        <v>7.9744816586921829E-4</v>
      </c>
      <c r="U136" s="299">
        <v>0</v>
      </c>
      <c r="V136" s="299">
        <v>7.9744816586921829E-4</v>
      </c>
      <c r="W136" s="299">
        <v>7.9744816586921829E-4</v>
      </c>
      <c r="X136" s="299">
        <v>7.9744816586921829E-4</v>
      </c>
      <c r="Y136" s="299">
        <v>0</v>
      </c>
      <c r="Z136" s="299">
        <v>7.9744816586921829E-4</v>
      </c>
      <c r="AA136" s="299">
        <v>7.9744816586921829E-4</v>
      </c>
      <c r="AB136" s="362" t="s">
        <v>275</v>
      </c>
      <c r="AC136" s="361" t="s">
        <v>1664</v>
      </c>
      <c r="AD136" s="372" t="s">
        <v>275</v>
      </c>
      <c r="AE136" s="304" t="s">
        <v>275</v>
      </c>
      <c r="AF136" s="360" t="s">
        <v>275</v>
      </c>
      <c r="AG136" s="361" t="s">
        <v>275</v>
      </c>
      <c r="AH136" s="304" t="s">
        <v>275</v>
      </c>
      <c r="AI136" s="359" t="s">
        <v>275</v>
      </c>
    </row>
    <row r="137" spans="1:35" s="94" customFormat="1" ht="26" outlineLevel="1" x14ac:dyDescent="0.3">
      <c r="A137" s="165">
        <v>120</v>
      </c>
      <c r="B137" s="166" t="s">
        <v>923</v>
      </c>
      <c r="C137" s="293" t="s">
        <v>68</v>
      </c>
      <c r="D137" s="187" t="s">
        <v>1643</v>
      </c>
      <c r="E137" s="188" t="s">
        <v>3673</v>
      </c>
      <c r="F137" s="189">
        <v>1</v>
      </c>
      <c r="G137" s="190">
        <v>10</v>
      </c>
      <c r="H137" s="190">
        <v>547</v>
      </c>
      <c r="I137" s="190">
        <v>547</v>
      </c>
      <c r="J137" s="170" t="s">
        <v>925</v>
      </c>
      <c r="K137" s="170">
        <v>7.1979342857725143E-2</v>
      </c>
      <c r="L137" s="170">
        <v>0.93131924618221862</v>
      </c>
      <c r="M137" s="170">
        <v>2.0705016500276417E-3</v>
      </c>
      <c r="N137" s="170">
        <v>3.8409358450525112E-3</v>
      </c>
      <c r="O137" s="170">
        <v>8.3559469633540003E-3</v>
      </c>
      <c r="P137" s="170">
        <v>1.4382745020483118E-3</v>
      </c>
      <c r="Q137" s="170">
        <v>0.47012009996807758</v>
      </c>
      <c r="R137" s="170">
        <v>0.90924867490921479</v>
      </c>
      <c r="S137" s="170">
        <v>9.5346327351281536E-4</v>
      </c>
      <c r="T137" s="170">
        <v>0.98824208999767216</v>
      </c>
      <c r="U137" s="170">
        <v>1.139263052069466</v>
      </c>
      <c r="V137" s="170">
        <v>0</v>
      </c>
      <c r="W137" s="170">
        <v>5.2686252419168107E-4</v>
      </c>
      <c r="X137" s="170">
        <v>4.8774206018015599E-4</v>
      </c>
      <c r="Y137" s="170">
        <v>2.0399348070091952</v>
      </c>
      <c r="Z137" s="170">
        <v>6.42651082172416E-5</v>
      </c>
      <c r="AA137" s="170">
        <v>0</v>
      </c>
      <c r="AB137" s="170" t="s">
        <v>925</v>
      </c>
      <c r="AC137" s="191" t="s">
        <v>1923</v>
      </c>
      <c r="AD137" s="241" t="s">
        <v>275</v>
      </c>
      <c r="AE137" s="193" t="s">
        <v>275</v>
      </c>
      <c r="AF137" s="192" t="s">
        <v>275</v>
      </c>
      <c r="AG137" s="191" t="s">
        <v>275</v>
      </c>
      <c r="AH137" s="194" t="s">
        <v>275</v>
      </c>
      <c r="AI137" s="169" t="s">
        <v>275</v>
      </c>
    </row>
    <row r="138" spans="1:35" s="94" customFormat="1" x14ac:dyDescent="0.3">
      <c r="A138" s="138">
        <v>121</v>
      </c>
      <c r="B138" s="138" t="s">
        <v>923</v>
      </c>
      <c r="C138" s="139" t="s">
        <v>1732</v>
      </c>
      <c r="D138" s="138" t="s">
        <v>1733</v>
      </c>
      <c r="E138" s="140" t="s">
        <v>275</v>
      </c>
      <c r="F138" s="141" t="s">
        <v>275</v>
      </c>
      <c r="G138" s="141" t="s">
        <v>275</v>
      </c>
      <c r="H138" s="141" t="s">
        <v>275</v>
      </c>
      <c r="I138" s="141" t="s">
        <v>275</v>
      </c>
      <c r="J138" s="141" t="s">
        <v>275</v>
      </c>
      <c r="K138" s="141" t="s">
        <v>275</v>
      </c>
      <c r="L138" s="142" t="s">
        <v>275</v>
      </c>
      <c r="M138" s="141" t="s">
        <v>275</v>
      </c>
      <c r="N138" s="141" t="s">
        <v>275</v>
      </c>
      <c r="O138" s="141" t="s">
        <v>275</v>
      </c>
      <c r="P138" s="141" t="s">
        <v>275</v>
      </c>
      <c r="Q138" s="141" t="s">
        <v>275</v>
      </c>
      <c r="R138" s="141" t="s">
        <v>275</v>
      </c>
      <c r="S138" s="141" t="s">
        <v>275</v>
      </c>
      <c r="T138" s="141" t="s">
        <v>275</v>
      </c>
      <c r="U138" s="141" t="s">
        <v>275</v>
      </c>
      <c r="V138" s="141" t="s">
        <v>275</v>
      </c>
      <c r="W138" s="141" t="s">
        <v>275</v>
      </c>
      <c r="X138" s="141" t="s">
        <v>275</v>
      </c>
      <c r="Y138" s="141" t="s">
        <v>275</v>
      </c>
      <c r="Z138" s="141" t="s">
        <v>275</v>
      </c>
      <c r="AA138" s="141" t="s">
        <v>275</v>
      </c>
      <c r="AB138" s="141" t="s">
        <v>275</v>
      </c>
      <c r="AC138" s="172" t="s">
        <v>275</v>
      </c>
      <c r="AD138" s="244" t="s">
        <v>275</v>
      </c>
      <c r="AE138" s="138" t="s">
        <v>275</v>
      </c>
      <c r="AF138" s="141" t="s">
        <v>275</v>
      </c>
      <c r="AG138" s="172" t="s">
        <v>275</v>
      </c>
      <c r="AH138" s="173" t="s">
        <v>275</v>
      </c>
      <c r="AI138" s="141" t="s">
        <v>275</v>
      </c>
    </row>
    <row r="139" spans="1:35" s="94" customFormat="1" ht="26" outlineLevel="1" x14ac:dyDescent="0.3">
      <c r="A139" s="152">
        <v>122</v>
      </c>
      <c r="B139" s="153" t="s">
        <v>923</v>
      </c>
      <c r="C139" s="153" t="s">
        <v>1712</v>
      </c>
      <c r="D139" s="152" t="s">
        <v>3252</v>
      </c>
      <c r="E139" s="153" t="s">
        <v>897</v>
      </c>
      <c r="F139" s="156" t="s">
        <v>275</v>
      </c>
      <c r="G139" s="156" t="s">
        <v>275</v>
      </c>
      <c r="H139" s="156" t="s">
        <v>275</v>
      </c>
      <c r="I139" s="156" t="s">
        <v>275</v>
      </c>
      <c r="J139" s="157" t="s">
        <v>925</v>
      </c>
      <c r="K139" s="157">
        <f t="shared" ref="K139:AA139" si="49">SUM(K140,K142,K143,K146)</f>
        <v>0.52579824030939715</v>
      </c>
      <c r="L139" s="157">
        <f t="shared" si="49"/>
        <v>1.3110875079574869</v>
      </c>
      <c r="M139" s="157">
        <f t="shared" si="49"/>
        <v>0.39541107397921182</v>
      </c>
      <c r="N139" s="157">
        <f t="shared" si="49"/>
        <v>1.6557371494099571</v>
      </c>
      <c r="O139" s="157">
        <f t="shared" si="49"/>
        <v>4.8102126186010173E-4</v>
      </c>
      <c r="P139" s="157">
        <f t="shared" si="49"/>
        <v>0.99431023118429196</v>
      </c>
      <c r="Q139" s="157">
        <f t="shared" si="49"/>
        <v>1.3085063772175669</v>
      </c>
      <c r="R139" s="157">
        <f t="shared" si="49"/>
        <v>5.5018666729178829</v>
      </c>
      <c r="S139" s="157">
        <f t="shared" si="49"/>
        <v>7.0509792632813631E-5</v>
      </c>
      <c r="T139" s="157">
        <f t="shared" si="49"/>
        <v>2.568988019129308</v>
      </c>
      <c r="U139" s="157">
        <f t="shared" si="49"/>
        <v>0.81954038663838991</v>
      </c>
      <c r="V139" s="157">
        <f t="shared" si="49"/>
        <v>2.1483152253631408</v>
      </c>
      <c r="W139" s="157">
        <f t="shared" si="49"/>
        <v>0.81861817878979826</v>
      </c>
      <c r="X139" s="157">
        <f t="shared" si="49"/>
        <v>4.0455859896117143</v>
      </c>
      <c r="Y139" s="157">
        <f t="shared" si="49"/>
        <v>5.9357266308283698</v>
      </c>
      <c r="Z139" s="157">
        <f t="shared" si="49"/>
        <v>0.43081408003709404</v>
      </c>
      <c r="AA139" s="157">
        <f t="shared" si="49"/>
        <v>2.6608435628092608</v>
      </c>
      <c r="AB139" s="157" t="s">
        <v>925</v>
      </c>
      <c r="AC139" s="153" t="s">
        <v>2190</v>
      </c>
      <c r="AD139" s="157" t="s">
        <v>275</v>
      </c>
      <c r="AE139" s="152" t="s">
        <v>275</v>
      </c>
      <c r="AF139" s="156" t="s">
        <v>275</v>
      </c>
      <c r="AG139" s="153" t="s">
        <v>275</v>
      </c>
      <c r="AH139" s="152" t="s">
        <v>275</v>
      </c>
      <c r="AI139" s="156" t="s">
        <v>275</v>
      </c>
    </row>
    <row r="140" spans="1:35" s="94" customFormat="1" ht="52" outlineLevel="1" x14ac:dyDescent="0.3">
      <c r="A140" s="165">
        <v>123</v>
      </c>
      <c r="B140" s="166" t="s">
        <v>923</v>
      </c>
      <c r="C140" s="293" t="s">
        <v>40</v>
      </c>
      <c r="D140" s="187" t="s">
        <v>1662</v>
      </c>
      <c r="E140" s="188" t="s">
        <v>3674</v>
      </c>
      <c r="F140" s="189">
        <v>1</v>
      </c>
      <c r="G140" s="190">
        <v>10</v>
      </c>
      <c r="H140" s="190">
        <v>552</v>
      </c>
      <c r="I140" s="190">
        <v>552</v>
      </c>
      <c r="J140" s="170" t="s">
        <v>925</v>
      </c>
      <c r="K140" s="170">
        <v>3.7380325136763468E-3</v>
      </c>
      <c r="L140" s="170">
        <v>2.6266678240506273E-2</v>
      </c>
      <c r="M140" s="170">
        <v>1.2459596128331772E-5</v>
      </c>
      <c r="N140" s="170">
        <v>3.4385963551171705E-4</v>
      </c>
      <c r="O140" s="170">
        <v>3.9485036778526717E-4</v>
      </c>
      <c r="P140" s="170">
        <v>2.1908540908638031E-5</v>
      </c>
      <c r="Q140" s="170">
        <v>3.7069197293744555E-2</v>
      </c>
      <c r="R140" s="170">
        <v>0.23420325686507218</v>
      </c>
      <c r="S140" s="170">
        <v>6.0581326392825366E-5</v>
      </c>
      <c r="T140" s="170">
        <v>0.83271157955351827</v>
      </c>
      <c r="U140" s="170">
        <v>0.32797950933972381</v>
      </c>
      <c r="V140" s="170">
        <v>0</v>
      </c>
      <c r="W140" s="170">
        <v>0</v>
      </c>
      <c r="X140" s="170">
        <v>0</v>
      </c>
      <c r="Y140" s="170">
        <v>0.20010037441181863</v>
      </c>
      <c r="Z140" s="170">
        <v>0</v>
      </c>
      <c r="AA140" s="170">
        <v>0</v>
      </c>
      <c r="AB140" s="170" t="s">
        <v>925</v>
      </c>
      <c r="AC140" s="191" t="s">
        <v>1923</v>
      </c>
      <c r="AD140" s="241" t="s">
        <v>275</v>
      </c>
      <c r="AE140" s="193" t="s">
        <v>275</v>
      </c>
      <c r="AF140" s="192" t="s">
        <v>275</v>
      </c>
      <c r="AG140" s="191" t="s">
        <v>275</v>
      </c>
      <c r="AH140" s="194" t="s">
        <v>275</v>
      </c>
      <c r="AI140" s="169" t="s">
        <v>275</v>
      </c>
    </row>
    <row r="141" spans="1:35" s="94" customFormat="1" ht="26" outlineLevel="1" x14ac:dyDescent="0.3">
      <c r="A141" s="411">
        <v>124</v>
      </c>
      <c r="B141" s="197" t="s">
        <v>275</v>
      </c>
      <c r="C141" s="197" t="s">
        <v>40</v>
      </c>
      <c r="D141" s="411" t="s">
        <v>3290</v>
      </c>
      <c r="E141" s="412" t="s">
        <v>3675</v>
      </c>
      <c r="F141" s="413" t="s">
        <v>275</v>
      </c>
      <c r="G141" s="413" t="s">
        <v>275</v>
      </c>
      <c r="H141" s="413" t="s">
        <v>275</v>
      </c>
      <c r="I141" s="413" t="s">
        <v>275</v>
      </c>
      <c r="J141" s="414" t="s">
        <v>925</v>
      </c>
      <c r="K141" s="414" t="s">
        <v>1351</v>
      </c>
      <c r="L141" s="414" t="s">
        <v>1351</v>
      </c>
      <c r="M141" s="414" t="s">
        <v>1351</v>
      </c>
      <c r="N141" s="414" t="s">
        <v>1351</v>
      </c>
      <c r="O141" s="414" t="s">
        <v>1351</v>
      </c>
      <c r="P141" s="414" t="s">
        <v>1351</v>
      </c>
      <c r="Q141" s="414" t="s">
        <v>1351</v>
      </c>
      <c r="R141" s="414" t="s">
        <v>1351</v>
      </c>
      <c r="S141" s="414" t="s">
        <v>1351</v>
      </c>
      <c r="T141" s="414" t="s">
        <v>1351</v>
      </c>
      <c r="U141" s="414" t="s">
        <v>1351</v>
      </c>
      <c r="V141" s="414" t="s">
        <v>1351</v>
      </c>
      <c r="W141" s="414" t="s">
        <v>1351</v>
      </c>
      <c r="X141" s="414" t="s">
        <v>1351</v>
      </c>
      <c r="Y141" s="414" t="s">
        <v>1351</v>
      </c>
      <c r="Z141" s="414" t="s">
        <v>1351</v>
      </c>
      <c r="AA141" s="414" t="s">
        <v>1351</v>
      </c>
      <c r="AB141" s="414" t="s">
        <v>275</v>
      </c>
      <c r="AC141" s="415" t="s">
        <v>1345</v>
      </c>
      <c r="AD141" s="416" t="s">
        <v>275</v>
      </c>
      <c r="AE141" s="417" t="s">
        <v>275</v>
      </c>
      <c r="AF141" s="418" t="s">
        <v>275</v>
      </c>
      <c r="AG141" s="415" t="s">
        <v>275</v>
      </c>
      <c r="AH141" s="417" t="s">
        <v>275</v>
      </c>
      <c r="AI141" s="419" t="s">
        <v>275</v>
      </c>
    </row>
    <row r="142" spans="1:35" s="94" customFormat="1" ht="26" outlineLevel="1" x14ac:dyDescent="0.3">
      <c r="A142" s="165">
        <v>125</v>
      </c>
      <c r="B142" s="166" t="s">
        <v>923</v>
      </c>
      <c r="C142" s="293" t="s">
        <v>46</v>
      </c>
      <c r="D142" s="187" t="s">
        <v>3253</v>
      </c>
      <c r="E142" s="188" t="s">
        <v>3676</v>
      </c>
      <c r="F142" s="189">
        <v>1</v>
      </c>
      <c r="G142" s="190">
        <v>10</v>
      </c>
      <c r="H142" s="190">
        <v>550</v>
      </c>
      <c r="I142" s="190">
        <v>550</v>
      </c>
      <c r="J142" s="170" t="s">
        <v>925</v>
      </c>
      <c r="K142" s="170">
        <v>1.5918859242861121E-2</v>
      </c>
      <c r="L142" s="170">
        <v>0.73582047152149344</v>
      </c>
      <c r="M142" s="170">
        <v>6.5581153098267044E-4</v>
      </c>
      <c r="N142" s="170">
        <v>3.2284703689414121E-2</v>
      </c>
      <c r="O142" s="170">
        <v>7.9492607172687878E-5</v>
      </c>
      <c r="P142" s="170">
        <v>1.1542327986715012E-3</v>
      </c>
      <c r="Q142" s="170">
        <v>0.47512287923122326</v>
      </c>
      <c r="R142" s="170">
        <v>4.2260067143584692</v>
      </c>
      <c r="S142" s="170">
        <v>0</v>
      </c>
      <c r="T142" s="170">
        <v>1.5105689558122035</v>
      </c>
      <c r="U142" s="170">
        <v>0.49156087729866604</v>
      </c>
      <c r="V142" s="170">
        <v>0</v>
      </c>
      <c r="W142" s="170">
        <v>1.9445941091712693E-3</v>
      </c>
      <c r="X142" s="170">
        <v>0</v>
      </c>
      <c r="Y142" s="170">
        <v>0.73734472074882962</v>
      </c>
      <c r="Z142" s="170">
        <v>0</v>
      </c>
      <c r="AA142" s="170">
        <v>0</v>
      </c>
      <c r="AB142" s="170" t="s">
        <v>925</v>
      </c>
      <c r="AC142" s="191" t="s">
        <v>1923</v>
      </c>
      <c r="AD142" s="241" t="s">
        <v>275</v>
      </c>
      <c r="AE142" s="193" t="s">
        <v>275</v>
      </c>
      <c r="AF142" s="192" t="s">
        <v>275</v>
      </c>
      <c r="AG142" s="191" t="s">
        <v>275</v>
      </c>
      <c r="AH142" s="194" t="s">
        <v>275</v>
      </c>
      <c r="AI142" s="169" t="s">
        <v>275</v>
      </c>
    </row>
    <row r="143" spans="1:35" s="94" customFormat="1" ht="26" outlineLevel="1" x14ac:dyDescent="0.3">
      <c r="A143" s="165">
        <v>126</v>
      </c>
      <c r="B143" s="166" t="s">
        <v>923</v>
      </c>
      <c r="C143" s="293" t="s">
        <v>53</v>
      </c>
      <c r="D143" s="187" t="s">
        <v>3254</v>
      </c>
      <c r="E143" s="188" t="s">
        <v>3677</v>
      </c>
      <c r="F143" s="189">
        <v>1</v>
      </c>
      <c r="G143" s="190">
        <v>10</v>
      </c>
      <c r="H143" s="190">
        <v>549</v>
      </c>
      <c r="I143" s="190">
        <v>549</v>
      </c>
      <c r="J143" s="170" t="s">
        <v>925</v>
      </c>
      <c r="K143" s="170">
        <v>2.6714431908122062E-5</v>
      </c>
      <c r="L143" s="170">
        <v>0.23660846249671103</v>
      </c>
      <c r="M143" s="170">
        <v>0</v>
      </c>
      <c r="N143" s="170">
        <v>1.104373018565218E-3</v>
      </c>
      <c r="O143" s="170">
        <v>6.6782869021466597E-6</v>
      </c>
      <c r="P143" s="170">
        <v>0</v>
      </c>
      <c r="Q143" s="170">
        <v>3.1757221681136372E-2</v>
      </c>
      <c r="R143" s="170">
        <v>1.0416567016943417</v>
      </c>
      <c r="S143" s="170">
        <v>9.9284662399882697E-6</v>
      </c>
      <c r="T143" s="170">
        <v>0.22570748376358649</v>
      </c>
      <c r="U143" s="170">
        <v>0</v>
      </c>
      <c r="V143" s="170">
        <v>0</v>
      </c>
      <c r="W143" s="170">
        <v>0</v>
      </c>
      <c r="X143" s="170">
        <v>0</v>
      </c>
      <c r="Y143" s="170">
        <v>0.12483581989743253</v>
      </c>
      <c r="Z143" s="170">
        <v>0</v>
      </c>
      <c r="AA143" s="170">
        <v>0</v>
      </c>
      <c r="AB143" s="170" t="s">
        <v>925</v>
      </c>
      <c r="AC143" s="191" t="s">
        <v>1923</v>
      </c>
      <c r="AD143" s="241" t="s">
        <v>275</v>
      </c>
      <c r="AE143" s="193" t="s">
        <v>275</v>
      </c>
      <c r="AF143" s="192" t="s">
        <v>275</v>
      </c>
      <c r="AG143" s="191" t="s">
        <v>275</v>
      </c>
      <c r="AH143" s="194" t="s">
        <v>275</v>
      </c>
      <c r="AI143" s="169" t="s">
        <v>275</v>
      </c>
    </row>
    <row r="144" spans="1:35" s="94" customFormat="1" outlineLevel="1" x14ac:dyDescent="0.3">
      <c r="A144" s="411">
        <v>127</v>
      </c>
      <c r="B144" s="197" t="s">
        <v>275</v>
      </c>
      <c r="C144" s="197" t="s">
        <v>1713</v>
      </c>
      <c r="D144" s="411" t="s">
        <v>1740</v>
      </c>
      <c r="E144" s="412" t="s">
        <v>3678</v>
      </c>
      <c r="F144" s="413" t="s">
        <v>275</v>
      </c>
      <c r="G144" s="413" t="s">
        <v>275</v>
      </c>
      <c r="H144" s="413" t="s">
        <v>275</v>
      </c>
      <c r="I144" s="413" t="s">
        <v>275</v>
      </c>
      <c r="J144" s="414" t="s">
        <v>925</v>
      </c>
      <c r="K144" s="414" t="s">
        <v>1351</v>
      </c>
      <c r="L144" s="414" t="s">
        <v>1351</v>
      </c>
      <c r="M144" s="414" t="s">
        <v>1351</v>
      </c>
      <c r="N144" s="414" t="s">
        <v>1351</v>
      </c>
      <c r="O144" s="414" t="s">
        <v>1351</v>
      </c>
      <c r="P144" s="414" t="s">
        <v>1351</v>
      </c>
      <c r="Q144" s="414" t="s">
        <v>1351</v>
      </c>
      <c r="R144" s="414" t="s">
        <v>1351</v>
      </c>
      <c r="S144" s="414" t="s">
        <v>1351</v>
      </c>
      <c r="T144" s="414" t="s">
        <v>1351</v>
      </c>
      <c r="U144" s="414" t="s">
        <v>1351</v>
      </c>
      <c r="V144" s="414" t="s">
        <v>1351</v>
      </c>
      <c r="W144" s="414" t="s">
        <v>1351</v>
      </c>
      <c r="X144" s="414" t="s">
        <v>1351</v>
      </c>
      <c r="Y144" s="414" t="s">
        <v>1351</v>
      </c>
      <c r="Z144" s="414" t="s">
        <v>1351</v>
      </c>
      <c r="AA144" s="414" t="s">
        <v>1351</v>
      </c>
      <c r="AB144" s="414" t="s">
        <v>275</v>
      </c>
      <c r="AC144" s="415" t="s">
        <v>1345</v>
      </c>
      <c r="AD144" s="416" t="s">
        <v>275</v>
      </c>
      <c r="AE144" s="417" t="s">
        <v>275</v>
      </c>
      <c r="AF144" s="418" t="s">
        <v>275</v>
      </c>
      <c r="AG144" s="415" t="s">
        <v>275</v>
      </c>
      <c r="AH144" s="417" t="s">
        <v>275</v>
      </c>
      <c r="AI144" s="419" t="s">
        <v>275</v>
      </c>
    </row>
    <row r="145" spans="1:35" s="94" customFormat="1" ht="26" outlineLevel="1" x14ac:dyDescent="0.3">
      <c r="A145" s="411">
        <v>128</v>
      </c>
      <c r="B145" s="197" t="s">
        <v>275</v>
      </c>
      <c r="C145" s="197" t="s">
        <v>275</v>
      </c>
      <c r="D145" s="411" t="s">
        <v>1741</v>
      </c>
      <c r="E145" s="412" t="s">
        <v>3679</v>
      </c>
      <c r="F145" s="413" t="s">
        <v>275</v>
      </c>
      <c r="G145" s="413" t="s">
        <v>275</v>
      </c>
      <c r="H145" s="413" t="s">
        <v>275</v>
      </c>
      <c r="I145" s="413" t="s">
        <v>275</v>
      </c>
      <c r="J145" s="414" t="s">
        <v>925</v>
      </c>
      <c r="K145" s="414" t="s">
        <v>1351</v>
      </c>
      <c r="L145" s="414" t="s">
        <v>1351</v>
      </c>
      <c r="M145" s="414" t="s">
        <v>1351</v>
      </c>
      <c r="N145" s="414" t="s">
        <v>1351</v>
      </c>
      <c r="O145" s="414" t="s">
        <v>1351</v>
      </c>
      <c r="P145" s="414" t="s">
        <v>1351</v>
      </c>
      <c r="Q145" s="414" t="s">
        <v>1351</v>
      </c>
      <c r="R145" s="414" t="s">
        <v>1351</v>
      </c>
      <c r="S145" s="414" t="s">
        <v>1351</v>
      </c>
      <c r="T145" s="414" t="s">
        <v>1351</v>
      </c>
      <c r="U145" s="414" t="s">
        <v>1351</v>
      </c>
      <c r="V145" s="414" t="s">
        <v>1351</v>
      </c>
      <c r="W145" s="414" t="s">
        <v>1351</v>
      </c>
      <c r="X145" s="414" t="s">
        <v>1351</v>
      </c>
      <c r="Y145" s="414" t="s">
        <v>1351</v>
      </c>
      <c r="Z145" s="414" t="s">
        <v>1351</v>
      </c>
      <c r="AA145" s="414" t="s">
        <v>1351</v>
      </c>
      <c r="AB145" s="414" t="s">
        <v>275</v>
      </c>
      <c r="AC145" s="415" t="s">
        <v>1345</v>
      </c>
      <c r="AD145" s="416" t="s">
        <v>275</v>
      </c>
      <c r="AE145" s="417" t="s">
        <v>275</v>
      </c>
      <c r="AF145" s="418" t="s">
        <v>275</v>
      </c>
      <c r="AG145" s="415" t="s">
        <v>275</v>
      </c>
      <c r="AH145" s="417" t="s">
        <v>275</v>
      </c>
      <c r="AI145" s="419" t="s">
        <v>275</v>
      </c>
    </row>
    <row r="146" spans="1:35" s="94" customFormat="1" outlineLevel="1" x14ac:dyDescent="0.3">
      <c r="A146" s="287">
        <v>129</v>
      </c>
      <c r="B146" s="288" t="s">
        <v>923</v>
      </c>
      <c r="C146" s="210" t="s">
        <v>1588</v>
      </c>
      <c r="D146" s="211" t="s">
        <v>1692</v>
      </c>
      <c r="E146" s="338" t="s">
        <v>3680</v>
      </c>
      <c r="F146" s="339" t="s">
        <v>275</v>
      </c>
      <c r="G146" s="339" t="s">
        <v>275</v>
      </c>
      <c r="H146" s="339" t="s">
        <v>275</v>
      </c>
      <c r="I146" s="339" t="s">
        <v>275</v>
      </c>
      <c r="J146" s="290" t="s">
        <v>925</v>
      </c>
      <c r="K146" s="290">
        <f>K147*K$319</f>
        <v>0.50611463412095159</v>
      </c>
      <c r="L146" s="290">
        <f t="shared" ref="L146:AA146" si="50">L147*L$319</f>
        <v>0.31239189569877601</v>
      </c>
      <c r="M146" s="290">
        <f t="shared" si="50"/>
        <v>0.39474280285210084</v>
      </c>
      <c r="N146" s="290">
        <f t="shared" si="50"/>
        <v>1.622004213066466</v>
      </c>
      <c r="O146" s="290">
        <f t="shared" si="50"/>
        <v>0</v>
      </c>
      <c r="P146" s="290">
        <f t="shared" si="50"/>
        <v>0.99313408984471185</v>
      </c>
      <c r="Q146" s="290">
        <f t="shared" si="50"/>
        <v>0.76455707901146286</v>
      </c>
      <c r="R146" s="290">
        <f t="shared" si="50"/>
        <v>0</v>
      </c>
      <c r="S146" s="290">
        <f t="shared" si="50"/>
        <v>0</v>
      </c>
      <c r="T146" s="290">
        <f t="shared" si="50"/>
        <v>0</v>
      </c>
      <c r="U146" s="290">
        <f t="shared" si="50"/>
        <v>0</v>
      </c>
      <c r="V146" s="290">
        <f t="shared" si="50"/>
        <v>2.1483152253631408</v>
      </c>
      <c r="W146" s="290">
        <f t="shared" si="50"/>
        <v>0.81667358468062701</v>
      </c>
      <c r="X146" s="290">
        <f t="shared" si="50"/>
        <v>4.0455859896117143</v>
      </c>
      <c r="Y146" s="290">
        <f t="shared" si="50"/>
        <v>4.8734457157702886</v>
      </c>
      <c r="Z146" s="290">
        <f t="shared" si="50"/>
        <v>0.43081408003709404</v>
      </c>
      <c r="AA146" s="290">
        <f t="shared" si="50"/>
        <v>2.6608435628092608</v>
      </c>
      <c r="AB146" s="290" t="s">
        <v>925</v>
      </c>
      <c r="AC146" s="291" t="s">
        <v>1829</v>
      </c>
      <c r="AD146" s="324" t="s">
        <v>275</v>
      </c>
      <c r="AE146" s="325" t="s">
        <v>275</v>
      </c>
      <c r="AF146" s="326" t="s">
        <v>275</v>
      </c>
      <c r="AG146" s="291" t="s">
        <v>275</v>
      </c>
      <c r="AH146" s="329" t="s">
        <v>275</v>
      </c>
      <c r="AI146" s="289" t="s">
        <v>275</v>
      </c>
    </row>
    <row r="147" spans="1:35" s="94" customFormat="1" outlineLevel="1" x14ac:dyDescent="0.3">
      <c r="A147" s="221">
        <v>130</v>
      </c>
      <c r="B147" s="222" t="s">
        <v>275</v>
      </c>
      <c r="C147" s="222" t="s">
        <v>275</v>
      </c>
      <c r="D147" s="221" t="s">
        <v>1642</v>
      </c>
      <c r="E147" s="222" t="s">
        <v>275</v>
      </c>
      <c r="F147" s="223" t="s">
        <v>275</v>
      </c>
      <c r="G147" s="223" t="s">
        <v>275</v>
      </c>
      <c r="H147" s="223" t="s">
        <v>275</v>
      </c>
      <c r="I147" s="223" t="s">
        <v>275</v>
      </c>
      <c r="J147" s="224" t="s">
        <v>275</v>
      </c>
      <c r="K147" s="225">
        <v>5.1678256578855983E-2</v>
      </c>
      <c r="L147" s="225">
        <v>5.1678256578855983E-2</v>
      </c>
      <c r="M147" s="225">
        <v>5.1678256578855983E-2</v>
      </c>
      <c r="N147" s="225">
        <v>5.1678256578855983E-2</v>
      </c>
      <c r="O147" s="225">
        <v>0</v>
      </c>
      <c r="P147" s="225">
        <v>5.1678256578855983E-2</v>
      </c>
      <c r="Q147" s="225">
        <v>2.8414462718658526E-2</v>
      </c>
      <c r="R147" s="225">
        <v>0</v>
      </c>
      <c r="S147" s="225">
        <v>0</v>
      </c>
      <c r="T147" s="225">
        <v>0</v>
      </c>
      <c r="U147" s="225">
        <v>0</v>
      </c>
      <c r="V147" s="225">
        <v>5.1678256578855983E-2</v>
      </c>
      <c r="W147" s="225">
        <v>5.1678256578855983E-2</v>
      </c>
      <c r="X147" s="225">
        <v>5.1678256578855983E-2</v>
      </c>
      <c r="Y147" s="225">
        <v>0.33333333333333331</v>
      </c>
      <c r="Z147" s="225">
        <v>5.1678256578855983E-2</v>
      </c>
      <c r="AA147" s="225">
        <v>5.1678256578855983E-2</v>
      </c>
      <c r="AB147" s="224" t="s">
        <v>275</v>
      </c>
      <c r="AC147" s="327" t="s">
        <v>1589</v>
      </c>
      <c r="AD147" s="227" t="s">
        <v>275</v>
      </c>
      <c r="AE147" s="228" t="s">
        <v>275</v>
      </c>
      <c r="AF147" s="229" t="s">
        <v>275</v>
      </c>
      <c r="AG147" s="230" t="s">
        <v>275</v>
      </c>
      <c r="AH147" s="231" t="s">
        <v>275</v>
      </c>
      <c r="AI147" s="232" t="s">
        <v>275</v>
      </c>
    </row>
    <row r="148" spans="1:35" s="94" customFormat="1" x14ac:dyDescent="0.3">
      <c r="A148" s="138">
        <v>131</v>
      </c>
      <c r="B148" s="138" t="s">
        <v>923</v>
      </c>
      <c r="C148" s="139" t="s">
        <v>1735</v>
      </c>
      <c r="D148" s="138" t="s">
        <v>1736</v>
      </c>
      <c r="E148" s="140" t="s">
        <v>275</v>
      </c>
      <c r="F148" s="141" t="s">
        <v>275</v>
      </c>
      <c r="G148" s="141" t="s">
        <v>275</v>
      </c>
      <c r="H148" s="141" t="s">
        <v>275</v>
      </c>
      <c r="I148" s="141" t="s">
        <v>275</v>
      </c>
      <c r="J148" s="141" t="s">
        <v>275</v>
      </c>
      <c r="K148" s="141" t="s">
        <v>275</v>
      </c>
      <c r="L148" s="142" t="s">
        <v>275</v>
      </c>
      <c r="M148" s="141" t="s">
        <v>275</v>
      </c>
      <c r="N148" s="141" t="s">
        <v>275</v>
      </c>
      <c r="O148" s="141" t="s">
        <v>275</v>
      </c>
      <c r="P148" s="141" t="s">
        <v>275</v>
      </c>
      <c r="Q148" s="141" t="s">
        <v>275</v>
      </c>
      <c r="R148" s="141" t="s">
        <v>275</v>
      </c>
      <c r="S148" s="141" t="s">
        <v>275</v>
      </c>
      <c r="T148" s="141" t="s">
        <v>275</v>
      </c>
      <c r="U148" s="141" t="s">
        <v>275</v>
      </c>
      <c r="V148" s="141" t="s">
        <v>275</v>
      </c>
      <c r="W148" s="141" t="s">
        <v>275</v>
      </c>
      <c r="X148" s="141" t="s">
        <v>275</v>
      </c>
      <c r="Y148" s="141" t="s">
        <v>275</v>
      </c>
      <c r="Z148" s="141" t="s">
        <v>275</v>
      </c>
      <c r="AA148" s="141" t="s">
        <v>275</v>
      </c>
      <c r="AB148" s="141" t="s">
        <v>275</v>
      </c>
      <c r="AC148" s="172" t="s">
        <v>275</v>
      </c>
      <c r="AD148" s="244" t="s">
        <v>275</v>
      </c>
      <c r="AE148" s="138" t="s">
        <v>275</v>
      </c>
      <c r="AF148" s="141" t="s">
        <v>275</v>
      </c>
      <c r="AG148" s="172" t="s">
        <v>275</v>
      </c>
      <c r="AH148" s="173" t="s">
        <v>275</v>
      </c>
      <c r="AI148" s="141" t="s">
        <v>275</v>
      </c>
    </row>
    <row r="149" spans="1:35" s="94" customFormat="1" ht="26" outlineLevel="1" x14ac:dyDescent="0.3">
      <c r="A149" s="152">
        <v>132</v>
      </c>
      <c r="B149" s="153" t="s">
        <v>923</v>
      </c>
      <c r="C149" s="153" t="s">
        <v>1734</v>
      </c>
      <c r="D149" s="152" t="s">
        <v>3256</v>
      </c>
      <c r="E149" s="153" t="s">
        <v>275</v>
      </c>
      <c r="F149" s="156" t="s">
        <v>275</v>
      </c>
      <c r="G149" s="156" t="s">
        <v>275</v>
      </c>
      <c r="H149" s="156" t="s">
        <v>275</v>
      </c>
      <c r="I149" s="156" t="s">
        <v>275</v>
      </c>
      <c r="J149" s="157" t="s">
        <v>925</v>
      </c>
      <c r="K149" s="157">
        <f>SUM(K150,K152)</f>
        <v>0.62395120692899197</v>
      </c>
      <c r="L149" s="157">
        <f t="shared" ref="L149:AA149" si="51">SUM(L150,L152)</f>
        <v>0.33171481736274966</v>
      </c>
      <c r="M149" s="157">
        <f t="shared" si="51"/>
        <v>0.3439497909685908</v>
      </c>
      <c r="N149" s="157">
        <f t="shared" si="51"/>
        <v>1.4212827374925436</v>
      </c>
      <c r="O149" s="157">
        <f t="shared" si="51"/>
        <v>4.2590695085749841E-3</v>
      </c>
      <c r="P149" s="157">
        <f t="shared" si="51"/>
        <v>1.5073841164613693</v>
      </c>
      <c r="Q149" s="157">
        <f t="shared" si="51"/>
        <v>8.2580777675993851</v>
      </c>
      <c r="R149" s="157">
        <f t="shared" si="51"/>
        <v>0.14465359787902185</v>
      </c>
      <c r="S149" s="157">
        <f t="shared" si="51"/>
        <v>7.0681871953908251E-2</v>
      </c>
      <c r="T149" s="157">
        <f t="shared" si="51"/>
        <v>0.12532517126376816</v>
      </c>
      <c r="U149" s="157">
        <f t="shared" si="51"/>
        <v>0.19114070014173132</v>
      </c>
      <c r="V149" s="157">
        <f t="shared" si="51"/>
        <v>1.8741872991868649</v>
      </c>
      <c r="W149" s="157">
        <f t="shared" si="51"/>
        <v>0.7128074674850764</v>
      </c>
      <c r="X149" s="157">
        <f t="shared" si="51"/>
        <v>7.3185170562183668</v>
      </c>
      <c r="Y149" s="157">
        <f t="shared" si="51"/>
        <v>0</v>
      </c>
      <c r="Z149" s="157">
        <f t="shared" si="51"/>
        <v>0.37613786217159406</v>
      </c>
      <c r="AA149" s="157">
        <f t="shared" si="51"/>
        <v>2.3178966019976373</v>
      </c>
      <c r="AB149" s="157" t="s">
        <v>925</v>
      </c>
      <c r="AC149" s="153" t="s">
        <v>2190</v>
      </c>
      <c r="AD149" s="157" t="s">
        <v>275</v>
      </c>
      <c r="AE149" s="152" t="s">
        <v>275</v>
      </c>
      <c r="AF149" s="156" t="s">
        <v>275</v>
      </c>
      <c r="AG149" s="153" t="s">
        <v>275</v>
      </c>
      <c r="AH149" s="152" t="s">
        <v>275</v>
      </c>
      <c r="AI149" s="156" t="s">
        <v>275</v>
      </c>
    </row>
    <row r="150" spans="1:35" s="94" customFormat="1" ht="26" outlineLevel="1" x14ac:dyDescent="0.3">
      <c r="A150" s="287">
        <v>133</v>
      </c>
      <c r="B150" s="288" t="s">
        <v>923</v>
      </c>
      <c r="C150" s="210" t="s">
        <v>1586</v>
      </c>
      <c r="D150" s="211" t="s">
        <v>1684</v>
      </c>
      <c r="E150" s="338" t="s">
        <v>3681</v>
      </c>
      <c r="F150" s="339" t="s">
        <v>275</v>
      </c>
      <c r="G150" s="339" t="s">
        <v>275</v>
      </c>
      <c r="H150" s="339" t="s">
        <v>275</v>
      </c>
      <c r="I150" s="339" t="s">
        <v>275</v>
      </c>
      <c r="J150" s="290" t="s">
        <v>925</v>
      </c>
      <c r="K150" s="290">
        <f t="shared" ref="K150:AA150" si="52">K151*K$319</f>
        <v>0.44088326237851988</v>
      </c>
      <c r="L150" s="290">
        <f t="shared" si="52"/>
        <v>0.27212878038095273</v>
      </c>
      <c r="M150" s="290">
        <f t="shared" si="52"/>
        <v>0.34386576279136793</v>
      </c>
      <c r="N150" s="290">
        <f t="shared" si="52"/>
        <v>1.4129496774786974</v>
      </c>
      <c r="O150" s="290">
        <f t="shared" si="52"/>
        <v>0</v>
      </c>
      <c r="P150" s="290">
        <f t="shared" si="52"/>
        <v>0.86513245812493045</v>
      </c>
      <c r="Q150" s="290">
        <f t="shared" si="52"/>
        <v>8.2045500335836063</v>
      </c>
      <c r="R150" s="290">
        <f t="shared" si="52"/>
        <v>0.14465359787902185</v>
      </c>
      <c r="S150" s="290">
        <f t="shared" si="52"/>
        <v>0</v>
      </c>
      <c r="T150" s="290">
        <f t="shared" si="52"/>
        <v>0</v>
      </c>
      <c r="U150" s="290">
        <f t="shared" si="52"/>
        <v>0</v>
      </c>
      <c r="V150" s="290">
        <f t="shared" si="52"/>
        <v>1.8714262764217855</v>
      </c>
      <c r="W150" s="290">
        <f t="shared" si="52"/>
        <v>0.71141533960527303</v>
      </c>
      <c r="X150" s="290">
        <f t="shared" si="52"/>
        <v>3.524164347531181</v>
      </c>
      <c r="Y150" s="290">
        <f t="shared" si="52"/>
        <v>0</v>
      </c>
      <c r="Z150" s="290">
        <f t="shared" si="52"/>
        <v>0.37528793731730575</v>
      </c>
      <c r="AA150" s="290">
        <f t="shared" si="52"/>
        <v>2.3178966019976373</v>
      </c>
      <c r="AB150" s="290" t="s">
        <v>925</v>
      </c>
      <c r="AC150" s="291" t="s">
        <v>1830</v>
      </c>
      <c r="AD150" s="324" t="s">
        <v>275</v>
      </c>
      <c r="AE150" s="325" t="s">
        <v>275</v>
      </c>
      <c r="AF150" s="326" t="s">
        <v>275</v>
      </c>
      <c r="AG150" s="291" t="s">
        <v>275</v>
      </c>
      <c r="AH150" s="329" t="s">
        <v>275</v>
      </c>
      <c r="AI150" s="289" t="s">
        <v>275</v>
      </c>
    </row>
    <row r="151" spans="1:35" s="94" customFormat="1" outlineLevel="1" x14ac:dyDescent="0.3">
      <c r="A151" s="221">
        <v>134</v>
      </c>
      <c r="B151" s="222" t="s">
        <v>275</v>
      </c>
      <c r="C151" s="222" t="s">
        <v>275</v>
      </c>
      <c r="D151" s="221" t="s">
        <v>1644</v>
      </c>
      <c r="E151" s="222" t="s">
        <v>275</v>
      </c>
      <c r="F151" s="223" t="s">
        <v>275</v>
      </c>
      <c r="G151" s="223" t="s">
        <v>275</v>
      </c>
      <c r="H151" s="223" t="s">
        <v>275</v>
      </c>
      <c r="I151" s="223" t="s">
        <v>275</v>
      </c>
      <c r="J151" s="224" t="s">
        <v>275</v>
      </c>
      <c r="K151" s="225">
        <v>4.5017624108208025E-2</v>
      </c>
      <c r="L151" s="225">
        <v>4.5017624108208025E-2</v>
      </c>
      <c r="M151" s="225">
        <v>4.5017624108208025E-2</v>
      </c>
      <c r="N151" s="225">
        <v>4.5017624108208025E-2</v>
      </c>
      <c r="O151" s="225">
        <v>0</v>
      </c>
      <c r="P151" s="225">
        <v>4.5017624108208025E-2</v>
      </c>
      <c r="Q151" s="225">
        <v>0.30491887061467482</v>
      </c>
      <c r="R151" s="225">
        <v>1.0204498142781336E-2</v>
      </c>
      <c r="S151" s="225">
        <v>0</v>
      </c>
      <c r="T151" s="225">
        <v>0</v>
      </c>
      <c r="U151" s="225">
        <v>0</v>
      </c>
      <c r="V151" s="225">
        <v>4.5017624108208025E-2</v>
      </c>
      <c r="W151" s="225">
        <v>4.5017624108208025E-2</v>
      </c>
      <c r="X151" s="225">
        <v>4.5017624108208025E-2</v>
      </c>
      <c r="Y151" s="225">
        <v>0</v>
      </c>
      <c r="Z151" s="225">
        <v>4.5017624108208025E-2</v>
      </c>
      <c r="AA151" s="225">
        <v>4.5017624108208025E-2</v>
      </c>
      <c r="AB151" s="224" t="s">
        <v>275</v>
      </c>
      <c r="AC151" s="327" t="s">
        <v>1587</v>
      </c>
      <c r="AD151" s="227" t="s">
        <v>275</v>
      </c>
      <c r="AE151" s="228" t="s">
        <v>275</v>
      </c>
      <c r="AF151" s="229" t="s">
        <v>275</v>
      </c>
      <c r="AG151" s="230" t="s">
        <v>275</v>
      </c>
      <c r="AH151" s="231" t="s">
        <v>275</v>
      </c>
      <c r="AI151" s="232" t="s">
        <v>275</v>
      </c>
    </row>
    <row r="152" spans="1:35" s="94" customFormat="1" ht="26" outlineLevel="1" x14ac:dyDescent="0.3">
      <c r="A152" s="292">
        <v>135</v>
      </c>
      <c r="B152" s="391" t="s">
        <v>923</v>
      </c>
      <c r="C152" s="391" t="s">
        <v>1670</v>
      </c>
      <c r="D152" s="292" t="s">
        <v>3257</v>
      </c>
      <c r="E152" s="420" t="s">
        <v>3682</v>
      </c>
      <c r="F152" s="364" t="s">
        <v>275</v>
      </c>
      <c r="G152" s="364" t="s">
        <v>275</v>
      </c>
      <c r="H152" s="364" t="s">
        <v>275</v>
      </c>
      <c r="I152" s="364" t="s">
        <v>275</v>
      </c>
      <c r="J152" s="392" t="s">
        <v>925</v>
      </c>
      <c r="K152" s="392">
        <f>K153*K$187</f>
        <v>0.18306794455047212</v>
      </c>
      <c r="L152" s="392">
        <f t="shared" ref="L152:AA152" si="53">L153*L$187</f>
        <v>5.958603698179693E-2</v>
      </c>
      <c r="M152" s="392">
        <f t="shared" si="53"/>
        <v>8.4028177222866783E-5</v>
      </c>
      <c r="N152" s="392">
        <f t="shared" si="53"/>
        <v>8.3330600138462451E-3</v>
      </c>
      <c r="O152" s="392">
        <f t="shared" si="53"/>
        <v>4.2590695085749841E-3</v>
      </c>
      <c r="P152" s="392">
        <f t="shared" si="53"/>
        <v>0.64225165833643882</v>
      </c>
      <c r="Q152" s="392">
        <f t="shared" si="53"/>
        <v>5.3527734015779226E-2</v>
      </c>
      <c r="R152" s="392">
        <f t="shared" si="53"/>
        <v>0</v>
      </c>
      <c r="S152" s="392">
        <f t="shared" si="53"/>
        <v>7.0681871953908251E-2</v>
      </c>
      <c r="T152" s="392">
        <f t="shared" si="53"/>
        <v>0.12532517126376816</v>
      </c>
      <c r="U152" s="392">
        <f t="shared" si="53"/>
        <v>0.19114070014173132</v>
      </c>
      <c r="V152" s="392">
        <f t="shared" si="53"/>
        <v>2.7610227650793728E-3</v>
      </c>
      <c r="W152" s="392">
        <f t="shared" si="53"/>
        <v>1.3921278798033608E-3</v>
      </c>
      <c r="X152" s="392">
        <f t="shared" si="53"/>
        <v>3.7943527086871853</v>
      </c>
      <c r="Y152" s="392">
        <f t="shared" si="53"/>
        <v>0</v>
      </c>
      <c r="Z152" s="392">
        <f t="shared" si="53"/>
        <v>8.4992485428831614E-4</v>
      </c>
      <c r="AA152" s="392">
        <f t="shared" si="53"/>
        <v>0</v>
      </c>
      <c r="AB152" s="392" t="s">
        <v>925</v>
      </c>
      <c r="AC152" s="367" t="s">
        <v>1831</v>
      </c>
      <c r="AD152" s="368" t="s">
        <v>275</v>
      </c>
      <c r="AE152" s="329" t="s">
        <v>275</v>
      </c>
      <c r="AF152" s="365" t="s">
        <v>275</v>
      </c>
      <c r="AG152" s="367" t="s">
        <v>275</v>
      </c>
      <c r="AH152" s="329" t="s">
        <v>275</v>
      </c>
      <c r="AI152" s="369" t="s">
        <v>275</v>
      </c>
    </row>
    <row r="153" spans="1:35" s="94" customFormat="1" outlineLevel="1" x14ac:dyDescent="0.3">
      <c r="A153" s="357">
        <v>136</v>
      </c>
      <c r="B153" s="358" t="s">
        <v>275</v>
      </c>
      <c r="C153" s="358" t="s">
        <v>275</v>
      </c>
      <c r="D153" s="357" t="s">
        <v>1668</v>
      </c>
      <c r="E153" s="421" t="s">
        <v>275</v>
      </c>
      <c r="F153" s="371" t="s">
        <v>275</v>
      </c>
      <c r="G153" s="371" t="s">
        <v>275</v>
      </c>
      <c r="H153" s="371" t="s">
        <v>275</v>
      </c>
      <c r="I153" s="371" t="s">
        <v>275</v>
      </c>
      <c r="J153" s="362" t="s">
        <v>275</v>
      </c>
      <c r="K153" s="299">
        <v>0.34210526315789475</v>
      </c>
      <c r="L153" s="299">
        <v>0.34210526315789475</v>
      </c>
      <c r="M153" s="299">
        <v>0.34210526315789475</v>
      </c>
      <c r="N153" s="299">
        <v>0.34210526315789475</v>
      </c>
      <c r="O153" s="299">
        <v>0.34210526315789475</v>
      </c>
      <c r="P153" s="299">
        <v>0.34210526315789475</v>
      </c>
      <c r="Q153" s="299">
        <v>0.36842105263157893</v>
      </c>
      <c r="R153" s="299">
        <v>0</v>
      </c>
      <c r="S153" s="299">
        <v>0.34210526315789475</v>
      </c>
      <c r="T153" s="299">
        <v>0.34210526315789475</v>
      </c>
      <c r="U153" s="299">
        <v>1</v>
      </c>
      <c r="V153" s="299">
        <v>0.34210526315789475</v>
      </c>
      <c r="W153" s="299">
        <v>0.34210526315789475</v>
      </c>
      <c r="X153" s="299">
        <v>0.34210526315789475</v>
      </c>
      <c r="Y153" s="299">
        <v>0</v>
      </c>
      <c r="Z153" s="299">
        <v>0.34210526315789475</v>
      </c>
      <c r="AA153" s="299">
        <v>0.34210526315789475</v>
      </c>
      <c r="AB153" s="362" t="s">
        <v>275</v>
      </c>
      <c r="AC153" s="361" t="s">
        <v>1669</v>
      </c>
      <c r="AD153" s="372" t="s">
        <v>275</v>
      </c>
      <c r="AE153" s="304" t="s">
        <v>275</v>
      </c>
      <c r="AF153" s="360" t="s">
        <v>275</v>
      </c>
      <c r="AG153" s="361" t="s">
        <v>275</v>
      </c>
      <c r="AH153" s="304" t="s">
        <v>275</v>
      </c>
      <c r="AI153" s="359" t="s">
        <v>275</v>
      </c>
    </row>
    <row r="154" spans="1:35" s="94" customFormat="1" ht="39" outlineLevel="1" x14ac:dyDescent="0.3">
      <c r="A154" s="195">
        <v>137</v>
      </c>
      <c r="B154" s="196" t="s">
        <v>275</v>
      </c>
      <c r="C154" s="196" t="s">
        <v>1590</v>
      </c>
      <c r="D154" s="195" t="s">
        <v>3258</v>
      </c>
      <c r="E154" s="196" t="s">
        <v>3683</v>
      </c>
      <c r="F154" s="422" t="s">
        <v>275</v>
      </c>
      <c r="G154" s="422" t="s">
        <v>275</v>
      </c>
      <c r="H154" s="422" t="s">
        <v>275</v>
      </c>
      <c r="I154" s="422" t="s">
        <v>275</v>
      </c>
      <c r="J154" s="199" t="s">
        <v>925</v>
      </c>
      <c r="K154" s="199" t="s">
        <v>1351</v>
      </c>
      <c r="L154" s="199" t="s">
        <v>1351</v>
      </c>
      <c r="M154" s="199" t="s">
        <v>1351</v>
      </c>
      <c r="N154" s="199" t="s">
        <v>1351</v>
      </c>
      <c r="O154" s="199" t="s">
        <v>1351</v>
      </c>
      <c r="P154" s="199" t="s">
        <v>1351</v>
      </c>
      <c r="Q154" s="199" t="s">
        <v>1351</v>
      </c>
      <c r="R154" s="199" t="s">
        <v>1351</v>
      </c>
      <c r="S154" s="199" t="s">
        <v>1351</v>
      </c>
      <c r="T154" s="199" t="s">
        <v>1351</v>
      </c>
      <c r="U154" s="199" t="s">
        <v>1351</v>
      </c>
      <c r="V154" s="199" t="s">
        <v>1351</v>
      </c>
      <c r="W154" s="199" t="s">
        <v>1351</v>
      </c>
      <c r="X154" s="199" t="s">
        <v>1351</v>
      </c>
      <c r="Y154" s="199" t="s">
        <v>1351</v>
      </c>
      <c r="Z154" s="199" t="s">
        <v>1351</v>
      </c>
      <c r="AA154" s="199" t="s">
        <v>1351</v>
      </c>
      <c r="AB154" s="199" t="s">
        <v>275</v>
      </c>
      <c r="AC154" s="196" t="s">
        <v>1345</v>
      </c>
      <c r="AD154" s="199" t="s">
        <v>275</v>
      </c>
      <c r="AE154" s="195" t="s">
        <v>275</v>
      </c>
      <c r="AF154" s="423" t="s">
        <v>275</v>
      </c>
      <c r="AG154" s="424" t="s">
        <v>275</v>
      </c>
      <c r="AH154" s="425" t="s">
        <v>275</v>
      </c>
      <c r="AI154" s="207" t="s">
        <v>275</v>
      </c>
    </row>
    <row r="155" spans="1:35" s="94" customFormat="1" x14ac:dyDescent="0.3">
      <c r="A155" s="138">
        <v>138</v>
      </c>
      <c r="B155" s="138" t="s">
        <v>923</v>
      </c>
      <c r="C155" s="139" t="s">
        <v>1738</v>
      </c>
      <c r="D155" s="138" t="s">
        <v>1739</v>
      </c>
      <c r="E155" s="140" t="s">
        <v>275</v>
      </c>
      <c r="F155" s="141" t="s">
        <v>275</v>
      </c>
      <c r="G155" s="141" t="s">
        <v>275</v>
      </c>
      <c r="H155" s="141" t="s">
        <v>275</v>
      </c>
      <c r="I155" s="141" t="s">
        <v>275</v>
      </c>
      <c r="J155" s="141" t="s">
        <v>275</v>
      </c>
      <c r="K155" s="141" t="s">
        <v>275</v>
      </c>
      <c r="L155" s="142" t="s">
        <v>275</v>
      </c>
      <c r="M155" s="141" t="s">
        <v>275</v>
      </c>
      <c r="N155" s="141" t="s">
        <v>275</v>
      </c>
      <c r="O155" s="141" t="s">
        <v>275</v>
      </c>
      <c r="P155" s="141" t="s">
        <v>275</v>
      </c>
      <c r="Q155" s="141" t="s">
        <v>275</v>
      </c>
      <c r="R155" s="141" t="s">
        <v>275</v>
      </c>
      <c r="S155" s="141" t="s">
        <v>275</v>
      </c>
      <c r="T155" s="141" t="s">
        <v>275</v>
      </c>
      <c r="U155" s="141" t="s">
        <v>275</v>
      </c>
      <c r="V155" s="141" t="s">
        <v>275</v>
      </c>
      <c r="W155" s="141" t="s">
        <v>275</v>
      </c>
      <c r="X155" s="141" t="s">
        <v>275</v>
      </c>
      <c r="Y155" s="141" t="s">
        <v>275</v>
      </c>
      <c r="Z155" s="141" t="s">
        <v>275</v>
      </c>
      <c r="AA155" s="141" t="s">
        <v>275</v>
      </c>
      <c r="AB155" s="141" t="s">
        <v>275</v>
      </c>
      <c r="AC155" s="172" t="s">
        <v>275</v>
      </c>
      <c r="AD155" s="244" t="s">
        <v>275</v>
      </c>
      <c r="AE155" s="138" t="s">
        <v>275</v>
      </c>
      <c r="AF155" s="141" t="s">
        <v>275</v>
      </c>
      <c r="AG155" s="172" t="s">
        <v>275</v>
      </c>
      <c r="AH155" s="173" t="s">
        <v>275</v>
      </c>
      <c r="AI155" s="141" t="s">
        <v>275</v>
      </c>
    </row>
    <row r="156" spans="1:35" s="94" customFormat="1" ht="26" outlineLevel="1" x14ac:dyDescent="0.3">
      <c r="A156" s="152">
        <v>139</v>
      </c>
      <c r="B156" s="153" t="s">
        <v>923</v>
      </c>
      <c r="C156" s="153" t="s">
        <v>1742</v>
      </c>
      <c r="D156" s="152" t="s">
        <v>3259</v>
      </c>
      <c r="E156" s="387" t="s">
        <v>275</v>
      </c>
      <c r="F156" s="388" t="s">
        <v>275</v>
      </c>
      <c r="G156" s="388" t="s">
        <v>275</v>
      </c>
      <c r="H156" s="388" t="s">
        <v>275</v>
      </c>
      <c r="I156" s="388" t="s">
        <v>275</v>
      </c>
      <c r="J156" s="157" t="s">
        <v>925</v>
      </c>
      <c r="K156" s="157">
        <f>K157</f>
        <v>16.246197192364754</v>
      </c>
      <c r="L156" s="157">
        <f t="shared" ref="L156:AA156" si="54">L157</f>
        <v>28.961936258535665</v>
      </c>
      <c r="M156" s="157">
        <f t="shared" si="54"/>
        <v>2.8684112472930257</v>
      </c>
      <c r="N156" s="157">
        <f t="shared" si="54"/>
        <v>24.220014787963642</v>
      </c>
      <c r="O156" s="157">
        <f t="shared" si="54"/>
        <v>9.3309032640615328</v>
      </c>
      <c r="P156" s="157">
        <f t="shared" si="54"/>
        <v>68.637505136782337</v>
      </c>
      <c r="Q156" s="157">
        <f t="shared" si="54"/>
        <v>142.23135242736814</v>
      </c>
      <c r="R156" s="157">
        <f t="shared" si="54"/>
        <v>105.77096818555448</v>
      </c>
      <c r="S156" s="157">
        <f t="shared" si="54"/>
        <v>7.8717729685986075</v>
      </c>
      <c r="T156" s="157">
        <f t="shared" si="54"/>
        <v>52.441838239797072</v>
      </c>
      <c r="U156" s="157">
        <f t="shared" si="54"/>
        <v>109.2241092043549</v>
      </c>
      <c r="V156" s="157">
        <f t="shared" si="54"/>
        <v>10.961305981905337</v>
      </c>
      <c r="W156" s="157">
        <f t="shared" si="54"/>
        <v>0.60158497444716685</v>
      </c>
      <c r="X156" s="157">
        <f t="shared" si="54"/>
        <v>1.2565833588292814</v>
      </c>
      <c r="Y156" s="157">
        <f t="shared" si="54"/>
        <v>103.25102215083436</v>
      </c>
      <c r="Z156" s="157">
        <f t="shared" si="54"/>
        <v>0.74406605430470107</v>
      </c>
      <c r="AA156" s="157">
        <f t="shared" si="54"/>
        <v>44.234271292756731</v>
      </c>
      <c r="AB156" s="157" t="s">
        <v>925</v>
      </c>
      <c r="AC156" s="155" t="s">
        <v>1832</v>
      </c>
      <c r="AD156" s="389" t="s">
        <v>275</v>
      </c>
      <c r="AE156" s="250" t="s">
        <v>275</v>
      </c>
      <c r="AF156" s="390" t="s">
        <v>275</v>
      </c>
      <c r="AG156" s="155" t="s">
        <v>275</v>
      </c>
      <c r="AH156" s="250" t="s">
        <v>275</v>
      </c>
      <c r="AI156" s="156" t="s">
        <v>275</v>
      </c>
    </row>
    <row r="157" spans="1:35" s="94" customFormat="1" ht="26" outlineLevel="1" x14ac:dyDescent="0.3">
      <c r="A157" s="145">
        <v>140</v>
      </c>
      <c r="B157" s="146" t="s">
        <v>923</v>
      </c>
      <c r="C157" s="146" t="s">
        <v>51</v>
      </c>
      <c r="D157" s="145" t="s">
        <v>3260</v>
      </c>
      <c r="E157" s="245" t="s">
        <v>275</v>
      </c>
      <c r="F157" s="246" t="s">
        <v>275</v>
      </c>
      <c r="G157" s="246" t="s">
        <v>275</v>
      </c>
      <c r="H157" s="246" t="s">
        <v>275</v>
      </c>
      <c r="I157" s="246" t="s">
        <v>275</v>
      </c>
      <c r="J157" s="150" t="s">
        <v>925</v>
      </c>
      <c r="K157" s="150">
        <f t="shared" ref="K157:AA157" si="55">K172+K175*$AD$175+K173*$AD$173+K174*$AD$174+K176*$AD$176</f>
        <v>16.246197192364754</v>
      </c>
      <c r="L157" s="150">
        <f t="shared" si="55"/>
        <v>28.961936258535665</v>
      </c>
      <c r="M157" s="150">
        <f t="shared" si="55"/>
        <v>2.8684112472930257</v>
      </c>
      <c r="N157" s="150">
        <f t="shared" si="55"/>
        <v>24.220014787963642</v>
      </c>
      <c r="O157" s="150">
        <f t="shared" si="55"/>
        <v>9.3309032640615328</v>
      </c>
      <c r="P157" s="150">
        <f t="shared" si="55"/>
        <v>68.637505136782337</v>
      </c>
      <c r="Q157" s="150">
        <f t="shared" si="55"/>
        <v>142.23135242736814</v>
      </c>
      <c r="R157" s="150">
        <f t="shared" si="55"/>
        <v>105.77096818555448</v>
      </c>
      <c r="S157" s="150">
        <f t="shared" si="55"/>
        <v>7.8717729685986075</v>
      </c>
      <c r="T157" s="150">
        <f t="shared" si="55"/>
        <v>52.441838239797072</v>
      </c>
      <c r="U157" s="150">
        <f t="shared" si="55"/>
        <v>109.2241092043549</v>
      </c>
      <c r="V157" s="150">
        <f t="shared" si="55"/>
        <v>10.961305981905337</v>
      </c>
      <c r="W157" s="150">
        <f t="shared" si="55"/>
        <v>0.60158497444716685</v>
      </c>
      <c r="X157" s="150">
        <f t="shared" si="55"/>
        <v>1.2565833588292814</v>
      </c>
      <c r="Y157" s="150">
        <f t="shared" si="55"/>
        <v>103.25102215083436</v>
      </c>
      <c r="Z157" s="150">
        <f t="shared" si="55"/>
        <v>0.74406605430470107</v>
      </c>
      <c r="AA157" s="150">
        <f t="shared" si="55"/>
        <v>44.234271292756731</v>
      </c>
      <c r="AB157" s="150" t="s">
        <v>925</v>
      </c>
      <c r="AC157" s="148" t="s">
        <v>2809</v>
      </c>
      <c r="AD157" s="247" t="s">
        <v>275</v>
      </c>
      <c r="AE157" s="248" t="s">
        <v>275</v>
      </c>
      <c r="AF157" s="249" t="s">
        <v>275</v>
      </c>
      <c r="AG157" s="148" t="s">
        <v>275</v>
      </c>
      <c r="AH157" s="250" t="s">
        <v>275</v>
      </c>
      <c r="AI157" s="149" t="s">
        <v>275</v>
      </c>
    </row>
    <row r="158" spans="1:35" s="94" customFormat="1" ht="26" outlineLevel="1" x14ac:dyDescent="0.3">
      <c r="A158" s="145">
        <v>141</v>
      </c>
      <c r="B158" s="146" t="s">
        <v>923</v>
      </c>
      <c r="C158" s="146" t="s">
        <v>51</v>
      </c>
      <c r="D158" s="145" t="s">
        <v>3261</v>
      </c>
      <c r="E158" s="245" t="s">
        <v>275</v>
      </c>
      <c r="F158" s="246" t="s">
        <v>275</v>
      </c>
      <c r="G158" s="246" t="s">
        <v>275</v>
      </c>
      <c r="H158" s="246" t="s">
        <v>275</v>
      </c>
      <c r="I158" s="246" t="s">
        <v>275</v>
      </c>
      <c r="J158" s="150" t="s">
        <v>925</v>
      </c>
      <c r="K158" s="150">
        <f t="shared" ref="K158:AA158" si="56">K172+K175*$AD$175+K173*$AD$173+K176*$AD$176</f>
        <v>16.06970628054232</v>
      </c>
      <c r="L158" s="150">
        <f t="shared" si="56"/>
        <v>28.597315670311296</v>
      </c>
      <c r="M158" s="150">
        <f t="shared" si="56"/>
        <v>2.8091341249124051</v>
      </c>
      <c r="N158" s="150">
        <f t="shared" si="56"/>
        <v>23.850945342432254</v>
      </c>
      <c r="O158" s="150">
        <f t="shared" si="56"/>
        <v>9.0325969242912905</v>
      </c>
      <c r="P158" s="150">
        <f t="shared" si="56"/>
        <v>68.580092147227035</v>
      </c>
      <c r="Q158" s="150">
        <f t="shared" si="56"/>
        <v>141.5326624421387</v>
      </c>
      <c r="R158" s="150">
        <f t="shared" si="56"/>
        <v>103.34607281236842</v>
      </c>
      <c r="S158" s="150">
        <f t="shared" si="56"/>
        <v>7.8477961062144423</v>
      </c>
      <c r="T158" s="150">
        <f t="shared" si="56"/>
        <v>49.673818700112029</v>
      </c>
      <c r="U158" s="150">
        <f t="shared" si="56"/>
        <v>106.42135932733757</v>
      </c>
      <c r="V158" s="150">
        <f t="shared" si="56"/>
        <v>10.534954870292916</v>
      </c>
      <c r="W158" s="150">
        <f t="shared" si="56"/>
        <v>0.59100015790848837</v>
      </c>
      <c r="X158" s="150">
        <f t="shared" si="56"/>
        <v>1.2407699319750449</v>
      </c>
      <c r="Y158" s="150">
        <f t="shared" si="56"/>
        <v>102.73964610560868</v>
      </c>
      <c r="Z158" s="150">
        <f t="shared" si="56"/>
        <v>0.73999560480134574</v>
      </c>
      <c r="AA158" s="150">
        <f t="shared" si="56"/>
        <v>44.234271292756731</v>
      </c>
      <c r="AB158" s="150" t="s">
        <v>925</v>
      </c>
      <c r="AC158" s="148" t="s">
        <v>2810</v>
      </c>
      <c r="AD158" s="247" t="s">
        <v>275</v>
      </c>
      <c r="AE158" s="248" t="s">
        <v>275</v>
      </c>
      <c r="AF158" s="249" t="s">
        <v>275</v>
      </c>
      <c r="AG158" s="148" t="s">
        <v>275</v>
      </c>
      <c r="AH158" s="250" t="s">
        <v>275</v>
      </c>
      <c r="AI158" s="149" t="s">
        <v>275</v>
      </c>
    </row>
    <row r="159" spans="1:35" s="94" customFormat="1" ht="26" outlineLevel="1" x14ac:dyDescent="0.3">
      <c r="A159" s="145">
        <v>142</v>
      </c>
      <c r="B159" s="146" t="s">
        <v>923</v>
      </c>
      <c r="C159" s="146" t="s">
        <v>51</v>
      </c>
      <c r="D159" s="145" t="s">
        <v>3262</v>
      </c>
      <c r="E159" s="245" t="s">
        <v>275</v>
      </c>
      <c r="F159" s="246" t="s">
        <v>275</v>
      </c>
      <c r="G159" s="246" t="s">
        <v>275</v>
      </c>
      <c r="H159" s="246" t="s">
        <v>275</v>
      </c>
      <c r="I159" s="246" t="s">
        <v>275</v>
      </c>
      <c r="J159" s="150" t="s">
        <v>925</v>
      </c>
      <c r="K159" s="150">
        <f t="shared" ref="K159:AA159" si="57">K172+K175*$AD$175+K174*$AD$174+K176*$AD$176</f>
        <v>14.112720518495715</v>
      </c>
      <c r="L159" s="150">
        <f t="shared" si="57"/>
        <v>26.826818570137426</v>
      </c>
      <c r="M159" s="150">
        <f t="shared" si="57"/>
        <v>2.8520106258237004</v>
      </c>
      <c r="N159" s="150">
        <f t="shared" si="57"/>
        <v>18.946701972889329</v>
      </c>
      <c r="O159" s="150">
        <f t="shared" si="57"/>
        <v>8.8407264450359442</v>
      </c>
      <c r="P159" s="150">
        <f t="shared" si="57"/>
        <v>60.009899195785863</v>
      </c>
      <c r="Q159" s="150">
        <f t="shared" si="57"/>
        <v>129.34125585468567</v>
      </c>
      <c r="R159" s="150">
        <f t="shared" si="57"/>
        <v>99.461487842600974</v>
      </c>
      <c r="S159" s="150">
        <f t="shared" si="57"/>
        <v>7.7596577739663974</v>
      </c>
      <c r="T159" s="150">
        <f t="shared" si="57"/>
        <v>46.70707471425635</v>
      </c>
      <c r="U159" s="150">
        <f t="shared" si="57"/>
        <v>91.484199771072113</v>
      </c>
      <c r="V159" s="150">
        <f t="shared" si="57"/>
        <v>9.2282970343106392</v>
      </c>
      <c r="W159" s="150">
        <f t="shared" si="57"/>
        <v>0.57929385717359339</v>
      </c>
      <c r="X159" s="150">
        <f t="shared" si="57"/>
        <v>0.70122889156525403</v>
      </c>
      <c r="Y159" s="150">
        <f t="shared" si="57"/>
        <v>98.85205747513983</v>
      </c>
      <c r="Z159" s="150">
        <f t="shared" si="57"/>
        <v>0.73032962797605383</v>
      </c>
      <c r="AA159" s="150">
        <f t="shared" si="57"/>
        <v>44.115145399935301</v>
      </c>
      <c r="AB159" s="150" t="s">
        <v>925</v>
      </c>
      <c r="AC159" s="148" t="s">
        <v>2808</v>
      </c>
      <c r="AD159" s="247" t="s">
        <v>275</v>
      </c>
      <c r="AE159" s="248" t="s">
        <v>275</v>
      </c>
      <c r="AF159" s="249" t="s">
        <v>275</v>
      </c>
      <c r="AG159" s="148" t="s">
        <v>275</v>
      </c>
      <c r="AH159" s="250" t="s">
        <v>275</v>
      </c>
      <c r="AI159" s="149" t="s">
        <v>275</v>
      </c>
    </row>
    <row r="160" spans="1:35" s="94" customFormat="1" ht="26" outlineLevel="1" x14ac:dyDescent="0.3">
      <c r="A160" s="145">
        <v>143</v>
      </c>
      <c r="B160" s="146" t="s">
        <v>923</v>
      </c>
      <c r="C160" s="146" t="s">
        <v>51</v>
      </c>
      <c r="D160" s="145" t="s">
        <v>3263</v>
      </c>
      <c r="E160" s="245" t="s">
        <v>275</v>
      </c>
      <c r="F160" s="246" t="s">
        <v>275</v>
      </c>
      <c r="G160" s="246" t="s">
        <v>275</v>
      </c>
      <c r="H160" s="246" t="s">
        <v>275</v>
      </c>
      <c r="I160" s="246" t="s">
        <v>275</v>
      </c>
      <c r="J160" s="150" t="s">
        <v>925</v>
      </c>
      <c r="K160" s="150">
        <f t="shared" ref="K160:AA160" si="58">K172+K173*$AD$173+K174*$AD$174+K176*$AD$176</f>
        <v>15.914370259869383</v>
      </c>
      <c r="L160" s="150">
        <f t="shared" si="58"/>
        <v>28.836918466913183</v>
      </c>
      <c r="M160" s="150">
        <f t="shared" si="58"/>
        <v>2.8662830594333903</v>
      </c>
      <c r="N160" s="150">
        <f t="shared" si="58"/>
        <v>24.195687103343836</v>
      </c>
      <c r="O160" s="150">
        <f t="shared" si="58"/>
        <v>9.3283859118161381</v>
      </c>
      <c r="P160" s="150">
        <f t="shared" si="58"/>
        <v>68.619174782024274</v>
      </c>
      <c r="Q160" s="150">
        <f t="shared" si="58"/>
        <v>142.07387345938128</v>
      </c>
      <c r="R160" s="150">
        <f t="shared" si="58"/>
        <v>105.68492482201935</v>
      </c>
      <c r="S160" s="150">
        <f t="shared" si="58"/>
        <v>7.8667852990072227</v>
      </c>
      <c r="T160" s="150">
        <f t="shared" si="58"/>
        <v>52.319152735870517</v>
      </c>
      <c r="U160" s="150">
        <f t="shared" si="58"/>
        <v>109.11323082219405</v>
      </c>
      <c r="V160" s="150">
        <f t="shared" si="58"/>
        <v>10.961305981905337</v>
      </c>
      <c r="W160" s="150">
        <f t="shared" si="58"/>
        <v>0.59887337652237993</v>
      </c>
      <c r="X160" s="150">
        <f t="shared" si="58"/>
        <v>1.2553234548885235</v>
      </c>
      <c r="Y160" s="150">
        <f t="shared" si="58"/>
        <v>103.13614971468391</v>
      </c>
      <c r="Z160" s="150">
        <f t="shared" si="58"/>
        <v>0.74383129606506126</v>
      </c>
      <c r="AA160" s="150">
        <f t="shared" si="58"/>
        <v>44.040976407055012</v>
      </c>
      <c r="AB160" s="150" t="s">
        <v>925</v>
      </c>
      <c r="AC160" s="148" t="s">
        <v>2807</v>
      </c>
      <c r="AD160" s="247" t="s">
        <v>275</v>
      </c>
      <c r="AE160" s="248" t="s">
        <v>275</v>
      </c>
      <c r="AF160" s="249" t="s">
        <v>275</v>
      </c>
      <c r="AG160" s="148" t="s">
        <v>275</v>
      </c>
      <c r="AH160" s="250" t="s">
        <v>275</v>
      </c>
      <c r="AI160" s="149" t="s">
        <v>275</v>
      </c>
    </row>
    <row r="161" spans="1:35" s="94" customFormat="1" ht="26" outlineLevel="1" x14ac:dyDescent="0.3">
      <c r="A161" s="145">
        <v>144</v>
      </c>
      <c r="B161" s="146" t="s">
        <v>923</v>
      </c>
      <c r="C161" s="146" t="s">
        <v>51</v>
      </c>
      <c r="D161" s="145" t="s">
        <v>3264</v>
      </c>
      <c r="E161" s="245" t="s">
        <v>275</v>
      </c>
      <c r="F161" s="246" t="s">
        <v>275</v>
      </c>
      <c r="G161" s="246" t="s">
        <v>275</v>
      </c>
      <c r="H161" s="246" t="s">
        <v>275</v>
      </c>
      <c r="I161" s="246" t="s">
        <v>275</v>
      </c>
      <c r="J161" s="150" t="s">
        <v>925</v>
      </c>
      <c r="K161" s="150">
        <f t="shared" ref="K161:AA161" si="59">K172+K175*$AD$175+K173*$AD$173+K174*$AD$174</f>
        <v>15.326380623264606</v>
      </c>
      <c r="L161" s="150">
        <f t="shared" si="59"/>
        <v>11.748996839624819</v>
      </c>
      <c r="M161" s="150">
        <f t="shared" si="59"/>
        <v>0.10879615239616772</v>
      </c>
      <c r="N161" s="150">
        <f t="shared" si="59"/>
        <v>22.551096718874593</v>
      </c>
      <c r="O161" s="150">
        <f t="shared" si="59"/>
        <v>4.4872959540490873</v>
      </c>
      <c r="P161" s="150">
        <f t="shared" si="59"/>
        <v>63.125615323523981</v>
      </c>
      <c r="Q161" s="150">
        <f t="shared" si="59"/>
        <v>20.073326914617585</v>
      </c>
      <c r="R161" s="150">
        <f t="shared" si="59"/>
        <v>20.041792720269815</v>
      </c>
      <c r="S161" s="150">
        <f t="shared" si="59"/>
        <v>5.3501978835290158</v>
      </c>
      <c r="T161" s="150">
        <f t="shared" si="59"/>
        <v>18.007080946826513</v>
      </c>
      <c r="U161" s="150">
        <f t="shared" si="59"/>
        <v>25.204403875747417</v>
      </c>
      <c r="V161" s="150">
        <f t="shared" si="59"/>
        <v>2.9385841452022876</v>
      </c>
      <c r="W161" s="150">
        <f t="shared" si="59"/>
        <v>0.17423551061924675</v>
      </c>
      <c r="X161" s="150">
        <f t="shared" si="59"/>
        <v>0.93576294806704285</v>
      </c>
      <c r="Y161" s="150">
        <f t="shared" si="59"/>
        <v>20.241936564848892</v>
      </c>
      <c r="Z161" s="150">
        <f t="shared" si="59"/>
        <v>2.5973035769282352E-2</v>
      </c>
      <c r="AA161" s="150">
        <f t="shared" si="59"/>
        <v>0.40309895832955661</v>
      </c>
      <c r="AB161" s="150" t="s">
        <v>925</v>
      </c>
      <c r="AC161" s="148" t="s">
        <v>2801</v>
      </c>
      <c r="AD161" s="247" t="s">
        <v>275</v>
      </c>
      <c r="AE161" s="248" t="s">
        <v>275</v>
      </c>
      <c r="AF161" s="249" t="s">
        <v>275</v>
      </c>
      <c r="AG161" s="148" t="s">
        <v>275</v>
      </c>
      <c r="AH161" s="250" t="s">
        <v>275</v>
      </c>
      <c r="AI161" s="149" t="s">
        <v>275</v>
      </c>
    </row>
    <row r="162" spans="1:35" s="94" customFormat="1" ht="26" outlineLevel="1" x14ac:dyDescent="0.3">
      <c r="A162" s="145">
        <v>145</v>
      </c>
      <c r="B162" s="146" t="s">
        <v>923</v>
      </c>
      <c r="C162" s="146" t="s">
        <v>51</v>
      </c>
      <c r="D162" s="145" t="s">
        <v>3265</v>
      </c>
      <c r="E162" s="245" t="s">
        <v>275</v>
      </c>
      <c r="F162" s="246" t="s">
        <v>275</v>
      </c>
      <c r="G162" s="246" t="s">
        <v>275</v>
      </c>
      <c r="H162" s="246" t="s">
        <v>275</v>
      </c>
      <c r="I162" s="246" t="s">
        <v>275</v>
      </c>
      <c r="J162" s="150" t="s">
        <v>925</v>
      </c>
      <c r="K162" s="150">
        <f t="shared" ref="K162:AA162" si="60">K172+K175*$AD$175+K173*$AD$173</f>
        <v>15.149889711442171</v>
      </c>
      <c r="L162" s="150">
        <f t="shared" si="60"/>
        <v>11.384376251400449</v>
      </c>
      <c r="M162" s="150">
        <f t="shared" si="60"/>
        <v>4.9519030015546972E-2</v>
      </c>
      <c r="N162" s="150">
        <f t="shared" si="60"/>
        <v>22.182027273343206</v>
      </c>
      <c r="O162" s="150">
        <f t="shared" si="60"/>
        <v>4.188989614278845</v>
      </c>
      <c r="P162" s="150">
        <f t="shared" si="60"/>
        <v>63.068202333968678</v>
      </c>
      <c r="Q162" s="150">
        <f t="shared" si="60"/>
        <v>19.374636929388167</v>
      </c>
      <c r="R162" s="150">
        <f t="shared" si="60"/>
        <v>17.61689734708375</v>
      </c>
      <c r="S162" s="150">
        <f t="shared" si="60"/>
        <v>5.3262210211448506</v>
      </c>
      <c r="T162" s="150">
        <f t="shared" si="60"/>
        <v>15.23906140714147</v>
      </c>
      <c r="U162" s="150">
        <f t="shared" si="60"/>
        <v>22.401653998730087</v>
      </c>
      <c r="V162" s="150">
        <f t="shared" si="60"/>
        <v>2.5122330335898666</v>
      </c>
      <c r="W162" s="150">
        <f t="shared" si="60"/>
        <v>0.16365069408056826</v>
      </c>
      <c r="X162" s="150">
        <f t="shared" si="60"/>
        <v>0.91994952121280638</v>
      </c>
      <c r="Y162" s="150">
        <f t="shared" si="60"/>
        <v>19.730560519623229</v>
      </c>
      <c r="Z162" s="150">
        <f t="shared" si="60"/>
        <v>2.1902586265927011E-2</v>
      </c>
      <c r="AA162" s="150">
        <f t="shared" si="60"/>
        <v>0.40309895832955661</v>
      </c>
      <c r="AB162" s="150" t="s">
        <v>925</v>
      </c>
      <c r="AC162" s="148" t="s">
        <v>2800</v>
      </c>
      <c r="AD162" s="247" t="s">
        <v>275</v>
      </c>
      <c r="AE162" s="248" t="s">
        <v>275</v>
      </c>
      <c r="AF162" s="249" t="s">
        <v>275</v>
      </c>
      <c r="AG162" s="148" t="s">
        <v>275</v>
      </c>
      <c r="AH162" s="250" t="s">
        <v>275</v>
      </c>
      <c r="AI162" s="149" t="s">
        <v>275</v>
      </c>
    </row>
    <row r="163" spans="1:35" s="94" customFormat="1" ht="26" outlineLevel="1" x14ac:dyDescent="0.3">
      <c r="A163" s="145">
        <v>146</v>
      </c>
      <c r="B163" s="146" t="s">
        <v>923</v>
      </c>
      <c r="C163" s="146" t="s">
        <v>51</v>
      </c>
      <c r="D163" s="145" t="s">
        <v>3266</v>
      </c>
      <c r="E163" s="245" t="s">
        <v>275</v>
      </c>
      <c r="F163" s="246" t="s">
        <v>275</v>
      </c>
      <c r="G163" s="246" t="s">
        <v>275</v>
      </c>
      <c r="H163" s="246" t="s">
        <v>275</v>
      </c>
      <c r="I163" s="246" t="s">
        <v>275</v>
      </c>
      <c r="J163" s="150" t="s">
        <v>925</v>
      </c>
      <c r="K163" s="150">
        <f t="shared" ref="K163:AA163" si="61">K172+K175*$AD$175+K174*$AD$174</f>
        <v>13.192903949395568</v>
      </c>
      <c r="L163" s="150">
        <f t="shared" si="61"/>
        <v>9.6138791512265804</v>
      </c>
      <c r="M163" s="150">
        <f t="shared" si="61"/>
        <v>9.239553092684244E-2</v>
      </c>
      <c r="N163" s="150">
        <f t="shared" si="61"/>
        <v>17.27778390380028</v>
      </c>
      <c r="O163" s="150">
        <f t="shared" si="61"/>
        <v>3.9971191350234987</v>
      </c>
      <c r="P163" s="150">
        <f t="shared" si="61"/>
        <v>54.498009382527506</v>
      </c>
      <c r="Q163" s="150">
        <f t="shared" si="61"/>
        <v>7.1832303419351167</v>
      </c>
      <c r="R163" s="150">
        <f t="shared" si="61"/>
        <v>13.732312377316305</v>
      </c>
      <c r="S163" s="150">
        <f t="shared" si="61"/>
        <v>5.2380826888968057</v>
      </c>
      <c r="T163" s="150">
        <f t="shared" si="61"/>
        <v>12.272317421285791</v>
      </c>
      <c r="U163" s="150">
        <f t="shared" si="61"/>
        <v>7.4644944424646225</v>
      </c>
      <c r="V163" s="150">
        <f t="shared" si="61"/>
        <v>1.205575197607591</v>
      </c>
      <c r="W163" s="150">
        <f t="shared" si="61"/>
        <v>0.15194439334567331</v>
      </c>
      <c r="X163" s="150">
        <f t="shared" si="61"/>
        <v>0.38040848080301559</v>
      </c>
      <c r="Y163" s="150">
        <f t="shared" si="61"/>
        <v>15.842971889154366</v>
      </c>
      <c r="Z163" s="150">
        <f t="shared" si="61"/>
        <v>1.2236609440635047E-2</v>
      </c>
      <c r="AA163" s="150">
        <f t="shared" si="61"/>
        <v>0.28397306550813023</v>
      </c>
      <c r="AB163" s="150" t="s">
        <v>925</v>
      </c>
      <c r="AC163" s="148" t="s">
        <v>2485</v>
      </c>
      <c r="AD163" s="247" t="s">
        <v>275</v>
      </c>
      <c r="AE163" s="248" t="s">
        <v>275</v>
      </c>
      <c r="AF163" s="249" t="s">
        <v>275</v>
      </c>
      <c r="AG163" s="148" t="s">
        <v>275</v>
      </c>
      <c r="AH163" s="250" t="s">
        <v>275</v>
      </c>
      <c r="AI163" s="149" t="s">
        <v>275</v>
      </c>
    </row>
    <row r="164" spans="1:35" s="94" customFormat="1" ht="26" outlineLevel="1" x14ac:dyDescent="0.3">
      <c r="A164" s="145">
        <v>147</v>
      </c>
      <c r="B164" s="146" t="s">
        <v>923</v>
      </c>
      <c r="C164" s="146" t="s">
        <v>51</v>
      </c>
      <c r="D164" s="145" t="s">
        <v>3267</v>
      </c>
      <c r="E164" s="245" t="s">
        <v>275</v>
      </c>
      <c r="F164" s="246" t="s">
        <v>275</v>
      </c>
      <c r="G164" s="246" t="s">
        <v>275</v>
      </c>
      <c r="H164" s="246" t="s">
        <v>275</v>
      </c>
      <c r="I164" s="246" t="s">
        <v>275</v>
      </c>
      <c r="J164" s="150" t="s">
        <v>925</v>
      </c>
      <c r="K164" s="150">
        <f t="shared" ref="K164:AA164" si="62">K172+K175*$AD$175+K176*$AD$176</f>
        <v>13.93622960667328</v>
      </c>
      <c r="L164" s="150">
        <f t="shared" si="62"/>
        <v>26.462197981913057</v>
      </c>
      <c r="M164" s="150">
        <f t="shared" si="62"/>
        <v>2.7927335034430798</v>
      </c>
      <c r="N164" s="150">
        <f t="shared" si="62"/>
        <v>18.577632527357942</v>
      </c>
      <c r="O164" s="150">
        <f t="shared" si="62"/>
        <v>8.5424201052657018</v>
      </c>
      <c r="P164" s="150">
        <f t="shared" si="62"/>
        <v>59.95248620623056</v>
      </c>
      <c r="Q164" s="150">
        <f t="shared" si="62"/>
        <v>128.64256586945623</v>
      </c>
      <c r="R164" s="150">
        <f t="shared" si="62"/>
        <v>97.036592469414913</v>
      </c>
      <c r="S164" s="150">
        <f t="shared" si="62"/>
        <v>7.7356809115822323</v>
      </c>
      <c r="T164" s="150">
        <f t="shared" si="62"/>
        <v>43.939055174571308</v>
      </c>
      <c r="U164" s="150">
        <f t="shared" si="62"/>
        <v>88.681449894054779</v>
      </c>
      <c r="V164" s="150">
        <f t="shared" si="62"/>
        <v>8.80194592269822</v>
      </c>
      <c r="W164" s="150">
        <f t="shared" si="62"/>
        <v>0.5687090406349149</v>
      </c>
      <c r="X164" s="150">
        <f t="shared" si="62"/>
        <v>0.68541546471101755</v>
      </c>
      <c r="Y164" s="150">
        <f t="shared" si="62"/>
        <v>98.340681429914156</v>
      </c>
      <c r="Z164" s="150">
        <f t="shared" si="62"/>
        <v>0.7262591784726985</v>
      </c>
      <c r="AA164" s="150">
        <f t="shared" si="62"/>
        <v>44.115145399935301</v>
      </c>
      <c r="AB164" s="150" t="s">
        <v>925</v>
      </c>
      <c r="AC164" s="148" t="s">
        <v>2806</v>
      </c>
      <c r="AD164" s="247" t="s">
        <v>275</v>
      </c>
      <c r="AE164" s="248" t="s">
        <v>275</v>
      </c>
      <c r="AF164" s="249" t="s">
        <v>275</v>
      </c>
      <c r="AG164" s="148" t="s">
        <v>275</v>
      </c>
      <c r="AH164" s="250" t="s">
        <v>275</v>
      </c>
      <c r="AI164" s="149" t="s">
        <v>275</v>
      </c>
    </row>
    <row r="165" spans="1:35" s="94" customFormat="1" ht="26" outlineLevel="1" x14ac:dyDescent="0.3">
      <c r="A165" s="145">
        <v>148</v>
      </c>
      <c r="B165" s="146" t="s">
        <v>923</v>
      </c>
      <c r="C165" s="146" t="s">
        <v>51</v>
      </c>
      <c r="D165" s="145" t="s">
        <v>3268</v>
      </c>
      <c r="E165" s="245" t="s">
        <v>275</v>
      </c>
      <c r="F165" s="246" t="s">
        <v>275</v>
      </c>
      <c r="G165" s="246" t="s">
        <v>275</v>
      </c>
      <c r="H165" s="246" t="s">
        <v>275</v>
      </c>
      <c r="I165" s="246" t="s">
        <v>275</v>
      </c>
      <c r="J165" s="150" t="s">
        <v>925</v>
      </c>
      <c r="K165" s="150">
        <f t="shared" ref="K165:AA165" si="63">K172+K173*$AD$173+K174*$AD$174</f>
        <v>14.994553690769235</v>
      </c>
      <c r="L165" s="150">
        <f t="shared" si="63"/>
        <v>11.623979048002335</v>
      </c>
      <c r="M165" s="150">
        <f t="shared" si="63"/>
        <v>0.10666796453653243</v>
      </c>
      <c r="N165" s="150">
        <f t="shared" si="63"/>
        <v>22.526769034254787</v>
      </c>
      <c r="O165" s="150">
        <f t="shared" si="63"/>
        <v>4.4847786018036917</v>
      </c>
      <c r="P165" s="150">
        <f t="shared" si="63"/>
        <v>63.10728496876591</v>
      </c>
      <c r="Q165" s="150">
        <f t="shared" si="63"/>
        <v>19.915847946630734</v>
      </c>
      <c r="R165" s="150">
        <f t="shared" si="63"/>
        <v>19.955749356734682</v>
      </c>
      <c r="S165" s="150">
        <f t="shared" si="63"/>
        <v>5.3452102139376318</v>
      </c>
      <c r="T165" s="150">
        <f t="shared" si="63"/>
        <v>17.884395442899955</v>
      </c>
      <c r="U165" s="150">
        <f t="shared" si="63"/>
        <v>25.093525493586569</v>
      </c>
      <c r="V165" s="150">
        <f t="shared" si="63"/>
        <v>2.9385841452022876</v>
      </c>
      <c r="W165" s="150">
        <f t="shared" si="63"/>
        <v>0.17152391269445977</v>
      </c>
      <c r="X165" s="150">
        <f t="shared" si="63"/>
        <v>0.93450304412628493</v>
      </c>
      <c r="Y165" s="150">
        <f t="shared" si="63"/>
        <v>20.12706412869845</v>
      </c>
      <c r="Z165" s="150">
        <f t="shared" si="63"/>
        <v>2.5738277529642552E-2</v>
      </c>
      <c r="AA165" s="150">
        <f t="shared" si="63"/>
        <v>0.20980407262783862</v>
      </c>
      <c r="AB165" s="150" t="s">
        <v>925</v>
      </c>
      <c r="AC165" s="148" t="s">
        <v>2799</v>
      </c>
      <c r="AD165" s="247" t="s">
        <v>275</v>
      </c>
      <c r="AE165" s="248" t="s">
        <v>275</v>
      </c>
      <c r="AF165" s="249" t="s">
        <v>275</v>
      </c>
      <c r="AG165" s="148" t="s">
        <v>275</v>
      </c>
      <c r="AH165" s="250" t="s">
        <v>275</v>
      </c>
      <c r="AI165" s="149" t="s">
        <v>275</v>
      </c>
    </row>
    <row r="166" spans="1:35" s="94" customFormat="1" ht="26" outlineLevel="1" x14ac:dyDescent="0.3">
      <c r="A166" s="145">
        <v>149</v>
      </c>
      <c r="B166" s="146" t="s">
        <v>923</v>
      </c>
      <c r="C166" s="146" t="s">
        <v>51</v>
      </c>
      <c r="D166" s="145" t="s">
        <v>3269</v>
      </c>
      <c r="E166" s="245" t="s">
        <v>275</v>
      </c>
      <c r="F166" s="246" t="s">
        <v>275</v>
      </c>
      <c r="G166" s="246" t="s">
        <v>275</v>
      </c>
      <c r="H166" s="246" t="s">
        <v>275</v>
      </c>
      <c r="I166" s="246" t="s">
        <v>275</v>
      </c>
      <c r="J166" s="150" t="s">
        <v>925</v>
      </c>
      <c r="K166" s="150">
        <f t="shared" ref="K166:AA166" si="64">K172+K173*$AD$173+K176*$AD$176</f>
        <v>15.737879348046947</v>
      </c>
      <c r="L166" s="150">
        <f t="shared" si="64"/>
        <v>28.47229787868881</v>
      </c>
      <c r="M166" s="150">
        <f t="shared" si="64"/>
        <v>2.8070059370527698</v>
      </c>
      <c r="N166" s="150">
        <f t="shared" si="64"/>
        <v>23.826617657812449</v>
      </c>
      <c r="O166" s="150">
        <f t="shared" si="64"/>
        <v>9.0300795720458957</v>
      </c>
      <c r="P166" s="150">
        <f t="shared" si="64"/>
        <v>68.561761792468971</v>
      </c>
      <c r="Q166" s="150">
        <f t="shared" si="64"/>
        <v>141.37518347415187</v>
      </c>
      <c r="R166" s="150">
        <f t="shared" si="64"/>
        <v>103.26002944883328</v>
      </c>
      <c r="S166" s="150">
        <f t="shared" si="64"/>
        <v>7.8428084366230575</v>
      </c>
      <c r="T166" s="150">
        <f t="shared" si="64"/>
        <v>49.551133196185475</v>
      </c>
      <c r="U166" s="150">
        <f t="shared" si="64"/>
        <v>106.31048094517672</v>
      </c>
      <c r="V166" s="150">
        <f t="shared" si="64"/>
        <v>10.534954870292916</v>
      </c>
      <c r="W166" s="150">
        <f t="shared" si="64"/>
        <v>0.58828855998370133</v>
      </c>
      <c r="X166" s="150">
        <f t="shared" si="64"/>
        <v>1.239510028034287</v>
      </c>
      <c r="Y166" s="150">
        <f t="shared" si="64"/>
        <v>102.62477366945825</v>
      </c>
      <c r="Z166" s="150">
        <f t="shared" si="64"/>
        <v>0.73976084656170593</v>
      </c>
      <c r="AA166" s="150">
        <f t="shared" si="64"/>
        <v>44.040976407055012</v>
      </c>
      <c r="AB166" s="150" t="s">
        <v>925</v>
      </c>
      <c r="AC166" s="148" t="s">
        <v>2805</v>
      </c>
      <c r="AD166" s="247" t="s">
        <v>275</v>
      </c>
      <c r="AE166" s="248" t="s">
        <v>275</v>
      </c>
      <c r="AF166" s="249" t="s">
        <v>275</v>
      </c>
      <c r="AG166" s="148" t="s">
        <v>275</v>
      </c>
      <c r="AH166" s="250" t="s">
        <v>275</v>
      </c>
      <c r="AI166" s="149" t="s">
        <v>275</v>
      </c>
    </row>
    <row r="167" spans="1:35" s="94" customFormat="1" ht="26" outlineLevel="1" x14ac:dyDescent="0.3">
      <c r="A167" s="145">
        <v>150</v>
      </c>
      <c r="B167" s="146" t="s">
        <v>923</v>
      </c>
      <c r="C167" s="146" t="s">
        <v>51</v>
      </c>
      <c r="D167" s="145" t="s">
        <v>3270</v>
      </c>
      <c r="E167" s="245" t="s">
        <v>275</v>
      </c>
      <c r="F167" s="246" t="s">
        <v>275</v>
      </c>
      <c r="G167" s="246" t="s">
        <v>275</v>
      </c>
      <c r="H167" s="246" t="s">
        <v>275</v>
      </c>
      <c r="I167" s="246" t="s">
        <v>275</v>
      </c>
      <c r="J167" s="150" t="s">
        <v>925</v>
      </c>
      <c r="K167" s="150">
        <f t="shared" ref="K167:AA167" si="65">K172+K174*$AD$174+K176*$AD$176</f>
        <v>13.780893586000344</v>
      </c>
      <c r="L167" s="150">
        <f t="shared" si="65"/>
        <v>26.701800778514944</v>
      </c>
      <c r="M167" s="150">
        <f t="shared" si="65"/>
        <v>2.849882437964065</v>
      </c>
      <c r="N167" s="150">
        <f t="shared" si="65"/>
        <v>18.922374288269523</v>
      </c>
      <c r="O167" s="150">
        <f t="shared" si="65"/>
        <v>8.8382090927905494</v>
      </c>
      <c r="P167" s="150">
        <f t="shared" si="65"/>
        <v>59.991568841027792</v>
      </c>
      <c r="Q167" s="150">
        <f t="shared" si="65"/>
        <v>129.18377688669881</v>
      </c>
      <c r="R167" s="150">
        <f t="shared" si="65"/>
        <v>99.375444479065834</v>
      </c>
      <c r="S167" s="150">
        <f t="shared" si="65"/>
        <v>7.7546701043750126</v>
      </c>
      <c r="T167" s="150">
        <f t="shared" si="65"/>
        <v>46.584389210329789</v>
      </c>
      <c r="U167" s="150">
        <f t="shared" si="65"/>
        <v>91.373321388911251</v>
      </c>
      <c r="V167" s="150">
        <f t="shared" si="65"/>
        <v>9.2282970343106392</v>
      </c>
      <c r="W167" s="150">
        <f t="shared" si="65"/>
        <v>0.57658225924880646</v>
      </c>
      <c r="X167" s="150">
        <f t="shared" si="65"/>
        <v>0.69996898762449611</v>
      </c>
      <c r="Y167" s="150">
        <f t="shared" si="65"/>
        <v>98.737185038989381</v>
      </c>
      <c r="Z167" s="150">
        <f t="shared" si="65"/>
        <v>0.73009486973641402</v>
      </c>
      <c r="AA167" s="150">
        <f t="shared" si="65"/>
        <v>43.921850514233583</v>
      </c>
      <c r="AB167" s="150" t="s">
        <v>925</v>
      </c>
      <c r="AC167" s="148" t="s">
        <v>2804</v>
      </c>
      <c r="AD167" s="247" t="s">
        <v>275</v>
      </c>
      <c r="AE167" s="248" t="s">
        <v>275</v>
      </c>
      <c r="AF167" s="249" t="s">
        <v>275</v>
      </c>
      <c r="AG167" s="148" t="s">
        <v>275</v>
      </c>
      <c r="AH167" s="250" t="s">
        <v>275</v>
      </c>
      <c r="AI167" s="149" t="s">
        <v>275</v>
      </c>
    </row>
    <row r="168" spans="1:35" s="94" customFormat="1" ht="26" outlineLevel="1" x14ac:dyDescent="0.3">
      <c r="A168" s="145">
        <v>151</v>
      </c>
      <c r="B168" s="146" t="s">
        <v>923</v>
      </c>
      <c r="C168" s="146" t="s">
        <v>51</v>
      </c>
      <c r="D168" s="145" t="s">
        <v>3271</v>
      </c>
      <c r="E168" s="245" t="s">
        <v>275</v>
      </c>
      <c r="F168" s="246" t="s">
        <v>275</v>
      </c>
      <c r="G168" s="246" t="s">
        <v>275</v>
      </c>
      <c r="H168" s="246" t="s">
        <v>275</v>
      </c>
      <c r="I168" s="246" t="s">
        <v>275</v>
      </c>
      <c r="J168" s="150" t="s">
        <v>925</v>
      </c>
      <c r="K168" s="150">
        <f t="shared" ref="K168:AA168" si="66">K172+K175*$AD$175</f>
        <v>13.016413037573132</v>
      </c>
      <c r="L168" s="150">
        <f t="shared" si="66"/>
        <v>9.2492585630022095</v>
      </c>
      <c r="M168" s="150">
        <f t="shared" si="66"/>
        <v>3.3118408546221695E-2</v>
      </c>
      <c r="N168" s="150">
        <f t="shared" si="66"/>
        <v>16.908714458268893</v>
      </c>
      <c r="O168" s="150">
        <f t="shared" si="66"/>
        <v>3.6988127952532559</v>
      </c>
      <c r="P168" s="150">
        <f t="shared" si="66"/>
        <v>54.440596392972203</v>
      </c>
      <c r="Q168" s="150">
        <f t="shared" si="66"/>
        <v>6.4845403567056987</v>
      </c>
      <c r="R168" s="150">
        <f t="shared" si="66"/>
        <v>11.307417004130238</v>
      </c>
      <c r="S168" s="150">
        <f t="shared" si="66"/>
        <v>5.2141058265126405</v>
      </c>
      <c r="T168" s="150">
        <f t="shared" si="66"/>
        <v>9.5042978816007491</v>
      </c>
      <c r="U168" s="150">
        <f t="shared" si="66"/>
        <v>4.6617445654472904</v>
      </c>
      <c r="V168" s="150">
        <f t="shared" si="66"/>
        <v>0.77922408599517023</v>
      </c>
      <c r="W168" s="150">
        <f t="shared" si="66"/>
        <v>0.14135957680699482</v>
      </c>
      <c r="X168" s="150">
        <f t="shared" si="66"/>
        <v>0.36459505394877906</v>
      </c>
      <c r="Y168" s="150">
        <f t="shared" si="66"/>
        <v>15.331595843928701</v>
      </c>
      <c r="Z168" s="150">
        <f t="shared" si="66"/>
        <v>8.1661599372797062E-3</v>
      </c>
      <c r="AA168" s="150">
        <f t="shared" si="66"/>
        <v>0.28397306550813023</v>
      </c>
      <c r="AB168" s="150" t="s">
        <v>925</v>
      </c>
      <c r="AC168" s="148" t="s">
        <v>2486</v>
      </c>
      <c r="AD168" s="247" t="s">
        <v>275</v>
      </c>
      <c r="AE168" s="248" t="s">
        <v>275</v>
      </c>
      <c r="AF168" s="249" t="s">
        <v>275</v>
      </c>
      <c r="AG168" s="148" t="s">
        <v>275</v>
      </c>
      <c r="AH168" s="250" t="s">
        <v>275</v>
      </c>
      <c r="AI168" s="149" t="s">
        <v>275</v>
      </c>
    </row>
    <row r="169" spans="1:35" s="94" customFormat="1" ht="26" outlineLevel="1" x14ac:dyDescent="0.3">
      <c r="A169" s="145">
        <v>152</v>
      </c>
      <c r="B169" s="146" t="s">
        <v>923</v>
      </c>
      <c r="C169" s="146" t="s">
        <v>51</v>
      </c>
      <c r="D169" s="145" t="s">
        <v>3272</v>
      </c>
      <c r="E169" s="245" t="s">
        <v>275</v>
      </c>
      <c r="F169" s="246" t="s">
        <v>275</v>
      </c>
      <c r="G169" s="246" t="s">
        <v>275</v>
      </c>
      <c r="H169" s="246" t="s">
        <v>275</v>
      </c>
      <c r="I169" s="246" t="s">
        <v>275</v>
      </c>
      <c r="J169" s="150" t="s">
        <v>925</v>
      </c>
      <c r="K169" s="150">
        <f t="shared" ref="K169:AA169" si="67">K172+K173*$AD$173</f>
        <v>14.8180627789468</v>
      </c>
      <c r="L169" s="150">
        <f t="shared" si="67"/>
        <v>11.259358459777964</v>
      </c>
      <c r="M169" s="150">
        <f t="shared" si="67"/>
        <v>4.7390842155911682E-2</v>
      </c>
      <c r="N169" s="150">
        <f t="shared" si="67"/>
        <v>22.1576995887234</v>
      </c>
      <c r="O169" s="150">
        <f t="shared" si="67"/>
        <v>4.1864722620334494</v>
      </c>
      <c r="P169" s="150">
        <f t="shared" si="67"/>
        <v>63.049871979210607</v>
      </c>
      <c r="Q169" s="150">
        <f t="shared" si="67"/>
        <v>19.217157961401316</v>
      </c>
      <c r="R169" s="150">
        <f t="shared" si="67"/>
        <v>17.530853983548617</v>
      </c>
      <c r="S169" s="150">
        <f t="shared" si="67"/>
        <v>5.3212333515534667</v>
      </c>
      <c r="T169" s="150">
        <f t="shared" si="67"/>
        <v>15.116375903214912</v>
      </c>
      <c r="U169" s="150">
        <f t="shared" si="67"/>
        <v>22.290775616569235</v>
      </c>
      <c r="V169" s="150">
        <f t="shared" si="67"/>
        <v>2.5122330335898666</v>
      </c>
      <c r="W169" s="150">
        <f t="shared" si="67"/>
        <v>0.16093909615578128</v>
      </c>
      <c r="X169" s="150">
        <f t="shared" si="67"/>
        <v>0.91868961727204845</v>
      </c>
      <c r="Y169" s="150">
        <f t="shared" si="67"/>
        <v>19.615688083472786</v>
      </c>
      <c r="Z169" s="150">
        <f t="shared" si="67"/>
        <v>2.1667828026287212E-2</v>
      </c>
      <c r="AA169" s="150">
        <f t="shared" si="67"/>
        <v>0.20980407262783862</v>
      </c>
      <c r="AB169" s="150" t="s">
        <v>925</v>
      </c>
      <c r="AC169" s="148" t="s">
        <v>2798</v>
      </c>
      <c r="AD169" s="247" t="s">
        <v>275</v>
      </c>
      <c r="AE169" s="248" t="s">
        <v>275</v>
      </c>
      <c r="AF169" s="249" t="s">
        <v>275</v>
      </c>
      <c r="AG169" s="148" t="s">
        <v>275</v>
      </c>
      <c r="AH169" s="250" t="s">
        <v>275</v>
      </c>
      <c r="AI169" s="149" t="s">
        <v>275</v>
      </c>
    </row>
    <row r="170" spans="1:35" s="94" customFormat="1" ht="26" outlineLevel="1" x14ac:dyDescent="0.3">
      <c r="A170" s="145">
        <v>153</v>
      </c>
      <c r="B170" s="146" t="s">
        <v>923</v>
      </c>
      <c r="C170" s="146" t="s">
        <v>51</v>
      </c>
      <c r="D170" s="145" t="s">
        <v>3273</v>
      </c>
      <c r="E170" s="245" t="s">
        <v>275</v>
      </c>
      <c r="F170" s="246" t="s">
        <v>275</v>
      </c>
      <c r="G170" s="246" t="s">
        <v>275</v>
      </c>
      <c r="H170" s="246" t="s">
        <v>275</v>
      </c>
      <c r="I170" s="246" t="s">
        <v>275</v>
      </c>
      <c r="J170" s="150" t="s">
        <v>925</v>
      </c>
      <c r="K170" s="150">
        <f t="shared" ref="K170:AA170" si="68">K172+K174*$AD$174</f>
        <v>12.861077016900197</v>
      </c>
      <c r="L170" s="150">
        <f t="shared" si="68"/>
        <v>9.4888613596040958</v>
      </c>
      <c r="M170" s="150">
        <f t="shared" si="68"/>
        <v>9.0267343067207156E-2</v>
      </c>
      <c r="N170" s="150">
        <f t="shared" si="68"/>
        <v>17.253456219180475</v>
      </c>
      <c r="O170" s="150">
        <f t="shared" si="68"/>
        <v>3.9946017827781031</v>
      </c>
      <c r="P170" s="150">
        <f t="shared" si="68"/>
        <v>54.479679027769436</v>
      </c>
      <c r="Q170" s="150">
        <f t="shared" si="68"/>
        <v>7.0257513739482658</v>
      </c>
      <c r="R170" s="150">
        <f t="shared" si="68"/>
        <v>13.64626901378117</v>
      </c>
      <c r="S170" s="150">
        <f t="shared" si="68"/>
        <v>5.2330950193054218</v>
      </c>
      <c r="T170" s="150">
        <f t="shared" si="68"/>
        <v>12.149631917359232</v>
      </c>
      <c r="U170" s="150">
        <f t="shared" si="68"/>
        <v>7.3536160603037715</v>
      </c>
      <c r="V170" s="150">
        <f t="shared" si="68"/>
        <v>1.205575197607591</v>
      </c>
      <c r="W170" s="150">
        <f t="shared" si="68"/>
        <v>0.14923279542088633</v>
      </c>
      <c r="X170" s="150">
        <f t="shared" si="68"/>
        <v>0.37914857686225767</v>
      </c>
      <c r="Y170" s="150">
        <f t="shared" si="68"/>
        <v>15.728099453003924</v>
      </c>
      <c r="Z170" s="150">
        <f t="shared" si="68"/>
        <v>1.2001851200995246E-2</v>
      </c>
      <c r="AA170" s="150">
        <f t="shared" si="68"/>
        <v>9.067817980641224E-2</v>
      </c>
      <c r="AB170" s="150" t="s">
        <v>925</v>
      </c>
      <c r="AC170" s="148" t="s">
        <v>2487</v>
      </c>
      <c r="AD170" s="247" t="s">
        <v>275</v>
      </c>
      <c r="AE170" s="248" t="s">
        <v>275</v>
      </c>
      <c r="AF170" s="249" t="s">
        <v>275</v>
      </c>
      <c r="AG170" s="148" t="s">
        <v>275</v>
      </c>
      <c r="AH170" s="250" t="s">
        <v>275</v>
      </c>
      <c r="AI170" s="149" t="s">
        <v>275</v>
      </c>
    </row>
    <row r="171" spans="1:35" s="94" customFormat="1" ht="26" outlineLevel="1" x14ac:dyDescent="0.3">
      <c r="A171" s="145">
        <v>154</v>
      </c>
      <c r="B171" s="146" t="s">
        <v>923</v>
      </c>
      <c r="C171" s="146" t="s">
        <v>51</v>
      </c>
      <c r="D171" s="145" t="s">
        <v>3274</v>
      </c>
      <c r="E171" s="245" t="s">
        <v>275</v>
      </c>
      <c r="F171" s="246" t="s">
        <v>275</v>
      </c>
      <c r="G171" s="246" t="s">
        <v>275</v>
      </c>
      <c r="H171" s="246" t="s">
        <v>275</v>
      </c>
      <c r="I171" s="246" t="s">
        <v>275</v>
      </c>
      <c r="J171" s="150" t="s">
        <v>925</v>
      </c>
      <c r="K171" s="150">
        <f t="shared" ref="K171:AA171" si="69">K172+K176*$AD$176</f>
        <v>13.604402674177908</v>
      </c>
      <c r="L171" s="150">
        <f t="shared" si="69"/>
        <v>26.337180190290571</v>
      </c>
      <c r="M171" s="150">
        <f t="shared" si="69"/>
        <v>2.7906053155834445</v>
      </c>
      <c r="N171" s="150">
        <f t="shared" si="69"/>
        <v>18.553304842738136</v>
      </c>
      <c r="O171" s="150">
        <f t="shared" si="69"/>
        <v>8.5399027530203071</v>
      </c>
      <c r="P171" s="150">
        <f t="shared" si="69"/>
        <v>59.934155851472489</v>
      </c>
      <c r="Q171" s="150">
        <f t="shared" si="69"/>
        <v>128.4850869014694</v>
      </c>
      <c r="R171" s="150">
        <f t="shared" si="69"/>
        <v>96.950549105879773</v>
      </c>
      <c r="S171" s="150">
        <f t="shared" si="69"/>
        <v>7.7306932419908474</v>
      </c>
      <c r="T171" s="150">
        <f t="shared" si="69"/>
        <v>43.816369670644747</v>
      </c>
      <c r="U171" s="150">
        <f t="shared" si="69"/>
        <v>88.570571511893931</v>
      </c>
      <c r="V171" s="150">
        <f t="shared" si="69"/>
        <v>8.80194592269822</v>
      </c>
      <c r="W171" s="150">
        <f t="shared" si="69"/>
        <v>0.56599744271012797</v>
      </c>
      <c r="X171" s="150">
        <f t="shared" si="69"/>
        <v>0.68415556077025963</v>
      </c>
      <c r="Y171" s="150">
        <f t="shared" si="69"/>
        <v>98.225808993763721</v>
      </c>
      <c r="Z171" s="150">
        <f t="shared" si="69"/>
        <v>0.72602442023305869</v>
      </c>
      <c r="AA171" s="150">
        <f t="shared" si="69"/>
        <v>43.921850514233583</v>
      </c>
      <c r="AB171" s="150" t="s">
        <v>925</v>
      </c>
      <c r="AC171" s="148" t="s">
        <v>2803</v>
      </c>
      <c r="AD171" s="247" t="s">
        <v>275</v>
      </c>
      <c r="AE171" s="248" t="s">
        <v>275</v>
      </c>
      <c r="AF171" s="249" t="s">
        <v>275</v>
      </c>
      <c r="AG171" s="148" t="s">
        <v>275</v>
      </c>
      <c r="AH171" s="250" t="s">
        <v>275</v>
      </c>
      <c r="AI171" s="149" t="s">
        <v>275</v>
      </c>
    </row>
    <row r="172" spans="1:35" s="94" customFormat="1" ht="26" outlineLevel="1" x14ac:dyDescent="0.3">
      <c r="A172" s="165">
        <v>155</v>
      </c>
      <c r="B172" s="166" t="s">
        <v>923</v>
      </c>
      <c r="C172" s="293" t="s">
        <v>51</v>
      </c>
      <c r="D172" s="187" t="s">
        <v>3275</v>
      </c>
      <c r="E172" s="188" t="s">
        <v>3684</v>
      </c>
      <c r="F172" s="189">
        <v>1</v>
      </c>
      <c r="G172" s="190">
        <v>10</v>
      </c>
      <c r="H172" s="190">
        <v>560</v>
      </c>
      <c r="I172" s="190">
        <v>560</v>
      </c>
      <c r="J172" s="170" t="s">
        <v>925</v>
      </c>
      <c r="K172" s="170">
        <v>12.684586105077761</v>
      </c>
      <c r="L172" s="170">
        <v>9.1242407713797249</v>
      </c>
      <c r="M172" s="170">
        <v>3.0990220686586408E-2</v>
      </c>
      <c r="N172" s="170">
        <v>16.884386773649087</v>
      </c>
      <c r="O172" s="170">
        <v>3.6962954430078607</v>
      </c>
      <c r="P172" s="170">
        <v>54.422266038214133</v>
      </c>
      <c r="Q172" s="170">
        <v>6.3270613887188469</v>
      </c>
      <c r="R172" s="170">
        <v>11.221373640595104</v>
      </c>
      <c r="S172" s="170">
        <v>5.2091181569212566</v>
      </c>
      <c r="T172" s="170">
        <v>9.3816123776741893</v>
      </c>
      <c r="U172" s="170">
        <v>4.5508661832864394</v>
      </c>
      <c r="V172" s="170">
        <v>0.77922408599517023</v>
      </c>
      <c r="W172" s="170">
        <v>0.13864797888220784</v>
      </c>
      <c r="X172" s="170">
        <v>0.36333515000802113</v>
      </c>
      <c r="Y172" s="170">
        <v>15.216723407778259</v>
      </c>
      <c r="Z172" s="170">
        <v>7.9314016976399053E-3</v>
      </c>
      <c r="AA172" s="170">
        <v>9.067817980641224E-2</v>
      </c>
      <c r="AB172" s="170" t="s">
        <v>925</v>
      </c>
      <c r="AC172" s="191" t="s">
        <v>1923</v>
      </c>
      <c r="AD172" s="241" t="s">
        <v>275</v>
      </c>
      <c r="AE172" s="193" t="s">
        <v>275</v>
      </c>
      <c r="AF172" s="192" t="s">
        <v>275</v>
      </c>
      <c r="AG172" s="191" t="s">
        <v>275</v>
      </c>
      <c r="AH172" s="194" t="s">
        <v>275</v>
      </c>
      <c r="AI172" s="169" t="s">
        <v>275</v>
      </c>
    </row>
    <row r="173" spans="1:35" s="94" customFormat="1" ht="78" outlineLevel="1" x14ac:dyDescent="0.3">
      <c r="A173" s="165">
        <v>156</v>
      </c>
      <c r="B173" s="166" t="s">
        <v>923</v>
      </c>
      <c r="C173" s="166" t="s">
        <v>52</v>
      </c>
      <c r="D173" s="165" t="s">
        <v>3277</v>
      </c>
      <c r="E173" s="240" t="s">
        <v>3685</v>
      </c>
      <c r="F173" s="189">
        <v>1</v>
      </c>
      <c r="G173" s="189">
        <v>16</v>
      </c>
      <c r="H173" s="189">
        <v>561</v>
      </c>
      <c r="I173" s="189">
        <v>561</v>
      </c>
      <c r="J173" s="170" t="s">
        <v>926</v>
      </c>
      <c r="K173" s="170">
        <v>0.5120344017285694</v>
      </c>
      <c r="L173" s="170">
        <v>0.51242824521557728</v>
      </c>
      <c r="M173" s="170">
        <v>3.9361491526380653E-3</v>
      </c>
      <c r="N173" s="170">
        <v>1.2655950756178349</v>
      </c>
      <c r="O173" s="170">
        <v>0.11764243656614132</v>
      </c>
      <c r="P173" s="170">
        <v>2.0706254258391543</v>
      </c>
      <c r="Q173" s="170">
        <v>3.0936231774437926</v>
      </c>
      <c r="R173" s="170">
        <v>1.5142752823088426</v>
      </c>
      <c r="S173" s="170">
        <v>2.690764671173048E-2</v>
      </c>
      <c r="T173" s="170">
        <v>1.3763432461297731</v>
      </c>
      <c r="U173" s="170">
        <v>4.2575782639878712</v>
      </c>
      <c r="V173" s="170">
        <v>0.4159221474227271</v>
      </c>
      <c r="W173" s="170">
        <v>5.3498681456576273E-3</v>
      </c>
      <c r="X173" s="170">
        <v>0.13328507214336657</v>
      </c>
      <c r="Y173" s="170">
        <v>1.0557515221666867</v>
      </c>
      <c r="Z173" s="170">
        <v>3.2967423188753533E-3</v>
      </c>
      <c r="AA173" s="170">
        <v>2.8590214277142333E-2</v>
      </c>
      <c r="AB173" s="170" t="s">
        <v>926</v>
      </c>
      <c r="AC173" s="191" t="s">
        <v>1923</v>
      </c>
      <c r="AD173" s="241">
        <f>1/0.24</f>
        <v>4.166666666666667</v>
      </c>
      <c r="AE173" s="193" t="s">
        <v>2797</v>
      </c>
      <c r="AF173" s="374">
        <v>0.24</v>
      </c>
      <c r="AG173" s="191" t="s">
        <v>2520</v>
      </c>
      <c r="AH173" s="375" t="s">
        <v>2517</v>
      </c>
      <c r="AI173" s="169" t="s">
        <v>275</v>
      </c>
    </row>
    <row r="174" spans="1:35" s="94" customFormat="1" ht="78" outlineLevel="1" x14ac:dyDescent="0.3">
      <c r="A174" s="165">
        <v>157</v>
      </c>
      <c r="B174" s="166" t="s">
        <v>923</v>
      </c>
      <c r="C174" s="166" t="s">
        <v>254</v>
      </c>
      <c r="D174" s="165" t="s">
        <v>3556</v>
      </c>
      <c r="E174" s="240" t="s">
        <v>3686</v>
      </c>
      <c r="F174" s="189">
        <v>13</v>
      </c>
      <c r="G174" s="189">
        <v>130</v>
      </c>
      <c r="H174" s="189">
        <v>562</v>
      </c>
      <c r="I174" s="189">
        <v>562</v>
      </c>
      <c r="J174" s="170" t="s">
        <v>926</v>
      </c>
      <c r="K174" s="170">
        <v>0.1426868324151756</v>
      </c>
      <c r="L174" s="170">
        <v>0.2947832057179044</v>
      </c>
      <c r="M174" s="170">
        <v>4.7923514813538889E-2</v>
      </c>
      <c r="N174" s="170">
        <v>0.29837995384759891</v>
      </c>
      <c r="O174" s="170">
        <v>0.24117041649149767</v>
      </c>
      <c r="P174" s="170">
        <v>4.6416427534658231E-2</v>
      </c>
      <c r="Q174" s="170">
        <v>0.56486682403732869</v>
      </c>
      <c r="R174" s="170">
        <v>1.9604445133483113</v>
      </c>
      <c r="S174" s="170">
        <v>1.9384468636510471E-2</v>
      </c>
      <c r="T174" s="170">
        <v>2.2378486013961614</v>
      </c>
      <c r="U174" s="170">
        <v>2.2659268846997267</v>
      </c>
      <c r="V174" s="170">
        <v>0.34469021086972434</v>
      </c>
      <c r="W174" s="170">
        <v>8.5574601434395339E-3</v>
      </c>
      <c r="X174" s="170">
        <v>1.2784611763636725E-2</v>
      </c>
      <c r="Y174" s="170">
        <v>0.41342994555810353</v>
      </c>
      <c r="Z174" s="170">
        <v>3.2908184344587086E-3</v>
      </c>
      <c r="AA174" s="170">
        <v>0</v>
      </c>
      <c r="AB174" s="170" t="s">
        <v>926</v>
      </c>
      <c r="AC174" s="191" t="s">
        <v>1923</v>
      </c>
      <c r="AD174" s="241">
        <f>18.9/15.28</f>
        <v>1.2369109947643979</v>
      </c>
      <c r="AE174" s="193" t="s">
        <v>2437</v>
      </c>
      <c r="AF174" s="311" t="s">
        <v>275</v>
      </c>
      <c r="AG174" s="191" t="s">
        <v>2434</v>
      </c>
      <c r="AH174" s="375" t="s">
        <v>2404</v>
      </c>
      <c r="AI174" s="169" t="s">
        <v>275</v>
      </c>
    </row>
    <row r="175" spans="1:35" s="94" customFormat="1" ht="52" outlineLevel="1" x14ac:dyDescent="0.3">
      <c r="A175" s="165">
        <v>158</v>
      </c>
      <c r="B175" s="166" t="s">
        <v>923</v>
      </c>
      <c r="C175" s="293" t="s">
        <v>275</v>
      </c>
      <c r="D175" s="187" t="s">
        <v>3276</v>
      </c>
      <c r="E175" s="426" t="s">
        <v>934</v>
      </c>
      <c r="F175" s="189">
        <v>1</v>
      </c>
      <c r="G175" s="190">
        <v>10</v>
      </c>
      <c r="H175" s="190">
        <v>563</v>
      </c>
      <c r="I175" s="190">
        <v>563</v>
      </c>
      <c r="J175" s="170" t="s">
        <v>926</v>
      </c>
      <c r="K175" s="170">
        <v>0.33182693249537126</v>
      </c>
      <c r="L175" s="170">
        <v>0.12501779162248478</v>
      </c>
      <c r="M175" s="170">
        <v>2.1281878596352841E-3</v>
      </c>
      <c r="N175" s="170">
        <v>2.432768461980472E-2</v>
      </c>
      <c r="O175" s="170">
        <v>2.5173522453950082E-3</v>
      </c>
      <c r="P175" s="170">
        <v>1.833035475806874E-2</v>
      </c>
      <c r="Q175" s="170">
        <v>0.15747896798685179</v>
      </c>
      <c r="R175" s="170">
        <v>8.6043363535134906E-2</v>
      </c>
      <c r="S175" s="170">
        <v>4.9876695913835551E-3</v>
      </c>
      <c r="T175" s="170">
        <v>0.12268550392656016</v>
      </c>
      <c r="U175" s="170">
        <v>0.11087838216085116</v>
      </c>
      <c r="V175" s="170">
        <v>0</v>
      </c>
      <c r="W175" s="170">
        <v>2.7115979247869758E-3</v>
      </c>
      <c r="X175" s="170">
        <v>1.2599039407579201E-3</v>
      </c>
      <c r="Y175" s="170">
        <v>0.11487243615044279</v>
      </c>
      <c r="Z175" s="170">
        <v>2.3475823963980055E-4</v>
      </c>
      <c r="AA175" s="170">
        <v>0.19329488570171799</v>
      </c>
      <c r="AB175" s="170" t="s">
        <v>926</v>
      </c>
      <c r="AC175" s="191" t="s">
        <v>1923</v>
      </c>
      <c r="AD175" s="170">
        <v>1</v>
      </c>
      <c r="AE175" s="165" t="s">
        <v>2479</v>
      </c>
      <c r="AF175" s="427" t="s">
        <v>275</v>
      </c>
      <c r="AG175" s="166" t="s">
        <v>2480</v>
      </c>
      <c r="AH175" s="375" t="s">
        <v>2478</v>
      </c>
      <c r="AI175" s="169" t="s">
        <v>275</v>
      </c>
    </row>
    <row r="176" spans="1:35" s="94" customFormat="1" ht="26" outlineLevel="1" x14ac:dyDescent="0.3">
      <c r="A176" s="145">
        <v>159</v>
      </c>
      <c r="B176" s="146" t="s">
        <v>923</v>
      </c>
      <c r="C176" s="146" t="s">
        <v>275</v>
      </c>
      <c r="D176" s="145" t="s">
        <v>3278</v>
      </c>
      <c r="E176" s="245" t="s">
        <v>275</v>
      </c>
      <c r="F176" s="246" t="s">
        <v>275</v>
      </c>
      <c r="G176" s="246" t="s">
        <v>275</v>
      </c>
      <c r="H176" s="246" t="s">
        <v>275</v>
      </c>
      <c r="I176" s="246" t="s">
        <v>275</v>
      </c>
      <c r="J176" s="150" t="s">
        <v>926</v>
      </c>
      <c r="K176" s="150">
        <f t="shared" ref="K176:AA176" si="70">SUM(K177,K178)</f>
        <v>0.66962646230490763</v>
      </c>
      <c r="L176" s="150">
        <f t="shared" si="70"/>
        <v>12.531019896967097</v>
      </c>
      <c r="M176" s="150">
        <f t="shared" si="70"/>
        <v>2.0089997890849127</v>
      </c>
      <c r="N176" s="150">
        <f t="shared" si="70"/>
        <v>1.2149723542968287</v>
      </c>
      <c r="O176" s="150">
        <f t="shared" si="70"/>
        <v>3.5261461216890604</v>
      </c>
      <c r="P176" s="150">
        <f t="shared" si="70"/>
        <v>4.0126557840520851</v>
      </c>
      <c r="Q176" s="150">
        <f t="shared" si="70"/>
        <v>88.931042573282397</v>
      </c>
      <c r="R176" s="150">
        <f t="shared" si="70"/>
        <v>62.41083973872724</v>
      </c>
      <c r="S176" s="150">
        <f t="shared" si="70"/>
        <v>1.8357066619306623</v>
      </c>
      <c r="T176" s="150">
        <f t="shared" si="70"/>
        <v>25.068503309282569</v>
      </c>
      <c r="U176" s="150">
        <f t="shared" si="70"/>
        <v>61.166345479226251</v>
      </c>
      <c r="V176" s="150">
        <f t="shared" si="70"/>
        <v>5.84054149711982</v>
      </c>
      <c r="W176" s="150">
        <f t="shared" si="70"/>
        <v>0.31111040966672582</v>
      </c>
      <c r="X176" s="150">
        <f t="shared" si="70"/>
        <v>0.23355725903490959</v>
      </c>
      <c r="Y176" s="150">
        <f t="shared" si="70"/>
        <v>60.430614306597413</v>
      </c>
      <c r="Z176" s="150">
        <f t="shared" si="70"/>
        <v>0.52277171749378482</v>
      </c>
      <c r="AA176" s="150">
        <f t="shared" si="70"/>
        <v>31.90909345946298</v>
      </c>
      <c r="AB176" s="150" t="s">
        <v>926</v>
      </c>
      <c r="AC176" s="148" t="s">
        <v>2889</v>
      </c>
      <c r="AD176" s="247">
        <f>AD178</f>
        <v>1.3736263736263736</v>
      </c>
      <c r="AE176" s="248" t="s">
        <v>2483</v>
      </c>
      <c r="AF176" s="306" t="s">
        <v>275</v>
      </c>
      <c r="AG176" s="148" t="s">
        <v>2482</v>
      </c>
      <c r="AH176" s="250" t="s">
        <v>275</v>
      </c>
      <c r="AI176" s="149" t="s">
        <v>275</v>
      </c>
    </row>
    <row r="177" spans="1:35" s="94" customFormat="1" ht="39" outlineLevel="1" x14ac:dyDescent="0.3">
      <c r="A177" s="165">
        <v>160</v>
      </c>
      <c r="B177" s="166" t="s">
        <v>275</v>
      </c>
      <c r="C177" s="166" t="s">
        <v>275</v>
      </c>
      <c r="D177" s="428" t="s">
        <v>3279</v>
      </c>
      <c r="E177" s="308" t="s">
        <v>3687</v>
      </c>
      <c r="F177" s="309">
        <v>15</v>
      </c>
      <c r="G177" s="309">
        <v>151</v>
      </c>
      <c r="H177" s="309">
        <v>565</v>
      </c>
      <c r="I177" s="309">
        <v>565</v>
      </c>
      <c r="J177" s="310" t="s">
        <v>926</v>
      </c>
      <c r="K177" s="310">
        <v>6.0642583734969814E-2</v>
      </c>
      <c r="L177" s="310">
        <v>0.55831883555574169</v>
      </c>
      <c r="M177" s="310">
        <v>4.7551226540852462E-2</v>
      </c>
      <c r="N177" s="310">
        <v>5.0694425247102139E-2</v>
      </c>
      <c r="O177" s="310">
        <v>1.0318787684355958E-2</v>
      </c>
      <c r="P177" s="310">
        <v>4.0451809016252803E-2</v>
      </c>
      <c r="Q177" s="310">
        <v>0.50559020110225017</v>
      </c>
      <c r="R177" s="310">
        <v>0.71401077810042501</v>
      </c>
      <c r="S177" s="310">
        <v>1.3156804862245731E-2</v>
      </c>
      <c r="T177" s="310">
        <v>0.17288046988631706</v>
      </c>
      <c r="U177" s="310">
        <v>2.3760853204311516</v>
      </c>
      <c r="V177" s="310">
        <v>0.578291502268797</v>
      </c>
      <c r="W177" s="310">
        <v>1.4045961159104788E-2</v>
      </c>
      <c r="X177" s="310">
        <v>1.6050045856458316E-2</v>
      </c>
      <c r="Y177" s="310">
        <v>0.66363874951962132</v>
      </c>
      <c r="Z177" s="310">
        <v>7.0341011169745603E-3</v>
      </c>
      <c r="AA177" s="310">
        <v>1.5269025285962884E-2</v>
      </c>
      <c r="AB177" s="310" t="s">
        <v>926</v>
      </c>
      <c r="AC177" s="191" t="s">
        <v>1923</v>
      </c>
      <c r="AD177" s="241">
        <f>AD178</f>
        <v>1.3736263736263736</v>
      </c>
      <c r="AE177" s="429" t="s">
        <v>2484</v>
      </c>
      <c r="AF177" s="311" t="s">
        <v>275</v>
      </c>
      <c r="AG177" s="166" t="s">
        <v>2481</v>
      </c>
      <c r="AH177" s="194" t="s">
        <v>275</v>
      </c>
      <c r="AI177" s="169" t="s">
        <v>275</v>
      </c>
    </row>
    <row r="178" spans="1:35" s="94" customFormat="1" ht="78" outlineLevel="1" x14ac:dyDescent="0.3">
      <c r="A178" s="165">
        <v>161</v>
      </c>
      <c r="B178" s="166" t="s">
        <v>275</v>
      </c>
      <c r="C178" s="166" t="s">
        <v>275</v>
      </c>
      <c r="D178" s="165" t="s">
        <v>3280</v>
      </c>
      <c r="E178" s="373" t="s">
        <v>3688</v>
      </c>
      <c r="F178" s="189">
        <v>15</v>
      </c>
      <c r="G178" s="189">
        <v>151</v>
      </c>
      <c r="H178" s="189">
        <v>564</v>
      </c>
      <c r="I178" s="189">
        <v>564</v>
      </c>
      <c r="J178" s="170" t="s">
        <v>926</v>
      </c>
      <c r="K178" s="170">
        <v>0.60898387856993785</v>
      </c>
      <c r="L178" s="170">
        <v>11.972701061411355</v>
      </c>
      <c r="M178" s="170">
        <v>1.9614485625440601</v>
      </c>
      <c r="N178" s="170">
        <v>1.1642779290497265</v>
      </c>
      <c r="O178" s="170">
        <v>3.5158273340047046</v>
      </c>
      <c r="P178" s="170">
        <v>3.972203975035832</v>
      </c>
      <c r="Q178" s="170">
        <v>88.425452372180146</v>
      </c>
      <c r="R178" s="170">
        <v>61.696828960626817</v>
      </c>
      <c r="S178" s="170">
        <v>1.8225498570684167</v>
      </c>
      <c r="T178" s="170">
        <v>24.895622839396253</v>
      </c>
      <c r="U178" s="170">
        <v>58.7902601587951</v>
      </c>
      <c r="V178" s="170">
        <v>5.2622499948510226</v>
      </c>
      <c r="W178" s="170">
        <v>0.29706444850762104</v>
      </c>
      <c r="X178" s="170">
        <v>0.21750721317845129</v>
      </c>
      <c r="Y178" s="170">
        <v>59.766975557077792</v>
      </c>
      <c r="Z178" s="170">
        <v>0.51573761637681026</v>
      </c>
      <c r="AA178" s="170">
        <v>31.893824434177017</v>
      </c>
      <c r="AB178" s="170" t="s">
        <v>926</v>
      </c>
      <c r="AC178" s="191" t="s">
        <v>1923</v>
      </c>
      <c r="AD178" s="241">
        <f>1/0.728</f>
        <v>1.3736263736263736</v>
      </c>
      <c r="AE178" s="193" t="s">
        <v>2802</v>
      </c>
      <c r="AF178" s="430">
        <v>0.72799999999999998</v>
      </c>
      <c r="AG178" s="191" t="s">
        <v>2520</v>
      </c>
      <c r="AH178" s="375" t="s">
        <v>2517</v>
      </c>
      <c r="AI178" s="169" t="s">
        <v>275</v>
      </c>
    </row>
    <row r="179" spans="1:35" s="94" customFormat="1" ht="39" outlineLevel="1" x14ac:dyDescent="0.3">
      <c r="A179" s="145">
        <v>162</v>
      </c>
      <c r="B179" s="146" t="s">
        <v>923</v>
      </c>
      <c r="C179" s="146" t="s">
        <v>3281</v>
      </c>
      <c r="D179" s="145" t="s">
        <v>3282</v>
      </c>
      <c r="E179" s="245" t="s">
        <v>275</v>
      </c>
      <c r="F179" s="246" t="s">
        <v>275</v>
      </c>
      <c r="G179" s="246" t="s">
        <v>275</v>
      </c>
      <c r="H179" s="246" t="s">
        <v>275</v>
      </c>
      <c r="I179" s="246" t="s">
        <v>275</v>
      </c>
      <c r="J179" s="150" t="s">
        <v>925</v>
      </c>
      <c r="K179" s="150">
        <f>K169</f>
        <v>14.8180627789468</v>
      </c>
      <c r="L179" s="150">
        <f t="shared" ref="L179:AA179" si="71">L169</f>
        <v>11.259358459777964</v>
      </c>
      <c r="M179" s="150">
        <f t="shared" si="71"/>
        <v>4.7390842155911682E-2</v>
      </c>
      <c r="N179" s="150">
        <f t="shared" si="71"/>
        <v>22.1576995887234</v>
      </c>
      <c r="O179" s="150">
        <f t="shared" si="71"/>
        <v>4.1864722620334494</v>
      </c>
      <c r="P179" s="150">
        <f t="shared" si="71"/>
        <v>63.049871979210607</v>
      </c>
      <c r="Q179" s="150">
        <f t="shared" si="71"/>
        <v>19.217157961401316</v>
      </c>
      <c r="R179" s="150">
        <f t="shared" si="71"/>
        <v>17.530853983548617</v>
      </c>
      <c r="S179" s="150">
        <f t="shared" si="71"/>
        <v>5.3212333515534667</v>
      </c>
      <c r="T179" s="150">
        <f t="shared" si="71"/>
        <v>15.116375903214912</v>
      </c>
      <c r="U179" s="150">
        <f t="shared" si="71"/>
        <v>22.290775616569235</v>
      </c>
      <c r="V179" s="150">
        <f t="shared" si="71"/>
        <v>2.5122330335898666</v>
      </c>
      <c r="W179" s="150">
        <f t="shared" si="71"/>
        <v>0.16093909615578128</v>
      </c>
      <c r="X179" s="150">
        <f t="shared" si="71"/>
        <v>0.91868961727204845</v>
      </c>
      <c r="Y179" s="150">
        <f t="shared" si="71"/>
        <v>19.615688083472786</v>
      </c>
      <c r="Z179" s="150">
        <f t="shared" si="71"/>
        <v>2.1667828026287212E-2</v>
      </c>
      <c r="AA179" s="150">
        <f t="shared" si="71"/>
        <v>0.20980407262783862</v>
      </c>
      <c r="AB179" s="150" t="s">
        <v>925</v>
      </c>
      <c r="AC179" s="148" t="s">
        <v>3288</v>
      </c>
      <c r="AD179" s="247" t="s">
        <v>275</v>
      </c>
      <c r="AE179" s="248" t="s">
        <v>275</v>
      </c>
      <c r="AF179" s="306" t="s">
        <v>275</v>
      </c>
      <c r="AG179" s="148" t="s">
        <v>275</v>
      </c>
      <c r="AH179" s="250" t="s">
        <v>275</v>
      </c>
      <c r="AI179" s="149" t="s">
        <v>275</v>
      </c>
    </row>
    <row r="180" spans="1:35" s="94" customFormat="1" ht="26" outlineLevel="1" x14ac:dyDescent="0.3">
      <c r="A180" s="152">
        <v>163</v>
      </c>
      <c r="B180" s="153" t="s">
        <v>923</v>
      </c>
      <c r="C180" s="153" t="s">
        <v>3281</v>
      </c>
      <c r="D180" s="152" t="s">
        <v>3286</v>
      </c>
      <c r="E180" s="431" t="s">
        <v>275</v>
      </c>
      <c r="F180" s="388" t="s">
        <v>275</v>
      </c>
      <c r="G180" s="388" t="s">
        <v>275</v>
      </c>
      <c r="H180" s="388" t="s">
        <v>275</v>
      </c>
      <c r="I180" s="388" t="s">
        <v>275</v>
      </c>
      <c r="J180" s="157" t="s">
        <v>925</v>
      </c>
      <c r="K180" s="157">
        <f>K172</f>
        <v>12.684586105077761</v>
      </c>
      <c r="L180" s="157">
        <f t="shared" ref="L180:AA180" si="72">L172</f>
        <v>9.1242407713797249</v>
      </c>
      <c r="M180" s="157">
        <f t="shared" si="72"/>
        <v>3.0990220686586408E-2</v>
      </c>
      <c r="N180" s="157">
        <f t="shared" si="72"/>
        <v>16.884386773649087</v>
      </c>
      <c r="O180" s="157">
        <f t="shared" si="72"/>
        <v>3.6962954430078607</v>
      </c>
      <c r="P180" s="157">
        <f t="shared" si="72"/>
        <v>54.422266038214133</v>
      </c>
      <c r="Q180" s="157">
        <f t="shared" si="72"/>
        <v>6.3270613887188469</v>
      </c>
      <c r="R180" s="157">
        <f t="shared" si="72"/>
        <v>11.221373640595104</v>
      </c>
      <c r="S180" s="157">
        <f t="shared" si="72"/>
        <v>5.2091181569212566</v>
      </c>
      <c r="T180" s="157">
        <f t="shared" si="72"/>
        <v>9.3816123776741893</v>
      </c>
      <c r="U180" s="157">
        <f t="shared" si="72"/>
        <v>4.5508661832864394</v>
      </c>
      <c r="V180" s="157">
        <f t="shared" si="72"/>
        <v>0.77922408599517023</v>
      </c>
      <c r="W180" s="157">
        <f t="shared" si="72"/>
        <v>0.13864797888220784</v>
      </c>
      <c r="X180" s="157">
        <f t="shared" si="72"/>
        <v>0.36333515000802113</v>
      </c>
      <c r="Y180" s="157">
        <f t="shared" si="72"/>
        <v>15.216723407778259</v>
      </c>
      <c r="Z180" s="157">
        <f t="shared" si="72"/>
        <v>7.9314016976399053E-3</v>
      </c>
      <c r="AA180" s="157">
        <f t="shared" si="72"/>
        <v>9.067817980641224E-2</v>
      </c>
      <c r="AB180" s="157" t="s">
        <v>925</v>
      </c>
      <c r="AC180" s="155" t="s">
        <v>3287</v>
      </c>
      <c r="AD180" s="389" t="s">
        <v>275</v>
      </c>
      <c r="AE180" s="250" t="s">
        <v>275</v>
      </c>
      <c r="AF180" s="432" t="s">
        <v>275</v>
      </c>
      <c r="AG180" s="155" t="s">
        <v>275</v>
      </c>
      <c r="AH180" s="250" t="s">
        <v>275</v>
      </c>
      <c r="AI180" s="156" t="s">
        <v>275</v>
      </c>
    </row>
    <row r="181" spans="1:35" s="94" customFormat="1" ht="39" outlineLevel="1" x14ac:dyDescent="0.3">
      <c r="A181" s="145">
        <v>164</v>
      </c>
      <c r="B181" s="146" t="s">
        <v>923</v>
      </c>
      <c r="C181" s="146" t="s">
        <v>3283</v>
      </c>
      <c r="D181" s="145" t="s">
        <v>3284</v>
      </c>
      <c r="E181" s="245" t="s">
        <v>275</v>
      </c>
      <c r="F181" s="246" t="s">
        <v>275</v>
      </c>
      <c r="G181" s="246" t="s">
        <v>275</v>
      </c>
      <c r="H181" s="246" t="s">
        <v>275</v>
      </c>
      <c r="I181" s="246" t="s">
        <v>275</v>
      </c>
      <c r="J181" s="150" t="s">
        <v>925</v>
      </c>
      <c r="K181" s="150">
        <f>K159</f>
        <v>14.112720518495715</v>
      </c>
      <c r="L181" s="150">
        <f t="shared" ref="L181:AA181" si="73">L159</f>
        <v>26.826818570137426</v>
      </c>
      <c r="M181" s="150">
        <f t="shared" si="73"/>
        <v>2.8520106258237004</v>
      </c>
      <c r="N181" s="150">
        <f t="shared" si="73"/>
        <v>18.946701972889329</v>
      </c>
      <c r="O181" s="150">
        <f t="shared" si="73"/>
        <v>8.8407264450359442</v>
      </c>
      <c r="P181" s="150">
        <f t="shared" si="73"/>
        <v>60.009899195785863</v>
      </c>
      <c r="Q181" s="150">
        <f t="shared" si="73"/>
        <v>129.34125585468567</v>
      </c>
      <c r="R181" s="150">
        <f t="shared" si="73"/>
        <v>99.461487842600974</v>
      </c>
      <c r="S181" s="150">
        <f t="shared" si="73"/>
        <v>7.7596577739663974</v>
      </c>
      <c r="T181" s="150">
        <f t="shared" si="73"/>
        <v>46.70707471425635</v>
      </c>
      <c r="U181" s="150">
        <f t="shared" si="73"/>
        <v>91.484199771072113</v>
      </c>
      <c r="V181" s="150">
        <f t="shared" si="73"/>
        <v>9.2282970343106392</v>
      </c>
      <c r="W181" s="150">
        <f t="shared" si="73"/>
        <v>0.57929385717359339</v>
      </c>
      <c r="X181" s="150">
        <f t="shared" si="73"/>
        <v>0.70122889156525403</v>
      </c>
      <c r="Y181" s="150">
        <f t="shared" si="73"/>
        <v>98.85205747513983</v>
      </c>
      <c r="Z181" s="150">
        <f t="shared" si="73"/>
        <v>0.73032962797605383</v>
      </c>
      <c r="AA181" s="150">
        <f t="shared" si="73"/>
        <v>44.115145399935301</v>
      </c>
      <c r="AB181" s="150" t="s">
        <v>925</v>
      </c>
      <c r="AC181" s="148" t="s">
        <v>3285</v>
      </c>
      <c r="AD181" s="247" t="s">
        <v>275</v>
      </c>
      <c r="AE181" s="248" t="s">
        <v>275</v>
      </c>
      <c r="AF181" s="306" t="s">
        <v>275</v>
      </c>
      <c r="AG181" s="148" t="s">
        <v>275</v>
      </c>
      <c r="AH181" s="250" t="s">
        <v>275</v>
      </c>
      <c r="AI181" s="149" t="e">
        <f>-B156</f>
        <v>#VALUE!</v>
      </c>
    </row>
    <row r="182" spans="1:35" s="94" customFormat="1" x14ac:dyDescent="0.3">
      <c r="A182" s="138">
        <v>165</v>
      </c>
      <c r="B182" s="138" t="s">
        <v>923</v>
      </c>
      <c r="C182" s="139" t="s">
        <v>1743</v>
      </c>
      <c r="D182" s="138" t="s">
        <v>1744</v>
      </c>
      <c r="E182" s="140" t="s">
        <v>275</v>
      </c>
      <c r="F182" s="141" t="s">
        <v>275</v>
      </c>
      <c r="G182" s="141" t="s">
        <v>275</v>
      </c>
      <c r="H182" s="141" t="s">
        <v>275</v>
      </c>
      <c r="I182" s="141" t="s">
        <v>275</v>
      </c>
      <c r="J182" s="141" t="s">
        <v>275</v>
      </c>
      <c r="K182" s="141" t="s">
        <v>275</v>
      </c>
      <c r="L182" s="142" t="s">
        <v>275</v>
      </c>
      <c r="M182" s="141" t="s">
        <v>275</v>
      </c>
      <c r="N182" s="141" t="s">
        <v>275</v>
      </c>
      <c r="O182" s="141" t="s">
        <v>275</v>
      </c>
      <c r="P182" s="141" t="s">
        <v>275</v>
      </c>
      <c r="Q182" s="141" t="s">
        <v>275</v>
      </c>
      <c r="R182" s="141" t="s">
        <v>275</v>
      </c>
      <c r="S182" s="141" t="s">
        <v>275</v>
      </c>
      <c r="T182" s="141" t="s">
        <v>275</v>
      </c>
      <c r="U182" s="141" t="s">
        <v>275</v>
      </c>
      <c r="V182" s="141" t="s">
        <v>275</v>
      </c>
      <c r="W182" s="141" t="s">
        <v>275</v>
      </c>
      <c r="X182" s="141" t="s">
        <v>275</v>
      </c>
      <c r="Y182" s="141" t="s">
        <v>275</v>
      </c>
      <c r="Z182" s="141" t="s">
        <v>275</v>
      </c>
      <c r="AA182" s="141" t="s">
        <v>275</v>
      </c>
      <c r="AB182" s="141" t="s">
        <v>275</v>
      </c>
      <c r="AC182" s="172" t="s">
        <v>275</v>
      </c>
      <c r="AD182" s="244" t="s">
        <v>275</v>
      </c>
      <c r="AE182" s="138" t="s">
        <v>275</v>
      </c>
      <c r="AF182" s="141" t="s">
        <v>275</v>
      </c>
      <c r="AG182" s="172" t="s">
        <v>275</v>
      </c>
      <c r="AH182" s="173" t="s">
        <v>275</v>
      </c>
      <c r="AI182" s="141" t="s">
        <v>275</v>
      </c>
    </row>
    <row r="183" spans="1:35" s="94" customFormat="1" outlineLevel="1" x14ac:dyDescent="0.3">
      <c r="A183" s="145">
        <v>166</v>
      </c>
      <c r="B183" s="146" t="s">
        <v>923</v>
      </c>
      <c r="C183" s="146" t="s">
        <v>1745</v>
      </c>
      <c r="D183" s="145" t="s">
        <v>3289</v>
      </c>
      <c r="E183" s="245" t="s">
        <v>275</v>
      </c>
      <c r="F183" s="246" t="s">
        <v>275</v>
      </c>
      <c r="G183" s="246" t="s">
        <v>275</v>
      </c>
      <c r="H183" s="246" t="s">
        <v>275</v>
      </c>
      <c r="I183" s="246" t="s">
        <v>275</v>
      </c>
      <c r="J183" s="150" t="s">
        <v>925</v>
      </c>
      <c r="K183" s="150">
        <f>SUM(K184,K185)</f>
        <v>0.71430363512674833</v>
      </c>
      <c r="L183" s="150">
        <f t="shared" ref="L183:AA183" si="74">SUM(L184,L185)</f>
        <v>2.022066706445556</v>
      </c>
      <c r="M183" s="150">
        <f t="shared" si="74"/>
        <v>3.7762346429531676E-2</v>
      </c>
      <c r="N183" s="150">
        <f t="shared" si="74"/>
        <v>1.3873699107870205</v>
      </c>
      <c r="O183" s="150">
        <f t="shared" si="74"/>
        <v>0.36756777186639622</v>
      </c>
      <c r="P183" s="150">
        <f t="shared" si="74"/>
        <v>2.5329097661449795</v>
      </c>
      <c r="Q183" s="150">
        <f t="shared" si="74"/>
        <v>4.5533569265477096</v>
      </c>
      <c r="R183" s="150">
        <f t="shared" si="74"/>
        <v>5.6608322973007237</v>
      </c>
      <c r="S183" s="150">
        <f t="shared" si="74"/>
        <v>1.8088153867228854E-2</v>
      </c>
      <c r="T183" s="150">
        <f t="shared" si="74"/>
        <v>7.8509561418181413</v>
      </c>
      <c r="U183" s="150">
        <f t="shared" si="74"/>
        <v>5.8568098580797043</v>
      </c>
      <c r="V183" s="150">
        <f t="shared" si="74"/>
        <v>5.0951800423030665E-2</v>
      </c>
      <c r="W183" s="150">
        <f t="shared" si="74"/>
        <v>2.41411119747085E-3</v>
      </c>
      <c r="X183" s="150">
        <f t="shared" si="74"/>
        <v>2.6654681613091395E-3</v>
      </c>
      <c r="Y183" s="150">
        <f t="shared" si="74"/>
        <v>3.3729311917519298</v>
      </c>
      <c r="Z183" s="150">
        <f t="shared" si="74"/>
        <v>9.1278673583839462E-4</v>
      </c>
      <c r="AA183" s="150">
        <f t="shared" si="74"/>
        <v>8.786131168259893E-3</v>
      </c>
      <c r="AB183" s="150" t="s">
        <v>925</v>
      </c>
      <c r="AC183" s="148" t="s">
        <v>2190</v>
      </c>
      <c r="AD183" s="247" t="s">
        <v>275</v>
      </c>
      <c r="AE183" s="248" t="s">
        <v>275</v>
      </c>
      <c r="AF183" s="306" t="s">
        <v>275</v>
      </c>
      <c r="AG183" s="148" t="s">
        <v>275</v>
      </c>
      <c r="AH183" s="250" t="s">
        <v>275</v>
      </c>
      <c r="AI183" s="149" t="s">
        <v>275</v>
      </c>
    </row>
    <row r="184" spans="1:35" s="94" customFormat="1" ht="39" outlineLevel="1" x14ac:dyDescent="0.3">
      <c r="A184" s="165">
        <v>167</v>
      </c>
      <c r="B184" s="166" t="s">
        <v>923</v>
      </c>
      <c r="C184" s="293" t="s">
        <v>1663</v>
      </c>
      <c r="D184" s="187" t="s">
        <v>3557</v>
      </c>
      <c r="E184" s="188" t="s">
        <v>3689</v>
      </c>
      <c r="F184" s="189">
        <v>1</v>
      </c>
      <c r="G184" s="190">
        <v>10</v>
      </c>
      <c r="H184" s="190">
        <v>554</v>
      </c>
      <c r="I184" s="190">
        <v>554</v>
      </c>
      <c r="J184" s="170" t="s">
        <v>925</v>
      </c>
      <c r="K184" s="170">
        <v>1.6146942279358398E-2</v>
      </c>
      <c r="L184" s="170">
        <v>1.0630843449922938E-2</v>
      </c>
      <c r="M184" s="170">
        <v>0</v>
      </c>
      <c r="N184" s="170">
        <v>3.0977784363180598E-2</v>
      </c>
      <c r="O184" s="170">
        <v>1.0540479533519965E-4</v>
      </c>
      <c r="P184" s="170">
        <v>2.3437231104967214E-3</v>
      </c>
      <c r="Q184" s="170">
        <v>6.2864225713103183E-2</v>
      </c>
      <c r="R184" s="170">
        <v>5.7544625065376583E-3</v>
      </c>
      <c r="S184" s="170">
        <v>2.9162229457165399E-5</v>
      </c>
      <c r="T184" s="170">
        <v>1.2212598851741276</v>
      </c>
      <c r="U184" s="170">
        <v>0.11025470201695715</v>
      </c>
      <c r="V184" s="170">
        <v>0</v>
      </c>
      <c r="W184" s="170">
        <v>0</v>
      </c>
      <c r="X184" s="170">
        <v>0</v>
      </c>
      <c r="Y184" s="170">
        <v>2.5282534341969774E-2</v>
      </c>
      <c r="Z184" s="170">
        <v>0</v>
      </c>
      <c r="AA184" s="170">
        <v>0</v>
      </c>
      <c r="AB184" s="170" t="s">
        <v>925</v>
      </c>
      <c r="AC184" s="191" t="s">
        <v>1923</v>
      </c>
      <c r="AD184" s="241" t="s">
        <v>275</v>
      </c>
      <c r="AE184" s="193" t="s">
        <v>275</v>
      </c>
      <c r="AF184" s="192" t="s">
        <v>275</v>
      </c>
      <c r="AG184" s="191" t="s">
        <v>275</v>
      </c>
      <c r="AH184" s="194" t="s">
        <v>275</v>
      </c>
      <c r="AI184" s="169" t="s">
        <v>275</v>
      </c>
    </row>
    <row r="185" spans="1:35" s="94" customFormat="1" ht="26" outlineLevel="1" x14ac:dyDescent="0.3">
      <c r="A185" s="165">
        <v>168</v>
      </c>
      <c r="B185" s="166" t="s">
        <v>923</v>
      </c>
      <c r="C185" s="293" t="s">
        <v>70</v>
      </c>
      <c r="D185" s="187" t="s">
        <v>1641</v>
      </c>
      <c r="E185" s="188" t="s">
        <v>3690</v>
      </c>
      <c r="F185" s="189">
        <v>1</v>
      </c>
      <c r="G185" s="190">
        <v>10</v>
      </c>
      <c r="H185" s="190">
        <v>544</v>
      </c>
      <c r="I185" s="190">
        <v>544</v>
      </c>
      <c r="J185" s="170" t="s">
        <v>925</v>
      </c>
      <c r="K185" s="170">
        <v>0.6981566928473899</v>
      </c>
      <c r="L185" s="170">
        <v>2.0114358629956328</v>
      </c>
      <c r="M185" s="170">
        <v>3.7762346429531676E-2</v>
      </c>
      <c r="N185" s="170">
        <v>1.3563921264238399</v>
      </c>
      <c r="O185" s="170">
        <v>0.367462367071061</v>
      </c>
      <c r="P185" s="170">
        <v>2.530566043034483</v>
      </c>
      <c r="Q185" s="170">
        <v>4.4904927008346061</v>
      </c>
      <c r="R185" s="170">
        <v>5.6550778347941861</v>
      </c>
      <c r="S185" s="170">
        <v>1.805899163777169E-2</v>
      </c>
      <c r="T185" s="170">
        <v>6.6296962566440136</v>
      </c>
      <c r="U185" s="170">
        <v>5.7465551560627475</v>
      </c>
      <c r="V185" s="170">
        <v>5.0951800423030665E-2</v>
      </c>
      <c r="W185" s="170">
        <v>2.41411119747085E-3</v>
      </c>
      <c r="X185" s="170">
        <v>2.6654681613091395E-3</v>
      </c>
      <c r="Y185" s="170">
        <v>3.3476486574099602</v>
      </c>
      <c r="Z185" s="170">
        <v>9.1278673583839462E-4</v>
      </c>
      <c r="AA185" s="170">
        <v>8.786131168259893E-3</v>
      </c>
      <c r="AB185" s="170" t="s">
        <v>925</v>
      </c>
      <c r="AC185" s="191" t="s">
        <v>1923</v>
      </c>
      <c r="AD185" s="241" t="s">
        <v>275</v>
      </c>
      <c r="AE185" s="193" t="s">
        <v>275</v>
      </c>
      <c r="AF185" s="192" t="s">
        <v>275</v>
      </c>
      <c r="AG185" s="191" t="s">
        <v>275</v>
      </c>
      <c r="AH185" s="194" t="s">
        <v>275</v>
      </c>
      <c r="AI185" s="169" t="s">
        <v>275</v>
      </c>
    </row>
    <row r="186" spans="1:35" s="94" customFormat="1" x14ac:dyDescent="0.3">
      <c r="A186" s="138">
        <v>169</v>
      </c>
      <c r="B186" s="138" t="s">
        <v>275</v>
      </c>
      <c r="C186" s="139" t="s">
        <v>275</v>
      </c>
      <c r="D186" s="138" t="s">
        <v>1746</v>
      </c>
      <c r="E186" s="140" t="s">
        <v>275</v>
      </c>
      <c r="F186" s="141" t="s">
        <v>275</v>
      </c>
      <c r="G186" s="141" t="s">
        <v>275</v>
      </c>
      <c r="H186" s="141" t="s">
        <v>275</v>
      </c>
      <c r="I186" s="141" t="s">
        <v>275</v>
      </c>
      <c r="J186" s="141" t="s">
        <v>275</v>
      </c>
      <c r="K186" s="141" t="s">
        <v>275</v>
      </c>
      <c r="L186" s="142" t="s">
        <v>275</v>
      </c>
      <c r="M186" s="141" t="s">
        <v>275</v>
      </c>
      <c r="N186" s="141" t="s">
        <v>275</v>
      </c>
      <c r="O186" s="141" t="s">
        <v>275</v>
      </c>
      <c r="P186" s="141" t="s">
        <v>275</v>
      </c>
      <c r="Q186" s="141" t="s">
        <v>275</v>
      </c>
      <c r="R186" s="141" t="s">
        <v>275</v>
      </c>
      <c r="S186" s="141" t="s">
        <v>275</v>
      </c>
      <c r="T186" s="141" t="s">
        <v>275</v>
      </c>
      <c r="U186" s="141" t="s">
        <v>275</v>
      </c>
      <c r="V186" s="141" t="s">
        <v>275</v>
      </c>
      <c r="W186" s="141" t="s">
        <v>275</v>
      </c>
      <c r="X186" s="141" t="s">
        <v>275</v>
      </c>
      <c r="Y186" s="141" t="s">
        <v>275</v>
      </c>
      <c r="Z186" s="141" t="s">
        <v>275</v>
      </c>
      <c r="AA186" s="141" t="s">
        <v>275</v>
      </c>
      <c r="AB186" s="141" t="s">
        <v>275</v>
      </c>
      <c r="AC186" s="172" t="s">
        <v>275</v>
      </c>
      <c r="AD186" s="244" t="s">
        <v>275</v>
      </c>
      <c r="AE186" s="138" t="s">
        <v>275</v>
      </c>
      <c r="AF186" s="141" t="s">
        <v>275</v>
      </c>
      <c r="AG186" s="172" t="s">
        <v>275</v>
      </c>
      <c r="AH186" s="173" t="s">
        <v>275</v>
      </c>
      <c r="AI186" s="141" t="s">
        <v>275</v>
      </c>
    </row>
    <row r="187" spans="1:35" s="94" customFormat="1" ht="78" outlineLevel="1" x14ac:dyDescent="0.3">
      <c r="A187" s="165">
        <v>170</v>
      </c>
      <c r="B187" s="166" t="s">
        <v>275</v>
      </c>
      <c r="C187" s="293" t="s">
        <v>275</v>
      </c>
      <c r="D187" s="187" t="s">
        <v>935</v>
      </c>
      <c r="E187" s="293" t="s">
        <v>3691</v>
      </c>
      <c r="F187" s="189">
        <v>1</v>
      </c>
      <c r="G187" s="190">
        <v>10</v>
      </c>
      <c r="H187" s="190">
        <v>558</v>
      </c>
      <c r="I187" s="190">
        <v>558</v>
      </c>
      <c r="J187" s="170" t="s">
        <v>925</v>
      </c>
      <c r="K187" s="170">
        <v>0.53512168407061078</v>
      </c>
      <c r="L187" s="170">
        <v>0.17417456963909872</v>
      </c>
      <c r="M187" s="170">
        <v>2.4562082572837982E-4</v>
      </c>
      <c r="N187" s="170">
        <v>2.4358175425089022E-2</v>
      </c>
      <c r="O187" s="170">
        <v>1.2449587794296108E-2</v>
      </c>
      <c r="P187" s="170">
        <v>1.877351001291129</v>
      </c>
      <c r="Q187" s="170">
        <v>0.14528956375711505</v>
      </c>
      <c r="R187" s="170">
        <v>0.52341419292614244</v>
      </c>
      <c r="S187" s="170">
        <v>0.2066085487883472</v>
      </c>
      <c r="T187" s="170">
        <v>0.36633511600178387</v>
      </c>
      <c r="U187" s="170">
        <v>0.19114070014173132</v>
      </c>
      <c r="V187" s="170">
        <v>8.0706819286935506E-3</v>
      </c>
      <c r="W187" s="170">
        <v>4.069296879425208E-3</v>
      </c>
      <c r="X187" s="170">
        <v>11.091184840777926</v>
      </c>
      <c r="Y187" s="170">
        <v>0.24632101025963124</v>
      </c>
      <c r="Z187" s="170">
        <v>2.4843957279196932E-3</v>
      </c>
      <c r="AA187" s="170">
        <v>0</v>
      </c>
      <c r="AB187" s="170" t="s">
        <v>925</v>
      </c>
      <c r="AC187" s="191" t="s">
        <v>1929</v>
      </c>
      <c r="AD187" s="241" t="s">
        <v>275</v>
      </c>
      <c r="AE187" s="193" t="s">
        <v>275</v>
      </c>
      <c r="AF187" s="192" t="s">
        <v>275</v>
      </c>
      <c r="AG187" s="191" t="s">
        <v>275</v>
      </c>
      <c r="AH187" s="194" t="s">
        <v>275</v>
      </c>
      <c r="AI187" s="169" t="s">
        <v>275</v>
      </c>
    </row>
    <row r="188" spans="1:35" s="94" customFormat="1" ht="26" x14ac:dyDescent="0.3">
      <c r="A188" s="138">
        <v>171</v>
      </c>
      <c r="B188" s="138" t="s">
        <v>923</v>
      </c>
      <c r="C188" s="139" t="s">
        <v>16</v>
      </c>
      <c r="D188" s="138" t="s">
        <v>497</v>
      </c>
      <c r="E188" s="172" t="s">
        <v>275</v>
      </c>
      <c r="F188" s="141" t="s">
        <v>275</v>
      </c>
      <c r="G188" s="141" t="s">
        <v>275</v>
      </c>
      <c r="H188" s="141" t="s">
        <v>275</v>
      </c>
      <c r="I188" s="141" t="s">
        <v>275</v>
      </c>
      <c r="J188" s="244" t="s">
        <v>275</v>
      </c>
      <c r="K188" s="244" t="s">
        <v>275</v>
      </c>
      <c r="L188" s="244" t="s">
        <v>275</v>
      </c>
      <c r="M188" s="244" t="s">
        <v>275</v>
      </c>
      <c r="N188" s="244" t="s">
        <v>275</v>
      </c>
      <c r="O188" s="244" t="s">
        <v>275</v>
      </c>
      <c r="P188" s="244" t="s">
        <v>275</v>
      </c>
      <c r="Q188" s="244" t="s">
        <v>275</v>
      </c>
      <c r="R188" s="244" t="s">
        <v>275</v>
      </c>
      <c r="S188" s="244" t="s">
        <v>275</v>
      </c>
      <c r="T188" s="244" t="s">
        <v>275</v>
      </c>
      <c r="U188" s="244" t="s">
        <v>275</v>
      </c>
      <c r="V188" s="244" t="s">
        <v>275</v>
      </c>
      <c r="W188" s="244" t="s">
        <v>275</v>
      </c>
      <c r="X188" s="244" t="s">
        <v>275</v>
      </c>
      <c r="Y188" s="244" t="s">
        <v>275</v>
      </c>
      <c r="Z188" s="244" t="s">
        <v>275</v>
      </c>
      <c r="AA188" s="244" t="s">
        <v>275</v>
      </c>
      <c r="AB188" s="244" t="s">
        <v>275</v>
      </c>
      <c r="AC188" s="140" t="s">
        <v>275</v>
      </c>
      <c r="AD188" s="341" t="s">
        <v>275</v>
      </c>
      <c r="AE188" s="143" t="s">
        <v>275</v>
      </c>
      <c r="AF188" s="142" t="s">
        <v>275</v>
      </c>
      <c r="AG188" s="140" t="s">
        <v>275</v>
      </c>
      <c r="AH188" s="144" t="s">
        <v>275</v>
      </c>
      <c r="AI188" s="141" t="s">
        <v>275</v>
      </c>
    </row>
    <row r="189" spans="1:35" s="94" customFormat="1" ht="26" outlineLevel="1" x14ac:dyDescent="0.3">
      <c r="A189" s="165">
        <v>172</v>
      </c>
      <c r="B189" s="166" t="s">
        <v>275</v>
      </c>
      <c r="C189" s="166" t="s">
        <v>275</v>
      </c>
      <c r="D189" s="165" t="s">
        <v>3302</v>
      </c>
      <c r="E189" s="166" t="s">
        <v>275</v>
      </c>
      <c r="F189" s="169">
        <f>FLOOR(G189/10, 1)</f>
        <v>1</v>
      </c>
      <c r="G189" s="169">
        <v>14</v>
      </c>
      <c r="H189" s="169" t="s">
        <v>275</v>
      </c>
      <c r="I189" s="169" t="s">
        <v>275</v>
      </c>
      <c r="J189" s="170" t="s">
        <v>925</v>
      </c>
      <c r="K189" s="170">
        <v>32.750756382272648</v>
      </c>
      <c r="L189" s="170">
        <v>8.9774930005293836</v>
      </c>
      <c r="M189" s="170">
        <v>123.07919560074842</v>
      </c>
      <c r="N189" s="170">
        <v>116.98409354644869</v>
      </c>
      <c r="O189" s="170">
        <v>93.083874408810729</v>
      </c>
      <c r="P189" s="170">
        <v>64.875816749137442</v>
      </c>
      <c r="Q189" s="170">
        <v>37.282891257429455</v>
      </c>
      <c r="R189" s="170">
        <v>32.06651983565709</v>
      </c>
      <c r="S189" s="170">
        <v>49.472314667448089</v>
      </c>
      <c r="T189" s="170">
        <v>35.825563903039686</v>
      </c>
      <c r="U189" s="170">
        <v>32.90502434399685</v>
      </c>
      <c r="V189" s="170">
        <v>135.79125112820805</v>
      </c>
      <c r="W189" s="170">
        <v>74.509857250655841</v>
      </c>
      <c r="X189" s="170">
        <v>132.43347356936061</v>
      </c>
      <c r="Y189" s="170">
        <v>30.63104470317003</v>
      </c>
      <c r="Z189" s="170">
        <v>455.71575147819965</v>
      </c>
      <c r="AA189" s="170">
        <v>411.24370698191058</v>
      </c>
      <c r="AB189" s="170" t="s">
        <v>925</v>
      </c>
      <c r="AC189" s="166" t="s">
        <v>1930</v>
      </c>
      <c r="AD189" s="170" t="s">
        <v>275</v>
      </c>
      <c r="AE189" s="165" t="s">
        <v>275</v>
      </c>
      <c r="AF189" s="169" t="s">
        <v>275</v>
      </c>
      <c r="AG189" s="166" t="s">
        <v>275</v>
      </c>
      <c r="AH189" s="171" t="s">
        <v>275</v>
      </c>
      <c r="AI189" s="169" t="s">
        <v>275</v>
      </c>
    </row>
    <row r="190" spans="1:35" s="94" customFormat="1" ht="26" outlineLevel="1" x14ac:dyDescent="0.3">
      <c r="A190" s="145">
        <v>173</v>
      </c>
      <c r="B190" s="146" t="s">
        <v>923</v>
      </c>
      <c r="C190" s="146" t="s">
        <v>92</v>
      </c>
      <c r="D190" s="145" t="s">
        <v>3303</v>
      </c>
      <c r="E190" s="146" t="s">
        <v>275</v>
      </c>
      <c r="F190" s="149" t="s">
        <v>275</v>
      </c>
      <c r="G190" s="149" t="s">
        <v>275</v>
      </c>
      <c r="H190" s="149" t="s">
        <v>275</v>
      </c>
      <c r="I190" s="149" t="s">
        <v>275</v>
      </c>
      <c r="J190" s="150" t="s">
        <v>925</v>
      </c>
      <c r="K190" s="151">
        <f>SUM(K192,K204,K222)</f>
        <v>14.516391330321252</v>
      </c>
      <c r="L190" s="151">
        <f t="shared" ref="L190:AA190" si="75">SUM(L192,L204,L222)</f>
        <v>2.3358896020306656</v>
      </c>
      <c r="M190" s="151">
        <f t="shared" si="75"/>
        <v>2.4485714787139123</v>
      </c>
      <c r="N190" s="151">
        <f t="shared" si="75"/>
        <v>72.462459571808324</v>
      </c>
      <c r="O190" s="151">
        <f t="shared" si="75"/>
        <v>18.199033147282329</v>
      </c>
      <c r="P190" s="151">
        <f t="shared" si="75"/>
        <v>29.585551623849589</v>
      </c>
      <c r="Q190" s="151">
        <f t="shared" si="75"/>
        <v>3.4290235341094268</v>
      </c>
      <c r="R190" s="151">
        <f t="shared" si="75"/>
        <v>3.5994065199958492</v>
      </c>
      <c r="S190" s="151">
        <f t="shared" si="75"/>
        <v>3.6299450032588343</v>
      </c>
      <c r="T190" s="151">
        <f t="shared" si="75"/>
        <v>1.898840079818485</v>
      </c>
      <c r="U190" s="151">
        <f t="shared" si="75"/>
        <v>2.4992111233453378</v>
      </c>
      <c r="V190" s="151">
        <f t="shared" si="75"/>
        <v>7.2446351786061243</v>
      </c>
      <c r="W190" s="151">
        <f t="shared" si="75"/>
        <v>5.8368359197153232</v>
      </c>
      <c r="X190" s="151">
        <f t="shared" si="75"/>
        <v>13.83158955515016</v>
      </c>
      <c r="Y190" s="151">
        <f t="shared" si="75"/>
        <v>3.072581619873878</v>
      </c>
      <c r="Z190" s="151">
        <f t="shared" si="75"/>
        <v>1.5560570849657052</v>
      </c>
      <c r="AA190" s="151">
        <f t="shared" si="75"/>
        <v>12.170615238852093</v>
      </c>
      <c r="AB190" s="150" t="s">
        <v>925</v>
      </c>
      <c r="AC190" s="146" t="s">
        <v>2190</v>
      </c>
      <c r="AD190" s="150" t="s">
        <v>275</v>
      </c>
      <c r="AE190" s="145" t="s">
        <v>275</v>
      </c>
      <c r="AF190" s="149" t="s">
        <v>275</v>
      </c>
      <c r="AG190" s="146" t="s">
        <v>275</v>
      </c>
      <c r="AH190" s="152" t="s">
        <v>275</v>
      </c>
      <c r="AI190" s="149" t="s">
        <v>275</v>
      </c>
    </row>
    <row r="191" spans="1:35" s="94" customFormat="1" ht="26" x14ac:dyDescent="0.3">
      <c r="A191" s="138">
        <v>174</v>
      </c>
      <c r="B191" s="138" t="s">
        <v>923</v>
      </c>
      <c r="C191" s="139" t="s">
        <v>1747</v>
      </c>
      <c r="D191" s="138" t="s">
        <v>1748</v>
      </c>
      <c r="E191" s="140" t="s">
        <v>275</v>
      </c>
      <c r="F191" s="141" t="s">
        <v>275</v>
      </c>
      <c r="G191" s="141" t="s">
        <v>275</v>
      </c>
      <c r="H191" s="141" t="s">
        <v>275</v>
      </c>
      <c r="I191" s="141" t="s">
        <v>275</v>
      </c>
      <c r="J191" s="141" t="s">
        <v>275</v>
      </c>
      <c r="K191" s="141" t="s">
        <v>275</v>
      </c>
      <c r="L191" s="142" t="s">
        <v>275</v>
      </c>
      <c r="M191" s="141" t="s">
        <v>275</v>
      </c>
      <c r="N191" s="141" t="s">
        <v>275</v>
      </c>
      <c r="O191" s="141" t="s">
        <v>275</v>
      </c>
      <c r="P191" s="141" t="s">
        <v>275</v>
      </c>
      <c r="Q191" s="141" t="s">
        <v>275</v>
      </c>
      <c r="R191" s="141" t="s">
        <v>275</v>
      </c>
      <c r="S191" s="141" t="s">
        <v>275</v>
      </c>
      <c r="T191" s="141" t="s">
        <v>275</v>
      </c>
      <c r="U191" s="141" t="s">
        <v>275</v>
      </c>
      <c r="V191" s="141" t="s">
        <v>275</v>
      </c>
      <c r="W191" s="141" t="s">
        <v>275</v>
      </c>
      <c r="X191" s="141" t="s">
        <v>275</v>
      </c>
      <c r="Y191" s="141" t="s">
        <v>275</v>
      </c>
      <c r="Z191" s="141" t="s">
        <v>275</v>
      </c>
      <c r="AA191" s="141" t="s">
        <v>275</v>
      </c>
      <c r="AB191" s="141" t="s">
        <v>275</v>
      </c>
      <c r="AC191" s="172" t="s">
        <v>275</v>
      </c>
      <c r="AD191" s="244" t="s">
        <v>275</v>
      </c>
      <c r="AE191" s="138" t="s">
        <v>275</v>
      </c>
      <c r="AF191" s="141" t="s">
        <v>275</v>
      </c>
      <c r="AG191" s="172" t="s">
        <v>275</v>
      </c>
      <c r="AH191" s="173" t="s">
        <v>275</v>
      </c>
      <c r="AI191" s="141" t="s">
        <v>275</v>
      </c>
    </row>
    <row r="192" spans="1:35" s="94" customFormat="1" ht="39" outlineLevel="1" x14ac:dyDescent="0.3">
      <c r="A192" s="145">
        <v>175</v>
      </c>
      <c r="B192" s="146" t="s">
        <v>923</v>
      </c>
      <c r="C192" s="146" t="s">
        <v>1751</v>
      </c>
      <c r="D192" s="145" t="s">
        <v>3291</v>
      </c>
      <c r="E192" s="146" t="s">
        <v>275</v>
      </c>
      <c r="F192" s="149" t="s">
        <v>275</v>
      </c>
      <c r="G192" s="149" t="s">
        <v>275</v>
      </c>
      <c r="H192" s="149" t="s">
        <v>275</v>
      </c>
      <c r="I192" s="149" t="s">
        <v>275</v>
      </c>
      <c r="J192" s="150" t="s">
        <v>925</v>
      </c>
      <c r="K192" s="151">
        <f>SUM(K194,K199)</f>
        <v>0.73087961839912075</v>
      </c>
      <c r="L192" s="151">
        <f t="shared" ref="L192:AA192" si="76">SUM(L194,L199)</f>
        <v>0.33654653638025855</v>
      </c>
      <c r="M192" s="151">
        <f t="shared" si="76"/>
        <v>3.8323285160603779E-2</v>
      </c>
      <c r="N192" s="151">
        <f t="shared" si="76"/>
        <v>1.6386825930495597</v>
      </c>
      <c r="O192" s="151">
        <f t="shared" si="76"/>
        <v>0.44501148806177093</v>
      </c>
      <c r="P192" s="151">
        <f t="shared" si="76"/>
        <v>1.9128593135172862</v>
      </c>
      <c r="Q192" s="151">
        <f t="shared" si="76"/>
        <v>2.0009274535451564</v>
      </c>
      <c r="R192" s="151">
        <f t="shared" si="76"/>
        <v>2.4800802277884286</v>
      </c>
      <c r="S192" s="151">
        <f t="shared" si="76"/>
        <v>4.7773761733532075E-3</v>
      </c>
      <c r="T192" s="151">
        <f t="shared" si="76"/>
        <v>1.2105435445367789</v>
      </c>
      <c r="U192" s="151">
        <f t="shared" si="76"/>
        <v>1.6391129589708739</v>
      </c>
      <c r="V192" s="151">
        <f t="shared" si="76"/>
        <v>0.41738573869760864</v>
      </c>
      <c r="W192" s="151">
        <f t="shared" si="76"/>
        <v>6.1397406440319775E-2</v>
      </c>
      <c r="X192" s="151">
        <f t="shared" si="76"/>
        <v>0.28688927102939005</v>
      </c>
      <c r="Y192" s="151">
        <f t="shared" si="76"/>
        <v>1.7527878586739771</v>
      </c>
      <c r="Z192" s="151">
        <f t="shared" si="76"/>
        <v>3.4010029589124531E-2</v>
      </c>
      <c r="AA192" s="151">
        <f t="shared" si="76"/>
        <v>0.42370917396464536</v>
      </c>
      <c r="AB192" s="150" t="s">
        <v>925</v>
      </c>
      <c r="AC192" s="146" t="s">
        <v>2190</v>
      </c>
      <c r="AD192" s="150" t="s">
        <v>275</v>
      </c>
      <c r="AE192" s="145" t="s">
        <v>275</v>
      </c>
      <c r="AF192" s="149" t="s">
        <v>275</v>
      </c>
      <c r="AG192" s="146" t="s">
        <v>275</v>
      </c>
      <c r="AH192" s="152" t="s">
        <v>275</v>
      </c>
      <c r="AI192" s="149" t="s">
        <v>275</v>
      </c>
    </row>
    <row r="193" spans="1:35" s="94" customFormat="1" ht="26" outlineLevel="1" x14ac:dyDescent="0.3">
      <c r="A193" s="195">
        <v>176</v>
      </c>
      <c r="B193" s="196" t="s">
        <v>275</v>
      </c>
      <c r="C193" s="196" t="s">
        <v>1591</v>
      </c>
      <c r="D193" s="195" t="s">
        <v>1693</v>
      </c>
      <c r="E193" s="196" t="s">
        <v>3692</v>
      </c>
      <c r="F193" s="198" t="s">
        <v>275</v>
      </c>
      <c r="G193" s="198" t="s">
        <v>275</v>
      </c>
      <c r="H193" s="198" t="s">
        <v>275</v>
      </c>
      <c r="I193" s="198" t="s">
        <v>275</v>
      </c>
      <c r="J193" s="199" t="s">
        <v>925</v>
      </c>
      <c r="K193" s="199" t="s">
        <v>1351</v>
      </c>
      <c r="L193" s="199" t="s">
        <v>1351</v>
      </c>
      <c r="M193" s="199" t="s">
        <v>1351</v>
      </c>
      <c r="N193" s="199" t="s">
        <v>1351</v>
      </c>
      <c r="O193" s="199" t="s">
        <v>1351</v>
      </c>
      <c r="P193" s="199" t="s">
        <v>1351</v>
      </c>
      <c r="Q193" s="199" t="s">
        <v>1351</v>
      </c>
      <c r="R193" s="199" t="s">
        <v>1351</v>
      </c>
      <c r="S193" s="199" t="s">
        <v>1351</v>
      </c>
      <c r="T193" s="199" t="s">
        <v>1351</v>
      </c>
      <c r="U193" s="199" t="s">
        <v>1351</v>
      </c>
      <c r="V193" s="199" t="s">
        <v>1351</v>
      </c>
      <c r="W193" s="199" t="s">
        <v>1351</v>
      </c>
      <c r="X193" s="199" t="s">
        <v>1351</v>
      </c>
      <c r="Y193" s="199" t="s">
        <v>1351</v>
      </c>
      <c r="Z193" s="199" t="s">
        <v>1351</v>
      </c>
      <c r="AA193" s="199" t="s">
        <v>1351</v>
      </c>
      <c r="AB193" s="199" t="s">
        <v>275</v>
      </c>
      <c r="AC193" s="277" t="s">
        <v>1345</v>
      </c>
      <c r="AD193" s="202" t="s">
        <v>275</v>
      </c>
      <c r="AE193" s="203" t="s">
        <v>275</v>
      </c>
      <c r="AF193" s="204" t="s">
        <v>275</v>
      </c>
      <c r="AG193" s="205" t="s">
        <v>275</v>
      </c>
      <c r="AH193" s="206" t="s">
        <v>275</v>
      </c>
      <c r="AI193" s="207" t="s">
        <v>275</v>
      </c>
    </row>
    <row r="194" spans="1:35" s="94" customFormat="1" ht="26" outlineLevel="1" x14ac:dyDescent="0.3">
      <c r="A194" s="208">
        <v>177</v>
      </c>
      <c r="B194" s="209" t="s">
        <v>923</v>
      </c>
      <c r="C194" s="210" t="s">
        <v>1592</v>
      </c>
      <c r="D194" s="211" t="s">
        <v>1639</v>
      </c>
      <c r="E194" s="209" t="s">
        <v>3693</v>
      </c>
      <c r="F194" s="212" t="s">
        <v>275</v>
      </c>
      <c r="G194" s="212" t="s">
        <v>275</v>
      </c>
      <c r="H194" s="212" t="s">
        <v>275</v>
      </c>
      <c r="I194" s="212" t="s">
        <v>275</v>
      </c>
      <c r="J194" s="213" t="s">
        <v>925</v>
      </c>
      <c r="K194" s="213">
        <f>K195*K$319</f>
        <v>3.4533226021334587E-2</v>
      </c>
      <c r="L194" s="213">
        <f t="shared" ref="L194:AA194" si="77">L195*L$319</f>
        <v>2.1315131423014562E-2</v>
      </c>
      <c r="M194" s="213">
        <f t="shared" si="77"/>
        <v>2.6934100522232666E-2</v>
      </c>
      <c r="N194" s="213">
        <f t="shared" si="77"/>
        <v>0.11067263090439544</v>
      </c>
      <c r="O194" s="213">
        <f t="shared" si="77"/>
        <v>0.27902356146989238</v>
      </c>
      <c r="P194" s="213">
        <f t="shared" si="77"/>
        <v>6.7763549365979669E-2</v>
      </c>
      <c r="Q194" s="213">
        <f t="shared" si="77"/>
        <v>0</v>
      </c>
      <c r="R194" s="213">
        <f t="shared" si="77"/>
        <v>0</v>
      </c>
      <c r="S194" s="213">
        <f t="shared" si="77"/>
        <v>0</v>
      </c>
      <c r="T194" s="213">
        <f t="shared" si="77"/>
        <v>0</v>
      </c>
      <c r="U194" s="213">
        <f t="shared" si="77"/>
        <v>0</v>
      </c>
      <c r="V194" s="213">
        <f t="shared" si="77"/>
        <v>0.14658389669248359</v>
      </c>
      <c r="W194" s="213">
        <f t="shared" si="77"/>
        <v>5.5723291887050636E-2</v>
      </c>
      <c r="X194" s="213">
        <f t="shared" si="77"/>
        <v>0.27603852161014297</v>
      </c>
      <c r="Y194" s="213">
        <f t="shared" si="77"/>
        <v>0</v>
      </c>
      <c r="Z194" s="213">
        <f t="shared" si="77"/>
        <v>2.939531678417915E-2</v>
      </c>
      <c r="AA194" s="213">
        <f t="shared" si="77"/>
        <v>0.18155474267504793</v>
      </c>
      <c r="AB194" s="213" t="s">
        <v>925</v>
      </c>
      <c r="AC194" s="214" t="s">
        <v>1594</v>
      </c>
      <c r="AD194" s="215" t="s">
        <v>275</v>
      </c>
      <c r="AE194" s="216" t="s">
        <v>275</v>
      </c>
      <c r="AF194" s="217" t="s">
        <v>275</v>
      </c>
      <c r="AG194" s="218" t="s">
        <v>275</v>
      </c>
      <c r="AH194" s="219" t="s">
        <v>275</v>
      </c>
      <c r="AI194" s="220" t="s">
        <v>275</v>
      </c>
    </row>
    <row r="195" spans="1:35" s="94" customFormat="1" ht="26" outlineLevel="1" x14ac:dyDescent="0.3">
      <c r="A195" s="221">
        <v>178</v>
      </c>
      <c r="B195" s="222" t="s">
        <v>275</v>
      </c>
      <c r="C195" s="222" t="s">
        <v>275</v>
      </c>
      <c r="D195" s="221" t="s">
        <v>1640</v>
      </c>
      <c r="E195" s="222" t="s">
        <v>275</v>
      </c>
      <c r="F195" s="223" t="s">
        <v>275</v>
      </c>
      <c r="G195" s="223" t="s">
        <v>275</v>
      </c>
      <c r="H195" s="223" t="s">
        <v>275</v>
      </c>
      <c r="I195" s="223" t="s">
        <v>275</v>
      </c>
      <c r="J195" s="224" t="s">
        <v>275</v>
      </c>
      <c r="K195" s="225">
        <v>3.5261120594265723E-3</v>
      </c>
      <c r="L195" s="225">
        <v>3.5261120594265723E-3</v>
      </c>
      <c r="M195" s="225">
        <v>3.5261120594265723E-3</v>
      </c>
      <c r="N195" s="225">
        <v>3.5261120594265723E-3</v>
      </c>
      <c r="O195" s="225">
        <v>2.4682784415986005E-2</v>
      </c>
      <c r="P195" s="225">
        <v>3.5261120594265723E-3</v>
      </c>
      <c r="Q195" s="225">
        <v>0</v>
      </c>
      <c r="R195" s="225">
        <v>0</v>
      </c>
      <c r="S195" s="225">
        <v>0</v>
      </c>
      <c r="T195" s="225">
        <v>0</v>
      </c>
      <c r="U195" s="225">
        <v>0</v>
      </c>
      <c r="V195" s="225">
        <v>3.5261120594265723E-3</v>
      </c>
      <c r="W195" s="225">
        <v>3.5261120594265723E-3</v>
      </c>
      <c r="X195" s="225">
        <v>3.5261120594265723E-3</v>
      </c>
      <c r="Y195" s="225">
        <v>0</v>
      </c>
      <c r="Z195" s="225">
        <v>3.5261120594265723E-3</v>
      </c>
      <c r="AA195" s="225">
        <v>3.5261120594265723E-3</v>
      </c>
      <c r="AB195" s="224" t="s">
        <v>275</v>
      </c>
      <c r="AC195" s="327" t="s">
        <v>1593</v>
      </c>
      <c r="AD195" s="227" t="s">
        <v>275</v>
      </c>
      <c r="AE195" s="228" t="s">
        <v>275</v>
      </c>
      <c r="AF195" s="229" t="s">
        <v>275</v>
      </c>
      <c r="AG195" s="230" t="s">
        <v>275</v>
      </c>
      <c r="AH195" s="231" t="s">
        <v>275</v>
      </c>
      <c r="AI195" s="232" t="s">
        <v>275</v>
      </c>
    </row>
    <row r="196" spans="1:35" s="94" customFormat="1" ht="26" outlineLevel="1" x14ac:dyDescent="0.3">
      <c r="A196" s="433">
        <v>179</v>
      </c>
      <c r="B196" s="434" t="s">
        <v>275</v>
      </c>
      <c r="C196" s="434" t="s">
        <v>1512</v>
      </c>
      <c r="D196" s="433" t="s">
        <v>3320</v>
      </c>
      <c r="E196" s="434" t="s">
        <v>3694</v>
      </c>
      <c r="F196" s="435" t="s">
        <v>275</v>
      </c>
      <c r="G196" s="435" t="s">
        <v>275</v>
      </c>
      <c r="H196" s="435" t="s">
        <v>275</v>
      </c>
      <c r="I196" s="435" t="s">
        <v>275</v>
      </c>
      <c r="J196" s="436" t="s">
        <v>925</v>
      </c>
      <c r="K196" s="437" t="s">
        <v>1351</v>
      </c>
      <c r="L196" s="437" t="s">
        <v>1351</v>
      </c>
      <c r="M196" s="437" t="s">
        <v>1351</v>
      </c>
      <c r="N196" s="437" t="s">
        <v>1351</v>
      </c>
      <c r="O196" s="437" t="s">
        <v>1351</v>
      </c>
      <c r="P196" s="437" t="s">
        <v>1351</v>
      </c>
      <c r="Q196" s="437" t="s">
        <v>1351</v>
      </c>
      <c r="R196" s="437" t="s">
        <v>1351</v>
      </c>
      <c r="S196" s="437" t="s">
        <v>1351</v>
      </c>
      <c r="T196" s="437" t="s">
        <v>1351</v>
      </c>
      <c r="U196" s="437" t="s">
        <v>1351</v>
      </c>
      <c r="V196" s="437" t="s">
        <v>1351</v>
      </c>
      <c r="W196" s="437" t="s">
        <v>1351</v>
      </c>
      <c r="X196" s="437" t="s">
        <v>1351</v>
      </c>
      <c r="Y196" s="437" t="s">
        <v>1351</v>
      </c>
      <c r="Z196" s="437" t="s">
        <v>1351</v>
      </c>
      <c r="AA196" s="437" t="s">
        <v>1351</v>
      </c>
      <c r="AB196" s="436" t="s">
        <v>275</v>
      </c>
      <c r="AC196" s="434" t="s">
        <v>1345</v>
      </c>
      <c r="AD196" s="436" t="s">
        <v>275</v>
      </c>
      <c r="AE196" s="433" t="s">
        <v>275</v>
      </c>
      <c r="AF196" s="435" t="s">
        <v>275</v>
      </c>
      <c r="AG196" s="434" t="s">
        <v>275</v>
      </c>
      <c r="AH196" s="438" t="s">
        <v>275</v>
      </c>
      <c r="AI196" s="435" t="s">
        <v>275</v>
      </c>
    </row>
    <row r="197" spans="1:35" s="94" customFormat="1" outlineLevel="1" x14ac:dyDescent="0.3">
      <c r="A197" s="312">
        <v>180</v>
      </c>
      <c r="B197" s="313" t="s">
        <v>275</v>
      </c>
      <c r="C197" s="313" t="s">
        <v>3039</v>
      </c>
      <c r="D197" s="312" t="s">
        <v>3040</v>
      </c>
      <c r="E197" s="313" t="s">
        <v>275</v>
      </c>
      <c r="F197" s="314" t="s">
        <v>275</v>
      </c>
      <c r="G197" s="314" t="s">
        <v>275</v>
      </c>
      <c r="H197" s="314" t="s">
        <v>275</v>
      </c>
      <c r="I197" s="314" t="s">
        <v>275</v>
      </c>
      <c r="J197" s="315" t="s">
        <v>925</v>
      </c>
      <c r="K197" s="315" t="s">
        <v>1351</v>
      </c>
      <c r="L197" s="315" t="s">
        <v>1351</v>
      </c>
      <c r="M197" s="315" t="s">
        <v>1351</v>
      </c>
      <c r="N197" s="315" t="s">
        <v>1351</v>
      </c>
      <c r="O197" s="315" t="s">
        <v>1351</v>
      </c>
      <c r="P197" s="315" t="s">
        <v>1351</v>
      </c>
      <c r="Q197" s="315" t="s">
        <v>1351</v>
      </c>
      <c r="R197" s="315" t="s">
        <v>1351</v>
      </c>
      <c r="S197" s="315" t="s">
        <v>1351</v>
      </c>
      <c r="T197" s="315" t="s">
        <v>1351</v>
      </c>
      <c r="U197" s="315" t="s">
        <v>1351</v>
      </c>
      <c r="V197" s="315" t="s">
        <v>1351</v>
      </c>
      <c r="W197" s="315" t="s">
        <v>1351</v>
      </c>
      <c r="X197" s="315" t="s">
        <v>1351</v>
      </c>
      <c r="Y197" s="315" t="s">
        <v>1351</v>
      </c>
      <c r="Z197" s="315" t="s">
        <v>1351</v>
      </c>
      <c r="AA197" s="315" t="s">
        <v>1351</v>
      </c>
      <c r="AB197" s="315" t="s">
        <v>275</v>
      </c>
      <c r="AC197" s="316" t="s">
        <v>3121</v>
      </c>
      <c r="AD197" s="317" t="s">
        <v>275</v>
      </c>
      <c r="AE197" s="318" t="s">
        <v>275</v>
      </c>
      <c r="AF197" s="319" t="s">
        <v>275</v>
      </c>
      <c r="AG197" s="393" t="s">
        <v>275</v>
      </c>
      <c r="AH197" s="394" t="s">
        <v>275</v>
      </c>
      <c r="AI197" s="395" t="s">
        <v>275</v>
      </c>
    </row>
    <row r="198" spans="1:35" s="94" customFormat="1" ht="52" outlineLevel="1" x14ac:dyDescent="0.3">
      <c r="A198" s="165">
        <v>181</v>
      </c>
      <c r="B198" s="166" t="s">
        <v>275</v>
      </c>
      <c r="C198" s="293" t="s">
        <v>275</v>
      </c>
      <c r="D198" s="187" t="s">
        <v>3293</v>
      </c>
      <c r="E198" s="188" t="s">
        <v>3695</v>
      </c>
      <c r="F198" s="189">
        <v>1</v>
      </c>
      <c r="G198" s="190">
        <v>14</v>
      </c>
      <c r="H198" s="190">
        <v>260</v>
      </c>
      <c r="I198" s="190">
        <v>260</v>
      </c>
      <c r="J198" s="170" t="s">
        <v>925</v>
      </c>
      <c r="K198" s="170">
        <v>1.5465894419680937</v>
      </c>
      <c r="L198" s="170">
        <v>0.82635606531134631</v>
      </c>
      <c r="M198" s="170">
        <v>0</v>
      </c>
      <c r="N198" s="170">
        <v>1.4984678401814304</v>
      </c>
      <c r="O198" s="170">
        <v>5.4989215192478839E-2</v>
      </c>
      <c r="P198" s="170">
        <v>8.2807986410691559</v>
      </c>
      <c r="Q198" s="170">
        <v>0.39082375054185386</v>
      </c>
      <c r="R198" s="170">
        <v>7.2846978109376579E-3</v>
      </c>
      <c r="S198" s="170">
        <v>1.4005808683274774E-3</v>
      </c>
      <c r="T198" s="170">
        <v>0.60026570617716335</v>
      </c>
      <c r="U198" s="170">
        <v>6.5164099873516179E-2</v>
      </c>
      <c r="V198" s="170">
        <v>0</v>
      </c>
      <c r="W198" s="170">
        <v>0</v>
      </c>
      <c r="X198" s="170">
        <v>0</v>
      </c>
      <c r="Y198" s="170">
        <v>2.8417177603008943E-2</v>
      </c>
      <c r="Z198" s="170">
        <v>0</v>
      </c>
      <c r="AA198" s="170">
        <v>0</v>
      </c>
      <c r="AB198" s="170" t="s">
        <v>925</v>
      </c>
      <c r="AC198" s="191" t="s">
        <v>1925</v>
      </c>
      <c r="AD198" s="241" t="s">
        <v>275</v>
      </c>
      <c r="AE198" s="193" t="s">
        <v>275</v>
      </c>
      <c r="AF198" s="192" t="s">
        <v>275</v>
      </c>
      <c r="AG198" s="191" t="s">
        <v>275</v>
      </c>
      <c r="AH198" s="194" t="s">
        <v>275</v>
      </c>
      <c r="AI198" s="169" t="s">
        <v>275</v>
      </c>
    </row>
    <row r="199" spans="1:35" s="94" customFormat="1" outlineLevel="1" x14ac:dyDescent="0.3">
      <c r="A199" s="145">
        <v>182</v>
      </c>
      <c r="B199" s="146" t="s">
        <v>923</v>
      </c>
      <c r="C199" s="146" t="s">
        <v>487</v>
      </c>
      <c r="D199" s="145" t="s">
        <v>3292</v>
      </c>
      <c r="E199" s="245" t="s">
        <v>275</v>
      </c>
      <c r="F199" s="246" t="s">
        <v>275</v>
      </c>
      <c r="G199" s="246" t="s">
        <v>275</v>
      </c>
      <c r="H199" s="246" t="s">
        <v>275</v>
      </c>
      <c r="I199" s="246" t="s">
        <v>275</v>
      </c>
      <c r="J199" s="150" t="s">
        <v>925</v>
      </c>
      <c r="K199" s="150">
        <f>K200+$AD$202*K202</f>
        <v>0.69634639237778617</v>
      </c>
      <c r="L199" s="150">
        <f t="shared" ref="L199:AA199" si="78">L200+$AD$202*L202</f>
        <v>0.315231404957244</v>
      </c>
      <c r="M199" s="150">
        <f t="shared" si="78"/>
        <v>1.1389184638371116E-2</v>
      </c>
      <c r="N199" s="150">
        <f t="shared" si="78"/>
        <v>1.5280099621451642</v>
      </c>
      <c r="O199" s="150">
        <f t="shared" si="78"/>
        <v>0.16598792659187855</v>
      </c>
      <c r="P199" s="150">
        <f t="shared" si="78"/>
        <v>1.8450957641513066</v>
      </c>
      <c r="Q199" s="150">
        <f t="shared" si="78"/>
        <v>2.0009274535451564</v>
      </c>
      <c r="R199" s="150">
        <f t="shared" si="78"/>
        <v>2.4800802277884286</v>
      </c>
      <c r="S199" s="150">
        <f t="shared" si="78"/>
        <v>4.7773761733532075E-3</v>
      </c>
      <c r="T199" s="150">
        <f t="shared" si="78"/>
        <v>1.2105435445367789</v>
      </c>
      <c r="U199" s="150">
        <f t="shared" si="78"/>
        <v>1.6391129589708739</v>
      </c>
      <c r="V199" s="150">
        <f t="shared" si="78"/>
        <v>0.27080184200512508</v>
      </c>
      <c r="W199" s="150">
        <f t="shared" si="78"/>
        <v>5.6741145532691424E-3</v>
      </c>
      <c r="X199" s="150">
        <f t="shared" si="78"/>
        <v>1.0850749419247081E-2</v>
      </c>
      <c r="Y199" s="150">
        <f t="shared" si="78"/>
        <v>1.7527878586739771</v>
      </c>
      <c r="Z199" s="150">
        <f t="shared" si="78"/>
        <v>4.6147128049453829E-3</v>
      </c>
      <c r="AA199" s="150">
        <f t="shared" si="78"/>
        <v>0.24215443128959743</v>
      </c>
      <c r="AB199" s="150" t="s">
        <v>925</v>
      </c>
      <c r="AC199" s="148" t="s">
        <v>2462</v>
      </c>
      <c r="AD199" s="247" t="s">
        <v>275</v>
      </c>
      <c r="AE199" s="248" t="s">
        <v>275</v>
      </c>
      <c r="AF199" s="249" t="s">
        <v>275</v>
      </c>
      <c r="AG199" s="148" t="s">
        <v>275</v>
      </c>
      <c r="AH199" s="250" t="s">
        <v>275</v>
      </c>
      <c r="AI199" s="149" t="s">
        <v>275</v>
      </c>
    </row>
    <row r="200" spans="1:35" s="94" customFormat="1" ht="26" outlineLevel="1" x14ac:dyDescent="0.3">
      <c r="A200" s="292">
        <v>183</v>
      </c>
      <c r="B200" s="391" t="s">
        <v>923</v>
      </c>
      <c r="C200" s="391" t="s">
        <v>487</v>
      </c>
      <c r="D200" s="292" t="s">
        <v>3294</v>
      </c>
      <c r="E200" s="363" t="s">
        <v>275</v>
      </c>
      <c r="F200" s="364" t="s">
        <v>275</v>
      </c>
      <c r="G200" s="364" t="s">
        <v>275</v>
      </c>
      <c r="H200" s="364" t="s">
        <v>275</v>
      </c>
      <c r="I200" s="364" t="s">
        <v>275</v>
      </c>
      <c r="J200" s="392" t="s">
        <v>925</v>
      </c>
      <c r="K200" s="392">
        <f>K201*K$198</f>
        <v>8.0907678389506493E-2</v>
      </c>
      <c r="L200" s="392">
        <f t="shared" ref="L200:AA200" si="79">L201*L$198</f>
        <v>0.15670387863209373</v>
      </c>
      <c r="M200" s="392">
        <f t="shared" si="79"/>
        <v>0</v>
      </c>
      <c r="N200" s="392">
        <f t="shared" si="79"/>
        <v>0.23923231813027387</v>
      </c>
      <c r="O200" s="392">
        <f t="shared" si="79"/>
        <v>1.2246146889237886E-2</v>
      </c>
      <c r="P200" s="392">
        <f t="shared" si="79"/>
        <v>0.64617237007025685</v>
      </c>
      <c r="Q200" s="392">
        <f t="shared" si="79"/>
        <v>3.9527220109225832E-2</v>
      </c>
      <c r="R200" s="392">
        <f t="shared" si="79"/>
        <v>3.5323490715312444E-4</v>
      </c>
      <c r="S200" s="392">
        <f t="shared" si="79"/>
        <v>6.5751679335119165E-5</v>
      </c>
      <c r="T200" s="392">
        <f t="shared" si="79"/>
        <v>3.0646482951573864E-2</v>
      </c>
      <c r="U200" s="392">
        <f t="shared" si="79"/>
        <v>6.7893129729615833E-3</v>
      </c>
      <c r="V200" s="392">
        <f t="shared" si="79"/>
        <v>0</v>
      </c>
      <c r="W200" s="392">
        <f t="shared" si="79"/>
        <v>0</v>
      </c>
      <c r="X200" s="392">
        <f t="shared" si="79"/>
        <v>0</v>
      </c>
      <c r="Y200" s="392">
        <f t="shared" si="79"/>
        <v>3.9059112889085795E-3</v>
      </c>
      <c r="Z200" s="392">
        <f t="shared" si="79"/>
        <v>0</v>
      </c>
      <c r="AA200" s="392">
        <f t="shared" si="79"/>
        <v>0</v>
      </c>
      <c r="AB200" s="392" t="s">
        <v>925</v>
      </c>
      <c r="AC200" s="367" t="s">
        <v>2890</v>
      </c>
      <c r="AD200" s="368" t="s">
        <v>275</v>
      </c>
      <c r="AE200" s="329" t="s">
        <v>275</v>
      </c>
      <c r="AF200" s="365" t="s">
        <v>275</v>
      </c>
      <c r="AG200" s="367" t="s">
        <v>275</v>
      </c>
      <c r="AH200" s="329" t="s">
        <v>275</v>
      </c>
      <c r="AI200" s="369" t="s">
        <v>275</v>
      </c>
    </row>
    <row r="201" spans="1:35" s="94" customFormat="1" outlineLevel="1" x14ac:dyDescent="0.3">
      <c r="A201" s="221">
        <v>184</v>
      </c>
      <c r="B201" s="222" t="s">
        <v>275</v>
      </c>
      <c r="C201" s="221" t="s">
        <v>275</v>
      </c>
      <c r="D201" s="221" t="s">
        <v>1764</v>
      </c>
      <c r="E201" s="327" t="s">
        <v>275</v>
      </c>
      <c r="F201" s="223" t="s">
        <v>275</v>
      </c>
      <c r="G201" s="223" t="s">
        <v>275</v>
      </c>
      <c r="H201" s="223" t="s">
        <v>275</v>
      </c>
      <c r="I201" s="223" t="s">
        <v>275</v>
      </c>
      <c r="J201" s="224" t="s">
        <v>275</v>
      </c>
      <c r="K201" s="225">
        <v>5.2313610964877924E-2</v>
      </c>
      <c r="L201" s="225">
        <v>0.18963239360148265</v>
      </c>
      <c r="M201" s="225">
        <v>4.1037656505812987E-2</v>
      </c>
      <c r="N201" s="225">
        <v>0.15965128627739403</v>
      </c>
      <c r="O201" s="225">
        <v>0.22270088500759064</v>
      </c>
      <c r="P201" s="225">
        <v>7.8032614736641859E-2</v>
      </c>
      <c r="Q201" s="225">
        <v>0.10113822421084617</v>
      </c>
      <c r="R201" s="225">
        <v>4.8489987686621334E-2</v>
      </c>
      <c r="S201" s="225">
        <v>4.6946007061796739E-2</v>
      </c>
      <c r="T201" s="225">
        <v>5.1054862265492829E-2</v>
      </c>
      <c r="U201" s="225">
        <v>0.10418793455506439</v>
      </c>
      <c r="V201" s="225">
        <v>9.9044415289096868E-2</v>
      </c>
      <c r="W201" s="225">
        <v>3.0730381535220029E-2</v>
      </c>
      <c r="X201" s="225">
        <v>9.2549239594476862E-2</v>
      </c>
      <c r="Y201" s="225">
        <v>0.13744895230182899</v>
      </c>
      <c r="Z201" s="225">
        <v>7.4784720504921881E-2</v>
      </c>
      <c r="AA201" s="225">
        <v>0.33128463638969019</v>
      </c>
      <c r="AB201" s="224" t="s">
        <v>275</v>
      </c>
      <c r="AC201" s="327" t="s">
        <v>1765</v>
      </c>
      <c r="AD201" s="227" t="s">
        <v>275</v>
      </c>
      <c r="AE201" s="228" t="s">
        <v>275</v>
      </c>
      <c r="AF201" s="229" t="s">
        <v>275</v>
      </c>
      <c r="AG201" s="327" t="s">
        <v>275</v>
      </c>
      <c r="AH201" s="228" t="s">
        <v>275</v>
      </c>
      <c r="AI201" s="439" t="s">
        <v>275</v>
      </c>
    </row>
    <row r="202" spans="1:35" s="94" customFormat="1" ht="78" outlineLevel="1" x14ac:dyDescent="0.3">
      <c r="A202" s="165">
        <v>185</v>
      </c>
      <c r="B202" s="166" t="s">
        <v>923</v>
      </c>
      <c r="C202" s="166" t="s">
        <v>112</v>
      </c>
      <c r="D202" s="165" t="s">
        <v>3295</v>
      </c>
      <c r="E202" s="240" t="s">
        <v>3696</v>
      </c>
      <c r="F202" s="189">
        <v>1</v>
      </c>
      <c r="G202" s="189">
        <v>17</v>
      </c>
      <c r="H202" s="189">
        <v>262</v>
      </c>
      <c r="I202" s="189">
        <v>262</v>
      </c>
      <c r="J202" s="170" t="s">
        <v>926</v>
      </c>
      <c r="K202" s="170">
        <v>0.58060256036630153</v>
      </c>
      <c r="L202" s="170">
        <v>0.1495542701180663</v>
      </c>
      <c r="M202" s="170">
        <v>1.0744513809784072E-2</v>
      </c>
      <c r="N202" s="170">
        <v>1.2158279660517832</v>
      </c>
      <c r="O202" s="170">
        <v>0.14503941481381194</v>
      </c>
      <c r="P202" s="170">
        <v>1.1310598057368393</v>
      </c>
      <c r="Q202" s="170">
        <v>1.8503775787131418</v>
      </c>
      <c r="R202" s="170">
        <v>2.3393650876238445</v>
      </c>
      <c r="S202" s="170">
        <v>4.4449287679415922E-3</v>
      </c>
      <c r="T202" s="170">
        <v>1.1131104354577406</v>
      </c>
      <c r="U202" s="170">
        <v>1.5399279679225588</v>
      </c>
      <c r="V202" s="170">
        <v>0.2554734358538916</v>
      </c>
      <c r="W202" s="170">
        <v>5.3529382578010772E-3</v>
      </c>
      <c r="X202" s="170">
        <v>1.0236556055893473E-2</v>
      </c>
      <c r="Y202" s="170">
        <v>1.6498886296085551</v>
      </c>
      <c r="Z202" s="170">
        <v>4.3535026461748892E-3</v>
      </c>
      <c r="AA202" s="170">
        <v>0.22844757668829946</v>
      </c>
      <c r="AB202" s="170" t="s">
        <v>926</v>
      </c>
      <c r="AC202" s="191" t="s">
        <v>1923</v>
      </c>
      <c r="AD202" s="241">
        <v>1.06</v>
      </c>
      <c r="AE202" s="193" t="s">
        <v>2461</v>
      </c>
      <c r="AF202" s="192" t="s">
        <v>275</v>
      </c>
      <c r="AG202" s="191" t="s">
        <v>2463</v>
      </c>
      <c r="AH202" s="375" t="s">
        <v>2404</v>
      </c>
      <c r="AI202" s="169" t="s">
        <v>275</v>
      </c>
    </row>
    <row r="203" spans="1:35" s="94" customFormat="1" ht="26" x14ac:dyDescent="0.3">
      <c r="A203" s="138">
        <v>186</v>
      </c>
      <c r="B203" s="138" t="s">
        <v>923</v>
      </c>
      <c r="C203" s="139" t="s">
        <v>1749</v>
      </c>
      <c r="D203" s="138" t="s">
        <v>1750</v>
      </c>
      <c r="E203" s="140" t="s">
        <v>275</v>
      </c>
      <c r="F203" s="141" t="s">
        <v>275</v>
      </c>
      <c r="G203" s="141" t="s">
        <v>275</v>
      </c>
      <c r="H203" s="141" t="s">
        <v>275</v>
      </c>
      <c r="I203" s="141" t="s">
        <v>275</v>
      </c>
      <c r="J203" s="141" t="s">
        <v>275</v>
      </c>
      <c r="K203" s="141" t="s">
        <v>275</v>
      </c>
      <c r="L203" s="142" t="s">
        <v>275</v>
      </c>
      <c r="M203" s="141" t="s">
        <v>275</v>
      </c>
      <c r="N203" s="141" t="s">
        <v>275</v>
      </c>
      <c r="O203" s="141" t="s">
        <v>275</v>
      </c>
      <c r="P203" s="141" t="s">
        <v>275</v>
      </c>
      <c r="Q203" s="141" t="s">
        <v>275</v>
      </c>
      <c r="R203" s="141" t="s">
        <v>275</v>
      </c>
      <c r="S203" s="141" t="s">
        <v>275</v>
      </c>
      <c r="T203" s="141" t="s">
        <v>275</v>
      </c>
      <c r="U203" s="141" t="s">
        <v>275</v>
      </c>
      <c r="V203" s="141" t="s">
        <v>275</v>
      </c>
      <c r="W203" s="141" t="s">
        <v>275</v>
      </c>
      <c r="X203" s="141" t="s">
        <v>275</v>
      </c>
      <c r="Y203" s="141" t="s">
        <v>275</v>
      </c>
      <c r="Z203" s="141" t="s">
        <v>275</v>
      </c>
      <c r="AA203" s="141" t="s">
        <v>275</v>
      </c>
      <c r="AB203" s="141" t="s">
        <v>275</v>
      </c>
      <c r="AC203" s="172" t="s">
        <v>275</v>
      </c>
      <c r="AD203" s="244" t="s">
        <v>275</v>
      </c>
      <c r="AE203" s="138" t="s">
        <v>275</v>
      </c>
      <c r="AF203" s="141" t="s">
        <v>275</v>
      </c>
      <c r="AG203" s="172" t="s">
        <v>275</v>
      </c>
      <c r="AH203" s="173" t="s">
        <v>275</v>
      </c>
      <c r="AI203" s="141" t="s">
        <v>275</v>
      </c>
    </row>
    <row r="204" spans="1:35" s="94" customFormat="1" ht="39" outlineLevel="1" x14ac:dyDescent="0.3">
      <c r="A204" s="145">
        <v>187</v>
      </c>
      <c r="B204" s="146" t="s">
        <v>923</v>
      </c>
      <c r="C204" s="146" t="s">
        <v>1755</v>
      </c>
      <c r="D204" s="145" t="s">
        <v>3558</v>
      </c>
      <c r="E204" s="146" t="s">
        <v>275</v>
      </c>
      <c r="F204" s="149" t="s">
        <v>275</v>
      </c>
      <c r="G204" s="149" t="s">
        <v>275</v>
      </c>
      <c r="H204" s="149" t="s">
        <v>275</v>
      </c>
      <c r="I204" s="149" t="s">
        <v>275</v>
      </c>
      <c r="J204" s="150" t="s">
        <v>925</v>
      </c>
      <c r="K204" s="151">
        <f>SUM(K206,K208,K209,K210,K213,K216,K218)</f>
        <v>2.4767566457439361</v>
      </c>
      <c r="L204" s="151">
        <f t="shared" ref="L204:AA204" si="80">SUM(L206,L208,L209,L210,L213,L216,L218)</f>
        <v>0.85849501009381546</v>
      </c>
      <c r="M204" s="151">
        <f t="shared" si="80"/>
        <v>1.3238649039823465</v>
      </c>
      <c r="N204" s="151">
        <f t="shared" si="80"/>
        <v>1.9090095008504768</v>
      </c>
      <c r="O204" s="151">
        <f t="shared" si="80"/>
        <v>6.3281117900101549</v>
      </c>
      <c r="P204" s="151">
        <f t="shared" si="80"/>
        <v>4.5356757203715645</v>
      </c>
      <c r="Q204" s="151">
        <f t="shared" si="80"/>
        <v>0.91049187391153874</v>
      </c>
      <c r="R204" s="151">
        <f t="shared" si="80"/>
        <v>0.81850773892613304</v>
      </c>
      <c r="S204" s="151">
        <f t="shared" si="80"/>
        <v>3.4060126133533268</v>
      </c>
      <c r="T204" s="151">
        <f t="shared" si="80"/>
        <v>0.48807294338363666</v>
      </c>
      <c r="U204" s="151">
        <f t="shared" si="80"/>
        <v>0.53531540022809043</v>
      </c>
      <c r="V204" s="151">
        <f t="shared" si="80"/>
        <v>1.0238072100954103</v>
      </c>
      <c r="W204" s="151">
        <f t="shared" si="80"/>
        <v>1.3710443107864385</v>
      </c>
      <c r="X204" s="151">
        <f t="shared" si="80"/>
        <v>2.0127929630419001</v>
      </c>
      <c r="Y204" s="151">
        <f t="shared" si="80"/>
        <v>1.1351297567680139</v>
      </c>
      <c r="Z204" s="151">
        <f t="shared" si="80"/>
        <v>0.35772193994052875</v>
      </c>
      <c r="AA204" s="151">
        <f t="shared" si="80"/>
        <v>4.5729396631383477</v>
      </c>
      <c r="AB204" s="150" t="s">
        <v>925</v>
      </c>
      <c r="AC204" s="146" t="s">
        <v>2190</v>
      </c>
      <c r="AD204" s="150" t="s">
        <v>275</v>
      </c>
      <c r="AE204" s="145" t="s">
        <v>275</v>
      </c>
      <c r="AF204" s="149" t="s">
        <v>275</v>
      </c>
      <c r="AG204" s="146" t="s">
        <v>275</v>
      </c>
      <c r="AH204" s="152" t="s">
        <v>275</v>
      </c>
      <c r="AI204" s="149" t="s">
        <v>275</v>
      </c>
    </row>
    <row r="205" spans="1:35" s="94" customFormat="1" ht="26" outlineLevel="1" x14ac:dyDescent="0.3">
      <c r="A205" s="195">
        <v>188</v>
      </c>
      <c r="B205" s="196" t="s">
        <v>275</v>
      </c>
      <c r="C205" s="196" t="s">
        <v>3559</v>
      </c>
      <c r="D205" s="195" t="s">
        <v>1683</v>
      </c>
      <c r="E205" s="196" t="s">
        <v>3697</v>
      </c>
      <c r="F205" s="198" t="s">
        <v>275</v>
      </c>
      <c r="G205" s="198" t="s">
        <v>275</v>
      </c>
      <c r="H205" s="198" t="s">
        <v>275</v>
      </c>
      <c r="I205" s="198" t="s">
        <v>275</v>
      </c>
      <c r="J205" s="199" t="s">
        <v>925</v>
      </c>
      <c r="K205" s="199" t="s">
        <v>1351</v>
      </c>
      <c r="L205" s="199" t="s">
        <v>1351</v>
      </c>
      <c r="M205" s="199" t="s">
        <v>1351</v>
      </c>
      <c r="N205" s="199" t="s">
        <v>1351</v>
      </c>
      <c r="O205" s="199" t="s">
        <v>1351</v>
      </c>
      <c r="P205" s="199" t="s">
        <v>1351</v>
      </c>
      <c r="Q205" s="199" t="s">
        <v>1351</v>
      </c>
      <c r="R205" s="199" t="s">
        <v>1351</v>
      </c>
      <c r="S205" s="199" t="s">
        <v>1351</v>
      </c>
      <c r="T205" s="199" t="s">
        <v>1351</v>
      </c>
      <c r="U205" s="199" t="s">
        <v>1351</v>
      </c>
      <c r="V205" s="199" t="s">
        <v>1351</v>
      </c>
      <c r="W205" s="199" t="s">
        <v>1351</v>
      </c>
      <c r="X205" s="199" t="s">
        <v>1351</v>
      </c>
      <c r="Y205" s="199" t="s">
        <v>1351</v>
      </c>
      <c r="Z205" s="199" t="s">
        <v>1351</v>
      </c>
      <c r="AA205" s="199" t="s">
        <v>1351</v>
      </c>
      <c r="AB205" s="199" t="s">
        <v>275</v>
      </c>
      <c r="AC205" s="434" t="s">
        <v>1345</v>
      </c>
      <c r="AD205" s="202" t="s">
        <v>275</v>
      </c>
      <c r="AE205" s="203" t="s">
        <v>275</v>
      </c>
      <c r="AF205" s="204" t="s">
        <v>275</v>
      </c>
      <c r="AG205" s="205" t="s">
        <v>275</v>
      </c>
      <c r="AH205" s="206" t="s">
        <v>275</v>
      </c>
      <c r="AI205" s="207" t="s">
        <v>275</v>
      </c>
    </row>
    <row r="206" spans="1:35" s="94" customFormat="1" ht="26" outlineLevel="1" x14ac:dyDescent="0.3">
      <c r="A206" s="208">
        <v>189</v>
      </c>
      <c r="B206" s="209" t="s">
        <v>923</v>
      </c>
      <c r="C206" s="209" t="s">
        <v>1511</v>
      </c>
      <c r="D206" s="208" t="s">
        <v>3296</v>
      </c>
      <c r="E206" s="209" t="s">
        <v>3698</v>
      </c>
      <c r="F206" s="331" t="s">
        <v>275</v>
      </c>
      <c r="G206" s="331" t="s">
        <v>275</v>
      </c>
      <c r="H206" s="331" t="s">
        <v>275</v>
      </c>
      <c r="I206" s="331" t="s">
        <v>275</v>
      </c>
      <c r="J206" s="213" t="s">
        <v>925</v>
      </c>
      <c r="K206" s="332">
        <f t="shared" ref="K206:AA206" si="81">K207*K$317</f>
        <v>6.7265153510330262E-3</v>
      </c>
      <c r="L206" s="332">
        <f t="shared" si="81"/>
        <v>1.1217510078352638E-5</v>
      </c>
      <c r="M206" s="332">
        <f t="shared" si="81"/>
        <v>6.8373638045449766E-3</v>
      </c>
      <c r="N206" s="332">
        <f t="shared" si="81"/>
        <v>6.8775528269040802E-3</v>
      </c>
      <c r="O206" s="332">
        <f t="shared" si="81"/>
        <v>0</v>
      </c>
      <c r="P206" s="332">
        <f t="shared" si="81"/>
        <v>8.8466024482440554E-4</v>
      </c>
      <c r="Q206" s="332">
        <f t="shared" si="81"/>
        <v>0</v>
      </c>
      <c r="R206" s="332">
        <f t="shared" si="81"/>
        <v>3.2406925697551813E-3</v>
      </c>
      <c r="S206" s="332">
        <f t="shared" si="81"/>
        <v>4.9116822364292816E-2</v>
      </c>
      <c r="T206" s="332">
        <f t="shared" si="81"/>
        <v>0</v>
      </c>
      <c r="U206" s="332">
        <f t="shared" si="81"/>
        <v>0</v>
      </c>
      <c r="V206" s="332">
        <f t="shared" si="81"/>
        <v>0</v>
      </c>
      <c r="W206" s="332">
        <f t="shared" si="81"/>
        <v>1.4416353869136972E-3</v>
      </c>
      <c r="X206" s="332">
        <f t="shared" si="81"/>
        <v>1.1338529133546082E-3</v>
      </c>
      <c r="Y206" s="332">
        <f t="shared" si="81"/>
        <v>0</v>
      </c>
      <c r="Z206" s="332">
        <f t="shared" si="81"/>
        <v>2.0408433444342863E-3</v>
      </c>
      <c r="AA206" s="332">
        <f t="shared" si="81"/>
        <v>4.3994459192753084E-2</v>
      </c>
      <c r="AB206" s="213" t="s">
        <v>925</v>
      </c>
      <c r="AC206" s="209" t="s">
        <v>2877</v>
      </c>
      <c r="AD206" s="213" t="s">
        <v>275</v>
      </c>
      <c r="AE206" s="208" t="s">
        <v>275</v>
      </c>
      <c r="AF206" s="331" t="s">
        <v>275</v>
      </c>
      <c r="AG206" s="209" t="s">
        <v>275</v>
      </c>
      <c r="AH206" s="211" t="s">
        <v>275</v>
      </c>
      <c r="AI206" s="331" t="s">
        <v>275</v>
      </c>
    </row>
    <row r="207" spans="1:35" s="94" customFormat="1" outlineLevel="1" x14ac:dyDescent="0.3">
      <c r="A207" s="333">
        <v>190</v>
      </c>
      <c r="B207" s="334" t="s">
        <v>275</v>
      </c>
      <c r="C207" s="334" t="s">
        <v>275</v>
      </c>
      <c r="D207" s="333" t="s">
        <v>1638</v>
      </c>
      <c r="E207" s="334" t="s">
        <v>275</v>
      </c>
      <c r="F207" s="335" t="s">
        <v>275</v>
      </c>
      <c r="G207" s="335" t="s">
        <v>275</v>
      </c>
      <c r="H207" s="335" t="s">
        <v>275</v>
      </c>
      <c r="I207" s="335" t="s">
        <v>275</v>
      </c>
      <c r="J207" s="336" t="s">
        <v>275</v>
      </c>
      <c r="K207" s="337">
        <v>1.9179886762283028E-3</v>
      </c>
      <c r="L207" s="337">
        <v>1.9179886762283028E-3</v>
      </c>
      <c r="M207" s="337">
        <v>1.9179886762283028E-3</v>
      </c>
      <c r="N207" s="337">
        <v>1.9179886762283028E-3</v>
      </c>
      <c r="O207" s="337">
        <v>0</v>
      </c>
      <c r="P207" s="337">
        <v>1.9179886762283028E-3</v>
      </c>
      <c r="Q207" s="337">
        <v>0</v>
      </c>
      <c r="R207" s="337">
        <v>6.8797860702564731E-3</v>
      </c>
      <c r="S207" s="337">
        <v>6.5461346633416458E-3</v>
      </c>
      <c r="T207" s="337">
        <v>0</v>
      </c>
      <c r="U207" s="337">
        <v>0</v>
      </c>
      <c r="V207" s="337">
        <v>1.9179886762283028E-3</v>
      </c>
      <c r="W207" s="337">
        <v>1.9179886762283028E-3</v>
      </c>
      <c r="X207" s="337">
        <v>1.9179886762283028E-3</v>
      </c>
      <c r="Y207" s="337">
        <v>0</v>
      </c>
      <c r="Z207" s="337">
        <v>1.9179886762283028E-3</v>
      </c>
      <c r="AA207" s="337">
        <v>1.9179886762283028E-3</v>
      </c>
      <c r="AB207" s="336" t="s">
        <v>275</v>
      </c>
      <c r="AC207" s="334" t="s">
        <v>1513</v>
      </c>
      <c r="AD207" s="336" t="s">
        <v>275</v>
      </c>
      <c r="AE207" s="333" t="s">
        <v>275</v>
      </c>
      <c r="AF207" s="335" t="s">
        <v>275</v>
      </c>
      <c r="AG207" s="334" t="s">
        <v>275</v>
      </c>
      <c r="AH207" s="221" t="s">
        <v>275</v>
      </c>
      <c r="AI207" s="335" t="s">
        <v>275</v>
      </c>
    </row>
    <row r="208" spans="1:35" s="94" customFormat="1" ht="52" outlineLevel="1" x14ac:dyDescent="0.3">
      <c r="A208" s="261">
        <v>191</v>
      </c>
      <c r="B208" s="262" t="s">
        <v>923</v>
      </c>
      <c r="C208" s="262" t="s">
        <v>498</v>
      </c>
      <c r="D208" s="263" t="s">
        <v>3297</v>
      </c>
      <c r="E208" s="263" t="s">
        <v>3699</v>
      </c>
      <c r="F208" s="264" t="s">
        <v>275</v>
      </c>
      <c r="G208" s="264" t="s">
        <v>275</v>
      </c>
      <c r="H208" s="264" t="s">
        <v>275</v>
      </c>
      <c r="I208" s="264">
        <v>461</v>
      </c>
      <c r="J208" s="265" t="s">
        <v>925</v>
      </c>
      <c r="K208" s="265">
        <v>2.1383579144295034E-2</v>
      </c>
      <c r="L208" s="265">
        <v>4.7163466611332467E-4</v>
      </c>
      <c r="M208" s="265">
        <v>0</v>
      </c>
      <c r="N208" s="265">
        <v>5.8015749593813005E-5</v>
      </c>
      <c r="O208" s="265">
        <v>3.5860959348837769E-5</v>
      </c>
      <c r="P208" s="265">
        <v>0</v>
      </c>
      <c r="Q208" s="265">
        <v>2.8582589608572524E-2</v>
      </c>
      <c r="R208" s="265">
        <v>0</v>
      </c>
      <c r="S208" s="265">
        <v>0</v>
      </c>
      <c r="T208" s="265">
        <v>6.3781278964361379E-3</v>
      </c>
      <c r="U208" s="265">
        <v>0</v>
      </c>
      <c r="V208" s="265">
        <v>0</v>
      </c>
      <c r="W208" s="265">
        <v>2.192365615801556E-3</v>
      </c>
      <c r="X208" s="265">
        <v>0</v>
      </c>
      <c r="Y208" s="265">
        <v>8.6092131033335922E-4</v>
      </c>
      <c r="Z208" s="265">
        <v>0</v>
      </c>
      <c r="AA208" s="265">
        <v>0</v>
      </c>
      <c r="AB208" s="265" t="s">
        <v>925</v>
      </c>
      <c r="AC208" s="262" t="s">
        <v>936</v>
      </c>
      <c r="AD208" s="270" t="s">
        <v>275</v>
      </c>
      <c r="AE208" s="271" t="s">
        <v>275</v>
      </c>
      <c r="AF208" s="272" t="s">
        <v>275</v>
      </c>
      <c r="AG208" s="269" t="s">
        <v>275</v>
      </c>
      <c r="AH208" s="273" t="s">
        <v>275</v>
      </c>
      <c r="AI208" s="274">
        <v>9021</v>
      </c>
    </row>
    <row r="209" spans="1:35" s="94" customFormat="1" ht="26" outlineLevel="1" x14ac:dyDescent="0.3">
      <c r="A209" s="165">
        <v>192</v>
      </c>
      <c r="B209" s="166" t="s">
        <v>923</v>
      </c>
      <c r="C209" s="293" t="s">
        <v>41</v>
      </c>
      <c r="D209" s="187" t="s">
        <v>1519</v>
      </c>
      <c r="E209" s="240" t="s">
        <v>3700</v>
      </c>
      <c r="F209" s="189">
        <v>1</v>
      </c>
      <c r="G209" s="190">
        <v>14</v>
      </c>
      <c r="H209" s="190">
        <v>591</v>
      </c>
      <c r="I209" s="190">
        <v>591</v>
      </c>
      <c r="J209" s="170" t="s">
        <v>925</v>
      </c>
      <c r="K209" s="170">
        <v>0</v>
      </c>
      <c r="L209" s="170">
        <v>3.8527995959629813E-4</v>
      </c>
      <c r="M209" s="170">
        <v>0.6181356855221698</v>
      </c>
      <c r="N209" s="170">
        <v>0</v>
      </c>
      <c r="O209" s="170">
        <v>1.7690017588381235</v>
      </c>
      <c r="P209" s="170">
        <v>0</v>
      </c>
      <c r="Q209" s="170">
        <v>0</v>
      </c>
      <c r="R209" s="170">
        <v>0</v>
      </c>
      <c r="S209" s="170">
        <v>0</v>
      </c>
      <c r="T209" s="170">
        <v>0</v>
      </c>
      <c r="U209" s="170">
        <v>0</v>
      </c>
      <c r="V209" s="170">
        <v>0</v>
      </c>
      <c r="W209" s="170">
        <v>0.87010106147738842</v>
      </c>
      <c r="X209" s="170">
        <v>0</v>
      </c>
      <c r="Y209" s="170">
        <v>0</v>
      </c>
      <c r="Z209" s="170">
        <v>0</v>
      </c>
      <c r="AA209" s="170">
        <v>0</v>
      </c>
      <c r="AB209" s="170" t="s">
        <v>925</v>
      </c>
      <c r="AC209" s="191" t="s">
        <v>1923</v>
      </c>
      <c r="AD209" s="241" t="s">
        <v>275</v>
      </c>
      <c r="AE209" s="193" t="s">
        <v>275</v>
      </c>
      <c r="AF209" s="192" t="s">
        <v>275</v>
      </c>
      <c r="AG209" s="191" t="s">
        <v>275</v>
      </c>
      <c r="AH209" s="194" t="s">
        <v>275</v>
      </c>
      <c r="AI209" s="169" t="s">
        <v>275</v>
      </c>
    </row>
    <row r="210" spans="1:35" s="94" customFormat="1" outlineLevel="1" x14ac:dyDescent="0.3">
      <c r="A210" s="145">
        <v>193</v>
      </c>
      <c r="B210" s="146" t="s">
        <v>923</v>
      </c>
      <c r="C210" s="146" t="s">
        <v>49</v>
      </c>
      <c r="D210" s="145" t="s">
        <v>1520</v>
      </c>
      <c r="E210" s="245" t="s">
        <v>275</v>
      </c>
      <c r="F210" s="246" t="s">
        <v>275</v>
      </c>
      <c r="G210" s="246" t="s">
        <v>275</v>
      </c>
      <c r="H210" s="246" t="s">
        <v>275</v>
      </c>
      <c r="I210" s="246" t="s">
        <v>275</v>
      </c>
      <c r="J210" s="150" t="s">
        <v>925</v>
      </c>
      <c r="K210" s="150">
        <f t="shared" ref="K210:AA210" si="82">K211+K212*$AD$212</f>
        <v>1.712660520101839</v>
      </c>
      <c r="L210" s="150">
        <f t="shared" si="82"/>
        <v>0.70792736796013878</v>
      </c>
      <c r="M210" s="150">
        <f t="shared" si="82"/>
        <v>7.8276832922430858E-3</v>
      </c>
      <c r="N210" s="150">
        <f t="shared" si="82"/>
        <v>0.62318634134903705</v>
      </c>
      <c r="O210" s="150">
        <f t="shared" si="82"/>
        <v>0.13448381992558495</v>
      </c>
      <c r="P210" s="150">
        <f t="shared" si="82"/>
        <v>3.9964262084968531</v>
      </c>
      <c r="Q210" s="150">
        <f t="shared" si="82"/>
        <v>0.88038218102838972</v>
      </c>
      <c r="R210" s="150">
        <f t="shared" si="82"/>
        <v>0.81526704635637781</v>
      </c>
      <c r="S210" s="150">
        <f t="shared" si="82"/>
        <v>1.5471766812685537E-2</v>
      </c>
      <c r="T210" s="150">
        <f t="shared" si="82"/>
        <v>0.4816948154872005</v>
      </c>
      <c r="U210" s="150">
        <f t="shared" si="82"/>
        <v>0.53531540022809043</v>
      </c>
      <c r="V210" s="150">
        <f t="shared" si="82"/>
        <v>0</v>
      </c>
      <c r="W210" s="150">
        <f t="shared" si="82"/>
        <v>2.0688077258999883E-3</v>
      </c>
      <c r="X210" s="150">
        <f t="shared" si="82"/>
        <v>2.7893188234899341E-4</v>
      </c>
      <c r="Y210" s="150">
        <f t="shared" si="82"/>
        <v>1.1342688354576804</v>
      </c>
      <c r="Z210" s="150">
        <f t="shared" si="82"/>
        <v>2.5027804793397812E-4</v>
      </c>
      <c r="AA210" s="150">
        <f t="shared" si="82"/>
        <v>2.4731227775092297E-2</v>
      </c>
      <c r="AB210" s="150" t="s">
        <v>925</v>
      </c>
      <c r="AC210" s="148" t="s">
        <v>2812</v>
      </c>
      <c r="AD210" s="247" t="s">
        <v>275</v>
      </c>
      <c r="AE210" s="248" t="s">
        <v>275</v>
      </c>
      <c r="AF210" s="249" t="s">
        <v>275</v>
      </c>
      <c r="AG210" s="148" t="s">
        <v>275</v>
      </c>
      <c r="AH210" s="250" t="s">
        <v>275</v>
      </c>
      <c r="AI210" s="149" t="s">
        <v>275</v>
      </c>
    </row>
    <row r="211" spans="1:35" s="94" customFormat="1" ht="26" outlineLevel="1" x14ac:dyDescent="0.3">
      <c r="A211" s="165">
        <v>194</v>
      </c>
      <c r="B211" s="166" t="s">
        <v>923</v>
      </c>
      <c r="C211" s="293" t="s">
        <v>49</v>
      </c>
      <c r="D211" s="187" t="s">
        <v>1521</v>
      </c>
      <c r="E211" s="188" t="s">
        <v>3701</v>
      </c>
      <c r="F211" s="189">
        <v>1</v>
      </c>
      <c r="G211" s="190">
        <v>14</v>
      </c>
      <c r="H211" s="190">
        <v>569</v>
      </c>
      <c r="I211" s="190">
        <v>569</v>
      </c>
      <c r="J211" s="170" t="s">
        <v>925</v>
      </c>
      <c r="K211" s="170">
        <v>1.0623250466253247</v>
      </c>
      <c r="L211" s="170">
        <v>0.40621975002346994</v>
      </c>
      <c r="M211" s="170">
        <v>7.4068169811918072E-4</v>
      </c>
      <c r="N211" s="170">
        <v>0.18566804231868422</v>
      </c>
      <c r="O211" s="170">
        <v>6.4717153308782902E-2</v>
      </c>
      <c r="P211" s="170">
        <v>3.2338091437108991</v>
      </c>
      <c r="Q211" s="170">
        <v>0.15908459806784123</v>
      </c>
      <c r="R211" s="170">
        <v>0.20792996000365255</v>
      </c>
      <c r="S211" s="170">
        <v>8.6986270233450173E-3</v>
      </c>
      <c r="T211" s="170">
        <v>0.14118619175863673</v>
      </c>
      <c r="U211" s="170">
        <v>4.6293661746710832E-2</v>
      </c>
      <c r="V211" s="170">
        <v>0</v>
      </c>
      <c r="W211" s="170">
        <v>8.1542398981083682E-4</v>
      </c>
      <c r="X211" s="170">
        <v>0</v>
      </c>
      <c r="Y211" s="170">
        <v>0.34087990510540095</v>
      </c>
      <c r="Z211" s="170">
        <v>0</v>
      </c>
      <c r="AA211" s="170">
        <v>0</v>
      </c>
      <c r="AB211" s="170" t="s">
        <v>925</v>
      </c>
      <c r="AC211" s="191" t="s">
        <v>1923</v>
      </c>
      <c r="AD211" s="241" t="s">
        <v>275</v>
      </c>
      <c r="AE211" s="193" t="s">
        <v>275</v>
      </c>
      <c r="AF211" s="192" t="s">
        <v>275</v>
      </c>
      <c r="AG211" s="191" t="s">
        <v>275</v>
      </c>
      <c r="AH211" s="194" t="s">
        <v>275</v>
      </c>
      <c r="AI211" s="169" t="s">
        <v>275</v>
      </c>
    </row>
    <row r="212" spans="1:35" s="94" customFormat="1" ht="78" outlineLevel="1" x14ac:dyDescent="0.3">
      <c r="A212" s="165">
        <v>195</v>
      </c>
      <c r="B212" s="166" t="s">
        <v>923</v>
      </c>
      <c r="C212" s="166" t="s">
        <v>50</v>
      </c>
      <c r="D212" s="165" t="s">
        <v>325</v>
      </c>
      <c r="E212" s="373" t="s">
        <v>937</v>
      </c>
      <c r="F212" s="189">
        <v>1</v>
      </c>
      <c r="G212" s="189">
        <v>16</v>
      </c>
      <c r="H212" s="189">
        <v>570</v>
      </c>
      <c r="I212" s="189">
        <v>570</v>
      </c>
      <c r="J212" s="170" t="s">
        <v>926</v>
      </c>
      <c r="K212" s="170">
        <v>0.21851271908810882</v>
      </c>
      <c r="L212" s="170">
        <v>0.10137375962672074</v>
      </c>
      <c r="M212" s="170">
        <v>2.3812325356256324E-3</v>
      </c>
      <c r="N212" s="170">
        <v>0.14700614847419854</v>
      </c>
      <c r="O212" s="170">
        <v>2.3441599983245496E-2</v>
      </c>
      <c r="P212" s="170">
        <v>0.25623933376808061</v>
      </c>
      <c r="Q212" s="170">
        <v>0.2423559878747443</v>
      </c>
      <c r="R212" s="170">
        <v>0.20406526101451572</v>
      </c>
      <c r="S212" s="170">
        <v>2.2757749692184147E-3</v>
      </c>
      <c r="T212" s="170">
        <v>0.11441089757279745</v>
      </c>
      <c r="U212" s="170">
        <v>0.16431130412974357</v>
      </c>
      <c r="V212" s="170">
        <v>0</v>
      </c>
      <c r="W212" s="170">
        <v>4.2113693532595489E-4</v>
      </c>
      <c r="X212" s="170">
        <v>9.3721112469261788E-5</v>
      </c>
      <c r="Y212" s="170">
        <v>0.26657868059836592</v>
      </c>
      <c r="Z212" s="170">
        <v>8.4093424105816651E-5</v>
      </c>
      <c r="AA212" s="170">
        <v>8.3096925324310129E-3</v>
      </c>
      <c r="AB212" s="170" t="s">
        <v>926</v>
      </c>
      <c r="AC212" s="191" t="s">
        <v>1923</v>
      </c>
      <c r="AD212" s="241">
        <f>1/0.336</f>
        <v>2.9761904761904758</v>
      </c>
      <c r="AE212" s="193" t="s">
        <v>2811</v>
      </c>
      <c r="AF212" s="374">
        <v>0.33600000000000002</v>
      </c>
      <c r="AG212" s="191" t="s">
        <v>2520</v>
      </c>
      <c r="AH212" s="375" t="s">
        <v>2517</v>
      </c>
      <c r="AI212" s="169" t="s">
        <v>275</v>
      </c>
    </row>
    <row r="213" spans="1:35" s="94" customFormat="1" ht="26" outlineLevel="1" x14ac:dyDescent="0.3">
      <c r="A213" s="208">
        <v>196</v>
      </c>
      <c r="B213" s="209" t="s">
        <v>923</v>
      </c>
      <c r="C213" s="209" t="s">
        <v>1774</v>
      </c>
      <c r="D213" s="208" t="s">
        <v>1531</v>
      </c>
      <c r="E213" s="440" t="s">
        <v>3702</v>
      </c>
      <c r="F213" s="441" t="s">
        <v>275</v>
      </c>
      <c r="G213" s="441" t="s">
        <v>275</v>
      </c>
      <c r="H213" s="217" t="s">
        <v>275</v>
      </c>
      <c r="I213" s="217" t="s">
        <v>275</v>
      </c>
      <c r="J213" s="442" t="s">
        <v>925</v>
      </c>
      <c r="K213" s="332">
        <f t="shared" ref="K213:AA213" si="83">K214*K$317</f>
        <v>0.47497372189991671</v>
      </c>
      <c r="L213" s="332">
        <f t="shared" si="83"/>
        <v>7.9209252254909773E-4</v>
      </c>
      <c r="M213" s="332">
        <f t="shared" si="83"/>
        <v>0.4828009697071094</v>
      </c>
      <c r="N213" s="332">
        <f t="shared" si="83"/>
        <v>0.4856388030477396</v>
      </c>
      <c r="O213" s="332">
        <f t="shared" si="83"/>
        <v>4.4245903502870974</v>
      </c>
      <c r="P213" s="332">
        <f t="shared" si="83"/>
        <v>6.2467763347423065E-2</v>
      </c>
      <c r="Q213" s="332">
        <f t="shared" si="83"/>
        <v>1.5271032745765459E-3</v>
      </c>
      <c r="R213" s="332">
        <f t="shared" si="83"/>
        <v>0</v>
      </c>
      <c r="S213" s="332">
        <f t="shared" si="83"/>
        <v>0.41881477301993314</v>
      </c>
      <c r="T213" s="332">
        <f t="shared" si="83"/>
        <v>0</v>
      </c>
      <c r="U213" s="332">
        <f t="shared" si="83"/>
        <v>0</v>
      </c>
      <c r="V213" s="332">
        <f t="shared" si="83"/>
        <v>0</v>
      </c>
      <c r="W213" s="332">
        <f t="shared" si="83"/>
        <v>0.10179697653404839</v>
      </c>
      <c r="X213" s="332">
        <f t="shared" si="83"/>
        <v>8.0063793842437905E-2</v>
      </c>
      <c r="Y213" s="332">
        <f t="shared" si="83"/>
        <v>0</v>
      </c>
      <c r="Z213" s="332">
        <f t="shared" si="83"/>
        <v>0.14410833968761538</v>
      </c>
      <c r="AA213" s="332">
        <f t="shared" si="83"/>
        <v>3.1065434233412996</v>
      </c>
      <c r="AB213" s="442" t="s">
        <v>925</v>
      </c>
      <c r="AC213" s="209" t="s">
        <v>2876</v>
      </c>
      <c r="AD213" s="215" t="s">
        <v>275</v>
      </c>
      <c r="AE213" s="216" t="s">
        <v>275</v>
      </c>
      <c r="AF213" s="217" t="s">
        <v>275</v>
      </c>
      <c r="AG213" s="214" t="s">
        <v>275</v>
      </c>
      <c r="AH213" s="443" t="s">
        <v>275</v>
      </c>
      <c r="AI213" s="331" t="s">
        <v>275</v>
      </c>
    </row>
    <row r="214" spans="1:35" s="94" customFormat="1" outlineLevel="1" x14ac:dyDescent="0.3">
      <c r="A214" s="333">
        <v>197</v>
      </c>
      <c r="B214" s="334" t="s">
        <v>275</v>
      </c>
      <c r="C214" s="334" t="s">
        <v>275</v>
      </c>
      <c r="D214" s="333" t="s">
        <v>1629</v>
      </c>
      <c r="E214" s="444" t="s">
        <v>275</v>
      </c>
      <c r="F214" s="445" t="s">
        <v>275</v>
      </c>
      <c r="G214" s="445" t="s">
        <v>275</v>
      </c>
      <c r="H214" s="446" t="s">
        <v>275</v>
      </c>
      <c r="I214" s="446" t="s">
        <v>275</v>
      </c>
      <c r="J214" s="447" t="s">
        <v>275</v>
      </c>
      <c r="K214" s="337">
        <v>0.13543330722796093</v>
      </c>
      <c r="L214" s="337">
        <v>0.13543330722796093</v>
      </c>
      <c r="M214" s="337">
        <v>0.13543330722796093</v>
      </c>
      <c r="N214" s="337">
        <v>0.13543330722796093</v>
      </c>
      <c r="O214" s="337">
        <v>0.73086280209550436</v>
      </c>
      <c r="P214" s="337">
        <v>0.13543330722796093</v>
      </c>
      <c r="Q214" s="337">
        <v>0.16135204081632654</v>
      </c>
      <c r="R214" s="337">
        <v>0</v>
      </c>
      <c r="S214" s="337">
        <v>5.5818307683895743E-2</v>
      </c>
      <c r="T214" s="337">
        <v>0</v>
      </c>
      <c r="U214" s="337">
        <v>0</v>
      </c>
      <c r="V214" s="337">
        <v>0.13543330722796093</v>
      </c>
      <c r="W214" s="337">
        <v>0.13543330722796093</v>
      </c>
      <c r="X214" s="337">
        <v>0.13543330722796093</v>
      </c>
      <c r="Y214" s="337">
        <v>0</v>
      </c>
      <c r="Z214" s="337">
        <v>0.13543330722796093</v>
      </c>
      <c r="AA214" s="337">
        <v>0.13543330722796093</v>
      </c>
      <c r="AB214" s="447" t="s">
        <v>275</v>
      </c>
      <c r="AC214" s="448" t="s">
        <v>1535</v>
      </c>
      <c r="AD214" s="449" t="s">
        <v>275</v>
      </c>
      <c r="AE214" s="450" t="s">
        <v>275</v>
      </c>
      <c r="AF214" s="446" t="s">
        <v>275</v>
      </c>
      <c r="AG214" s="448" t="s">
        <v>275</v>
      </c>
      <c r="AH214" s="228" t="s">
        <v>275</v>
      </c>
      <c r="AI214" s="335" t="s">
        <v>275</v>
      </c>
    </row>
    <row r="215" spans="1:35" s="94" customFormat="1" outlineLevel="1" x14ac:dyDescent="0.3">
      <c r="A215" s="312">
        <v>198</v>
      </c>
      <c r="B215" s="313" t="s">
        <v>275</v>
      </c>
      <c r="C215" s="313" t="s">
        <v>3041</v>
      </c>
      <c r="D215" s="312" t="s">
        <v>3043</v>
      </c>
      <c r="E215" s="313" t="s">
        <v>275</v>
      </c>
      <c r="F215" s="314" t="s">
        <v>275</v>
      </c>
      <c r="G215" s="314" t="s">
        <v>275</v>
      </c>
      <c r="H215" s="314" t="s">
        <v>275</v>
      </c>
      <c r="I215" s="314" t="s">
        <v>275</v>
      </c>
      <c r="J215" s="315" t="s">
        <v>925</v>
      </c>
      <c r="K215" s="315" t="s">
        <v>1351</v>
      </c>
      <c r="L215" s="315" t="s">
        <v>1351</v>
      </c>
      <c r="M215" s="315" t="s">
        <v>1351</v>
      </c>
      <c r="N215" s="315" t="s">
        <v>1351</v>
      </c>
      <c r="O215" s="315" t="s">
        <v>1351</v>
      </c>
      <c r="P215" s="315" t="s">
        <v>1351</v>
      </c>
      <c r="Q215" s="315" t="s">
        <v>1351</v>
      </c>
      <c r="R215" s="315" t="s">
        <v>1351</v>
      </c>
      <c r="S215" s="315" t="s">
        <v>1351</v>
      </c>
      <c r="T215" s="315" t="s">
        <v>1351</v>
      </c>
      <c r="U215" s="315" t="s">
        <v>1351</v>
      </c>
      <c r="V215" s="315" t="s">
        <v>1351</v>
      </c>
      <c r="W215" s="315" t="s">
        <v>1351</v>
      </c>
      <c r="X215" s="315" t="s">
        <v>1351</v>
      </c>
      <c r="Y215" s="315" t="s">
        <v>1351</v>
      </c>
      <c r="Z215" s="315" t="s">
        <v>1351</v>
      </c>
      <c r="AA215" s="315" t="s">
        <v>1351</v>
      </c>
      <c r="AB215" s="315" t="s">
        <v>275</v>
      </c>
      <c r="AC215" s="316" t="s">
        <v>3121</v>
      </c>
      <c r="AD215" s="317" t="s">
        <v>275</v>
      </c>
      <c r="AE215" s="318" t="s">
        <v>275</v>
      </c>
      <c r="AF215" s="319" t="s">
        <v>275</v>
      </c>
      <c r="AG215" s="393" t="s">
        <v>275</v>
      </c>
      <c r="AH215" s="394" t="s">
        <v>275</v>
      </c>
      <c r="AI215" s="395" t="s">
        <v>275</v>
      </c>
    </row>
    <row r="216" spans="1:35" s="94" customFormat="1" ht="26" outlineLevel="1" x14ac:dyDescent="0.3">
      <c r="A216" s="208">
        <v>199</v>
      </c>
      <c r="B216" s="209" t="s">
        <v>923</v>
      </c>
      <c r="C216" s="210" t="s">
        <v>1595</v>
      </c>
      <c r="D216" s="211" t="s">
        <v>1685</v>
      </c>
      <c r="E216" s="209" t="s">
        <v>3703</v>
      </c>
      <c r="F216" s="212" t="s">
        <v>275</v>
      </c>
      <c r="G216" s="212" t="s">
        <v>275</v>
      </c>
      <c r="H216" s="212" t="s">
        <v>275</v>
      </c>
      <c r="I216" s="212" t="s">
        <v>275</v>
      </c>
      <c r="J216" s="213" t="s">
        <v>925</v>
      </c>
      <c r="K216" s="213">
        <f>K217*K$319</f>
        <v>0.24119542859928428</v>
      </c>
      <c r="L216" s="213">
        <f t="shared" ref="L216:AA216" si="84">L217*L$319</f>
        <v>0.14887436974604967</v>
      </c>
      <c r="M216" s="213">
        <f t="shared" si="84"/>
        <v>0.18811975213038762</v>
      </c>
      <c r="N216" s="213">
        <f t="shared" si="84"/>
        <v>0.77298693810722152</v>
      </c>
      <c r="O216" s="213">
        <f t="shared" si="84"/>
        <v>0</v>
      </c>
      <c r="P216" s="213">
        <f t="shared" si="84"/>
        <v>0.47329080470613322</v>
      </c>
      <c r="Q216" s="213">
        <f t="shared" si="84"/>
        <v>0</v>
      </c>
      <c r="R216" s="213">
        <f t="shared" si="84"/>
        <v>0</v>
      </c>
      <c r="S216" s="213">
        <f t="shared" si="84"/>
        <v>2.6258292980346036</v>
      </c>
      <c r="T216" s="213">
        <f t="shared" si="84"/>
        <v>0</v>
      </c>
      <c r="U216" s="213">
        <f t="shared" si="84"/>
        <v>0</v>
      </c>
      <c r="V216" s="213">
        <f t="shared" si="84"/>
        <v>1.0238072100954103</v>
      </c>
      <c r="W216" s="213">
        <f t="shared" si="84"/>
        <v>0.38919628479994473</v>
      </c>
      <c r="X216" s="213">
        <f t="shared" si="84"/>
        <v>1.9279759582420322</v>
      </c>
      <c r="Y216" s="213">
        <f t="shared" si="84"/>
        <v>0</v>
      </c>
      <c r="Z216" s="213">
        <f t="shared" si="84"/>
        <v>0.20530998251340957</v>
      </c>
      <c r="AA216" s="213">
        <f t="shared" si="84"/>
        <v>1.2680591713814235</v>
      </c>
      <c r="AB216" s="213" t="s">
        <v>925</v>
      </c>
      <c r="AC216" s="214" t="s">
        <v>1833</v>
      </c>
      <c r="AD216" s="215" t="s">
        <v>275</v>
      </c>
      <c r="AE216" s="216" t="s">
        <v>275</v>
      </c>
      <c r="AF216" s="217" t="s">
        <v>275</v>
      </c>
      <c r="AG216" s="218" t="s">
        <v>275</v>
      </c>
      <c r="AH216" s="219" t="s">
        <v>275</v>
      </c>
      <c r="AI216" s="220" t="s">
        <v>275</v>
      </c>
    </row>
    <row r="217" spans="1:35" s="94" customFormat="1" outlineLevel="1" x14ac:dyDescent="0.3">
      <c r="A217" s="221">
        <v>200</v>
      </c>
      <c r="B217" s="222" t="s">
        <v>275</v>
      </c>
      <c r="C217" s="222" t="s">
        <v>275</v>
      </c>
      <c r="D217" s="221" t="s">
        <v>1637</v>
      </c>
      <c r="E217" s="222" t="s">
        <v>275</v>
      </c>
      <c r="F217" s="223" t="s">
        <v>275</v>
      </c>
      <c r="G217" s="223" t="s">
        <v>275</v>
      </c>
      <c r="H217" s="223" t="s">
        <v>275</v>
      </c>
      <c r="I217" s="223" t="s">
        <v>275</v>
      </c>
      <c r="J217" s="224" t="s">
        <v>275</v>
      </c>
      <c r="K217" s="225">
        <v>2.4627936843695696E-2</v>
      </c>
      <c r="L217" s="225">
        <v>2.4627936843695696E-2</v>
      </c>
      <c r="M217" s="225">
        <v>2.4627936843695696E-2</v>
      </c>
      <c r="N217" s="225">
        <v>2.4627936843695696E-2</v>
      </c>
      <c r="O217" s="225">
        <v>0</v>
      </c>
      <c r="P217" s="225">
        <v>2.4627936843695696E-2</v>
      </c>
      <c r="Q217" s="225">
        <v>0</v>
      </c>
      <c r="R217" s="225">
        <v>0</v>
      </c>
      <c r="S217" s="225">
        <v>0.17239555790586988</v>
      </c>
      <c r="T217" s="225">
        <v>0</v>
      </c>
      <c r="U217" s="225">
        <v>0</v>
      </c>
      <c r="V217" s="225">
        <v>2.4627936843695696E-2</v>
      </c>
      <c r="W217" s="225">
        <v>2.4627936843695696E-2</v>
      </c>
      <c r="X217" s="225">
        <v>2.4627936843695696E-2</v>
      </c>
      <c r="Y217" s="225">
        <v>0</v>
      </c>
      <c r="Z217" s="225">
        <v>2.4627936843695696E-2</v>
      </c>
      <c r="AA217" s="225">
        <v>2.4627936843695696E-2</v>
      </c>
      <c r="AB217" s="224" t="s">
        <v>275</v>
      </c>
      <c r="AC217" s="327" t="s">
        <v>1596</v>
      </c>
      <c r="AD217" s="227" t="s">
        <v>275</v>
      </c>
      <c r="AE217" s="228" t="s">
        <v>275</v>
      </c>
      <c r="AF217" s="229" t="s">
        <v>275</v>
      </c>
      <c r="AG217" s="230" t="s">
        <v>275</v>
      </c>
      <c r="AH217" s="231" t="s">
        <v>275</v>
      </c>
      <c r="AI217" s="232" t="s">
        <v>275</v>
      </c>
    </row>
    <row r="218" spans="1:35" s="94" customFormat="1" ht="26" outlineLevel="1" x14ac:dyDescent="0.3">
      <c r="A218" s="208">
        <v>201</v>
      </c>
      <c r="B218" s="209" t="s">
        <v>923</v>
      </c>
      <c r="C218" s="209" t="s">
        <v>1514</v>
      </c>
      <c r="D218" s="208" t="s">
        <v>1515</v>
      </c>
      <c r="E218" s="440" t="s">
        <v>3704</v>
      </c>
      <c r="F218" s="331" t="s">
        <v>275</v>
      </c>
      <c r="G218" s="331" t="s">
        <v>275</v>
      </c>
      <c r="H218" s="331" t="s">
        <v>275</v>
      </c>
      <c r="I218" s="331" t="s">
        <v>275</v>
      </c>
      <c r="J218" s="213" t="s">
        <v>925</v>
      </c>
      <c r="K218" s="332">
        <f t="shared" ref="K218:AA218" si="85">K219*K$317</f>
        <v>1.9816880647567807E-2</v>
      </c>
      <c r="L218" s="332">
        <f t="shared" si="85"/>
        <v>3.3047729289945657E-5</v>
      </c>
      <c r="M218" s="332">
        <f t="shared" si="85"/>
        <v>2.0143449525891477E-2</v>
      </c>
      <c r="N218" s="332">
        <f t="shared" si="85"/>
        <v>2.0261849769980786E-2</v>
      </c>
      <c r="O218" s="332">
        <f t="shared" si="85"/>
        <v>0</v>
      </c>
      <c r="P218" s="332">
        <f t="shared" si="85"/>
        <v>2.6062835763306482E-3</v>
      </c>
      <c r="Q218" s="332">
        <f t="shared" si="85"/>
        <v>0</v>
      </c>
      <c r="R218" s="332">
        <f t="shared" si="85"/>
        <v>0</v>
      </c>
      <c r="S218" s="332">
        <f t="shared" si="85"/>
        <v>0.29677995312181166</v>
      </c>
      <c r="T218" s="332">
        <f t="shared" si="85"/>
        <v>0</v>
      </c>
      <c r="U218" s="332">
        <f t="shared" si="85"/>
        <v>0</v>
      </c>
      <c r="V218" s="332">
        <f t="shared" si="85"/>
        <v>0</v>
      </c>
      <c r="W218" s="332">
        <f t="shared" si="85"/>
        <v>4.2471792464416997E-3</v>
      </c>
      <c r="X218" s="332">
        <f t="shared" si="85"/>
        <v>3.3404261617264522E-3</v>
      </c>
      <c r="Y218" s="332">
        <f t="shared" si="85"/>
        <v>0</v>
      </c>
      <c r="Z218" s="332">
        <f t="shared" si="85"/>
        <v>6.0124963471355651E-3</v>
      </c>
      <c r="AA218" s="332">
        <f t="shared" si="85"/>
        <v>0.12961138144777865</v>
      </c>
      <c r="AB218" s="213" t="s">
        <v>925</v>
      </c>
      <c r="AC218" s="209" t="s">
        <v>2878</v>
      </c>
      <c r="AD218" s="213" t="s">
        <v>275</v>
      </c>
      <c r="AE218" s="208" t="s">
        <v>275</v>
      </c>
      <c r="AF218" s="331" t="s">
        <v>275</v>
      </c>
      <c r="AG218" s="209" t="s">
        <v>275</v>
      </c>
      <c r="AH218" s="211" t="s">
        <v>275</v>
      </c>
      <c r="AI218" s="331" t="s">
        <v>275</v>
      </c>
    </row>
    <row r="219" spans="1:35" s="94" customFormat="1" outlineLevel="1" x14ac:dyDescent="0.3">
      <c r="A219" s="333">
        <v>202</v>
      </c>
      <c r="B219" s="334" t="s">
        <v>275</v>
      </c>
      <c r="C219" s="334" t="s">
        <v>275</v>
      </c>
      <c r="D219" s="333" t="s">
        <v>1634</v>
      </c>
      <c r="E219" s="334" t="s">
        <v>275</v>
      </c>
      <c r="F219" s="335" t="s">
        <v>275</v>
      </c>
      <c r="G219" s="335" t="s">
        <v>275</v>
      </c>
      <c r="H219" s="335" t="s">
        <v>275</v>
      </c>
      <c r="I219" s="335" t="s">
        <v>275</v>
      </c>
      <c r="J219" s="336" t="s">
        <v>275</v>
      </c>
      <c r="K219" s="337">
        <v>5.6505561493092674E-3</v>
      </c>
      <c r="L219" s="337">
        <v>5.6505561493092674E-3</v>
      </c>
      <c r="M219" s="337">
        <v>5.6505561493092674E-3</v>
      </c>
      <c r="N219" s="337">
        <v>5.6505561493092674E-3</v>
      </c>
      <c r="O219" s="337">
        <v>0</v>
      </c>
      <c r="P219" s="337">
        <v>5.6505561493092674E-3</v>
      </c>
      <c r="Q219" s="337">
        <v>0</v>
      </c>
      <c r="R219" s="337">
        <v>0</v>
      </c>
      <c r="S219" s="337">
        <v>3.9553893045164872E-2</v>
      </c>
      <c r="T219" s="337">
        <v>0</v>
      </c>
      <c r="U219" s="337">
        <v>0</v>
      </c>
      <c r="V219" s="337">
        <v>5.6505561493092674E-3</v>
      </c>
      <c r="W219" s="337">
        <v>5.6505561493092674E-3</v>
      </c>
      <c r="X219" s="337">
        <v>5.6505561493092674E-3</v>
      </c>
      <c r="Y219" s="337">
        <v>0</v>
      </c>
      <c r="Z219" s="337">
        <v>5.6505561493092674E-3</v>
      </c>
      <c r="AA219" s="337">
        <v>5.6505561493092674E-3</v>
      </c>
      <c r="AB219" s="336" t="s">
        <v>275</v>
      </c>
      <c r="AC219" s="334" t="s">
        <v>1517</v>
      </c>
      <c r="AD219" s="336" t="s">
        <v>275</v>
      </c>
      <c r="AE219" s="333" t="s">
        <v>275</v>
      </c>
      <c r="AF219" s="335" t="s">
        <v>275</v>
      </c>
      <c r="AG219" s="334" t="s">
        <v>275</v>
      </c>
      <c r="AH219" s="221" t="s">
        <v>275</v>
      </c>
      <c r="AI219" s="335" t="s">
        <v>275</v>
      </c>
    </row>
    <row r="220" spans="1:35" s="94" customFormat="1" outlineLevel="1" x14ac:dyDescent="0.3">
      <c r="A220" s="312">
        <v>203</v>
      </c>
      <c r="B220" s="313" t="s">
        <v>275</v>
      </c>
      <c r="C220" s="313" t="s">
        <v>3042</v>
      </c>
      <c r="D220" s="312" t="s">
        <v>3044</v>
      </c>
      <c r="E220" s="313" t="s">
        <v>275</v>
      </c>
      <c r="F220" s="314" t="s">
        <v>275</v>
      </c>
      <c r="G220" s="314" t="s">
        <v>275</v>
      </c>
      <c r="H220" s="314" t="s">
        <v>275</v>
      </c>
      <c r="I220" s="314" t="s">
        <v>275</v>
      </c>
      <c r="J220" s="315" t="s">
        <v>925</v>
      </c>
      <c r="K220" s="315" t="s">
        <v>1351</v>
      </c>
      <c r="L220" s="315" t="s">
        <v>1351</v>
      </c>
      <c r="M220" s="315" t="s">
        <v>1351</v>
      </c>
      <c r="N220" s="315" t="s">
        <v>1351</v>
      </c>
      <c r="O220" s="315" t="s">
        <v>1351</v>
      </c>
      <c r="P220" s="315" t="s">
        <v>1351</v>
      </c>
      <c r="Q220" s="315" t="s">
        <v>1351</v>
      </c>
      <c r="R220" s="315" t="s">
        <v>1351</v>
      </c>
      <c r="S220" s="315" t="s">
        <v>1351</v>
      </c>
      <c r="T220" s="315" t="s">
        <v>1351</v>
      </c>
      <c r="U220" s="315" t="s">
        <v>1351</v>
      </c>
      <c r="V220" s="315" t="s">
        <v>1351</v>
      </c>
      <c r="W220" s="315" t="s">
        <v>1351</v>
      </c>
      <c r="X220" s="315" t="s">
        <v>1351</v>
      </c>
      <c r="Y220" s="315" t="s">
        <v>1351</v>
      </c>
      <c r="Z220" s="315" t="s">
        <v>1351</v>
      </c>
      <c r="AA220" s="315" t="s">
        <v>1351</v>
      </c>
      <c r="AB220" s="315" t="s">
        <v>275</v>
      </c>
      <c r="AC220" s="316" t="s">
        <v>3121</v>
      </c>
      <c r="AD220" s="317" t="s">
        <v>275</v>
      </c>
      <c r="AE220" s="318" t="s">
        <v>275</v>
      </c>
      <c r="AF220" s="319" t="s">
        <v>275</v>
      </c>
      <c r="AG220" s="393" t="s">
        <v>275</v>
      </c>
      <c r="AH220" s="394" t="s">
        <v>275</v>
      </c>
      <c r="AI220" s="395" t="s">
        <v>275</v>
      </c>
    </row>
    <row r="221" spans="1:35" s="94" customFormat="1" ht="26" x14ac:dyDescent="0.3">
      <c r="A221" s="138">
        <v>204</v>
      </c>
      <c r="B221" s="138" t="s">
        <v>923</v>
      </c>
      <c r="C221" s="139" t="s">
        <v>1752</v>
      </c>
      <c r="D221" s="138" t="s">
        <v>1753</v>
      </c>
      <c r="E221" s="140" t="s">
        <v>275</v>
      </c>
      <c r="F221" s="141" t="s">
        <v>275</v>
      </c>
      <c r="G221" s="141" t="s">
        <v>275</v>
      </c>
      <c r="H221" s="141" t="s">
        <v>275</v>
      </c>
      <c r="I221" s="141" t="s">
        <v>275</v>
      </c>
      <c r="J221" s="141" t="s">
        <v>275</v>
      </c>
      <c r="K221" s="141" t="s">
        <v>275</v>
      </c>
      <c r="L221" s="142" t="s">
        <v>275</v>
      </c>
      <c r="M221" s="141" t="s">
        <v>275</v>
      </c>
      <c r="N221" s="141" t="s">
        <v>275</v>
      </c>
      <c r="O221" s="141" t="s">
        <v>275</v>
      </c>
      <c r="P221" s="141" t="s">
        <v>275</v>
      </c>
      <c r="Q221" s="141" t="s">
        <v>275</v>
      </c>
      <c r="R221" s="141" t="s">
        <v>275</v>
      </c>
      <c r="S221" s="141" t="s">
        <v>275</v>
      </c>
      <c r="T221" s="141" t="s">
        <v>275</v>
      </c>
      <c r="U221" s="141" t="s">
        <v>275</v>
      </c>
      <c r="V221" s="141" t="s">
        <v>275</v>
      </c>
      <c r="W221" s="141" t="s">
        <v>275</v>
      </c>
      <c r="X221" s="141" t="s">
        <v>275</v>
      </c>
      <c r="Y221" s="141" t="s">
        <v>275</v>
      </c>
      <c r="Z221" s="141" t="s">
        <v>275</v>
      </c>
      <c r="AA221" s="141" t="s">
        <v>275</v>
      </c>
      <c r="AB221" s="141" t="s">
        <v>275</v>
      </c>
      <c r="AC221" s="172" t="s">
        <v>275</v>
      </c>
      <c r="AD221" s="244" t="s">
        <v>275</v>
      </c>
      <c r="AE221" s="138" t="s">
        <v>275</v>
      </c>
      <c r="AF221" s="141" t="s">
        <v>275</v>
      </c>
      <c r="AG221" s="172" t="s">
        <v>275</v>
      </c>
      <c r="AH221" s="173" t="s">
        <v>275</v>
      </c>
      <c r="AI221" s="141" t="s">
        <v>275</v>
      </c>
    </row>
    <row r="222" spans="1:35" s="94" customFormat="1" ht="39" outlineLevel="1" x14ac:dyDescent="0.3">
      <c r="A222" s="145">
        <v>205</v>
      </c>
      <c r="B222" s="146" t="s">
        <v>923</v>
      </c>
      <c r="C222" s="146" t="s">
        <v>3560</v>
      </c>
      <c r="D222" s="145" t="s">
        <v>3298</v>
      </c>
      <c r="E222" s="146" t="s">
        <v>275</v>
      </c>
      <c r="F222" s="149" t="s">
        <v>275</v>
      </c>
      <c r="G222" s="149" t="s">
        <v>275</v>
      </c>
      <c r="H222" s="149" t="s">
        <v>275</v>
      </c>
      <c r="I222" s="149" t="s">
        <v>275</v>
      </c>
      <c r="J222" s="150" t="s">
        <v>925</v>
      </c>
      <c r="K222" s="151">
        <f t="shared" ref="K222:AA222" si="86">SUM(K225,K223)</f>
        <v>11.308755066178195</v>
      </c>
      <c r="L222" s="151">
        <f t="shared" si="86"/>
        <v>1.1408480555565916</v>
      </c>
      <c r="M222" s="151">
        <f t="shared" si="86"/>
        <v>1.086383289570962</v>
      </c>
      <c r="N222" s="151">
        <f t="shared" si="86"/>
        <v>68.914767477908285</v>
      </c>
      <c r="O222" s="151">
        <f t="shared" si="86"/>
        <v>11.425909869210404</v>
      </c>
      <c r="P222" s="151">
        <f t="shared" si="86"/>
        <v>23.137016589960737</v>
      </c>
      <c r="Q222" s="151">
        <f t="shared" si="86"/>
        <v>0.51760420665273177</v>
      </c>
      <c r="R222" s="151">
        <f t="shared" si="86"/>
        <v>0.30081855328128743</v>
      </c>
      <c r="S222" s="151">
        <f t="shared" si="86"/>
        <v>0.21915501373215412</v>
      </c>
      <c r="T222" s="151">
        <f t="shared" si="86"/>
        <v>0.2002235918980694</v>
      </c>
      <c r="U222" s="151">
        <f t="shared" si="86"/>
        <v>0.32478276414637314</v>
      </c>
      <c r="V222" s="151">
        <f t="shared" si="86"/>
        <v>5.803442229813105</v>
      </c>
      <c r="W222" s="151">
        <f t="shared" si="86"/>
        <v>4.4043942024885645</v>
      </c>
      <c r="X222" s="151">
        <f t="shared" si="86"/>
        <v>11.531907321078869</v>
      </c>
      <c r="Y222" s="151">
        <f t="shared" si="86"/>
        <v>0.18466400443188705</v>
      </c>
      <c r="Z222" s="151">
        <f t="shared" si="86"/>
        <v>1.1643251154360519</v>
      </c>
      <c r="AA222" s="151">
        <f t="shared" si="86"/>
        <v>7.1739664017491007</v>
      </c>
      <c r="AB222" s="150" t="s">
        <v>925</v>
      </c>
      <c r="AC222" s="146" t="s">
        <v>2190</v>
      </c>
      <c r="AD222" s="150" t="s">
        <v>275</v>
      </c>
      <c r="AE222" s="145" t="s">
        <v>275</v>
      </c>
      <c r="AF222" s="149" t="s">
        <v>275</v>
      </c>
      <c r="AG222" s="146" t="s">
        <v>275</v>
      </c>
      <c r="AH222" s="152" t="s">
        <v>275</v>
      </c>
      <c r="AI222" s="149" t="s">
        <v>275</v>
      </c>
    </row>
    <row r="223" spans="1:35" s="94" customFormat="1" ht="26" outlineLevel="1" x14ac:dyDescent="0.3">
      <c r="A223" s="208">
        <v>206</v>
      </c>
      <c r="B223" s="209" t="s">
        <v>923</v>
      </c>
      <c r="C223" s="209" t="s">
        <v>1759</v>
      </c>
      <c r="D223" s="211" t="s">
        <v>3299</v>
      </c>
      <c r="E223" s="209" t="s">
        <v>3703</v>
      </c>
      <c r="F223" s="212" t="s">
        <v>275</v>
      </c>
      <c r="G223" s="212" t="s">
        <v>275</v>
      </c>
      <c r="H223" s="212" t="s">
        <v>275</v>
      </c>
      <c r="I223" s="212" t="s">
        <v>275</v>
      </c>
      <c r="J223" s="213" t="s">
        <v>925</v>
      </c>
      <c r="K223" s="213">
        <f>K224*K$319</f>
        <v>1.3645482325100968</v>
      </c>
      <c r="L223" s="213">
        <f t="shared" ref="L223:AA223" si="87">L224*L$319</f>
        <v>0.84224754707324301</v>
      </c>
      <c r="M223" s="213">
        <f t="shared" si="87"/>
        <v>1.0642758727248931</v>
      </c>
      <c r="N223" s="213">
        <f t="shared" si="87"/>
        <v>4.3731258352328934</v>
      </c>
      <c r="O223" s="213">
        <f t="shared" si="87"/>
        <v>11.025355910773948</v>
      </c>
      <c r="P223" s="213">
        <f t="shared" si="87"/>
        <v>2.6776134803864684</v>
      </c>
      <c r="Q223" s="213">
        <f t="shared" si="87"/>
        <v>0</v>
      </c>
      <c r="R223" s="213">
        <f t="shared" si="87"/>
        <v>0</v>
      </c>
      <c r="S223" s="213">
        <f t="shared" si="87"/>
        <v>0</v>
      </c>
      <c r="T223" s="213">
        <f t="shared" si="87"/>
        <v>0</v>
      </c>
      <c r="U223" s="213">
        <f t="shared" si="87"/>
        <v>0</v>
      </c>
      <c r="V223" s="213">
        <f t="shared" si="87"/>
        <v>5.7921260244437773</v>
      </c>
      <c r="W223" s="213">
        <f t="shared" si="87"/>
        <v>2.2018539306795004</v>
      </c>
      <c r="X223" s="213">
        <f t="shared" si="87"/>
        <v>10.90740484352999</v>
      </c>
      <c r="Y223" s="213">
        <f t="shared" si="87"/>
        <v>0</v>
      </c>
      <c r="Z223" s="213">
        <f t="shared" si="87"/>
        <v>1.1615285388380834</v>
      </c>
      <c r="AA223" s="213">
        <f t="shared" si="87"/>
        <v>7.1739664017491007</v>
      </c>
      <c r="AB223" s="213" t="s">
        <v>925</v>
      </c>
      <c r="AC223" s="214" t="s">
        <v>3046</v>
      </c>
      <c r="AD223" s="215" t="s">
        <v>275</v>
      </c>
      <c r="AE223" s="216" t="s">
        <v>275</v>
      </c>
      <c r="AF223" s="217" t="s">
        <v>275</v>
      </c>
      <c r="AG223" s="218" t="s">
        <v>275</v>
      </c>
      <c r="AH223" s="219" t="s">
        <v>275</v>
      </c>
      <c r="AI223" s="220" t="s">
        <v>275</v>
      </c>
    </row>
    <row r="224" spans="1:35" s="94" customFormat="1" outlineLevel="1" x14ac:dyDescent="0.3">
      <c r="A224" s="221">
        <v>207</v>
      </c>
      <c r="B224" s="222" t="s">
        <v>275</v>
      </c>
      <c r="C224" s="222" t="s">
        <v>275</v>
      </c>
      <c r="D224" s="221" t="s">
        <v>3300</v>
      </c>
      <c r="E224" s="222" t="s">
        <v>275</v>
      </c>
      <c r="F224" s="223" t="s">
        <v>275</v>
      </c>
      <c r="G224" s="223" t="s">
        <v>275</v>
      </c>
      <c r="H224" s="223" t="s">
        <v>275</v>
      </c>
      <c r="I224" s="223" t="s">
        <v>275</v>
      </c>
      <c r="J224" s="224" t="s">
        <v>275</v>
      </c>
      <c r="K224" s="225">
        <v>0.13933103079771628</v>
      </c>
      <c r="L224" s="225">
        <v>0.13933103079771628</v>
      </c>
      <c r="M224" s="225">
        <v>0.13933103079771628</v>
      </c>
      <c r="N224" s="225">
        <v>0.13933103079771628</v>
      </c>
      <c r="O224" s="225">
        <v>0.97531721558401396</v>
      </c>
      <c r="P224" s="225">
        <v>0.13933103079771628</v>
      </c>
      <c r="Q224" s="225">
        <v>0</v>
      </c>
      <c r="R224" s="225">
        <v>0</v>
      </c>
      <c r="S224" s="225">
        <v>0</v>
      </c>
      <c r="T224" s="225">
        <v>0</v>
      </c>
      <c r="U224" s="225">
        <v>0</v>
      </c>
      <c r="V224" s="225">
        <v>0.13933103079771628</v>
      </c>
      <c r="W224" s="225">
        <v>0.13933103079771628</v>
      </c>
      <c r="X224" s="225">
        <v>0.13933103079771628</v>
      </c>
      <c r="Y224" s="225">
        <v>0</v>
      </c>
      <c r="Z224" s="225">
        <v>0.13933103079771628</v>
      </c>
      <c r="AA224" s="225">
        <v>0.13933103079771628</v>
      </c>
      <c r="AB224" s="224" t="s">
        <v>275</v>
      </c>
      <c r="AC224" s="222" t="s">
        <v>3045</v>
      </c>
      <c r="AD224" s="227" t="s">
        <v>275</v>
      </c>
      <c r="AE224" s="228" t="s">
        <v>275</v>
      </c>
      <c r="AF224" s="229" t="s">
        <v>275</v>
      </c>
      <c r="AG224" s="230" t="s">
        <v>275</v>
      </c>
      <c r="AH224" s="231" t="s">
        <v>275</v>
      </c>
      <c r="AI224" s="232" t="s">
        <v>275</v>
      </c>
    </row>
    <row r="225" spans="1:35" s="94" customFormat="1" ht="26" outlineLevel="1" x14ac:dyDescent="0.3">
      <c r="A225" s="165">
        <v>208</v>
      </c>
      <c r="B225" s="166" t="s">
        <v>923</v>
      </c>
      <c r="C225" s="166" t="s">
        <v>47</v>
      </c>
      <c r="D225" s="165" t="s">
        <v>1754</v>
      </c>
      <c r="E225" s="240" t="s">
        <v>3705</v>
      </c>
      <c r="F225" s="189">
        <v>1</v>
      </c>
      <c r="G225" s="190">
        <v>14</v>
      </c>
      <c r="H225" s="190">
        <v>577</v>
      </c>
      <c r="I225" s="190">
        <v>577</v>
      </c>
      <c r="J225" s="170" t="s">
        <v>925</v>
      </c>
      <c r="K225" s="170">
        <v>9.9442068336680975</v>
      </c>
      <c r="L225" s="170">
        <v>0.29860050848334868</v>
      </c>
      <c r="M225" s="170">
        <v>2.2107416846068834E-2</v>
      </c>
      <c r="N225" s="170">
        <v>64.541641642675387</v>
      </c>
      <c r="O225" s="170">
        <v>0.40055395843645553</v>
      </c>
      <c r="P225" s="170">
        <v>20.459403109574268</v>
      </c>
      <c r="Q225" s="170">
        <v>0.51760420665273177</v>
      </c>
      <c r="R225" s="170">
        <v>0.30081855328128743</v>
      </c>
      <c r="S225" s="170">
        <v>0.21915501373215412</v>
      </c>
      <c r="T225" s="170">
        <v>0.2002235918980694</v>
      </c>
      <c r="U225" s="170">
        <v>0.32478276414637314</v>
      </c>
      <c r="V225" s="170">
        <v>1.1316205369327394E-2</v>
      </c>
      <c r="W225" s="170">
        <v>2.2025402718090645</v>
      </c>
      <c r="X225" s="170">
        <v>0.62450247754887855</v>
      </c>
      <c r="Y225" s="170">
        <v>0.18466400443188705</v>
      </c>
      <c r="Z225" s="170">
        <v>2.7965765979684576E-3</v>
      </c>
      <c r="AA225" s="170">
        <v>0</v>
      </c>
      <c r="AB225" s="170" t="s">
        <v>925</v>
      </c>
      <c r="AC225" s="191" t="s">
        <v>1923</v>
      </c>
      <c r="AD225" s="241" t="s">
        <v>275</v>
      </c>
      <c r="AE225" s="193" t="s">
        <v>275</v>
      </c>
      <c r="AF225" s="192" t="s">
        <v>275</v>
      </c>
      <c r="AG225" s="191" t="s">
        <v>275</v>
      </c>
      <c r="AH225" s="194" t="s">
        <v>275</v>
      </c>
      <c r="AI225" s="169" t="s">
        <v>275</v>
      </c>
    </row>
    <row r="226" spans="1:35" s="94" customFormat="1" ht="26" x14ac:dyDescent="0.3">
      <c r="A226" s="138">
        <v>209</v>
      </c>
      <c r="B226" s="138" t="s">
        <v>923</v>
      </c>
      <c r="C226" s="139" t="s">
        <v>17</v>
      </c>
      <c r="D226" s="138" t="s">
        <v>499</v>
      </c>
      <c r="E226" s="172" t="s">
        <v>275</v>
      </c>
      <c r="F226" s="141" t="s">
        <v>275</v>
      </c>
      <c r="G226" s="141" t="s">
        <v>275</v>
      </c>
      <c r="H226" s="141" t="s">
        <v>275</v>
      </c>
      <c r="I226" s="141" t="s">
        <v>275</v>
      </c>
      <c r="J226" s="244" t="s">
        <v>275</v>
      </c>
      <c r="K226" s="244" t="s">
        <v>275</v>
      </c>
      <c r="L226" s="244" t="s">
        <v>275</v>
      </c>
      <c r="M226" s="244" t="s">
        <v>275</v>
      </c>
      <c r="N226" s="244" t="s">
        <v>275</v>
      </c>
      <c r="O226" s="244" t="s">
        <v>275</v>
      </c>
      <c r="P226" s="244" t="s">
        <v>275</v>
      </c>
      <c r="Q226" s="244" t="s">
        <v>275</v>
      </c>
      <c r="R226" s="244" t="s">
        <v>275</v>
      </c>
      <c r="S226" s="244" t="s">
        <v>275</v>
      </c>
      <c r="T226" s="244" t="s">
        <v>275</v>
      </c>
      <c r="U226" s="244" t="s">
        <v>275</v>
      </c>
      <c r="V226" s="244" t="s">
        <v>275</v>
      </c>
      <c r="W226" s="244" t="s">
        <v>275</v>
      </c>
      <c r="X226" s="244" t="s">
        <v>275</v>
      </c>
      <c r="Y226" s="244" t="s">
        <v>275</v>
      </c>
      <c r="Z226" s="244" t="s">
        <v>275</v>
      </c>
      <c r="AA226" s="244" t="s">
        <v>275</v>
      </c>
      <c r="AB226" s="244" t="s">
        <v>275</v>
      </c>
      <c r="AC226" s="140" t="s">
        <v>275</v>
      </c>
      <c r="AD226" s="341" t="s">
        <v>275</v>
      </c>
      <c r="AE226" s="143" t="s">
        <v>275</v>
      </c>
      <c r="AF226" s="142" t="s">
        <v>275</v>
      </c>
      <c r="AG226" s="140" t="s">
        <v>275</v>
      </c>
      <c r="AH226" s="144" t="s">
        <v>275</v>
      </c>
      <c r="AI226" s="141" t="s">
        <v>275</v>
      </c>
    </row>
    <row r="227" spans="1:35" s="94" customFormat="1" ht="26" outlineLevel="1" x14ac:dyDescent="0.3">
      <c r="A227" s="145">
        <v>210</v>
      </c>
      <c r="B227" s="146" t="s">
        <v>923</v>
      </c>
      <c r="C227" s="280" t="s">
        <v>1775</v>
      </c>
      <c r="D227" s="145" t="s">
        <v>3301</v>
      </c>
      <c r="E227" s="146" t="s">
        <v>275</v>
      </c>
      <c r="F227" s="149" t="s">
        <v>275</v>
      </c>
      <c r="G227" s="149" t="s">
        <v>275</v>
      </c>
      <c r="H227" s="149" t="s">
        <v>275</v>
      </c>
      <c r="I227" s="149" t="s">
        <v>275</v>
      </c>
      <c r="J227" s="150" t="s">
        <v>925</v>
      </c>
      <c r="K227" s="150">
        <f t="shared" ref="K227:AA227" si="88">SUM(K238,K242,K274,K276,K278,K213,K310,K232,K230,K253,K259,K262,K311,K264,K282,K246,K265,K306,K296,K300,K268,K234,K304)</f>
        <v>25.376297718317804</v>
      </c>
      <c r="L227" s="150">
        <f t="shared" si="88"/>
        <v>12.70718194110446</v>
      </c>
      <c r="M227" s="150">
        <f t="shared" si="88"/>
        <v>126.03185539993841</v>
      </c>
      <c r="N227" s="150">
        <f t="shared" si="88"/>
        <v>76.017131612798977</v>
      </c>
      <c r="O227" s="150">
        <f t="shared" si="88"/>
        <v>92.546869770572343</v>
      </c>
      <c r="P227" s="150">
        <f t="shared" si="88"/>
        <v>46.340607305341976</v>
      </c>
      <c r="Q227" s="150">
        <f t="shared" si="88"/>
        <v>63.110476911070549</v>
      </c>
      <c r="R227" s="150">
        <f t="shared" si="88"/>
        <v>54.274432985502585</v>
      </c>
      <c r="S227" s="150">
        <f t="shared" si="88"/>
        <v>61.323604179820826</v>
      </c>
      <c r="T227" s="150">
        <f t="shared" si="88"/>
        <v>51.756212507264955</v>
      </c>
      <c r="U227" s="150">
        <f t="shared" si="88"/>
        <v>89.879797945531095</v>
      </c>
      <c r="V227" s="150">
        <f t="shared" si="88"/>
        <v>164.9965693853816</v>
      </c>
      <c r="W227" s="150">
        <f t="shared" si="88"/>
        <v>83.407056718589899</v>
      </c>
      <c r="X227" s="150">
        <f t="shared" si="88"/>
        <v>180.97787250612507</v>
      </c>
      <c r="Y227" s="150">
        <f t="shared" si="88"/>
        <v>40.83366054610611</v>
      </c>
      <c r="Z227" s="150">
        <f t="shared" si="88"/>
        <v>460.37780467745404</v>
      </c>
      <c r="AA227" s="150">
        <f t="shared" si="88"/>
        <v>430.5819633790631</v>
      </c>
      <c r="AB227" s="150" t="s">
        <v>925</v>
      </c>
      <c r="AC227" s="146" t="s">
        <v>2190</v>
      </c>
      <c r="AD227" s="150" t="s">
        <v>275</v>
      </c>
      <c r="AE227" s="145" t="s">
        <v>275</v>
      </c>
      <c r="AF227" s="149" t="s">
        <v>275</v>
      </c>
      <c r="AG227" s="146" t="s">
        <v>275</v>
      </c>
      <c r="AH227" s="152" t="s">
        <v>275</v>
      </c>
      <c r="AI227" s="149" t="s">
        <v>275</v>
      </c>
    </row>
    <row r="228" spans="1:35" s="94" customFormat="1" ht="26" x14ac:dyDescent="0.3">
      <c r="A228" s="138">
        <v>211</v>
      </c>
      <c r="B228" s="138" t="s">
        <v>923</v>
      </c>
      <c r="C228" s="139" t="s">
        <v>1768</v>
      </c>
      <c r="D228" s="138" t="s">
        <v>1770</v>
      </c>
      <c r="E228" s="140" t="s">
        <v>275</v>
      </c>
      <c r="F228" s="141" t="s">
        <v>275</v>
      </c>
      <c r="G228" s="141" t="s">
        <v>275</v>
      </c>
      <c r="H228" s="141" t="s">
        <v>275</v>
      </c>
      <c r="I228" s="141" t="s">
        <v>275</v>
      </c>
      <c r="J228" s="141" t="s">
        <v>275</v>
      </c>
      <c r="K228" s="141" t="s">
        <v>275</v>
      </c>
      <c r="L228" s="142" t="s">
        <v>275</v>
      </c>
      <c r="M228" s="141" t="s">
        <v>275</v>
      </c>
      <c r="N228" s="141" t="s">
        <v>275</v>
      </c>
      <c r="O228" s="141" t="s">
        <v>275</v>
      </c>
      <c r="P228" s="141" t="s">
        <v>275</v>
      </c>
      <c r="Q228" s="141" t="s">
        <v>275</v>
      </c>
      <c r="R228" s="141" t="s">
        <v>275</v>
      </c>
      <c r="S228" s="141" t="s">
        <v>275</v>
      </c>
      <c r="T228" s="141" t="s">
        <v>275</v>
      </c>
      <c r="U228" s="141" t="s">
        <v>275</v>
      </c>
      <c r="V228" s="141" t="s">
        <v>275</v>
      </c>
      <c r="W228" s="141" t="s">
        <v>275</v>
      </c>
      <c r="X228" s="141" t="s">
        <v>275</v>
      </c>
      <c r="Y228" s="141" t="s">
        <v>275</v>
      </c>
      <c r="Z228" s="141" t="s">
        <v>275</v>
      </c>
      <c r="AA228" s="141" t="s">
        <v>275</v>
      </c>
      <c r="AB228" s="141" t="s">
        <v>275</v>
      </c>
      <c r="AC228" s="172" t="s">
        <v>275</v>
      </c>
      <c r="AD228" s="244" t="s">
        <v>275</v>
      </c>
      <c r="AE228" s="138" t="s">
        <v>275</v>
      </c>
      <c r="AF228" s="141" t="s">
        <v>275</v>
      </c>
      <c r="AG228" s="172" t="s">
        <v>275</v>
      </c>
      <c r="AH228" s="173" t="s">
        <v>275</v>
      </c>
      <c r="AI228" s="141" t="s">
        <v>275</v>
      </c>
    </row>
    <row r="229" spans="1:35" s="94" customFormat="1" ht="39" outlineLevel="1" x14ac:dyDescent="0.3">
      <c r="A229" s="145">
        <v>212</v>
      </c>
      <c r="B229" s="146" t="s">
        <v>923</v>
      </c>
      <c r="C229" s="280" t="s">
        <v>1776</v>
      </c>
      <c r="D229" s="145" t="s">
        <v>3304</v>
      </c>
      <c r="E229" s="146" t="s">
        <v>275</v>
      </c>
      <c r="F229" s="149" t="s">
        <v>275</v>
      </c>
      <c r="G229" s="149" t="s">
        <v>275</v>
      </c>
      <c r="H229" s="149" t="s">
        <v>275</v>
      </c>
      <c r="I229" s="149" t="s">
        <v>275</v>
      </c>
      <c r="J229" s="150" t="s">
        <v>925</v>
      </c>
      <c r="K229" s="150">
        <f>SUM(K230,K232,K234)</f>
        <v>2.5427087001762834</v>
      </c>
      <c r="L229" s="150">
        <f t="shared" ref="L229:AA229" si="89">SUM(L230,L232,L234)</f>
        <v>1.5443688648254694</v>
      </c>
      <c r="M229" s="150">
        <f t="shared" si="89"/>
        <v>1.9928164984055992</v>
      </c>
      <c r="N229" s="150">
        <f t="shared" si="89"/>
        <v>8.0599936403335875</v>
      </c>
      <c r="O229" s="150">
        <f t="shared" si="89"/>
        <v>0</v>
      </c>
      <c r="P229" s="150">
        <f t="shared" si="89"/>
        <v>4.9148902752132058</v>
      </c>
      <c r="Q229" s="150">
        <f t="shared" si="89"/>
        <v>8.00396450791715</v>
      </c>
      <c r="R229" s="150">
        <f t="shared" si="89"/>
        <v>3.7028427985072021</v>
      </c>
      <c r="S229" s="150">
        <f t="shared" si="89"/>
        <v>5.549572059295282</v>
      </c>
      <c r="T229" s="150">
        <f t="shared" si="89"/>
        <v>4.6638303137856996E-2</v>
      </c>
      <c r="U229" s="150">
        <f t="shared" si="89"/>
        <v>11.859704419894769</v>
      </c>
      <c r="V229" s="150">
        <f t="shared" si="89"/>
        <v>10.620138415131517</v>
      </c>
      <c r="W229" s="150">
        <f t="shared" si="89"/>
        <v>4.0459362998460078</v>
      </c>
      <c r="X229" s="150">
        <f t="shared" si="89"/>
        <v>20.006113411354384</v>
      </c>
      <c r="Y229" s="150">
        <f t="shared" si="89"/>
        <v>4.8734457157702886</v>
      </c>
      <c r="Z229" s="150">
        <f t="shared" si="89"/>
        <v>2.1420798319023877</v>
      </c>
      <c r="AA229" s="150">
        <f t="shared" si="89"/>
        <v>13.420296897939226</v>
      </c>
      <c r="AB229" s="150" t="s">
        <v>925</v>
      </c>
      <c r="AC229" s="146" t="s">
        <v>2190</v>
      </c>
      <c r="AD229" s="150" t="s">
        <v>275</v>
      </c>
      <c r="AE229" s="145" t="s">
        <v>275</v>
      </c>
      <c r="AF229" s="149" t="s">
        <v>275</v>
      </c>
      <c r="AG229" s="146" t="s">
        <v>275</v>
      </c>
      <c r="AH229" s="152" t="s">
        <v>275</v>
      </c>
      <c r="AI229" s="149" t="s">
        <v>275</v>
      </c>
    </row>
    <row r="230" spans="1:35" s="94" customFormat="1" ht="26" outlineLevel="1" x14ac:dyDescent="0.3">
      <c r="A230" s="208">
        <v>213</v>
      </c>
      <c r="B230" s="209" t="s">
        <v>923</v>
      </c>
      <c r="C230" s="210" t="s">
        <v>1597</v>
      </c>
      <c r="D230" s="211" t="s">
        <v>1686</v>
      </c>
      <c r="E230" s="214" t="s">
        <v>3706</v>
      </c>
      <c r="F230" s="212" t="s">
        <v>275</v>
      </c>
      <c r="G230" s="212" t="s">
        <v>275</v>
      </c>
      <c r="H230" s="212" t="s">
        <v>275</v>
      </c>
      <c r="I230" s="212" t="s">
        <v>275</v>
      </c>
      <c r="J230" s="213" t="s">
        <v>925</v>
      </c>
      <c r="K230" s="332">
        <f>K231*K$319</f>
        <v>2.3155185069275519</v>
      </c>
      <c r="L230" s="332">
        <f t="shared" ref="L230:AA230" si="90">L231*L$319</f>
        <v>1.4292201156385274</v>
      </c>
      <c r="M230" s="332">
        <f t="shared" si="90"/>
        <v>1.8059826842747586</v>
      </c>
      <c r="N230" s="332">
        <f t="shared" si="90"/>
        <v>7.420810465583779</v>
      </c>
      <c r="O230" s="332">
        <f t="shared" si="90"/>
        <v>0</v>
      </c>
      <c r="P230" s="332">
        <f t="shared" si="90"/>
        <v>4.5436749105075585</v>
      </c>
      <c r="Q230" s="332">
        <f t="shared" si="90"/>
        <v>8.00396450791715</v>
      </c>
      <c r="R230" s="332">
        <f t="shared" si="90"/>
        <v>3.7028427985072021</v>
      </c>
      <c r="S230" s="332">
        <f t="shared" si="90"/>
        <v>2.9095932371002595</v>
      </c>
      <c r="T230" s="332">
        <f t="shared" si="90"/>
        <v>4.6638303137856996E-2</v>
      </c>
      <c r="U230" s="332">
        <f t="shared" si="90"/>
        <v>11.859704419894769</v>
      </c>
      <c r="V230" s="332">
        <f t="shared" si="90"/>
        <v>9.8287291607019363</v>
      </c>
      <c r="W230" s="332">
        <f t="shared" si="90"/>
        <v>3.7363527390020881</v>
      </c>
      <c r="X230" s="332">
        <f t="shared" si="90"/>
        <v>18.508908059105952</v>
      </c>
      <c r="Y230" s="332">
        <f t="shared" si="90"/>
        <v>4.8734457157702886</v>
      </c>
      <c r="Z230" s="332">
        <f t="shared" si="90"/>
        <v>1.9710119172971037</v>
      </c>
      <c r="AA230" s="332">
        <f t="shared" si="90"/>
        <v>12.173590918636572</v>
      </c>
      <c r="AB230" s="213" t="s">
        <v>925</v>
      </c>
      <c r="AC230" s="214" t="s">
        <v>1834</v>
      </c>
      <c r="AD230" s="215" t="s">
        <v>275</v>
      </c>
      <c r="AE230" s="216" t="s">
        <v>275</v>
      </c>
      <c r="AF230" s="217" t="s">
        <v>275</v>
      </c>
      <c r="AG230" s="214" t="s">
        <v>275</v>
      </c>
      <c r="AH230" s="443" t="s">
        <v>275</v>
      </c>
      <c r="AI230" s="331" t="s">
        <v>275</v>
      </c>
    </row>
    <row r="231" spans="1:35" s="94" customFormat="1" outlineLevel="1" x14ac:dyDescent="0.3">
      <c r="A231" s="221">
        <v>214</v>
      </c>
      <c r="B231" s="222" t="s">
        <v>275</v>
      </c>
      <c r="C231" s="222" t="s">
        <v>275</v>
      </c>
      <c r="D231" s="221" t="s">
        <v>1687</v>
      </c>
      <c r="E231" s="222" t="s">
        <v>275</v>
      </c>
      <c r="F231" s="223" t="s">
        <v>275</v>
      </c>
      <c r="G231" s="223" t="s">
        <v>275</v>
      </c>
      <c r="H231" s="223" t="s">
        <v>275</v>
      </c>
      <c r="I231" s="223" t="s">
        <v>275</v>
      </c>
      <c r="J231" s="224" t="s">
        <v>275</v>
      </c>
      <c r="K231" s="225">
        <v>0.2364325222919649</v>
      </c>
      <c r="L231" s="225">
        <v>0.2364325222919649</v>
      </c>
      <c r="M231" s="225">
        <v>0.2364325222919649</v>
      </c>
      <c r="N231" s="225">
        <v>0.2364325222919649</v>
      </c>
      <c r="O231" s="225">
        <v>0</v>
      </c>
      <c r="P231" s="225">
        <v>0.2364325222919649</v>
      </c>
      <c r="Q231" s="225">
        <v>0.29746418855441414</v>
      </c>
      <c r="R231" s="225">
        <v>0.26121474345891671</v>
      </c>
      <c r="S231" s="225">
        <v>0.19102572652551575</v>
      </c>
      <c r="T231" s="225">
        <v>4.5571927692541394E-3</v>
      </c>
      <c r="U231" s="225">
        <v>0.56743247140232012</v>
      </c>
      <c r="V231" s="225">
        <v>0.2364325222919649</v>
      </c>
      <c r="W231" s="225">
        <v>0.2364325222919649</v>
      </c>
      <c r="X231" s="225">
        <v>0.2364325222919649</v>
      </c>
      <c r="Y231" s="225">
        <v>0.33333333333333331</v>
      </c>
      <c r="Z231" s="225">
        <v>0.2364325222919649</v>
      </c>
      <c r="AA231" s="225">
        <v>0.2364325222919649</v>
      </c>
      <c r="AB231" s="224" t="s">
        <v>275</v>
      </c>
      <c r="AC231" s="327" t="s">
        <v>1598</v>
      </c>
      <c r="AD231" s="227" t="s">
        <v>275</v>
      </c>
      <c r="AE231" s="228" t="s">
        <v>275</v>
      </c>
      <c r="AF231" s="229" t="s">
        <v>275</v>
      </c>
      <c r="AG231" s="230" t="s">
        <v>275</v>
      </c>
      <c r="AH231" s="231" t="s">
        <v>275</v>
      </c>
      <c r="AI231" s="232" t="s">
        <v>275</v>
      </c>
    </row>
    <row r="232" spans="1:35" s="94" customFormat="1" ht="26" outlineLevel="1" x14ac:dyDescent="0.3">
      <c r="A232" s="208">
        <v>215</v>
      </c>
      <c r="B232" s="209" t="s">
        <v>923</v>
      </c>
      <c r="C232" s="209" t="s">
        <v>1536</v>
      </c>
      <c r="D232" s="208" t="s">
        <v>1537</v>
      </c>
      <c r="E232" s="214" t="s">
        <v>3707</v>
      </c>
      <c r="F232" s="212" t="s">
        <v>275</v>
      </c>
      <c r="G232" s="212" t="s">
        <v>275</v>
      </c>
      <c r="H232" s="212" t="s">
        <v>275</v>
      </c>
      <c r="I232" s="212" t="s">
        <v>275</v>
      </c>
      <c r="J232" s="213" t="s">
        <v>925</v>
      </c>
      <c r="K232" s="332">
        <f t="shared" ref="K232:AA232" si="91">K233*K$317</f>
        <v>4.0744647214928854E-2</v>
      </c>
      <c r="L232" s="332">
        <f t="shared" si="91"/>
        <v>6.7948033553836325E-5</v>
      </c>
      <c r="M232" s="332">
        <f t="shared" si="91"/>
        <v>4.1416091625142128E-2</v>
      </c>
      <c r="N232" s="332">
        <f t="shared" si="91"/>
        <v>4.1659529341772486E-2</v>
      </c>
      <c r="O232" s="332">
        <f t="shared" si="91"/>
        <v>0</v>
      </c>
      <c r="P232" s="332">
        <f t="shared" si="91"/>
        <v>5.3586690432375732E-3</v>
      </c>
      <c r="Q232" s="332">
        <f t="shared" si="91"/>
        <v>0</v>
      </c>
      <c r="R232" s="332">
        <f t="shared" si="91"/>
        <v>0</v>
      </c>
      <c r="S232" s="332">
        <f t="shared" si="91"/>
        <v>0.61019666543207718</v>
      </c>
      <c r="T232" s="332">
        <f t="shared" si="91"/>
        <v>0</v>
      </c>
      <c r="U232" s="332">
        <f t="shared" si="91"/>
        <v>0</v>
      </c>
      <c r="V232" s="332">
        <f t="shared" si="91"/>
        <v>0</v>
      </c>
      <c r="W232" s="332">
        <f t="shared" si="91"/>
        <v>8.732444986293714E-3</v>
      </c>
      <c r="X232" s="332">
        <f t="shared" si="91"/>
        <v>6.8681084539794985E-3</v>
      </c>
      <c r="Y232" s="332">
        <f t="shared" si="91"/>
        <v>0</v>
      </c>
      <c r="Z232" s="332">
        <f t="shared" si="91"/>
        <v>1.2362038551973308E-2</v>
      </c>
      <c r="AA232" s="332">
        <f t="shared" si="91"/>
        <v>0.26648846032069468</v>
      </c>
      <c r="AB232" s="213" t="s">
        <v>925</v>
      </c>
      <c r="AC232" s="214" t="s">
        <v>2879</v>
      </c>
      <c r="AD232" s="215" t="s">
        <v>275</v>
      </c>
      <c r="AE232" s="216" t="s">
        <v>275</v>
      </c>
      <c r="AF232" s="217" t="s">
        <v>275</v>
      </c>
      <c r="AG232" s="214" t="s">
        <v>275</v>
      </c>
      <c r="AH232" s="443" t="s">
        <v>275</v>
      </c>
      <c r="AI232" s="331" t="s">
        <v>275</v>
      </c>
    </row>
    <row r="233" spans="1:35" s="94" customFormat="1" outlineLevel="1" x14ac:dyDescent="0.3">
      <c r="A233" s="333">
        <v>216</v>
      </c>
      <c r="B233" s="334" t="s">
        <v>275</v>
      </c>
      <c r="C233" s="334" t="s">
        <v>275</v>
      </c>
      <c r="D233" s="333" t="s">
        <v>1628</v>
      </c>
      <c r="E233" s="448" t="s">
        <v>275</v>
      </c>
      <c r="F233" s="451" t="s">
        <v>275</v>
      </c>
      <c r="G233" s="451" t="s">
        <v>275</v>
      </c>
      <c r="H233" s="451" t="s">
        <v>275</v>
      </c>
      <c r="I233" s="451" t="s">
        <v>275</v>
      </c>
      <c r="J233" s="336" t="s">
        <v>275</v>
      </c>
      <c r="K233" s="337">
        <v>1.1617868672989654E-2</v>
      </c>
      <c r="L233" s="337">
        <v>1.1617868672989654E-2</v>
      </c>
      <c r="M233" s="337">
        <v>1.1617868672989654E-2</v>
      </c>
      <c r="N233" s="337">
        <v>1.1617868672989654E-2</v>
      </c>
      <c r="O233" s="337">
        <v>0</v>
      </c>
      <c r="P233" s="337">
        <v>1.1617868672989654E-2</v>
      </c>
      <c r="Q233" s="337">
        <v>0</v>
      </c>
      <c r="R233" s="337">
        <v>0</v>
      </c>
      <c r="S233" s="337">
        <v>8.1325080710927575E-2</v>
      </c>
      <c r="T233" s="337">
        <v>0</v>
      </c>
      <c r="U233" s="337">
        <v>0</v>
      </c>
      <c r="V233" s="337">
        <v>1.1617868672989654E-2</v>
      </c>
      <c r="W233" s="337">
        <v>1.1617868672989654E-2</v>
      </c>
      <c r="X233" s="337">
        <v>1.1617868672989654E-2</v>
      </c>
      <c r="Y233" s="337">
        <v>0</v>
      </c>
      <c r="Z233" s="337">
        <v>1.1617868672989654E-2</v>
      </c>
      <c r="AA233" s="337">
        <v>1.1617868672989654E-2</v>
      </c>
      <c r="AB233" s="336" t="s">
        <v>275</v>
      </c>
      <c r="AC233" s="448" t="s">
        <v>1540</v>
      </c>
      <c r="AD233" s="449" t="s">
        <v>275</v>
      </c>
      <c r="AE233" s="450" t="s">
        <v>275</v>
      </c>
      <c r="AF233" s="446" t="s">
        <v>275</v>
      </c>
      <c r="AG233" s="448" t="s">
        <v>275</v>
      </c>
      <c r="AH233" s="228" t="s">
        <v>275</v>
      </c>
      <c r="AI233" s="335" t="s">
        <v>275</v>
      </c>
    </row>
    <row r="234" spans="1:35" s="94" customFormat="1" ht="26" outlineLevel="1" x14ac:dyDescent="0.3">
      <c r="A234" s="208">
        <v>217</v>
      </c>
      <c r="B234" s="209" t="s">
        <v>923</v>
      </c>
      <c r="C234" s="210" t="s">
        <v>1603</v>
      </c>
      <c r="D234" s="211" t="s">
        <v>1787</v>
      </c>
      <c r="E234" s="209" t="s">
        <v>3708</v>
      </c>
      <c r="F234" s="212" t="s">
        <v>275</v>
      </c>
      <c r="G234" s="212" t="s">
        <v>275</v>
      </c>
      <c r="H234" s="212" t="s">
        <v>275</v>
      </c>
      <c r="I234" s="212" t="s">
        <v>275</v>
      </c>
      <c r="J234" s="213" t="s">
        <v>925</v>
      </c>
      <c r="K234" s="213">
        <f>K235*K$319</f>
        <v>0.18644554603380259</v>
      </c>
      <c r="L234" s="213">
        <f t="shared" ref="L234:AA234" si="92">L235*L$319</f>
        <v>0.1150808011533881</v>
      </c>
      <c r="M234" s="213">
        <f t="shared" si="92"/>
        <v>0.14541772250569843</v>
      </c>
      <c r="N234" s="213">
        <f t="shared" si="92"/>
        <v>0.59752364540803637</v>
      </c>
      <c r="O234" s="213">
        <f t="shared" si="92"/>
        <v>0</v>
      </c>
      <c r="P234" s="213">
        <f t="shared" si="92"/>
        <v>0.3658566956624098</v>
      </c>
      <c r="Q234" s="213">
        <f t="shared" si="92"/>
        <v>0</v>
      </c>
      <c r="R234" s="213">
        <f t="shared" si="92"/>
        <v>0</v>
      </c>
      <c r="S234" s="213">
        <f t="shared" si="92"/>
        <v>2.0297821567629453</v>
      </c>
      <c r="T234" s="213">
        <f t="shared" si="92"/>
        <v>0</v>
      </c>
      <c r="U234" s="213">
        <f t="shared" si="92"/>
        <v>0</v>
      </c>
      <c r="V234" s="213">
        <f t="shared" si="92"/>
        <v>0.7914092544295811</v>
      </c>
      <c r="W234" s="213">
        <f t="shared" si="92"/>
        <v>0.30085111585762608</v>
      </c>
      <c r="X234" s="213">
        <f t="shared" si="92"/>
        <v>1.4903372437944546</v>
      </c>
      <c r="Y234" s="213">
        <f t="shared" si="92"/>
        <v>0</v>
      </c>
      <c r="Z234" s="213">
        <f t="shared" si="92"/>
        <v>0.15870587605331049</v>
      </c>
      <c r="AA234" s="213">
        <f t="shared" si="92"/>
        <v>0.98021751898195963</v>
      </c>
      <c r="AB234" s="213" t="s">
        <v>925</v>
      </c>
      <c r="AC234" s="214" t="s">
        <v>1835</v>
      </c>
      <c r="AD234" s="215" t="s">
        <v>275</v>
      </c>
      <c r="AE234" s="216" t="s">
        <v>275</v>
      </c>
      <c r="AF234" s="217" t="s">
        <v>275</v>
      </c>
      <c r="AG234" s="218" t="s">
        <v>275</v>
      </c>
      <c r="AH234" s="219" t="s">
        <v>275</v>
      </c>
      <c r="AI234" s="220" t="s">
        <v>275</v>
      </c>
    </row>
    <row r="235" spans="1:35" s="94" customFormat="1" outlineLevel="1" x14ac:dyDescent="0.3">
      <c r="A235" s="221">
        <v>218</v>
      </c>
      <c r="B235" s="222" t="s">
        <v>275</v>
      </c>
      <c r="C235" s="222" t="s">
        <v>275</v>
      </c>
      <c r="D235" s="221" t="s">
        <v>1788</v>
      </c>
      <c r="E235" s="222" t="s">
        <v>275</v>
      </c>
      <c r="F235" s="223" t="s">
        <v>275</v>
      </c>
      <c r="G235" s="223" t="s">
        <v>275</v>
      </c>
      <c r="H235" s="223" t="s">
        <v>275</v>
      </c>
      <c r="I235" s="223" t="s">
        <v>275</v>
      </c>
      <c r="J235" s="224" t="s">
        <v>275</v>
      </c>
      <c r="K235" s="225">
        <v>1.9037546271813855E-2</v>
      </c>
      <c r="L235" s="225">
        <v>1.9037546271813855E-2</v>
      </c>
      <c r="M235" s="225">
        <v>1.9037546271813855E-2</v>
      </c>
      <c r="N235" s="225">
        <v>1.9037546271813855E-2</v>
      </c>
      <c r="O235" s="225">
        <v>0</v>
      </c>
      <c r="P235" s="225">
        <v>1.9037546271813855E-2</v>
      </c>
      <c r="Q235" s="225">
        <v>0</v>
      </c>
      <c r="R235" s="225">
        <v>0</v>
      </c>
      <c r="S235" s="225">
        <v>0.13326282390269698</v>
      </c>
      <c r="T235" s="225">
        <v>0</v>
      </c>
      <c r="U235" s="225">
        <v>0</v>
      </c>
      <c r="V235" s="225">
        <v>1.9037546271813855E-2</v>
      </c>
      <c r="W235" s="225">
        <v>1.9037546271813855E-2</v>
      </c>
      <c r="X235" s="225">
        <v>1.9037546271813855E-2</v>
      </c>
      <c r="Y235" s="225">
        <v>0</v>
      </c>
      <c r="Z235" s="225">
        <v>1.9037546271813855E-2</v>
      </c>
      <c r="AA235" s="225">
        <v>1.9037546271813855E-2</v>
      </c>
      <c r="AB235" s="224" t="s">
        <v>275</v>
      </c>
      <c r="AC235" s="327" t="s">
        <v>1604</v>
      </c>
      <c r="AD235" s="227" t="s">
        <v>275</v>
      </c>
      <c r="AE235" s="228" t="s">
        <v>275</v>
      </c>
      <c r="AF235" s="229" t="s">
        <v>275</v>
      </c>
      <c r="AG235" s="230" t="s">
        <v>275</v>
      </c>
      <c r="AH235" s="231" t="s">
        <v>275</v>
      </c>
      <c r="AI235" s="232" t="s">
        <v>275</v>
      </c>
    </row>
    <row r="236" spans="1:35" s="94" customFormat="1" ht="26" x14ac:dyDescent="0.3">
      <c r="A236" s="138">
        <v>219</v>
      </c>
      <c r="B236" s="138" t="s">
        <v>923</v>
      </c>
      <c r="C236" s="139" t="s">
        <v>1769</v>
      </c>
      <c r="D236" s="138" t="s">
        <v>1771</v>
      </c>
      <c r="E236" s="140" t="s">
        <v>275</v>
      </c>
      <c r="F236" s="141" t="s">
        <v>275</v>
      </c>
      <c r="G236" s="141" t="s">
        <v>275</v>
      </c>
      <c r="H236" s="141" t="s">
        <v>275</v>
      </c>
      <c r="I236" s="141" t="s">
        <v>275</v>
      </c>
      <c r="J236" s="141" t="s">
        <v>275</v>
      </c>
      <c r="K236" s="141" t="s">
        <v>275</v>
      </c>
      <c r="L236" s="142" t="s">
        <v>275</v>
      </c>
      <c r="M236" s="141" t="s">
        <v>275</v>
      </c>
      <c r="N236" s="141" t="s">
        <v>275</v>
      </c>
      <c r="O236" s="141" t="s">
        <v>275</v>
      </c>
      <c r="P236" s="141" t="s">
        <v>275</v>
      </c>
      <c r="Q236" s="141" t="s">
        <v>275</v>
      </c>
      <c r="R236" s="141" t="s">
        <v>275</v>
      </c>
      <c r="S236" s="141" t="s">
        <v>275</v>
      </c>
      <c r="T236" s="141" t="s">
        <v>275</v>
      </c>
      <c r="U236" s="141" t="s">
        <v>275</v>
      </c>
      <c r="V236" s="141" t="s">
        <v>275</v>
      </c>
      <c r="W236" s="141" t="s">
        <v>275</v>
      </c>
      <c r="X236" s="141" t="s">
        <v>275</v>
      </c>
      <c r="Y236" s="141" t="s">
        <v>275</v>
      </c>
      <c r="Z236" s="141" t="s">
        <v>275</v>
      </c>
      <c r="AA236" s="141" t="s">
        <v>275</v>
      </c>
      <c r="AB236" s="141" t="s">
        <v>275</v>
      </c>
      <c r="AC236" s="172" t="s">
        <v>275</v>
      </c>
      <c r="AD236" s="244" t="s">
        <v>275</v>
      </c>
      <c r="AE236" s="138" t="s">
        <v>275</v>
      </c>
      <c r="AF236" s="141" t="s">
        <v>275</v>
      </c>
      <c r="AG236" s="172" t="s">
        <v>275</v>
      </c>
      <c r="AH236" s="173" t="s">
        <v>275</v>
      </c>
      <c r="AI236" s="141" t="s">
        <v>275</v>
      </c>
    </row>
    <row r="237" spans="1:35" s="94" customFormat="1" ht="39" outlineLevel="1" x14ac:dyDescent="0.3">
      <c r="A237" s="145">
        <v>220</v>
      </c>
      <c r="B237" s="146" t="s">
        <v>923</v>
      </c>
      <c r="C237" s="280" t="s">
        <v>1777</v>
      </c>
      <c r="D237" s="145" t="s">
        <v>3305</v>
      </c>
      <c r="E237" s="146" t="s">
        <v>275</v>
      </c>
      <c r="F237" s="149" t="s">
        <v>275</v>
      </c>
      <c r="G237" s="149" t="s">
        <v>275</v>
      </c>
      <c r="H237" s="149" t="s">
        <v>275</v>
      </c>
      <c r="I237" s="149" t="s">
        <v>275</v>
      </c>
      <c r="J237" s="150" t="s">
        <v>925</v>
      </c>
      <c r="K237" s="150">
        <f>SUM(K238,K239,K253,K259,K262,K264,K265,K268)</f>
        <v>20.515613509120097</v>
      </c>
      <c r="L237" s="150">
        <f t="shared" ref="L237:AA237" si="93">SUM(L238,L239,L253,L259,L262,L264,L265,L268)</f>
        <v>9.0814497281355706</v>
      </c>
      <c r="M237" s="150">
        <f t="shared" si="93"/>
        <v>114.49826423255179</v>
      </c>
      <c r="N237" s="150">
        <f t="shared" si="93"/>
        <v>55.155206555156155</v>
      </c>
      <c r="O237" s="150">
        <f t="shared" si="93"/>
        <v>78.382517034391043</v>
      </c>
      <c r="P237" s="150">
        <f t="shared" si="93"/>
        <v>38.752806105631571</v>
      </c>
      <c r="Q237" s="150">
        <f t="shared" si="93"/>
        <v>38.455802614483787</v>
      </c>
      <c r="R237" s="150">
        <f t="shared" si="93"/>
        <v>35.053854818644623</v>
      </c>
      <c r="S237" s="150">
        <f t="shared" si="93"/>
        <v>46.449418703569513</v>
      </c>
      <c r="T237" s="150">
        <f t="shared" si="93"/>
        <v>34.866310530731106</v>
      </c>
      <c r="U237" s="150">
        <f t="shared" si="93"/>
        <v>33.830130868525998</v>
      </c>
      <c r="V237" s="150">
        <f t="shared" si="93"/>
        <v>134.46254624404443</v>
      </c>
      <c r="W237" s="150">
        <f t="shared" si="93"/>
        <v>70.132549994776355</v>
      </c>
      <c r="X237" s="150">
        <f t="shared" si="93"/>
        <v>152.43193827870536</v>
      </c>
      <c r="Y237" s="150">
        <f t="shared" si="93"/>
        <v>27.056037846374903</v>
      </c>
      <c r="Z237" s="150">
        <f t="shared" si="93"/>
        <v>457.40993713603149</v>
      </c>
      <c r="AA237" s="150">
        <f t="shared" si="93"/>
        <v>381.55367177112129</v>
      </c>
      <c r="AB237" s="150" t="s">
        <v>925</v>
      </c>
      <c r="AC237" s="146" t="s">
        <v>2190</v>
      </c>
      <c r="AD237" s="150" t="s">
        <v>275</v>
      </c>
      <c r="AE237" s="145" t="s">
        <v>275</v>
      </c>
      <c r="AF237" s="149" t="s">
        <v>275</v>
      </c>
      <c r="AG237" s="146" t="s">
        <v>275</v>
      </c>
      <c r="AH237" s="152" t="s">
        <v>275</v>
      </c>
      <c r="AI237" s="149" t="s">
        <v>275</v>
      </c>
    </row>
    <row r="238" spans="1:35" s="94" customFormat="1" ht="26" outlineLevel="1" x14ac:dyDescent="0.3">
      <c r="A238" s="165">
        <v>221</v>
      </c>
      <c r="B238" s="166" t="s">
        <v>923</v>
      </c>
      <c r="C238" s="293" t="s">
        <v>36</v>
      </c>
      <c r="D238" s="187" t="s">
        <v>1557</v>
      </c>
      <c r="E238" s="188" t="s">
        <v>3709</v>
      </c>
      <c r="F238" s="189">
        <v>1</v>
      </c>
      <c r="G238" s="190">
        <v>14</v>
      </c>
      <c r="H238" s="190">
        <v>572</v>
      </c>
      <c r="I238" s="190">
        <v>572</v>
      </c>
      <c r="J238" s="170" t="s">
        <v>925</v>
      </c>
      <c r="K238" s="170">
        <v>0.13027691575071668</v>
      </c>
      <c r="L238" s="170">
        <v>2.8289011367128015E-2</v>
      </c>
      <c r="M238" s="170">
        <v>2.0535303885072058</v>
      </c>
      <c r="N238" s="170">
        <v>2.5430226363192054</v>
      </c>
      <c r="O238" s="170">
        <v>2.3408077664086249</v>
      </c>
      <c r="P238" s="170">
        <v>0.11723945736439102</v>
      </c>
      <c r="Q238" s="170">
        <v>2.654675561048859</v>
      </c>
      <c r="R238" s="170">
        <v>0.87002713076649474</v>
      </c>
      <c r="S238" s="170">
        <v>0.46447559846468639</v>
      </c>
      <c r="T238" s="170">
        <v>1.6363030445931857</v>
      </c>
      <c r="U238" s="170">
        <v>1.3033033511146777</v>
      </c>
      <c r="V238" s="170">
        <v>0.95828181520139877</v>
      </c>
      <c r="W238" s="170">
        <v>1.1202294291604433</v>
      </c>
      <c r="X238" s="170">
        <v>1.2442000902421148E-3</v>
      </c>
      <c r="Y238" s="170">
        <v>0.8415972607269866</v>
      </c>
      <c r="Z238" s="170">
        <v>3.5692415881480603E-4</v>
      </c>
      <c r="AA238" s="170">
        <v>6.5998248609710526</v>
      </c>
      <c r="AB238" s="170" t="s">
        <v>925</v>
      </c>
      <c r="AC238" s="191" t="s">
        <v>1923</v>
      </c>
      <c r="AD238" s="241" t="s">
        <v>275</v>
      </c>
      <c r="AE238" s="193" t="s">
        <v>275</v>
      </c>
      <c r="AF238" s="192" t="s">
        <v>275</v>
      </c>
      <c r="AG238" s="191" t="s">
        <v>275</v>
      </c>
      <c r="AH238" s="194" t="s">
        <v>275</v>
      </c>
      <c r="AI238" s="169" t="s">
        <v>275</v>
      </c>
    </row>
    <row r="239" spans="1:35" s="94" customFormat="1" ht="26" outlineLevel="1" x14ac:dyDescent="0.3">
      <c r="A239" s="152">
        <v>222</v>
      </c>
      <c r="B239" s="153" t="s">
        <v>923</v>
      </c>
      <c r="C239" s="153" t="s">
        <v>37</v>
      </c>
      <c r="D239" s="152" t="s">
        <v>3047</v>
      </c>
      <c r="E239" s="431" t="s">
        <v>275</v>
      </c>
      <c r="F239" s="388" t="s">
        <v>275</v>
      </c>
      <c r="G239" s="388" t="s">
        <v>275</v>
      </c>
      <c r="H239" s="388" t="s">
        <v>275</v>
      </c>
      <c r="I239" s="388" t="s">
        <v>275</v>
      </c>
      <c r="J239" s="157" t="s">
        <v>925</v>
      </c>
      <c r="K239" s="157">
        <f t="shared" ref="K239:AA239" si="94">SUM(K242,K246)</f>
        <v>5.2310772330417823</v>
      </c>
      <c r="L239" s="157">
        <f t="shared" si="94"/>
        <v>6.944999313824745</v>
      </c>
      <c r="M239" s="157">
        <f t="shared" si="94"/>
        <v>99.453735352409069</v>
      </c>
      <c r="N239" s="157">
        <f t="shared" si="94"/>
        <v>32.47250171408291</v>
      </c>
      <c r="O239" s="157">
        <f t="shared" si="94"/>
        <v>48.29879705908283</v>
      </c>
      <c r="P239" s="157">
        <f t="shared" si="94"/>
        <v>24.697726328421407</v>
      </c>
      <c r="Q239" s="157">
        <f t="shared" si="94"/>
        <v>25.762390111521775</v>
      </c>
      <c r="R239" s="157">
        <f t="shared" si="94"/>
        <v>23.652763051908348</v>
      </c>
      <c r="S239" s="157">
        <f t="shared" si="94"/>
        <v>23.834380038790865</v>
      </c>
      <c r="T239" s="157">
        <f t="shared" si="94"/>
        <v>24.365885915438987</v>
      </c>
      <c r="U239" s="157">
        <f t="shared" si="94"/>
        <v>19.432079528840255</v>
      </c>
      <c r="V239" s="157">
        <f t="shared" si="94"/>
        <v>101.55118977679304</v>
      </c>
      <c r="W239" s="157">
        <f t="shared" si="94"/>
        <v>44.797536617425678</v>
      </c>
      <c r="X239" s="157">
        <f t="shared" si="94"/>
        <v>118.16526991325438</v>
      </c>
      <c r="Y239" s="157">
        <f t="shared" si="94"/>
        <v>25.250500851509923</v>
      </c>
      <c r="Z239" s="157">
        <f t="shared" si="94"/>
        <v>454.49303293187575</v>
      </c>
      <c r="AA239" s="157">
        <f t="shared" si="94"/>
        <v>310.22834892173296</v>
      </c>
      <c r="AB239" s="157" t="s">
        <v>275</v>
      </c>
      <c r="AC239" s="155" t="s">
        <v>3048</v>
      </c>
      <c r="AD239" s="389" t="s">
        <v>275</v>
      </c>
      <c r="AE239" s="250" t="s">
        <v>275</v>
      </c>
      <c r="AF239" s="390" t="s">
        <v>275</v>
      </c>
      <c r="AG239" s="155" t="s">
        <v>275</v>
      </c>
      <c r="AH239" s="250" t="s">
        <v>275</v>
      </c>
      <c r="AI239" s="156" t="s">
        <v>275</v>
      </c>
    </row>
    <row r="240" spans="1:35" s="94" customFormat="1" outlineLevel="1" x14ac:dyDescent="0.3">
      <c r="A240" s="152">
        <v>223</v>
      </c>
      <c r="B240" s="153" t="s">
        <v>923</v>
      </c>
      <c r="C240" s="153" t="s">
        <v>37</v>
      </c>
      <c r="D240" s="152" t="s">
        <v>3307</v>
      </c>
      <c r="E240" s="431" t="s">
        <v>275</v>
      </c>
      <c r="F240" s="388" t="s">
        <v>275</v>
      </c>
      <c r="G240" s="388" t="s">
        <v>275</v>
      </c>
      <c r="H240" s="388" t="s">
        <v>275</v>
      </c>
      <c r="I240" s="388" t="s">
        <v>275</v>
      </c>
      <c r="J240" s="157" t="s">
        <v>925</v>
      </c>
      <c r="K240" s="157">
        <f>SUM(K243,K247)</f>
        <v>4.8960429925752011</v>
      </c>
      <c r="L240" s="157">
        <f t="shared" ref="L240:AA240" si="95">SUM(L243,L247)</f>
        <v>6.9440578302954403</v>
      </c>
      <c r="M240" s="157">
        <f t="shared" si="95"/>
        <v>99.374815651996755</v>
      </c>
      <c r="N240" s="157">
        <f t="shared" si="95"/>
        <v>32.443098653847947</v>
      </c>
      <c r="O240" s="157">
        <f t="shared" si="95"/>
        <v>48.243256214083232</v>
      </c>
      <c r="P240" s="157">
        <f t="shared" si="95"/>
        <v>24.669329602052866</v>
      </c>
      <c r="Q240" s="157">
        <f t="shared" si="95"/>
        <v>25.614562433239353</v>
      </c>
      <c r="R240" s="157">
        <f t="shared" si="95"/>
        <v>23.587717784925051</v>
      </c>
      <c r="S240" s="157">
        <f t="shared" si="95"/>
        <v>23.575419669993899</v>
      </c>
      <c r="T240" s="157">
        <f t="shared" si="95"/>
        <v>24.263183338626394</v>
      </c>
      <c r="U240" s="157">
        <f t="shared" si="95"/>
        <v>18.87753655390572</v>
      </c>
      <c r="V240" s="157">
        <f t="shared" si="95"/>
        <v>101.55118977679304</v>
      </c>
      <c r="W240" s="157">
        <f t="shared" si="95"/>
        <v>44.756112497850516</v>
      </c>
      <c r="X240" s="157">
        <f t="shared" si="95"/>
        <v>118.164462379431</v>
      </c>
      <c r="Y240" s="157">
        <f t="shared" si="95"/>
        <v>25.1943584088263</v>
      </c>
      <c r="Z240" s="157">
        <f t="shared" si="95"/>
        <v>454.49303293187575</v>
      </c>
      <c r="AA240" s="157">
        <f t="shared" si="95"/>
        <v>310.22834892173296</v>
      </c>
      <c r="AB240" s="157" t="s">
        <v>275</v>
      </c>
      <c r="AC240" s="155" t="s">
        <v>3049</v>
      </c>
      <c r="AD240" s="389" t="s">
        <v>275</v>
      </c>
      <c r="AE240" s="250" t="s">
        <v>275</v>
      </c>
      <c r="AF240" s="390" t="s">
        <v>275</v>
      </c>
      <c r="AG240" s="155" t="s">
        <v>275</v>
      </c>
      <c r="AH240" s="250" t="s">
        <v>275</v>
      </c>
      <c r="AI240" s="156" t="s">
        <v>275</v>
      </c>
    </row>
    <row r="241" spans="1:35" s="94" customFormat="1" outlineLevel="1" x14ac:dyDescent="0.3">
      <c r="A241" s="152">
        <v>224</v>
      </c>
      <c r="B241" s="153" t="s">
        <v>923</v>
      </c>
      <c r="C241" s="153" t="s">
        <v>275</v>
      </c>
      <c r="D241" s="152" t="s">
        <v>3306</v>
      </c>
      <c r="E241" s="431" t="s">
        <v>275</v>
      </c>
      <c r="F241" s="388" t="s">
        <v>275</v>
      </c>
      <c r="G241" s="388" t="s">
        <v>275</v>
      </c>
      <c r="H241" s="388" t="s">
        <v>275</v>
      </c>
      <c r="I241" s="388" t="s">
        <v>275</v>
      </c>
      <c r="J241" s="157" t="s">
        <v>926</v>
      </c>
      <c r="K241" s="157">
        <f>SUM(K244,K248)</f>
        <v>0.11167808015552705</v>
      </c>
      <c r="L241" s="157">
        <f t="shared" ref="L241:AA241" si="96">SUM(L244,L248)</f>
        <v>3.1382784310168084E-4</v>
      </c>
      <c r="M241" s="157">
        <f t="shared" si="96"/>
        <v>2.6306566804105896E-2</v>
      </c>
      <c r="N241" s="157">
        <f t="shared" si="96"/>
        <v>9.8010200783203993E-3</v>
      </c>
      <c r="O241" s="157">
        <f t="shared" si="96"/>
        <v>1.8513614999864928E-2</v>
      </c>
      <c r="P241" s="157">
        <f t="shared" si="96"/>
        <v>9.4655754561811661E-3</v>
      </c>
      <c r="Q241" s="157">
        <f t="shared" si="96"/>
        <v>4.9275892760807578E-2</v>
      </c>
      <c r="R241" s="157">
        <f t="shared" si="96"/>
        <v>2.1681755661098583E-2</v>
      </c>
      <c r="S241" s="157">
        <f t="shared" si="96"/>
        <v>8.6320122932321733E-2</v>
      </c>
      <c r="T241" s="157">
        <f t="shared" si="96"/>
        <v>3.4234192270864258E-2</v>
      </c>
      <c r="U241" s="157">
        <f t="shared" si="96"/>
        <v>0.18484765831151098</v>
      </c>
      <c r="V241" s="157">
        <f t="shared" si="96"/>
        <v>0</v>
      </c>
      <c r="W241" s="157">
        <f t="shared" si="96"/>
        <v>1.3808039858387196E-2</v>
      </c>
      <c r="X241" s="157">
        <f t="shared" si="96"/>
        <v>2.6917794112680605E-4</v>
      </c>
      <c r="Y241" s="157">
        <f t="shared" si="96"/>
        <v>1.8714147561206953E-2</v>
      </c>
      <c r="Z241" s="157">
        <f t="shared" si="96"/>
        <v>0</v>
      </c>
      <c r="AA241" s="157">
        <f t="shared" si="96"/>
        <v>0</v>
      </c>
      <c r="AB241" s="157" t="s">
        <v>275</v>
      </c>
      <c r="AC241" s="155" t="s">
        <v>3049</v>
      </c>
      <c r="AD241" s="389" t="s">
        <v>275</v>
      </c>
      <c r="AE241" s="250" t="s">
        <v>275</v>
      </c>
      <c r="AF241" s="390" t="s">
        <v>275</v>
      </c>
      <c r="AG241" s="155" t="s">
        <v>275</v>
      </c>
      <c r="AH241" s="250" t="s">
        <v>275</v>
      </c>
      <c r="AI241" s="156" t="s">
        <v>275</v>
      </c>
    </row>
    <row r="242" spans="1:35" s="94" customFormat="1" ht="26" outlineLevel="1" x14ac:dyDescent="0.3">
      <c r="A242" s="158">
        <v>225</v>
      </c>
      <c r="B242" s="159" t="s">
        <v>275</v>
      </c>
      <c r="C242" s="159" t="s">
        <v>37</v>
      </c>
      <c r="D242" s="158" t="s">
        <v>3308</v>
      </c>
      <c r="E242" s="452" t="s">
        <v>275</v>
      </c>
      <c r="F242" s="453" t="s">
        <v>275</v>
      </c>
      <c r="G242" s="453" t="s">
        <v>275</v>
      </c>
      <c r="H242" s="453" t="s">
        <v>275</v>
      </c>
      <c r="I242" s="453" t="s">
        <v>275</v>
      </c>
      <c r="J242" s="163" t="s">
        <v>925</v>
      </c>
      <c r="K242" s="163">
        <f t="shared" ref="K242:AA242" si="97">K243+K244*$AD$244</f>
        <v>5.0632979648175951</v>
      </c>
      <c r="L242" s="163">
        <f t="shared" si="97"/>
        <v>6.9121346773093313</v>
      </c>
      <c r="M242" s="163">
        <f t="shared" si="97"/>
        <v>34.616600639455818</v>
      </c>
      <c r="N242" s="163">
        <f t="shared" si="97"/>
        <v>31.135795780348303</v>
      </c>
      <c r="O242" s="163">
        <f t="shared" si="97"/>
        <v>39.976253785572851</v>
      </c>
      <c r="P242" s="163">
        <f t="shared" si="97"/>
        <v>18.879367714334705</v>
      </c>
      <c r="Q242" s="163">
        <f t="shared" si="97"/>
        <v>25.100238414159968</v>
      </c>
      <c r="R242" s="163">
        <f t="shared" si="97"/>
        <v>23.357192938724204</v>
      </c>
      <c r="S242" s="163">
        <f t="shared" si="97"/>
        <v>22.96156901950684</v>
      </c>
      <c r="T242" s="163">
        <f t="shared" si="97"/>
        <v>23.348641189547585</v>
      </c>
      <c r="U242" s="163">
        <f t="shared" si="97"/>
        <v>18.166736734544671</v>
      </c>
      <c r="V242" s="163">
        <f t="shared" si="97"/>
        <v>39.285871996351077</v>
      </c>
      <c r="W242" s="163">
        <f t="shared" si="97"/>
        <v>20.375616532923118</v>
      </c>
      <c r="X242" s="163">
        <f t="shared" si="97"/>
        <v>81.136686168910813</v>
      </c>
      <c r="Y242" s="163">
        <f t="shared" si="97"/>
        <v>24.565979914041193</v>
      </c>
      <c r="Z242" s="163">
        <f t="shared" si="97"/>
        <v>37.919441245388867</v>
      </c>
      <c r="AA242" s="163">
        <f t="shared" si="97"/>
        <v>310.22834892173296</v>
      </c>
      <c r="AB242" s="163" t="s">
        <v>925</v>
      </c>
      <c r="AC242" s="161" t="s">
        <v>1836</v>
      </c>
      <c r="AD242" s="454" t="s">
        <v>275</v>
      </c>
      <c r="AE242" s="455" t="s">
        <v>275</v>
      </c>
      <c r="AF242" s="456" t="s">
        <v>275</v>
      </c>
      <c r="AG242" s="161" t="s">
        <v>275</v>
      </c>
      <c r="AH242" s="250" t="s">
        <v>275</v>
      </c>
      <c r="AI242" s="162" t="s">
        <v>275</v>
      </c>
    </row>
    <row r="243" spans="1:35" s="94" customFormat="1" ht="39" outlineLevel="1" x14ac:dyDescent="0.3">
      <c r="A243" s="165">
        <v>226</v>
      </c>
      <c r="B243" s="166" t="s">
        <v>275</v>
      </c>
      <c r="C243" s="293" t="s">
        <v>37</v>
      </c>
      <c r="D243" s="187" t="s">
        <v>3309</v>
      </c>
      <c r="E243" s="188" t="s">
        <v>3710</v>
      </c>
      <c r="F243" s="189">
        <v>1</v>
      </c>
      <c r="G243" s="190">
        <v>14</v>
      </c>
      <c r="H243" s="190">
        <v>486</v>
      </c>
      <c r="I243" s="190">
        <v>486</v>
      </c>
      <c r="J243" s="170" t="s">
        <v>925</v>
      </c>
      <c r="K243" s="170">
        <v>4.895780844584305</v>
      </c>
      <c r="L243" s="170">
        <v>6.9116639355446789</v>
      </c>
      <c r="M243" s="170">
        <v>34.577140789249661</v>
      </c>
      <c r="N243" s="170">
        <v>31.121094250230822</v>
      </c>
      <c r="O243" s="170">
        <v>39.948483363073052</v>
      </c>
      <c r="P243" s="170">
        <v>18.865169351150435</v>
      </c>
      <c r="Q243" s="170">
        <v>25.026324575018755</v>
      </c>
      <c r="R243" s="170">
        <v>23.324670305232555</v>
      </c>
      <c r="S243" s="170">
        <v>22.832088835108358</v>
      </c>
      <c r="T243" s="170">
        <v>23.297289901141291</v>
      </c>
      <c r="U243" s="170">
        <v>17.889465247077403</v>
      </c>
      <c r="V243" s="170">
        <v>39.285871996351077</v>
      </c>
      <c r="W243" s="170">
        <v>20.354904473135537</v>
      </c>
      <c r="X243" s="170">
        <v>81.136282401999125</v>
      </c>
      <c r="Y243" s="170">
        <v>24.537908692699382</v>
      </c>
      <c r="Z243" s="170">
        <v>37.919441245388867</v>
      </c>
      <c r="AA243" s="170">
        <v>310.22834892173296</v>
      </c>
      <c r="AB243" s="170" t="s">
        <v>925</v>
      </c>
      <c r="AC243" s="191" t="s">
        <v>1923</v>
      </c>
      <c r="AD243" s="241" t="s">
        <v>275</v>
      </c>
      <c r="AE243" s="193" t="s">
        <v>275</v>
      </c>
      <c r="AF243" s="192" t="s">
        <v>275</v>
      </c>
      <c r="AG243" s="191" t="s">
        <v>275</v>
      </c>
      <c r="AH243" s="194" t="s">
        <v>275</v>
      </c>
      <c r="AI243" s="169" t="s">
        <v>275</v>
      </c>
    </row>
    <row r="244" spans="1:35" s="94" customFormat="1" ht="26" outlineLevel="1" x14ac:dyDescent="0.3">
      <c r="A244" s="287">
        <v>227</v>
      </c>
      <c r="B244" s="288" t="s">
        <v>275</v>
      </c>
      <c r="C244" s="288" t="s">
        <v>275</v>
      </c>
      <c r="D244" s="287" t="s">
        <v>3310</v>
      </c>
      <c r="E244" s="338" t="s">
        <v>275</v>
      </c>
      <c r="F244" s="339" t="s">
        <v>275</v>
      </c>
      <c r="G244" s="339" t="s">
        <v>275</v>
      </c>
      <c r="H244" s="339" t="s">
        <v>275</v>
      </c>
      <c r="I244" s="339" t="s">
        <v>275</v>
      </c>
      <c r="J244" s="290" t="s">
        <v>926</v>
      </c>
      <c r="K244" s="290">
        <f t="shared" ref="K244:AA244" si="98">K245*K$318</f>
        <v>5.5839040077763524E-2</v>
      </c>
      <c r="L244" s="290">
        <f t="shared" si="98"/>
        <v>1.5691392155084042E-4</v>
      </c>
      <c r="M244" s="290">
        <f t="shared" si="98"/>
        <v>1.3153283402052948E-2</v>
      </c>
      <c r="N244" s="290">
        <f t="shared" si="98"/>
        <v>4.9005100391601997E-3</v>
      </c>
      <c r="O244" s="290">
        <f t="shared" si="98"/>
        <v>9.2568074999324641E-3</v>
      </c>
      <c r="P244" s="290">
        <f t="shared" si="98"/>
        <v>4.7327877280905831E-3</v>
      </c>
      <c r="Q244" s="290">
        <f t="shared" si="98"/>
        <v>2.4637946380403789E-2</v>
      </c>
      <c r="R244" s="290">
        <f t="shared" si="98"/>
        <v>1.0840877830549291E-2</v>
      </c>
      <c r="S244" s="290">
        <f t="shared" si="98"/>
        <v>4.3160061466160866E-2</v>
      </c>
      <c r="T244" s="290">
        <f t="shared" si="98"/>
        <v>1.7117096135432129E-2</v>
      </c>
      <c r="U244" s="290">
        <f t="shared" si="98"/>
        <v>9.2423829155755491E-2</v>
      </c>
      <c r="V244" s="290">
        <f t="shared" si="98"/>
        <v>0</v>
      </c>
      <c r="W244" s="290">
        <f t="shared" si="98"/>
        <v>6.9040199291935979E-3</v>
      </c>
      <c r="X244" s="290">
        <f t="shared" si="98"/>
        <v>1.3458897056340302E-4</v>
      </c>
      <c r="Y244" s="290">
        <f t="shared" si="98"/>
        <v>9.3570737806034764E-3</v>
      </c>
      <c r="Z244" s="290">
        <f t="shared" si="98"/>
        <v>0</v>
      </c>
      <c r="AA244" s="290">
        <f t="shared" si="98"/>
        <v>0</v>
      </c>
      <c r="AB244" s="290" t="s">
        <v>926</v>
      </c>
      <c r="AC244" s="291" t="s">
        <v>2893</v>
      </c>
      <c r="AD244" s="409">
        <v>3</v>
      </c>
      <c r="AE244" s="410" t="s">
        <v>2493</v>
      </c>
      <c r="AF244" s="354" t="s">
        <v>275</v>
      </c>
      <c r="AG244" s="356" t="s">
        <v>2496</v>
      </c>
      <c r="AH244" s="457" t="s">
        <v>2495</v>
      </c>
      <c r="AI244" s="353" t="s">
        <v>275</v>
      </c>
    </row>
    <row r="245" spans="1:35" s="94" customFormat="1" outlineLevel="1" x14ac:dyDescent="0.3">
      <c r="A245" s="294">
        <v>228</v>
      </c>
      <c r="B245" s="295" t="s">
        <v>275</v>
      </c>
      <c r="C245" s="295" t="s">
        <v>275</v>
      </c>
      <c r="D245" s="294" t="s">
        <v>1633</v>
      </c>
      <c r="E245" s="458" t="s">
        <v>275</v>
      </c>
      <c r="F245" s="297" t="s">
        <v>275</v>
      </c>
      <c r="G245" s="297" t="s">
        <v>275</v>
      </c>
      <c r="H245" s="297" t="s">
        <v>275</v>
      </c>
      <c r="I245" s="297" t="s">
        <v>275</v>
      </c>
      <c r="J245" s="298" t="s">
        <v>275</v>
      </c>
      <c r="K245" s="459">
        <v>0.33333333333333331</v>
      </c>
      <c r="L245" s="459">
        <v>0.33333333333333331</v>
      </c>
      <c r="M245" s="459">
        <v>0.33333333333333331</v>
      </c>
      <c r="N245" s="459">
        <v>0.33333333333333331</v>
      </c>
      <c r="O245" s="459">
        <v>0.33333333333333331</v>
      </c>
      <c r="P245" s="459">
        <v>0.33333333333333331</v>
      </c>
      <c r="Q245" s="459">
        <v>0.33333333333333331</v>
      </c>
      <c r="R245" s="459">
        <v>0.33333333333333331</v>
      </c>
      <c r="S245" s="459">
        <v>0.33333333333333331</v>
      </c>
      <c r="T245" s="459">
        <v>0.33333333333333331</v>
      </c>
      <c r="U245" s="459">
        <v>0.33333333333333331</v>
      </c>
      <c r="V245" s="459">
        <v>0.33333333333333331</v>
      </c>
      <c r="W245" s="459">
        <v>0.33333333333333331</v>
      </c>
      <c r="X245" s="459">
        <v>0.33333333333333331</v>
      </c>
      <c r="Y245" s="459">
        <v>0.33333333333333331</v>
      </c>
      <c r="Z245" s="459">
        <v>0.33333333333333331</v>
      </c>
      <c r="AA245" s="459">
        <v>0.33333333333333331</v>
      </c>
      <c r="AB245" s="298" t="s">
        <v>275</v>
      </c>
      <c r="AC245" s="300" t="s">
        <v>1570</v>
      </c>
      <c r="AD245" s="301" t="s">
        <v>275</v>
      </c>
      <c r="AE245" s="302" t="s">
        <v>275</v>
      </c>
      <c r="AF245" s="303" t="s">
        <v>275</v>
      </c>
      <c r="AG245" s="300" t="s">
        <v>275</v>
      </c>
      <c r="AH245" s="304" t="s">
        <v>275</v>
      </c>
      <c r="AI245" s="305" t="s">
        <v>275</v>
      </c>
    </row>
    <row r="246" spans="1:35" s="94" customFormat="1" outlineLevel="1" x14ac:dyDescent="0.3">
      <c r="A246" s="158">
        <v>229</v>
      </c>
      <c r="B246" s="159" t="s">
        <v>275</v>
      </c>
      <c r="C246" s="159" t="s">
        <v>37</v>
      </c>
      <c r="D246" s="158" t="s">
        <v>3312</v>
      </c>
      <c r="E246" s="452" t="s">
        <v>275</v>
      </c>
      <c r="F246" s="453" t="s">
        <v>275</v>
      </c>
      <c r="G246" s="453" t="s">
        <v>275</v>
      </c>
      <c r="H246" s="453" t="s">
        <v>275</v>
      </c>
      <c r="I246" s="453" t="s">
        <v>275</v>
      </c>
      <c r="J246" s="163" t="s">
        <v>925</v>
      </c>
      <c r="K246" s="163">
        <f>K247+K248*$AD$248</f>
        <v>0.16777926822418687</v>
      </c>
      <c r="L246" s="163">
        <f t="shared" ref="L246:AA246" si="99">L247+L248*$AD$248</f>
        <v>3.2864636515413777E-2</v>
      </c>
      <c r="M246" s="163">
        <f t="shared" si="99"/>
        <v>64.837134712953258</v>
      </c>
      <c r="N246" s="163">
        <f t="shared" si="99"/>
        <v>1.3367059337346086</v>
      </c>
      <c r="O246" s="163">
        <f t="shared" si="99"/>
        <v>8.3225432735099805</v>
      </c>
      <c r="P246" s="163">
        <f t="shared" si="99"/>
        <v>5.8183586140867023</v>
      </c>
      <c r="Q246" s="163">
        <f t="shared" si="99"/>
        <v>0.66215169736180879</v>
      </c>
      <c r="R246" s="163">
        <f t="shared" si="99"/>
        <v>0.29557011318414395</v>
      </c>
      <c r="S246" s="163">
        <f t="shared" si="99"/>
        <v>0.87281101928402482</v>
      </c>
      <c r="T246" s="163">
        <f t="shared" si="99"/>
        <v>1.0172447258914012</v>
      </c>
      <c r="U246" s="163">
        <f t="shared" si="99"/>
        <v>1.2653427942955844</v>
      </c>
      <c r="V246" s="163">
        <f t="shared" si="99"/>
        <v>62.265317780441961</v>
      </c>
      <c r="W246" s="163">
        <f t="shared" si="99"/>
        <v>24.42192008450256</v>
      </c>
      <c r="X246" s="163">
        <f t="shared" si="99"/>
        <v>37.028583744343557</v>
      </c>
      <c r="Y246" s="163">
        <f t="shared" si="99"/>
        <v>0.68452093746872977</v>
      </c>
      <c r="Z246" s="163">
        <f t="shared" si="99"/>
        <v>416.57359168648685</v>
      </c>
      <c r="AA246" s="163">
        <f t="shared" si="99"/>
        <v>0</v>
      </c>
      <c r="AB246" s="163" t="s">
        <v>925</v>
      </c>
      <c r="AC246" s="161" t="s">
        <v>1837</v>
      </c>
      <c r="AD246" s="454" t="s">
        <v>275</v>
      </c>
      <c r="AE246" s="455" t="s">
        <v>275</v>
      </c>
      <c r="AF246" s="456" t="s">
        <v>275</v>
      </c>
      <c r="AG246" s="161" t="s">
        <v>275</v>
      </c>
      <c r="AH246" s="250" t="s">
        <v>275</v>
      </c>
      <c r="AI246" s="162" t="s">
        <v>275</v>
      </c>
    </row>
    <row r="247" spans="1:35" s="94" customFormat="1" ht="26" outlineLevel="1" x14ac:dyDescent="0.3">
      <c r="A247" s="165">
        <v>230</v>
      </c>
      <c r="B247" s="166" t="s">
        <v>275</v>
      </c>
      <c r="C247" s="293" t="s">
        <v>37</v>
      </c>
      <c r="D247" s="187" t="s">
        <v>1569</v>
      </c>
      <c r="E247" s="188" t="s">
        <v>3711</v>
      </c>
      <c r="F247" s="189">
        <v>1</v>
      </c>
      <c r="G247" s="190">
        <v>14</v>
      </c>
      <c r="H247" s="190">
        <v>489</v>
      </c>
      <c r="I247" s="190">
        <v>489</v>
      </c>
      <c r="J247" s="170" t="s">
        <v>925</v>
      </c>
      <c r="K247" s="170">
        <v>2.6214799089631098E-4</v>
      </c>
      <c r="L247" s="170">
        <v>3.2393894750761258E-2</v>
      </c>
      <c r="M247" s="170">
        <v>64.797674862747101</v>
      </c>
      <c r="N247" s="170">
        <v>1.3220044036171279</v>
      </c>
      <c r="O247" s="170">
        <v>8.2947728510101832</v>
      </c>
      <c r="P247" s="170">
        <v>5.8041602509024308</v>
      </c>
      <c r="Q247" s="170">
        <v>0.58823785822059738</v>
      </c>
      <c r="R247" s="170">
        <v>0.26304747969249609</v>
      </c>
      <c r="S247" s="170">
        <v>0.74333083488554219</v>
      </c>
      <c r="T247" s="170">
        <v>0.96589343748510481</v>
      </c>
      <c r="U247" s="170">
        <v>0.98807130682831801</v>
      </c>
      <c r="V247" s="170">
        <v>62.265317780441961</v>
      </c>
      <c r="W247" s="170">
        <v>24.401208024714979</v>
      </c>
      <c r="X247" s="170">
        <v>37.028179977431869</v>
      </c>
      <c r="Y247" s="170">
        <v>0.65644971612691938</v>
      </c>
      <c r="Z247" s="170">
        <v>416.57359168648685</v>
      </c>
      <c r="AA247" s="170">
        <v>0</v>
      </c>
      <c r="AB247" s="170" t="s">
        <v>925</v>
      </c>
      <c r="AC247" s="191" t="s">
        <v>1923</v>
      </c>
      <c r="AD247" s="241" t="s">
        <v>275</v>
      </c>
      <c r="AE247" s="193" t="s">
        <v>275</v>
      </c>
      <c r="AF247" s="192" t="s">
        <v>275</v>
      </c>
      <c r="AG247" s="191" t="s">
        <v>275</v>
      </c>
      <c r="AH247" s="194" t="s">
        <v>275</v>
      </c>
      <c r="AI247" s="169" t="s">
        <v>275</v>
      </c>
    </row>
    <row r="248" spans="1:35" s="94" customFormat="1" ht="26" outlineLevel="1" x14ac:dyDescent="0.3">
      <c r="A248" s="287">
        <v>231</v>
      </c>
      <c r="B248" s="288" t="s">
        <v>275</v>
      </c>
      <c r="C248" s="288" t="s">
        <v>275</v>
      </c>
      <c r="D248" s="287" t="s">
        <v>1573</v>
      </c>
      <c r="E248" s="338" t="s">
        <v>275</v>
      </c>
      <c r="F248" s="339" t="s">
        <v>275</v>
      </c>
      <c r="G248" s="339" t="s">
        <v>275</v>
      </c>
      <c r="H248" s="339" t="s">
        <v>275</v>
      </c>
      <c r="I248" s="339" t="s">
        <v>275</v>
      </c>
      <c r="J248" s="290" t="s">
        <v>926</v>
      </c>
      <c r="K248" s="290">
        <f t="shared" ref="K248:AA248" si="100">K249*K$318</f>
        <v>5.5839040077763524E-2</v>
      </c>
      <c r="L248" s="290">
        <f t="shared" si="100"/>
        <v>1.5691392155084042E-4</v>
      </c>
      <c r="M248" s="290">
        <f t="shared" si="100"/>
        <v>1.3153283402052948E-2</v>
      </c>
      <c r="N248" s="290">
        <f t="shared" si="100"/>
        <v>4.9005100391601997E-3</v>
      </c>
      <c r="O248" s="290">
        <f t="shared" si="100"/>
        <v>9.2568074999324641E-3</v>
      </c>
      <c r="P248" s="290">
        <f t="shared" si="100"/>
        <v>4.7327877280905831E-3</v>
      </c>
      <c r="Q248" s="290">
        <f t="shared" si="100"/>
        <v>2.4637946380403789E-2</v>
      </c>
      <c r="R248" s="290">
        <f t="shared" si="100"/>
        <v>1.0840877830549291E-2</v>
      </c>
      <c r="S248" s="290">
        <f t="shared" si="100"/>
        <v>4.3160061466160866E-2</v>
      </c>
      <c r="T248" s="290">
        <f t="shared" si="100"/>
        <v>1.7117096135432129E-2</v>
      </c>
      <c r="U248" s="290">
        <f t="shared" si="100"/>
        <v>9.2423829155755491E-2</v>
      </c>
      <c r="V248" s="290">
        <f t="shared" si="100"/>
        <v>0</v>
      </c>
      <c r="W248" s="290">
        <f t="shared" si="100"/>
        <v>6.9040199291935979E-3</v>
      </c>
      <c r="X248" s="290">
        <f t="shared" si="100"/>
        <v>1.3458897056340302E-4</v>
      </c>
      <c r="Y248" s="290">
        <f t="shared" si="100"/>
        <v>9.3570737806034764E-3</v>
      </c>
      <c r="Z248" s="290">
        <f t="shared" si="100"/>
        <v>0</v>
      </c>
      <c r="AA248" s="290">
        <f t="shared" si="100"/>
        <v>0</v>
      </c>
      <c r="AB248" s="290" t="s">
        <v>926</v>
      </c>
      <c r="AC248" s="291" t="s">
        <v>2894</v>
      </c>
      <c r="AD248" s="409">
        <f>AD244</f>
        <v>3</v>
      </c>
      <c r="AE248" s="410" t="s">
        <v>2150</v>
      </c>
      <c r="AF248" s="354" t="s">
        <v>275</v>
      </c>
      <c r="AG248" s="356" t="s">
        <v>2494</v>
      </c>
      <c r="AH248" s="329" t="s">
        <v>275</v>
      </c>
      <c r="AI248" s="353" t="s">
        <v>275</v>
      </c>
    </row>
    <row r="249" spans="1:35" s="94" customFormat="1" outlineLevel="1" x14ac:dyDescent="0.3">
      <c r="A249" s="294">
        <v>232</v>
      </c>
      <c r="B249" s="295" t="s">
        <v>275</v>
      </c>
      <c r="C249" s="295" t="s">
        <v>275</v>
      </c>
      <c r="D249" s="294" t="s">
        <v>1625</v>
      </c>
      <c r="E249" s="458" t="s">
        <v>275</v>
      </c>
      <c r="F249" s="297" t="s">
        <v>275</v>
      </c>
      <c r="G249" s="297" t="s">
        <v>275</v>
      </c>
      <c r="H249" s="297" t="s">
        <v>275</v>
      </c>
      <c r="I249" s="297" t="s">
        <v>275</v>
      </c>
      <c r="J249" s="298" t="s">
        <v>275</v>
      </c>
      <c r="K249" s="459">
        <v>0.33333333333333331</v>
      </c>
      <c r="L249" s="459">
        <v>0.33333333333333331</v>
      </c>
      <c r="M249" s="459">
        <v>0.33333333333333331</v>
      </c>
      <c r="N249" s="459">
        <v>0.33333333333333331</v>
      </c>
      <c r="O249" s="459">
        <v>0.33333333333333331</v>
      </c>
      <c r="P249" s="459">
        <v>0.33333333333333331</v>
      </c>
      <c r="Q249" s="459">
        <v>0.33333333333333331</v>
      </c>
      <c r="R249" s="459">
        <v>0.33333333333333331</v>
      </c>
      <c r="S249" s="459">
        <v>0.33333333333333331</v>
      </c>
      <c r="T249" s="459">
        <v>0.33333333333333331</v>
      </c>
      <c r="U249" s="459">
        <v>0.33333333333333331</v>
      </c>
      <c r="V249" s="459">
        <v>0.33333333333333331</v>
      </c>
      <c r="W249" s="459">
        <v>0.33333333333333331</v>
      </c>
      <c r="X249" s="459">
        <v>0.33333333333333331</v>
      </c>
      <c r="Y249" s="459">
        <v>0.33333333333333331</v>
      </c>
      <c r="Z249" s="459">
        <v>0.33333333333333331</v>
      </c>
      <c r="AA249" s="459">
        <v>0.33333333333333331</v>
      </c>
      <c r="AB249" s="298" t="s">
        <v>275</v>
      </c>
      <c r="AC249" s="300" t="s">
        <v>1574</v>
      </c>
      <c r="AD249" s="301" t="s">
        <v>275</v>
      </c>
      <c r="AE249" s="302" t="s">
        <v>275</v>
      </c>
      <c r="AF249" s="303" t="s">
        <v>275</v>
      </c>
      <c r="AG249" s="300" t="s">
        <v>275</v>
      </c>
      <c r="AH249" s="304" t="s">
        <v>275</v>
      </c>
      <c r="AI249" s="305" t="s">
        <v>275</v>
      </c>
    </row>
    <row r="250" spans="1:35" s="94" customFormat="1" outlineLevel="1" x14ac:dyDescent="0.3">
      <c r="A250" s="460">
        <v>233</v>
      </c>
      <c r="B250" s="461" t="s">
        <v>275</v>
      </c>
      <c r="C250" s="461" t="s">
        <v>3050</v>
      </c>
      <c r="D250" s="460" t="s">
        <v>3052</v>
      </c>
      <c r="E250" s="462" t="s">
        <v>275</v>
      </c>
      <c r="F250" s="463" t="s">
        <v>275</v>
      </c>
      <c r="G250" s="463" t="s">
        <v>275</v>
      </c>
      <c r="H250" s="464" t="s">
        <v>275</v>
      </c>
      <c r="I250" s="464" t="s">
        <v>275</v>
      </c>
      <c r="J250" s="465" t="s">
        <v>925</v>
      </c>
      <c r="K250" s="466" t="s">
        <v>1351</v>
      </c>
      <c r="L250" s="466" t="s">
        <v>1351</v>
      </c>
      <c r="M250" s="466" t="s">
        <v>1351</v>
      </c>
      <c r="N250" s="466" t="s">
        <v>1351</v>
      </c>
      <c r="O250" s="466" t="s">
        <v>1351</v>
      </c>
      <c r="P250" s="466" t="s">
        <v>1351</v>
      </c>
      <c r="Q250" s="466" t="s">
        <v>1351</v>
      </c>
      <c r="R250" s="466" t="s">
        <v>1351</v>
      </c>
      <c r="S250" s="466" t="s">
        <v>1351</v>
      </c>
      <c r="T250" s="466" t="s">
        <v>1351</v>
      </c>
      <c r="U250" s="466" t="s">
        <v>1351</v>
      </c>
      <c r="V250" s="466" t="s">
        <v>1351</v>
      </c>
      <c r="W250" s="466" t="s">
        <v>1351</v>
      </c>
      <c r="X250" s="466" t="s">
        <v>1351</v>
      </c>
      <c r="Y250" s="466" t="s">
        <v>1351</v>
      </c>
      <c r="Z250" s="466" t="s">
        <v>1351</v>
      </c>
      <c r="AA250" s="466" t="s">
        <v>1351</v>
      </c>
      <c r="AB250" s="465" t="s">
        <v>275</v>
      </c>
      <c r="AC250" s="316" t="s">
        <v>3121</v>
      </c>
      <c r="AD250" s="467" t="s">
        <v>275</v>
      </c>
      <c r="AE250" s="468" t="s">
        <v>275</v>
      </c>
      <c r="AF250" s="464" t="s">
        <v>275</v>
      </c>
      <c r="AG250" s="469" t="s">
        <v>275</v>
      </c>
      <c r="AH250" s="318" t="s">
        <v>275</v>
      </c>
      <c r="AI250" s="470" t="s">
        <v>275</v>
      </c>
    </row>
    <row r="251" spans="1:35" s="94" customFormat="1" ht="26" outlineLevel="1" x14ac:dyDescent="0.3">
      <c r="A251" s="433">
        <v>234</v>
      </c>
      <c r="B251" s="434" t="s">
        <v>275</v>
      </c>
      <c r="C251" s="434" t="s">
        <v>1530</v>
      </c>
      <c r="D251" s="433" t="s">
        <v>3051</v>
      </c>
      <c r="E251" s="471" t="s">
        <v>3712</v>
      </c>
      <c r="F251" s="472" t="s">
        <v>275</v>
      </c>
      <c r="G251" s="472" t="s">
        <v>275</v>
      </c>
      <c r="H251" s="473" t="s">
        <v>275</v>
      </c>
      <c r="I251" s="473" t="s">
        <v>275</v>
      </c>
      <c r="J251" s="474" t="s">
        <v>925</v>
      </c>
      <c r="K251" s="437" t="s">
        <v>1351</v>
      </c>
      <c r="L251" s="437" t="s">
        <v>1351</v>
      </c>
      <c r="M251" s="437" t="s">
        <v>1351</v>
      </c>
      <c r="N251" s="437" t="s">
        <v>1351</v>
      </c>
      <c r="O251" s="437" t="s">
        <v>1351</v>
      </c>
      <c r="P251" s="437" t="s">
        <v>1351</v>
      </c>
      <c r="Q251" s="437" t="s">
        <v>1351</v>
      </c>
      <c r="R251" s="437" t="s">
        <v>1351</v>
      </c>
      <c r="S251" s="437" t="s">
        <v>1351</v>
      </c>
      <c r="T251" s="437" t="s">
        <v>1351</v>
      </c>
      <c r="U251" s="437" t="s">
        <v>1351</v>
      </c>
      <c r="V251" s="437" t="s">
        <v>1351</v>
      </c>
      <c r="W251" s="437" t="s">
        <v>1351</v>
      </c>
      <c r="X251" s="437" t="s">
        <v>1351</v>
      </c>
      <c r="Y251" s="437" t="s">
        <v>1351</v>
      </c>
      <c r="Z251" s="437" t="s">
        <v>1351</v>
      </c>
      <c r="AA251" s="437" t="s">
        <v>1351</v>
      </c>
      <c r="AB251" s="474" t="s">
        <v>275</v>
      </c>
      <c r="AC251" s="475" t="s">
        <v>1344</v>
      </c>
      <c r="AD251" s="476" t="s">
        <v>275</v>
      </c>
      <c r="AE251" s="477" t="s">
        <v>275</v>
      </c>
      <c r="AF251" s="473" t="s">
        <v>275</v>
      </c>
      <c r="AG251" s="475" t="s">
        <v>275</v>
      </c>
      <c r="AH251" s="478" t="s">
        <v>275</v>
      </c>
      <c r="AI251" s="435" t="s">
        <v>275</v>
      </c>
    </row>
    <row r="252" spans="1:35" s="94" customFormat="1" outlineLevel="1" x14ac:dyDescent="0.3">
      <c r="A252" s="460">
        <v>235</v>
      </c>
      <c r="B252" s="461" t="s">
        <v>275</v>
      </c>
      <c r="C252" s="461" t="s">
        <v>3053</v>
      </c>
      <c r="D252" s="460" t="s">
        <v>3313</v>
      </c>
      <c r="E252" s="462" t="s">
        <v>275</v>
      </c>
      <c r="F252" s="463" t="s">
        <v>275</v>
      </c>
      <c r="G252" s="463" t="s">
        <v>275</v>
      </c>
      <c r="H252" s="464" t="s">
        <v>275</v>
      </c>
      <c r="I252" s="464" t="s">
        <v>275</v>
      </c>
      <c r="J252" s="465" t="s">
        <v>925</v>
      </c>
      <c r="K252" s="466" t="s">
        <v>1351</v>
      </c>
      <c r="L252" s="466" t="s">
        <v>1351</v>
      </c>
      <c r="M252" s="466" t="s">
        <v>1351</v>
      </c>
      <c r="N252" s="466" t="s">
        <v>1351</v>
      </c>
      <c r="O252" s="466" t="s">
        <v>1351</v>
      </c>
      <c r="P252" s="466" t="s">
        <v>1351</v>
      </c>
      <c r="Q252" s="466" t="s">
        <v>1351</v>
      </c>
      <c r="R252" s="466" t="s">
        <v>1351</v>
      </c>
      <c r="S252" s="466" t="s">
        <v>1351</v>
      </c>
      <c r="T252" s="466" t="s">
        <v>1351</v>
      </c>
      <c r="U252" s="466" t="s">
        <v>1351</v>
      </c>
      <c r="V252" s="466" t="s">
        <v>1351</v>
      </c>
      <c r="W252" s="466" t="s">
        <v>1351</v>
      </c>
      <c r="X252" s="466" t="s">
        <v>1351</v>
      </c>
      <c r="Y252" s="466" t="s">
        <v>1351</v>
      </c>
      <c r="Z252" s="466" t="s">
        <v>1351</v>
      </c>
      <c r="AA252" s="466" t="s">
        <v>1351</v>
      </c>
      <c r="AB252" s="465" t="s">
        <v>275</v>
      </c>
      <c r="AC252" s="316" t="s">
        <v>3121</v>
      </c>
      <c r="AD252" s="467" t="s">
        <v>275</v>
      </c>
      <c r="AE252" s="468" t="s">
        <v>275</v>
      </c>
      <c r="AF252" s="464" t="s">
        <v>275</v>
      </c>
      <c r="AG252" s="469" t="s">
        <v>275</v>
      </c>
      <c r="AH252" s="318" t="s">
        <v>275</v>
      </c>
      <c r="AI252" s="470" t="s">
        <v>275</v>
      </c>
    </row>
    <row r="253" spans="1:35" s="94" customFormat="1" ht="26" outlineLevel="1" x14ac:dyDescent="0.3">
      <c r="A253" s="145">
        <v>236</v>
      </c>
      <c r="B253" s="146" t="s">
        <v>923</v>
      </c>
      <c r="C253" s="146" t="s">
        <v>57</v>
      </c>
      <c r="D253" s="145" t="s">
        <v>1558</v>
      </c>
      <c r="E253" s="245" t="s">
        <v>275</v>
      </c>
      <c r="F253" s="246" t="s">
        <v>275</v>
      </c>
      <c r="G253" s="246" t="s">
        <v>275</v>
      </c>
      <c r="H253" s="246" t="s">
        <v>275</v>
      </c>
      <c r="I253" s="246" t="s">
        <v>275</v>
      </c>
      <c r="J253" s="150" t="s">
        <v>925</v>
      </c>
      <c r="K253" s="150">
        <f t="shared" ref="K253:AA253" si="101">K256+K257*$AD$257+K258*$AD$258</f>
        <v>10.479437380605736</v>
      </c>
      <c r="L253" s="150">
        <f t="shared" si="101"/>
        <v>9.0686411764204656E-3</v>
      </c>
      <c r="M253" s="150">
        <f t="shared" si="101"/>
        <v>7.236467866616457</v>
      </c>
      <c r="N253" s="150">
        <f t="shared" si="101"/>
        <v>6.87276836598092</v>
      </c>
      <c r="O253" s="150">
        <f t="shared" si="101"/>
        <v>19.979623983440312</v>
      </c>
      <c r="P253" s="150">
        <f t="shared" si="101"/>
        <v>6.2529760456704757</v>
      </c>
      <c r="Q253" s="150">
        <f t="shared" si="101"/>
        <v>1.797186156167689</v>
      </c>
      <c r="R253" s="150">
        <f t="shared" si="101"/>
        <v>0.63306417461541054</v>
      </c>
      <c r="S253" s="150">
        <f t="shared" si="101"/>
        <v>10.05265497202098</v>
      </c>
      <c r="T253" s="150">
        <f t="shared" si="101"/>
        <v>1.0715833255316995</v>
      </c>
      <c r="U253" s="150">
        <f t="shared" si="101"/>
        <v>3.5153251823070288</v>
      </c>
      <c r="V253" s="150">
        <f t="shared" si="101"/>
        <v>16.44114711361717</v>
      </c>
      <c r="W253" s="150">
        <f t="shared" si="101"/>
        <v>12.249820803224967</v>
      </c>
      <c r="X253" s="150">
        <f t="shared" si="101"/>
        <v>6.8347293519185595</v>
      </c>
      <c r="Y253" s="150">
        <f t="shared" si="101"/>
        <v>0.75950267209056876</v>
      </c>
      <c r="Z253" s="150">
        <f t="shared" si="101"/>
        <v>7.2200332649373965E-3</v>
      </c>
      <c r="AA253" s="150">
        <f t="shared" si="101"/>
        <v>20.121123435314175</v>
      </c>
      <c r="AB253" s="150" t="s">
        <v>925</v>
      </c>
      <c r="AC253" s="148" t="s">
        <v>1838</v>
      </c>
      <c r="AD253" s="247" t="s">
        <v>275</v>
      </c>
      <c r="AE253" s="248" t="s">
        <v>275</v>
      </c>
      <c r="AF253" s="249" t="s">
        <v>275</v>
      </c>
      <c r="AG253" s="148" t="s">
        <v>275</v>
      </c>
      <c r="AH253" s="250" t="s">
        <v>275</v>
      </c>
      <c r="AI253" s="149" t="s">
        <v>275</v>
      </c>
    </row>
    <row r="254" spans="1:35" s="94" customFormat="1" ht="26" outlineLevel="1" x14ac:dyDescent="0.3">
      <c r="A254" s="145">
        <v>237</v>
      </c>
      <c r="B254" s="146" t="s">
        <v>923</v>
      </c>
      <c r="C254" s="146" t="s">
        <v>57</v>
      </c>
      <c r="D254" s="145" t="s">
        <v>1559</v>
      </c>
      <c r="E254" s="245" t="s">
        <v>275</v>
      </c>
      <c r="F254" s="246" t="s">
        <v>275</v>
      </c>
      <c r="G254" s="246" t="s">
        <v>275</v>
      </c>
      <c r="H254" s="246" t="s">
        <v>275</v>
      </c>
      <c r="I254" s="246" t="s">
        <v>275</v>
      </c>
      <c r="J254" s="150" t="s">
        <v>925</v>
      </c>
      <c r="K254" s="150">
        <f t="shared" ref="K254:AA254" si="102">K256+K258*$AD$258</f>
        <v>10.400727306438402</v>
      </c>
      <c r="L254" s="150">
        <f t="shared" si="102"/>
        <v>1.7597806922117825E-3</v>
      </c>
      <c r="M254" s="150">
        <f t="shared" si="102"/>
        <v>7.236467866616457</v>
      </c>
      <c r="N254" s="150">
        <f t="shared" si="102"/>
        <v>6.8528175635794755</v>
      </c>
      <c r="O254" s="150">
        <f t="shared" si="102"/>
        <v>19.635958694621785</v>
      </c>
      <c r="P254" s="150">
        <f t="shared" si="102"/>
        <v>5.9464834786786307</v>
      </c>
      <c r="Q254" s="150">
        <f t="shared" si="102"/>
        <v>1.797186156167689</v>
      </c>
      <c r="R254" s="150">
        <f t="shared" si="102"/>
        <v>0.63306417461541054</v>
      </c>
      <c r="S254" s="150">
        <f t="shared" si="102"/>
        <v>9.9316945608246829</v>
      </c>
      <c r="T254" s="150">
        <f t="shared" si="102"/>
        <v>1.0715833255316995</v>
      </c>
      <c r="U254" s="150">
        <f t="shared" si="102"/>
        <v>3.5153251823070288</v>
      </c>
      <c r="V254" s="150">
        <f t="shared" si="102"/>
        <v>16.44114711361717</v>
      </c>
      <c r="W254" s="150">
        <f t="shared" si="102"/>
        <v>12.247705208031167</v>
      </c>
      <c r="X254" s="150">
        <f t="shared" si="102"/>
        <v>6.7403736752026226</v>
      </c>
      <c r="Y254" s="150">
        <f t="shared" si="102"/>
        <v>0.75950267209056876</v>
      </c>
      <c r="Z254" s="150">
        <f t="shared" si="102"/>
        <v>7.2200332649373965E-3</v>
      </c>
      <c r="AA254" s="150">
        <f t="shared" si="102"/>
        <v>20.121123435314175</v>
      </c>
      <c r="AB254" s="150" t="s">
        <v>925</v>
      </c>
      <c r="AC254" s="148" t="s">
        <v>1839</v>
      </c>
      <c r="AD254" s="247" t="s">
        <v>275</v>
      </c>
      <c r="AE254" s="248" t="s">
        <v>275</v>
      </c>
      <c r="AF254" s="249" t="s">
        <v>275</v>
      </c>
      <c r="AG254" s="148" t="s">
        <v>275</v>
      </c>
      <c r="AH254" s="250" t="s">
        <v>275</v>
      </c>
      <c r="AI254" s="149" t="s">
        <v>275</v>
      </c>
    </row>
    <row r="255" spans="1:35" s="94" customFormat="1" ht="26" outlineLevel="1" x14ac:dyDescent="0.3">
      <c r="A255" s="145">
        <v>238</v>
      </c>
      <c r="B255" s="146" t="s">
        <v>923</v>
      </c>
      <c r="C255" s="146" t="s">
        <v>57</v>
      </c>
      <c r="D255" s="145" t="s">
        <v>1560</v>
      </c>
      <c r="E255" s="245" t="s">
        <v>275</v>
      </c>
      <c r="F255" s="149" t="s">
        <v>275</v>
      </c>
      <c r="G255" s="149" t="s">
        <v>275</v>
      </c>
      <c r="H255" s="149" t="s">
        <v>275</v>
      </c>
      <c r="I255" s="149" t="s">
        <v>275</v>
      </c>
      <c r="J255" s="150" t="s">
        <v>925</v>
      </c>
      <c r="K255" s="150">
        <f t="shared" ref="K255:AA255" si="103">K256+K257*$AD$257</f>
        <v>10.459535644689938</v>
      </c>
      <c r="L255" s="150">
        <f t="shared" si="103"/>
        <v>8.5172754935846397E-3</v>
      </c>
      <c r="M255" s="150">
        <f t="shared" si="103"/>
        <v>7.236467866616457</v>
      </c>
      <c r="N255" s="150">
        <f t="shared" si="103"/>
        <v>6.8702352085015717</v>
      </c>
      <c r="O255" s="150">
        <f t="shared" si="103"/>
        <v>19.876824265076834</v>
      </c>
      <c r="P255" s="150">
        <f t="shared" si="103"/>
        <v>4.8269947470501107</v>
      </c>
      <c r="Q255" s="150">
        <f t="shared" si="103"/>
        <v>1.797186156167689</v>
      </c>
      <c r="R255" s="150">
        <f t="shared" si="103"/>
        <v>0.63306417461541054</v>
      </c>
      <c r="S255" s="150">
        <f t="shared" si="103"/>
        <v>9.8495109629711752</v>
      </c>
      <c r="T255" s="150">
        <f t="shared" si="103"/>
        <v>1.0715833255316995</v>
      </c>
      <c r="U255" s="150">
        <f t="shared" si="103"/>
        <v>3.5153251823070288</v>
      </c>
      <c r="V255" s="150">
        <f t="shared" si="103"/>
        <v>16.44114711361717</v>
      </c>
      <c r="W255" s="150">
        <f t="shared" si="103"/>
        <v>12.249820803224967</v>
      </c>
      <c r="X255" s="150">
        <f t="shared" si="103"/>
        <v>6.8347293519185595</v>
      </c>
      <c r="Y255" s="150">
        <f t="shared" si="103"/>
        <v>0.75950267209056876</v>
      </c>
      <c r="Z255" s="150">
        <f t="shared" si="103"/>
        <v>7.2200332649373965E-3</v>
      </c>
      <c r="AA255" s="150">
        <f t="shared" si="103"/>
        <v>20.121123435314175</v>
      </c>
      <c r="AB255" s="150" t="s">
        <v>925</v>
      </c>
      <c r="AC255" s="148" t="s">
        <v>1840</v>
      </c>
      <c r="AD255" s="247" t="s">
        <v>275</v>
      </c>
      <c r="AE255" s="248" t="s">
        <v>275</v>
      </c>
      <c r="AF255" s="249" t="s">
        <v>275</v>
      </c>
      <c r="AG255" s="148" t="s">
        <v>275</v>
      </c>
      <c r="AH255" s="250" t="s">
        <v>275</v>
      </c>
      <c r="AI255" s="149" t="s">
        <v>275</v>
      </c>
    </row>
    <row r="256" spans="1:35" s="94" customFormat="1" ht="39" outlineLevel="1" x14ac:dyDescent="0.3">
      <c r="A256" s="165">
        <v>239</v>
      </c>
      <c r="B256" s="166" t="s">
        <v>923</v>
      </c>
      <c r="C256" s="293" t="s">
        <v>57</v>
      </c>
      <c r="D256" s="165" t="s">
        <v>1561</v>
      </c>
      <c r="E256" s="188" t="s">
        <v>3713</v>
      </c>
      <c r="F256" s="189">
        <v>1</v>
      </c>
      <c r="G256" s="190">
        <v>14</v>
      </c>
      <c r="H256" s="190">
        <v>571</v>
      </c>
      <c r="I256" s="190">
        <v>571</v>
      </c>
      <c r="J256" s="170" t="s">
        <v>925</v>
      </c>
      <c r="K256" s="170">
        <v>10.380825570522603</v>
      </c>
      <c r="L256" s="170">
        <v>1.2084150093759573E-3</v>
      </c>
      <c r="M256" s="170">
        <v>7.236467866616457</v>
      </c>
      <c r="N256" s="170">
        <v>6.8502844061001271</v>
      </c>
      <c r="O256" s="170">
        <v>19.533158976258306</v>
      </c>
      <c r="P256" s="170">
        <v>4.5205021800582657</v>
      </c>
      <c r="Q256" s="170">
        <v>1.797186156167689</v>
      </c>
      <c r="R256" s="170">
        <v>0.63306417461541054</v>
      </c>
      <c r="S256" s="170">
        <v>9.7285505517748785</v>
      </c>
      <c r="T256" s="170">
        <v>1.0715833255316995</v>
      </c>
      <c r="U256" s="170">
        <v>3.5153251823070288</v>
      </c>
      <c r="V256" s="170">
        <v>16.44114711361717</v>
      </c>
      <c r="W256" s="170">
        <v>12.247705208031167</v>
      </c>
      <c r="X256" s="170">
        <v>6.7403736752026226</v>
      </c>
      <c r="Y256" s="170">
        <v>0.75950267209056876</v>
      </c>
      <c r="Z256" s="170">
        <v>7.2200332649373965E-3</v>
      </c>
      <c r="AA256" s="170">
        <v>20.121123435314175</v>
      </c>
      <c r="AB256" s="170" t="s">
        <v>925</v>
      </c>
      <c r="AC256" s="191" t="s">
        <v>1923</v>
      </c>
      <c r="AD256" s="241" t="s">
        <v>275</v>
      </c>
      <c r="AE256" s="193" t="s">
        <v>275</v>
      </c>
      <c r="AF256" s="192" t="s">
        <v>275</v>
      </c>
      <c r="AG256" s="191" t="s">
        <v>275</v>
      </c>
      <c r="AH256" s="194" t="s">
        <v>275</v>
      </c>
      <c r="AI256" s="169" t="s">
        <v>275</v>
      </c>
    </row>
    <row r="257" spans="1:35" s="94" customFormat="1" ht="39" outlineLevel="1" x14ac:dyDescent="0.3">
      <c r="A257" s="165">
        <v>240</v>
      </c>
      <c r="B257" s="166" t="s">
        <v>923</v>
      </c>
      <c r="C257" s="166" t="s">
        <v>275</v>
      </c>
      <c r="D257" s="165" t="s">
        <v>1562</v>
      </c>
      <c r="E257" s="240" t="s">
        <v>3714</v>
      </c>
      <c r="F257" s="189">
        <v>13</v>
      </c>
      <c r="G257" s="189">
        <v>130</v>
      </c>
      <c r="H257" s="189">
        <v>583</v>
      </c>
      <c r="I257" s="189">
        <v>583</v>
      </c>
      <c r="J257" s="170" t="s">
        <v>926</v>
      </c>
      <c r="K257" s="170">
        <v>4.1716339308687775E-2</v>
      </c>
      <c r="L257" s="170">
        <v>3.8736960566306024E-3</v>
      </c>
      <c r="M257" s="170">
        <v>0</v>
      </c>
      <c r="N257" s="170">
        <v>1.0573925272765565E-2</v>
      </c>
      <c r="O257" s="170">
        <v>0.18214260307381899</v>
      </c>
      <c r="P257" s="170">
        <v>0.16244106050567772</v>
      </c>
      <c r="Q257" s="170">
        <v>0</v>
      </c>
      <c r="R257" s="170">
        <v>0</v>
      </c>
      <c r="S257" s="170">
        <v>6.4109017934036922E-2</v>
      </c>
      <c r="T257" s="170">
        <v>0</v>
      </c>
      <c r="U257" s="170">
        <v>0</v>
      </c>
      <c r="V257" s="170">
        <v>0</v>
      </c>
      <c r="W257" s="170">
        <v>1.1212654527136148E-3</v>
      </c>
      <c r="X257" s="170">
        <v>5.0008508659446463E-2</v>
      </c>
      <c r="Y257" s="170">
        <v>0</v>
      </c>
      <c r="Z257" s="170">
        <v>0</v>
      </c>
      <c r="AA257" s="170">
        <v>0</v>
      </c>
      <c r="AB257" s="170" t="s">
        <v>926</v>
      </c>
      <c r="AC257" s="191" t="s">
        <v>1923</v>
      </c>
      <c r="AD257" s="241">
        <f>1/0.53</f>
        <v>1.8867924528301885</v>
      </c>
      <c r="AE257" s="193" t="s">
        <v>2498</v>
      </c>
      <c r="AF257" s="242">
        <v>0.53</v>
      </c>
      <c r="AG257" s="191" t="s">
        <v>2497</v>
      </c>
      <c r="AH257" s="194" t="s">
        <v>275</v>
      </c>
      <c r="AI257" s="169" t="s">
        <v>275</v>
      </c>
    </row>
    <row r="258" spans="1:35" s="94" customFormat="1" ht="65" outlineLevel="1" x14ac:dyDescent="0.3">
      <c r="A258" s="261">
        <v>241</v>
      </c>
      <c r="B258" s="262" t="s">
        <v>923</v>
      </c>
      <c r="C258" s="262" t="s">
        <v>275</v>
      </c>
      <c r="D258" s="261" t="s">
        <v>1563</v>
      </c>
      <c r="E258" s="263" t="s">
        <v>3715</v>
      </c>
      <c r="F258" s="264" t="s">
        <v>275</v>
      </c>
      <c r="G258" s="264" t="s">
        <v>275</v>
      </c>
      <c r="H258" s="264" t="s">
        <v>275</v>
      </c>
      <c r="I258" s="264">
        <v>584</v>
      </c>
      <c r="J258" s="265" t="s">
        <v>926</v>
      </c>
      <c r="K258" s="265">
        <v>1.373219778190066E-2</v>
      </c>
      <c r="L258" s="265">
        <v>3.8044232115671948E-4</v>
      </c>
      <c r="M258" s="265">
        <v>0</v>
      </c>
      <c r="N258" s="265">
        <v>1.7478786607504899E-3</v>
      </c>
      <c r="O258" s="265">
        <v>7.093180567079993E-2</v>
      </c>
      <c r="P258" s="265">
        <v>0.98392709604805162</v>
      </c>
      <c r="Q258" s="265">
        <v>0</v>
      </c>
      <c r="R258" s="265">
        <v>0</v>
      </c>
      <c r="S258" s="265">
        <v>0.14016936624436493</v>
      </c>
      <c r="T258" s="265">
        <v>0</v>
      </c>
      <c r="U258" s="265">
        <v>0</v>
      </c>
      <c r="V258" s="265">
        <v>0</v>
      </c>
      <c r="W258" s="265">
        <v>0</v>
      </c>
      <c r="X258" s="265">
        <v>0</v>
      </c>
      <c r="Y258" s="265">
        <v>0</v>
      </c>
      <c r="Z258" s="265">
        <v>0</v>
      </c>
      <c r="AA258" s="265">
        <v>0</v>
      </c>
      <c r="AB258" s="265" t="s">
        <v>926</v>
      </c>
      <c r="AC258" s="269" t="s">
        <v>1967</v>
      </c>
      <c r="AD258" s="270">
        <f>1/0.69</f>
        <v>1.4492753623188408</v>
      </c>
      <c r="AE258" s="271" t="s">
        <v>2369</v>
      </c>
      <c r="AF258" s="479" t="s">
        <v>2368</v>
      </c>
      <c r="AG258" s="269" t="s">
        <v>2361</v>
      </c>
      <c r="AH258" s="273" t="s">
        <v>2372</v>
      </c>
      <c r="AI258" s="274">
        <v>9024</v>
      </c>
    </row>
    <row r="259" spans="1:35" s="94" customFormat="1" ht="26" outlineLevel="1" x14ac:dyDescent="0.3">
      <c r="A259" s="208">
        <v>242</v>
      </c>
      <c r="B259" s="209" t="s">
        <v>923</v>
      </c>
      <c r="C259" s="209" t="s">
        <v>1541</v>
      </c>
      <c r="D259" s="208" t="s">
        <v>3563</v>
      </c>
      <c r="E259" s="214" t="s">
        <v>3716</v>
      </c>
      <c r="F259" s="212" t="s">
        <v>275</v>
      </c>
      <c r="G259" s="212" t="s">
        <v>275</v>
      </c>
      <c r="H259" s="212" t="s">
        <v>275</v>
      </c>
      <c r="I259" s="212" t="s">
        <v>275</v>
      </c>
      <c r="J259" s="213" t="s">
        <v>925</v>
      </c>
      <c r="K259" s="332">
        <f t="shared" ref="K259:AA259" si="104">K260*K$317</f>
        <v>2.4658307705949085E-2</v>
      </c>
      <c r="L259" s="332">
        <f t="shared" si="104"/>
        <v>4.1121561577068988E-5</v>
      </c>
      <c r="M259" s="332">
        <f t="shared" si="104"/>
        <v>2.5064660049292285E-2</v>
      </c>
      <c r="N259" s="332">
        <f t="shared" si="104"/>
        <v>2.5211986447585551E-2</v>
      </c>
      <c r="O259" s="332">
        <f t="shared" si="104"/>
        <v>0</v>
      </c>
      <c r="P259" s="332">
        <f t="shared" si="104"/>
        <v>3.2430201068002202E-3</v>
      </c>
      <c r="Q259" s="332">
        <f t="shared" si="104"/>
        <v>0</v>
      </c>
      <c r="R259" s="332">
        <f t="shared" si="104"/>
        <v>0</v>
      </c>
      <c r="S259" s="332">
        <f t="shared" si="104"/>
        <v>0.36928573851672014</v>
      </c>
      <c r="T259" s="332">
        <f t="shared" si="104"/>
        <v>0</v>
      </c>
      <c r="U259" s="332">
        <f t="shared" si="104"/>
        <v>0</v>
      </c>
      <c r="V259" s="332">
        <f t="shared" si="104"/>
        <v>0</v>
      </c>
      <c r="W259" s="332">
        <f t="shared" si="104"/>
        <v>5.2848000956161609E-3</v>
      </c>
      <c r="X259" s="332">
        <f t="shared" si="104"/>
        <v>4.1565197686631253E-3</v>
      </c>
      <c r="Y259" s="332">
        <f t="shared" si="104"/>
        <v>0</v>
      </c>
      <c r="Z259" s="332">
        <f t="shared" si="104"/>
        <v>7.4813986946406638E-3</v>
      </c>
      <c r="AA259" s="332">
        <f t="shared" si="104"/>
        <v>0.1612765087892237</v>
      </c>
      <c r="AB259" s="213" t="s">
        <v>925</v>
      </c>
      <c r="AC259" s="214" t="s">
        <v>2880</v>
      </c>
      <c r="AD259" s="215" t="s">
        <v>275</v>
      </c>
      <c r="AE259" s="216" t="s">
        <v>275</v>
      </c>
      <c r="AF259" s="217" t="s">
        <v>275</v>
      </c>
      <c r="AG259" s="214" t="s">
        <v>275</v>
      </c>
      <c r="AH259" s="443" t="s">
        <v>275</v>
      </c>
      <c r="AI259" s="331" t="s">
        <v>275</v>
      </c>
    </row>
    <row r="260" spans="1:35" s="94" customFormat="1" outlineLevel="1" x14ac:dyDescent="0.3">
      <c r="A260" s="333">
        <v>243</v>
      </c>
      <c r="B260" s="334" t="s">
        <v>275</v>
      </c>
      <c r="C260" s="334" t="s">
        <v>275</v>
      </c>
      <c r="D260" s="333" t="s">
        <v>1779</v>
      </c>
      <c r="E260" s="448" t="s">
        <v>275</v>
      </c>
      <c r="F260" s="451" t="s">
        <v>275</v>
      </c>
      <c r="G260" s="451" t="s">
        <v>275</v>
      </c>
      <c r="H260" s="451" t="s">
        <v>275</v>
      </c>
      <c r="I260" s="451" t="s">
        <v>275</v>
      </c>
      <c r="J260" s="336" t="s">
        <v>275</v>
      </c>
      <c r="K260" s="337">
        <v>7.0310335272928803E-3</v>
      </c>
      <c r="L260" s="337">
        <v>7.0310335272928803E-3</v>
      </c>
      <c r="M260" s="337">
        <v>7.0310335272928803E-3</v>
      </c>
      <c r="N260" s="337">
        <v>7.0310335272928803E-3</v>
      </c>
      <c r="O260" s="337">
        <v>0</v>
      </c>
      <c r="P260" s="337">
        <v>7.0310335272928803E-3</v>
      </c>
      <c r="Q260" s="337">
        <v>0</v>
      </c>
      <c r="R260" s="337">
        <v>0</v>
      </c>
      <c r="S260" s="337">
        <v>4.921723469105016E-2</v>
      </c>
      <c r="T260" s="337">
        <v>0</v>
      </c>
      <c r="U260" s="337">
        <v>0</v>
      </c>
      <c r="V260" s="337">
        <v>7.0310335272928803E-3</v>
      </c>
      <c r="W260" s="337">
        <v>7.0310335272928803E-3</v>
      </c>
      <c r="X260" s="337">
        <v>7.0310335272928803E-3</v>
      </c>
      <c r="Y260" s="337">
        <v>0</v>
      </c>
      <c r="Z260" s="337">
        <v>7.0310335272928803E-3</v>
      </c>
      <c r="AA260" s="337">
        <v>7.0310335272928803E-3</v>
      </c>
      <c r="AB260" s="336" t="s">
        <v>275</v>
      </c>
      <c r="AC260" s="448" t="s">
        <v>1780</v>
      </c>
      <c r="AD260" s="449" t="s">
        <v>275</v>
      </c>
      <c r="AE260" s="450" t="s">
        <v>275</v>
      </c>
      <c r="AF260" s="446" t="s">
        <v>275</v>
      </c>
      <c r="AG260" s="448" t="s">
        <v>275</v>
      </c>
      <c r="AH260" s="228" t="s">
        <v>275</v>
      </c>
      <c r="AI260" s="335" t="s">
        <v>275</v>
      </c>
    </row>
    <row r="261" spans="1:35" s="94" customFormat="1" ht="26" outlineLevel="1" x14ac:dyDescent="0.3">
      <c r="A261" s="433">
        <v>244</v>
      </c>
      <c r="B261" s="434" t="s">
        <v>275</v>
      </c>
      <c r="C261" s="434" t="s">
        <v>1542</v>
      </c>
      <c r="D261" s="433" t="s">
        <v>1543</v>
      </c>
      <c r="E261" s="475" t="s">
        <v>3717</v>
      </c>
      <c r="F261" s="480" t="s">
        <v>275</v>
      </c>
      <c r="G261" s="480" t="s">
        <v>275</v>
      </c>
      <c r="H261" s="480" t="s">
        <v>275</v>
      </c>
      <c r="I261" s="480" t="s">
        <v>275</v>
      </c>
      <c r="J261" s="436" t="s">
        <v>925</v>
      </c>
      <c r="K261" s="436" t="s">
        <v>1351</v>
      </c>
      <c r="L261" s="436" t="s">
        <v>1351</v>
      </c>
      <c r="M261" s="436" t="s">
        <v>1351</v>
      </c>
      <c r="N261" s="436" t="s">
        <v>1351</v>
      </c>
      <c r="O261" s="436" t="s">
        <v>1351</v>
      </c>
      <c r="P261" s="436" t="s">
        <v>1351</v>
      </c>
      <c r="Q261" s="436" t="s">
        <v>1351</v>
      </c>
      <c r="R261" s="436" t="s">
        <v>1351</v>
      </c>
      <c r="S261" s="436" t="s">
        <v>1351</v>
      </c>
      <c r="T261" s="436" t="s">
        <v>1351</v>
      </c>
      <c r="U261" s="436" t="s">
        <v>1351</v>
      </c>
      <c r="V261" s="436" t="s">
        <v>1351</v>
      </c>
      <c r="W261" s="436" t="s">
        <v>1351</v>
      </c>
      <c r="X261" s="436" t="s">
        <v>1351</v>
      </c>
      <c r="Y261" s="436" t="s">
        <v>1351</v>
      </c>
      <c r="Z261" s="436" t="s">
        <v>1351</v>
      </c>
      <c r="AA261" s="436" t="s">
        <v>1351</v>
      </c>
      <c r="AB261" s="436" t="s">
        <v>275</v>
      </c>
      <c r="AC261" s="475" t="s">
        <v>1345</v>
      </c>
      <c r="AD261" s="476" t="s">
        <v>275</v>
      </c>
      <c r="AE261" s="477" t="s">
        <v>275</v>
      </c>
      <c r="AF261" s="473" t="s">
        <v>275</v>
      </c>
      <c r="AG261" s="475" t="s">
        <v>275</v>
      </c>
      <c r="AH261" s="478" t="s">
        <v>275</v>
      </c>
      <c r="AI261" s="435" t="s">
        <v>275</v>
      </c>
    </row>
    <row r="262" spans="1:35" s="94" customFormat="1" ht="26" outlineLevel="1" x14ac:dyDescent="0.3">
      <c r="A262" s="165">
        <v>245</v>
      </c>
      <c r="B262" s="166" t="s">
        <v>923</v>
      </c>
      <c r="C262" s="166" t="s">
        <v>60</v>
      </c>
      <c r="D262" s="165" t="s">
        <v>1564</v>
      </c>
      <c r="E262" s="240" t="s">
        <v>3718</v>
      </c>
      <c r="F262" s="189">
        <v>1</v>
      </c>
      <c r="G262" s="189">
        <v>14</v>
      </c>
      <c r="H262" s="189">
        <v>600</v>
      </c>
      <c r="I262" s="189">
        <v>600</v>
      </c>
      <c r="J262" s="170" t="s">
        <v>925</v>
      </c>
      <c r="K262" s="170">
        <v>0.34540905112577563</v>
      </c>
      <c r="L262" s="170">
        <v>8.5051062386731031E-4</v>
      </c>
      <c r="M262" s="170">
        <v>3.0545769863172816</v>
      </c>
      <c r="N262" s="170">
        <v>0.79719127065431084</v>
      </c>
      <c r="O262" s="170">
        <v>7.2846406105641979</v>
      </c>
      <c r="P262" s="170">
        <v>0.99762532084028921</v>
      </c>
      <c r="Q262" s="170">
        <v>0.31476252002053612</v>
      </c>
      <c r="R262" s="170">
        <v>0.17756799107985971</v>
      </c>
      <c r="S262" s="170">
        <v>1.4956305125725609</v>
      </c>
      <c r="T262" s="170">
        <v>0.50530563334278678</v>
      </c>
      <c r="U262" s="170">
        <v>0.53848262507459588</v>
      </c>
      <c r="V262" s="170">
        <v>1.0828906801818099</v>
      </c>
      <c r="W262" s="170">
        <v>6.4695562265303508</v>
      </c>
      <c r="X262" s="170">
        <v>0.25067321712969193</v>
      </c>
      <c r="Y262" s="170">
        <v>0.19023986975550336</v>
      </c>
      <c r="Z262" s="170">
        <v>1.2569993847728995E-3</v>
      </c>
      <c r="AA262" s="170">
        <v>26.419703666496801</v>
      </c>
      <c r="AB262" s="170" t="s">
        <v>925</v>
      </c>
      <c r="AC262" s="191" t="s">
        <v>1923</v>
      </c>
      <c r="AD262" s="241" t="s">
        <v>275</v>
      </c>
      <c r="AE262" s="193" t="s">
        <v>275</v>
      </c>
      <c r="AF262" s="192" t="s">
        <v>275</v>
      </c>
      <c r="AG262" s="191" t="s">
        <v>275</v>
      </c>
      <c r="AH262" s="194" t="s">
        <v>275</v>
      </c>
      <c r="AI262" s="169" t="s">
        <v>275</v>
      </c>
    </row>
    <row r="263" spans="1:35" s="94" customFormat="1" ht="26" outlineLevel="1" x14ac:dyDescent="0.3">
      <c r="A263" s="195">
        <v>246</v>
      </c>
      <c r="B263" s="196" t="s">
        <v>275</v>
      </c>
      <c r="C263" s="196" t="s">
        <v>1789</v>
      </c>
      <c r="D263" s="195" t="s">
        <v>3561</v>
      </c>
      <c r="E263" s="196" t="s">
        <v>3719</v>
      </c>
      <c r="F263" s="198" t="s">
        <v>275</v>
      </c>
      <c r="G263" s="198" t="s">
        <v>275</v>
      </c>
      <c r="H263" s="198" t="s">
        <v>275</v>
      </c>
      <c r="I263" s="198" t="s">
        <v>275</v>
      </c>
      <c r="J263" s="199" t="s">
        <v>925</v>
      </c>
      <c r="K263" s="199" t="s">
        <v>1351</v>
      </c>
      <c r="L263" s="199" t="s">
        <v>1351</v>
      </c>
      <c r="M263" s="199" t="s">
        <v>1351</v>
      </c>
      <c r="N263" s="199" t="s">
        <v>1351</v>
      </c>
      <c r="O263" s="199" t="s">
        <v>1351</v>
      </c>
      <c r="P263" s="199" t="s">
        <v>1351</v>
      </c>
      <c r="Q263" s="199" t="s">
        <v>1351</v>
      </c>
      <c r="R263" s="199" t="s">
        <v>1351</v>
      </c>
      <c r="S263" s="199" t="s">
        <v>1351</v>
      </c>
      <c r="T263" s="199" t="s">
        <v>1351</v>
      </c>
      <c r="U263" s="199" t="s">
        <v>1351</v>
      </c>
      <c r="V263" s="199" t="s">
        <v>1351</v>
      </c>
      <c r="W263" s="199" t="s">
        <v>1351</v>
      </c>
      <c r="X263" s="199" t="s">
        <v>1351</v>
      </c>
      <c r="Y263" s="199" t="s">
        <v>1351</v>
      </c>
      <c r="Z263" s="199" t="s">
        <v>1351</v>
      </c>
      <c r="AA263" s="199" t="s">
        <v>1351</v>
      </c>
      <c r="AB263" s="199" t="s">
        <v>275</v>
      </c>
      <c r="AC263" s="277" t="s">
        <v>1345</v>
      </c>
      <c r="AD263" s="202" t="s">
        <v>275</v>
      </c>
      <c r="AE263" s="203" t="s">
        <v>275</v>
      </c>
      <c r="AF263" s="204" t="s">
        <v>275</v>
      </c>
      <c r="AG263" s="205" t="s">
        <v>275</v>
      </c>
      <c r="AH263" s="206" t="s">
        <v>275</v>
      </c>
      <c r="AI263" s="207" t="s">
        <v>275</v>
      </c>
    </row>
    <row r="264" spans="1:35" s="94" customFormat="1" ht="26" outlineLevel="1" x14ac:dyDescent="0.3">
      <c r="A264" s="165">
        <v>247</v>
      </c>
      <c r="B264" s="166" t="s">
        <v>923</v>
      </c>
      <c r="C264" s="166" t="s">
        <v>500</v>
      </c>
      <c r="D264" s="165" t="s">
        <v>501</v>
      </c>
      <c r="E264" s="240" t="s">
        <v>3720</v>
      </c>
      <c r="F264" s="189">
        <v>1</v>
      </c>
      <c r="G264" s="189">
        <v>14</v>
      </c>
      <c r="H264" s="189">
        <v>587</v>
      </c>
      <c r="I264" s="189">
        <v>587</v>
      </c>
      <c r="J264" s="170" t="s">
        <v>925</v>
      </c>
      <c r="K264" s="170">
        <v>0.88222603485850404</v>
      </c>
      <c r="L264" s="170">
        <v>0</v>
      </c>
      <c r="M264" s="170">
        <v>0</v>
      </c>
      <c r="N264" s="170">
        <v>1.5266513942033535</v>
      </c>
      <c r="O264" s="170">
        <v>0.19784658639494951</v>
      </c>
      <c r="P264" s="170">
        <v>1.0611095232643536E-2</v>
      </c>
      <c r="Q264" s="170">
        <v>1.1898921755506135E-2</v>
      </c>
      <c r="R264" s="170">
        <v>0</v>
      </c>
      <c r="S264" s="170">
        <v>2.5667756682811542</v>
      </c>
      <c r="T264" s="170">
        <v>2.0279866279787759</v>
      </c>
      <c r="U264" s="170">
        <v>0</v>
      </c>
      <c r="V264" s="170">
        <v>0</v>
      </c>
      <c r="W264" s="170">
        <v>0</v>
      </c>
      <c r="X264" s="170">
        <v>0</v>
      </c>
      <c r="Y264" s="170">
        <v>1.4197192291921913E-2</v>
      </c>
      <c r="Z264" s="170">
        <v>0</v>
      </c>
      <c r="AA264" s="170">
        <v>0</v>
      </c>
      <c r="AB264" s="170" t="s">
        <v>925</v>
      </c>
      <c r="AC264" s="191" t="s">
        <v>1923</v>
      </c>
      <c r="AD264" s="241" t="s">
        <v>275</v>
      </c>
      <c r="AE264" s="193" t="s">
        <v>275</v>
      </c>
      <c r="AF264" s="192" t="s">
        <v>275</v>
      </c>
      <c r="AG264" s="191" t="s">
        <v>275</v>
      </c>
      <c r="AH264" s="194" t="s">
        <v>275</v>
      </c>
      <c r="AI264" s="169" t="s">
        <v>275</v>
      </c>
    </row>
    <row r="265" spans="1:35" s="94" customFormat="1" ht="26" outlineLevel="1" x14ac:dyDescent="0.3">
      <c r="A265" s="208">
        <v>248</v>
      </c>
      <c r="B265" s="209" t="s">
        <v>923</v>
      </c>
      <c r="C265" s="210" t="s">
        <v>1599</v>
      </c>
      <c r="D265" s="211" t="s">
        <v>1689</v>
      </c>
      <c r="E265" s="209" t="s">
        <v>3721</v>
      </c>
      <c r="F265" s="212" t="s">
        <v>275</v>
      </c>
      <c r="G265" s="212" t="s">
        <v>275</v>
      </c>
      <c r="H265" s="212" t="s">
        <v>275</v>
      </c>
      <c r="I265" s="212" t="s">
        <v>275</v>
      </c>
      <c r="J265" s="213" t="s">
        <v>925</v>
      </c>
      <c r="K265" s="213">
        <f>K266*K$319</f>
        <v>3.3992901153493498</v>
      </c>
      <c r="L265" s="213">
        <f t="shared" ref="L265:AA265" si="105">L266*L$319</f>
        <v>2.0981623758192267</v>
      </c>
      <c r="M265" s="213">
        <f t="shared" si="105"/>
        <v>2.6512675535870169</v>
      </c>
      <c r="N265" s="213">
        <f t="shared" si="105"/>
        <v>10.894098919127837</v>
      </c>
      <c r="O265" s="213">
        <f t="shared" si="105"/>
        <v>0</v>
      </c>
      <c r="P265" s="213">
        <f t="shared" si="105"/>
        <v>6.670328552520802</v>
      </c>
      <c r="Q265" s="213">
        <f t="shared" si="105"/>
        <v>7.9148893439694206</v>
      </c>
      <c r="R265" s="213">
        <f t="shared" si="105"/>
        <v>9.7204324702745115</v>
      </c>
      <c r="S265" s="213">
        <f t="shared" si="105"/>
        <v>7.6662161749225488</v>
      </c>
      <c r="T265" s="213">
        <f t="shared" si="105"/>
        <v>5.2592459838456742</v>
      </c>
      <c r="U265" s="213">
        <f t="shared" si="105"/>
        <v>9.0409401811894341</v>
      </c>
      <c r="V265" s="213">
        <f t="shared" si="105"/>
        <v>14.429036858251013</v>
      </c>
      <c r="W265" s="213">
        <f t="shared" si="105"/>
        <v>5.4851416195334499</v>
      </c>
      <c r="X265" s="213">
        <f t="shared" si="105"/>
        <v>27.171947891149951</v>
      </c>
      <c r="Y265" s="213">
        <f t="shared" si="105"/>
        <v>0</v>
      </c>
      <c r="Z265" s="213">
        <f t="shared" si="105"/>
        <v>2.8935382324341949</v>
      </c>
      <c r="AA265" s="213">
        <f t="shared" si="105"/>
        <v>17.8714042467045</v>
      </c>
      <c r="AB265" s="213" t="s">
        <v>925</v>
      </c>
      <c r="AC265" s="214" t="s">
        <v>1841</v>
      </c>
      <c r="AD265" s="215" t="s">
        <v>275</v>
      </c>
      <c r="AE265" s="216" t="s">
        <v>275</v>
      </c>
      <c r="AF265" s="217" t="s">
        <v>275</v>
      </c>
      <c r="AG265" s="218" t="s">
        <v>275</v>
      </c>
      <c r="AH265" s="219" t="s">
        <v>275</v>
      </c>
      <c r="AI265" s="220" t="s">
        <v>275</v>
      </c>
    </row>
    <row r="266" spans="1:35" s="94" customFormat="1" outlineLevel="1" x14ac:dyDescent="0.3">
      <c r="A266" s="221">
        <v>249</v>
      </c>
      <c r="B266" s="222" t="s">
        <v>275</v>
      </c>
      <c r="C266" s="222" t="s">
        <v>275</v>
      </c>
      <c r="D266" s="221" t="s">
        <v>1690</v>
      </c>
      <c r="E266" s="222" t="s">
        <v>275</v>
      </c>
      <c r="F266" s="223" t="s">
        <v>275</v>
      </c>
      <c r="G266" s="223" t="s">
        <v>275</v>
      </c>
      <c r="H266" s="223" t="s">
        <v>275</v>
      </c>
      <c r="I266" s="223" t="s">
        <v>275</v>
      </c>
      <c r="J266" s="224" t="s">
        <v>275</v>
      </c>
      <c r="K266" s="225">
        <v>0.34709406708246077</v>
      </c>
      <c r="L266" s="225">
        <v>0.34709406708246077</v>
      </c>
      <c r="M266" s="225">
        <v>0.34709406708246077</v>
      </c>
      <c r="N266" s="225">
        <v>0.34709406708246077</v>
      </c>
      <c r="O266" s="225">
        <v>0</v>
      </c>
      <c r="P266" s="225">
        <v>0.34709406708246077</v>
      </c>
      <c r="Q266" s="225">
        <v>0.29415374516878273</v>
      </c>
      <c r="R266" s="225">
        <v>0.6857218661986203</v>
      </c>
      <c r="S266" s="225">
        <v>0.50331589166591739</v>
      </c>
      <c r="T266" s="225">
        <v>0.51389943794622517</v>
      </c>
      <c r="U266" s="225">
        <v>0.43256752859767988</v>
      </c>
      <c r="V266" s="225">
        <v>0.34709406708246077</v>
      </c>
      <c r="W266" s="225">
        <v>0.34709406708246077</v>
      </c>
      <c r="X266" s="225">
        <v>0.34709406708246077</v>
      </c>
      <c r="Y266" s="225">
        <v>0</v>
      </c>
      <c r="Z266" s="225">
        <v>0.34709406708246077</v>
      </c>
      <c r="AA266" s="225">
        <v>0.34709406708246077</v>
      </c>
      <c r="AB266" s="224" t="s">
        <v>275</v>
      </c>
      <c r="AC266" s="327" t="s">
        <v>1600</v>
      </c>
      <c r="AD266" s="227" t="s">
        <v>275</v>
      </c>
      <c r="AE266" s="228" t="s">
        <v>275</v>
      </c>
      <c r="AF266" s="229" t="s">
        <v>275</v>
      </c>
      <c r="AG266" s="230" t="s">
        <v>275</v>
      </c>
      <c r="AH266" s="231" t="s">
        <v>275</v>
      </c>
      <c r="AI266" s="232" t="s">
        <v>275</v>
      </c>
    </row>
    <row r="267" spans="1:35" s="94" customFormat="1" outlineLevel="1" x14ac:dyDescent="0.3">
      <c r="A267" s="433">
        <v>250</v>
      </c>
      <c r="B267" s="434" t="s">
        <v>275</v>
      </c>
      <c r="C267" s="434" t="s">
        <v>3054</v>
      </c>
      <c r="D267" s="433" t="s">
        <v>3562</v>
      </c>
      <c r="E267" s="471" t="s">
        <v>3722</v>
      </c>
      <c r="F267" s="472" t="s">
        <v>275</v>
      </c>
      <c r="G267" s="472" t="s">
        <v>275</v>
      </c>
      <c r="H267" s="473" t="s">
        <v>275</v>
      </c>
      <c r="I267" s="473" t="s">
        <v>275</v>
      </c>
      <c r="J267" s="474" t="s">
        <v>925</v>
      </c>
      <c r="K267" s="437" t="s">
        <v>1351</v>
      </c>
      <c r="L267" s="437" t="s">
        <v>1351</v>
      </c>
      <c r="M267" s="437" t="s">
        <v>1351</v>
      </c>
      <c r="N267" s="437" t="s">
        <v>1351</v>
      </c>
      <c r="O267" s="437" t="s">
        <v>1351</v>
      </c>
      <c r="P267" s="437" t="s">
        <v>1351</v>
      </c>
      <c r="Q267" s="437" t="s">
        <v>1351</v>
      </c>
      <c r="R267" s="437" t="s">
        <v>1351</v>
      </c>
      <c r="S267" s="437" t="s">
        <v>1351</v>
      </c>
      <c r="T267" s="437" t="s">
        <v>1351</v>
      </c>
      <c r="U267" s="437" t="s">
        <v>1351</v>
      </c>
      <c r="V267" s="437" t="s">
        <v>1351</v>
      </c>
      <c r="W267" s="437" t="s">
        <v>1351</v>
      </c>
      <c r="X267" s="437" t="s">
        <v>1351</v>
      </c>
      <c r="Y267" s="437" t="s">
        <v>1351</v>
      </c>
      <c r="Z267" s="437" t="s">
        <v>1351</v>
      </c>
      <c r="AA267" s="437" t="s">
        <v>1351</v>
      </c>
      <c r="AB267" s="474" t="s">
        <v>275</v>
      </c>
      <c r="AC267" s="277" t="s">
        <v>1345</v>
      </c>
      <c r="AD267" s="476" t="s">
        <v>275</v>
      </c>
      <c r="AE267" s="477" t="s">
        <v>275</v>
      </c>
      <c r="AF267" s="473" t="s">
        <v>275</v>
      </c>
      <c r="AG267" s="475" t="s">
        <v>275</v>
      </c>
      <c r="AH267" s="478" t="s">
        <v>275</v>
      </c>
      <c r="AI267" s="435" t="s">
        <v>275</v>
      </c>
    </row>
    <row r="268" spans="1:35" s="94" customFormat="1" ht="26" outlineLevel="1" x14ac:dyDescent="0.3">
      <c r="A268" s="208">
        <v>251</v>
      </c>
      <c r="B268" s="209" t="s">
        <v>923</v>
      </c>
      <c r="C268" s="209" t="s">
        <v>1552</v>
      </c>
      <c r="D268" s="208" t="s">
        <v>1553</v>
      </c>
      <c r="E268" s="214" t="s">
        <v>3723</v>
      </c>
      <c r="F268" s="212" t="s">
        <v>275</v>
      </c>
      <c r="G268" s="212" t="s">
        <v>275</v>
      </c>
      <c r="H268" s="212" t="s">
        <v>275</v>
      </c>
      <c r="I268" s="212" t="s">
        <v>275</v>
      </c>
      <c r="J268" s="213" t="s">
        <v>925</v>
      </c>
      <c r="K268" s="332">
        <f t="shared" ref="K268:AA268" si="106">K269*K$317</f>
        <v>2.3238470682288632E-2</v>
      </c>
      <c r="L268" s="332">
        <f t="shared" si="106"/>
        <v>3.8753762606672919E-5</v>
      </c>
      <c r="M268" s="332">
        <f t="shared" si="106"/>
        <v>2.362142506545508E-2</v>
      </c>
      <c r="N268" s="332">
        <f t="shared" si="106"/>
        <v>2.3760268340033863E-2</v>
      </c>
      <c r="O268" s="332">
        <f t="shared" si="106"/>
        <v>0.28080102850014049</v>
      </c>
      <c r="P268" s="332">
        <f t="shared" si="106"/>
        <v>3.0562854747638404E-3</v>
      </c>
      <c r="Q268" s="332">
        <f t="shared" si="106"/>
        <v>0</v>
      </c>
      <c r="R268" s="332">
        <f t="shared" si="106"/>
        <v>0</v>
      </c>
      <c r="S268" s="332">
        <f t="shared" si="106"/>
        <v>0</v>
      </c>
      <c r="T268" s="332">
        <f t="shared" si="106"/>
        <v>0</v>
      </c>
      <c r="U268" s="332">
        <f t="shared" si="106"/>
        <v>0</v>
      </c>
      <c r="V268" s="332">
        <f t="shared" si="106"/>
        <v>0</v>
      </c>
      <c r="W268" s="332">
        <f t="shared" si="106"/>
        <v>4.980498805848825E-3</v>
      </c>
      <c r="X268" s="332">
        <f t="shared" si="106"/>
        <v>3.9171853939160423E-3</v>
      </c>
      <c r="Y268" s="332">
        <f t="shared" si="106"/>
        <v>0</v>
      </c>
      <c r="Z268" s="332">
        <f t="shared" si="106"/>
        <v>7.0506162183212101E-3</v>
      </c>
      <c r="AA268" s="332">
        <f t="shared" si="106"/>
        <v>0.15199013111252713</v>
      </c>
      <c r="AB268" s="213" t="s">
        <v>925</v>
      </c>
      <c r="AC268" s="291" t="s">
        <v>2881</v>
      </c>
      <c r="AD268" s="215" t="s">
        <v>275</v>
      </c>
      <c r="AE268" s="216" t="s">
        <v>275</v>
      </c>
      <c r="AF268" s="217" t="s">
        <v>275</v>
      </c>
      <c r="AG268" s="214" t="s">
        <v>275</v>
      </c>
      <c r="AH268" s="443" t="s">
        <v>275</v>
      </c>
      <c r="AI268" s="331" t="s">
        <v>275</v>
      </c>
    </row>
    <row r="269" spans="1:35" s="94" customFormat="1" outlineLevel="1" x14ac:dyDescent="0.3">
      <c r="A269" s="333">
        <v>252</v>
      </c>
      <c r="B269" s="334" t="s">
        <v>275</v>
      </c>
      <c r="C269" s="334" t="s">
        <v>275</v>
      </c>
      <c r="D269" s="333" t="s">
        <v>3314</v>
      </c>
      <c r="E269" s="448" t="s">
        <v>275</v>
      </c>
      <c r="F269" s="451" t="s">
        <v>275</v>
      </c>
      <c r="G269" s="451" t="s">
        <v>275</v>
      </c>
      <c r="H269" s="451" t="s">
        <v>275</v>
      </c>
      <c r="I269" s="451" t="s">
        <v>275</v>
      </c>
      <c r="J269" s="336" t="s">
        <v>275</v>
      </c>
      <c r="K269" s="337">
        <v>6.6261832903790185E-3</v>
      </c>
      <c r="L269" s="337">
        <v>6.6261832903790185E-3</v>
      </c>
      <c r="M269" s="337">
        <v>6.6261832903790185E-3</v>
      </c>
      <c r="N269" s="337">
        <v>6.6261832903790185E-3</v>
      </c>
      <c r="O269" s="337">
        <v>4.6383283032653128E-2</v>
      </c>
      <c r="P269" s="337">
        <v>6.6261832903790185E-3</v>
      </c>
      <c r="Q269" s="337">
        <v>0</v>
      </c>
      <c r="R269" s="337">
        <v>0</v>
      </c>
      <c r="S269" s="337">
        <v>0</v>
      </c>
      <c r="T269" s="337">
        <v>0</v>
      </c>
      <c r="U269" s="337">
        <v>0</v>
      </c>
      <c r="V269" s="337">
        <v>6.6261832903790185E-3</v>
      </c>
      <c r="W269" s="337">
        <v>6.6261832903790185E-3</v>
      </c>
      <c r="X269" s="337">
        <v>6.6261832903790185E-3</v>
      </c>
      <c r="Y269" s="337">
        <v>0</v>
      </c>
      <c r="Z269" s="337">
        <v>6.6261832903790185E-3</v>
      </c>
      <c r="AA269" s="337">
        <v>6.6261832903790185E-3</v>
      </c>
      <c r="AB269" s="336" t="s">
        <v>275</v>
      </c>
      <c r="AC269" s="448" t="s">
        <v>1556</v>
      </c>
      <c r="AD269" s="449" t="s">
        <v>275</v>
      </c>
      <c r="AE269" s="450" t="s">
        <v>275</v>
      </c>
      <c r="AF269" s="446" t="s">
        <v>275</v>
      </c>
      <c r="AG269" s="448" t="s">
        <v>275</v>
      </c>
      <c r="AH269" s="228" t="s">
        <v>275</v>
      </c>
      <c r="AI269" s="335" t="s">
        <v>275</v>
      </c>
    </row>
    <row r="270" spans="1:35" s="94" customFormat="1" outlineLevel="1" x14ac:dyDescent="0.3">
      <c r="A270" s="460">
        <v>253</v>
      </c>
      <c r="B270" s="461" t="s">
        <v>275</v>
      </c>
      <c r="C270" s="461" t="s">
        <v>3055</v>
      </c>
      <c r="D270" s="460" t="s">
        <v>3056</v>
      </c>
      <c r="E270" s="462" t="s">
        <v>275</v>
      </c>
      <c r="F270" s="463" t="s">
        <v>275</v>
      </c>
      <c r="G270" s="463" t="s">
        <v>275</v>
      </c>
      <c r="H270" s="464" t="s">
        <v>275</v>
      </c>
      <c r="I270" s="464" t="s">
        <v>275</v>
      </c>
      <c r="J270" s="465" t="s">
        <v>925</v>
      </c>
      <c r="K270" s="466" t="s">
        <v>1351</v>
      </c>
      <c r="L270" s="466" t="s">
        <v>1351</v>
      </c>
      <c r="M270" s="466" t="s">
        <v>1351</v>
      </c>
      <c r="N270" s="466" t="s">
        <v>1351</v>
      </c>
      <c r="O270" s="466" t="s">
        <v>1351</v>
      </c>
      <c r="P270" s="466" t="s">
        <v>1351</v>
      </c>
      <c r="Q270" s="466" t="s">
        <v>1351</v>
      </c>
      <c r="R270" s="466" t="s">
        <v>1351</v>
      </c>
      <c r="S270" s="466" t="s">
        <v>1351</v>
      </c>
      <c r="T270" s="466" t="s">
        <v>1351</v>
      </c>
      <c r="U270" s="466" t="s">
        <v>1351</v>
      </c>
      <c r="V270" s="466" t="s">
        <v>1351</v>
      </c>
      <c r="W270" s="466" t="s">
        <v>1351</v>
      </c>
      <c r="X270" s="466" t="s">
        <v>1351</v>
      </c>
      <c r="Y270" s="466" t="s">
        <v>1351</v>
      </c>
      <c r="Z270" s="466" t="s">
        <v>1351</v>
      </c>
      <c r="AA270" s="466" t="s">
        <v>1351</v>
      </c>
      <c r="AB270" s="465" t="s">
        <v>275</v>
      </c>
      <c r="AC270" s="316" t="s">
        <v>3121</v>
      </c>
      <c r="AD270" s="467" t="s">
        <v>275</v>
      </c>
      <c r="AE270" s="468" t="s">
        <v>275</v>
      </c>
      <c r="AF270" s="464" t="s">
        <v>275</v>
      </c>
      <c r="AG270" s="469" t="s">
        <v>275</v>
      </c>
      <c r="AH270" s="318" t="s">
        <v>275</v>
      </c>
      <c r="AI270" s="470" t="s">
        <v>275</v>
      </c>
    </row>
    <row r="271" spans="1:35" s="94" customFormat="1" ht="26" x14ac:dyDescent="0.3">
      <c r="A271" s="138">
        <v>254</v>
      </c>
      <c r="B271" s="138" t="s">
        <v>923</v>
      </c>
      <c r="C271" s="139" t="s">
        <v>1772</v>
      </c>
      <c r="D271" s="138" t="s">
        <v>1773</v>
      </c>
      <c r="E271" s="140" t="s">
        <v>275</v>
      </c>
      <c r="F271" s="141" t="s">
        <v>275</v>
      </c>
      <c r="G271" s="141" t="s">
        <v>275</v>
      </c>
      <c r="H271" s="141" t="s">
        <v>275</v>
      </c>
      <c r="I271" s="141" t="s">
        <v>275</v>
      </c>
      <c r="J271" s="141" t="s">
        <v>275</v>
      </c>
      <c r="K271" s="141" t="s">
        <v>275</v>
      </c>
      <c r="L271" s="142" t="s">
        <v>275</v>
      </c>
      <c r="M271" s="141" t="s">
        <v>275</v>
      </c>
      <c r="N271" s="141" t="s">
        <v>275</v>
      </c>
      <c r="O271" s="141" t="s">
        <v>275</v>
      </c>
      <c r="P271" s="141" t="s">
        <v>275</v>
      </c>
      <c r="Q271" s="141" t="s">
        <v>275</v>
      </c>
      <c r="R271" s="141" t="s">
        <v>275</v>
      </c>
      <c r="S271" s="141" t="s">
        <v>275</v>
      </c>
      <c r="T271" s="141" t="s">
        <v>275</v>
      </c>
      <c r="U271" s="141" t="s">
        <v>275</v>
      </c>
      <c r="V271" s="141" t="s">
        <v>275</v>
      </c>
      <c r="W271" s="141" t="s">
        <v>275</v>
      </c>
      <c r="X271" s="141" t="s">
        <v>275</v>
      </c>
      <c r="Y271" s="141" t="s">
        <v>275</v>
      </c>
      <c r="Z271" s="141" t="s">
        <v>275</v>
      </c>
      <c r="AA271" s="141" t="s">
        <v>275</v>
      </c>
      <c r="AB271" s="141" t="s">
        <v>275</v>
      </c>
      <c r="AC271" s="172" t="s">
        <v>275</v>
      </c>
      <c r="AD271" s="244" t="s">
        <v>275</v>
      </c>
      <c r="AE271" s="138" t="s">
        <v>275</v>
      </c>
      <c r="AF271" s="141" t="s">
        <v>275</v>
      </c>
      <c r="AG271" s="172" t="s">
        <v>275</v>
      </c>
      <c r="AH271" s="173" t="s">
        <v>275</v>
      </c>
      <c r="AI271" s="141" t="s">
        <v>275</v>
      </c>
    </row>
    <row r="272" spans="1:35" s="94" customFormat="1" ht="39" outlineLevel="1" x14ac:dyDescent="0.3">
      <c r="A272" s="145">
        <v>255</v>
      </c>
      <c r="B272" s="146" t="s">
        <v>923</v>
      </c>
      <c r="C272" s="280" t="s">
        <v>1786</v>
      </c>
      <c r="D272" s="145" t="s">
        <v>3315</v>
      </c>
      <c r="E272" s="146" t="s">
        <v>275</v>
      </c>
      <c r="F272" s="149" t="s">
        <v>275</v>
      </c>
      <c r="G272" s="149" t="s">
        <v>275</v>
      </c>
      <c r="H272" s="149" t="s">
        <v>275</v>
      </c>
      <c r="I272" s="149" t="s">
        <v>275</v>
      </c>
      <c r="J272" s="150" t="s">
        <v>925</v>
      </c>
      <c r="K272" s="150">
        <f>SUM(K274,K276,K278,K282,K296,K300)</f>
        <v>0.97438376047040254</v>
      </c>
      <c r="L272" s="150">
        <f t="shared" ref="L272:AA272" si="107">SUM(L274,L276,L278,L282,L296,L300)</f>
        <v>1.5603583277852222</v>
      </c>
      <c r="M272" s="150">
        <f t="shared" si="107"/>
        <v>8.2621965784099771</v>
      </c>
      <c r="N272" s="150">
        <f t="shared" si="107"/>
        <v>9.7317334077269297</v>
      </c>
      <c r="O272" s="150">
        <f t="shared" si="107"/>
        <v>9.4979768057543854</v>
      </c>
      <c r="P272" s="150">
        <f t="shared" si="107"/>
        <v>1.3456789440650021</v>
      </c>
      <c r="Q272" s="150">
        <f t="shared" si="107"/>
        <v>13.130707272791827</v>
      </c>
      <c r="R272" s="150">
        <f t="shared" si="107"/>
        <v>11.292587494444696</v>
      </c>
      <c r="S272" s="150">
        <f t="shared" si="107"/>
        <v>8.7852656007588585</v>
      </c>
      <c r="T272" s="150">
        <f t="shared" si="107"/>
        <v>14.357746927733103</v>
      </c>
      <c r="U272" s="150">
        <f t="shared" si="107"/>
        <v>36.740656942186725</v>
      </c>
      <c r="V272" s="150">
        <f t="shared" si="107"/>
        <v>18.809918556473793</v>
      </c>
      <c r="W272" s="150">
        <f t="shared" si="107"/>
        <v>8.5901781051140809</v>
      </c>
      <c r="X272" s="150">
        <f t="shared" si="107"/>
        <v>6.3299921450161198</v>
      </c>
      <c r="Y272" s="150">
        <f t="shared" si="107"/>
        <v>6.8870866571635236</v>
      </c>
      <c r="Z272" s="150">
        <f t="shared" si="107"/>
        <v>0.28711332163611358</v>
      </c>
      <c r="AA272" s="150">
        <f t="shared" si="107"/>
        <v>27.327091056246662</v>
      </c>
      <c r="AB272" s="150" t="s">
        <v>925</v>
      </c>
      <c r="AC272" s="146" t="s">
        <v>2190</v>
      </c>
      <c r="AD272" s="150" t="s">
        <v>275</v>
      </c>
      <c r="AE272" s="145" t="s">
        <v>275</v>
      </c>
      <c r="AF272" s="149" t="s">
        <v>275</v>
      </c>
      <c r="AG272" s="146" t="s">
        <v>275</v>
      </c>
      <c r="AH272" s="152" t="s">
        <v>275</v>
      </c>
      <c r="AI272" s="149" t="s">
        <v>275</v>
      </c>
    </row>
    <row r="273" spans="1:35" s="94" customFormat="1" ht="26" outlineLevel="1" x14ac:dyDescent="0.3">
      <c r="A273" s="433">
        <v>256</v>
      </c>
      <c r="B273" s="434" t="s">
        <v>275</v>
      </c>
      <c r="C273" s="434" t="s">
        <v>1522</v>
      </c>
      <c r="D273" s="433" t="s">
        <v>1523</v>
      </c>
      <c r="E273" s="434" t="s">
        <v>3724</v>
      </c>
      <c r="F273" s="481" t="s">
        <v>275</v>
      </c>
      <c r="G273" s="481" t="s">
        <v>275</v>
      </c>
      <c r="H273" s="481" t="s">
        <v>275</v>
      </c>
      <c r="I273" s="481" t="s">
        <v>275</v>
      </c>
      <c r="J273" s="436" t="s">
        <v>925</v>
      </c>
      <c r="K273" s="437" t="s">
        <v>1351</v>
      </c>
      <c r="L273" s="437" t="s">
        <v>1351</v>
      </c>
      <c r="M273" s="437" t="s">
        <v>1351</v>
      </c>
      <c r="N273" s="437" t="s">
        <v>1351</v>
      </c>
      <c r="O273" s="437" t="s">
        <v>1351</v>
      </c>
      <c r="P273" s="437" t="s">
        <v>1351</v>
      </c>
      <c r="Q273" s="437" t="s">
        <v>1351</v>
      </c>
      <c r="R273" s="437" t="s">
        <v>1351</v>
      </c>
      <c r="S273" s="437" t="s">
        <v>1351</v>
      </c>
      <c r="T273" s="437" t="s">
        <v>1351</v>
      </c>
      <c r="U273" s="437" t="s">
        <v>1351</v>
      </c>
      <c r="V273" s="437" t="s">
        <v>1351</v>
      </c>
      <c r="W273" s="437" t="s">
        <v>1351</v>
      </c>
      <c r="X273" s="437" t="s">
        <v>1351</v>
      </c>
      <c r="Y273" s="437" t="s">
        <v>1351</v>
      </c>
      <c r="Z273" s="437" t="s">
        <v>1351</v>
      </c>
      <c r="AA273" s="437" t="s">
        <v>1351</v>
      </c>
      <c r="AB273" s="436" t="s">
        <v>275</v>
      </c>
      <c r="AC273" s="475" t="s">
        <v>1345</v>
      </c>
      <c r="AD273" s="436" t="s">
        <v>275</v>
      </c>
      <c r="AE273" s="433" t="s">
        <v>275</v>
      </c>
      <c r="AF273" s="435" t="s">
        <v>275</v>
      </c>
      <c r="AG273" s="434" t="s">
        <v>275</v>
      </c>
      <c r="AH273" s="438" t="s">
        <v>275</v>
      </c>
      <c r="AI273" s="435" t="s">
        <v>275</v>
      </c>
    </row>
    <row r="274" spans="1:35" s="94" customFormat="1" ht="26" outlineLevel="1" x14ac:dyDescent="0.3">
      <c r="A274" s="208">
        <v>257</v>
      </c>
      <c r="B274" s="209" t="s">
        <v>923</v>
      </c>
      <c r="C274" s="209" t="s">
        <v>1524</v>
      </c>
      <c r="D274" s="208" t="s">
        <v>1525</v>
      </c>
      <c r="E274" s="214" t="s">
        <v>3725</v>
      </c>
      <c r="F274" s="212" t="s">
        <v>275</v>
      </c>
      <c r="G274" s="212" t="s">
        <v>275</v>
      </c>
      <c r="H274" s="212" t="s">
        <v>275</v>
      </c>
      <c r="I274" s="212" t="s">
        <v>275</v>
      </c>
      <c r="J274" s="213" t="s">
        <v>925</v>
      </c>
      <c r="K274" s="332">
        <f t="shared" ref="K274:AA274" si="108">K275*K$317</f>
        <v>0.18079861351218227</v>
      </c>
      <c r="L274" s="332">
        <f t="shared" si="108"/>
        <v>3.0150979569438147E-4</v>
      </c>
      <c r="M274" s="332">
        <f t="shared" si="108"/>
        <v>0.18377805318622575</v>
      </c>
      <c r="N274" s="332">
        <f t="shared" si="108"/>
        <v>0.18485827364834365</v>
      </c>
      <c r="O274" s="332">
        <f t="shared" si="108"/>
        <v>0</v>
      </c>
      <c r="P274" s="332">
        <f t="shared" si="108"/>
        <v>2.3778336530375511E-2</v>
      </c>
      <c r="Q274" s="332">
        <f t="shared" si="108"/>
        <v>0</v>
      </c>
      <c r="R274" s="332">
        <f t="shared" si="108"/>
        <v>0.16417014611755712</v>
      </c>
      <c r="S274" s="332">
        <f t="shared" si="108"/>
        <v>0</v>
      </c>
      <c r="T274" s="332">
        <f t="shared" si="108"/>
        <v>0</v>
      </c>
      <c r="U274" s="332">
        <f t="shared" si="108"/>
        <v>0</v>
      </c>
      <c r="V274" s="332">
        <f t="shared" si="108"/>
        <v>0</v>
      </c>
      <c r="W274" s="332">
        <f t="shared" si="108"/>
        <v>3.8748990456710423E-2</v>
      </c>
      <c r="X274" s="332">
        <f t="shared" si="108"/>
        <v>3.0476260584134236E-2</v>
      </c>
      <c r="Y274" s="332">
        <f t="shared" si="108"/>
        <v>3.6990101992721061E-4</v>
      </c>
      <c r="Z274" s="332">
        <f t="shared" si="108"/>
        <v>5.4854798928336286E-2</v>
      </c>
      <c r="AA274" s="332">
        <f t="shared" si="108"/>
        <v>1.1825048794464554</v>
      </c>
      <c r="AB274" s="213" t="s">
        <v>925</v>
      </c>
      <c r="AC274" s="209" t="s">
        <v>2882</v>
      </c>
      <c r="AD274" s="215" t="s">
        <v>275</v>
      </c>
      <c r="AE274" s="216" t="s">
        <v>275</v>
      </c>
      <c r="AF274" s="217" t="s">
        <v>275</v>
      </c>
      <c r="AG274" s="214" t="s">
        <v>275</v>
      </c>
      <c r="AH274" s="443" t="s">
        <v>275</v>
      </c>
      <c r="AI274" s="331" t="s">
        <v>275</v>
      </c>
    </row>
    <row r="275" spans="1:35" s="94" customFormat="1" outlineLevel="1" x14ac:dyDescent="0.3">
      <c r="A275" s="333">
        <v>258</v>
      </c>
      <c r="B275" s="334" t="s">
        <v>275</v>
      </c>
      <c r="C275" s="334" t="s">
        <v>275</v>
      </c>
      <c r="D275" s="333" t="s">
        <v>1632</v>
      </c>
      <c r="E275" s="448" t="s">
        <v>275</v>
      </c>
      <c r="F275" s="451" t="s">
        <v>275</v>
      </c>
      <c r="G275" s="451" t="s">
        <v>275</v>
      </c>
      <c r="H275" s="451" t="s">
        <v>275</v>
      </c>
      <c r="I275" s="451" t="s">
        <v>275</v>
      </c>
      <c r="J275" s="336" t="s">
        <v>275</v>
      </c>
      <c r="K275" s="337">
        <v>5.1552650265027311E-2</v>
      </c>
      <c r="L275" s="337">
        <v>5.1552650265027311E-2</v>
      </c>
      <c r="M275" s="337">
        <v>5.1552650265027311E-2</v>
      </c>
      <c r="N275" s="337">
        <v>5.1552650265027311E-2</v>
      </c>
      <c r="O275" s="337">
        <v>0</v>
      </c>
      <c r="P275" s="337">
        <v>5.1552650265027311E-2</v>
      </c>
      <c r="Q275" s="337">
        <v>0</v>
      </c>
      <c r="R275" s="337">
        <v>0.3485228728428455</v>
      </c>
      <c r="S275" s="337">
        <v>0</v>
      </c>
      <c r="T275" s="337">
        <v>0</v>
      </c>
      <c r="U275" s="337">
        <v>0</v>
      </c>
      <c r="V275" s="337">
        <v>5.1552650265027311E-2</v>
      </c>
      <c r="W275" s="337">
        <v>5.1552650265027311E-2</v>
      </c>
      <c r="X275" s="337">
        <v>5.1552650265027311E-2</v>
      </c>
      <c r="Y275" s="337">
        <v>1.2345679012345678E-2</v>
      </c>
      <c r="Z275" s="337">
        <v>5.1552650265027311E-2</v>
      </c>
      <c r="AA275" s="337">
        <v>5.1552650265027311E-2</v>
      </c>
      <c r="AB275" s="336" t="s">
        <v>275</v>
      </c>
      <c r="AC275" s="448" t="s">
        <v>1532</v>
      </c>
      <c r="AD275" s="449" t="s">
        <v>275</v>
      </c>
      <c r="AE275" s="450" t="s">
        <v>275</v>
      </c>
      <c r="AF275" s="446" t="s">
        <v>275</v>
      </c>
      <c r="AG275" s="448" t="s">
        <v>275</v>
      </c>
      <c r="AH275" s="228" t="s">
        <v>275</v>
      </c>
      <c r="AI275" s="335" t="s">
        <v>275</v>
      </c>
    </row>
    <row r="276" spans="1:35" s="94" customFormat="1" ht="26" outlineLevel="1" x14ac:dyDescent="0.3">
      <c r="A276" s="208">
        <v>259</v>
      </c>
      <c r="B276" s="209" t="s">
        <v>923</v>
      </c>
      <c r="C276" s="209" t="s">
        <v>1526</v>
      </c>
      <c r="D276" s="208" t="s">
        <v>1527</v>
      </c>
      <c r="E276" s="214" t="s">
        <v>3726</v>
      </c>
      <c r="F276" s="212" t="s">
        <v>275</v>
      </c>
      <c r="G276" s="212" t="s">
        <v>275</v>
      </c>
      <c r="H276" s="212" t="s">
        <v>275</v>
      </c>
      <c r="I276" s="212" t="s">
        <v>275</v>
      </c>
      <c r="J276" s="213" t="s">
        <v>925</v>
      </c>
      <c r="K276" s="332">
        <f t="shared" ref="K276:AA276" si="109">K277*K$317</f>
        <v>4.9896008510034152E-2</v>
      </c>
      <c r="L276" s="332">
        <f t="shared" si="109"/>
        <v>8.3209351220007202E-5</v>
      </c>
      <c r="M276" s="332">
        <f t="shared" si="109"/>
        <v>5.0718261205689862E-2</v>
      </c>
      <c r="N276" s="332">
        <f t="shared" si="109"/>
        <v>5.1016375711788749E-2</v>
      </c>
      <c r="O276" s="332">
        <f t="shared" si="109"/>
        <v>0.34563686900335566</v>
      </c>
      <c r="P276" s="332">
        <f t="shared" si="109"/>
        <v>6.5622410417109167E-3</v>
      </c>
      <c r="Q276" s="332">
        <f t="shared" si="109"/>
        <v>0</v>
      </c>
      <c r="R276" s="332">
        <f t="shared" si="109"/>
        <v>0</v>
      </c>
      <c r="S276" s="332">
        <f t="shared" si="109"/>
        <v>0.3188695293173931</v>
      </c>
      <c r="T276" s="332">
        <f t="shared" si="109"/>
        <v>0</v>
      </c>
      <c r="U276" s="332">
        <f t="shared" si="109"/>
        <v>0</v>
      </c>
      <c r="V276" s="332">
        <f t="shared" si="109"/>
        <v>0</v>
      </c>
      <c r="W276" s="332">
        <f t="shared" si="109"/>
        <v>1.0693776462245829E-2</v>
      </c>
      <c r="X276" s="332">
        <f t="shared" si="109"/>
        <v>8.4107047499980894E-3</v>
      </c>
      <c r="Y276" s="332">
        <f t="shared" si="109"/>
        <v>0</v>
      </c>
      <c r="Z276" s="332">
        <f t="shared" si="109"/>
        <v>1.5138586856254056E-2</v>
      </c>
      <c r="AA276" s="332">
        <f t="shared" si="109"/>
        <v>0.32634251105051559</v>
      </c>
      <c r="AB276" s="213" t="s">
        <v>925</v>
      </c>
      <c r="AC276" s="209" t="s">
        <v>2883</v>
      </c>
      <c r="AD276" s="215" t="s">
        <v>275</v>
      </c>
      <c r="AE276" s="216" t="s">
        <v>275</v>
      </c>
      <c r="AF276" s="217" t="s">
        <v>275</v>
      </c>
      <c r="AG276" s="214" t="s">
        <v>275</v>
      </c>
      <c r="AH276" s="443" t="s">
        <v>275</v>
      </c>
      <c r="AI276" s="331" t="s">
        <v>275</v>
      </c>
    </row>
    <row r="277" spans="1:35" s="94" customFormat="1" outlineLevel="1" x14ac:dyDescent="0.3">
      <c r="A277" s="333">
        <v>260</v>
      </c>
      <c r="B277" s="334" t="s">
        <v>275</v>
      </c>
      <c r="C277" s="334" t="s">
        <v>275</v>
      </c>
      <c r="D277" s="333" t="s">
        <v>1631</v>
      </c>
      <c r="E277" s="448" t="s">
        <v>275</v>
      </c>
      <c r="F277" s="451" t="s">
        <v>275</v>
      </c>
      <c r="G277" s="451" t="s">
        <v>275</v>
      </c>
      <c r="H277" s="451" t="s">
        <v>275</v>
      </c>
      <c r="I277" s="451" t="s">
        <v>275</v>
      </c>
      <c r="J277" s="336" t="s">
        <v>275</v>
      </c>
      <c r="K277" s="337">
        <v>1.4227274348900339E-2</v>
      </c>
      <c r="L277" s="337">
        <v>1.4227274348900339E-2</v>
      </c>
      <c r="M277" s="337">
        <v>1.4227274348900339E-2</v>
      </c>
      <c r="N277" s="337">
        <v>1.4227274348900339E-2</v>
      </c>
      <c r="O277" s="337">
        <v>5.7092998580290731E-2</v>
      </c>
      <c r="P277" s="337">
        <v>1.4227274348900339E-2</v>
      </c>
      <c r="Q277" s="337">
        <v>0</v>
      </c>
      <c r="R277" s="337">
        <v>0</v>
      </c>
      <c r="S277" s="337">
        <v>4.2497921862011644E-2</v>
      </c>
      <c r="T277" s="337">
        <v>0</v>
      </c>
      <c r="U277" s="337">
        <v>0</v>
      </c>
      <c r="V277" s="337">
        <v>1.4227274348900339E-2</v>
      </c>
      <c r="W277" s="337">
        <v>1.4227274348900339E-2</v>
      </c>
      <c r="X277" s="337">
        <v>1.4227274348900339E-2</v>
      </c>
      <c r="Y277" s="337">
        <v>0</v>
      </c>
      <c r="Z277" s="337">
        <v>1.4227274348900339E-2</v>
      </c>
      <c r="AA277" s="337">
        <v>1.4227274348900339E-2</v>
      </c>
      <c r="AB277" s="336" t="s">
        <v>275</v>
      </c>
      <c r="AC277" s="448" t="s">
        <v>1533</v>
      </c>
      <c r="AD277" s="449" t="s">
        <v>275</v>
      </c>
      <c r="AE277" s="450" t="s">
        <v>275</v>
      </c>
      <c r="AF277" s="446" t="s">
        <v>275</v>
      </c>
      <c r="AG277" s="448" t="s">
        <v>275</v>
      </c>
      <c r="AH277" s="228" t="s">
        <v>275</v>
      </c>
      <c r="AI277" s="335" t="s">
        <v>275</v>
      </c>
    </row>
    <row r="278" spans="1:35" s="94" customFormat="1" ht="26" outlineLevel="1" x14ac:dyDescent="0.3">
      <c r="A278" s="208">
        <v>261</v>
      </c>
      <c r="B278" s="209" t="s">
        <v>923</v>
      </c>
      <c r="C278" s="209" t="s">
        <v>1528</v>
      </c>
      <c r="D278" s="208" t="s">
        <v>1529</v>
      </c>
      <c r="E278" s="214" t="s">
        <v>3727</v>
      </c>
      <c r="F278" s="212" t="s">
        <v>275</v>
      </c>
      <c r="G278" s="212" t="s">
        <v>275</v>
      </c>
      <c r="H278" s="212" t="s">
        <v>275</v>
      </c>
      <c r="I278" s="212" t="s">
        <v>275</v>
      </c>
      <c r="J278" s="213" t="s">
        <v>925</v>
      </c>
      <c r="K278" s="332">
        <f t="shared" ref="K278:AA278" si="110">K279*K$317</f>
        <v>3.6562318322614161E-2</v>
      </c>
      <c r="L278" s="332">
        <f t="shared" si="110"/>
        <v>6.0973349924619534E-5</v>
      </c>
      <c r="M278" s="332">
        <f t="shared" si="110"/>
        <v>3.7164840762743734E-2</v>
      </c>
      <c r="N278" s="332">
        <f t="shared" si="110"/>
        <v>3.738329024986823E-2</v>
      </c>
      <c r="O278" s="332">
        <f t="shared" si="110"/>
        <v>0</v>
      </c>
      <c r="P278" s="332">
        <f t="shared" si="110"/>
        <v>4.8086160204279128E-3</v>
      </c>
      <c r="Q278" s="332">
        <f t="shared" si="110"/>
        <v>0</v>
      </c>
      <c r="R278" s="332">
        <f t="shared" si="110"/>
        <v>0</v>
      </c>
      <c r="S278" s="332">
        <f t="shared" si="110"/>
        <v>0.5475616122834126</v>
      </c>
      <c r="T278" s="332">
        <f t="shared" si="110"/>
        <v>0</v>
      </c>
      <c r="U278" s="332">
        <f t="shared" si="110"/>
        <v>0</v>
      </c>
      <c r="V278" s="332">
        <f t="shared" si="110"/>
        <v>0</v>
      </c>
      <c r="W278" s="332">
        <f t="shared" si="110"/>
        <v>7.8360829003963767E-3</v>
      </c>
      <c r="X278" s="332">
        <f t="shared" si="110"/>
        <v>6.1631155190522207E-3</v>
      </c>
      <c r="Y278" s="332">
        <f t="shared" si="110"/>
        <v>0</v>
      </c>
      <c r="Z278" s="332">
        <f t="shared" si="110"/>
        <v>1.1093108409294778E-2</v>
      </c>
      <c r="AA278" s="332">
        <f t="shared" si="110"/>
        <v>0.23913413372195241</v>
      </c>
      <c r="AB278" s="213" t="s">
        <v>925</v>
      </c>
      <c r="AC278" s="209" t="s">
        <v>2884</v>
      </c>
      <c r="AD278" s="215" t="s">
        <v>275</v>
      </c>
      <c r="AE278" s="216" t="s">
        <v>275</v>
      </c>
      <c r="AF278" s="217" t="s">
        <v>275</v>
      </c>
      <c r="AG278" s="214" t="s">
        <v>275</v>
      </c>
      <c r="AH278" s="443" t="s">
        <v>275</v>
      </c>
      <c r="AI278" s="331" t="s">
        <v>275</v>
      </c>
    </row>
    <row r="279" spans="1:35" s="94" customFormat="1" outlineLevel="1" x14ac:dyDescent="0.3">
      <c r="A279" s="333">
        <v>262</v>
      </c>
      <c r="B279" s="334" t="s">
        <v>275</v>
      </c>
      <c r="C279" s="334" t="s">
        <v>275</v>
      </c>
      <c r="D279" s="333" t="s">
        <v>1630</v>
      </c>
      <c r="E279" s="448" t="s">
        <v>275</v>
      </c>
      <c r="F279" s="451" t="s">
        <v>275</v>
      </c>
      <c r="G279" s="451" t="s">
        <v>275</v>
      </c>
      <c r="H279" s="451" t="s">
        <v>275</v>
      </c>
      <c r="I279" s="451" t="s">
        <v>275</v>
      </c>
      <c r="J279" s="336" t="s">
        <v>275</v>
      </c>
      <c r="K279" s="337">
        <v>1.0425325574951513E-2</v>
      </c>
      <c r="L279" s="337">
        <v>1.0425325574951513E-2</v>
      </c>
      <c r="M279" s="337">
        <v>1.0425325574951513E-2</v>
      </c>
      <c r="N279" s="337">
        <v>1.0425325574951513E-2</v>
      </c>
      <c r="O279" s="337">
        <v>0</v>
      </c>
      <c r="P279" s="337">
        <v>1.0425325574951513E-2</v>
      </c>
      <c r="Q279" s="337">
        <v>0</v>
      </c>
      <c r="R279" s="337">
        <v>0</v>
      </c>
      <c r="S279" s="337">
        <v>7.2977279024660585E-2</v>
      </c>
      <c r="T279" s="337">
        <v>0</v>
      </c>
      <c r="U279" s="337">
        <v>0</v>
      </c>
      <c r="V279" s="337">
        <v>1.0425325574951513E-2</v>
      </c>
      <c r="W279" s="337">
        <v>1.0425325574951513E-2</v>
      </c>
      <c r="X279" s="337">
        <v>1.0425325574951513E-2</v>
      </c>
      <c r="Y279" s="337">
        <v>0</v>
      </c>
      <c r="Z279" s="337">
        <v>1.0425325574951513E-2</v>
      </c>
      <c r="AA279" s="337">
        <v>1.0425325574951513E-2</v>
      </c>
      <c r="AB279" s="336" t="s">
        <v>275</v>
      </c>
      <c r="AC279" s="448" t="s">
        <v>1534</v>
      </c>
      <c r="AD279" s="449" t="s">
        <v>275</v>
      </c>
      <c r="AE279" s="450" t="s">
        <v>275</v>
      </c>
      <c r="AF279" s="446" t="s">
        <v>275</v>
      </c>
      <c r="AG279" s="448" t="s">
        <v>275</v>
      </c>
      <c r="AH279" s="228" t="s">
        <v>275</v>
      </c>
      <c r="AI279" s="335" t="s">
        <v>275</v>
      </c>
    </row>
    <row r="280" spans="1:35" s="94" customFormat="1" ht="26" outlineLevel="1" x14ac:dyDescent="0.3">
      <c r="A280" s="433">
        <v>263</v>
      </c>
      <c r="B280" s="434" t="s">
        <v>275</v>
      </c>
      <c r="C280" s="434" t="s">
        <v>3057</v>
      </c>
      <c r="D280" s="433" t="s">
        <v>3564</v>
      </c>
      <c r="E280" s="434" t="s">
        <v>3728</v>
      </c>
      <c r="F280" s="481" t="s">
        <v>275</v>
      </c>
      <c r="G280" s="481" t="s">
        <v>275</v>
      </c>
      <c r="H280" s="481" t="s">
        <v>275</v>
      </c>
      <c r="I280" s="481" t="s">
        <v>275</v>
      </c>
      <c r="J280" s="436" t="s">
        <v>925</v>
      </c>
      <c r="K280" s="437" t="s">
        <v>1351</v>
      </c>
      <c r="L280" s="437" t="s">
        <v>1351</v>
      </c>
      <c r="M280" s="437" t="s">
        <v>1351</v>
      </c>
      <c r="N280" s="437" t="s">
        <v>1351</v>
      </c>
      <c r="O280" s="437" t="s">
        <v>1351</v>
      </c>
      <c r="P280" s="437" t="s">
        <v>1351</v>
      </c>
      <c r="Q280" s="437" t="s">
        <v>1351</v>
      </c>
      <c r="R280" s="437" t="s">
        <v>1351</v>
      </c>
      <c r="S280" s="437" t="s">
        <v>1351</v>
      </c>
      <c r="T280" s="437" t="s">
        <v>1351</v>
      </c>
      <c r="U280" s="437" t="s">
        <v>1351</v>
      </c>
      <c r="V280" s="437" t="s">
        <v>1351</v>
      </c>
      <c r="W280" s="437" t="s">
        <v>1351</v>
      </c>
      <c r="X280" s="437" t="s">
        <v>1351</v>
      </c>
      <c r="Y280" s="437" t="s">
        <v>1351</v>
      </c>
      <c r="Z280" s="437" t="s">
        <v>1351</v>
      </c>
      <c r="AA280" s="437" t="s">
        <v>1351</v>
      </c>
      <c r="AB280" s="436" t="s">
        <v>275</v>
      </c>
      <c r="AC280" s="475" t="s">
        <v>1345</v>
      </c>
      <c r="AD280" s="436" t="s">
        <v>275</v>
      </c>
      <c r="AE280" s="433" t="s">
        <v>275</v>
      </c>
      <c r="AF280" s="435" t="s">
        <v>275</v>
      </c>
      <c r="AG280" s="434" t="s">
        <v>275</v>
      </c>
      <c r="AH280" s="438" t="s">
        <v>275</v>
      </c>
      <c r="AI280" s="435" t="s">
        <v>275</v>
      </c>
    </row>
    <row r="281" spans="1:35" s="94" customFormat="1" ht="26" outlineLevel="1" x14ac:dyDescent="0.3">
      <c r="A281" s="433">
        <v>264</v>
      </c>
      <c r="B281" s="434" t="s">
        <v>275</v>
      </c>
      <c r="C281" s="434" t="s">
        <v>1538</v>
      </c>
      <c r="D281" s="433" t="s">
        <v>1539</v>
      </c>
      <c r="E281" s="475" t="s">
        <v>3729</v>
      </c>
      <c r="F281" s="480" t="s">
        <v>275</v>
      </c>
      <c r="G281" s="480" t="s">
        <v>275</v>
      </c>
      <c r="H281" s="480" t="s">
        <v>275</v>
      </c>
      <c r="I281" s="480" t="s">
        <v>275</v>
      </c>
      <c r="J281" s="436" t="s">
        <v>925</v>
      </c>
      <c r="K281" s="437" t="s">
        <v>1351</v>
      </c>
      <c r="L281" s="437" t="s">
        <v>1351</v>
      </c>
      <c r="M281" s="437" t="s">
        <v>1351</v>
      </c>
      <c r="N281" s="437" t="s">
        <v>1351</v>
      </c>
      <c r="O281" s="437" t="s">
        <v>1351</v>
      </c>
      <c r="P281" s="437" t="s">
        <v>1351</v>
      </c>
      <c r="Q281" s="437" t="s">
        <v>1351</v>
      </c>
      <c r="R281" s="437" t="s">
        <v>1351</v>
      </c>
      <c r="S281" s="437" t="s">
        <v>1351</v>
      </c>
      <c r="T281" s="437" t="s">
        <v>1351</v>
      </c>
      <c r="U281" s="437" t="s">
        <v>1351</v>
      </c>
      <c r="V281" s="437" t="s">
        <v>1351</v>
      </c>
      <c r="W281" s="437" t="s">
        <v>1351</v>
      </c>
      <c r="X281" s="437" t="s">
        <v>1351</v>
      </c>
      <c r="Y281" s="437" t="s">
        <v>1351</v>
      </c>
      <c r="Z281" s="437" t="s">
        <v>1351</v>
      </c>
      <c r="AA281" s="437" t="s">
        <v>1351</v>
      </c>
      <c r="AB281" s="436" t="s">
        <v>275</v>
      </c>
      <c r="AC281" s="475" t="s">
        <v>1345</v>
      </c>
      <c r="AD281" s="476" t="s">
        <v>275</v>
      </c>
      <c r="AE281" s="477" t="s">
        <v>275</v>
      </c>
      <c r="AF281" s="473" t="s">
        <v>275</v>
      </c>
      <c r="AG281" s="475" t="s">
        <v>275</v>
      </c>
      <c r="AH281" s="478" t="s">
        <v>275</v>
      </c>
      <c r="AI281" s="435" t="s">
        <v>275</v>
      </c>
    </row>
    <row r="282" spans="1:35" s="94" customFormat="1" ht="39" outlineLevel="1" x14ac:dyDescent="0.3">
      <c r="A282" s="145">
        <v>265</v>
      </c>
      <c r="B282" s="146" t="s">
        <v>923</v>
      </c>
      <c r="C282" s="146" t="s">
        <v>63</v>
      </c>
      <c r="D282" s="145" t="s">
        <v>1575</v>
      </c>
      <c r="E282" s="245" t="s">
        <v>275</v>
      </c>
      <c r="F282" s="246" t="s">
        <v>275</v>
      </c>
      <c r="G282" s="246" t="s">
        <v>275</v>
      </c>
      <c r="H282" s="246" t="s">
        <v>275</v>
      </c>
      <c r="I282" s="246" t="s">
        <v>275</v>
      </c>
      <c r="J282" s="150" t="s">
        <v>925</v>
      </c>
      <c r="K282" s="150">
        <f t="shared" ref="K282:AA282" si="111">K289+K290*$AD$290+K291*$AD$291+K294*$AD$294</f>
        <v>0.60893590370407069</v>
      </c>
      <c r="L282" s="150">
        <f t="shared" si="111"/>
        <v>1.5597488866701046</v>
      </c>
      <c r="M282" s="150">
        <f t="shared" si="111"/>
        <v>7.8907263865046078</v>
      </c>
      <c r="N282" s="150">
        <f t="shared" si="111"/>
        <v>9.3580797684762089</v>
      </c>
      <c r="O282" s="150">
        <f t="shared" si="111"/>
        <v>8.7590798848361153</v>
      </c>
      <c r="P282" s="150">
        <f t="shared" si="111"/>
        <v>1.2976158425085911</v>
      </c>
      <c r="Q282" s="150">
        <f t="shared" si="111"/>
        <v>13.130707272791827</v>
      </c>
      <c r="R282" s="150">
        <f t="shared" si="111"/>
        <v>11.128417348327138</v>
      </c>
      <c r="S282" s="150">
        <f t="shared" si="111"/>
        <v>6.9357183797711759</v>
      </c>
      <c r="T282" s="150">
        <f t="shared" si="111"/>
        <v>14.357746927733103</v>
      </c>
      <c r="U282" s="150">
        <f t="shared" si="111"/>
        <v>36.740656942186725</v>
      </c>
      <c r="V282" s="150">
        <f t="shared" si="111"/>
        <v>18.809918556473793</v>
      </c>
      <c r="W282" s="150">
        <f t="shared" si="111"/>
        <v>8.5118548523015818</v>
      </c>
      <c r="X282" s="150">
        <f t="shared" si="111"/>
        <v>6.2683905436743395</v>
      </c>
      <c r="Y282" s="150">
        <f t="shared" si="111"/>
        <v>6.8867167561435965</v>
      </c>
      <c r="Z282" s="150">
        <f t="shared" si="111"/>
        <v>0.17623543207553999</v>
      </c>
      <c r="AA282" s="150">
        <f t="shared" si="111"/>
        <v>24.936896433541119</v>
      </c>
      <c r="AB282" s="150" t="s">
        <v>925</v>
      </c>
      <c r="AC282" s="148" t="s">
        <v>2505</v>
      </c>
      <c r="AD282" s="247" t="s">
        <v>275</v>
      </c>
      <c r="AE282" s="248" t="s">
        <v>275</v>
      </c>
      <c r="AF282" s="249" t="s">
        <v>275</v>
      </c>
      <c r="AG282" s="148" t="s">
        <v>275</v>
      </c>
      <c r="AH282" s="250" t="s">
        <v>275</v>
      </c>
      <c r="AI282" s="149" t="s">
        <v>275</v>
      </c>
    </row>
    <row r="283" spans="1:35" s="94" customFormat="1" ht="39" outlineLevel="1" x14ac:dyDescent="0.3">
      <c r="A283" s="145">
        <v>266</v>
      </c>
      <c r="B283" s="146" t="s">
        <v>923</v>
      </c>
      <c r="C283" s="146" t="s">
        <v>63</v>
      </c>
      <c r="D283" s="145" t="s">
        <v>1577</v>
      </c>
      <c r="E283" s="452" t="s">
        <v>275</v>
      </c>
      <c r="F283" s="453" t="s">
        <v>275</v>
      </c>
      <c r="G283" s="453" t="s">
        <v>275</v>
      </c>
      <c r="H283" s="453" t="s">
        <v>275</v>
      </c>
      <c r="I283" s="453" t="s">
        <v>275</v>
      </c>
      <c r="J283" s="150" t="s">
        <v>925</v>
      </c>
      <c r="K283" s="163">
        <f t="shared" ref="K283:AA283" si="112">K289+K290*$AD$290+K291*$AD$291</f>
        <v>0.32415679930747682</v>
      </c>
      <c r="L283" s="163">
        <f t="shared" si="112"/>
        <v>1.5589486256701952</v>
      </c>
      <c r="M283" s="163">
        <f t="shared" si="112"/>
        <v>7.8236446411541376</v>
      </c>
      <c r="N283" s="163">
        <f t="shared" si="112"/>
        <v>9.3330871672764921</v>
      </c>
      <c r="O283" s="163">
        <f t="shared" si="112"/>
        <v>8.7118701665864595</v>
      </c>
      <c r="P283" s="163">
        <f t="shared" si="112"/>
        <v>1.2734786250953292</v>
      </c>
      <c r="Q283" s="163">
        <f t="shared" si="112"/>
        <v>13.005053746251768</v>
      </c>
      <c r="R283" s="163">
        <f t="shared" si="112"/>
        <v>11.073128871391337</v>
      </c>
      <c r="S283" s="163">
        <f t="shared" si="112"/>
        <v>6.7156020662937559</v>
      </c>
      <c r="T283" s="163">
        <f t="shared" si="112"/>
        <v>14.2704497374424</v>
      </c>
      <c r="U283" s="163">
        <f t="shared" si="112"/>
        <v>36.269295413492372</v>
      </c>
      <c r="V283" s="163">
        <f t="shared" si="112"/>
        <v>18.809918556473793</v>
      </c>
      <c r="W283" s="163">
        <f t="shared" si="112"/>
        <v>8.4766443506626938</v>
      </c>
      <c r="X283" s="163">
        <f t="shared" si="112"/>
        <v>6.267704139924466</v>
      </c>
      <c r="Y283" s="163">
        <f t="shared" si="112"/>
        <v>6.8389956798625189</v>
      </c>
      <c r="Z283" s="163">
        <f t="shared" si="112"/>
        <v>0.17623543207553999</v>
      </c>
      <c r="AA283" s="163">
        <f t="shared" si="112"/>
        <v>24.936896433541119</v>
      </c>
      <c r="AB283" s="150" t="s">
        <v>925</v>
      </c>
      <c r="AC283" s="148" t="s">
        <v>2489</v>
      </c>
      <c r="AD283" s="454" t="s">
        <v>275</v>
      </c>
      <c r="AE283" s="455" t="s">
        <v>275</v>
      </c>
      <c r="AF283" s="456" t="s">
        <v>275</v>
      </c>
      <c r="AG283" s="161" t="s">
        <v>275</v>
      </c>
      <c r="AH283" s="250" t="s">
        <v>275</v>
      </c>
      <c r="AI283" s="162" t="s">
        <v>275</v>
      </c>
    </row>
    <row r="284" spans="1:35" s="94" customFormat="1" ht="39" outlineLevel="1" x14ac:dyDescent="0.3">
      <c r="A284" s="145">
        <v>267</v>
      </c>
      <c r="B284" s="146" t="s">
        <v>923</v>
      </c>
      <c r="C284" s="146" t="s">
        <v>63</v>
      </c>
      <c r="D284" s="145" t="s">
        <v>1580</v>
      </c>
      <c r="E284" s="452" t="s">
        <v>275</v>
      </c>
      <c r="F284" s="453" t="s">
        <v>275</v>
      </c>
      <c r="G284" s="453" t="s">
        <v>275</v>
      </c>
      <c r="H284" s="453" t="s">
        <v>275</v>
      </c>
      <c r="I284" s="453" t="s">
        <v>275</v>
      </c>
      <c r="J284" s="150" t="s">
        <v>925</v>
      </c>
      <c r="K284" s="163">
        <f t="shared" ref="K284:AA284" si="113">K289+K291*$AD$291+K294*$AD$294</f>
        <v>0.36466345728547722</v>
      </c>
      <c r="L284" s="163">
        <f t="shared" si="113"/>
        <v>1.0854814589758122</v>
      </c>
      <c r="M284" s="163">
        <f t="shared" si="113"/>
        <v>7.4200029664402773</v>
      </c>
      <c r="N284" s="163">
        <f t="shared" si="113"/>
        <v>5.203077228372103</v>
      </c>
      <c r="O284" s="163">
        <f t="shared" si="113"/>
        <v>7.5546944345391376</v>
      </c>
      <c r="P284" s="163">
        <f t="shared" si="113"/>
        <v>0.95589369461117901</v>
      </c>
      <c r="Q284" s="163">
        <f t="shared" si="113"/>
        <v>8.3847320012829325</v>
      </c>
      <c r="R284" s="163">
        <f t="shared" si="113"/>
        <v>5.851645763329862</v>
      </c>
      <c r="S284" s="163">
        <f t="shared" si="113"/>
        <v>4.9745581484057304</v>
      </c>
      <c r="T284" s="163">
        <f t="shared" si="113"/>
        <v>10.584139424445</v>
      </c>
      <c r="U284" s="163">
        <f t="shared" si="113"/>
        <v>29.809745481523382</v>
      </c>
      <c r="V284" s="163">
        <f t="shared" si="113"/>
        <v>18.346081110737877</v>
      </c>
      <c r="W284" s="163">
        <f t="shared" si="113"/>
        <v>6.960979039866074</v>
      </c>
      <c r="X284" s="163">
        <f t="shared" si="113"/>
        <v>6.1753411879117266</v>
      </c>
      <c r="Y284" s="163">
        <f t="shared" si="113"/>
        <v>3.183545294497514</v>
      </c>
      <c r="Z284" s="163">
        <f t="shared" si="113"/>
        <v>0.17451008693253381</v>
      </c>
      <c r="AA284" s="163">
        <f t="shared" si="113"/>
        <v>24.936896433541119</v>
      </c>
      <c r="AB284" s="150" t="s">
        <v>925</v>
      </c>
      <c r="AC284" s="148" t="s">
        <v>2504</v>
      </c>
      <c r="AD284" s="454" t="s">
        <v>275</v>
      </c>
      <c r="AE284" s="455" t="s">
        <v>275</v>
      </c>
      <c r="AF284" s="456" t="s">
        <v>275</v>
      </c>
      <c r="AG284" s="161" t="s">
        <v>275</v>
      </c>
      <c r="AH284" s="250" t="s">
        <v>275</v>
      </c>
      <c r="AI284" s="162" t="s">
        <v>275</v>
      </c>
    </row>
    <row r="285" spans="1:35" s="94" customFormat="1" ht="39" outlineLevel="1" x14ac:dyDescent="0.3">
      <c r="A285" s="145">
        <v>268</v>
      </c>
      <c r="B285" s="146" t="s">
        <v>923</v>
      </c>
      <c r="C285" s="146" t="s">
        <v>63</v>
      </c>
      <c r="D285" s="145" t="s">
        <v>1576</v>
      </c>
      <c r="E285" s="452" t="s">
        <v>275</v>
      </c>
      <c r="F285" s="453" t="s">
        <v>275</v>
      </c>
      <c r="G285" s="453" t="s">
        <v>275</v>
      </c>
      <c r="H285" s="453" t="s">
        <v>275</v>
      </c>
      <c r="I285" s="453" t="s">
        <v>275</v>
      </c>
      <c r="J285" s="150" t="s">
        <v>925</v>
      </c>
      <c r="K285" s="163">
        <f t="shared" ref="K285:AA285" si="114">K289+K290*$AD$290+K294*$AD$294</f>
        <v>0.54328672631975217</v>
      </c>
      <c r="L285" s="163">
        <f t="shared" si="114"/>
        <v>0.57796179097952383</v>
      </c>
      <c r="M285" s="163">
        <f t="shared" si="114"/>
        <v>7.6907571597576458</v>
      </c>
      <c r="N285" s="163">
        <f t="shared" si="114"/>
        <v>6.0184327729867952</v>
      </c>
      <c r="O285" s="163">
        <f t="shared" si="114"/>
        <v>8.2597452046439024</v>
      </c>
      <c r="P285" s="163">
        <f t="shared" si="114"/>
        <v>0.82260956210954217</v>
      </c>
      <c r="Q285" s="163">
        <f t="shared" si="114"/>
        <v>8.1651007370969531</v>
      </c>
      <c r="R285" s="163">
        <f t="shared" si="114"/>
        <v>7.5260461457770385</v>
      </c>
      <c r="S285" s="163">
        <f t="shared" si="114"/>
        <v>5.9533768221017942</v>
      </c>
      <c r="T285" s="163">
        <f t="shared" si="114"/>
        <v>7.6131009239507632</v>
      </c>
      <c r="U285" s="163">
        <f t="shared" si="114"/>
        <v>8.1719446775103197</v>
      </c>
      <c r="V285" s="163">
        <f t="shared" si="114"/>
        <v>16.180961558376243</v>
      </c>
      <c r="W285" s="163">
        <f t="shared" si="114"/>
        <v>7.6751182981839037</v>
      </c>
      <c r="X285" s="163">
        <f t="shared" si="114"/>
        <v>6.1478210366184083</v>
      </c>
      <c r="Y285" s="163">
        <f t="shared" si="114"/>
        <v>4.7948997291013935</v>
      </c>
      <c r="Z285" s="163">
        <f t="shared" si="114"/>
        <v>0.14798809919093756</v>
      </c>
      <c r="AA285" s="163">
        <f t="shared" si="114"/>
        <v>24.936896433541119</v>
      </c>
      <c r="AB285" s="150" t="s">
        <v>925</v>
      </c>
      <c r="AC285" s="148" t="s">
        <v>2503</v>
      </c>
      <c r="AD285" s="454" t="s">
        <v>275</v>
      </c>
      <c r="AE285" s="455" t="s">
        <v>275</v>
      </c>
      <c r="AF285" s="456" t="s">
        <v>275</v>
      </c>
      <c r="AG285" s="161" t="s">
        <v>275</v>
      </c>
      <c r="AH285" s="250" t="s">
        <v>275</v>
      </c>
      <c r="AI285" s="162" t="s">
        <v>275</v>
      </c>
    </row>
    <row r="286" spans="1:35" s="94" customFormat="1" ht="39" outlineLevel="1" x14ac:dyDescent="0.3">
      <c r="A286" s="145">
        <v>269</v>
      </c>
      <c r="B286" s="146" t="s">
        <v>923</v>
      </c>
      <c r="C286" s="146" t="s">
        <v>63</v>
      </c>
      <c r="D286" s="145" t="s">
        <v>1578</v>
      </c>
      <c r="E286" s="245" t="s">
        <v>275</v>
      </c>
      <c r="F286" s="246" t="s">
        <v>275</v>
      </c>
      <c r="G286" s="246" t="s">
        <v>275</v>
      </c>
      <c r="H286" s="246" t="s">
        <v>275</v>
      </c>
      <c r="I286" s="246" t="s">
        <v>275</v>
      </c>
      <c r="J286" s="150" t="s">
        <v>925</v>
      </c>
      <c r="K286" s="150">
        <f t="shared" ref="K286:AA286" si="115">K289+K290*$AD$290</f>
        <v>0.25850762192315824</v>
      </c>
      <c r="L286" s="150">
        <f t="shared" si="115"/>
        <v>0.57716152997961456</v>
      </c>
      <c r="M286" s="150">
        <f t="shared" si="115"/>
        <v>7.6236754144071757</v>
      </c>
      <c r="N286" s="150">
        <f t="shared" si="115"/>
        <v>5.9934401717870784</v>
      </c>
      <c r="O286" s="150">
        <f t="shared" si="115"/>
        <v>8.2125354863942466</v>
      </c>
      <c r="P286" s="150">
        <f t="shared" si="115"/>
        <v>0.79847234469628015</v>
      </c>
      <c r="Q286" s="150">
        <f t="shared" si="115"/>
        <v>8.0394472105568937</v>
      </c>
      <c r="R286" s="150">
        <f t="shared" si="115"/>
        <v>7.4707576688412374</v>
      </c>
      <c r="S286" s="150">
        <f t="shared" si="115"/>
        <v>5.7332605086243742</v>
      </c>
      <c r="T286" s="150">
        <f t="shared" si="115"/>
        <v>7.5258037336600596</v>
      </c>
      <c r="U286" s="150">
        <f t="shared" si="115"/>
        <v>7.7005831488159666</v>
      </c>
      <c r="V286" s="150">
        <f t="shared" si="115"/>
        <v>16.180961558376243</v>
      </c>
      <c r="W286" s="150">
        <f t="shared" si="115"/>
        <v>7.6399077965450166</v>
      </c>
      <c r="X286" s="150">
        <f t="shared" si="115"/>
        <v>6.1471346328685348</v>
      </c>
      <c r="Y286" s="150">
        <f t="shared" si="115"/>
        <v>4.7471786528203159</v>
      </c>
      <c r="Z286" s="150">
        <f t="shared" si="115"/>
        <v>0.14798809919093756</v>
      </c>
      <c r="AA286" s="150">
        <f t="shared" si="115"/>
        <v>24.936896433541119</v>
      </c>
      <c r="AB286" s="150" t="s">
        <v>925</v>
      </c>
      <c r="AC286" s="148" t="s">
        <v>1842</v>
      </c>
      <c r="AD286" s="247" t="s">
        <v>275</v>
      </c>
      <c r="AE286" s="248" t="s">
        <v>275</v>
      </c>
      <c r="AF286" s="249" t="s">
        <v>275</v>
      </c>
      <c r="AG286" s="148" t="s">
        <v>275</v>
      </c>
      <c r="AH286" s="250" t="s">
        <v>275</v>
      </c>
      <c r="AI286" s="149" t="s">
        <v>275</v>
      </c>
    </row>
    <row r="287" spans="1:35" s="94" customFormat="1" ht="39" outlineLevel="1" x14ac:dyDescent="0.3">
      <c r="A287" s="145">
        <v>270</v>
      </c>
      <c r="B287" s="146" t="s">
        <v>923</v>
      </c>
      <c r="C287" s="146" t="s">
        <v>63</v>
      </c>
      <c r="D287" s="145" t="s">
        <v>1581</v>
      </c>
      <c r="E287" s="245" t="s">
        <v>275</v>
      </c>
      <c r="F287" s="246" t="s">
        <v>275</v>
      </c>
      <c r="G287" s="246" t="s">
        <v>275</v>
      </c>
      <c r="H287" s="246" t="s">
        <v>275</v>
      </c>
      <c r="I287" s="246" t="s">
        <v>275</v>
      </c>
      <c r="J287" s="150" t="s">
        <v>925</v>
      </c>
      <c r="K287" s="150">
        <f t="shared" ref="K287:AA287" si="116">K289+K291*$AD$291</f>
        <v>7.9884352888883292E-2</v>
      </c>
      <c r="L287" s="150">
        <f t="shared" si="116"/>
        <v>1.0846811979759028</v>
      </c>
      <c r="M287" s="150">
        <f t="shared" si="116"/>
        <v>7.3529212210898072</v>
      </c>
      <c r="N287" s="150">
        <f t="shared" si="116"/>
        <v>5.1780846271723862</v>
      </c>
      <c r="O287" s="150">
        <f t="shared" si="116"/>
        <v>7.5074847162894818</v>
      </c>
      <c r="P287" s="150">
        <f t="shared" si="116"/>
        <v>0.93175647719791699</v>
      </c>
      <c r="Q287" s="150">
        <f t="shared" si="116"/>
        <v>8.2590784747428732</v>
      </c>
      <c r="R287" s="150">
        <f t="shared" si="116"/>
        <v>5.7963572863940609</v>
      </c>
      <c r="S287" s="150">
        <f t="shared" si="116"/>
        <v>4.7544418349283104</v>
      </c>
      <c r="T287" s="150">
        <f t="shared" si="116"/>
        <v>10.496842234154297</v>
      </c>
      <c r="U287" s="150">
        <f t="shared" si="116"/>
        <v>29.33838395282903</v>
      </c>
      <c r="V287" s="150">
        <f t="shared" si="116"/>
        <v>18.346081110737877</v>
      </c>
      <c r="W287" s="150">
        <f t="shared" si="116"/>
        <v>6.925768538227187</v>
      </c>
      <c r="X287" s="150">
        <f t="shared" si="116"/>
        <v>6.1746547841618531</v>
      </c>
      <c r="Y287" s="150">
        <f t="shared" si="116"/>
        <v>3.1358242182164364</v>
      </c>
      <c r="Z287" s="150">
        <f t="shared" si="116"/>
        <v>0.17451008693253381</v>
      </c>
      <c r="AA287" s="150">
        <f t="shared" si="116"/>
        <v>24.936896433541119</v>
      </c>
      <c r="AB287" s="150" t="s">
        <v>925</v>
      </c>
      <c r="AC287" s="148" t="s">
        <v>2488</v>
      </c>
      <c r="AD287" s="247" t="s">
        <v>275</v>
      </c>
      <c r="AE287" s="248" t="s">
        <v>275</v>
      </c>
      <c r="AF287" s="249" t="s">
        <v>275</v>
      </c>
      <c r="AG287" s="148" t="s">
        <v>275</v>
      </c>
      <c r="AH287" s="250" t="s">
        <v>275</v>
      </c>
      <c r="AI287" s="149" t="s">
        <v>275</v>
      </c>
    </row>
    <row r="288" spans="1:35" s="94" customFormat="1" ht="39" outlineLevel="1" x14ac:dyDescent="0.3">
      <c r="A288" s="145">
        <v>271</v>
      </c>
      <c r="B288" s="146" t="s">
        <v>923</v>
      </c>
      <c r="C288" s="146" t="s">
        <v>63</v>
      </c>
      <c r="D288" s="145" t="s">
        <v>1579</v>
      </c>
      <c r="E288" s="452" t="s">
        <v>275</v>
      </c>
      <c r="F288" s="453" t="s">
        <v>275</v>
      </c>
      <c r="G288" s="453" t="s">
        <v>275</v>
      </c>
      <c r="H288" s="453" t="s">
        <v>275</v>
      </c>
      <c r="I288" s="453" t="s">
        <v>275</v>
      </c>
      <c r="J288" s="150" t="s">
        <v>925</v>
      </c>
      <c r="K288" s="151">
        <f t="shared" ref="K288:AA288" si="117">K287+K294*$AD$294</f>
        <v>0.36466345728547722</v>
      </c>
      <c r="L288" s="151">
        <f t="shared" si="117"/>
        <v>1.0854814589758122</v>
      </c>
      <c r="M288" s="151">
        <f t="shared" si="117"/>
        <v>7.4200029664402773</v>
      </c>
      <c r="N288" s="151">
        <f t="shared" si="117"/>
        <v>5.203077228372103</v>
      </c>
      <c r="O288" s="151">
        <f t="shared" si="117"/>
        <v>7.5546944345391376</v>
      </c>
      <c r="P288" s="151">
        <f t="shared" si="117"/>
        <v>0.95589369461117901</v>
      </c>
      <c r="Q288" s="151">
        <f t="shared" si="117"/>
        <v>8.3847320012829325</v>
      </c>
      <c r="R288" s="151">
        <f t="shared" si="117"/>
        <v>5.851645763329862</v>
      </c>
      <c r="S288" s="151">
        <f t="shared" si="117"/>
        <v>4.9745581484057304</v>
      </c>
      <c r="T288" s="151">
        <f t="shared" si="117"/>
        <v>10.584139424445</v>
      </c>
      <c r="U288" s="151">
        <f t="shared" si="117"/>
        <v>29.809745481523382</v>
      </c>
      <c r="V288" s="151">
        <f t="shared" si="117"/>
        <v>18.346081110737877</v>
      </c>
      <c r="W288" s="151">
        <f t="shared" si="117"/>
        <v>6.960979039866074</v>
      </c>
      <c r="X288" s="151">
        <f t="shared" si="117"/>
        <v>6.1753411879117266</v>
      </c>
      <c r="Y288" s="151">
        <f t="shared" si="117"/>
        <v>3.183545294497514</v>
      </c>
      <c r="Z288" s="151">
        <f t="shared" si="117"/>
        <v>0.17451008693253381</v>
      </c>
      <c r="AA288" s="151">
        <f t="shared" si="117"/>
        <v>24.936896433541119</v>
      </c>
      <c r="AB288" s="150" t="s">
        <v>925</v>
      </c>
      <c r="AC288" s="161" t="s">
        <v>2502</v>
      </c>
      <c r="AD288" s="454" t="s">
        <v>275</v>
      </c>
      <c r="AE288" s="455" t="s">
        <v>275</v>
      </c>
      <c r="AF288" s="456" t="s">
        <v>275</v>
      </c>
      <c r="AG288" s="161" t="s">
        <v>275</v>
      </c>
      <c r="AH288" s="250" t="s">
        <v>275</v>
      </c>
      <c r="AI288" s="162" t="s">
        <v>275</v>
      </c>
    </row>
    <row r="289" spans="1:35" s="94" customFormat="1" ht="26" outlineLevel="1" x14ac:dyDescent="0.3">
      <c r="A289" s="165">
        <v>272</v>
      </c>
      <c r="B289" s="166" t="s">
        <v>923</v>
      </c>
      <c r="C289" s="166" t="s">
        <v>63</v>
      </c>
      <c r="D289" s="165" t="s">
        <v>1565</v>
      </c>
      <c r="E289" s="240" t="s">
        <v>3730</v>
      </c>
      <c r="F289" s="189">
        <v>1</v>
      </c>
      <c r="G289" s="189">
        <v>14</v>
      </c>
      <c r="H289" s="189">
        <v>574</v>
      </c>
      <c r="I289" s="189">
        <v>574</v>
      </c>
      <c r="J289" s="170" t="s">
        <v>925</v>
      </c>
      <c r="K289" s="170">
        <v>1.4235175504564695E-2</v>
      </c>
      <c r="L289" s="170">
        <v>0.10289410228532207</v>
      </c>
      <c r="M289" s="170">
        <v>7.1529519943428452</v>
      </c>
      <c r="N289" s="170">
        <v>1.8384376316829734</v>
      </c>
      <c r="O289" s="170">
        <v>7.0081500360972688</v>
      </c>
      <c r="P289" s="170">
        <v>0.45675019679886791</v>
      </c>
      <c r="Q289" s="170">
        <v>3.2934719390479978</v>
      </c>
      <c r="R289" s="170">
        <v>2.1939860838439618</v>
      </c>
      <c r="S289" s="170">
        <v>3.7721002772589292</v>
      </c>
      <c r="T289" s="170">
        <v>3.7521962303719572</v>
      </c>
      <c r="U289" s="170">
        <v>0.76967168815262432</v>
      </c>
      <c r="V289" s="170">
        <v>15.717124112640327</v>
      </c>
      <c r="W289" s="170">
        <v>6.0890319841095097</v>
      </c>
      <c r="X289" s="170">
        <v>6.0540852771059219</v>
      </c>
      <c r="Y289" s="170">
        <v>1.0440071911742335</v>
      </c>
      <c r="Z289" s="170">
        <v>0.14626275404793138</v>
      </c>
      <c r="AA289" s="170">
        <v>24.936896433541119</v>
      </c>
      <c r="AB289" s="170" t="s">
        <v>925</v>
      </c>
      <c r="AC289" s="191" t="s">
        <v>1923</v>
      </c>
      <c r="AD289" s="241" t="s">
        <v>275</v>
      </c>
      <c r="AE289" s="193" t="s">
        <v>275</v>
      </c>
      <c r="AF289" s="192" t="s">
        <v>275</v>
      </c>
      <c r="AG289" s="191" t="s">
        <v>275</v>
      </c>
      <c r="AH289" s="194" t="s">
        <v>275</v>
      </c>
      <c r="AI289" s="169" t="s">
        <v>275</v>
      </c>
    </row>
    <row r="290" spans="1:35" s="94" customFormat="1" ht="52" outlineLevel="1" x14ac:dyDescent="0.3">
      <c r="A290" s="165">
        <v>273</v>
      </c>
      <c r="B290" s="166" t="s">
        <v>923</v>
      </c>
      <c r="C290" s="166" t="s">
        <v>275</v>
      </c>
      <c r="D290" s="165" t="s">
        <v>19</v>
      </c>
      <c r="E290" s="373" t="s">
        <v>3731</v>
      </c>
      <c r="F290" s="189">
        <v>1</v>
      </c>
      <c r="G290" s="189">
        <v>17</v>
      </c>
      <c r="H290" s="189">
        <v>575</v>
      </c>
      <c r="I290" s="189">
        <v>575</v>
      </c>
      <c r="J290" s="170" t="s">
        <v>926</v>
      </c>
      <c r="K290" s="170">
        <v>0.12702167213766866</v>
      </c>
      <c r="L290" s="170">
        <v>0.2466190624010321</v>
      </c>
      <c r="M290" s="170">
        <v>0.2447761784334517</v>
      </c>
      <c r="N290" s="170">
        <v>2.160601320854135</v>
      </c>
      <c r="O290" s="170">
        <v>0.62628043415442836</v>
      </c>
      <c r="P290" s="170">
        <v>0.17769551690665439</v>
      </c>
      <c r="Q290" s="170">
        <v>2.4679071411846256</v>
      </c>
      <c r="R290" s="170">
        <v>2.7439212241985835</v>
      </c>
      <c r="S290" s="170">
        <v>1.0198033203100316</v>
      </c>
      <c r="T290" s="170">
        <v>1.9622759017098135</v>
      </c>
      <c r="U290" s="170">
        <v>3.6040739595449383</v>
      </c>
      <c r="V290" s="170">
        <v>0.24119547178267547</v>
      </c>
      <c r="W290" s="170">
        <v>0.80645542246646351</v>
      </c>
      <c r="X290" s="170">
        <v>4.8385664996558594E-2</v>
      </c>
      <c r="Y290" s="170">
        <v>1.9256491600559631</v>
      </c>
      <c r="Z290" s="170">
        <v>8.9717947436321734E-4</v>
      </c>
      <c r="AA290" s="170">
        <v>0</v>
      </c>
      <c r="AB290" s="170" t="s">
        <v>926</v>
      </c>
      <c r="AC290" s="191" t="s">
        <v>1923</v>
      </c>
      <c r="AD290" s="241">
        <f>1/0.52</f>
        <v>1.9230769230769229</v>
      </c>
      <c r="AE290" s="193" t="s">
        <v>2370</v>
      </c>
      <c r="AF290" s="242" t="s">
        <v>2371</v>
      </c>
      <c r="AG290" s="191" t="s">
        <v>2361</v>
      </c>
      <c r="AH290" s="194" t="s">
        <v>2372</v>
      </c>
      <c r="AI290" s="169" t="s">
        <v>275</v>
      </c>
    </row>
    <row r="291" spans="1:35" s="94" customFormat="1" ht="78" outlineLevel="1" x14ac:dyDescent="0.3">
      <c r="A291" s="145">
        <v>274</v>
      </c>
      <c r="B291" s="146" t="s">
        <v>923</v>
      </c>
      <c r="C291" s="146" t="s">
        <v>18</v>
      </c>
      <c r="D291" s="145" t="s">
        <v>1566</v>
      </c>
      <c r="E291" s="245" t="s">
        <v>275</v>
      </c>
      <c r="F291" s="246" t="s">
        <v>275</v>
      </c>
      <c r="G291" s="246" t="s">
        <v>275</v>
      </c>
      <c r="H291" s="246" t="s">
        <v>275</v>
      </c>
      <c r="I291" s="246" t="s">
        <v>275</v>
      </c>
      <c r="J291" s="150" t="s">
        <v>926</v>
      </c>
      <c r="K291" s="150">
        <f t="shared" ref="K291:AA291" si="118">K292+$AD$293*K293</f>
        <v>3.8448025979730772E-2</v>
      </c>
      <c r="L291" s="150">
        <f t="shared" si="118"/>
        <v>0.57499236495677031</v>
      </c>
      <c r="M291" s="150">
        <f t="shared" si="118"/>
        <v>0.11711376031575926</v>
      </c>
      <c r="N291" s="150">
        <f t="shared" si="118"/>
        <v>1.9558940349552336</v>
      </c>
      <c r="O291" s="150">
        <f t="shared" si="118"/>
        <v>0.29243980688776489</v>
      </c>
      <c r="P291" s="150">
        <f t="shared" si="118"/>
        <v>0.2781916626678152</v>
      </c>
      <c r="Q291" s="150">
        <f t="shared" si="118"/>
        <v>2.9081517346647119</v>
      </c>
      <c r="R291" s="150">
        <f t="shared" si="118"/>
        <v>2.1097608089353486</v>
      </c>
      <c r="S291" s="150">
        <f t="shared" si="118"/>
        <v>0.57531709055753311</v>
      </c>
      <c r="T291" s="150">
        <f t="shared" si="118"/>
        <v>3.9500620588043085</v>
      </c>
      <c r="U291" s="150">
        <f t="shared" si="118"/>
        <v>16.731521020126376</v>
      </c>
      <c r="V291" s="150">
        <f t="shared" si="118"/>
        <v>1.5396721023741853</v>
      </c>
      <c r="W291" s="150">
        <f t="shared" si="118"/>
        <v>0.49004222219837612</v>
      </c>
      <c r="X291" s="150">
        <f t="shared" si="118"/>
        <v>7.0612606651748983E-2</v>
      </c>
      <c r="Y291" s="150">
        <f t="shared" si="118"/>
        <v>1.2250912898685149</v>
      </c>
      <c r="Z291" s="150">
        <f t="shared" si="118"/>
        <v>1.6543302321176078E-2</v>
      </c>
      <c r="AA291" s="150">
        <f t="shared" si="118"/>
        <v>0</v>
      </c>
      <c r="AB291" s="150" t="s">
        <v>926</v>
      </c>
      <c r="AC291" s="148" t="s">
        <v>1798</v>
      </c>
      <c r="AD291" s="247">
        <f>25.8/15.11</f>
        <v>1.7074784910655196</v>
      </c>
      <c r="AE291" s="248" t="s">
        <v>2438</v>
      </c>
      <c r="AF291" s="306" t="s">
        <v>275</v>
      </c>
      <c r="AG291" s="148" t="s">
        <v>2434</v>
      </c>
      <c r="AH291" s="307" t="s">
        <v>2404</v>
      </c>
      <c r="AI291" s="149" t="s">
        <v>275</v>
      </c>
    </row>
    <row r="292" spans="1:35" s="94" customFormat="1" ht="26" outlineLevel="1" x14ac:dyDescent="0.3">
      <c r="A292" s="165">
        <v>275</v>
      </c>
      <c r="B292" s="166" t="s">
        <v>275</v>
      </c>
      <c r="C292" s="166" t="s">
        <v>275</v>
      </c>
      <c r="D292" s="165" t="s">
        <v>1567</v>
      </c>
      <c r="E292" s="240" t="s">
        <v>3732</v>
      </c>
      <c r="F292" s="189">
        <v>13</v>
      </c>
      <c r="G292" s="189">
        <v>130</v>
      </c>
      <c r="H292" s="189">
        <v>576</v>
      </c>
      <c r="I292" s="189">
        <v>576</v>
      </c>
      <c r="J292" s="170" t="s">
        <v>926</v>
      </c>
      <c r="K292" s="170">
        <v>8.4894472728343131E-3</v>
      </c>
      <c r="L292" s="170">
        <v>5.550763654615426E-2</v>
      </c>
      <c r="M292" s="170">
        <v>0.10326396317706095</v>
      </c>
      <c r="N292" s="170">
        <v>0.20250033682378016</v>
      </c>
      <c r="O292" s="170">
        <v>0.20185403864493481</v>
      </c>
      <c r="P292" s="170">
        <v>1.9213578053083446E-2</v>
      </c>
      <c r="Q292" s="170">
        <v>0.8650089835062339</v>
      </c>
      <c r="R292" s="170">
        <v>0.27929552275355901</v>
      </c>
      <c r="S292" s="170">
        <v>0.36779332361121886</v>
      </c>
      <c r="T292" s="170">
        <v>0.47308389379610077</v>
      </c>
      <c r="U292" s="170">
        <v>2.8329791416738885</v>
      </c>
      <c r="V292" s="170">
        <v>1.1496499199048043</v>
      </c>
      <c r="W292" s="170">
        <v>0.46944879930816463</v>
      </c>
      <c r="X292" s="170">
        <v>3.2319239312420187E-2</v>
      </c>
      <c r="Y292" s="170">
        <v>0.27424893400950778</v>
      </c>
      <c r="Z292" s="170">
        <v>3.2156164762305204E-3</v>
      </c>
      <c r="AA292" s="170">
        <v>0</v>
      </c>
      <c r="AB292" s="170" t="s">
        <v>926</v>
      </c>
      <c r="AC292" s="191" t="s">
        <v>1923</v>
      </c>
      <c r="AD292" s="241" t="s">
        <v>275</v>
      </c>
      <c r="AE292" s="193" t="s">
        <v>275</v>
      </c>
      <c r="AF292" s="192" t="s">
        <v>275</v>
      </c>
      <c r="AG292" s="191" t="s">
        <v>275</v>
      </c>
      <c r="AH292" s="194" t="s">
        <v>275</v>
      </c>
      <c r="AI292" s="169" t="s">
        <v>275</v>
      </c>
    </row>
    <row r="293" spans="1:35" s="94" customFormat="1" ht="117" outlineLevel="1" x14ac:dyDescent="0.3">
      <c r="A293" s="165">
        <v>276</v>
      </c>
      <c r="B293" s="166" t="s">
        <v>275</v>
      </c>
      <c r="C293" s="166" t="s">
        <v>275</v>
      </c>
      <c r="D293" s="165" t="s">
        <v>1568</v>
      </c>
      <c r="E293" s="240" t="s">
        <v>3733</v>
      </c>
      <c r="F293" s="189">
        <v>13</v>
      </c>
      <c r="G293" s="189">
        <v>130</v>
      </c>
      <c r="H293" s="189">
        <v>580</v>
      </c>
      <c r="I293" s="189">
        <v>580</v>
      </c>
      <c r="J293" s="170" t="s">
        <v>926</v>
      </c>
      <c r="K293" s="170">
        <v>8.0888162508620451E-3</v>
      </c>
      <c r="L293" s="170">
        <v>0.14026087667086634</v>
      </c>
      <c r="M293" s="170">
        <v>3.7394452274485458E-3</v>
      </c>
      <c r="N293" s="170">
        <v>0.47341629849549249</v>
      </c>
      <c r="O293" s="170">
        <v>2.4458157425564127E-2</v>
      </c>
      <c r="P293" s="170">
        <v>6.9924082845977578E-2</v>
      </c>
      <c r="Q293" s="170">
        <v>0.55164854281278919</v>
      </c>
      <c r="R293" s="170">
        <v>0.4942256272690832</v>
      </c>
      <c r="S293" s="170">
        <v>5.6031417075504859E-2</v>
      </c>
      <c r="T293" s="170">
        <v>0.93878410455221628</v>
      </c>
      <c r="U293" s="170">
        <v>3.7526063071821718</v>
      </c>
      <c r="V293" s="170">
        <v>0.10530598926673287</v>
      </c>
      <c r="W293" s="170">
        <v>5.5602241803571085E-3</v>
      </c>
      <c r="X293" s="170">
        <v>1.0339209181618774E-2</v>
      </c>
      <c r="Y293" s="170">
        <v>0.25672743608193199</v>
      </c>
      <c r="Z293" s="170">
        <v>3.5984751781353011E-3</v>
      </c>
      <c r="AA293" s="170">
        <v>0</v>
      </c>
      <c r="AB293" s="170" t="s">
        <v>926</v>
      </c>
      <c r="AC293" s="191" t="s">
        <v>1923</v>
      </c>
      <c r="AD293" s="241">
        <f>1/AF293</f>
        <v>3.7037037037037033</v>
      </c>
      <c r="AE293" s="193" t="s">
        <v>1844</v>
      </c>
      <c r="AF293" s="242">
        <v>0.27</v>
      </c>
      <c r="AG293" s="191" t="s">
        <v>1845</v>
      </c>
      <c r="AH293" s="243" t="s">
        <v>900</v>
      </c>
      <c r="AI293" s="169" t="s">
        <v>275</v>
      </c>
    </row>
    <row r="294" spans="1:35" s="94" customFormat="1" ht="26" outlineLevel="1" x14ac:dyDescent="0.3">
      <c r="A294" s="287">
        <v>277</v>
      </c>
      <c r="B294" s="288" t="s">
        <v>923</v>
      </c>
      <c r="C294" s="288" t="s">
        <v>275</v>
      </c>
      <c r="D294" s="287" t="s">
        <v>1572</v>
      </c>
      <c r="E294" s="338" t="s">
        <v>275</v>
      </c>
      <c r="F294" s="339" t="s">
        <v>275</v>
      </c>
      <c r="G294" s="339" t="s">
        <v>275</v>
      </c>
      <c r="H294" s="339" t="s">
        <v>275</v>
      </c>
      <c r="I294" s="339" t="s">
        <v>275</v>
      </c>
      <c r="J294" s="290" t="s">
        <v>926</v>
      </c>
      <c r="K294" s="290">
        <f t="shared" ref="K294:AA294" si="119">K295*K$318</f>
        <v>5.5839040077763524E-2</v>
      </c>
      <c r="L294" s="290">
        <f t="shared" si="119"/>
        <v>1.5691392155084042E-4</v>
      </c>
      <c r="M294" s="290">
        <f t="shared" si="119"/>
        <v>1.3153283402052948E-2</v>
      </c>
      <c r="N294" s="290">
        <f t="shared" si="119"/>
        <v>4.9005100391601997E-3</v>
      </c>
      <c r="O294" s="290">
        <f t="shared" si="119"/>
        <v>9.2568074999324641E-3</v>
      </c>
      <c r="P294" s="290">
        <f t="shared" si="119"/>
        <v>4.7327877280905831E-3</v>
      </c>
      <c r="Q294" s="290">
        <f t="shared" si="119"/>
        <v>2.4637946380403789E-2</v>
      </c>
      <c r="R294" s="290">
        <f t="shared" si="119"/>
        <v>1.0840877830549291E-2</v>
      </c>
      <c r="S294" s="290">
        <f t="shared" si="119"/>
        <v>4.3160061466160866E-2</v>
      </c>
      <c r="T294" s="290">
        <f t="shared" si="119"/>
        <v>1.7117096135432129E-2</v>
      </c>
      <c r="U294" s="290">
        <f t="shared" si="119"/>
        <v>9.2423829155755491E-2</v>
      </c>
      <c r="V294" s="290">
        <f t="shared" si="119"/>
        <v>0</v>
      </c>
      <c r="W294" s="290">
        <f t="shared" si="119"/>
        <v>6.9040199291935979E-3</v>
      </c>
      <c r="X294" s="290">
        <f t="shared" si="119"/>
        <v>1.3458897056340302E-4</v>
      </c>
      <c r="Y294" s="290">
        <f t="shared" si="119"/>
        <v>9.3570737806034764E-3</v>
      </c>
      <c r="Z294" s="290">
        <f t="shared" si="119"/>
        <v>0</v>
      </c>
      <c r="AA294" s="290">
        <f t="shared" si="119"/>
        <v>0</v>
      </c>
      <c r="AB294" s="290" t="s">
        <v>926</v>
      </c>
      <c r="AC294" s="291" t="s">
        <v>2895</v>
      </c>
      <c r="AD294" s="409">
        <f>AD321</f>
        <v>5.0999999999999996</v>
      </c>
      <c r="AE294" s="410" t="s">
        <v>2151</v>
      </c>
      <c r="AF294" s="354" t="s">
        <v>275</v>
      </c>
      <c r="AG294" s="356" t="s">
        <v>2501</v>
      </c>
      <c r="AH294" s="329" t="s">
        <v>275</v>
      </c>
      <c r="AI294" s="353" t="s">
        <v>275</v>
      </c>
    </row>
    <row r="295" spans="1:35" s="94" customFormat="1" outlineLevel="1" x14ac:dyDescent="0.3">
      <c r="A295" s="294">
        <v>278</v>
      </c>
      <c r="B295" s="295" t="s">
        <v>275</v>
      </c>
      <c r="C295" s="295" t="s">
        <v>275</v>
      </c>
      <c r="D295" s="294" t="s">
        <v>1626</v>
      </c>
      <c r="E295" s="458" t="s">
        <v>275</v>
      </c>
      <c r="F295" s="297" t="s">
        <v>275</v>
      </c>
      <c r="G295" s="297" t="s">
        <v>275</v>
      </c>
      <c r="H295" s="297" t="s">
        <v>275</v>
      </c>
      <c r="I295" s="297" t="s">
        <v>275</v>
      </c>
      <c r="J295" s="298" t="s">
        <v>275</v>
      </c>
      <c r="K295" s="459">
        <v>0.33333333333333331</v>
      </c>
      <c r="L295" s="459">
        <v>0.33333333333333331</v>
      </c>
      <c r="M295" s="459">
        <v>0.33333333333333331</v>
      </c>
      <c r="N295" s="459">
        <v>0.33333333333333331</v>
      </c>
      <c r="O295" s="459">
        <v>0.33333333333333331</v>
      </c>
      <c r="P295" s="459">
        <v>0.33333333333333331</v>
      </c>
      <c r="Q295" s="459">
        <v>0.33333333333333331</v>
      </c>
      <c r="R295" s="459">
        <v>0.33333333333333331</v>
      </c>
      <c r="S295" s="459">
        <v>0.33333333333333331</v>
      </c>
      <c r="T295" s="459">
        <v>0.33333333333333331</v>
      </c>
      <c r="U295" s="459">
        <v>0.33333333333333331</v>
      </c>
      <c r="V295" s="459">
        <v>0.33333333333333331</v>
      </c>
      <c r="W295" s="459">
        <v>0.33333333333333331</v>
      </c>
      <c r="X295" s="459">
        <v>0.33333333333333331</v>
      </c>
      <c r="Y295" s="459">
        <v>0.33333333333333331</v>
      </c>
      <c r="Z295" s="459">
        <v>0.33333333333333331</v>
      </c>
      <c r="AA295" s="459">
        <v>0.33333333333333331</v>
      </c>
      <c r="AB295" s="298" t="s">
        <v>275</v>
      </c>
      <c r="AC295" s="300" t="s">
        <v>1571</v>
      </c>
      <c r="AD295" s="301" t="s">
        <v>275</v>
      </c>
      <c r="AE295" s="302" t="s">
        <v>275</v>
      </c>
      <c r="AF295" s="303" t="s">
        <v>275</v>
      </c>
      <c r="AG295" s="300" t="s">
        <v>275</v>
      </c>
      <c r="AH295" s="304" t="s">
        <v>275</v>
      </c>
      <c r="AI295" s="305" t="s">
        <v>275</v>
      </c>
    </row>
    <row r="296" spans="1:35" s="94" customFormat="1" ht="26" outlineLevel="1" x14ac:dyDescent="0.3">
      <c r="A296" s="208">
        <v>279</v>
      </c>
      <c r="B296" s="209" t="s">
        <v>923</v>
      </c>
      <c r="C296" s="209" t="s">
        <v>1546</v>
      </c>
      <c r="D296" s="208" t="s">
        <v>1547</v>
      </c>
      <c r="E296" s="214" t="s">
        <v>3734</v>
      </c>
      <c r="F296" s="212" t="s">
        <v>275</v>
      </c>
      <c r="G296" s="212" t="s">
        <v>275</v>
      </c>
      <c r="H296" s="212" t="s">
        <v>275</v>
      </c>
      <c r="I296" s="212" t="s">
        <v>275</v>
      </c>
      <c r="J296" s="213" t="s">
        <v>925</v>
      </c>
      <c r="K296" s="332">
        <f t="shared" ref="K296:AA296" si="120">K297*K$317</f>
        <v>6.5645586243212789E-2</v>
      </c>
      <c r="L296" s="332">
        <f t="shared" si="120"/>
        <v>1.0947422058131733E-4</v>
      </c>
      <c r="M296" s="332">
        <f t="shared" si="120"/>
        <v>6.6727381397939961E-2</v>
      </c>
      <c r="N296" s="332">
        <f t="shared" si="120"/>
        <v>6.711959516623231E-2</v>
      </c>
      <c r="O296" s="332">
        <f t="shared" si="120"/>
        <v>0</v>
      </c>
      <c r="P296" s="332">
        <f t="shared" si="120"/>
        <v>8.6335996228185993E-3</v>
      </c>
      <c r="Q296" s="332">
        <f t="shared" si="120"/>
        <v>0</v>
      </c>
      <c r="R296" s="332">
        <f t="shared" si="120"/>
        <v>0</v>
      </c>
      <c r="S296" s="332">
        <f t="shared" si="120"/>
        <v>0.98311607938687684</v>
      </c>
      <c r="T296" s="332">
        <f t="shared" si="120"/>
        <v>0</v>
      </c>
      <c r="U296" s="332">
        <f t="shared" si="120"/>
        <v>0</v>
      </c>
      <c r="V296" s="332">
        <f t="shared" si="120"/>
        <v>0</v>
      </c>
      <c r="W296" s="332">
        <f t="shared" si="120"/>
        <v>1.4069246137731126E-2</v>
      </c>
      <c r="X296" s="332">
        <f t="shared" si="120"/>
        <v>1.1065527294055312E-2</v>
      </c>
      <c r="Y296" s="332">
        <f t="shared" si="120"/>
        <v>0</v>
      </c>
      <c r="Z296" s="332">
        <f t="shared" si="120"/>
        <v>1.9917052260257299E-2</v>
      </c>
      <c r="AA296" s="332">
        <f t="shared" si="120"/>
        <v>0.42935188793077628</v>
      </c>
      <c r="AB296" s="213" t="s">
        <v>925</v>
      </c>
      <c r="AC296" s="291" t="s">
        <v>2885</v>
      </c>
      <c r="AD296" s="215" t="s">
        <v>275</v>
      </c>
      <c r="AE296" s="216" t="s">
        <v>275</v>
      </c>
      <c r="AF296" s="217" t="s">
        <v>275</v>
      </c>
      <c r="AG296" s="214" t="s">
        <v>275</v>
      </c>
      <c r="AH296" s="443" t="s">
        <v>275</v>
      </c>
      <c r="AI296" s="331" t="s">
        <v>275</v>
      </c>
    </row>
    <row r="297" spans="1:35" s="94" customFormat="1" outlineLevel="1" x14ac:dyDescent="0.3">
      <c r="A297" s="333">
        <v>280</v>
      </c>
      <c r="B297" s="334" t="s">
        <v>275</v>
      </c>
      <c r="C297" s="334" t="s">
        <v>275</v>
      </c>
      <c r="D297" s="333" t="s">
        <v>1624</v>
      </c>
      <c r="E297" s="448" t="s">
        <v>275</v>
      </c>
      <c r="F297" s="451" t="s">
        <v>275</v>
      </c>
      <c r="G297" s="451" t="s">
        <v>275</v>
      </c>
      <c r="H297" s="451" t="s">
        <v>275</v>
      </c>
      <c r="I297" s="451" t="s">
        <v>275</v>
      </c>
      <c r="J297" s="336" t="s">
        <v>275</v>
      </c>
      <c r="K297" s="337">
        <v>1.871808573803586E-2</v>
      </c>
      <c r="L297" s="337">
        <v>1.871808573803586E-2</v>
      </c>
      <c r="M297" s="337">
        <v>1.871808573803586E-2</v>
      </c>
      <c r="N297" s="337">
        <v>1.871808573803586E-2</v>
      </c>
      <c r="O297" s="337">
        <v>0</v>
      </c>
      <c r="P297" s="337">
        <v>1.871808573803586E-2</v>
      </c>
      <c r="Q297" s="337">
        <v>0</v>
      </c>
      <c r="R297" s="337">
        <v>0</v>
      </c>
      <c r="S297" s="337">
        <v>0.13102660016625103</v>
      </c>
      <c r="T297" s="337">
        <v>0</v>
      </c>
      <c r="U297" s="337">
        <v>0</v>
      </c>
      <c r="V297" s="337">
        <v>1.871808573803586E-2</v>
      </c>
      <c r="W297" s="337">
        <v>1.871808573803586E-2</v>
      </c>
      <c r="X297" s="337">
        <v>1.871808573803586E-2</v>
      </c>
      <c r="Y297" s="337">
        <v>0</v>
      </c>
      <c r="Z297" s="337">
        <v>1.871808573803586E-2</v>
      </c>
      <c r="AA297" s="337">
        <v>1.871808573803586E-2</v>
      </c>
      <c r="AB297" s="336" t="s">
        <v>275</v>
      </c>
      <c r="AC297" s="448" t="s">
        <v>1554</v>
      </c>
      <c r="AD297" s="449" t="s">
        <v>275</v>
      </c>
      <c r="AE297" s="450" t="s">
        <v>275</v>
      </c>
      <c r="AF297" s="446" t="s">
        <v>275</v>
      </c>
      <c r="AG297" s="448" t="s">
        <v>275</v>
      </c>
      <c r="AH297" s="228" t="s">
        <v>275</v>
      </c>
      <c r="AI297" s="335" t="s">
        <v>275</v>
      </c>
    </row>
    <row r="298" spans="1:35" s="94" customFormat="1" ht="26" outlineLevel="1" x14ac:dyDescent="0.3">
      <c r="A298" s="433">
        <v>281</v>
      </c>
      <c r="B298" s="434" t="s">
        <v>275</v>
      </c>
      <c r="C298" s="434" t="s">
        <v>1548</v>
      </c>
      <c r="D298" s="433" t="s">
        <v>1549</v>
      </c>
      <c r="E298" s="475" t="s">
        <v>3735</v>
      </c>
      <c r="F298" s="480" t="s">
        <v>275</v>
      </c>
      <c r="G298" s="480" t="s">
        <v>275</v>
      </c>
      <c r="H298" s="480" t="s">
        <v>275</v>
      </c>
      <c r="I298" s="480" t="s">
        <v>275</v>
      </c>
      <c r="J298" s="436" t="s">
        <v>925</v>
      </c>
      <c r="K298" s="437" t="s">
        <v>1351</v>
      </c>
      <c r="L298" s="437" t="s">
        <v>1351</v>
      </c>
      <c r="M298" s="437" t="s">
        <v>1351</v>
      </c>
      <c r="N298" s="437" t="s">
        <v>1351</v>
      </c>
      <c r="O298" s="437" t="s">
        <v>1351</v>
      </c>
      <c r="P298" s="437" t="s">
        <v>1351</v>
      </c>
      <c r="Q298" s="437" t="s">
        <v>1351</v>
      </c>
      <c r="R298" s="437" t="s">
        <v>1351</v>
      </c>
      <c r="S298" s="437" t="s">
        <v>1351</v>
      </c>
      <c r="T298" s="437" t="s">
        <v>1351</v>
      </c>
      <c r="U298" s="437" t="s">
        <v>1351</v>
      </c>
      <c r="V298" s="437" t="s">
        <v>1351</v>
      </c>
      <c r="W298" s="437" t="s">
        <v>1351</v>
      </c>
      <c r="X298" s="437" t="s">
        <v>1351</v>
      </c>
      <c r="Y298" s="437" t="s">
        <v>1351</v>
      </c>
      <c r="Z298" s="437" t="s">
        <v>1351</v>
      </c>
      <c r="AA298" s="437" t="s">
        <v>1351</v>
      </c>
      <c r="AB298" s="436" t="s">
        <v>275</v>
      </c>
      <c r="AC298" s="475" t="s">
        <v>1345</v>
      </c>
      <c r="AD298" s="476" t="s">
        <v>275</v>
      </c>
      <c r="AE298" s="477" t="s">
        <v>275</v>
      </c>
      <c r="AF298" s="473" t="s">
        <v>275</v>
      </c>
      <c r="AG298" s="475" t="s">
        <v>275</v>
      </c>
      <c r="AH298" s="478" t="s">
        <v>275</v>
      </c>
      <c r="AI298" s="435" t="s">
        <v>275</v>
      </c>
    </row>
    <row r="299" spans="1:35" s="94" customFormat="1" ht="39" outlineLevel="1" x14ac:dyDescent="0.3">
      <c r="A299" s="433">
        <v>282</v>
      </c>
      <c r="B299" s="434" t="s">
        <v>275</v>
      </c>
      <c r="C299" s="434" t="s">
        <v>1550</v>
      </c>
      <c r="D299" s="433" t="s">
        <v>3316</v>
      </c>
      <c r="E299" s="475" t="s">
        <v>3736</v>
      </c>
      <c r="F299" s="480" t="s">
        <v>275</v>
      </c>
      <c r="G299" s="480" t="s">
        <v>275</v>
      </c>
      <c r="H299" s="480" t="s">
        <v>275</v>
      </c>
      <c r="I299" s="480" t="s">
        <v>275</v>
      </c>
      <c r="J299" s="436" t="s">
        <v>925</v>
      </c>
      <c r="K299" s="437" t="s">
        <v>1351</v>
      </c>
      <c r="L299" s="437" t="s">
        <v>1351</v>
      </c>
      <c r="M299" s="437" t="s">
        <v>1351</v>
      </c>
      <c r="N299" s="437" t="s">
        <v>1351</v>
      </c>
      <c r="O299" s="437" t="s">
        <v>1351</v>
      </c>
      <c r="P299" s="437" t="s">
        <v>1351</v>
      </c>
      <c r="Q299" s="437" t="s">
        <v>1351</v>
      </c>
      <c r="R299" s="437" t="s">
        <v>1351</v>
      </c>
      <c r="S299" s="437" t="s">
        <v>1351</v>
      </c>
      <c r="T299" s="437" t="s">
        <v>1351</v>
      </c>
      <c r="U299" s="437" t="s">
        <v>1351</v>
      </c>
      <c r="V299" s="437" t="s">
        <v>1351</v>
      </c>
      <c r="W299" s="437" t="s">
        <v>1351</v>
      </c>
      <c r="X299" s="437" t="s">
        <v>1351</v>
      </c>
      <c r="Y299" s="437" t="s">
        <v>1351</v>
      </c>
      <c r="Z299" s="437" t="s">
        <v>1351</v>
      </c>
      <c r="AA299" s="437" t="s">
        <v>1351</v>
      </c>
      <c r="AB299" s="436" t="s">
        <v>275</v>
      </c>
      <c r="AC299" s="475" t="s">
        <v>1345</v>
      </c>
      <c r="AD299" s="476" t="s">
        <v>275</v>
      </c>
      <c r="AE299" s="477" t="s">
        <v>275</v>
      </c>
      <c r="AF299" s="473" t="s">
        <v>275</v>
      </c>
      <c r="AG299" s="475" t="s">
        <v>275</v>
      </c>
      <c r="AH299" s="478" t="s">
        <v>275</v>
      </c>
      <c r="AI299" s="435" t="s">
        <v>275</v>
      </c>
    </row>
    <row r="300" spans="1:35" s="94" customFormat="1" ht="26" outlineLevel="1" x14ac:dyDescent="0.3">
      <c r="A300" s="208">
        <v>283</v>
      </c>
      <c r="B300" s="209" t="s">
        <v>923</v>
      </c>
      <c r="C300" s="209" t="s">
        <v>1551</v>
      </c>
      <c r="D300" s="208" t="s">
        <v>3565</v>
      </c>
      <c r="E300" s="214" t="s">
        <v>3737</v>
      </c>
      <c r="F300" s="212" t="s">
        <v>275</v>
      </c>
      <c r="G300" s="212" t="s">
        <v>275</v>
      </c>
      <c r="H300" s="212" t="s">
        <v>275</v>
      </c>
      <c r="I300" s="212" t="s">
        <v>275</v>
      </c>
      <c r="J300" s="213" t="s">
        <v>925</v>
      </c>
      <c r="K300" s="332">
        <f t="shared" ref="K300:AA300" si="121">K301*K$317</f>
        <v>3.2545330178288374E-2</v>
      </c>
      <c r="L300" s="332">
        <f t="shared" si="121"/>
        <v>5.4274397697196548E-5</v>
      </c>
      <c r="M300" s="332">
        <f t="shared" si="121"/>
        <v>3.3081655352770439E-2</v>
      </c>
      <c r="N300" s="332">
        <f t="shared" si="121"/>
        <v>3.3276104474486749E-2</v>
      </c>
      <c r="O300" s="332">
        <f t="shared" si="121"/>
        <v>0.39326005191491409</v>
      </c>
      <c r="P300" s="332">
        <f t="shared" si="121"/>
        <v>4.2803083410779749E-3</v>
      </c>
      <c r="Q300" s="332">
        <f t="shared" si="121"/>
        <v>0</v>
      </c>
      <c r="R300" s="332">
        <f t="shared" si="121"/>
        <v>0</v>
      </c>
      <c r="S300" s="332">
        <f t="shared" si="121"/>
        <v>0</v>
      </c>
      <c r="T300" s="332">
        <f t="shared" si="121"/>
        <v>0</v>
      </c>
      <c r="U300" s="332">
        <f t="shared" si="121"/>
        <v>0</v>
      </c>
      <c r="V300" s="332">
        <f t="shared" si="121"/>
        <v>0</v>
      </c>
      <c r="W300" s="332">
        <f t="shared" si="121"/>
        <v>6.9751568554147821E-3</v>
      </c>
      <c r="X300" s="332">
        <f t="shared" si="121"/>
        <v>5.4859931945405796E-3</v>
      </c>
      <c r="Y300" s="332">
        <f t="shared" si="121"/>
        <v>0</v>
      </c>
      <c r="Z300" s="332">
        <f t="shared" si="121"/>
        <v>9.874343106431132E-3</v>
      </c>
      <c r="AA300" s="332">
        <f t="shared" si="121"/>
        <v>0.21286121055584778</v>
      </c>
      <c r="AB300" s="213" t="s">
        <v>925</v>
      </c>
      <c r="AC300" s="291" t="s">
        <v>2886</v>
      </c>
      <c r="AD300" s="215" t="s">
        <v>275</v>
      </c>
      <c r="AE300" s="216" t="s">
        <v>275</v>
      </c>
      <c r="AF300" s="217" t="s">
        <v>275</v>
      </c>
      <c r="AG300" s="214" t="s">
        <v>275</v>
      </c>
      <c r="AH300" s="443" t="s">
        <v>275</v>
      </c>
      <c r="AI300" s="331" t="s">
        <v>275</v>
      </c>
    </row>
    <row r="301" spans="1:35" s="94" customFormat="1" outlineLevel="1" x14ac:dyDescent="0.3">
      <c r="A301" s="333">
        <v>284</v>
      </c>
      <c r="B301" s="334" t="s">
        <v>275</v>
      </c>
      <c r="C301" s="334" t="s">
        <v>275</v>
      </c>
      <c r="D301" s="333" t="s">
        <v>1623</v>
      </c>
      <c r="E301" s="448" t="s">
        <v>275</v>
      </c>
      <c r="F301" s="451" t="s">
        <v>275</v>
      </c>
      <c r="G301" s="451" t="s">
        <v>275</v>
      </c>
      <c r="H301" s="451" t="s">
        <v>275</v>
      </c>
      <c r="I301" s="451" t="s">
        <v>275</v>
      </c>
      <c r="J301" s="336" t="s">
        <v>275</v>
      </c>
      <c r="K301" s="337">
        <v>9.2799274941789793E-3</v>
      </c>
      <c r="L301" s="337">
        <v>9.2799274941789793E-3</v>
      </c>
      <c r="M301" s="337">
        <v>9.2799274941789793E-3</v>
      </c>
      <c r="N301" s="337">
        <v>9.2799274941789793E-3</v>
      </c>
      <c r="O301" s="337">
        <v>6.4959492459252852E-2</v>
      </c>
      <c r="P301" s="337">
        <v>9.2799274941789793E-3</v>
      </c>
      <c r="Q301" s="337">
        <v>0</v>
      </c>
      <c r="R301" s="337">
        <v>0</v>
      </c>
      <c r="S301" s="337">
        <v>0</v>
      </c>
      <c r="T301" s="337">
        <v>0</v>
      </c>
      <c r="U301" s="337">
        <v>0</v>
      </c>
      <c r="V301" s="337">
        <v>9.2799274941789793E-3</v>
      </c>
      <c r="W301" s="337">
        <v>9.2799274941789793E-3</v>
      </c>
      <c r="X301" s="337">
        <v>9.2799274941789793E-3</v>
      </c>
      <c r="Y301" s="337">
        <v>0</v>
      </c>
      <c r="Z301" s="337">
        <v>9.2799274941789793E-3</v>
      </c>
      <c r="AA301" s="337">
        <v>9.2799274941789793E-3</v>
      </c>
      <c r="AB301" s="336" t="s">
        <v>275</v>
      </c>
      <c r="AC301" s="448" t="s">
        <v>1555</v>
      </c>
      <c r="AD301" s="449" t="s">
        <v>275</v>
      </c>
      <c r="AE301" s="450" t="s">
        <v>275</v>
      </c>
      <c r="AF301" s="446" t="s">
        <v>275</v>
      </c>
      <c r="AG301" s="448" t="s">
        <v>275</v>
      </c>
      <c r="AH301" s="228" t="s">
        <v>275</v>
      </c>
      <c r="AI301" s="335" t="s">
        <v>275</v>
      </c>
    </row>
    <row r="302" spans="1:35" s="94" customFormat="1" ht="26" x14ac:dyDescent="0.3">
      <c r="A302" s="138">
        <v>285</v>
      </c>
      <c r="B302" s="138" t="s">
        <v>923</v>
      </c>
      <c r="C302" s="139" t="s">
        <v>1783</v>
      </c>
      <c r="D302" s="138" t="s">
        <v>1784</v>
      </c>
      <c r="E302" s="140" t="s">
        <v>275</v>
      </c>
      <c r="F302" s="141" t="s">
        <v>275</v>
      </c>
      <c r="G302" s="141" t="s">
        <v>275</v>
      </c>
      <c r="H302" s="141" t="s">
        <v>275</v>
      </c>
      <c r="I302" s="141" t="s">
        <v>275</v>
      </c>
      <c r="J302" s="141" t="s">
        <v>275</v>
      </c>
      <c r="K302" s="141" t="s">
        <v>275</v>
      </c>
      <c r="L302" s="142" t="s">
        <v>275</v>
      </c>
      <c r="M302" s="141" t="s">
        <v>275</v>
      </c>
      <c r="N302" s="141" t="s">
        <v>275</v>
      </c>
      <c r="O302" s="141" t="s">
        <v>275</v>
      </c>
      <c r="P302" s="141" t="s">
        <v>275</v>
      </c>
      <c r="Q302" s="141" t="s">
        <v>275</v>
      </c>
      <c r="R302" s="141" t="s">
        <v>275</v>
      </c>
      <c r="S302" s="141" t="s">
        <v>275</v>
      </c>
      <c r="T302" s="141" t="s">
        <v>275</v>
      </c>
      <c r="U302" s="141" t="s">
        <v>275</v>
      </c>
      <c r="V302" s="141" t="s">
        <v>275</v>
      </c>
      <c r="W302" s="141" t="s">
        <v>275</v>
      </c>
      <c r="X302" s="141" t="s">
        <v>275</v>
      </c>
      <c r="Y302" s="141" t="s">
        <v>275</v>
      </c>
      <c r="Z302" s="141" t="s">
        <v>275</v>
      </c>
      <c r="AA302" s="141" t="s">
        <v>275</v>
      </c>
      <c r="AB302" s="141" t="s">
        <v>275</v>
      </c>
      <c r="AC302" s="172" t="s">
        <v>275</v>
      </c>
      <c r="AD302" s="244" t="s">
        <v>275</v>
      </c>
      <c r="AE302" s="138" t="s">
        <v>275</v>
      </c>
      <c r="AF302" s="141" t="s">
        <v>275</v>
      </c>
      <c r="AG302" s="172" t="s">
        <v>275</v>
      </c>
      <c r="AH302" s="173" t="s">
        <v>275</v>
      </c>
      <c r="AI302" s="141" t="s">
        <v>275</v>
      </c>
    </row>
    <row r="303" spans="1:35" s="94" customFormat="1" ht="39" outlineLevel="1" x14ac:dyDescent="0.3">
      <c r="A303" s="145">
        <v>286</v>
      </c>
      <c r="B303" s="146" t="s">
        <v>923</v>
      </c>
      <c r="C303" s="280" t="s">
        <v>1785</v>
      </c>
      <c r="D303" s="145" t="s">
        <v>3317</v>
      </c>
      <c r="E303" s="146" t="s">
        <v>275</v>
      </c>
      <c r="F303" s="149" t="s">
        <v>275</v>
      </c>
      <c r="G303" s="149" t="s">
        <v>275</v>
      </c>
      <c r="H303" s="149" t="s">
        <v>275</v>
      </c>
      <c r="I303" s="149" t="s">
        <v>275</v>
      </c>
      <c r="J303" s="150" t="s">
        <v>925</v>
      </c>
      <c r="K303" s="150">
        <f t="shared" ref="K303:AA303" si="122">SUM(K306,K304)</f>
        <v>0.25872968204957492</v>
      </c>
      <c r="L303" s="150">
        <f t="shared" si="122"/>
        <v>0.15627895158650212</v>
      </c>
      <c r="M303" s="150">
        <f t="shared" si="122"/>
        <v>0.203108983827373</v>
      </c>
      <c r="N303" s="150">
        <f t="shared" si="122"/>
        <v>0.81706257398718685</v>
      </c>
      <c r="O303" s="150">
        <f t="shared" si="122"/>
        <v>0</v>
      </c>
      <c r="P303" s="150">
        <f t="shared" si="122"/>
        <v>0.49753179191292202</v>
      </c>
      <c r="Q303" s="150">
        <f t="shared" si="122"/>
        <v>1.0591050908934798</v>
      </c>
      <c r="R303" s="150">
        <f t="shared" si="122"/>
        <v>0.6075451110918918</v>
      </c>
      <c r="S303" s="150">
        <f t="shared" si="122"/>
        <v>8.3160757442188912E-2</v>
      </c>
      <c r="T303" s="150">
        <f t="shared" si="122"/>
        <v>1.0104965679869014</v>
      </c>
      <c r="U303" s="150">
        <f t="shared" si="122"/>
        <v>0</v>
      </c>
      <c r="V303" s="150">
        <f t="shared" si="122"/>
        <v>1.0746647453269385</v>
      </c>
      <c r="W303" s="150">
        <f t="shared" si="122"/>
        <v>0.40971967958723121</v>
      </c>
      <c r="X303" s="150">
        <f t="shared" si="122"/>
        <v>2.0246840197242539</v>
      </c>
      <c r="Y303" s="150">
        <f t="shared" si="122"/>
        <v>0</v>
      </c>
      <c r="Z303" s="150">
        <f t="shared" si="122"/>
        <v>0.21719350081076919</v>
      </c>
      <c r="AA303" s="150">
        <f t="shared" si="122"/>
        <v>1.3673683274367847</v>
      </c>
      <c r="AB303" s="150" t="s">
        <v>925</v>
      </c>
      <c r="AC303" s="146" t="s">
        <v>2190</v>
      </c>
      <c r="AD303" s="150" t="s">
        <v>275</v>
      </c>
      <c r="AE303" s="145" t="s">
        <v>275</v>
      </c>
      <c r="AF303" s="149" t="s">
        <v>275</v>
      </c>
      <c r="AG303" s="146" t="s">
        <v>275</v>
      </c>
      <c r="AH303" s="152" t="s">
        <v>275</v>
      </c>
      <c r="AI303" s="149" t="s">
        <v>275</v>
      </c>
    </row>
    <row r="304" spans="1:35" s="94" customFormat="1" ht="26" outlineLevel="1" x14ac:dyDescent="0.3">
      <c r="A304" s="208">
        <v>287</v>
      </c>
      <c r="B304" s="209" t="s">
        <v>923</v>
      </c>
      <c r="C304" s="209" t="s">
        <v>1790</v>
      </c>
      <c r="D304" s="208" t="s">
        <v>1791</v>
      </c>
      <c r="E304" s="214" t="s">
        <v>3738</v>
      </c>
      <c r="F304" s="212" t="s">
        <v>275</v>
      </c>
      <c r="G304" s="212" t="s">
        <v>275</v>
      </c>
      <c r="H304" s="212" t="s">
        <v>275</v>
      </c>
      <c r="I304" s="212" t="s">
        <v>275</v>
      </c>
      <c r="J304" s="213" t="s">
        <v>925</v>
      </c>
      <c r="K304" s="332">
        <f t="shared" ref="K304:AA304" si="123">K305*K$317</f>
        <v>5.5528912497563032E-3</v>
      </c>
      <c r="L304" s="332">
        <f t="shared" si="123"/>
        <v>9.260309433259729E-6</v>
      </c>
      <c r="M304" s="332">
        <f t="shared" si="123"/>
        <v>5.6443991666245818E-3</v>
      </c>
      <c r="N304" s="332">
        <f t="shared" si="123"/>
        <v>5.6775761176828818E-3</v>
      </c>
      <c r="O304" s="332">
        <f t="shared" si="123"/>
        <v>0</v>
      </c>
      <c r="P304" s="332">
        <f t="shared" si="123"/>
        <v>7.3030713172137255E-4</v>
      </c>
      <c r="Q304" s="332">
        <f t="shared" si="123"/>
        <v>0</v>
      </c>
      <c r="R304" s="332">
        <f t="shared" si="123"/>
        <v>0</v>
      </c>
      <c r="S304" s="332">
        <f t="shared" si="123"/>
        <v>8.3160757442188912E-2</v>
      </c>
      <c r="T304" s="332">
        <f t="shared" si="123"/>
        <v>0</v>
      </c>
      <c r="U304" s="332">
        <f t="shared" si="123"/>
        <v>0</v>
      </c>
      <c r="V304" s="332">
        <f t="shared" si="123"/>
        <v>0</v>
      </c>
      <c r="W304" s="332">
        <f t="shared" si="123"/>
        <v>1.1901027660782347E-3</v>
      </c>
      <c r="X304" s="332">
        <f t="shared" si="123"/>
        <v>9.360213412893737E-4</v>
      </c>
      <c r="Y304" s="332">
        <f t="shared" si="123"/>
        <v>0</v>
      </c>
      <c r="Z304" s="332">
        <f t="shared" si="123"/>
        <v>1.6847625491097904E-3</v>
      </c>
      <c r="AA304" s="332">
        <f t="shared" si="123"/>
        <v>3.6318425624596473E-2</v>
      </c>
      <c r="AB304" s="213" t="s">
        <v>925</v>
      </c>
      <c r="AC304" s="291" t="s">
        <v>2887</v>
      </c>
      <c r="AD304" s="215" t="s">
        <v>275</v>
      </c>
      <c r="AE304" s="216" t="s">
        <v>275</v>
      </c>
      <c r="AF304" s="217" t="s">
        <v>275</v>
      </c>
      <c r="AG304" s="214" t="s">
        <v>275</v>
      </c>
      <c r="AH304" s="443" t="s">
        <v>275</v>
      </c>
      <c r="AI304" s="331" t="s">
        <v>275</v>
      </c>
    </row>
    <row r="305" spans="1:35" s="94" customFormat="1" outlineLevel="1" x14ac:dyDescent="0.3">
      <c r="A305" s="333">
        <v>288</v>
      </c>
      <c r="B305" s="334" t="s">
        <v>275</v>
      </c>
      <c r="C305" s="334" t="s">
        <v>275</v>
      </c>
      <c r="D305" s="333" t="s">
        <v>1792</v>
      </c>
      <c r="E305" s="448" t="s">
        <v>275</v>
      </c>
      <c r="F305" s="451" t="s">
        <v>275</v>
      </c>
      <c r="G305" s="451" t="s">
        <v>275</v>
      </c>
      <c r="H305" s="451" t="s">
        <v>275</v>
      </c>
      <c r="I305" s="451" t="s">
        <v>275</v>
      </c>
      <c r="J305" s="336" t="s">
        <v>275</v>
      </c>
      <c r="K305" s="337">
        <v>1.5833432292285162E-3</v>
      </c>
      <c r="L305" s="337">
        <v>1.5833432292285162E-3</v>
      </c>
      <c r="M305" s="337">
        <v>1.5833432292285162E-3</v>
      </c>
      <c r="N305" s="337">
        <v>1.5833432292285162E-3</v>
      </c>
      <c r="O305" s="337">
        <v>0</v>
      </c>
      <c r="P305" s="337">
        <v>1.5833432292285162E-3</v>
      </c>
      <c r="Q305" s="337">
        <v>0</v>
      </c>
      <c r="R305" s="337">
        <v>0</v>
      </c>
      <c r="S305" s="337">
        <v>1.1083402604599614E-2</v>
      </c>
      <c r="T305" s="337">
        <v>0</v>
      </c>
      <c r="U305" s="337">
        <v>0</v>
      </c>
      <c r="V305" s="337">
        <v>1.5833432292285162E-3</v>
      </c>
      <c r="W305" s="337">
        <v>1.5833432292285162E-3</v>
      </c>
      <c r="X305" s="337">
        <v>1.5833432292285162E-3</v>
      </c>
      <c r="Y305" s="337">
        <v>0</v>
      </c>
      <c r="Z305" s="337">
        <v>1.5833432292285162E-3</v>
      </c>
      <c r="AA305" s="337">
        <v>1.5833432292285162E-3</v>
      </c>
      <c r="AB305" s="336" t="s">
        <v>275</v>
      </c>
      <c r="AC305" s="448" t="s">
        <v>1793</v>
      </c>
      <c r="AD305" s="449" t="s">
        <v>275</v>
      </c>
      <c r="AE305" s="450" t="s">
        <v>275</v>
      </c>
      <c r="AF305" s="446" t="s">
        <v>275</v>
      </c>
      <c r="AG305" s="448" t="s">
        <v>275</v>
      </c>
      <c r="AH305" s="228" t="s">
        <v>275</v>
      </c>
      <c r="AI305" s="335" t="s">
        <v>275</v>
      </c>
    </row>
    <row r="306" spans="1:35" s="94" customFormat="1" ht="26" outlineLevel="1" x14ac:dyDescent="0.3">
      <c r="A306" s="208">
        <v>289</v>
      </c>
      <c r="B306" s="209" t="s">
        <v>923</v>
      </c>
      <c r="C306" s="210" t="s">
        <v>1601</v>
      </c>
      <c r="D306" s="211" t="s">
        <v>3566</v>
      </c>
      <c r="E306" s="209" t="s">
        <v>3739</v>
      </c>
      <c r="F306" s="212" t="s">
        <v>275</v>
      </c>
      <c r="G306" s="212" t="s">
        <v>275</v>
      </c>
      <c r="H306" s="212" t="s">
        <v>275</v>
      </c>
      <c r="I306" s="212" t="s">
        <v>275</v>
      </c>
      <c r="J306" s="213" t="s">
        <v>925</v>
      </c>
      <c r="K306" s="213">
        <f>K307*K$319</f>
        <v>0.25317679079981859</v>
      </c>
      <c r="L306" s="213">
        <f t="shared" ref="L306:AA306" si="124">L307*L$319</f>
        <v>0.15626969127706886</v>
      </c>
      <c r="M306" s="213">
        <f t="shared" si="124"/>
        <v>0.19746458466074843</v>
      </c>
      <c r="N306" s="213">
        <f t="shared" si="124"/>
        <v>0.81138499786950391</v>
      </c>
      <c r="O306" s="213">
        <f t="shared" si="124"/>
        <v>0</v>
      </c>
      <c r="P306" s="213">
        <f t="shared" si="124"/>
        <v>0.49680148478120062</v>
      </c>
      <c r="Q306" s="213">
        <f t="shared" si="124"/>
        <v>1.0591050908934798</v>
      </c>
      <c r="R306" s="213">
        <f t="shared" si="124"/>
        <v>0.6075451110918918</v>
      </c>
      <c r="S306" s="213">
        <f t="shared" si="124"/>
        <v>0</v>
      </c>
      <c r="T306" s="213">
        <f t="shared" si="124"/>
        <v>1.0104965679869014</v>
      </c>
      <c r="U306" s="213">
        <f t="shared" si="124"/>
        <v>0</v>
      </c>
      <c r="V306" s="213">
        <f t="shared" si="124"/>
        <v>1.0746647453269385</v>
      </c>
      <c r="W306" s="213">
        <f t="shared" si="124"/>
        <v>0.40852957682115298</v>
      </c>
      <c r="X306" s="213">
        <f t="shared" si="124"/>
        <v>2.0237479983829645</v>
      </c>
      <c r="Y306" s="213">
        <f t="shared" si="124"/>
        <v>0</v>
      </c>
      <c r="Z306" s="213">
        <f t="shared" si="124"/>
        <v>0.21550873826165939</v>
      </c>
      <c r="AA306" s="213">
        <f t="shared" si="124"/>
        <v>1.3310499018121882</v>
      </c>
      <c r="AB306" s="213" t="s">
        <v>925</v>
      </c>
      <c r="AC306" s="214" t="s">
        <v>1843</v>
      </c>
      <c r="AD306" s="215" t="s">
        <v>275</v>
      </c>
      <c r="AE306" s="216" t="s">
        <v>275</v>
      </c>
      <c r="AF306" s="217" t="s">
        <v>275</v>
      </c>
      <c r="AG306" s="218" t="s">
        <v>275</v>
      </c>
      <c r="AH306" s="219" t="s">
        <v>275</v>
      </c>
      <c r="AI306" s="220" t="s">
        <v>275</v>
      </c>
    </row>
    <row r="307" spans="1:35" s="94" customFormat="1" outlineLevel="1" x14ac:dyDescent="0.3">
      <c r="A307" s="221">
        <v>290</v>
      </c>
      <c r="B307" s="222" t="s">
        <v>275</v>
      </c>
      <c r="C307" s="222" t="s">
        <v>275</v>
      </c>
      <c r="D307" s="221" t="s">
        <v>1691</v>
      </c>
      <c r="E307" s="222" t="s">
        <v>275</v>
      </c>
      <c r="F307" s="223" t="s">
        <v>275</v>
      </c>
      <c r="G307" s="223" t="s">
        <v>275</v>
      </c>
      <c r="H307" s="223" t="s">
        <v>275</v>
      </c>
      <c r="I307" s="223" t="s">
        <v>275</v>
      </c>
      <c r="J307" s="224" t="s">
        <v>275</v>
      </c>
      <c r="K307" s="225">
        <v>2.585132749122921E-2</v>
      </c>
      <c r="L307" s="225">
        <v>2.585132749122921E-2</v>
      </c>
      <c r="M307" s="225">
        <v>2.585132749122921E-2</v>
      </c>
      <c r="N307" s="225">
        <v>2.585132749122921E-2</v>
      </c>
      <c r="O307" s="225">
        <v>0</v>
      </c>
      <c r="P307" s="225">
        <v>2.585132749122921E-2</v>
      </c>
      <c r="Q307" s="225">
        <v>3.9361223571749884E-2</v>
      </c>
      <c r="R307" s="225">
        <v>4.2858892199681614E-2</v>
      </c>
      <c r="S307" s="225">
        <v>0</v>
      </c>
      <c r="T307" s="225">
        <v>9.8739176667172995E-2</v>
      </c>
      <c r="U307" s="225">
        <v>0</v>
      </c>
      <c r="V307" s="225">
        <v>2.585132749122921E-2</v>
      </c>
      <c r="W307" s="225">
        <v>2.585132749122921E-2</v>
      </c>
      <c r="X307" s="225">
        <v>2.585132749122921E-2</v>
      </c>
      <c r="Y307" s="225">
        <v>0</v>
      </c>
      <c r="Z307" s="225">
        <v>2.585132749122921E-2</v>
      </c>
      <c r="AA307" s="225">
        <v>2.585132749122921E-2</v>
      </c>
      <c r="AB307" s="224" t="s">
        <v>275</v>
      </c>
      <c r="AC307" s="327" t="s">
        <v>1602</v>
      </c>
      <c r="AD307" s="227" t="s">
        <v>275</v>
      </c>
      <c r="AE307" s="228" t="s">
        <v>275</v>
      </c>
      <c r="AF307" s="229" t="s">
        <v>275</v>
      </c>
      <c r="AG307" s="230" t="s">
        <v>275</v>
      </c>
      <c r="AH307" s="231" t="s">
        <v>275</v>
      </c>
      <c r="AI307" s="232" t="s">
        <v>275</v>
      </c>
    </row>
    <row r="308" spans="1:35" s="94" customFormat="1" ht="26" x14ac:dyDescent="0.3">
      <c r="A308" s="138">
        <v>291</v>
      </c>
      <c r="B308" s="138" t="s">
        <v>923</v>
      </c>
      <c r="C308" s="139" t="s">
        <v>1783</v>
      </c>
      <c r="D308" s="138" t="s">
        <v>1781</v>
      </c>
      <c r="E308" s="140" t="s">
        <v>275</v>
      </c>
      <c r="F308" s="141" t="s">
        <v>275</v>
      </c>
      <c r="G308" s="141" t="s">
        <v>275</v>
      </c>
      <c r="H308" s="141" t="s">
        <v>275</v>
      </c>
      <c r="I308" s="141" t="s">
        <v>275</v>
      </c>
      <c r="J308" s="141" t="s">
        <v>275</v>
      </c>
      <c r="K308" s="141" t="s">
        <v>275</v>
      </c>
      <c r="L308" s="142" t="s">
        <v>275</v>
      </c>
      <c r="M308" s="141" t="s">
        <v>275</v>
      </c>
      <c r="N308" s="141" t="s">
        <v>275</v>
      </c>
      <c r="O308" s="141" t="s">
        <v>275</v>
      </c>
      <c r="P308" s="141" t="s">
        <v>275</v>
      </c>
      <c r="Q308" s="141" t="s">
        <v>275</v>
      </c>
      <c r="R308" s="141" t="s">
        <v>275</v>
      </c>
      <c r="S308" s="141" t="s">
        <v>275</v>
      </c>
      <c r="T308" s="141" t="s">
        <v>275</v>
      </c>
      <c r="U308" s="141" t="s">
        <v>275</v>
      </c>
      <c r="V308" s="141" t="s">
        <v>275</v>
      </c>
      <c r="W308" s="141" t="s">
        <v>275</v>
      </c>
      <c r="X308" s="141" t="s">
        <v>275</v>
      </c>
      <c r="Y308" s="141" t="s">
        <v>275</v>
      </c>
      <c r="Z308" s="141" t="s">
        <v>275</v>
      </c>
      <c r="AA308" s="141" t="s">
        <v>275</v>
      </c>
      <c r="AB308" s="141" t="s">
        <v>275</v>
      </c>
      <c r="AC308" s="172" t="s">
        <v>275</v>
      </c>
      <c r="AD308" s="244" t="s">
        <v>275</v>
      </c>
      <c r="AE308" s="138" t="s">
        <v>275</v>
      </c>
      <c r="AF308" s="141" t="s">
        <v>275</v>
      </c>
      <c r="AG308" s="172" t="s">
        <v>275</v>
      </c>
      <c r="AH308" s="173" t="s">
        <v>275</v>
      </c>
      <c r="AI308" s="141" t="s">
        <v>275</v>
      </c>
    </row>
    <row r="309" spans="1:35" s="94" customFormat="1" ht="26" outlineLevel="1" x14ac:dyDescent="0.3">
      <c r="A309" s="145">
        <v>292</v>
      </c>
      <c r="B309" s="146" t="s">
        <v>923</v>
      </c>
      <c r="C309" s="280" t="s">
        <v>1778</v>
      </c>
      <c r="D309" s="145" t="s">
        <v>3318</v>
      </c>
      <c r="E309" s="146" t="s">
        <v>275</v>
      </c>
      <c r="F309" s="149" t="s">
        <v>275</v>
      </c>
      <c r="G309" s="149" t="s">
        <v>275</v>
      </c>
      <c r="H309" s="149" t="s">
        <v>275</v>
      </c>
      <c r="I309" s="149" t="s">
        <v>275</v>
      </c>
      <c r="J309" s="150" t="s">
        <v>925</v>
      </c>
      <c r="K309" s="150">
        <f>SUM(K310,K311)</f>
        <v>0.60988834460152497</v>
      </c>
      <c r="L309" s="150">
        <f t="shared" ref="L309:AA309" si="125">SUM(L310,L311)</f>
        <v>0.36393397624914725</v>
      </c>
      <c r="M309" s="150">
        <f t="shared" si="125"/>
        <v>0.59266813703655497</v>
      </c>
      <c r="N309" s="150">
        <f t="shared" si="125"/>
        <v>1.7674966325473882</v>
      </c>
      <c r="O309" s="150">
        <f t="shared" si="125"/>
        <v>0.24178558013981549</v>
      </c>
      <c r="P309" s="150">
        <f t="shared" si="125"/>
        <v>0.76723242517185175</v>
      </c>
      <c r="Q309" s="150">
        <f t="shared" si="125"/>
        <v>2.4593703217097338</v>
      </c>
      <c r="R309" s="150">
        <f t="shared" si="125"/>
        <v>3.6176027628141765</v>
      </c>
      <c r="S309" s="150">
        <f t="shared" si="125"/>
        <v>3.7372285735056764E-2</v>
      </c>
      <c r="T309" s="150">
        <f t="shared" si="125"/>
        <v>1.4750201776759899</v>
      </c>
      <c r="U309" s="150">
        <f t="shared" si="125"/>
        <v>7.4493057149236153</v>
      </c>
      <c r="V309" s="150">
        <f t="shared" si="125"/>
        <v>2.9301424404978921E-2</v>
      </c>
      <c r="W309" s="150">
        <f t="shared" si="125"/>
        <v>0.12687566273217823</v>
      </c>
      <c r="X309" s="150">
        <f t="shared" si="125"/>
        <v>0.10508085748249382</v>
      </c>
      <c r="Y309" s="150">
        <f t="shared" si="125"/>
        <v>2.0170903267973852</v>
      </c>
      <c r="Z309" s="150">
        <f t="shared" si="125"/>
        <v>0.17737254738577146</v>
      </c>
      <c r="AA309" s="150">
        <f t="shared" si="125"/>
        <v>3.8069919029777721</v>
      </c>
      <c r="AB309" s="150" t="s">
        <v>925</v>
      </c>
      <c r="AC309" s="146" t="s">
        <v>2191</v>
      </c>
      <c r="AD309" s="150" t="s">
        <v>275</v>
      </c>
      <c r="AE309" s="145" t="s">
        <v>275</v>
      </c>
      <c r="AF309" s="149" t="s">
        <v>275</v>
      </c>
      <c r="AG309" s="146" t="s">
        <v>275</v>
      </c>
      <c r="AH309" s="152" t="s">
        <v>275</v>
      </c>
      <c r="AI309" s="149" t="s">
        <v>275</v>
      </c>
    </row>
    <row r="310" spans="1:35" s="94" customFormat="1" ht="26" outlineLevel="1" x14ac:dyDescent="0.3">
      <c r="A310" s="165">
        <v>293</v>
      </c>
      <c r="B310" s="166" t="s">
        <v>923</v>
      </c>
      <c r="C310" s="293" t="s">
        <v>55</v>
      </c>
      <c r="D310" s="187" t="s">
        <v>3567</v>
      </c>
      <c r="E310" s="188" t="s">
        <v>3740</v>
      </c>
      <c r="F310" s="189">
        <v>1</v>
      </c>
      <c r="G310" s="190">
        <v>14</v>
      </c>
      <c r="H310" s="190">
        <v>592</v>
      </c>
      <c r="I310" s="190">
        <v>592</v>
      </c>
      <c r="J310" s="170" t="s">
        <v>925</v>
      </c>
      <c r="K310" s="170">
        <v>2.7819830827030899E-2</v>
      </c>
      <c r="L310" s="170">
        <v>0.36296328651177018</v>
      </c>
      <c r="M310" s="170">
        <v>1.0075252406100774E-3</v>
      </c>
      <c r="N310" s="170">
        <v>1.1723583263890838</v>
      </c>
      <c r="O310" s="170">
        <v>6.1892917924595545E-2</v>
      </c>
      <c r="P310" s="170">
        <v>0.69067973079329203</v>
      </c>
      <c r="Q310" s="170">
        <v>2.4577803098356319</v>
      </c>
      <c r="R310" s="170">
        <v>3.6170779156665422</v>
      </c>
      <c r="S310" s="170">
        <v>3.7372285735056764E-2</v>
      </c>
      <c r="T310" s="170">
        <v>1.4750201776759899</v>
      </c>
      <c r="U310" s="170">
        <v>7.4341470121716222</v>
      </c>
      <c r="V310" s="170">
        <v>2.9301424404978921E-2</v>
      </c>
      <c r="W310" s="170">
        <v>2.125993211732762E-3</v>
      </c>
      <c r="X310" s="170">
        <v>6.9646642274170476E-3</v>
      </c>
      <c r="Y310" s="170">
        <v>2.0032190385501147</v>
      </c>
      <c r="Z310" s="170">
        <v>7.7135191551963036E-4</v>
      </c>
      <c r="AA310" s="170">
        <v>0</v>
      </c>
      <c r="AB310" s="170" t="s">
        <v>925</v>
      </c>
      <c r="AC310" s="191" t="s">
        <v>1923</v>
      </c>
      <c r="AD310" s="241" t="s">
        <v>275</v>
      </c>
      <c r="AE310" s="193" t="s">
        <v>275</v>
      </c>
      <c r="AF310" s="192" t="s">
        <v>275</v>
      </c>
      <c r="AG310" s="191" t="s">
        <v>275</v>
      </c>
      <c r="AH310" s="194" t="s">
        <v>275</v>
      </c>
      <c r="AI310" s="169" t="s">
        <v>275</v>
      </c>
    </row>
    <row r="311" spans="1:35" s="94" customFormat="1" ht="26" outlineLevel="1" x14ac:dyDescent="0.3">
      <c r="A311" s="287">
        <v>294</v>
      </c>
      <c r="B311" s="288" t="s">
        <v>923</v>
      </c>
      <c r="C311" s="209" t="s">
        <v>61</v>
      </c>
      <c r="D311" s="208" t="s">
        <v>1544</v>
      </c>
      <c r="E311" s="338" t="s">
        <v>3741</v>
      </c>
      <c r="F311" s="339" t="s">
        <v>275</v>
      </c>
      <c r="G311" s="339" t="s">
        <v>275</v>
      </c>
      <c r="H311" s="339" t="s">
        <v>275</v>
      </c>
      <c r="I311" s="339" t="s">
        <v>275</v>
      </c>
      <c r="J311" s="290" t="s">
        <v>925</v>
      </c>
      <c r="K311" s="332">
        <f t="shared" ref="K311:AA311" si="126">K312*K$317</f>
        <v>0.58206851377449409</v>
      </c>
      <c r="L311" s="332">
        <f t="shared" si="126"/>
        <v>9.7068973737707753E-4</v>
      </c>
      <c r="M311" s="332">
        <f t="shared" si="126"/>
        <v>0.59166061179594487</v>
      </c>
      <c r="N311" s="332">
        <f t="shared" si="126"/>
        <v>0.59513830615830454</v>
      </c>
      <c r="O311" s="332">
        <f t="shared" si="126"/>
        <v>0.17989266221521993</v>
      </c>
      <c r="P311" s="332">
        <f t="shared" si="126"/>
        <v>7.6552694378559744E-2</v>
      </c>
      <c r="Q311" s="332">
        <f t="shared" si="126"/>
        <v>1.5900118741018219E-3</v>
      </c>
      <c r="R311" s="332">
        <f t="shared" si="126"/>
        <v>5.2484714763408405E-4</v>
      </c>
      <c r="S311" s="332">
        <f t="shared" si="126"/>
        <v>0</v>
      </c>
      <c r="T311" s="332">
        <f t="shared" si="126"/>
        <v>0</v>
      </c>
      <c r="U311" s="332">
        <f t="shared" si="126"/>
        <v>1.5158702751993366E-2</v>
      </c>
      <c r="V311" s="332">
        <f t="shared" si="126"/>
        <v>0</v>
      </c>
      <c r="W311" s="332">
        <f t="shared" si="126"/>
        <v>0.12474966952044549</v>
      </c>
      <c r="X311" s="332">
        <f t="shared" si="126"/>
        <v>9.811619325507677E-2</v>
      </c>
      <c r="Y311" s="332">
        <f t="shared" si="126"/>
        <v>1.3871288247270399E-2</v>
      </c>
      <c r="Z311" s="332">
        <f t="shared" si="126"/>
        <v>0.17660119547025183</v>
      </c>
      <c r="AA311" s="332">
        <f t="shared" si="126"/>
        <v>3.8069919029777721</v>
      </c>
      <c r="AB311" s="290" t="s">
        <v>925</v>
      </c>
      <c r="AC311" s="291" t="s">
        <v>2888</v>
      </c>
      <c r="AD311" s="324" t="s">
        <v>275</v>
      </c>
      <c r="AE311" s="325" t="s">
        <v>275</v>
      </c>
      <c r="AF311" s="326" t="s">
        <v>275</v>
      </c>
      <c r="AG311" s="291" t="s">
        <v>275</v>
      </c>
      <c r="AH311" s="329" t="s">
        <v>275</v>
      </c>
      <c r="AI311" s="289" t="s">
        <v>275</v>
      </c>
    </row>
    <row r="312" spans="1:35" s="94" customFormat="1" outlineLevel="1" x14ac:dyDescent="0.3">
      <c r="A312" s="333">
        <v>295</v>
      </c>
      <c r="B312" s="334" t="s">
        <v>275</v>
      </c>
      <c r="C312" s="334" t="s">
        <v>275</v>
      </c>
      <c r="D312" s="333" t="s">
        <v>1627</v>
      </c>
      <c r="E312" s="448" t="s">
        <v>275</v>
      </c>
      <c r="F312" s="451" t="s">
        <v>275</v>
      </c>
      <c r="G312" s="451" t="s">
        <v>275</v>
      </c>
      <c r="H312" s="451" t="s">
        <v>275</v>
      </c>
      <c r="I312" s="451" t="s">
        <v>275</v>
      </c>
      <c r="J312" s="336" t="s">
        <v>275</v>
      </c>
      <c r="K312" s="337">
        <v>0.16597015838774024</v>
      </c>
      <c r="L312" s="337">
        <v>0.16597015838774024</v>
      </c>
      <c r="M312" s="337">
        <v>0.16597015838774024</v>
      </c>
      <c r="N312" s="337">
        <v>0.16597015838774024</v>
      </c>
      <c r="O312" s="337">
        <v>2.9715034562353238E-2</v>
      </c>
      <c r="P312" s="337">
        <v>0.16597015838774024</v>
      </c>
      <c r="Q312" s="337">
        <v>0.16799889377466029</v>
      </c>
      <c r="R312" s="337">
        <v>1.1142174142052591E-3</v>
      </c>
      <c r="S312" s="337">
        <v>0</v>
      </c>
      <c r="T312" s="337">
        <v>0</v>
      </c>
      <c r="U312" s="337">
        <v>0.5</v>
      </c>
      <c r="V312" s="337">
        <v>0.16597015838774024</v>
      </c>
      <c r="W312" s="337">
        <v>0.16597015838774024</v>
      </c>
      <c r="X312" s="337">
        <v>0.16597015838774024</v>
      </c>
      <c r="Y312" s="337">
        <v>0.46296296296296297</v>
      </c>
      <c r="Z312" s="337">
        <v>0.16597015838774024</v>
      </c>
      <c r="AA312" s="337">
        <v>0.16597015838774024</v>
      </c>
      <c r="AB312" s="336" t="s">
        <v>275</v>
      </c>
      <c r="AC312" s="448" t="s">
        <v>1545</v>
      </c>
      <c r="AD312" s="449" t="s">
        <v>275</v>
      </c>
      <c r="AE312" s="450" t="s">
        <v>275</v>
      </c>
      <c r="AF312" s="446" t="s">
        <v>275</v>
      </c>
      <c r="AG312" s="448" t="s">
        <v>275</v>
      </c>
      <c r="AH312" s="228" t="s">
        <v>275</v>
      </c>
      <c r="AI312" s="335" t="s">
        <v>275</v>
      </c>
    </row>
    <row r="313" spans="1:35" s="94" customFormat="1" ht="26" x14ac:dyDescent="0.3">
      <c r="A313" s="138">
        <v>296</v>
      </c>
      <c r="B313" s="138" t="s">
        <v>923</v>
      </c>
      <c r="C313" s="139" t="s">
        <v>1782</v>
      </c>
      <c r="D313" s="138" t="s">
        <v>1794</v>
      </c>
      <c r="E313" s="140" t="s">
        <v>275</v>
      </c>
      <c r="F313" s="141" t="s">
        <v>275</v>
      </c>
      <c r="G313" s="141" t="s">
        <v>275</v>
      </c>
      <c r="H313" s="141" t="s">
        <v>275</v>
      </c>
      <c r="I313" s="141" t="s">
        <v>275</v>
      </c>
      <c r="J313" s="141" t="s">
        <v>275</v>
      </c>
      <c r="K313" s="141" t="s">
        <v>275</v>
      </c>
      <c r="L313" s="142" t="s">
        <v>275</v>
      </c>
      <c r="M313" s="141" t="s">
        <v>275</v>
      </c>
      <c r="N313" s="141" t="s">
        <v>275</v>
      </c>
      <c r="O313" s="141" t="s">
        <v>275</v>
      </c>
      <c r="P313" s="141" t="s">
        <v>275</v>
      </c>
      <c r="Q313" s="141" t="s">
        <v>275</v>
      </c>
      <c r="R313" s="141" t="s">
        <v>275</v>
      </c>
      <c r="S313" s="141" t="s">
        <v>275</v>
      </c>
      <c r="T313" s="141" t="s">
        <v>275</v>
      </c>
      <c r="U313" s="141" t="s">
        <v>275</v>
      </c>
      <c r="V313" s="141" t="s">
        <v>275</v>
      </c>
      <c r="W313" s="141" t="s">
        <v>275</v>
      </c>
      <c r="X313" s="141" t="s">
        <v>275</v>
      </c>
      <c r="Y313" s="141" t="s">
        <v>275</v>
      </c>
      <c r="Z313" s="141" t="s">
        <v>275</v>
      </c>
      <c r="AA313" s="141" t="s">
        <v>275</v>
      </c>
      <c r="AB313" s="141" t="s">
        <v>275</v>
      </c>
      <c r="AC313" s="172" t="s">
        <v>275</v>
      </c>
      <c r="AD313" s="244" t="s">
        <v>275</v>
      </c>
      <c r="AE313" s="138" t="s">
        <v>275</v>
      </c>
      <c r="AF313" s="141" t="s">
        <v>275</v>
      </c>
      <c r="AG313" s="172" t="s">
        <v>275</v>
      </c>
      <c r="AH313" s="173" t="s">
        <v>275</v>
      </c>
      <c r="AI313" s="141" t="s">
        <v>275</v>
      </c>
    </row>
    <row r="314" spans="1:35" s="94" customFormat="1" ht="26" outlineLevel="1" x14ac:dyDescent="0.3">
      <c r="A314" s="482">
        <v>297</v>
      </c>
      <c r="B314" s="483" t="s">
        <v>275</v>
      </c>
      <c r="C314" s="484" t="s">
        <v>1795</v>
      </c>
      <c r="D314" s="482" t="s">
        <v>3319</v>
      </c>
      <c r="E314" s="483" t="s">
        <v>275</v>
      </c>
      <c r="F314" s="485" t="s">
        <v>275</v>
      </c>
      <c r="G314" s="485" t="s">
        <v>275</v>
      </c>
      <c r="H314" s="485" t="s">
        <v>275</v>
      </c>
      <c r="I314" s="485" t="s">
        <v>275</v>
      </c>
      <c r="J314" s="486" t="s">
        <v>925</v>
      </c>
      <c r="K314" s="486" t="s">
        <v>1351</v>
      </c>
      <c r="L314" s="486" t="s">
        <v>1351</v>
      </c>
      <c r="M314" s="486" t="s">
        <v>1351</v>
      </c>
      <c r="N314" s="486" t="s">
        <v>1351</v>
      </c>
      <c r="O314" s="486" t="s">
        <v>1351</v>
      </c>
      <c r="P314" s="486" t="s">
        <v>1351</v>
      </c>
      <c r="Q314" s="486" t="s">
        <v>1351</v>
      </c>
      <c r="R314" s="486" t="s">
        <v>1351</v>
      </c>
      <c r="S314" s="486" t="s">
        <v>1351</v>
      </c>
      <c r="T314" s="486" t="s">
        <v>1351</v>
      </c>
      <c r="U314" s="486" t="s">
        <v>1351</v>
      </c>
      <c r="V314" s="486" t="s">
        <v>1351</v>
      </c>
      <c r="W314" s="486" t="s">
        <v>1351</v>
      </c>
      <c r="X314" s="486" t="s">
        <v>1351</v>
      </c>
      <c r="Y314" s="486" t="s">
        <v>1351</v>
      </c>
      <c r="Z314" s="486" t="s">
        <v>1351</v>
      </c>
      <c r="AA314" s="486" t="s">
        <v>1351</v>
      </c>
      <c r="AB314" s="486" t="s">
        <v>925</v>
      </c>
      <c r="AC314" s="483" t="s">
        <v>3121</v>
      </c>
      <c r="AD314" s="486" t="s">
        <v>275</v>
      </c>
      <c r="AE314" s="482" t="s">
        <v>275</v>
      </c>
      <c r="AF314" s="485" t="s">
        <v>275</v>
      </c>
      <c r="AG314" s="483" t="s">
        <v>275</v>
      </c>
      <c r="AH314" s="487" t="s">
        <v>275</v>
      </c>
      <c r="AI314" s="485" t="s">
        <v>275</v>
      </c>
    </row>
    <row r="315" spans="1:35" s="94" customFormat="1" x14ac:dyDescent="0.3">
      <c r="A315" s="138">
        <v>298</v>
      </c>
      <c r="B315" s="138" t="s">
        <v>275</v>
      </c>
      <c r="C315" s="172" t="s">
        <v>275</v>
      </c>
      <c r="D315" s="138" t="s">
        <v>939</v>
      </c>
      <c r="E315" s="172" t="s">
        <v>275</v>
      </c>
      <c r="F315" s="141" t="s">
        <v>275</v>
      </c>
      <c r="G315" s="141" t="s">
        <v>275</v>
      </c>
      <c r="H315" s="141" t="s">
        <v>275</v>
      </c>
      <c r="I315" s="141" t="s">
        <v>275</v>
      </c>
      <c r="J315" s="244" t="s">
        <v>275</v>
      </c>
      <c r="K315" s="244" t="s">
        <v>275</v>
      </c>
      <c r="L315" s="244" t="s">
        <v>275</v>
      </c>
      <c r="M315" s="244" t="s">
        <v>275</v>
      </c>
      <c r="N315" s="244" t="s">
        <v>275</v>
      </c>
      <c r="O315" s="244" t="s">
        <v>275</v>
      </c>
      <c r="P315" s="244" t="s">
        <v>275</v>
      </c>
      <c r="Q315" s="244" t="s">
        <v>275</v>
      </c>
      <c r="R315" s="244" t="s">
        <v>275</v>
      </c>
      <c r="S315" s="244" t="s">
        <v>275</v>
      </c>
      <c r="T315" s="244" t="s">
        <v>275</v>
      </c>
      <c r="U315" s="244" t="s">
        <v>275</v>
      </c>
      <c r="V315" s="244" t="s">
        <v>275</v>
      </c>
      <c r="W315" s="244" t="s">
        <v>275</v>
      </c>
      <c r="X315" s="244" t="s">
        <v>275</v>
      </c>
      <c r="Y315" s="244" t="s">
        <v>275</v>
      </c>
      <c r="Z315" s="244" t="s">
        <v>275</v>
      </c>
      <c r="AA315" s="244" t="s">
        <v>275</v>
      </c>
      <c r="AB315" s="244" t="s">
        <v>275</v>
      </c>
      <c r="AC315" s="140" t="s">
        <v>275</v>
      </c>
      <c r="AD315" s="341" t="s">
        <v>275</v>
      </c>
      <c r="AE315" s="143" t="s">
        <v>275</v>
      </c>
      <c r="AF315" s="142" t="s">
        <v>275</v>
      </c>
      <c r="AG315" s="140" t="s">
        <v>275</v>
      </c>
      <c r="AH315" s="144" t="s">
        <v>275</v>
      </c>
      <c r="AI315" s="141" t="s">
        <v>275</v>
      </c>
    </row>
    <row r="316" spans="1:35" s="94" customFormat="1" ht="117" outlineLevel="1" x14ac:dyDescent="0.3">
      <c r="A316" s="251">
        <v>299</v>
      </c>
      <c r="B316" s="252" t="s">
        <v>275</v>
      </c>
      <c r="C316" s="252" t="s">
        <v>275</v>
      </c>
      <c r="D316" s="251" t="s">
        <v>1672</v>
      </c>
      <c r="E316" s="252" t="s">
        <v>275</v>
      </c>
      <c r="F316" s="253">
        <v>1</v>
      </c>
      <c r="G316" s="253">
        <v>14</v>
      </c>
      <c r="H316" s="253">
        <v>9024</v>
      </c>
      <c r="I316" s="253" t="s">
        <v>275</v>
      </c>
      <c r="J316" s="254" t="s">
        <v>925</v>
      </c>
      <c r="K316" s="254">
        <v>3.5207994888467367</v>
      </c>
      <c r="L316" s="254">
        <v>5.6682406587181527E-3</v>
      </c>
      <c r="M316" s="254">
        <v>3.5648614036609185</v>
      </c>
      <c r="N316" s="254">
        <v>3.5872717020761944</v>
      </c>
      <c r="O316" s="254">
        <v>6.1248592153037178</v>
      </c>
      <c r="P316" s="254">
        <v>1.4390682716424852</v>
      </c>
      <c r="Q316" s="254">
        <v>7.1040861051462928E-2</v>
      </c>
      <c r="R316" s="254">
        <v>0.4710455436638849</v>
      </c>
      <c r="S316" s="254">
        <v>7.6027358817430954</v>
      </c>
      <c r="T316" s="254">
        <v>0.15231003508502367</v>
      </c>
      <c r="U316" s="254">
        <v>3.031740550398666E-2</v>
      </c>
      <c r="V316" s="254">
        <v>0</v>
      </c>
      <c r="W316" s="254">
        <v>0.75163915448585972</v>
      </c>
      <c r="X316" s="254">
        <v>0.5911676786248351</v>
      </c>
      <c r="Y316" s="254">
        <v>2.9961982614104075E-2</v>
      </c>
      <c r="Z316" s="254">
        <v>1.0640539069540167</v>
      </c>
      <c r="AA316" s="254">
        <v>22.937809663854495</v>
      </c>
      <c r="AB316" s="254" t="s">
        <v>925</v>
      </c>
      <c r="AC316" s="255" t="s">
        <v>1968</v>
      </c>
      <c r="AD316" s="256" t="s">
        <v>275</v>
      </c>
      <c r="AE316" s="257" t="s">
        <v>275</v>
      </c>
      <c r="AF316" s="258" t="s">
        <v>275</v>
      </c>
      <c r="AG316" s="255" t="s">
        <v>275</v>
      </c>
      <c r="AH316" s="259" t="s">
        <v>275</v>
      </c>
      <c r="AI316" s="488">
        <v>9024</v>
      </c>
    </row>
    <row r="317" spans="1:35" s="94" customFormat="1" ht="286" outlineLevel="1" x14ac:dyDescent="0.3">
      <c r="A317" s="261">
        <v>300</v>
      </c>
      <c r="B317" s="262" t="s">
        <v>275</v>
      </c>
      <c r="C317" s="262" t="s">
        <v>275</v>
      </c>
      <c r="D317" s="261" t="s">
        <v>1671</v>
      </c>
      <c r="E317" s="262" t="s">
        <v>940</v>
      </c>
      <c r="F317" s="264" t="s">
        <v>275</v>
      </c>
      <c r="G317" s="264" t="s">
        <v>275</v>
      </c>
      <c r="H317" s="264" t="s">
        <v>275</v>
      </c>
      <c r="I317" s="264">
        <v>603</v>
      </c>
      <c r="J317" s="265" t="s">
        <v>925</v>
      </c>
      <c r="K317" s="265">
        <v>3.5070672910648368</v>
      </c>
      <c r="L317" s="265">
        <v>5.8485799303110127E-3</v>
      </c>
      <c r="M317" s="265">
        <v>3.5648614036609199</v>
      </c>
      <c r="N317" s="265">
        <v>3.5858151365255657</v>
      </c>
      <c r="O317" s="265">
        <v>6.0539274096329239</v>
      </c>
      <c r="P317" s="265">
        <v>0.46124372671692582</v>
      </c>
      <c r="Q317" s="265">
        <v>9.4644187135811218E-3</v>
      </c>
      <c r="R317" s="265">
        <v>0.47104554366388468</v>
      </c>
      <c r="S317" s="265">
        <v>7.503179340221493</v>
      </c>
      <c r="T317" s="265">
        <v>0.15231003508502344</v>
      </c>
      <c r="U317" s="265">
        <v>3.0317405503986733E-2</v>
      </c>
      <c r="V317" s="265">
        <v>0</v>
      </c>
      <c r="W317" s="265">
        <v>0.75163915448586094</v>
      </c>
      <c r="X317" s="265">
        <v>0.5911676786248361</v>
      </c>
      <c r="Y317" s="265">
        <v>2.9961982614104061E-2</v>
      </c>
      <c r="Z317" s="265">
        <v>1.0640539069540158</v>
      </c>
      <c r="AA317" s="265">
        <v>22.937809663854512</v>
      </c>
      <c r="AB317" s="265" t="s">
        <v>925</v>
      </c>
      <c r="AC317" s="269" t="s">
        <v>1969</v>
      </c>
      <c r="AD317" s="270" t="s">
        <v>275</v>
      </c>
      <c r="AE317" s="271" t="s">
        <v>275</v>
      </c>
      <c r="AF317" s="272" t="s">
        <v>275</v>
      </c>
      <c r="AG317" s="269" t="s">
        <v>275</v>
      </c>
      <c r="AH317" s="273" t="s">
        <v>275</v>
      </c>
      <c r="AI317" s="489">
        <v>9024</v>
      </c>
    </row>
    <row r="318" spans="1:35" s="94" customFormat="1" ht="78" outlineLevel="1" x14ac:dyDescent="0.3">
      <c r="A318" s="165">
        <v>301</v>
      </c>
      <c r="B318" s="166" t="s">
        <v>275</v>
      </c>
      <c r="C318" s="166" t="s">
        <v>275</v>
      </c>
      <c r="D318" s="165" t="s">
        <v>1673</v>
      </c>
      <c r="E318" s="166" t="s">
        <v>3742</v>
      </c>
      <c r="F318" s="189">
        <v>1</v>
      </c>
      <c r="G318" s="189">
        <v>16</v>
      </c>
      <c r="H318" s="189">
        <v>604</v>
      </c>
      <c r="I318" s="189">
        <v>604</v>
      </c>
      <c r="J318" s="170" t="s">
        <v>926</v>
      </c>
      <c r="K318" s="170">
        <v>0.16751712023329057</v>
      </c>
      <c r="L318" s="170">
        <v>4.7074176465252131E-4</v>
      </c>
      <c r="M318" s="170">
        <v>3.9459850206158845E-2</v>
      </c>
      <c r="N318" s="170">
        <v>1.4701530117480599E-2</v>
      </c>
      <c r="O318" s="170">
        <v>2.7770422499797394E-2</v>
      </c>
      <c r="P318" s="170">
        <v>1.4198363184271749E-2</v>
      </c>
      <c r="Q318" s="170">
        <v>7.3913839141211371E-2</v>
      </c>
      <c r="R318" s="170">
        <v>3.2522633491647877E-2</v>
      </c>
      <c r="S318" s="170">
        <v>0.12948018439848261</v>
      </c>
      <c r="T318" s="170">
        <v>5.1351288406296394E-2</v>
      </c>
      <c r="U318" s="170">
        <v>0.27727148746726649</v>
      </c>
      <c r="V318" s="170">
        <v>0</v>
      </c>
      <c r="W318" s="170">
        <v>2.0712059787580794E-2</v>
      </c>
      <c r="X318" s="170">
        <v>4.0376691169020912E-4</v>
      </c>
      <c r="Y318" s="170">
        <v>2.8071221341810431E-2</v>
      </c>
      <c r="Z318" s="170">
        <v>0</v>
      </c>
      <c r="AA318" s="170">
        <v>0</v>
      </c>
      <c r="AB318" s="170" t="s">
        <v>926</v>
      </c>
      <c r="AC318" s="191" t="s">
        <v>1931</v>
      </c>
      <c r="AD318" s="241" t="s">
        <v>275</v>
      </c>
      <c r="AE318" s="429" t="s">
        <v>275</v>
      </c>
      <c r="AF318" s="192" t="s">
        <v>275</v>
      </c>
      <c r="AG318" s="191" t="s">
        <v>275</v>
      </c>
      <c r="AH318" s="194" t="s">
        <v>275</v>
      </c>
      <c r="AI318" s="285" t="s">
        <v>275</v>
      </c>
    </row>
    <row r="319" spans="1:35" s="94" customFormat="1" ht="104" outlineLevel="1" x14ac:dyDescent="0.3">
      <c r="A319" s="158">
        <v>302</v>
      </c>
      <c r="B319" s="159" t="s">
        <v>275</v>
      </c>
      <c r="C319" s="159" t="s">
        <v>275</v>
      </c>
      <c r="D319" s="158" t="s">
        <v>1622</v>
      </c>
      <c r="E319" s="159" t="s">
        <v>275</v>
      </c>
      <c r="F319" s="453" t="s">
        <v>275</v>
      </c>
      <c r="G319" s="453" t="s">
        <v>275</v>
      </c>
      <c r="H319" s="453" t="s">
        <v>275</v>
      </c>
      <c r="I319" s="453" t="s">
        <v>275</v>
      </c>
      <c r="J319" s="163" t="s">
        <v>925</v>
      </c>
      <c r="K319" s="163">
        <f>SUM(K320,K321*$AD$321,K322*$AD$322,K323*$AD$323+K324*$AD$324+K325*$AD$325+K326*$AD$326+K328)</f>
        <v>9.7935702097200199</v>
      </c>
      <c r="L319" s="163">
        <f t="shared" ref="L319:AA319" si="127">SUM(L320,L321*$AD$321,L322*$AD$322,L323*$AD$323+L324*$AD$324+L325*$AD$325+L326*$AD$326+L328)</f>
        <v>6.0449387494738032</v>
      </c>
      <c r="M319" s="163">
        <f t="shared" si="127"/>
        <v>7.6384698127298813</v>
      </c>
      <c r="N319" s="163">
        <f t="shared" si="127"/>
        <v>31.386589262961024</v>
      </c>
      <c r="O319" s="163">
        <f t="shared" si="127"/>
        <v>11.304379472243841</v>
      </c>
      <c r="P319" s="163">
        <f t="shared" si="127"/>
        <v>19.217639208267137</v>
      </c>
      <c r="Q319" s="163">
        <f t="shared" si="127"/>
        <v>26.907321337785209</v>
      </c>
      <c r="R319" s="163">
        <f t="shared" si="127"/>
        <v>14.175473977752628</v>
      </c>
      <c r="S319" s="163">
        <f t="shared" si="127"/>
        <v>15.231420866820358</v>
      </c>
      <c r="T319" s="163">
        <f t="shared" si="127"/>
        <v>10.23399831855042</v>
      </c>
      <c r="U319" s="163">
        <f t="shared" si="127"/>
        <v>20.900644601084203</v>
      </c>
      <c r="V319" s="163">
        <f t="shared" si="127"/>
        <v>41.570969447953829</v>
      </c>
      <c r="W319" s="163">
        <f t="shared" si="127"/>
        <v>15.803040557965858</v>
      </c>
      <c r="X319" s="163">
        <f t="shared" si="127"/>
        <v>78.284103555980934</v>
      </c>
      <c r="Y319" s="163">
        <f t="shared" si="127"/>
        <v>14.620337147310867</v>
      </c>
      <c r="Z319" s="163">
        <f t="shared" si="127"/>
        <v>8.3364669893558379</v>
      </c>
      <c r="AA319" s="163">
        <f t="shared" si="127"/>
        <v>51.488648010969044</v>
      </c>
      <c r="AB319" s="163" t="s">
        <v>925</v>
      </c>
      <c r="AC319" s="161" t="s">
        <v>2874</v>
      </c>
      <c r="AD319" s="454" t="s">
        <v>275</v>
      </c>
      <c r="AE319" s="490" t="s">
        <v>275</v>
      </c>
      <c r="AF319" s="456" t="s">
        <v>275</v>
      </c>
      <c r="AG319" s="491" t="s">
        <v>275</v>
      </c>
      <c r="AH319" s="492" t="s">
        <v>275</v>
      </c>
      <c r="AI319" s="493" t="s">
        <v>275</v>
      </c>
    </row>
    <row r="320" spans="1:35" s="94" customFormat="1" ht="182" outlineLevel="1" x14ac:dyDescent="0.3">
      <c r="A320" s="165">
        <v>303</v>
      </c>
      <c r="B320" s="166" t="s">
        <v>275</v>
      </c>
      <c r="C320" s="293" t="s">
        <v>275</v>
      </c>
      <c r="D320" s="187" t="s">
        <v>1674</v>
      </c>
      <c r="E320" s="293" t="s">
        <v>3743</v>
      </c>
      <c r="F320" s="189">
        <v>1</v>
      </c>
      <c r="G320" s="190">
        <v>15</v>
      </c>
      <c r="H320" s="190">
        <v>619</v>
      </c>
      <c r="I320" s="190">
        <v>619</v>
      </c>
      <c r="J320" s="170" t="s">
        <v>925</v>
      </c>
      <c r="K320" s="170">
        <v>4.8482355967208202</v>
      </c>
      <c r="L320" s="170">
        <v>1.6289761467308719</v>
      </c>
      <c r="M320" s="170">
        <v>6.7536872608786664</v>
      </c>
      <c r="N320" s="170">
        <v>7.4869928736592364</v>
      </c>
      <c r="O320" s="170">
        <v>9.723685596145252</v>
      </c>
      <c r="P320" s="170">
        <v>17.342965852183998</v>
      </c>
      <c r="Q320" s="170">
        <v>0.1961656194718554</v>
      </c>
      <c r="R320" s="170">
        <v>1.2507210541417058</v>
      </c>
      <c r="S320" s="170">
        <v>9.8822423906276331</v>
      </c>
      <c r="T320" s="170">
        <v>1.2455389343945436</v>
      </c>
      <c r="U320" s="170">
        <v>0.91667093745314454</v>
      </c>
      <c r="V320" s="170">
        <v>26.459203749448708</v>
      </c>
      <c r="W320" s="170">
        <v>14.359656730961435</v>
      </c>
      <c r="X320" s="170">
        <v>73.495688075028625</v>
      </c>
      <c r="Y320" s="170">
        <v>4.4160064081492765</v>
      </c>
      <c r="Z320" s="170">
        <v>8.1522610518461551</v>
      </c>
      <c r="AA320" s="170">
        <v>23.551220833441246</v>
      </c>
      <c r="AB320" s="170" t="s">
        <v>925</v>
      </c>
      <c r="AC320" s="191" t="s">
        <v>1923</v>
      </c>
      <c r="AD320" s="241">
        <v>1</v>
      </c>
      <c r="AE320" s="193" t="s">
        <v>275</v>
      </c>
      <c r="AF320" s="192" t="s">
        <v>275</v>
      </c>
      <c r="AG320" s="191" t="s">
        <v>275</v>
      </c>
      <c r="AH320" s="194" t="s">
        <v>275</v>
      </c>
      <c r="AI320" s="169" t="s">
        <v>275</v>
      </c>
    </row>
    <row r="321" spans="1:35" s="94" customFormat="1" ht="78" outlineLevel="1" x14ac:dyDescent="0.3">
      <c r="A321" s="165">
        <v>304</v>
      </c>
      <c r="B321" s="166" t="s">
        <v>275</v>
      </c>
      <c r="C321" s="293" t="s">
        <v>275</v>
      </c>
      <c r="D321" s="187" t="s">
        <v>1677</v>
      </c>
      <c r="E321" s="494" t="s">
        <v>941</v>
      </c>
      <c r="F321" s="495">
        <v>1</v>
      </c>
      <c r="G321" s="496">
        <v>16</v>
      </c>
      <c r="H321" s="496">
        <v>620</v>
      </c>
      <c r="I321" s="496">
        <v>620</v>
      </c>
      <c r="J321" s="497" t="s">
        <v>926</v>
      </c>
      <c r="K321" s="497">
        <v>0.22824526029857706</v>
      </c>
      <c r="L321" s="497">
        <v>5.925278014175276E-2</v>
      </c>
      <c r="M321" s="497">
        <v>2.8405014690793654E-2</v>
      </c>
      <c r="N321" s="497">
        <v>1.1801348861968066</v>
      </c>
      <c r="O321" s="497">
        <v>0.11398450512334039</v>
      </c>
      <c r="P321" s="497">
        <v>6.6092594042720124E-2</v>
      </c>
      <c r="Q321" s="497">
        <v>0.42247140648728165</v>
      </c>
      <c r="R321" s="497">
        <v>0.31446925316114738</v>
      </c>
      <c r="S321" s="497">
        <v>0.33451724631427882</v>
      </c>
      <c r="T321" s="497">
        <v>0.2691378753571354</v>
      </c>
      <c r="U321" s="497">
        <v>0.29031321340130134</v>
      </c>
      <c r="V321" s="497">
        <v>1.2690825658320108</v>
      </c>
      <c r="W321" s="497">
        <v>9.5095027124889903E-2</v>
      </c>
      <c r="X321" s="497">
        <v>0.49925602820531545</v>
      </c>
      <c r="Y321" s="497">
        <v>0.28557805946285358</v>
      </c>
      <c r="Z321" s="497">
        <v>6.3795369879887057E-4</v>
      </c>
      <c r="AA321" s="497">
        <v>0.22997165616356979</v>
      </c>
      <c r="AB321" s="497" t="s">
        <v>926</v>
      </c>
      <c r="AC321" s="191" t="s">
        <v>1923</v>
      </c>
      <c r="AD321" s="241">
        <v>5.0999999999999996</v>
      </c>
      <c r="AE321" s="429" t="s">
        <v>2441</v>
      </c>
      <c r="AF321" s="192" t="s">
        <v>275</v>
      </c>
      <c r="AG321" s="191" t="s">
        <v>2439</v>
      </c>
      <c r="AH321" s="375" t="s">
        <v>2404</v>
      </c>
      <c r="AI321" s="169" t="s">
        <v>275</v>
      </c>
    </row>
    <row r="322" spans="1:35" s="94" customFormat="1" ht="78" outlineLevel="1" x14ac:dyDescent="0.3">
      <c r="A322" s="165">
        <v>305</v>
      </c>
      <c r="B322" s="166" t="s">
        <v>275</v>
      </c>
      <c r="C322" s="293" t="s">
        <v>275</v>
      </c>
      <c r="D322" s="187" t="s">
        <v>1678</v>
      </c>
      <c r="E322" s="308" t="s">
        <v>3744</v>
      </c>
      <c r="F322" s="309">
        <v>13</v>
      </c>
      <c r="G322" s="309">
        <v>130</v>
      </c>
      <c r="H322" s="309">
        <v>622</v>
      </c>
      <c r="I322" s="309">
        <v>622</v>
      </c>
      <c r="J322" s="310" t="s">
        <v>926</v>
      </c>
      <c r="K322" s="310">
        <v>1.6401656619226905</v>
      </c>
      <c r="L322" s="310">
        <v>1.9518801379325237</v>
      </c>
      <c r="M322" s="310">
        <v>0.24672475990453327</v>
      </c>
      <c r="N322" s="310">
        <v>3.5379404615569179</v>
      </c>
      <c r="O322" s="310">
        <v>0.23143138259438747</v>
      </c>
      <c r="P322" s="310">
        <v>0.45407000469781361</v>
      </c>
      <c r="Q322" s="310">
        <v>5.6935140741781787</v>
      </c>
      <c r="R322" s="310">
        <v>0.27630275558210138</v>
      </c>
      <c r="S322" s="310">
        <v>0.57834881162448815</v>
      </c>
      <c r="T322" s="310">
        <v>1.1777300091896987</v>
      </c>
      <c r="U322" s="310">
        <v>4.9553113535601208</v>
      </c>
      <c r="V322" s="310">
        <v>4.0984528084617144</v>
      </c>
      <c r="W322" s="310">
        <v>0.38640187423994715</v>
      </c>
      <c r="X322" s="310">
        <v>0.64873117496706767</v>
      </c>
      <c r="Y322" s="310">
        <v>2.4455722219604064</v>
      </c>
      <c r="Z322" s="310">
        <v>8.9109054372498747E-2</v>
      </c>
      <c r="AA322" s="310">
        <v>5.064601731124923</v>
      </c>
      <c r="AB322" s="310" t="s">
        <v>926</v>
      </c>
      <c r="AC322" s="191" t="s">
        <v>1923</v>
      </c>
      <c r="AD322" s="241">
        <v>1.6</v>
      </c>
      <c r="AE322" s="193" t="s">
        <v>2442</v>
      </c>
      <c r="AF322" s="192" t="s">
        <v>275</v>
      </c>
      <c r="AG322" s="191" t="s">
        <v>2434</v>
      </c>
      <c r="AH322" s="375" t="s">
        <v>2404</v>
      </c>
      <c r="AI322" s="169" t="s">
        <v>275</v>
      </c>
    </row>
    <row r="323" spans="1:35" s="94" customFormat="1" ht="26" outlineLevel="1" x14ac:dyDescent="0.3">
      <c r="A323" s="165">
        <v>306</v>
      </c>
      <c r="B323" s="166" t="s">
        <v>275</v>
      </c>
      <c r="C323" s="293" t="s">
        <v>275</v>
      </c>
      <c r="D323" s="187" t="s">
        <v>1679</v>
      </c>
      <c r="E323" s="498" t="s">
        <v>3745</v>
      </c>
      <c r="F323" s="495">
        <v>1</v>
      </c>
      <c r="G323" s="496">
        <v>17</v>
      </c>
      <c r="H323" s="496">
        <v>624</v>
      </c>
      <c r="I323" s="496">
        <v>624</v>
      </c>
      <c r="J323" s="497" t="s">
        <v>926</v>
      </c>
      <c r="K323" s="497">
        <v>5.5100728230507599E-3</v>
      </c>
      <c r="L323" s="497">
        <v>2.089706365373872E-2</v>
      </c>
      <c r="M323" s="497">
        <v>2.3712219947095409E-2</v>
      </c>
      <c r="N323" s="497">
        <v>0.1731299878544077</v>
      </c>
      <c r="O323" s="497">
        <v>1.7691450746493167E-2</v>
      </c>
      <c r="P323" s="497">
        <v>5.5290321144005061E-3</v>
      </c>
      <c r="Q323" s="497">
        <v>0.20707476049016715</v>
      </c>
      <c r="R323" s="497">
        <v>8.7642361505568034E-2</v>
      </c>
      <c r="S323" s="497">
        <v>0.10504952913034438</v>
      </c>
      <c r="T323" s="497">
        <v>4.0176920687642115E-2</v>
      </c>
      <c r="U323" s="497">
        <v>0.18799301317713191</v>
      </c>
      <c r="V323" s="497">
        <v>6.1031051787439616E-2</v>
      </c>
      <c r="W323" s="497">
        <v>1.4288516479408906E-2</v>
      </c>
      <c r="X323" s="497">
        <v>0.13738542632346049</v>
      </c>
      <c r="Y323" s="497">
        <v>5.5705607096306523E-2</v>
      </c>
      <c r="Z323" s="497">
        <v>9.357331223514443E-4</v>
      </c>
      <c r="AA323" s="497">
        <v>3.2164885240107188E-2</v>
      </c>
      <c r="AB323" s="497" t="s">
        <v>926</v>
      </c>
      <c r="AC323" s="191" t="s">
        <v>1923</v>
      </c>
      <c r="AD323" s="241">
        <v>1</v>
      </c>
      <c r="AE323" s="429" t="s">
        <v>2500</v>
      </c>
      <c r="AF323" s="192" t="s">
        <v>275</v>
      </c>
      <c r="AG323" s="191" t="s">
        <v>275</v>
      </c>
      <c r="AH323" s="194" t="s">
        <v>275</v>
      </c>
      <c r="AI323" s="169" t="s">
        <v>275</v>
      </c>
    </row>
    <row r="324" spans="1:35" s="94" customFormat="1" ht="39" outlineLevel="1" x14ac:dyDescent="0.3">
      <c r="A324" s="165">
        <v>307</v>
      </c>
      <c r="B324" s="166" t="s">
        <v>275</v>
      </c>
      <c r="C324" s="293" t="s">
        <v>275</v>
      </c>
      <c r="D324" s="187" t="s">
        <v>1680</v>
      </c>
      <c r="E324" s="498" t="s">
        <v>3746</v>
      </c>
      <c r="F324" s="495">
        <v>1</v>
      </c>
      <c r="G324" s="496">
        <v>17</v>
      </c>
      <c r="H324" s="496">
        <v>625</v>
      </c>
      <c r="I324" s="496">
        <v>625</v>
      </c>
      <c r="J324" s="497" t="s">
        <v>926</v>
      </c>
      <c r="K324" s="497">
        <v>1.0298667789298332E-2</v>
      </c>
      <c r="L324" s="497">
        <v>6.1053773484679046E-2</v>
      </c>
      <c r="M324" s="497">
        <v>1.3128814530724076E-3</v>
      </c>
      <c r="N324" s="497">
        <v>0.22159441630377053</v>
      </c>
      <c r="O324" s="497">
        <v>9.0581216335349525E-3</v>
      </c>
      <c r="P324" s="497">
        <v>1.0219646189317269E-2</v>
      </c>
      <c r="Q324" s="497">
        <v>0.22521453006300665</v>
      </c>
      <c r="R324" s="497">
        <v>0.14186416419467981</v>
      </c>
      <c r="S324" s="497">
        <v>2.4120600853685184E-2</v>
      </c>
      <c r="T324" s="497">
        <v>9.7332313753982394E-2</v>
      </c>
      <c r="U324" s="497">
        <v>7.8776292129919476E-2</v>
      </c>
      <c r="V324" s="497">
        <v>0.21276349925057661</v>
      </c>
      <c r="W324" s="497">
        <v>7.0030254565386406E-3</v>
      </c>
      <c r="X324" s="497">
        <v>2.2576159131091522E-3</v>
      </c>
      <c r="Y324" s="497">
        <v>7.8110570616426483E-2</v>
      </c>
      <c r="Z324" s="497">
        <v>1.0372031510430396E-3</v>
      </c>
      <c r="AA324" s="497">
        <v>8.4447882222154103E-2</v>
      </c>
      <c r="AB324" s="497" t="s">
        <v>926</v>
      </c>
      <c r="AC324" s="191" t="s">
        <v>1923</v>
      </c>
      <c r="AD324" s="241">
        <v>1</v>
      </c>
      <c r="AE324" s="429" t="s">
        <v>2490</v>
      </c>
      <c r="AF324" s="192" t="s">
        <v>275</v>
      </c>
      <c r="AG324" s="191" t="s">
        <v>275</v>
      </c>
      <c r="AH324" s="194" t="s">
        <v>275</v>
      </c>
      <c r="AI324" s="169" t="s">
        <v>275</v>
      </c>
    </row>
    <row r="325" spans="1:35" s="94" customFormat="1" ht="52" outlineLevel="1" x14ac:dyDescent="0.3">
      <c r="A325" s="165">
        <v>308</v>
      </c>
      <c r="B325" s="166" t="s">
        <v>275</v>
      </c>
      <c r="C325" s="293" t="s">
        <v>275</v>
      </c>
      <c r="D325" s="187" t="s">
        <v>1681</v>
      </c>
      <c r="E325" s="498" t="s">
        <v>3747</v>
      </c>
      <c r="F325" s="495">
        <v>1</v>
      </c>
      <c r="G325" s="496">
        <v>17</v>
      </c>
      <c r="H325" s="496">
        <v>626</v>
      </c>
      <c r="I325" s="496">
        <v>626</v>
      </c>
      <c r="J325" s="497" t="s">
        <v>926</v>
      </c>
      <c r="K325" s="497">
        <v>1.6561026507178188E-2</v>
      </c>
      <c r="L325" s="497">
        <v>0.1673532043499581</v>
      </c>
      <c r="M325" s="497">
        <v>2.8233454901185977E-3</v>
      </c>
      <c r="N325" s="497">
        <v>0.31329153174704599</v>
      </c>
      <c r="O325" s="497">
        <v>2.0163942402438993E-2</v>
      </c>
      <c r="P325" s="497">
        <v>0.18776686704085108</v>
      </c>
      <c r="Q325" s="497">
        <v>0.29187543811717914</v>
      </c>
      <c r="R325" s="497">
        <v>3.3796547730759227E-2</v>
      </c>
      <c r="S325" s="497">
        <v>8.7538681797706117E-2</v>
      </c>
      <c r="T325" s="497">
        <v>7.3237055457536934E-2</v>
      </c>
      <c r="U325" s="497">
        <v>0.53374496015877371</v>
      </c>
      <c r="V325" s="497">
        <v>0.18211505042924483</v>
      </c>
      <c r="W325" s="497">
        <v>9.4569538376606029E-3</v>
      </c>
      <c r="X325" s="497">
        <v>2.1761030466927764E-2</v>
      </c>
      <c r="Y325" s="497">
        <v>0.35889706758297862</v>
      </c>
      <c r="Z325" s="497">
        <v>5.3147824068305377E-3</v>
      </c>
      <c r="AA325" s="497">
        <v>0</v>
      </c>
      <c r="AB325" s="497" t="s">
        <v>926</v>
      </c>
      <c r="AC325" s="191" t="s">
        <v>1923</v>
      </c>
      <c r="AD325" s="241">
        <v>1</v>
      </c>
      <c r="AE325" s="429" t="s">
        <v>2491</v>
      </c>
      <c r="AF325" s="192" t="s">
        <v>275</v>
      </c>
      <c r="AG325" s="191" t="s">
        <v>1399</v>
      </c>
      <c r="AH325" s="194" t="s">
        <v>275</v>
      </c>
      <c r="AI325" s="285" t="s">
        <v>275</v>
      </c>
    </row>
    <row r="326" spans="1:35" s="94" customFormat="1" ht="52" outlineLevel="1" x14ac:dyDescent="0.3">
      <c r="A326" s="165">
        <v>309</v>
      </c>
      <c r="B326" s="166" t="s">
        <v>275</v>
      </c>
      <c r="C326" s="293" t="s">
        <v>275</v>
      </c>
      <c r="D326" s="499" t="s">
        <v>1675</v>
      </c>
      <c r="E326" s="498" t="s">
        <v>3748</v>
      </c>
      <c r="F326" s="495">
        <v>1</v>
      </c>
      <c r="G326" s="496">
        <v>17</v>
      </c>
      <c r="H326" s="496">
        <v>623</v>
      </c>
      <c r="I326" s="496">
        <v>623</v>
      </c>
      <c r="J326" s="497" t="s">
        <v>926</v>
      </c>
      <c r="K326" s="497">
        <v>0.84329015662973794</v>
      </c>
      <c r="L326" s="497">
        <v>0.73875120626069224</v>
      </c>
      <c r="M326" s="497">
        <v>0.3112993224155941</v>
      </c>
      <c r="N326" s="497">
        <v>9.3719655047032724</v>
      </c>
      <c r="O326" s="497">
        <v>0.54237819084087646</v>
      </c>
      <c r="P326" s="497">
        <v>0.59848465992999889</v>
      </c>
      <c r="Q326" s="497">
        <v>14.697284397247362</v>
      </c>
      <c r="R326" s="497">
        <v>10.271049445312007</v>
      </c>
      <c r="S326" s="497">
        <v>2.4847036864526588</v>
      </c>
      <c r="T326" s="497">
        <v>5.4978808204484739</v>
      </c>
      <c r="U326" s="497">
        <v>9.6565522948969562</v>
      </c>
      <c r="V326" s="497">
        <v>1.6260105177558577</v>
      </c>
      <c r="W326" s="497">
        <v>0.21055381523631944</v>
      </c>
      <c r="X326" s="497">
        <v>1.0390974717494379</v>
      </c>
      <c r="Y326" s="497">
        <v>4.3227130713559649</v>
      </c>
      <c r="Z326" s="497">
        <v>3.0352371312313071E-2</v>
      </c>
      <c r="AA326" s="497">
        <v>18.544596193831456</v>
      </c>
      <c r="AB326" s="497" t="s">
        <v>926</v>
      </c>
      <c r="AC326" s="191" t="s">
        <v>1923</v>
      </c>
      <c r="AD326" s="241">
        <v>1</v>
      </c>
      <c r="AE326" s="429" t="s">
        <v>2492</v>
      </c>
      <c r="AF326" s="192" t="s">
        <v>275</v>
      </c>
      <c r="AG326" s="191" t="s">
        <v>275</v>
      </c>
      <c r="AH326" s="194" t="s">
        <v>275</v>
      </c>
      <c r="AI326" s="169" t="s">
        <v>275</v>
      </c>
    </row>
    <row r="327" spans="1:35" s="94" customFormat="1" ht="65" outlineLevel="1" x14ac:dyDescent="0.3">
      <c r="A327" s="500">
        <v>310</v>
      </c>
      <c r="B327" s="501" t="s">
        <v>275</v>
      </c>
      <c r="C327" s="501" t="s">
        <v>275</v>
      </c>
      <c r="D327" s="502" t="s">
        <v>1676</v>
      </c>
      <c r="E327" s="503" t="s">
        <v>275</v>
      </c>
      <c r="F327" s="504">
        <v>4</v>
      </c>
      <c r="G327" s="504">
        <v>48</v>
      </c>
      <c r="H327" s="504">
        <v>9021</v>
      </c>
      <c r="I327" s="504" t="s">
        <v>275</v>
      </c>
      <c r="J327" s="505" t="s">
        <v>926</v>
      </c>
      <c r="K327" s="505">
        <v>0.30267169460287779</v>
      </c>
      <c r="L327" s="505">
        <v>3.1815902449993101E-3</v>
      </c>
      <c r="M327" s="505">
        <v>6.0095917750336882E-3</v>
      </c>
      <c r="N327" s="505">
        <v>2.1402803063480991</v>
      </c>
      <c r="O327" s="505">
        <v>3.9811975470433927E-2</v>
      </c>
      <c r="P327" s="505">
        <v>9.0889136741961578E-3</v>
      </c>
      <c r="Q327" s="505">
        <v>4.8849417126772335E-2</v>
      </c>
      <c r="R327" s="505">
        <v>0.34452280481469333</v>
      </c>
      <c r="S327" s="505">
        <v>1.6176205674718613E-2</v>
      </c>
      <c r="T327" s="505">
        <v>2.9239222679770391E-2</v>
      </c>
      <c r="U327" s="505">
        <v>0.11781154922544278</v>
      </c>
      <c r="V327" s="505">
        <v>0</v>
      </c>
      <c r="W327" s="505">
        <v>0.10049279637645055</v>
      </c>
      <c r="X327" s="505">
        <v>3.7383127049467305E-3</v>
      </c>
      <c r="Y327" s="505">
        <v>1.9827940607068096E-2</v>
      </c>
      <c r="Z327" s="505">
        <v>7.3779665727154143E-4</v>
      </c>
      <c r="AA327" s="505">
        <v>0</v>
      </c>
      <c r="AB327" s="505" t="s">
        <v>926</v>
      </c>
      <c r="AC327" s="506" t="s">
        <v>1970</v>
      </c>
      <c r="AD327" s="507" t="s">
        <v>275</v>
      </c>
      <c r="AE327" s="508" t="s">
        <v>275</v>
      </c>
      <c r="AF327" s="509" t="s">
        <v>275</v>
      </c>
      <c r="AG327" s="506" t="s">
        <v>275</v>
      </c>
      <c r="AH327" s="510" t="s">
        <v>275</v>
      </c>
      <c r="AI327" s="511">
        <v>9021</v>
      </c>
    </row>
    <row r="328" spans="1:35" s="94" customFormat="1" ht="52" outlineLevel="1" x14ac:dyDescent="0.3">
      <c r="A328" s="261">
        <v>311</v>
      </c>
      <c r="B328" s="262" t="s">
        <v>275</v>
      </c>
      <c r="C328" s="262" t="s">
        <v>275</v>
      </c>
      <c r="D328" s="263" t="s">
        <v>1279</v>
      </c>
      <c r="E328" s="263" t="s">
        <v>3749</v>
      </c>
      <c r="F328" s="264" t="s">
        <v>275</v>
      </c>
      <c r="G328" s="264" t="s">
        <v>275</v>
      </c>
      <c r="H328" s="264" t="s">
        <v>275</v>
      </c>
      <c r="I328" s="264">
        <v>460</v>
      </c>
      <c r="J328" s="265" t="s">
        <v>926</v>
      </c>
      <c r="K328" s="265">
        <v>0.28135880265088781</v>
      </c>
      <c r="L328" s="265">
        <v>2.7099555788859847E-3</v>
      </c>
      <c r="M328" s="265">
        <v>6.0095917750336968E-3</v>
      </c>
      <c r="N328" s="265">
        <v>2.1402222905985067</v>
      </c>
      <c r="O328" s="265">
        <v>3.9790982195190921E-2</v>
      </c>
      <c r="P328" s="265">
        <v>9.0889136741961595E-3</v>
      </c>
      <c r="Q328" s="265">
        <v>2.5479900625416396E-2</v>
      </c>
      <c r="R328" s="265">
        <v>0.34452280481469261</v>
      </c>
      <c r="S328" s="265">
        <v>1.6369923156327609E-2</v>
      </c>
      <c r="T328" s="265">
        <v>2.2861094783334257E-2</v>
      </c>
      <c r="U328" s="265">
        <v>0.11781154922544283</v>
      </c>
      <c r="V328" s="265">
        <v>0</v>
      </c>
      <c r="W328" s="265">
        <v>9.8853878873640985E-2</v>
      </c>
      <c r="X328" s="265">
        <v>3.7383127049467309E-3</v>
      </c>
      <c r="Y328" s="512">
        <v>1.9540764112710187E-2</v>
      </c>
      <c r="Z328" s="265">
        <v>7.3779665727154219E-4</v>
      </c>
      <c r="AA328" s="265">
        <v>0</v>
      </c>
      <c r="AB328" s="265" t="s">
        <v>926</v>
      </c>
      <c r="AC328" s="262" t="s">
        <v>1967</v>
      </c>
      <c r="AD328" s="270" t="s">
        <v>275</v>
      </c>
      <c r="AE328" s="271" t="s">
        <v>2499</v>
      </c>
      <c r="AF328" s="272" t="s">
        <v>275</v>
      </c>
      <c r="AG328" s="269" t="s">
        <v>275</v>
      </c>
      <c r="AH328" s="273" t="s">
        <v>275</v>
      </c>
      <c r="AI328" s="274">
        <v>9021</v>
      </c>
    </row>
    <row r="329" spans="1:35" s="94" customFormat="1" x14ac:dyDescent="0.3">
      <c r="A329" s="138">
        <v>312</v>
      </c>
      <c r="B329" s="138" t="s">
        <v>923</v>
      </c>
      <c r="C329" s="172" t="s">
        <v>351</v>
      </c>
      <c r="D329" s="138" t="s">
        <v>352</v>
      </c>
      <c r="E329" s="172" t="s">
        <v>275</v>
      </c>
      <c r="F329" s="141" t="s">
        <v>275</v>
      </c>
      <c r="G329" s="141" t="s">
        <v>275</v>
      </c>
      <c r="H329" s="141" t="s">
        <v>275</v>
      </c>
      <c r="I329" s="141" t="s">
        <v>275</v>
      </c>
      <c r="J329" s="244" t="s">
        <v>275</v>
      </c>
      <c r="K329" s="244" t="s">
        <v>275</v>
      </c>
      <c r="L329" s="244" t="s">
        <v>275</v>
      </c>
      <c r="M329" s="244" t="s">
        <v>275</v>
      </c>
      <c r="N329" s="244" t="s">
        <v>275</v>
      </c>
      <c r="O329" s="244" t="s">
        <v>275</v>
      </c>
      <c r="P329" s="244" t="s">
        <v>275</v>
      </c>
      <c r="Q329" s="244" t="s">
        <v>275</v>
      </c>
      <c r="R329" s="244" t="s">
        <v>275</v>
      </c>
      <c r="S329" s="244" t="s">
        <v>275</v>
      </c>
      <c r="T329" s="244" t="s">
        <v>275</v>
      </c>
      <c r="U329" s="244" t="s">
        <v>275</v>
      </c>
      <c r="V329" s="244" t="s">
        <v>275</v>
      </c>
      <c r="W329" s="244" t="s">
        <v>275</v>
      </c>
      <c r="X329" s="244" t="s">
        <v>275</v>
      </c>
      <c r="Y329" s="244" t="s">
        <v>275</v>
      </c>
      <c r="Z329" s="244" t="s">
        <v>275</v>
      </c>
      <c r="AA329" s="244" t="s">
        <v>275</v>
      </c>
      <c r="AB329" s="244" t="s">
        <v>275</v>
      </c>
      <c r="AC329" s="513" t="s">
        <v>275</v>
      </c>
      <c r="AD329" s="341" t="s">
        <v>275</v>
      </c>
      <c r="AE329" s="143" t="s">
        <v>275</v>
      </c>
      <c r="AF329" s="142" t="s">
        <v>275</v>
      </c>
      <c r="AG329" s="140" t="s">
        <v>275</v>
      </c>
      <c r="AH329" s="144" t="s">
        <v>275</v>
      </c>
      <c r="AI329" s="141" t="s">
        <v>275</v>
      </c>
    </row>
    <row r="330" spans="1:35" s="94" customFormat="1" ht="26" outlineLevel="1" x14ac:dyDescent="0.3">
      <c r="A330" s="165">
        <v>313</v>
      </c>
      <c r="B330" s="166" t="s">
        <v>923</v>
      </c>
      <c r="C330" s="343" t="s">
        <v>1799</v>
      </c>
      <c r="D330" s="165" t="s">
        <v>3329</v>
      </c>
      <c r="E330" s="166" t="s">
        <v>275</v>
      </c>
      <c r="F330" s="169">
        <f>FLOOR(G330/10, 1)</f>
        <v>4</v>
      </c>
      <c r="G330" s="169">
        <v>41</v>
      </c>
      <c r="H330" s="169" t="s">
        <v>275</v>
      </c>
      <c r="I330" s="169" t="s">
        <v>275</v>
      </c>
      <c r="J330" s="170" t="s">
        <v>925</v>
      </c>
      <c r="K330" s="170">
        <v>34.285716373215038</v>
      </c>
      <c r="L330" s="170">
        <v>46.365401096949057</v>
      </c>
      <c r="M330" s="170">
        <v>4.7271847626856509</v>
      </c>
      <c r="N330" s="170">
        <v>41.363976161151015</v>
      </c>
      <c r="O330" s="170">
        <v>21.077051549634099</v>
      </c>
      <c r="P330" s="170">
        <v>52.535224018549371</v>
      </c>
      <c r="Q330" s="170">
        <v>26.239512109193157</v>
      </c>
      <c r="R330" s="170">
        <v>36.4655855103167</v>
      </c>
      <c r="S330" s="170">
        <v>39.290688439224738</v>
      </c>
      <c r="T330" s="170">
        <v>39.369242910132819</v>
      </c>
      <c r="U330" s="170">
        <v>29.115438973421867</v>
      </c>
      <c r="V330" s="170">
        <v>20.213103799105156</v>
      </c>
      <c r="W330" s="170">
        <v>11.276999946369919</v>
      </c>
      <c r="X330" s="170">
        <v>23.795368970622402</v>
      </c>
      <c r="Y330" s="170">
        <v>36.110166587685953</v>
      </c>
      <c r="Z330" s="170">
        <v>9.655599386691792</v>
      </c>
      <c r="AA330" s="170">
        <v>8.6933807371656453</v>
      </c>
      <c r="AB330" s="170" t="s">
        <v>925</v>
      </c>
      <c r="AC330" s="166" t="s">
        <v>1932</v>
      </c>
      <c r="AD330" s="170" t="s">
        <v>275</v>
      </c>
      <c r="AE330" s="165" t="s">
        <v>275</v>
      </c>
      <c r="AF330" s="169" t="s">
        <v>275</v>
      </c>
      <c r="AG330" s="166" t="s">
        <v>275</v>
      </c>
      <c r="AH330" s="171" t="s">
        <v>275</v>
      </c>
      <c r="AI330" s="169" t="s">
        <v>275</v>
      </c>
    </row>
    <row r="331" spans="1:35" s="94" customFormat="1" outlineLevel="1" x14ac:dyDescent="0.3">
      <c r="A331" s="514">
        <v>314</v>
      </c>
      <c r="B331" s="515" t="s">
        <v>275</v>
      </c>
      <c r="C331" s="516" t="s">
        <v>275</v>
      </c>
      <c r="D331" s="517" t="s">
        <v>1694</v>
      </c>
      <c r="E331" s="516" t="s">
        <v>275</v>
      </c>
      <c r="F331" s="518" t="s">
        <v>275</v>
      </c>
      <c r="G331" s="518" t="s">
        <v>275</v>
      </c>
      <c r="H331" s="518" t="s">
        <v>275</v>
      </c>
      <c r="I331" s="518" t="s">
        <v>275</v>
      </c>
      <c r="J331" s="518" t="s">
        <v>925</v>
      </c>
      <c r="K331" s="518">
        <f>SUM(K334,K335,K339,K340)</f>
        <v>34.285716373215038</v>
      </c>
      <c r="L331" s="518">
        <f t="shared" ref="L331:AA331" si="128">SUM(L334,L335,L339,L340)</f>
        <v>46.365401096949057</v>
      </c>
      <c r="M331" s="518">
        <f t="shared" si="128"/>
        <v>4.7271847626856509</v>
      </c>
      <c r="N331" s="518">
        <f t="shared" si="128"/>
        <v>41.363976161151008</v>
      </c>
      <c r="O331" s="518">
        <f t="shared" si="128"/>
        <v>21.077051549634096</v>
      </c>
      <c r="P331" s="518">
        <f t="shared" si="128"/>
        <v>52.535224018549364</v>
      </c>
      <c r="Q331" s="518">
        <f t="shared" si="128"/>
        <v>26.239512109193164</v>
      </c>
      <c r="R331" s="518">
        <f t="shared" si="128"/>
        <v>36.4655855103167</v>
      </c>
      <c r="S331" s="518">
        <f t="shared" si="128"/>
        <v>39.290688439224745</v>
      </c>
      <c r="T331" s="518">
        <f t="shared" si="128"/>
        <v>39.369242910132833</v>
      </c>
      <c r="U331" s="518">
        <f t="shared" si="128"/>
        <v>29.115438973421867</v>
      </c>
      <c r="V331" s="518">
        <f t="shared" si="128"/>
        <v>20.213103799105152</v>
      </c>
      <c r="W331" s="518">
        <f t="shared" si="128"/>
        <v>11.276999946369919</v>
      </c>
      <c r="X331" s="518">
        <f t="shared" si="128"/>
        <v>23.795368970622398</v>
      </c>
      <c r="Y331" s="518">
        <f t="shared" si="128"/>
        <v>36.110166587685953</v>
      </c>
      <c r="Z331" s="518">
        <f t="shared" si="128"/>
        <v>9.655599386691792</v>
      </c>
      <c r="AA331" s="518">
        <f t="shared" si="128"/>
        <v>8.6933807371656453</v>
      </c>
      <c r="AB331" s="518" t="s">
        <v>925</v>
      </c>
      <c r="AC331" s="519" t="s">
        <v>1361</v>
      </c>
      <c r="AD331" s="520" t="s">
        <v>275</v>
      </c>
      <c r="AE331" s="521" t="s">
        <v>275</v>
      </c>
      <c r="AF331" s="522" t="s">
        <v>275</v>
      </c>
      <c r="AG331" s="519" t="s">
        <v>275</v>
      </c>
      <c r="AH331" s="523" t="s">
        <v>275</v>
      </c>
      <c r="AI331" s="524" t="s">
        <v>275</v>
      </c>
    </row>
    <row r="332" spans="1:35" s="94" customFormat="1" x14ac:dyDescent="0.3">
      <c r="A332" s="138">
        <v>315</v>
      </c>
      <c r="B332" s="138" t="s">
        <v>923</v>
      </c>
      <c r="C332" s="172" t="s">
        <v>3322</v>
      </c>
      <c r="D332" s="138" t="s">
        <v>3323</v>
      </c>
      <c r="E332" s="172" t="s">
        <v>275</v>
      </c>
      <c r="F332" s="141" t="s">
        <v>275</v>
      </c>
      <c r="G332" s="141" t="s">
        <v>275</v>
      </c>
      <c r="H332" s="141" t="s">
        <v>275</v>
      </c>
      <c r="I332" s="141" t="s">
        <v>275</v>
      </c>
      <c r="J332" s="244" t="s">
        <v>275</v>
      </c>
      <c r="K332" s="244" t="s">
        <v>275</v>
      </c>
      <c r="L332" s="244" t="s">
        <v>275</v>
      </c>
      <c r="M332" s="244" t="s">
        <v>275</v>
      </c>
      <c r="N332" s="244" t="s">
        <v>275</v>
      </c>
      <c r="O332" s="244" t="s">
        <v>275</v>
      </c>
      <c r="P332" s="244" t="s">
        <v>275</v>
      </c>
      <c r="Q332" s="244" t="s">
        <v>275</v>
      </c>
      <c r="R332" s="244" t="s">
        <v>275</v>
      </c>
      <c r="S332" s="244" t="s">
        <v>275</v>
      </c>
      <c r="T332" s="244" t="s">
        <v>275</v>
      </c>
      <c r="U332" s="244" t="s">
        <v>275</v>
      </c>
      <c r="V332" s="244" t="s">
        <v>275</v>
      </c>
      <c r="W332" s="244" t="s">
        <v>275</v>
      </c>
      <c r="X332" s="244" t="s">
        <v>275</v>
      </c>
      <c r="Y332" s="244" t="s">
        <v>275</v>
      </c>
      <c r="Z332" s="244" t="s">
        <v>275</v>
      </c>
      <c r="AA332" s="244" t="s">
        <v>275</v>
      </c>
      <c r="AB332" s="244" t="s">
        <v>275</v>
      </c>
      <c r="AC332" s="513" t="s">
        <v>275</v>
      </c>
      <c r="AD332" s="341" t="s">
        <v>275</v>
      </c>
      <c r="AE332" s="143" t="s">
        <v>275</v>
      </c>
      <c r="AF332" s="142" t="s">
        <v>275</v>
      </c>
      <c r="AG332" s="140" t="s">
        <v>275</v>
      </c>
      <c r="AH332" s="144" t="s">
        <v>275</v>
      </c>
      <c r="AI332" s="141" t="s">
        <v>275</v>
      </c>
    </row>
    <row r="333" spans="1:35" s="94" customFormat="1" outlineLevel="1" x14ac:dyDescent="0.3">
      <c r="A333" s="145">
        <v>316</v>
      </c>
      <c r="B333" s="146" t="s">
        <v>923</v>
      </c>
      <c r="C333" s="146" t="s">
        <v>3327</v>
      </c>
      <c r="D333" s="145" t="s">
        <v>3328</v>
      </c>
      <c r="E333" s="245" t="s">
        <v>275</v>
      </c>
      <c r="F333" s="246" t="s">
        <v>275</v>
      </c>
      <c r="G333" s="246" t="s">
        <v>275</v>
      </c>
      <c r="H333" s="246" t="s">
        <v>275</v>
      </c>
      <c r="I333" s="246" t="s">
        <v>275</v>
      </c>
      <c r="J333" s="150" t="s">
        <v>925</v>
      </c>
      <c r="K333" s="150">
        <f>SUM(K334:K335)</f>
        <v>31.650525399371034</v>
      </c>
      <c r="L333" s="150">
        <f t="shared" ref="L333:AA333" si="129">SUM(L334:L335)</f>
        <v>43.27983022498519</v>
      </c>
      <c r="M333" s="150">
        <f t="shared" si="129"/>
        <v>3.6787242146917674</v>
      </c>
      <c r="N333" s="150">
        <f t="shared" si="129"/>
        <v>38.477056722989268</v>
      </c>
      <c r="O333" s="150">
        <f t="shared" si="129"/>
        <v>20.463983528101153</v>
      </c>
      <c r="P333" s="150">
        <f t="shared" si="129"/>
        <v>47.293043063350822</v>
      </c>
      <c r="Q333" s="150">
        <f t="shared" si="129"/>
        <v>20.674240730953493</v>
      </c>
      <c r="R333" s="150">
        <f t="shared" si="129"/>
        <v>31.31545108610316</v>
      </c>
      <c r="S333" s="150">
        <f t="shared" si="129"/>
        <v>37.523021931435217</v>
      </c>
      <c r="T333" s="150">
        <f t="shared" si="129"/>
        <v>35.084759139382172</v>
      </c>
      <c r="U333" s="150">
        <f t="shared" si="129"/>
        <v>11.77123494500376</v>
      </c>
      <c r="V333" s="150">
        <f t="shared" si="129"/>
        <v>13.736395695961994</v>
      </c>
      <c r="W333" s="150">
        <f t="shared" si="129"/>
        <v>9.8267000108957649</v>
      </c>
      <c r="X333" s="150">
        <f t="shared" si="129"/>
        <v>22.300135623694992</v>
      </c>
      <c r="Y333" s="150">
        <f t="shared" si="129"/>
        <v>34.690441003459441</v>
      </c>
      <c r="Z333" s="150">
        <f t="shared" si="129"/>
        <v>9.6494683421676317</v>
      </c>
      <c r="AA333" s="150">
        <f t="shared" si="129"/>
        <v>2.3929181976240459</v>
      </c>
      <c r="AB333" s="150" t="s">
        <v>925</v>
      </c>
      <c r="AC333" s="148" t="s">
        <v>275</v>
      </c>
      <c r="AD333" s="247" t="s">
        <v>275</v>
      </c>
      <c r="AE333" s="248" t="s">
        <v>275</v>
      </c>
      <c r="AF333" s="249" t="s">
        <v>275</v>
      </c>
      <c r="AG333" s="148" t="s">
        <v>275</v>
      </c>
      <c r="AH333" s="250" t="s">
        <v>275</v>
      </c>
      <c r="AI333" s="149" t="s">
        <v>275</v>
      </c>
    </row>
    <row r="334" spans="1:35" s="94" customFormat="1" ht="26" outlineLevel="1" x14ac:dyDescent="0.3">
      <c r="A334" s="165">
        <v>317</v>
      </c>
      <c r="B334" s="166" t="s">
        <v>923</v>
      </c>
      <c r="C334" s="293" t="s">
        <v>236</v>
      </c>
      <c r="D334" s="187" t="s">
        <v>1448</v>
      </c>
      <c r="E334" s="188" t="s">
        <v>3750</v>
      </c>
      <c r="F334" s="189">
        <v>4</v>
      </c>
      <c r="G334" s="190">
        <v>41</v>
      </c>
      <c r="H334" s="190">
        <v>406</v>
      </c>
      <c r="I334" s="190">
        <v>406</v>
      </c>
      <c r="J334" s="170" t="s">
        <v>925</v>
      </c>
      <c r="K334" s="170">
        <v>2.2878807198031099</v>
      </c>
      <c r="L334" s="170">
        <v>5.7808026353283539</v>
      </c>
      <c r="M334" s="170">
        <v>0.1143126165791901</v>
      </c>
      <c r="N334" s="170">
        <v>3.6947547900728379</v>
      </c>
      <c r="O334" s="170">
        <v>1.6501190655067486</v>
      </c>
      <c r="P334" s="170">
        <v>3.9110298722590411</v>
      </c>
      <c r="Q334" s="170">
        <v>0.98401374096073213</v>
      </c>
      <c r="R334" s="170">
        <v>1.4888911035500212</v>
      </c>
      <c r="S334" s="170">
        <v>12.883630066582326</v>
      </c>
      <c r="T334" s="170">
        <v>3.7383096615142017</v>
      </c>
      <c r="U334" s="170">
        <v>2.0473013692508601</v>
      </c>
      <c r="V334" s="170">
        <v>1.143226998186492</v>
      </c>
      <c r="W334" s="170">
        <v>0.82084771479102447</v>
      </c>
      <c r="X334" s="170">
        <v>2.0601051365232781</v>
      </c>
      <c r="Y334" s="170">
        <v>3.7878190540580476</v>
      </c>
      <c r="Z334" s="170">
        <v>3.4540461085973181E-2</v>
      </c>
      <c r="AA334" s="170">
        <v>0.28593853601343333</v>
      </c>
      <c r="AB334" s="170" t="s">
        <v>925</v>
      </c>
      <c r="AC334" s="191" t="s">
        <v>1923</v>
      </c>
      <c r="AD334" s="241" t="s">
        <v>275</v>
      </c>
      <c r="AE334" s="193" t="s">
        <v>275</v>
      </c>
      <c r="AF334" s="192" t="s">
        <v>275</v>
      </c>
      <c r="AG334" s="191" t="s">
        <v>275</v>
      </c>
      <c r="AH334" s="194" t="s">
        <v>275</v>
      </c>
      <c r="AI334" s="169" t="s">
        <v>275</v>
      </c>
    </row>
    <row r="335" spans="1:35" s="94" customFormat="1" ht="39" outlineLevel="1" x14ac:dyDescent="0.3">
      <c r="A335" s="165">
        <v>318</v>
      </c>
      <c r="B335" s="166" t="s">
        <v>923</v>
      </c>
      <c r="C335" s="525" t="s">
        <v>275</v>
      </c>
      <c r="D335" s="187" t="s">
        <v>3332</v>
      </c>
      <c r="E335" s="188" t="s">
        <v>3751</v>
      </c>
      <c r="F335" s="189">
        <v>4</v>
      </c>
      <c r="G335" s="190">
        <v>41</v>
      </c>
      <c r="H335" s="190">
        <v>403</v>
      </c>
      <c r="I335" s="190">
        <v>403</v>
      </c>
      <c r="J335" s="170" t="s">
        <v>925</v>
      </c>
      <c r="K335" s="170">
        <v>29.362644679567925</v>
      </c>
      <c r="L335" s="170">
        <v>37.499027589656833</v>
      </c>
      <c r="M335" s="170">
        <v>3.5644115981125775</v>
      </c>
      <c r="N335" s="170">
        <v>34.782301932916432</v>
      </c>
      <c r="O335" s="170">
        <v>18.813864462594406</v>
      </c>
      <c r="P335" s="170">
        <v>43.382013191091779</v>
      </c>
      <c r="Q335" s="170">
        <v>19.690226989992759</v>
      </c>
      <c r="R335" s="170">
        <v>29.826559982553139</v>
      </c>
      <c r="S335" s="170">
        <v>24.63939186485289</v>
      </c>
      <c r="T335" s="170">
        <v>31.346449477867967</v>
      </c>
      <c r="U335" s="170">
        <v>9.7239335757529002</v>
      </c>
      <c r="V335" s="170">
        <v>12.593168697775502</v>
      </c>
      <c r="W335" s="170">
        <v>9.0058522961047398</v>
      </c>
      <c r="X335" s="170">
        <v>20.240030487171712</v>
      </c>
      <c r="Y335" s="170">
        <v>30.902621949401397</v>
      </c>
      <c r="Z335" s="170">
        <v>9.614927881081659</v>
      </c>
      <c r="AA335" s="170">
        <v>2.1069796616106125</v>
      </c>
      <c r="AB335" s="170" t="s">
        <v>925</v>
      </c>
      <c r="AC335" s="191" t="s">
        <v>1923</v>
      </c>
      <c r="AD335" s="241" t="s">
        <v>275</v>
      </c>
      <c r="AE335" s="193" t="s">
        <v>275</v>
      </c>
      <c r="AF335" s="192" t="s">
        <v>275</v>
      </c>
      <c r="AG335" s="191" t="s">
        <v>275</v>
      </c>
      <c r="AH335" s="194" t="s">
        <v>275</v>
      </c>
      <c r="AI335" s="169" t="s">
        <v>275</v>
      </c>
    </row>
    <row r="336" spans="1:35" s="94" customFormat="1" x14ac:dyDescent="0.3">
      <c r="A336" s="138">
        <v>319</v>
      </c>
      <c r="B336" s="138" t="s">
        <v>923</v>
      </c>
      <c r="C336" s="172" t="s">
        <v>3325</v>
      </c>
      <c r="D336" s="138" t="s">
        <v>3326</v>
      </c>
      <c r="E336" s="172" t="s">
        <v>275</v>
      </c>
      <c r="F336" s="141" t="s">
        <v>275</v>
      </c>
      <c r="G336" s="141" t="s">
        <v>275</v>
      </c>
      <c r="H336" s="141" t="s">
        <v>275</v>
      </c>
      <c r="I336" s="141" t="s">
        <v>275</v>
      </c>
      <c r="J336" s="244" t="s">
        <v>275</v>
      </c>
      <c r="K336" s="244" t="s">
        <v>275</v>
      </c>
      <c r="L336" s="244" t="s">
        <v>275</v>
      </c>
      <c r="M336" s="244" t="s">
        <v>275</v>
      </c>
      <c r="N336" s="244" t="s">
        <v>275</v>
      </c>
      <c r="O336" s="244" t="s">
        <v>275</v>
      </c>
      <c r="P336" s="244" t="s">
        <v>275</v>
      </c>
      <c r="Q336" s="244" t="s">
        <v>275</v>
      </c>
      <c r="R336" s="244" t="s">
        <v>275</v>
      </c>
      <c r="S336" s="244" t="s">
        <v>275</v>
      </c>
      <c r="T336" s="244" t="s">
        <v>275</v>
      </c>
      <c r="U336" s="244" t="s">
        <v>275</v>
      </c>
      <c r="V336" s="244" t="s">
        <v>275</v>
      </c>
      <c r="W336" s="244" t="s">
        <v>275</v>
      </c>
      <c r="X336" s="244" t="s">
        <v>275</v>
      </c>
      <c r="Y336" s="244" t="s">
        <v>275</v>
      </c>
      <c r="Z336" s="244" t="s">
        <v>275</v>
      </c>
      <c r="AA336" s="244" t="s">
        <v>275</v>
      </c>
      <c r="AB336" s="244" t="s">
        <v>275</v>
      </c>
      <c r="AC336" s="513" t="s">
        <v>275</v>
      </c>
      <c r="AD336" s="341" t="s">
        <v>275</v>
      </c>
      <c r="AE336" s="143" t="s">
        <v>275</v>
      </c>
      <c r="AF336" s="142" t="s">
        <v>275</v>
      </c>
      <c r="AG336" s="140" t="s">
        <v>275</v>
      </c>
      <c r="AH336" s="144" t="s">
        <v>275</v>
      </c>
      <c r="AI336" s="141" t="s">
        <v>275</v>
      </c>
    </row>
    <row r="337" spans="1:36" outlineLevel="1" x14ac:dyDescent="0.3">
      <c r="A337" s="145">
        <v>320</v>
      </c>
      <c r="B337" s="146" t="s">
        <v>923</v>
      </c>
      <c r="C337" s="146" t="s">
        <v>3330</v>
      </c>
      <c r="D337" s="145" t="s">
        <v>3331</v>
      </c>
      <c r="E337" s="245" t="s">
        <v>275</v>
      </c>
      <c r="F337" s="246" t="s">
        <v>275</v>
      </c>
      <c r="G337" s="246" t="s">
        <v>275</v>
      </c>
      <c r="H337" s="246" t="s">
        <v>275</v>
      </c>
      <c r="I337" s="246" t="s">
        <v>275</v>
      </c>
      <c r="J337" s="150" t="s">
        <v>925</v>
      </c>
      <c r="K337" s="150">
        <f>SUM(K339:K340)</f>
        <v>2.6351909738439989</v>
      </c>
      <c r="L337" s="150">
        <f t="shared" ref="L337:AA337" si="130">SUM(L339:L340)</f>
        <v>3.0855708719638675</v>
      </c>
      <c r="M337" s="150">
        <f t="shared" si="130"/>
        <v>1.0484605479938836</v>
      </c>
      <c r="N337" s="150">
        <f t="shared" si="130"/>
        <v>2.88691943816174</v>
      </c>
      <c r="O337" s="150">
        <f t="shared" si="130"/>
        <v>0.61306802153294415</v>
      </c>
      <c r="P337" s="150">
        <f t="shared" si="130"/>
        <v>5.2421809551985437</v>
      </c>
      <c r="Q337" s="150">
        <f t="shared" si="130"/>
        <v>5.5652713782396699</v>
      </c>
      <c r="R337" s="150">
        <f t="shared" si="130"/>
        <v>5.1501344242135385</v>
      </c>
      <c r="S337" s="150">
        <f t="shared" si="130"/>
        <v>1.7676665077895251</v>
      </c>
      <c r="T337" s="150">
        <f t="shared" si="130"/>
        <v>4.2844837707506604</v>
      </c>
      <c r="U337" s="150">
        <f t="shared" si="130"/>
        <v>17.344204028418105</v>
      </c>
      <c r="V337" s="150">
        <f t="shared" si="130"/>
        <v>6.4767081031431593</v>
      </c>
      <c r="W337" s="150">
        <f t="shared" si="130"/>
        <v>1.4502999354741544</v>
      </c>
      <c r="X337" s="150">
        <f t="shared" si="130"/>
        <v>1.4952333469274066</v>
      </c>
      <c r="Y337" s="150">
        <f t="shared" si="130"/>
        <v>1.4197255842265124</v>
      </c>
      <c r="Z337" s="150">
        <f t="shared" si="130"/>
        <v>6.1310445241595226E-3</v>
      </c>
      <c r="AA337" s="150">
        <f t="shared" si="130"/>
        <v>6.3004625395415994</v>
      </c>
      <c r="AB337" s="150" t="s">
        <v>925</v>
      </c>
      <c r="AC337" s="148" t="s">
        <v>275</v>
      </c>
      <c r="AD337" s="247" t="s">
        <v>275</v>
      </c>
      <c r="AE337" s="248" t="s">
        <v>275</v>
      </c>
      <c r="AF337" s="249" t="s">
        <v>275</v>
      </c>
      <c r="AG337" s="148" t="s">
        <v>275</v>
      </c>
      <c r="AH337" s="250" t="s">
        <v>275</v>
      </c>
      <c r="AI337" s="149" t="s">
        <v>275</v>
      </c>
    </row>
    <row r="338" spans="1:36" outlineLevel="1" x14ac:dyDescent="0.3">
      <c r="A338" s="482">
        <v>321</v>
      </c>
      <c r="B338" s="483" t="s">
        <v>275</v>
      </c>
      <c r="C338" s="483" t="s">
        <v>3100</v>
      </c>
      <c r="D338" s="482" t="s">
        <v>3101</v>
      </c>
      <c r="E338" s="483" t="s">
        <v>275</v>
      </c>
      <c r="F338" s="740" t="s">
        <v>275</v>
      </c>
      <c r="G338" s="740" t="s">
        <v>275</v>
      </c>
      <c r="H338" s="740" t="s">
        <v>275</v>
      </c>
      <c r="I338" s="740" t="s">
        <v>275</v>
      </c>
      <c r="J338" s="486" t="s">
        <v>925</v>
      </c>
      <c r="K338" s="486" t="s">
        <v>1351</v>
      </c>
      <c r="L338" s="486" t="s">
        <v>1351</v>
      </c>
      <c r="M338" s="486" t="s">
        <v>1351</v>
      </c>
      <c r="N338" s="486" t="s">
        <v>1351</v>
      </c>
      <c r="O338" s="486" t="s">
        <v>1351</v>
      </c>
      <c r="P338" s="486" t="s">
        <v>1351</v>
      </c>
      <c r="Q338" s="486" t="s">
        <v>1351</v>
      </c>
      <c r="R338" s="486" t="s">
        <v>1351</v>
      </c>
      <c r="S338" s="486" t="s">
        <v>1351</v>
      </c>
      <c r="T338" s="486" t="s">
        <v>1351</v>
      </c>
      <c r="U338" s="486" t="s">
        <v>1351</v>
      </c>
      <c r="V338" s="486" t="s">
        <v>1351</v>
      </c>
      <c r="W338" s="486" t="s">
        <v>1351</v>
      </c>
      <c r="X338" s="486" t="s">
        <v>1351</v>
      </c>
      <c r="Y338" s="486" t="s">
        <v>1351</v>
      </c>
      <c r="Z338" s="486" t="s">
        <v>1351</v>
      </c>
      <c r="AA338" s="486" t="s">
        <v>1351</v>
      </c>
      <c r="AB338" s="486" t="s">
        <v>275</v>
      </c>
      <c r="AC338" s="316" t="s">
        <v>3121</v>
      </c>
      <c r="AD338" s="486" t="s">
        <v>275</v>
      </c>
      <c r="AE338" s="482" t="s">
        <v>275</v>
      </c>
      <c r="AF338" s="485" t="s">
        <v>275</v>
      </c>
      <c r="AG338" s="483" t="s">
        <v>275</v>
      </c>
      <c r="AH338" s="487" t="s">
        <v>275</v>
      </c>
      <c r="AI338" s="485" t="s">
        <v>275</v>
      </c>
      <c r="AJ338" s="94"/>
    </row>
    <row r="339" spans="1:36" ht="52" outlineLevel="1" x14ac:dyDescent="0.3">
      <c r="A339" s="165">
        <v>322</v>
      </c>
      <c r="B339" s="166" t="s">
        <v>923</v>
      </c>
      <c r="C339" s="293" t="s">
        <v>242</v>
      </c>
      <c r="D339" s="187" t="s">
        <v>1449</v>
      </c>
      <c r="E339" s="187" t="s">
        <v>3752</v>
      </c>
      <c r="F339" s="189">
        <v>4</v>
      </c>
      <c r="G339" s="190">
        <v>41</v>
      </c>
      <c r="H339" s="190">
        <v>407</v>
      </c>
      <c r="I339" s="190">
        <v>407</v>
      </c>
      <c r="J339" s="170" t="s">
        <v>925</v>
      </c>
      <c r="K339" s="170">
        <v>0.18347624080229089</v>
      </c>
      <c r="L339" s="170">
        <v>1.5930945128923408</v>
      </c>
      <c r="M339" s="170">
        <v>2.551585427199838E-2</v>
      </c>
      <c r="N339" s="170">
        <v>0.28378499804928253</v>
      </c>
      <c r="O339" s="170">
        <v>1.4600173018907283E-2</v>
      </c>
      <c r="P339" s="170">
        <v>3.2143473216476783</v>
      </c>
      <c r="Q339" s="170">
        <v>4.010999971383816</v>
      </c>
      <c r="R339" s="170">
        <v>4.4100016850802213</v>
      </c>
      <c r="S339" s="170">
        <v>0.71917006430986863</v>
      </c>
      <c r="T339" s="170">
        <v>0.54208827332411602</v>
      </c>
      <c r="U339" s="170">
        <v>16.405982621777021</v>
      </c>
      <c r="V339" s="170">
        <v>2.6427622069802464E-2</v>
      </c>
      <c r="W339" s="170">
        <v>2.4100240739768793E-2</v>
      </c>
      <c r="X339" s="170">
        <v>1.4433800429793344</v>
      </c>
      <c r="Y339" s="170">
        <v>1.2176634396869703</v>
      </c>
      <c r="Z339" s="170">
        <v>6.1310445241595226E-3</v>
      </c>
      <c r="AA339" s="170">
        <v>0</v>
      </c>
      <c r="AB339" s="170" t="s">
        <v>925</v>
      </c>
      <c r="AC339" s="191" t="s">
        <v>1923</v>
      </c>
      <c r="AD339" s="241" t="s">
        <v>275</v>
      </c>
      <c r="AE339" s="193" t="s">
        <v>275</v>
      </c>
      <c r="AF339" s="192" t="s">
        <v>275</v>
      </c>
      <c r="AG339" s="191" t="s">
        <v>275</v>
      </c>
      <c r="AH339" s="194" t="s">
        <v>275</v>
      </c>
      <c r="AI339" s="169" t="s">
        <v>275</v>
      </c>
    </row>
    <row r="340" spans="1:36" ht="65" outlineLevel="1" x14ac:dyDescent="0.3">
      <c r="A340" s="165">
        <v>323</v>
      </c>
      <c r="B340" s="166" t="s">
        <v>923</v>
      </c>
      <c r="C340" s="526" t="s">
        <v>275</v>
      </c>
      <c r="D340" s="187" t="s">
        <v>1800</v>
      </c>
      <c r="E340" s="188" t="s">
        <v>3753</v>
      </c>
      <c r="F340" s="189">
        <v>4</v>
      </c>
      <c r="G340" s="190">
        <v>41</v>
      </c>
      <c r="H340" s="190">
        <v>402</v>
      </c>
      <c r="I340" s="190">
        <v>402</v>
      </c>
      <c r="J340" s="170" t="s">
        <v>925</v>
      </c>
      <c r="K340" s="170">
        <v>2.4517147330417082</v>
      </c>
      <c r="L340" s="170">
        <v>1.4924763590715266</v>
      </c>
      <c r="M340" s="170">
        <v>1.0229446937218851</v>
      </c>
      <c r="N340" s="170">
        <v>2.6031344401124574</v>
      </c>
      <c r="O340" s="170">
        <v>0.59846784851403689</v>
      </c>
      <c r="P340" s="170">
        <v>2.0278336335508658</v>
      </c>
      <c r="Q340" s="170">
        <v>1.5542714068558541</v>
      </c>
      <c r="R340" s="170">
        <v>0.74013273913331767</v>
      </c>
      <c r="S340" s="170">
        <v>1.0484964434796564</v>
      </c>
      <c r="T340" s="170">
        <v>3.7423954974265441</v>
      </c>
      <c r="U340" s="170">
        <v>0.93822140664108433</v>
      </c>
      <c r="V340" s="170">
        <v>6.4502804810733565</v>
      </c>
      <c r="W340" s="170">
        <v>1.4261996947343856</v>
      </c>
      <c r="X340" s="170">
        <v>5.1853303948072159E-2</v>
      </c>
      <c r="Y340" s="170">
        <v>0.20206214453954205</v>
      </c>
      <c r="Z340" s="170">
        <v>0</v>
      </c>
      <c r="AA340" s="170">
        <v>6.3004625395415994</v>
      </c>
      <c r="AB340" s="170" t="s">
        <v>925</v>
      </c>
      <c r="AC340" s="191" t="s">
        <v>1923</v>
      </c>
      <c r="AD340" s="241" t="s">
        <v>275</v>
      </c>
      <c r="AE340" s="193" t="s">
        <v>275</v>
      </c>
      <c r="AF340" s="192" t="s">
        <v>275</v>
      </c>
      <c r="AG340" s="191" t="s">
        <v>275</v>
      </c>
      <c r="AH340" s="194" t="s">
        <v>275</v>
      </c>
      <c r="AI340" s="169" t="s">
        <v>275</v>
      </c>
    </row>
    <row r="341" spans="1:36" x14ac:dyDescent="0.3">
      <c r="A341" s="138">
        <v>324</v>
      </c>
      <c r="B341" s="138" t="s">
        <v>923</v>
      </c>
      <c r="C341" s="172" t="s">
        <v>353</v>
      </c>
      <c r="D341" s="138" t="s">
        <v>354</v>
      </c>
      <c r="E341" s="172" t="s">
        <v>275</v>
      </c>
      <c r="F341" s="141" t="s">
        <v>275</v>
      </c>
      <c r="G341" s="141" t="s">
        <v>275</v>
      </c>
      <c r="H341" s="141" t="s">
        <v>275</v>
      </c>
      <c r="I341" s="141" t="s">
        <v>275</v>
      </c>
      <c r="J341" s="244" t="s">
        <v>275</v>
      </c>
      <c r="K341" s="244" t="s">
        <v>275</v>
      </c>
      <c r="L341" s="244" t="s">
        <v>275</v>
      </c>
      <c r="M341" s="244" t="s">
        <v>275</v>
      </c>
      <c r="N341" s="244" t="s">
        <v>275</v>
      </c>
      <c r="O341" s="244" t="s">
        <v>275</v>
      </c>
      <c r="P341" s="244" t="s">
        <v>275</v>
      </c>
      <c r="Q341" s="244" t="s">
        <v>275</v>
      </c>
      <c r="R341" s="244" t="s">
        <v>275</v>
      </c>
      <c r="S341" s="244" t="s">
        <v>275</v>
      </c>
      <c r="T341" s="244" t="s">
        <v>275</v>
      </c>
      <c r="U341" s="244" t="s">
        <v>275</v>
      </c>
      <c r="V341" s="244" t="s">
        <v>275</v>
      </c>
      <c r="W341" s="244" t="s">
        <v>275</v>
      </c>
      <c r="X341" s="244" t="s">
        <v>275</v>
      </c>
      <c r="Y341" s="244" t="s">
        <v>275</v>
      </c>
      <c r="Z341" s="244" t="s">
        <v>275</v>
      </c>
      <c r="AA341" s="244" t="s">
        <v>275</v>
      </c>
      <c r="AB341" s="244" t="s">
        <v>275</v>
      </c>
      <c r="AC341" s="140" t="s">
        <v>275</v>
      </c>
      <c r="AD341" s="341" t="s">
        <v>275</v>
      </c>
      <c r="AE341" s="143" t="s">
        <v>275</v>
      </c>
      <c r="AF341" s="142" t="s">
        <v>275</v>
      </c>
      <c r="AG341" s="140" t="s">
        <v>275</v>
      </c>
      <c r="AH341" s="144" t="s">
        <v>275</v>
      </c>
      <c r="AI341" s="141" t="s">
        <v>275</v>
      </c>
    </row>
    <row r="342" spans="1:36" ht="26" outlineLevel="1" x14ac:dyDescent="0.3">
      <c r="A342" s="145">
        <v>325</v>
      </c>
      <c r="B342" s="146" t="s">
        <v>923</v>
      </c>
      <c r="C342" s="146" t="s">
        <v>91</v>
      </c>
      <c r="D342" s="145" t="s">
        <v>4375</v>
      </c>
      <c r="E342" s="245" t="s">
        <v>275</v>
      </c>
      <c r="F342" s="246" t="s">
        <v>275</v>
      </c>
      <c r="G342" s="246" t="s">
        <v>275</v>
      </c>
      <c r="H342" s="246" t="s">
        <v>275</v>
      </c>
      <c r="I342" s="246" t="s">
        <v>275</v>
      </c>
      <c r="J342" s="150" t="s">
        <v>925</v>
      </c>
      <c r="K342" s="150">
        <f>SUM(K346,K354,K362)</f>
        <v>6.4297969805526485</v>
      </c>
      <c r="L342" s="150">
        <f t="shared" ref="L342:AA342" si="131">SUM(L346,L354,L362)</f>
        <v>40.264088407244309</v>
      </c>
      <c r="M342" s="150">
        <f t="shared" si="131"/>
        <v>0.80093432370747719</v>
      </c>
      <c r="N342" s="150">
        <f t="shared" si="131"/>
        <v>9.9437615488189337</v>
      </c>
      <c r="O342" s="150">
        <f t="shared" si="131"/>
        <v>12.065023097000179</v>
      </c>
      <c r="P342" s="150">
        <f t="shared" si="131"/>
        <v>17.728971591739139</v>
      </c>
      <c r="Q342" s="150">
        <f t="shared" si="131"/>
        <v>20.706271686515294</v>
      </c>
      <c r="R342" s="150">
        <f t="shared" si="131"/>
        <v>39.814818879199407</v>
      </c>
      <c r="S342" s="150">
        <f t="shared" si="131"/>
        <v>25.056451560151508</v>
      </c>
      <c r="T342" s="150">
        <f t="shared" si="131"/>
        <v>37.931953638687268</v>
      </c>
      <c r="U342" s="150">
        <f t="shared" si="131"/>
        <v>18.116554012983205</v>
      </c>
      <c r="V342" s="150">
        <f t="shared" si="131"/>
        <v>16.741576502474555</v>
      </c>
      <c r="W342" s="150">
        <f t="shared" si="131"/>
        <v>5.4560367227656412</v>
      </c>
      <c r="X342" s="150">
        <f t="shared" si="131"/>
        <v>4.2756049407751746</v>
      </c>
      <c r="Y342" s="150">
        <f t="shared" si="131"/>
        <v>58.720188096762051</v>
      </c>
      <c r="Z342" s="150">
        <f t="shared" si="131"/>
        <v>1.7412263096407914E-2</v>
      </c>
      <c r="AA342" s="150">
        <f t="shared" si="131"/>
        <v>0</v>
      </c>
      <c r="AB342" s="150" t="s">
        <v>925</v>
      </c>
      <c r="AC342" s="148" t="s">
        <v>2190</v>
      </c>
      <c r="AD342" s="247" t="s">
        <v>275</v>
      </c>
      <c r="AE342" s="248" t="s">
        <v>275</v>
      </c>
      <c r="AF342" s="249" t="s">
        <v>275</v>
      </c>
      <c r="AG342" s="148" t="s">
        <v>275</v>
      </c>
      <c r="AH342" s="250" t="s">
        <v>275</v>
      </c>
      <c r="AI342" s="149" t="s">
        <v>275</v>
      </c>
    </row>
    <row r="343" spans="1:36" ht="52" outlineLevel="1" x14ac:dyDescent="0.3">
      <c r="A343" s="165">
        <v>326</v>
      </c>
      <c r="B343" s="166" t="s">
        <v>275</v>
      </c>
      <c r="C343" s="343" t="s">
        <v>275</v>
      </c>
      <c r="D343" s="165" t="s">
        <v>1450</v>
      </c>
      <c r="E343" s="166" t="s">
        <v>275</v>
      </c>
      <c r="F343" s="169">
        <f>FLOOR(G343/10, 1)</f>
        <v>4</v>
      </c>
      <c r="G343" s="169">
        <v>40</v>
      </c>
      <c r="H343" s="169" t="s">
        <v>275</v>
      </c>
      <c r="I343" s="169" t="s">
        <v>275</v>
      </c>
      <c r="J343" s="170" t="s">
        <v>925</v>
      </c>
      <c r="K343" s="170">
        <v>7.4781657460949598</v>
      </c>
      <c r="L343" s="170">
        <v>46.737177373872221</v>
      </c>
      <c r="M343" s="170">
        <v>0.92971111782216609</v>
      </c>
      <c r="N343" s="170">
        <v>11.56300368572451</v>
      </c>
      <c r="O343" s="170">
        <v>17.785719900961631</v>
      </c>
      <c r="P343" s="170">
        <v>20.596547510431421</v>
      </c>
      <c r="Q343" s="170">
        <v>20.706271686515294</v>
      </c>
      <c r="R343" s="170">
        <v>39.814818879199407</v>
      </c>
      <c r="S343" s="170">
        <v>50.563328298937726</v>
      </c>
      <c r="T343" s="170">
        <v>37.931953638687276</v>
      </c>
      <c r="U343" s="170">
        <v>18.116554012983205</v>
      </c>
      <c r="V343" s="170">
        <v>19.436288099399547</v>
      </c>
      <c r="W343" s="170">
        <v>6.3329149716538726</v>
      </c>
      <c r="X343" s="170">
        <v>4.9627613225946714</v>
      </c>
      <c r="Y343" s="170">
        <v>58.720188096762051</v>
      </c>
      <c r="Z343" s="170">
        <v>2.0288956778347664E-2</v>
      </c>
      <c r="AA343" s="170">
        <v>0</v>
      </c>
      <c r="AB343" s="170" t="s">
        <v>925</v>
      </c>
      <c r="AC343" s="166" t="s">
        <v>1923</v>
      </c>
      <c r="AD343" s="170" t="s">
        <v>275</v>
      </c>
      <c r="AE343" s="165" t="s">
        <v>275</v>
      </c>
      <c r="AF343" s="169" t="s">
        <v>275</v>
      </c>
      <c r="AG343" s="166" t="s">
        <v>275</v>
      </c>
      <c r="AH343" s="171" t="s">
        <v>275</v>
      </c>
      <c r="AI343" s="169" t="s">
        <v>275</v>
      </c>
    </row>
    <row r="344" spans="1:36" ht="65" outlineLevel="1" x14ac:dyDescent="0.3">
      <c r="A344" s="165">
        <v>327</v>
      </c>
      <c r="B344" s="166" t="s">
        <v>275</v>
      </c>
      <c r="C344" s="166" t="s">
        <v>275</v>
      </c>
      <c r="D344" s="165" t="s">
        <v>1451</v>
      </c>
      <c r="E344" s="240" t="s">
        <v>3754</v>
      </c>
      <c r="F344" s="189">
        <v>4</v>
      </c>
      <c r="G344" s="189">
        <v>40</v>
      </c>
      <c r="H344" s="189">
        <v>358</v>
      </c>
      <c r="I344" s="189">
        <v>358</v>
      </c>
      <c r="J344" s="170" t="s">
        <v>925</v>
      </c>
      <c r="K344" s="170">
        <v>4.5202697188453209</v>
      </c>
      <c r="L344" s="170">
        <v>46.164842998841912</v>
      </c>
      <c r="M344" s="170">
        <v>0.91560463997706265</v>
      </c>
      <c r="N344" s="170">
        <v>7.393498993118591</v>
      </c>
      <c r="O344" s="170">
        <v>9.9930642743227214</v>
      </c>
      <c r="P344" s="170">
        <v>16.953428156784781</v>
      </c>
      <c r="Q344" s="170">
        <v>11.202127270185585</v>
      </c>
      <c r="R344" s="170">
        <v>33.044321515360387</v>
      </c>
      <c r="S344" s="170">
        <v>41.529131719272961</v>
      </c>
      <c r="T344" s="170">
        <v>34.721673407191417</v>
      </c>
      <c r="U344" s="170">
        <v>8.7558964919309901</v>
      </c>
      <c r="V344" s="170">
        <v>18.565843676433147</v>
      </c>
      <c r="W344" s="170">
        <v>6.3072985917802011</v>
      </c>
      <c r="X344" s="170">
        <v>4.9439227967120924</v>
      </c>
      <c r="Y344" s="170">
        <v>53.863319962374902</v>
      </c>
      <c r="Z344" s="170">
        <v>4.9256050721010452E-3</v>
      </c>
      <c r="AA344" s="170">
        <v>0</v>
      </c>
      <c r="AB344" s="170" t="s">
        <v>925</v>
      </c>
      <c r="AC344" s="191" t="s">
        <v>1923</v>
      </c>
      <c r="AD344" s="241" t="s">
        <v>275</v>
      </c>
      <c r="AE344" s="193" t="s">
        <v>275</v>
      </c>
      <c r="AF344" s="192" t="s">
        <v>275</v>
      </c>
      <c r="AG344" s="191" t="s">
        <v>275</v>
      </c>
      <c r="AH344" s="194" t="s">
        <v>275</v>
      </c>
      <c r="AI344" s="169" t="s">
        <v>275</v>
      </c>
    </row>
    <row r="345" spans="1:36" x14ac:dyDescent="0.3">
      <c r="A345" s="138">
        <v>328</v>
      </c>
      <c r="B345" s="138" t="s">
        <v>923</v>
      </c>
      <c r="C345" s="139" t="s">
        <v>3333</v>
      </c>
      <c r="D345" s="138" t="s">
        <v>3334</v>
      </c>
      <c r="E345" s="172" t="s">
        <v>275</v>
      </c>
      <c r="F345" s="141" t="s">
        <v>275</v>
      </c>
      <c r="G345" s="141" t="s">
        <v>275</v>
      </c>
      <c r="H345" s="141" t="s">
        <v>275</v>
      </c>
      <c r="I345" s="141" t="s">
        <v>275</v>
      </c>
      <c r="J345" s="244" t="s">
        <v>275</v>
      </c>
      <c r="K345" s="244" t="s">
        <v>275</v>
      </c>
      <c r="L345" s="244" t="s">
        <v>275</v>
      </c>
      <c r="M345" s="244" t="s">
        <v>275</v>
      </c>
      <c r="N345" s="244" t="s">
        <v>275</v>
      </c>
      <c r="O345" s="244" t="s">
        <v>275</v>
      </c>
      <c r="P345" s="244" t="s">
        <v>275</v>
      </c>
      <c r="Q345" s="244" t="s">
        <v>275</v>
      </c>
      <c r="R345" s="244" t="s">
        <v>275</v>
      </c>
      <c r="S345" s="244" t="s">
        <v>275</v>
      </c>
      <c r="T345" s="244" t="s">
        <v>275</v>
      </c>
      <c r="U345" s="244" t="s">
        <v>275</v>
      </c>
      <c r="V345" s="244" t="s">
        <v>275</v>
      </c>
      <c r="W345" s="244" t="s">
        <v>275</v>
      </c>
      <c r="X345" s="244" t="s">
        <v>275</v>
      </c>
      <c r="Y345" s="244" t="s">
        <v>275</v>
      </c>
      <c r="Z345" s="244" t="s">
        <v>275</v>
      </c>
      <c r="AA345" s="244" t="s">
        <v>275</v>
      </c>
      <c r="AB345" s="244" t="s">
        <v>275</v>
      </c>
      <c r="AC345" s="140" t="s">
        <v>275</v>
      </c>
      <c r="AD345" s="341" t="s">
        <v>275</v>
      </c>
      <c r="AE345" s="143" t="s">
        <v>275</v>
      </c>
      <c r="AF345" s="142" t="s">
        <v>275</v>
      </c>
      <c r="AG345" s="140" t="s">
        <v>275</v>
      </c>
      <c r="AH345" s="144" t="s">
        <v>275</v>
      </c>
      <c r="AI345" s="141" t="s">
        <v>275</v>
      </c>
    </row>
    <row r="346" spans="1:36" s="530" customFormat="1" outlineLevel="1" x14ac:dyDescent="0.3">
      <c r="A346" s="145">
        <v>329</v>
      </c>
      <c r="B346" s="146" t="s">
        <v>923</v>
      </c>
      <c r="C346" s="527" t="s">
        <v>502</v>
      </c>
      <c r="D346" s="528" t="s">
        <v>3345</v>
      </c>
      <c r="E346" s="245" t="s">
        <v>275</v>
      </c>
      <c r="F346" s="246" t="s">
        <v>275</v>
      </c>
      <c r="G346" s="246" t="s">
        <v>275</v>
      </c>
      <c r="H346" s="246" t="s">
        <v>275</v>
      </c>
      <c r="I346" s="246" t="s">
        <v>275</v>
      </c>
      <c r="J346" s="150" t="s">
        <v>925</v>
      </c>
      <c r="K346" s="150">
        <f>SUM(K349,K351)</f>
        <v>2.5353394519282602</v>
      </c>
      <c r="L346" s="150">
        <f t="shared" ref="L346:AA346" si="132">SUM(L349,L351)</f>
        <v>0.4905723214545511</v>
      </c>
      <c r="M346" s="150">
        <f t="shared" si="132"/>
        <v>1.2091266724374286E-2</v>
      </c>
      <c r="N346" s="150">
        <f t="shared" si="132"/>
        <v>3.573861165090789</v>
      </c>
      <c r="O346" s="150">
        <f t="shared" si="132"/>
        <v>7.7926556266389078</v>
      </c>
      <c r="P346" s="150">
        <f t="shared" si="132"/>
        <v>3.1226737316971205</v>
      </c>
      <c r="Q346" s="150">
        <f t="shared" si="132"/>
        <v>9.5041444163297104</v>
      </c>
      <c r="R346" s="150">
        <f t="shared" si="132"/>
        <v>6.7704973638390227</v>
      </c>
      <c r="S346" s="150">
        <f t="shared" si="132"/>
        <v>0</v>
      </c>
      <c r="T346" s="150">
        <f t="shared" si="132"/>
        <v>3.2102802314958541</v>
      </c>
      <c r="U346" s="150">
        <f t="shared" si="132"/>
        <v>9.3606575210522145</v>
      </c>
      <c r="V346" s="150">
        <f t="shared" si="132"/>
        <v>0.74609521968548509</v>
      </c>
      <c r="W346" s="150">
        <f t="shared" si="132"/>
        <v>2.1956897034574249E-2</v>
      </c>
      <c r="X346" s="150">
        <f t="shared" si="132"/>
        <v>1.6147307899353112E-2</v>
      </c>
      <c r="Y346" s="150">
        <f t="shared" si="132"/>
        <v>4.8568681343871534</v>
      </c>
      <c r="Z346" s="150">
        <f t="shared" si="132"/>
        <v>1.3168587176782817E-2</v>
      </c>
      <c r="AA346" s="150">
        <f t="shared" si="132"/>
        <v>0</v>
      </c>
      <c r="AB346" s="150" t="s">
        <v>925</v>
      </c>
      <c r="AC346" s="148" t="s">
        <v>3049</v>
      </c>
      <c r="AD346" s="247" t="s">
        <v>275</v>
      </c>
      <c r="AE346" s="248" t="s">
        <v>275</v>
      </c>
      <c r="AF346" s="249" t="s">
        <v>275</v>
      </c>
      <c r="AG346" s="148" t="s">
        <v>275</v>
      </c>
      <c r="AH346" s="250" t="s">
        <v>275</v>
      </c>
      <c r="AI346" s="149" t="s">
        <v>275</v>
      </c>
      <c r="AJ346" s="529"/>
    </row>
    <row r="347" spans="1:36" ht="39" outlineLevel="1" x14ac:dyDescent="0.3">
      <c r="A347" s="165">
        <v>330</v>
      </c>
      <c r="B347" s="166" t="s">
        <v>275</v>
      </c>
      <c r="C347" s="531" t="s">
        <v>275</v>
      </c>
      <c r="D347" s="532" t="s">
        <v>3335</v>
      </c>
      <c r="E347" s="188" t="s">
        <v>3755</v>
      </c>
      <c r="F347" s="189">
        <v>4</v>
      </c>
      <c r="G347" s="190">
        <v>40</v>
      </c>
      <c r="H347" s="190">
        <v>393</v>
      </c>
      <c r="I347" s="190">
        <v>393</v>
      </c>
      <c r="J347" s="170" t="s">
        <v>925</v>
      </c>
      <c r="K347" s="170">
        <v>2.9578960272496371</v>
      </c>
      <c r="L347" s="170">
        <v>0.57233437503030959</v>
      </c>
      <c r="M347" s="170">
        <v>1.4106477845103334E-2</v>
      </c>
      <c r="N347" s="170">
        <v>4.16950469260592</v>
      </c>
      <c r="O347" s="170">
        <v>7.7926556266389078</v>
      </c>
      <c r="P347" s="170">
        <v>3.6431193536466409</v>
      </c>
      <c r="Q347" s="170">
        <v>9.5041444163297104</v>
      </c>
      <c r="R347" s="170">
        <v>6.7704973638390218</v>
      </c>
      <c r="S347" s="170">
        <v>9.0341965796647692</v>
      </c>
      <c r="T347" s="170">
        <v>3.2102802314958541</v>
      </c>
      <c r="U347" s="170">
        <v>9.3606575210522145</v>
      </c>
      <c r="V347" s="170">
        <v>0.87044442296639923</v>
      </c>
      <c r="W347" s="170">
        <v>2.5616379873669957E-2</v>
      </c>
      <c r="X347" s="170">
        <v>1.883852588257863E-2</v>
      </c>
      <c r="Y347" s="170">
        <v>4.8568681343871534</v>
      </c>
      <c r="Z347" s="170">
        <v>1.5363351706246621E-2</v>
      </c>
      <c r="AA347" s="170">
        <v>0</v>
      </c>
      <c r="AB347" s="170" t="s">
        <v>925</v>
      </c>
      <c r="AC347" s="191" t="s">
        <v>1923</v>
      </c>
      <c r="AD347" s="241" t="s">
        <v>275</v>
      </c>
      <c r="AE347" s="193" t="s">
        <v>275</v>
      </c>
      <c r="AF347" s="192" t="s">
        <v>275</v>
      </c>
      <c r="AG347" s="191" t="s">
        <v>275</v>
      </c>
      <c r="AH347" s="194" t="s">
        <v>275</v>
      </c>
      <c r="AI347" s="169" t="s">
        <v>275</v>
      </c>
    </row>
    <row r="348" spans="1:36" outlineLevel="1" x14ac:dyDescent="0.3">
      <c r="A348" s="514">
        <v>331</v>
      </c>
      <c r="B348" s="515" t="s">
        <v>275</v>
      </c>
      <c r="C348" s="533" t="s">
        <v>275</v>
      </c>
      <c r="D348" s="534" t="s">
        <v>1701</v>
      </c>
      <c r="E348" s="535" t="s">
        <v>275</v>
      </c>
      <c r="F348" s="536" t="s">
        <v>275</v>
      </c>
      <c r="G348" s="536" t="s">
        <v>275</v>
      </c>
      <c r="H348" s="536" t="s">
        <v>275</v>
      </c>
      <c r="I348" s="536" t="s">
        <v>275</v>
      </c>
      <c r="J348" s="537" t="s">
        <v>925</v>
      </c>
      <c r="K348" s="537">
        <f t="shared" ref="K348:AA348" si="133">SUM(K349,K464,K351)</f>
        <v>2.9578960272496371</v>
      </c>
      <c r="L348" s="537">
        <f t="shared" si="133"/>
        <v>0.57233437503030959</v>
      </c>
      <c r="M348" s="537">
        <f t="shared" si="133"/>
        <v>1.4106477845103334E-2</v>
      </c>
      <c r="N348" s="537">
        <f t="shared" si="133"/>
        <v>4.16950469260592</v>
      </c>
      <c r="O348" s="537">
        <f t="shared" si="133"/>
        <v>7.7926556266389078</v>
      </c>
      <c r="P348" s="537">
        <f t="shared" si="133"/>
        <v>3.6431193536466409</v>
      </c>
      <c r="Q348" s="537">
        <f t="shared" si="133"/>
        <v>9.5041444163297104</v>
      </c>
      <c r="R348" s="537">
        <f t="shared" si="133"/>
        <v>6.7704973638390227</v>
      </c>
      <c r="S348" s="537">
        <f t="shared" si="133"/>
        <v>9.0341965796647692</v>
      </c>
      <c r="T348" s="537">
        <f t="shared" si="133"/>
        <v>3.2102802314958541</v>
      </c>
      <c r="U348" s="537">
        <f t="shared" si="133"/>
        <v>9.3606575210522145</v>
      </c>
      <c r="V348" s="537">
        <f t="shared" si="133"/>
        <v>0.87044442296639923</v>
      </c>
      <c r="W348" s="537">
        <f t="shared" si="133"/>
        <v>2.5616379873669957E-2</v>
      </c>
      <c r="X348" s="537">
        <f t="shared" si="133"/>
        <v>1.883852588257863E-2</v>
      </c>
      <c r="Y348" s="537">
        <f t="shared" si="133"/>
        <v>4.8568681343871534</v>
      </c>
      <c r="Z348" s="537">
        <f t="shared" si="133"/>
        <v>1.5363351706246621E-2</v>
      </c>
      <c r="AA348" s="537">
        <f t="shared" si="133"/>
        <v>0</v>
      </c>
      <c r="AB348" s="537" t="s">
        <v>925</v>
      </c>
      <c r="AC348" s="533" t="s">
        <v>1360</v>
      </c>
      <c r="AD348" s="520" t="s">
        <v>275</v>
      </c>
      <c r="AE348" s="521" t="s">
        <v>275</v>
      </c>
      <c r="AF348" s="522" t="s">
        <v>275</v>
      </c>
      <c r="AG348" s="519" t="s">
        <v>275</v>
      </c>
      <c r="AH348" s="523" t="s">
        <v>275</v>
      </c>
      <c r="AI348" s="524" t="s">
        <v>275</v>
      </c>
    </row>
    <row r="349" spans="1:36" ht="39" outlineLevel="1" x14ac:dyDescent="0.3">
      <c r="A349" s="351">
        <v>332</v>
      </c>
      <c r="B349" s="352" t="s">
        <v>923</v>
      </c>
      <c r="C349" s="352" t="s">
        <v>223</v>
      </c>
      <c r="D349" s="351" t="s">
        <v>1453</v>
      </c>
      <c r="E349" s="352" t="s">
        <v>3756</v>
      </c>
      <c r="F349" s="353" t="s">
        <v>275</v>
      </c>
      <c r="G349" s="353" t="s">
        <v>275</v>
      </c>
      <c r="H349" s="353" t="s">
        <v>275</v>
      </c>
      <c r="I349" s="353" t="s">
        <v>275</v>
      </c>
      <c r="J349" s="355" t="s">
        <v>925</v>
      </c>
      <c r="K349" s="355">
        <f>K350*K$347</f>
        <v>0.88393084512177811</v>
      </c>
      <c r="L349" s="355">
        <f t="shared" ref="L349:AA349" si="134">L350*L$347</f>
        <v>0.17103508816812429</v>
      </c>
      <c r="M349" s="355">
        <f t="shared" si="134"/>
        <v>4.2155473919440354E-3</v>
      </c>
      <c r="N349" s="355">
        <f t="shared" si="134"/>
        <v>1.2460051917718478</v>
      </c>
      <c r="O349" s="355">
        <f t="shared" si="134"/>
        <v>3.0022463578603857</v>
      </c>
      <c r="P349" s="355">
        <f t="shared" si="134"/>
        <v>1.08870140785263</v>
      </c>
      <c r="Q349" s="355">
        <f t="shared" si="134"/>
        <v>4.2367251209762502</v>
      </c>
      <c r="R349" s="355">
        <f t="shared" si="134"/>
        <v>1.7591546101641458</v>
      </c>
      <c r="S349" s="355">
        <f t="shared" si="134"/>
        <v>0</v>
      </c>
      <c r="T349" s="355">
        <f t="shared" si="134"/>
        <v>0.50636754341301549</v>
      </c>
      <c r="U349" s="355">
        <f t="shared" si="134"/>
        <v>3.791206228210477</v>
      </c>
      <c r="V349" s="355">
        <f t="shared" si="134"/>
        <v>0.26012160918977828</v>
      </c>
      <c r="W349" s="355">
        <f t="shared" si="134"/>
        <v>7.6551400394381025E-3</v>
      </c>
      <c r="X349" s="355">
        <f t="shared" si="134"/>
        <v>5.6296617429517403E-3</v>
      </c>
      <c r="Y349" s="355">
        <f t="shared" si="134"/>
        <v>2.1285059033223166</v>
      </c>
      <c r="Z349" s="355">
        <f t="shared" si="134"/>
        <v>4.5911486855854814E-3</v>
      </c>
      <c r="AA349" s="355">
        <f t="shared" si="134"/>
        <v>0</v>
      </c>
      <c r="AB349" s="355" t="s">
        <v>925</v>
      </c>
      <c r="AC349" s="352" t="s">
        <v>3425</v>
      </c>
      <c r="AD349" s="355" t="s">
        <v>275</v>
      </c>
      <c r="AE349" s="351" t="s">
        <v>275</v>
      </c>
      <c r="AF349" s="353" t="s">
        <v>275</v>
      </c>
      <c r="AG349" s="352" t="s">
        <v>275</v>
      </c>
      <c r="AH349" s="292" t="s">
        <v>275</v>
      </c>
      <c r="AI349" s="353" t="s">
        <v>275</v>
      </c>
    </row>
    <row r="350" spans="1:36" outlineLevel="1" x14ac:dyDescent="0.3">
      <c r="A350" s="538">
        <v>333</v>
      </c>
      <c r="B350" s="539" t="s">
        <v>275</v>
      </c>
      <c r="C350" s="540" t="s">
        <v>275</v>
      </c>
      <c r="D350" s="541" t="s">
        <v>1696</v>
      </c>
      <c r="E350" s="542" t="s">
        <v>275</v>
      </c>
      <c r="F350" s="543" t="s">
        <v>275</v>
      </c>
      <c r="G350" s="543" t="s">
        <v>275</v>
      </c>
      <c r="H350" s="543" t="s">
        <v>275</v>
      </c>
      <c r="I350" s="543" t="s">
        <v>275</v>
      </c>
      <c r="J350" s="544" t="s">
        <v>275</v>
      </c>
      <c r="K350" s="545">
        <v>0.29883769983074432</v>
      </c>
      <c r="L350" s="545">
        <v>0.29883769983074432</v>
      </c>
      <c r="M350" s="545">
        <v>0.29883769983074432</v>
      </c>
      <c r="N350" s="545">
        <v>0.29883769983074432</v>
      </c>
      <c r="O350" s="545">
        <v>0.3852661405435801</v>
      </c>
      <c r="P350" s="545">
        <v>0.29883769983074432</v>
      </c>
      <c r="Q350" s="545">
        <v>0.44577659338770648</v>
      </c>
      <c r="R350" s="545">
        <v>0.2598264965820275</v>
      </c>
      <c r="S350" s="545">
        <v>0</v>
      </c>
      <c r="T350" s="545">
        <v>0.15773312823132257</v>
      </c>
      <c r="U350" s="545">
        <v>0.40501494896955853</v>
      </c>
      <c r="V350" s="545">
        <v>0.29883769983074432</v>
      </c>
      <c r="W350" s="545">
        <v>0.29883769983074432</v>
      </c>
      <c r="X350" s="545">
        <v>0.29883769983074432</v>
      </c>
      <c r="Y350" s="545">
        <v>0.43824659110101505</v>
      </c>
      <c r="Z350" s="545">
        <v>0.29883769983074432</v>
      </c>
      <c r="AA350" s="545">
        <v>0.29883769983074432</v>
      </c>
      <c r="AB350" s="544" t="s">
        <v>275</v>
      </c>
      <c r="AC350" s="542" t="s">
        <v>1315</v>
      </c>
      <c r="AD350" s="546" t="s">
        <v>275</v>
      </c>
      <c r="AE350" s="547" t="s">
        <v>275</v>
      </c>
      <c r="AF350" s="548" t="s">
        <v>275</v>
      </c>
      <c r="AG350" s="542" t="s">
        <v>275</v>
      </c>
      <c r="AH350" s="228" t="s">
        <v>275</v>
      </c>
      <c r="AI350" s="549" t="s">
        <v>275</v>
      </c>
    </row>
    <row r="351" spans="1:36" ht="39" outlineLevel="1" x14ac:dyDescent="0.3">
      <c r="A351" s="351">
        <v>334</v>
      </c>
      <c r="B351" s="352" t="s">
        <v>923</v>
      </c>
      <c r="C351" s="352" t="s">
        <v>226</v>
      </c>
      <c r="D351" s="351" t="s">
        <v>1455</v>
      </c>
      <c r="E351" s="352" t="s">
        <v>3756</v>
      </c>
      <c r="F351" s="353" t="s">
        <v>275</v>
      </c>
      <c r="G351" s="353" t="s">
        <v>275</v>
      </c>
      <c r="H351" s="353" t="s">
        <v>275</v>
      </c>
      <c r="I351" s="353" t="s">
        <v>275</v>
      </c>
      <c r="J351" s="355" t="s">
        <v>925</v>
      </c>
      <c r="K351" s="355">
        <f>K352*K$347</f>
        <v>1.6514086068064822</v>
      </c>
      <c r="L351" s="355">
        <f t="shared" ref="L351:AA351" si="135">L352*L$347</f>
        <v>0.3195372332864268</v>
      </c>
      <c r="M351" s="355">
        <f t="shared" si="135"/>
        <v>7.8757193324302515E-3</v>
      </c>
      <c r="N351" s="355">
        <f t="shared" si="135"/>
        <v>2.327855973318941</v>
      </c>
      <c r="O351" s="355">
        <f t="shared" si="135"/>
        <v>4.7904092687785225</v>
      </c>
      <c r="P351" s="355">
        <f t="shared" si="135"/>
        <v>2.0339723238444907</v>
      </c>
      <c r="Q351" s="355">
        <f t="shared" si="135"/>
        <v>5.2674192953534602</v>
      </c>
      <c r="R351" s="355">
        <f t="shared" si="135"/>
        <v>5.0113427536748771</v>
      </c>
      <c r="S351" s="355">
        <f t="shared" si="135"/>
        <v>0</v>
      </c>
      <c r="T351" s="355">
        <f t="shared" si="135"/>
        <v>2.7039126880828386</v>
      </c>
      <c r="U351" s="355">
        <f t="shared" si="135"/>
        <v>5.5694512928417383</v>
      </c>
      <c r="V351" s="355">
        <f t="shared" si="135"/>
        <v>0.48597361049570681</v>
      </c>
      <c r="W351" s="355">
        <f t="shared" si="135"/>
        <v>1.4301756995136146E-2</v>
      </c>
      <c r="X351" s="355">
        <f t="shared" si="135"/>
        <v>1.0517646156401371E-2</v>
      </c>
      <c r="Y351" s="355">
        <f t="shared" si="135"/>
        <v>2.7283622310648368</v>
      </c>
      <c r="Z351" s="355">
        <f t="shared" si="135"/>
        <v>8.577438491197336E-3</v>
      </c>
      <c r="AA351" s="355">
        <f t="shared" si="135"/>
        <v>0</v>
      </c>
      <c r="AB351" s="355" t="s">
        <v>925</v>
      </c>
      <c r="AC351" s="352" t="s">
        <v>3426</v>
      </c>
      <c r="AD351" s="355" t="s">
        <v>275</v>
      </c>
      <c r="AE351" s="351" t="s">
        <v>275</v>
      </c>
      <c r="AF351" s="353" t="s">
        <v>275</v>
      </c>
      <c r="AG351" s="352" t="s">
        <v>275</v>
      </c>
      <c r="AH351" s="292" t="s">
        <v>275</v>
      </c>
      <c r="AI351" s="353" t="s">
        <v>275</v>
      </c>
    </row>
    <row r="352" spans="1:36" outlineLevel="1" x14ac:dyDescent="0.3">
      <c r="A352" s="538">
        <v>335</v>
      </c>
      <c r="B352" s="539" t="s">
        <v>275</v>
      </c>
      <c r="C352" s="539" t="s">
        <v>275</v>
      </c>
      <c r="D352" s="538" t="s">
        <v>1699</v>
      </c>
      <c r="E352" s="539" t="s">
        <v>275</v>
      </c>
      <c r="F352" s="549" t="s">
        <v>275</v>
      </c>
      <c r="G352" s="549" t="s">
        <v>275</v>
      </c>
      <c r="H352" s="549" t="s">
        <v>275</v>
      </c>
      <c r="I352" s="549" t="s">
        <v>275</v>
      </c>
      <c r="J352" s="544" t="s">
        <v>275</v>
      </c>
      <c r="K352" s="545">
        <v>0.55830515731211283</v>
      </c>
      <c r="L352" s="545">
        <v>0.55830515731211283</v>
      </c>
      <c r="M352" s="545">
        <v>0.55830515731211283</v>
      </c>
      <c r="N352" s="545">
        <v>0.55830515731211283</v>
      </c>
      <c r="O352" s="545">
        <v>0.6147338594564199</v>
      </c>
      <c r="P352" s="545">
        <v>0.55830515731211283</v>
      </c>
      <c r="Q352" s="545">
        <v>0.55422340661229352</v>
      </c>
      <c r="R352" s="545">
        <v>0.74017350341797261</v>
      </c>
      <c r="S352" s="545">
        <v>0</v>
      </c>
      <c r="T352" s="545">
        <v>0.84226687176867743</v>
      </c>
      <c r="U352" s="545">
        <v>0.59498505103044153</v>
      </c>
      <c r="V352" s="545">
        <v>0.55830515731211283</v>
      </c>
      <c r="W352" s="545">
        <v>0.55830515731211283</v>
      </c>
      <c r="X352" s="545">
        <v>0.55830515731211283</v>
      </c>
      <c r="Y352" s="545">
        <v>0.56175340889898495</v>
      </c>
      <c r="Z352" s="545">
        <v>0.55830515731211283</v>
      </c>
      <c r="AA352" s="545">
        <v>0.55830515731211283</v>
      </c>
      <c r="AB352" s="544" t="s">
        <v>275</v>
      </c>
      <c r="AC352" s="542" t="s">
        <v>1316</v>
      </c>
      <c r="AD352" s="544" t="s">
        <v>275</v>
      </c>
      <c r="AE352" s="547" t="s">
        <v>275</v>
      </c>
      <c r="AF352" s="549" t="s">
        <v>275</v>
      </c>
      <c r="AG352" s="539" t="s">
        <v>275</v>
      </c>
      <c r="AH352" s="221" t="s">
        <v>275</v>
      </c>
      <c r="AI352" s="549" t="s">
        <v>275</v>
      </c>
    </row>
    <row r="353" spans="1:36" x14ac:dyDescent="0.3">
      <c r="A353" s="138">
        <v>336</v>
      </c>
      <c r="B353" s="138" t="s">
        <v>923</v>
      </c>
      <c r="C353" s="139" t="s">
        <v>3336</v>
      </c>
      <c r="D353" s="138" t="s">
        <v>3337</v>
      </c>
      <c r="E353" s="172" t="s">
        <v>275</v>
      </c>
      <c r="F353" s="141" t="s">
        <v>275</v>
      </c>
      <c r="G353" s="141" t="s">
        <v>275</v>
      </c>
      <c r="H353" s="141" t="s">
        <v>275</v>
      </c>
      <c r="I353" s="141" t="s">
        <v>275</v>
      </c>
      <c r="J353" s="244" t="s">
        <v>275</v>
      </c>
      <c r="K353" s="244" t="s">
        <v>275</v>
      </c>
      <c r="L353" s="244" t="s">
        <v>275</v>
      </c>
      <c r="M353" s="244" t="s">
        <v>275</v>
      </c>
      <c r="N353" s="244" t="s">
        <v>275</v>
      </c>
      <c r="O353" s="244" t="s">
        <v>275</v>
      </c>
      <c r="P353" s="244" t="s">
        <v>275</v>
      </c>
      <c r="Q353" s="244" t="s">
        <v>275</v>
      </c>
      <c r="R353" s="244" t="s">
        <v>275</v>
      </c>
      <c r="S353" s="244" t="s">
        <v>275</v>
      </c>
      <c r="T353" s="244" t="s">
        <v>275</v>
      </c>
      <c r="U353" s="244" t="s">
        <v>275</v>
      </c>
      <c r="V353" s="244" t="s">
        <v>275</v>
      </c>
      <c r="W353" s="244" t="s">
        <v>275</v>
      </c>
      <c r="X353" s="244" t="s">
        <v>275</v>
      </c>
      <c r="Y353" s="244" t="s">
        <v>275</v>
      </c>
      <c r="Z353" s="244" t="s">
        <v>275</v>
      </c>
      <c r="AA353" s="244" t="s">
        <v>275</v>
      </c>
      <c r="AB353" s="244" t="s">
        <v>275</v>
      </c>
      <c r="AC353" s="140" t="s">
        <v>275</v>
      </c>
      <c r="AD353" s="341" t="s">
        <v>275</v>
      </c>
      <c r="AE353" s="143" t="s">
        <v>275</v>
      </c>
      <c r="AF353" s="142" t="s">
        <v>275</v>
      </c>
      <c r="AG353" s="140" t="s">
        <v>275</v>
      </c>
      <c r="AH353" s="144" t="s">
        <v>275</v>
      </c>
      <c r="AI353" s="141" t="s">
        <v>275</v>
      </c>
    </row>
    <row r="354" spans="1:36" s="530" customFormat="1" outlineLevel="1" x14ac:dyDescent="0.3">
      <c r="A354" s="145">
        <v>337</v>
      </c>
      <c r="B354" s="146" t="s">
        <v>923</v>
      </c>
      <c r="C354" s="527" t="s">
        <v>3338</v>
      </c>
      <c r="D354" s="528" t="s">
        <v>3340</v>
      </c>
      <c r="E354" s="245" t="s">
        <v>275</v>
      </c>
      <c r="F354" s="246" t="s">
        <v>275</v>
      </c>
      <c r="G354" s="246" t="s">
        <v>275</v>
      </c>
      <c r="H354" s="246" t="s">
        <v>275</v>
      </c>
      <c r="I354" s="246" t="s">
        <v>275</v>
      </c>
      <c r="J354" s="150" t="s">
        <v>925</v>
      </c>
      <c r="K354" s="150">
        <f>SUM(K355,K357,K359)</f>
        <v>3.8075434411385505</v>
      </c>
      <c r="L354" s="150">
        <f t="shared" ref="L354:AA354" si="136">SUM(L355,L357,L359)</f>
        <v>38.885875424339091</v>
      </c>
      <c r="M354" s="150">
        <f t="shared" si="136"/>
        <v>0.77123814693766135</v>
      </c>
      <c r="N354" s="150">
        <f t="shared" si="136"/>
        <v>6.2277408980595537</v>
      </c>
      <c r="O354" s="150">
        <f t="shared" si="136"/>
        <v>4.2723674703612717</v>
      </c>
      <c r="P354" s="150">
        <f t="shared" si="136"/>
        <v>14.280323564335603</v>
      </c>
      <c r="Q354" s="150">
        <f t="shared" si="136"/>
        <v>11.202127270185585</v>
      </c>
      <c r="R354" s="150">
        <f t="shared" si="136"/>
        <v>29.789677338656492</v>
      </c>
      <c r="S354" s="150">
        <f t="shared" si="136"/>
        <v>25.056451560151508</v>
      </c>
      <c r="T354" s="150">
        <f t="shared" si="136"/>
        <v>34.721673407191417</v>
      </c>
      <c r="U354" s="150">
        <f t="shared" si="136"/>
        <v>8.7348454251997367</v>
      </c>
      <c r="V354" s="150">
        <f t="shared" si="136"/>
        <v>15.638504053130729</v>
      </c>
      <c r="W354" s="150">
        <f t="shared" si="136"/>
        <v>5.3128054028089506</v>
      </c>
      <c r="X354" s="150">
        <f t="shared" si="136"/>
        <v>4.1643976994640548</v>
      </c>
      <c r="Y354" s="150">
        <f t="shared" si="136"/>
        <v>52.048345934662507</v>
      </c>
      <c r="Z354" s="150">
        <f t="shared" si="136"/>
        <v>4.1489681927006422E-3</v>
      </c>
      <c r="AA354" s="150">
        <f t="shared" si="136"/>
        <v>0</v>
      </c>
      <c r="AB354" s="150" t="s">
        <v>925</v>
      </c>
      <c r="AC354" s="148" t="s">
        <v>3049</v>
      </c>
      <c r="AD354" s="247" t="s">
        <v>275</v>
      </c>
      <c r="AE354" s="248" t="s">
        <v>275</v>
      </c>
      <c r="AF354" s="249" t="s">
        <v>275</v>
      </c>
      <c r="AG354" s="148" t="s">
        <v>275</v>
      </c>
      <c r="AH354" s="250" t="s">
        <v>275</v>
      </c>
      <c r="AI354" s="149" t="s">
        <v>275</v>
      </c>
      <c r="AJ354" s="529"/>
    </row>
    <row r="355" spans="1:36" ht="26" outlineLevel="1" x14ac:dyDescent="0.3">
      <c r="A355" s="351">
        <v>338</v>
      </c>
      <c r="B355" s="352" t="s">
        <v>923</v>
      </c>
      <c r="C355" s="352" t="s">
        <v>224</v>
      </c>
      <c r="D355" s="351" t="s">
        <v>1454</v>
      </c>
      <c r="E355" s="352" t="s">
        <v>3757</v>
      </c>
      <c r="F355" s="353" t="s">
        <v>275</v>
      </c>
      <c r="G355" s="353" t="s">
        <v>275</v>
      </c>
      <c r="H355" s="353" t="s">
        <v>275</v>
      </c>
      <c r="I355" s="353" t="s">
        <v>275</v>
      </c>
      <c r="J355" s="355" t="s">
        <v>925</v>
      </c>
      <c r="K355" s="355">
        <f>K356*K$344</f>
        <v>0.62738958665552036</v>
      </c>
      <c r="L355" s="355">
        <f t="shared" ref="L355:AA355" si="137">L356*L$344</f>
        <v>6.4074366284627269</v>
      </c>
      <c r="M355" s="355">
        <f t="shared" si="137"/>
        <v>0.12708109301978196</v>
      </c>
      <c r="N355" s="355">
        <f t="shared" si="137"/>
        <v>1.0261786498916232</v>
      </c>
      <c r="O355" s="355">
        <f t="shared" si="137"/>
        <v>0</v>
      </c>
      <c r="P355" s="355">
        <f t="shared" si="137"/>
        <v>2.3530463767096355</v>
      </c>
      <c r="Q355" s="355">
        <f t="shared" si="137"/>
        <v>2.2363527401205867</v>
      </c>
      <c r="R355" s="355">
        <f t="shared" si="137"/>
        <v>2.6710646295982277</v>
      </c>
      <c r="S355" s="355">
        <f t="shared" si="137"/>
        <v>6.2261850085259693</v>
      </c>
      <c r="T355" s="355">
        <f t="shared" si="137"/>
        <v>0.32104988430178122</v>
      </c>
      <c r="U355" s="355">
        <f t="shared" si="137"/>
        <v>4.1872692938862164</v>
      </c>
      <c r="V355" s="355">
        <f t="shared" si="137"/>
        <v>2.5768411432412983</v>
      </c>
      <c r="W355" s="355">
        <f t="shared" si="137"/>
        <v>0.87541976531010079</v>
      </c>
      <c r="X355" s="355">
        <f t="shared" si="137"/>
        <v>0.68619039854071662</v>
      </c>
      <c r="Y355" s="355">
        <f t="shared" si="137"/>
        <v>2.8925331795100595</v>
      </c>
      <c r="Z355" s="355">
        <f t="shared" si="137"/>
        <v>6.8364799501459915E-4</v>
      </c>
      <c r="AA355" s="355">
        <f t="shared" si="137"/>
        <v>0</v>
      </c>
      <c r="AB355" s="355" t="s">
        <v>925</v>
      </c>
      <c r="AC355" s="352" t="s">
        <v>2898</v>
      </c>
      <c r="AD355" s="355" t="s">
        <v>275</v>
      </c>
      <c r="AE355" s="351" t="s">
        <v>275</v>
      </c>
      <c r="AF355" s="353" t="s">
        <v>275</v>
      </c>
      <c r="AG355" s="352" t="s">
        <v>275</v>
      </c>
      <c r="AH355" s="292" t="s">
        <v>275</v>
      </c>
      <c r="AI355" s="353" t="s">
        <v>275</v>
      </c>
    </row>
    <row r="356" spans="1:36" outlineLevel="1" x14ac:dyDescent="0.3">
      <c r="A356" s="550">
        <v>339</v>
      </c>
      <c r="B356" s="551" t="s">
        <v>275</v>
      </c>
      <c r="C356" s="551" t="s">
        <v>275</v>
      </c>
      <c r="D356" s="550" t="s">
        <v>1698</v>
      </c>
      <c r="E356" s="551" t="s">
        <v>275</v>
      </c>
      <c r="F356" s="552" t="s">
        <v>275</v>
      </c>
      <c r="G356" s="552" t="s">
        <v>275</v>
      </c>
      <c r="H356" s="552" t="s">
        <v>275</v>
      </c>
      <c r="I356" s="552" t="s">
        <v>275</v>
      </c>
      <c r="J356" s="553" t="s">
        <v>275</v>
      </c>
      <c r="K356" s="545">
        <v>0.13879472369533377</v>
      </c>
      <c r="L356" s="545">
        <v>0.13879472369533377</v>
      </c>
      <c r="M356" s="545">
        <v>0.13879472369533377</v>
      </c>
      <c r="N356" s="545">
        <v>0.13879472369533377</v>
      </c>
      <c r="O356" s="545">
        <v>0</v>
      </c>
      <c r="P356" s="545">
        <v>0.13879472369533377</v>
      </c>
      <c r="Q356" s="545">
        <v>0.19963643388275279</v>
      </c>
      <c r="R356" s="545">
        <v>8.0832787816708676E-2</v>
      </c>
      <c r="S356" s="545">
        <v>0.14992331288343558</v>
      </c>
      <c r="T356" s="545">
        <v>9.2463828150427391E-3</v>
      </c>
      <c r="U356" s="545">
        <v>0.47822279508957199</v>
      </c>
      <c r="V356" s="545">
        <v>0.13879472369533377</v>
      </c>
      <c r="W356" s="545">
        <v>0.13879472369533377</v>
      </c>
      <c r="X356" s="545">
        <v>0.13879472369533377</v>
      </c>
      <c r="Y356" s="545">
        <v>5.3701353379824679E-2</v>
      </c>
      <c r="Z356" s="545">
        <v>0.13879472369533377</v>
      </c>
      <c r="AA356" s="545">
        <v>0.13879472369533377</v>
      </c>
      <c r="AB356" s="553" t="s">
        <v>275</v>
      </c>
      <c r="AC356" s="542" t="s">
        <v>1313</v>
      </c>
      <c r="AD356" s="553" t="s">
        <v>275</v>
      </c>
      <c r="AE356" s="550" t="s">
        <v>275</v>
      </c>
      <c r="AF356" s="552" t="s">
        <v>275</v>
      </c>
      <c r="AG356" s="551" t="s">
        <v>275</v>
      </c>
      <c r="AH356" s="357" t="s">
        <v>275</v>
      </c>
      <c r="AI356" s="552" t="s">
        <v>275</v>
      </c>
    </row>
    <row r="357" spans="1:36" ht="39" outlineLevel="1" x14ac:dyDescent="0.3">
      <c r="A357" s="351">
        <v>340</v>
      </c>
      <c r="B357" s="352" t="s">
        <v>923</v>
      </c>
      <c r="C357" s="352" t="s">
        <v>326</v>
      </c>
      <c r="D357" s="351" t="s">
        <v>1452</v>
      </c>
      <c r="E357" s="352" t="s">
        <v>3758</v>
      </c>
      <c r="F357" s="353" t="s">
        <v>275</v>
      </c>
      <c r="G357" s="353" t="s">
        <v>275</v>
      </c>
      <c r="H357" s="353" t="s">
        <v>275</v>
      </c>
      <c r="I357" s="353" t="s">
        <v>275</v>
      </c>
      <c r="J357" s="355" t="s">
        <v>925</v>
      </c>
      <c r="K357" s="355">
        <f>K358*K$344</f>
        <v>2.7341317990842002</v>
      </c>
      <c r="L357" s="355">
        <f t="shared" ref="L357:AA357" si="138">L358*L$344</f>
        <v>27.923281815826183</v>
      </c>
      <c r="M357" s="355">
        <f t="shared" si="138"/>
        <v>0.55381291764815399</v>
      </c>
      <c r="N357" s="355">
        <f t="shared" si="138"/>
        <v>4.472034184001374</v>
      </c>
      <c r="O357" s="355">
        <f t="shared" si="138"/>
        <v>4.2723674703612717</v>
      </c>
      <c r="P357" s="355">
        <f t="shared" si="138"/>
        <v>10.254456019229604</v>
      </c>
      <c r="Q357" s="355">
        <f t="shared" si="138"/>
        <v>8.9657745300649978</v>
      </c>
      <c r="R357" s="355">
        <f t="shared" si="138"/>
        <v>27.118612709058265</v>
      </c>
      <c r="S357" s="355">
        <f t="shared" si="138"/>
        <v>1.4413831160875774</v>
      </c>
      <c r="T357" s="355">
        <f t="shared" si="138"/>
        <v>24.95682865059484</v>
      </c>
      <c r="U357" s="355">
        <f t="shared" si="138"/>
        <v>4.5475761313135195</v>
      </c>
      <c r="V357" s="355">
        <f t="shared" si="138"/>
        <v>11.229742190147213</v>
      </c>
      <c r="W357" s="355">
        <f t="shared" si="138"/>
        <v>3.815034659150911</v>
      </c>
      <c r="X357" s="355">
        <f t="shared" si="138"/>
        <v>2.9903827363117519</v>
      </c>
      <c r="Y357" s="355">
        <f t="shared" si="138"/>
        <v>49.155812755152446</v>
      </c>
      <c r="Z357" s="355">
        <f t="shared" si="138"/>
        <v>2.9793030714994661E-3</v>
      </c>
      <c r="AA357" s="355">
        <f t="shared" si="138"/>
        <v>0</v>
      </c>
      <c r="AB357" s="355" t="s">
        <v>925</v>
      </c>
      <c r="AC357" s="352" t="s">
        <v>2896</v>
      </c>
      <c r="AD357" s="355" t="s">
        <v>275</v>
      </c>
      <c r="AE357" s="351" t="s">
        <v>275</v>
      </c>
      <c r="AF357" s="353" t="s">
        <v>275</v>
      </c>
      <c r="AG357" s="352" t="s">
        <v>275</v>
      </c>
      <c r="AH357" s="292" t="s">
        <v>275</v>
      </c>
      <c r="AI357" s="353" t="s">
        <v>275</v>
      </c>
    </row>
    <row r="358" spans="1:36" outlineLevel="1" x14ac:dyDescent="0.3">
      <c r="A358" s="550">
        <v>341</v>
      </c>
      <c r="B358" s="551" t="s">
        <v>275</v>
      </c>
      <c r="C358" s="551" t="s">
        <v>275</v>
      </c>
      <c r="D358" s="550" t="s">
        <v>1695</v>
      </c>
      <c r="E358" s="554" t="s">
        <v>275</v>
      </c>
      <c r="F358" s="555" t="s">
        <v>275</v>
      </c>
      <c r="G358" s="555" t="s">
        <v>275</v>
      </c>
      <c r="H358" s="555" t="s">
        <v>275</v>
      </c>
      <c r="I358" s="555" t="s">
        <v>275</v>
      </c>
      <c r="J358" s="553" t="s">
        <v>275</v>
      </c>
      <c r="K358" s="545">
        <v>0.60486032231338172</v>
      </c>
      <c r="L358" s="545">
        <v>0.60486032231338172</v>
      </c>
      <c r="M358" s="545">
        <v>0.60486032231338172</v>
      </c>
      <c r="N358" s="545">
        <v>0.60486032231338172</v>
      </c>
      <c r="O358" s="545">
        <v>0.42753327238564481</v>
      </c>
      <c r="P358" s="545">
        <v>0.60486032231338172</v>
      </c>
      <c r="Q358" s="545">
        <v>0.80036356611724713</v>
      </c>
      <c r="R358" s="545">
        <v>0.82067391507652521</v>
      </c>
      <c r="S358" s="545">
        <v>3.4707759503159949E-2</v>
      </c>
      <c r="T358" s="545">
        <v>0.718768025893184</v>
      </c>
      <c r="U358" s="545">
        <v>0.51937298887719208</v>
      </c>
      <c r="V358" s="545">
        <v>0.60486032231338172</v>
      </c>
      <c r="W358" s="545">
        <v>0.60486032231338172</v>
      </c>
      <c r="X358" s="545">
        <v>0.60486032231338172</v>
      </c>
      <c r="Y358" s="545">
        <v>0.91260272834071898</v>
      </c>
      <c r="Z358" s="545">
        <v>0.60486032231338172</v>
      </c>
      <c r="AA358" s="545">
        <v>0.60486032231338172</v>
      </c>
      <c r="AB358" s="553" t="s">
        <v>275</v>
      </c>
      <c r="AC358" s="542" t="s">
        <v>1318</v>
      </c>
      <c r="AD358" s="556" t="s">
        <v>275</v>
      </c>
      <c r="AE358" s="557" t="s">
        <v>275</v>
      </c>
      <c r="AF358" s="558" t="s">
        <v>275</v>
      </c>
      <c r="AG358" s="559" t="s">
        <v>275</v>
      </c>
      <c r="AH358" s="304" t="s">
        <v>275</v>
      </c>
      <c r="AI358" s="552" t="s">
        <v>275</v>
      </c>
    </row>
    <row r="359" spans="1:36" ht="26" outlineLevel="1" x14ac:dyDescent="0.3">
      <c r="A359" s="351">
        <v>342</v>
      </c>
      <c r="B359" s="352" t="s">
        <v>923</v>
      </c>
      <c r="C359" s="352" t="s">
        <v>3339</v>
      </c>
      <c r="D359" s="351" t="s">
        <v>3424</v>
      </c>
      <c r="E359" s="352" t="s">
        <v>3759</v>
      </c>
      <c r="F359" s="353" t="s">
        <v>275</v>
      </c>
      <c r="G359" s="353" t="s">
        <v>275</v>
      </c>
      <c r="H359" s="353" t="s">
        <v>275</v>
      </c>
      <c r="I359" s="353" t="s">
        <v>275</v>
      </c>
      <c r="J359" s="355" t="s">
        <v>925</v>
      </c>
      <c r="K359" s="355">
        <f>K360*K$344</f>
        <v>0.44602205539882955</v>
      </c>
      <c r="L359" s="355">
        <f t="shared" ref="L359:AA359" si="139">L360*L$344</f>
        <v>4.5551569800501817</v>
      </c>
      <c r="M359" s="355">
        <f t="shared" si="139"/>
        <v>9.0344136269725372E-2</v>
      </c>
      <c r="N359" s="355">
        <f t="shared" si="139"/>
        <v>0.72952806416655636</v>
      </c>
      <c r="O359" s="355">
        <f t="shared" si="139"/>
        <v>0</v>
      </c>
      <c r="P359" s="355">
        <f t="shared" si="139"/>
        <v>1.6728211683963652</v>
      </c>
      <c r="Q359" s="355">
        <f t="shared" si="139"/>
        <v>0</v>
      </c>
      <c r="R359" s="355">
        <f t="shared" si="139"/>
        <v>0</v>
      </c>
      <c r="S359" s="355">
        <f t="shared" si="139"/>
        <v>17.388883435537963</v>
      </c>
      <c r="T359" s="355">
        <f t="shared" si="139"/>
        <v>9.4437948722947986</v>
      </c>
      <c r="U359" s="355">
        <f t="shared" si="139"/>
        <v>0</v>
      </c>
      <c r="V359" s="355">
        <f t="shared" si="139"/>
        <v>1.8319207197422183</v>
      </c>
      <c r="W359" s="355">
        <f t="shared" si="139"/>
        <v>0.62235097834793895</v>
      </c>
      <c r="X359" s="355">
        <f t="shared" si="139"/>
        <v>0.48782456461158652</v>
      </c>
      <c r="Y359" s="355">
        <f t="shared" si="139"/>
        <v>0</v>
      </c>
      <c r="Z359" s="355">
        <f t="shared" si="139"/>
        <v>4.860171261865768E-4</v>
      </c>
      <c r="AA359" s="355">
        <f t="shared" si="139"/>
        <v>0</v>
      </c>
      <c r="AB359" s="355" t="s">
        <v>925</v>
      </c>
      <c r="AC359" s="352" t="s">
        <v>2908</v>
      </c>
      <c r="AD359" s="355" t="s">
        <v>275</v>
      </c>
      <c r="AE359" s="351" t="s">
        <v>275</v>
      </c>
      <c r="AF359" s="353" t="s">
        <v>275</v>
      </c>
      <c r="AG359" s="352" t="s">
        <v>275</v>
      </c>
      <c r="AH359" s="292" t="s">
        <v>275</v>
      </c>
      <c r="AI359" s="353" t="s">
        <v>275</v>
      </c>
    </row>
    <row r="360" spans="1:36" ht="26" outlineLevel="1" x14ac:dyDescent="0.3">
      <c r="A360" s="550">
        <v>343</v>
      </c>
      <c r="B360" s="551" t="s">
        <v>275</v>
      </c>
      <c r="C360" s="551" t="s">
        <v>275</v>
      </c>
      <c r="D360" s="550" t="s">
        <v>1879</v>
      </c>
      <c r="E360" s="551" t="s">
        <v>275</v>
      </c>
      <c r="F360" s="552" t="s">
        <v>275</v>
      </c>
      <c r="G360" s="552" t="s">
        <v>275</v>
      </c>
      <c r="H360" s="552" t="s">
        <v>275</v>
      </c>
      <c r="I360" s="552" t="s">
        <v>275</v>
      </c>
      <c r="J360" s="553" t="s">
        <v>275</v>
      </c>
      <c r="K360" s="545">
        <v>9.8671557924814177E-2</v>
      </c>
      <c r="L360" s="545">
        <v>9.8671557924814177E-2</v>
      </c>
      <c r="M360" s="545">
        <v>9.8671557924814177E-2</v>
      </c>
      <c r="N360" s="545">
        <v>9.8671557924814177E-2</v>
      </c>
      <c r="O360" s="545">
        <v>0</v>
      </c>
      <c r="P360" s="545">
        <v>9.8671557924814177E-2</v>
      </c>
      <c r="Q360" s="545">
        <v>0</v>
      </c>
      <c r="R360" s="545">
        <v>0</v>
      </c>
      <c r="S360" s="545">
        <v>0.41871531418192592</v>
      </c>
      <c r="T360" s="545">
        <v>0.2719855912917733</v>
      </c>
      <c r="U360" s="545">
        <v>0</v>
      </c>
      <c r="V360" s="545">
        <v>9.8671557924814177E-2</v>
      </c>
      <c r="W360" s="545">
        <v>9.8671557924814177E-2</v>
      </c>
      <c r="X360" s="545">
        <v>9.8671557924814177E-2</v>
      </c>
      <c r="Y360" s="545">
        <v>0</v>
      </c>
      <c r="Z360" s="545">
        <v>9.8671557924814177E-2</v>
      </c>
      <c r="AA360" s="545">
        <v>9.8671557924814177E-2</v>
      </c>
      <c r="AB360" s="553" t="s">
        <v>275</v>
      </c>
      <c r="AC360" s="542" t="s">
        <v>1289</v>
      </c>
      <c r="AD360" s="553" t="s">
        <v>275</v>
      </c>
      <c r="AE360" s="550" t="s">
        <v>275</v>
      </c>
      <c r="AF360" s="552" t="s">
        <v>275</v>
      </c>
      <c r="AG360" s="551" t="s">
        <v>275</v>
      </c>
      <c r="AH360" s="357" t="s">
        <v>275</v>
      </c>
      <c r="AI360" s="552" t="s">
        <v>275</v>
      </c>
    </row>
    <row r="361" spans="1:36" x14ac:dyDescent="0.3">
      <c r="A361" s="138">
        <v>344</v>
      </c>
      <c r="B361" s="138" t="s">
        <v>923</v>
      </c>
      <c r="C361" s="139" t="s">
        <v>3341</v>
      </c>
      <c r="D361" s="138" t="s">
        <v>3342</v>
      </c>
      <c r="E361" s="172" t="s">
        <v>275</v>
      </c>
      <c r="F361" s="141" t="s">
        <v>275</v>
      </c>
      <c r="G361" s="141" t="s">
        <v>275</v>
      </c>
      <c r="H361" s="141" t="s">
        <v>275</v>
      </c>
      <c r="I361" s="141" t="s">
        <v>275</v>
      </c>
      <c r="J361" s="244" t="s">
        <v>275</v>
      </c>
      <c r="K361" s="244" t="s">
        <v>275</v>
      </c>
      <c r="L361" s="244" t="s">
        <v>275</v>
      </c>
      <c r="M361" s="244" t="s">
        <v>275</v>
      </c>
      <c r="N361" s="244" t="s">
        <v>275</v>
      </c>
      <c r="O361" s="244" t="s">
        <v>275</v>
      </c>
      <c r="P361" s="244" t="s">
        <v>275</v>
      </c>
      <c r="Q361" s="244" t="s">
        <v>275</v>
      </c>
      <c r="R361" s="244" t="s">
        <v>275</v>
      </c>
      <c r="S361" s="244" t="s">
        <v>275</v>
      </c>
      <c r="T361" s="244" t="s">
        <v>275</v>
      </c>
      <c r="U361" s="244" t="s">
        <v>275</v>
      </c>
      <c r="V361" s="244" t="s">
        <v>275</v>
      </c>
      <c r="W361" s="244" t="s">
        <v>275</v>
      </c>
      <c r="X361" s="244" t="s">
        <v>275</v>
      </c>
      <c r="Y361" s="244" t="s">
        <v>275</v>
      </c>
      <c r="Z361" s="244" t="s">
        <v>275</v>
      </c>
      <c r="AA361" s="244" t="s">
        <v>275</v>
      </c>
      <c r="AB361" s="244" t="s">
        <v>275</v>
      </c>
      <c r="AC361" s="140" t="s">
        <v>275</v>
      </c>
      <c r="AD361" s="341" t="s">
        <v>275</v>
      </c>
      <c r="AE361" s="143" t="s">
        <v>275</v>
      </c>
      <c r="AF361" s="142" t="s">
        <v>275</v>
      </c>
      <c r="AG361" s="140" t="s">
        <v>275</v>
      </c>
      <c r="AH361" s="144" t="s">
        <v>275</v>
      </c>
      <c r="AI361" s="141" t="s">
        <v>275</v>
      </c>
    </row>
    <row r="362" spans="1:36" s="530" customFormat="1" outlineLevel="1" x14ac:dyDescent="0.3">
      <c r="A362" s="145">
        <v>345</v>
      </c>
      <c r="B362" s="146" t="s">
        <v>923</v>
      </c>
      <c r="C362" s="527" t="s">
        <v>3343</v>
      </c>
      <c r="D362" s="528" t="s">
        <v>3346</v>
      </c>
      <c r="E362" s="245" t="s">
        <v>275</v>
      </c>
      <c r="F362" s="246" t="s">
        <v>275</v>
      </c>
      <c r="G362" s="246" t="s">
        <v>275</v>
      </c>
      <c r="H362" s="246" t="s">
        <v>275</v>
      </c>
      <c r="I362" s="246" t="s">
        <v>275</v>
      </c>
      <c r="J362" s="150" t="s">
        <v>925</v>
      </c>
      <c r="K362" s="150">
        <f>K363</f>
        <v>8.6914087485837357E-2</v>
      </c>
      <c r="L362" s="150">
        <f t="shared" ref="L362:AA362" si="140">L363</f>
        <v>0.88764066145066944</v>
      </c>
      <c r="M362" s="150">
        <f t="shared" si="140"/>
        <v>1.7604910045441506E-2</v>
      </c>
      <c r="N362" s="150">
        <f t="shared" si="140"/>
        <v>0.14215948566859152</v>
      </c>
      <c r="O362" s="150">
        <f t="shared" si="140"/>
        <v>0</v>
      </c>
      <c r="P362" s="150">
        <f t="shared" si="140"/>
        <v>0.32597429570641784</v>
      </c>
      <c r="Q362" s="150">
        <f t="shared" si="140"/>
        <v>0</v>
      </c>
      <c r="R362" s="150">
        <f t="shared" si="140"/>
        <v>3.2546441767038941</v>
      </c>
      <c r="S362" s="150">
        <f t="shared" si="140"/>
        <v>0</v>
      </c>
      <c r="T362" s="150">
        <f t="shared" si="140"/>
        <v>0</v>
      </c>
      <c r="U362" s="150">
        <f t="shared" si="140"/>
        <v>2.1051066731254328E-2</v>
      </c>
      <c r="V362" s="150">
        <f t="shared" si="140"/>
        <v>0.35697722965834106</v>
      </c>
      <c r="W362" s="150">
        <f t="shared" si="140"/>
        <v>0.12127442292211629</v>
      </c>
      <c r="X362" s="150">
        <f t="shared" si="140"/>
        <v>9.5059933411766454E-2</v>
      </c>
      <c r="Y362" s="150">
        <f t="shared" si="140"/>
        <v>1.8149740277123887</v>
      </c>
      <c r="Z362" s="150">
        <f t="shared" si="140"/>
        <v>9.470772692445253E-5</v>
      </c>
      <c r="AA362" s="150">
        <f t="shared" si="140"/>
        <v>0</v>
      </c>
      <c r="AB362" s="150" t="s">
        <v>925</v>
      </c>
      <c r="AC362" s="148" t="s">
        <v>3344</v>
      </c>
      <c r="AD362" s="247" t="s">
        <v>275</v>
      </c>
      <c r="AE362" s="248" t="s">
        <v>275</v>
      </c>
      <c r="AF362" s="249" t="s">
        <v>275</v>
      </c>
      <c r="AG362" s="148" t="s">
        <v>275</v>
      </c>
      <c r="AH362" s="250" t="s">
        <v>275</v>
      </c>
      <c r="AI362" s="149" t="s">
        <v>275</v>
      </c>
      <c r="AJ362" s="529"/>
    </row>
    <row r="363" spans="1:36" ht="26" outlineLevel="1" x14ac:dyDescent="0.3">
      <c r="A363" s="351">
        <v>346</v>
      </c>
      <c r="B363" s="352" t="s">
        <v>923</v>
      </c>
      <c r="C363" s="352" t="s">
        <v>240</v>
      </c>
      <c r="D363" s="351" t="s">
        <v>1456</v>
      </c>
      <c r="E363" s="407" t="s">
        <v>3760</v>
      </c>
      <c r="F363" s="408" t="s">
        <v>275</v>
      </c>
      <c r="G363" s="408" t="s">
        <v>275</v>
      </c>
      <c r="H363" s="408" t="s">
        <v>275</v>
      </c>
      <c r="I363" s="408" t="s">
        <v>275</v>
      </c>
      <c r="J363" s="355" t="s">
        <v>925</v>
      </c>
      <c r="K363" s="355">
        <f>K364*K$344</f>
        <v>8.6914087485837357E-2</v>
      </c>
      <c r="L363" s="355">
        <f t="shared" ref="L363:AA363" si="141">L364*L$344</f>
        <v>0.88764066145066944</v>
      </c>
      <c r="M363" s="355">
        <f t="shared" si="141"/>
        <v>1.7604910045441506E-2</v>
      </c>
      <c r="N363" s="355">
        <f t="shared" si="141"/>
        <v>0.14215948566859152</v>
      </c>
      <c r="O363" s="355">
        <f t="shared" si="141"/>
        <v>0</v>
      </c>
      <c r="P363" s="355">
        <f t="shared" si="141"/>
        <v>0.32597429570641784</v>
      </c>
      <c r="Q363" s="355">
        <f t="shared" si="141"/>
        <v>0</v>
      </c>
      <c r="R363" s="355">
        <f t="shared" si="141"/>
        <v>3.2546441767038941</v>
      </c>
      <c r="S363" s="355">
        <f t="shared" si="141"/>
        <v>0</v>
      </c>
      <c r="T363" s="355">
        <f t="shared" si="141"/>
        <v>0</v>
      </c>
      <c r="U363" s="355">
        <f t="shared" si="141"/>
        <v>2.1051066731254328E-2</v>
      </c>
      <c r="V363" s="355">
        <f t="shared" si="141"/>
        <v>0.35697722965834106</v>
      </c>
      <c r="W363" s="355">
        <f t="shared" si="141"/>
        <v>0.12127442292211629</v>
      </c>
      <c r="X363" s="355">
        <f t="shared" si="141"/>
        <v>9.5059933411766454E-2</v>
      </c>
      <c r="Y363" s="355">
        <f t="shared" si="141"/>
        <v>1.8149740277123887</v>
      </c>
      <c r="Z363" s="355">
        <f t="shared" si="141"/>
        <v>9.470772692445253E-5</v>
      </c>
      <c r="AA363" s="355">
        <f t="shared" si="141"/>
        <v>0</v>
      </c>
      <c r="AB363" s="355" t="s">
        <v>925</v>
      </c>
      <c r="AC363" s="352" t="s">
        <v>2897</v>
      </c>
      <c r="AD363" s="409" t="s">
        <v>275</v>
      </c>
      <c r="AE363" s="410" t="s">
        <v>275</v>
      </c>
      <c r="AF363" s="354" t="s">
        <v>275</v>
      </c>
      <c r="AG363" s="356" t="s">
        <v>275</v>
      </c>
      <c r="AH363" s="329" t="s">
        <v>275</v>
      </c>
      <c r="AI363" s="353" t="s">
        <v>275</v>
      </c>
    </row>
    <row r="364" spans="1:36" outlineLevel="1" x14ac:dyDescent="0.3">
      <c r="A364" s="550">
        <v>347</v>
      </c>
      <c r="B364" s="551" t="s">
        <v>275</v>
      </c>
      <c r="C364" s="551" t="s">
        <v>275</v>
      </c>
      <c r="D364" s="550" t="s">
        <v>1700</v>
      </c>
      <c r="E364" s="551" t="s">
        <v>275</v>
      </c>
      <c r="F364" s="552" t="s">
        <v>275</v>
      </c>
      <c r="G364" s="552" t="s">
        <v>275</v>
      </c>
      <c r="H364" s="552" t="s">
        <v>275</v>
      </c>
      <c r="I364" s="552" t="s">
        <v>275</v>
      </c>
      <c r="J364" s="553" t="s">
        <v>275</v>
      </c>
      <c r="K364" s="545">
        <v>1.9227633059922606E-2</v>
      </c>
      <c r="L364" s="545">
        <v>1.9227633059922606E-2</v>
      </c>
      <c r="M364" s="545">
        <v>1.9227633059922606E-2</v>
      </c>
      <c r="N364" s="545">
        <v>1.9227633059922606E-2</v>
      </c>
      <c r="O364" s="545">
        <v>0</v>
      </c>
      <c r="P364" s="545">
        <v>1.9227633059922606E-2</v>
      </c>
      <c r="Q364" s="545">
        <v>0</v>
      </c>
      <c r="R364" s="545">
        <v>9.8493297106766103E-2</v>
      </c>
      <c r="S364" s="545">
        <v>0</v>
      </c>
      <c r="T364" s="545">
        <v>0</v>
      </c>
      <c r="U364" s="545">
        <v>2.4042160332358852E-3</v>
      </c>
      <c r="V364" s="545">
        <v>1.9227633059922606E-2</v>
      </c>
      <c r="W364" s="545">
        <v>1.9227633059922606E-2</v>
      </c>
      <c r="X364" s="545">
        <v>1.9227633059922606E-2</v>
      </c>
      <c r="Y364" s="545">
        <v>3.3695918279456241E-2</v>
      </c>
      <c r="Z364" s="545">
        <v>1.9227633059922606E-2</v>
      </c>
      <c r="AA364" s="545">
        <v>1.9227633059922606E-2</v>
      </c>
      <c r="AB364" s="553" t="s">
        <v>275</v>
      </c>
      <c r="AC364" s="542" t="s">
        <v>1317</v>
      </c>
      <c r="AD364" s="553" t="s">
        <v>275</v>
      </c>
      <c r="AE364" s="550" t="s">
        <v>275</v>
      </c>
      <c r="AF364" s="552" t="s">
        <v>275</v>
      </c>
      <c r="AG364" s="551" t="s">
        <v>275</v>
      </c>
      <c r="AH364" s="357" t="s">
        <v>275</v>
      </c>
      <c r="AI364" s="552" t="s">
        <v>275</v>
      </c>
    </row>
    <row r="365" spans="1:36" x14ac:dyDescent="0.3">
      <c r="A365" s="138">
        <v>348</v>
      </c>
      <c r="B365" s="138" t="s">
        <v>923</v>
      </c>
      <c r="C365" s="172" t="s">
        <v>355</v>
      </c>
      <c r="D365" s="138" t="s">
        <v>356</v>
      </c>
      <c r="E365" s="172" t="s">
        <v>275</v>
      </c>
      <c r="F365" s="141" t="s">
        <v>275</v>
      </c>
      <c r="G365" s="141" t="s">
        <v>275</v>
      </c>
      <c r="H365" s="141" t="s">
        <v>275</v>
      </c>
      <c r="I365" s="141" t="s">
        <v>275</v>
      </c>
      <c r="J365" s="244" t="s">
        <v>275</v>
      </c>
      <c r="K365" s="244" t="s">
        <v>275</v>
      </c>
      <c r="L365" s="244" t="s">
        <v>275</v>
      </c>
      <c r="M365" s="244" t="s">
        <v>275</v>
      </c>
      <c r="N365" s="244" t="s">
        <v>275</v>
      </c>
      <c r="O365" s="244" t="s">
        <v>275</v>
      </c>
      <c r="P365" s="244" t="s">
        <v>275</v>
      </c>
      <c r="Q365" s="244" t="s">
        <v>275</v>
      </c>
      <c r="R365" s="244" t="s">
        <v>275</v>
      </c>
      <c r="S365" s="244" t="s">
        <v>275</v>
      </c>
      <c r="T365" s="244" t="s">
        <v>275</v>
      </c>
      <c r="U365" s="244" t="s">
        <v>275</v>
      </c>
      <c r="V365" s="244" t="s">
        <v>275</v>
      </c>
      <c r="W365" s="244" t="s">
        <v>275</v>
      </c>
      <c r="X365" s="244" t="s">
        <v>275</v>
      </c>
      <c r="Y365" s="244" t="s">
        <v>275</v>
      </c>
      <c r="Z365" s="244" t="s">
        <v>275</v>
      </c>
      <c r="AA365" s="244" t="s">
        <v>275</v>
      </c>
      <c r="AB365" s="244" t="s">
        <v>275</v>
      </c>
      <c r="AC365" s="140" t="s">
        <v>275</v>
      </c>
      <c r="AD365" s="341" t="s">
        <v>275</v>
      </c>
      <c r="AE365" s="143" t="s">
        <v>275</v>
      </c>
      <c r="AF365" s="142" t="s">
        <v>275</v>
      </c>
      <c r="AG365" s="140" t="s">
        <v>275</v>
      </c>
      <c r="AH365" s="144" t="s">
        <v>275</v>
      </c>
      <c r="AI365" s="141" t="s">
        <v>275</v>
      </c>
    </row>
    <row r="366" spans="1:36" ht="26" outlineLevel="1" x14ac:dyDescent="0.3">
      <c r="A366" s="145">
        <v>349</v>
      </c>
      <c r="B366" s="146" t="s">
        <v>923</v>
      </c>
      <c r="C366" s="342" t="s">
        <v>234</v>
      </c>
      <c r="D366" s="406" t="s">
        <v>3568</v>
      </c>
      <c r="E366" s="405" t="s">
        <v>275</v>
      </c>
      <c r="F366" s="150" t="s">
        <v>275</v>
      </c>
      <c r="G366" s="150" t="s">
        <v>275</v>
      </c>
      <c r="H366" s="150" t="s">
        <v>275</v>
      </c>
      <c r="I366" s="150" t="s">
        <v>275</v>
      </c>
      <c r="J366" s="150" t="s">
        <v>925</v>
      </c>
      <c r="K366" s="151">
        <f>SUM(K369,K385)</f>
        <v>53.138262869989163</v>
      </c>
      <c r="L366" s="151">
        <f>SUM(L369,L385)</f>
        <v>86.206331492734535</v>
      </c>
      <c r="M366" s="151">
        <f t="shared" ref="M366:AA366" si="142">SUM(M369,M385)</f>
        <v>6.282244663223322</v>
      </c>
      <c r="N366" s="151">
        <f t="shared" si="142"/>
        <v>92.762791391431776</v>
      </c>
      <c r="O366" s="151">
        <f t="shared" si="142"/>
        <v>15.640574469472313</v>
      </c>
      <c r="P366" s="151">
        <f t="shared" si="142"/>
        <v>155.29948304800257</v>
      </c>
      <c r="Q366" s="151">
        <f t="shared" si="142"/>
        <v>27.813863329475378</v>
      </c>
      <c r="R366" s="151">
        <f t="shared" si="142"/>
        <v>41.926830821547497</v>
      </c>
      <c r="S366" s="151">
        <f t="shared" si="142"/>
        <v>123.29707611877501</v>
      </c>
      <c r="T366" s="151">
        <f t="shared" si="142"/>
        <v>49.468984697285848</v>
      </c>
      <c r="U366" s="151">
        <f t="shared" si="142"/>
        <v>15.954894282643284</v>
      </c>
      <c r="V366" s="151">
        <f t="shared" si="142"/>
        <v>35.992234606382709</v>
      </c>
      <c r="W366" s="151">
        <f t="shared" si="142"/>
        <v>5.9563664108839269</v>
      </c>
      <c r="X366" s="151">
        <f t="shared" si="142"/>
        <v>9.7447278714097614</v>
      </c>
      <c r="Y366" s="151">
        <f t="shared" si="142"/>
        <v>51.816187767998628</v>
      </c>
      <c r="Z366" s="151">
        <f t="shared" si="142"/>
        <v>13.612717905168193</v>
      </c>
      <c r="AA366" s="151">
        <f t="shared" si="142"/>
        <v>5.2716787009559285E-2</v>
      </c>
      <c r="AB366" s="150" t="s">
        <v>925</v>
      </c>
      <c r="AC366" s="148" t="s">
        <v>2191</v>
      </c>
      <c r="AD366" s="247" t="s">
        <v>275</v>
      </c>
      <c r="AE366" s="248" t="s">
        <v>275</v>
      </c>
      <c r="AF366" s="249" t="s">
        <v>275</v>
      </c>
      <c r="AG366" s="148" t="s">
        <v>275</v>
      </c>
      <c r="AH366" s="250" t="s">
        <v>275</v>
      </c>
      <c r="AI366" s="149" t="s">
        <v>275</v>
      </c>
    </row>
    <row r="367" spans="1:36" ht="39" outlineLevel="1" x14ac:dyDescent="0.3">
      <c r="A367" s="165">
        <v>350</v>
      </c>
      <c r="B367" s="166" t="s">
        <v>275</v>
      </c>
      <c r="C367" s="343" t="s">
        <v>275</v>
      </c>
      <c r="D367" s="165" t="s">
        <v>1457</v>
      </c>
      <c r="E367" s="166" t="s">
        <v>275</v>
      </c>
      <c r="F367" s="169">
        <f>FLOOR(G367/10, 1)</f>
        <v>4</v>
      </c>
      <c r="G367" s="169">
        <v>42</v>
      </c>
      <c r="H367" s="169" t="s">
        <v>275</v>
      </c>
      <c r="I367" s="169" t="s">
        <v>275</v>
      </c>
      <c r="J367" s="170" t="s">
        <v>925</v>
      </c>
      <c r="K367" s="170">
        <v>20.700918467584327</v>
      </c>
      <c r="L367" s="170">
        <v>61.824166301851747</v>
      </c>
      <c r="M367" s="170">
        <v>7.8984821608406568</v>
      </c>
      <c r="N367" s="170">
        <v>43.232457376432343</v>
      </c>
      <c r="O367" s="170">
        <v>10.493558892223602</v>
      </c>
      <c r="P367" s="170">
        <v>82.909650038942075</v>
      </c>
      <c r="Q367" s="170">
        <v>19.585362396223363</v>
      </c>
      <c r="R367" s="170">
        <v>34.155155451418501</v>
      </c>
      <c r="S367" s="170">
        <v>56.666720278710613</v>
      </c>
      <c r="T367" s="170">
        <v>36.077358520669286</v>
      </c>
      <c r="U367" s="170">
        <v>12.54262112208389</v>
      </c>
      <c r="V367" s="170">
        <v>22.404215971485403</v>
      </c>
      <c r="W367" s="170">
        <v>6.194880579506794</v>
      </c>
      <c r="X367" s="170">
        <v>14.181316748828996</v>
      </c>
      <c r="Y367" s="170">
        <v>34.4480737961605</v>
      </c>
      <c r="Z367" s="170">
        <v>13.612175952690434</v>
      </c>
      <c r="AA367" s="170">
        <v>5.2716787009559285E-2</v>
      </c>
      <c r="AB367" s="170" t="s">
        <v>925</v>
      </c>
      <c r="AC367" s="166" t="s">
        <v>1933</v>
      </c>
      <c r="AD367" s="170" t="s">
        <v>275</v>
      </c>
      <c r="AE367" s="165" t="s">
        <v>275</v>
      </c>
      <c r="AF367" s="169" t="s">
        <v>275</v>
      </c>
      <c r="AG367" s="166" t="s">
        <v>275</v>
      </c>
      <c r="AH367" s="171" t="s">
        <v>275</v>
      </c>
      <c r="AI367" s="169" t="s">
        <v>275</v>
      </c>
    </row>
    <row r="368" spans="1:36" x14ac:dyDescent="0.3">
      <c r="A368" s="138">
        <v>351</v>
      </c>
      <c r="B368" s="138" t="s">
        <v>923</v>
      </c>
      <c r="C368" s="172" t="s">
        <v>3348</v>
      </c>
      <c r="D368" s="138" t="s">
        <v>3349</v>
      </c>
      <c r="E368" s="172" t="s">
        <v>275</v>
      </c>
      <c r="F368" s="141" t="s">
        <v>275</v>
      </c>
      <c r="G368" s="141" t="s">
        <v>275</v>
      </c>
      <c r="H368" s="141" t="s">
        <v>275</v>
      </c>
      <c r="I368" s="141" t="s">
        <v>275</v>
      </c>
      <c r="J368" s="244" t="s">
        <v>275</v>
      </c>
      <c r="K368" s="244" t="s">
        <v>275</v>
      </c>
      <c r="L368" s="244" t="s">
        <v>275</v>
      </c>
      <c r="M368" s="244" t="s">
        <v>275</v>
      </c>
      <c r="N368" s="244" t="s">
        <v>275</v>
      </c>
      <c r="O368" s="244" t="s">
        <v>275</v>
      </c>
      <c r="P368" s="244" t="s">
        <v>275</v>
      </c>
      <c r="Q368" s="244" t="s">
        <v>275</v>
      </c>
      <c r="R368" s="244" t="s">
        <v>275</v>
      </c>
      <c r="S368" s="244" t="s">
        <v>275</v>
      </c>
      <c r="T368" s="244" t="s">
        <v>275</v>
      </c>
      <c r="U368" s="244" t="s">
        <v>275</v>
      </c>
      <c r="V368" s="244" t="s">
        <v>275</v>
      </c>
      <c r="W368" s="244" t="s">
        <v>275</v>
      </c>
      <c r="X368" s="244" t="s">
        <v>275</v>
      </c>
      <c r="Y368" s="244" t="s">
        <v>275</v>
      </c>
      <c r="Z368" s="244" t="s">
        <v>275</v>
      </c>
      <c r="AA368" s="244" t="s">
        <v>275</v>
      </c>
      <c r="AB368" s="244" t="s">
        <v>275</v>
      </c>
      <c r="AC368" s="140" t="s">
        <v>275</v>
      </c>
      <c r="AD368" s="341" t="s">
        <v>275</v>
      </c>
      <c r="AE368" s="143" t="s">
        <v>275</v>
      </c>
      <c r="AF368" s="142" t="s">
        <v>275</v>
      </c>
      <c r="AG368" s="140" t="s">
        <v>275</v>
      </c>
      <c r="AH368" s="144" t="s">
        <v>275</v>
      </c>
      <c r="AI368" s="141" t="s">
        <v>275</v>
      </c>
    </row>
    <row r="369" spans="1:36" ht="26" outlineLevel="1" x14ac:dyDescent="0.3">
      <c r="A369" s="145">
        <v>352</v>
      </c>
      <c r="B369" s="146" t="s">
        <v>923</v>
      </c>
      <c r="C369" s="342" t="s">
        <v>3350</v>
      </c>
      <c r="D369" s="406" t="s">
        <v>3569</v>
      </c>
      <c r="E369" s="405" t="s">
        <v>275</v>
      </c>
      <c r="F369" s="150" t="s">
        <v>275</v>
      </c>
      <c r="G369" s="150" t="s">
        <v>275</v>
      </c>
      <c r="H369" s="150" t="s">
        <v>275</v>
      </c>
      <c r="I369" s="150" t="s">
        <v>275</v>
      </c>
      <c r="J369" s="150" t="s">
        <v>925</v>
      </c>
      <c r="K369" s="151">
        <f>SUM(K374,K376,K382)</f>
        <v>10.520638511039479</v>
      </c>
      <c r="L369" s="151">
        <f t="shared" ref="L369:AA369" si="143">SUM(L374,L376,L382)</f>
        <v>39.357161386768006</v>
      </c>
      <c r="M369" s="151">
        <f t="shared" si="143"/>
        <v>2.0719463421371462</v>
      </c>
      <c r="N369" s="151">
        <f t="shared" si="143"/>
        <v>25.743937060479841</v>
      </c>
      <c r="O369" s="151">
        <f t="shared" si="143"/>
        <v>2.8026639959415069</v>
      </c>
      <c r="P369" s="151">
        <f t="shared" si="143"/>
        <v>44.834048832289795</v>
      </c>
      <c r="Q369" s="151">
        <f t="shared" si="143"/>
        <v>7.1387489958975481</v>
      </c>
      <c r="R369" s="151">
        <f t="shared" si="143"/>
        <v>16.924500261762077</v>
      </c>
      <c r="S369" s="151">
        <f t="shared" si="143"/>
        <v>37.576774671462708</v>
      </c>
      <c r="T369" s="151">
        <f t="shared" si="143"/>
        <v>15.159591688524779</v>
      </c>
      <c r="U369" s="151">
        <f t="shared" si="143"/>
        <v>4.4195556008283861</v>
      </c>
      <c r="V369" s="151">
        <f t="shared" si="143"/>
        <v>12.669801639767959</v>
      </c>
      <c r="W369" s="151">
        <f t="shared" si="143"/>
        <v>0.92078241473340383</v>
      </c>
      <c r="X369" s="151">
        <f t="shared" si="143"/>
        <v>3.2037244251003321</v>
      </c>
      <c r="Y369" s="151">
        <f t="shared" si="143"/>
        <v>13.551451085132623</v>
      </c>
      <c r="Z369" s="151">
        <f t="shared" si="143"/>
        <v>1.9148654229361166</v>
      </c>
      <c r="AA369" s="151">
        <f t="shared" si="143"/>
        <v>5.2716787009559285E-2</v>
      </c>
      <c r="AB369" s="150" t="s">
        <v>925</v>
      </c>
      <c r="AC369" s="148" t="s">
        <v>2190</v>
      </c>
      <c r="AD369" s="247" t="s">
        <v>275</v>
      </c>
      <c r="AE369" s="248" t="s">
        <v>275</v>
      </c>
      <c r="AF369" s="249" t="s">
        <v>275</v>
      </c>
      <c r="AG369" s="148" t="s">
        <v>275</v>
      </c>
      <c r="AH369" s="250" t="s">
        <v>275</v>
      </c>
      <c r="AI369" s="149" t="s">
        <v>275</v>
      </c>
    </row>
    <row r="370" spans="1:36" ht="26" outlineLevel="1" x14ac:dyDescent="0.3">
      <c r="A370" s="482">
        <v>353</v>
      </c>
      <c r="B370" s="483" t="s">
        <v>275</v>
      </c>
      <c r="C370" s="483" t="s">
        <v>3058</v>
      </c>
      <c r="D370" s="482" t="s">
        <v>3351</v>
      </c>
      <c r="E370" s="483" t="s">
        <v>275</v>
      </c>
      <c r="F370" s="485" t="s">
        <v>275</v>
      </c>
      <c r="G370" s="485" t="s">
        <v>275</v>
      </c>
      <c r="H370" s="485" t="s">
        <v>275</v>
      </c>
      <c r="I370" s="485" t="s">
        <v>275</v>
      </c>
      <c r="J370" s="486" t="s">
        <v>925</v>
      </c>
      <c r="K370" s="486" t="s">
        <v>1351</v>
      </c>
      <c r="L370" s="486" t="s">
        <v>1351</v>
      </c>
      <c r="M370" s="486" t="s">
        <v>1351</v>
      </c>
      <c r="N370" s="486" t="s">
        <v>1351</v>
      </c>
      <c r="O370" s="486" t="s">
        <v>1351</v>
      </c>
      <c r="P370" s="486" t="s">
        <v>1351</v>
      </c>
      <c r="Q370" s="486" t="s">
        <v>1351</v>
      </c>
      <c r="R370" s="486" t="s">
        <v>1351</v>
      </c>
      <c r="S370" s="486" t="s">
        <v>1351</v>
      </c>
      <c r="T370" s="486" t="s">
        <v>1351</v>
      </c>
      <c r="U370" s="486" t="s">
        <v>1351</v>
      </c>
      <c r="V370" s="486" t="s">
        <v>1351</v>
      </c>
      <c r="W370" s="486" t="s">
        <v>1351</v>
      </c>
      <c r="X370" s="486" t="s">
        <v>1351</v>
      </c>
      <c r="Y370" s="486" t="s">
        <v>1351</v>
      </c>
      <c r="Z370" s="486" t="s">
        <v>1351</v>
      </c>
      <c r="AA370" s="486" t="s">
        <v>1351</v>
      </c>
      <c r="AB370" s="486" t="s">
        <v>275</v>
      </c>
      <c r="AC370" s="316" t="s">
        <v>3121</v>
      </c>
      <c r="AD370" s="486" t="s">
        <v>275</v>
      </c>
      <c r="AE370" s="482" t="s">
        <v>275</v>
      </c>
      <c r="AF370" s="485" t="s">
        <v>275</v>
      </c>
      <c r="AG370" s="483" t="s">
        <v>275</v>
      </c>
      <c r="AH370" s="487" t="s">
        <v>275</v>
      </c>
      <c r="AI370" s="485" t="s">
        <v>275</v>
      </c>
      <c r="AJ370" s="94"/>
    </row>
    <row r="371" spans="1:36" outlineLevel="1" x14ac:dyDescent="0.3">
      <c r="A371" s="482">
        <v>354</v>
      </c>
      <c r="B371" s="483" t="s">
        <v>275</v>
      </c>
      <c r="C371" s="483" t="s">
        <v>3059</v>
      </c>
      <c r="D371" s="482" t="s">
        <v>3352</v>
      </c>
      <c r="E371" s="483" t="s">
        <v>275</v>
      </c>
      <c r="F371" s="485" t="s">
        <v>275</v>
      </c>
      <c r="G371" s="485" t="s">
        <v>275</v>
      </c>
      <c r="H371" s="485" t="s">
        <v>275</v>
      </c>
      <c r="I371" s="485" t="s">
        <v>275</v>
      </c>
      <c r="J371" s="486" t="s">
        <v>925</v>
      </c>
      <c r="K371" s="486" t="s">
        <v>1351</v>
      </c>
      <c r="L371" s="486" t="s">
        <v>1351</v>
      </c>
      <c r="M371" s="486" t="s">
        <v>1351</v>
      </c>
      <c r="N371" s="486" t="s">
        <v>1351</v>
      </c>
      <c r="O371" s="486" t="s">
        <v>1351</v>
      </c>
      <c r="P371" s="486" t="s">
        <v>1351</v>
      </c>
      <c r="Q371" s="486" t="s">
        <v>1351</v>
      </c>
      <c r="R371" s="486" t="s">
        <v>1351</v>
      </c>
      <c r="S371" s="486" t="s">
        <v>1351</v>
      </c>
      <c r="T371" s="486" t="s">
        <v>1351</v>
      </c>
      <c r="U371" s="486" t="s">
        <v>1351</v>
      </c>
      <c r="V371" s="486" t="s">
        <v>1351</v>
      </c>
      <c r="W371" s="486" t="s">
        <v>1351</v>
      </c>
      <c r="X371" s="486" t="s">
        <v>1351</v>
      </c>
      <c r="Y371" s="486" t="s">
        <v>1351</v>
      </c>
      <c r="Z371" s="486" t="s">
        <v>1351</v>
      </c>
      <c r="AA371" s="486" t="s">
        <v>1351</v>
      </c>
      <c r="AB371" s="486" t="s">
        <v>275</v>
      </c>
      <c r="AC371" s="316" t="s">
        <v>3121</v>
      </c>
      <c r="AD371" s="486" t="s">
        <v>275</v>
      </c>
      <c r="AE371" s="482" t="s">
        <v>275</v>
      </c>
      <c r="AF371" s="485" t="s">
        <v>275</v>
      </c>
      <c r="AG371" s="483" t="s">
        <v>275</v>
      </c>
      <c r="AH371" s="487" t="s">
        <v>275</v>
      </c>
      <c r="AI371" s="485" t="s">
        <v>275</v>
      </c>
      <c r="AJ371" s="94"/>
    </row>
    <row r="372" spans="1:36" outlineLevel="1" x14ac:dyDescent="0.3">
      <c r="A372" s="482">
        <v>355</v>
      </c>
      <c r="B372" s="483" t="s">
        <v>275</v>
      </c>
      <c r="C372" s="483" t="s">
        <v>3060</v>
      </c>
      <c r="D372" s="482" t="s">
        <v>3353</v>
      </c>
      <c r="E372" s="483" t="s">
        <v>275</v>
      </c>
      <c r="F372" s="485" t="s">
        <v>275</v>
      </c>
      <c r="G372" s="485" t="s">
        <v>275</v>
      </c>
      <c r="H372" s="485" t="s">
        <v>275</v>
      </c>
      <c r="I372" s="485" t="s">
        <v>275</v>
      </c>
      <c r="J372" s="486" t="s">
        <v>925</v>
      </c>
      <c r="K372" s="486" t="s">
        <v>1351</v>
      </c>
      <c r="L372" s="486" t="s">
        <v>1351</v>
      </c>
      <c r="M372" s="486" t="s">
        <v>1351</v>
      </c>
      <c r="N372" s="486" t="s">
        <v>1351</v>
      </c>
      <c r="O372" s="486" t="s">
        <v>1351</v>
      </c>
      <c r="P372" s="486" t="s">
        <v>1351</v>
      </c>
      <c r="Q372" s="486" t="s">
        <v>1351</v>
      </c>
      <c r="R372" s="486" t="s">
        <v>1351</v>
      </c>
      <c r="S372" s="486" t="s">
        <v>1351</v>
      </c>
      <c r="T372" s="486" t="s">
        <v>1351</v>
      </c>
      <c r="U372" s="486" t="s">
        <v>1351</v>
      </c>
      <c r="V372" s="486" t="s">
        <v>1351</v>
      </c>
      <c r="W372" s="486" t="s">
        <v>1351</v>
      </c>
      <c r="X372" s="486" t="s">
        <v>1351</v>
      </c>
      <c r="Y372" s="486" t="s">
        <v>1351</v>
      </c>
      <c r="Z372" s="486" t="s">
        <v>1351</v>
      </c>
      <c r="AA372" s="486" t="s">
        <v>1351</v>
      </c>
      <c r="AB372" s="486" t="s">
        <v>275</v>
      </c>
      <c r="AC372" s="316" t="s">
        <v>3121</v>
      </c>
      <c r="AD372" s="486" t="s">
        <v>275</v>
      </c>
      <c r="AE372" s="482" t="s">
        <v>275</v>
      </c>
      <c r="AF372" s="485" t="s">
        <v>275</v>
      </c>
      <c r="AG372" s="483" t="s">
        <v>275</v>
      </c>
      <c r="AH372" s="487" t="s">
        <v>275</v>
      </c>
      <c r="AI372" s="485" t="s">
        <v>275</v>
      </c>
      <c r="AJ372" s="94"/>
    </row>
    <row r="373" spans="1:36" ht="39" outlineLevel="1" x14ac:dyDescent="0.3">
      <c r="A373" s="165">
        <v>356</v>
      </c>
      <c r="B373" s="166" t="s">
        <v>275</v>
      </c>
      <c r="C373" s="166" t="s">
        <v>275</v>
      </c>
      <c r="D373" s="165" t="s">
        <v>1458</v>
      </c>
      <c r="E373" s="240" t="s">
        <v>3761</v>
      </c>
      <c r="F373" s="189">
        <v>4</v>
      </c>
      <c r="G373" s="189">
        <v>42</v>
      </c>
      <c r="H373" s="189">
        <v>397</v>
      </c>
      <c r="I373" s="189">
        <v>397</v>
      </c>
      <c r="J373" s="170" t="s">
        <v>925</v>
      </c>
      <c r="K373" s="170">
        <v>9.7416050223261799</v>
      </c>
      <c r="L373" s="170">
        <v>37.301636743779341</v>
      </c>
      <c r="M373" s="170">
        <v>1.7683628613107976</v>
      </c>
      <c r="N373" s="170">
        <v>24.130047057237427</v>
      </c>
      <c r="O373" s="170">
        <v>0.55384517845184933</v>
      </c>
      <c r="P373" s="170">
        <v>42.478292973097432</v>
      </c>
      <c r="Q373" s="170">
        <v>7.1387489958975481</v>
      </c>
      <c r="R373" s="170">
        <v>16.924500261762077</v>
      </c>
      <c r="S373" s="170">
        <v>32.095704872904811</v>
      </c>
      <c r="T373" s="170">
        <v>15.159591688524779</v>
      </c>
      <c r="U373" s="170">
        <v>4.4195556008283852</v>
      </c>
      <c r="V373" s="170">
        <v>11.638899973635464</v>
      </c>
      <c r="W373" s="170">
        <v>0.82962468807342338</v>
      </c>
      <c r="X373" s="170">
        <v>2.1983460779134778</v>
      </c>
      <c r="Y373" s="170">
        <v>13.551451085132623</v>
      </c>
      <c r="Z373" s="170">
        <v>4.0516230236265795E-4</v>
      </c>
      <c r="AA373" s="170">
        <v>5.2716787009559285E-2</v>
      </c>
      <c r="AB373" s="170" t="s">
        <v>925</v>
      </c>
      <c r="AC373" s="191" t="s">
        <v>1929</v>
      </c>
      <c r="AD373" s="241" t="s">
        <v>275</v>
      </c>
      <c r="AE373" s="193" t="s">
        <v>275</v>
      </c>
      <c r="AF373" s="192" t="s">
        <v>275</v>
      </c>
      <c r="AG373" s="191" t="s">
        <v>275</v>
      </c>
      <c r="AH373" s="194" t="s">
        <v>275</v>
      </c>
      <c r="AI373" s="169" t="s">
        <v>275</v>
      </c>
      <c r="AJ373" s="94"/>
    </row>
    <row r="374" spans="1:36" ht="26" outlineLevel="1" x14ac:dyDescent="0.3">
      <c r="A374" s="287">
        <v>357</v>
      </c>
      <c r="B374" s="288" t="s">
        <v>923</v>
      </c>
      <c r="C374" s="352" t="s">
        <v>231</v>
      </c>
      <c r="D374" s="351" t="s">
        <v>1459</v>
      </c>
      <c r="E374" s="288" t="s">
        <v>275</v>
      </c>
      <c r="F374" s="289" t="s">
        <v>275</v>
      </c>
      <c r="G374" s="289" t="s">
        <v>275</v>
      </c>
      <c r="H374" s="289" t="s">
        <v>275</v>
      </c>
      <c r="I374" s="289" t="s">
        <v>275</v>
      </c>
      <c r="J374" s="290" t="s">
        <v>925</v>
      </c>
      <c r="K374" s="290">
        <f t="shared" ref="K374:AA374" si="144">K375*K$373</f>
        <v>8.0080134091766872</v>
      </c>
      <c r="L374" s="290">
        <f t="shared" si="144"/>
        <v>30.663530962692828</v>
      </c>
      <c r="M374" s="290">
        <f t="shared" si="144"/>
        <v>1.4536694387846802</v>
      </c>
      <c r="N374" s="290">
        <f t="shared" si="144"/>
        <v>19.835924363137426</v>
      </c>
      <c r="O374" s="290">
        <f t="shared" si="144"/>
        <v>0.26624075527384106</v>
      </c>
      <c r="P374" s="290">
        <f t="shared" si="144"/>
        <v>34.918962424353381</v>
      </c>
      <c r="Q374" s="290">
        <f t="shared" si="144"/>
        <v>6.7239982821069333</v>
      </c>
      <c r="R374" s="290">
        <f t="shared" si="144"/>
        <v>11.032539907991142</v>
      </c>
      <c r="S374" s="290">
        <f t="shared" si="144"/>
        <v>32.095704872904811</v>
      </c>
      <c r="T374" s="290">
        <f t="shared" si="144"/>
        <v>15.099108031554119</v>
      </c>
      <c r="U374" s="290">
        <f t="shared" si="144"/>
        <v>4.0500513920406078</v>
      </c>
      <c r="V374" s="290">
        <f t="shared" si="144"/>
        <v>9.5676705063826191</v>
      </c>
      <c r="W374" s="290">
        <f t="shared" si="144"/>
        <v>0.68198675797775021</v>
      </c>
      <c r="X374" s="290">
        <f t="shared" si="144"/>
        <v>1.8071339198823717</v>
      </c>
      <c r="Y374" s="290">
        <f t="shared" si="144"/>
        <v>10.399535200328504</v>
      </c>
      <c r="Z374" s="290">
        <f t="shared" si="144"/>
        <v>3.3306063454400917E-4</v>
      </c>
      <c r="AA374" s="290">
        <f t="shared" si="144"/>
        <v>4.333543972412629E-2</v>
      </c>
      <c r="AB374" s="290" t="s">
        <v>925</v>
      </c>
      <c r="AC374" s="288" t="s">
        <v>2899</v>
      </c>
      <c r="AD374" s="290" t="s">
        <v>275</v>
      </c>
      <c r="AE374" s="287" t="s">
        <v>275</v>
      </c>
      <c r="AF374" s="289" t="s">
        <v>275</v>
      </c>
      <c r="AG374" s="288" t="s">
        <v>275</v>
      </c>
      <c r="AH374" s="292" t="s">
        <v>275</v>
      </c>
      <c r="AI374" s="289" t="s">
        <v>275</v>
      </c>
      <c r="AJ374" s="94"/>
    </row>
    <row r="375" spans="1:36" outlineLevel="1" x14ac:dyDescent="0.3">
      <c r="A375" s="550">
        <v>358</v>
      </c>
      <c r="B375" s="551" t="s">
        <v>275</v>
      </c>
      <c r="C375" s="551" t="s">
        <v>275</v>
      </c>
      <c r="D375" s="550" t="s">
        <v>1702</v>
      </c>
      <c r="E375" s="551" t="s">
        <v>275</v>
      </c>
      <c r="F375" s="552" t="s">
        <v>275</v>
      </c>
      <c r="G375" s="552" t="s">
        <v>275</v>
      </c>
      <c r="H375" s="552" t="s">
        <v>275</v>
      </c>
      <c r="I375" s="552" t="s">
        <v>275</v>
      </c>
      <c r="J375" s="553" t="s">
        <v>275</v>
      </c>
      <c r="K375" s="560">
        <v>0.82204250642718713</v>
      </c>
      <c r="L375" s="560">
        <v>0.82204250642718713</v>
      </c>
      <c r="M375" s="560">
        <v>0.82204250642718713</v>
      </c>
      <c r="N375" s="560">
        <v>0.82204250642718713</v>
      </c>
      <c r="O375" s="560">
        <v>0.48071332139797213</v>
      </c>
      <c r="P375" s="560">
        <v>0.82204250642718713</v>
      </c>
      <c r="Q375" s="560">
        <v>0.94190148525617567</v>
      </c>
      <c r="R375" s="560">
        <v>0.6518679864904029</v>
      </c>
      <c r="S375" s="560">
        <v>1</v>
      </c>
      <c r="T375" s="560">
        <v>0.99601020540570073</v>
      </c>
      <c r="U375" s="560">
        <v>0.91639335667176147</v>
      </c>
      <c r="V375" s="560">
        <v>0.82204250642718713</v>
      </c>
      <c r="W375" s="560">
        <v>0.82204250642718713</v>
      </c>
      <c r="X375" s="560">
        <v>0.82204250642718713</v>
      </c>
      <c r="Y375" s="560">
        <v>0.76741118976829692</v>
      </c>
      <c r="Z375" s="560">
        <v>0.82204250642718713</v>
      </c>
      <c r="AA375" s="560">
        <v>0.82204250642718713</v>
      </c>
      <c r="AB375" s="553" t="s">
        <v>275</v>
      </c>
      <c r="AC375" s="551" t="s">
        <v>1443</v>
      </c>
      <c r="AD375" s="553" t="s">
        <v>275</v>
      </c>
      <c r="AE375" s="550" t="s">
        <v>275</v>
      </c>
      <c r="AF375" s="552" t="s">
        <v>275</v>
      </c>
      <c r="AG375" s="551" t="s">
        <v>275</v>
      </c>
      <c r="AH375" s="357" t="s">
        <v>275</v>
      </c>
      <c r="AI375" s="552" t="s">
        <v>275</v>
      </c>
      <c r="AJ375" s="94"/>
    </row>
    <row r="376" spans="1:36" ht="26" outlineLevel="1" x14ac:dyDescent="0.3">
      <c r="A376" s="287">
        <v>359</v>
      </c>
      <c r="B376" s="288" t="s">
        <v>923</v>
      </c>
      <c r="C376" s="352" t="s">
        <v>237</v>
      </c>
      <c r="D376" s="351" t="s">
        <v>1460</v>
      </c>
      <c r="E376" s="288" t="s">
        <v>275</v>
      </c>
      <c r="F376" s="289" t="s">
        <v>275</v>
      </c>
      <c r="G376" s="289" t="s">
        <v>275</v>
      </c>
      <c r="H376" s="289" t="s">
        <v>275</v>
      </c>
      <c r="I376" s="289" t="s">
        <v>275</v>
      </c>
      <c r="J376" s="290" t="s">
        <v>925</v>
      </c>
      <c r="K376" s="290">
        <f t="shared" ref="K376:AA376" si="145">K377*K$373</f>
        <v>1.7335916131494933</v>
      </c>
      <c r="L376" s="290">
        <f t="shared" si="145"/>
        <v>6.6381057810865149</v>
      </c>
      <c r="M376" s="290">
        <f t="shared" si="145"/>
        <v>0.31469342252611732</v>
      </c>
      <c r="N376" s="290">
        <f t="shared" si="145"/>
        <v>4.294122694100003</v>
      </c>
      <c r="O376" s="290">
        <f t="shared" si="145"/>
        <v>0.28760442317800827</v>
      </c>
      <c r="P376" s="290">
        <f t="shared" si="145"/>
        <v>7.5593305487440512</v>
      </c>
      <c r="Q376" s="290">
        <f t="shared" si="145"/>
        <v>0.41475071379061512</v>
      </c>
      <c r="R376" s="290">
        <f t="shared" si="145"/>
        <v>5.8919603537709353</v>
      </c>
      <c r="S376" s="290">
        <f t="shared" si="145"/>
        <v>0</v>
      </c>
      <c r="T376" s="290">
        <f t="shared" si="145"/>
        <v>6.048365697066032E-2</v>
      </c>
      <c r="U376" s="290">
        <f t="shared" si="145"/>
        <v>0.36950420878777829</v>
      </c>
      <c r="V376" s="290">
        <f t="shared" si="145"/>
        <v>2.0712294672528455</v>
      </c>
      <c r="W376" s="290">
        <f t="shared" si="145"/>
        <v>0.14763793009567316</v>
      </c>
      <c r="X376" s="290">
        <f t="shared" si="145"/>
        <v>0.39121215803110626</v>
      </c>
      <c r="Y376" s="290">
        <f t="shared" si="145"/>
        <v>3.1519158848041191</v>
      </c>
      <c r="Z376" s="290">
        <f t="shared" si="145"/>
        <v>7.2101667818648789E-5</v>
      </c>
      <c r="AA376" s="290">
        <f t="shared" si="145"/>
        <v>9.3813472854329949E-3</v>
      </c>
      <c r="AB376" s="290" t="s">
        <v>925</v>
      </c>
      <c r="AC376" s="288" t="s">
        <v>2900</v>
      </c>
      <c r="AD376" s="290" t="s">
        <v>275</v>
      </c>
      <c r="AE376" s="287" t="s">
        <v>275</v>
      </c>
      <c r="AF376" s="289" t="s">
        <v>275</v>
      </c>
      <c r="AG376" s="288" t="s">
        <v>275</v>
      </c>
      <c r="AH376" s="292" t="s">
        <v>275</v>
      </c>
      <c r="AI376" s="289" t="s">
        <v>275</v>
      </c>
      <c r="AJ376" s="94"/>
    </row>
    <row r="377" spans="1:36" outlineLevel="1" x14ac:dyDescent="0.3">
      <c r="A377" s="550">
        <v>360</v>
      </c>
      <c r="B377" s="551" t="s">
        <v>275</v>
      </c>
      <c r="C377" s="551" t="s">
        <v>275</v>
      </c>
      <c r="D377" s="550" t="s">
        <v>1703</v>
      </c>
      <c r="E377" s="551" t="s">
        <v>275</v>
      </c>
      <c r="F377" s="552" t="s">
        <v>275</v>
      </c>
      <c r="G377" s="552" t="s">
        <v>275</v>
      </c>
      <c r="H377" s="552" t="s">
        <v>275</v>
      </c>
      <c r="I377" s="552" t="s">
        <v>275</v>
      </c>
      <c r="J377" s="553" t="s">
        <v>275</v>
      </c>
      <c r="K377" s="560">
        <v>0.17795749357281293</v>
      </c>
      <c r="L377" s="560">
        <v>0.17795749357281293</v>
      </c>
      <c r="M377" s="560">
        <v>0.17795749357281293</v>
      </c>
      <c r="N377" s="560">
        <v>0.17795749357281293</v>
      </c>
      <c r="O377" s="560">
        <v>0.51928667860202793</v>
      </c>
      <c r="P377" s="560">
        <v>0.17795749357281293</v>
      </c>
      <c r="Q377" s="560">
        <v>5.8098514743824374E-2</v>
      </c>
      <c r="R377" s="560">
        <v>0.3481320135095971</v>
      </c>
      <c r="S377" s="560">
        <v>0</v>
      </c>
      <c r="T377" s="560">
        <v>3.9897945942992709E-3</v>
      </c>
      <c r="U377" s="560">
        <v>8.3606643328238653E-2</v>
      </c>
      <c r="V377" s="560">
        <v>0.17795749357281293</v>
      </c>
      <c r="W377" s="560">
        <v>0.17795749357281293</v>
      </c>
      <c r="X377" s="560">
        <v>0.17795749357281293</v>
      </c>
      <c r="Y377" s="560">
        <v>0.23258881023170314</v>
      </c>
      <c r="Z377" s="560">
        <v>0.17795749357281293</v>
      </c>
      <c r="AA377" s="560">
        <v>0.17795749357281293</v>
      </c>
      <c r="AB377" s="553" t="s">
        <v>275</v>
      </c>
      <c r="AC377" s="551" t="s">
        <v>1444</v>
      </c>
      <c r="AD377" s="553" t="s">
        <v>275</v>
      </c>
      <c r="AE377" s="550" t="s">
        <v>275</v>
      </c>
      <c r="AF377" s="552" t="s">
        <v>275</v>
      </c>
      <c r="AG377" s="551" t="s">
        <v>275</v>
      </c>
      <c r="AH377" s="357" t="s">
        <v>275</v>
      </c>
      <c r="AI377" s="552" t="s">
        <v>275</v>
      </c>
      <c r="AJ377" s="94"/>
    </row>
    <row r="378" spans="1:36" ht="26" outlineLevel="1" x14ac:dyDescent="0.3">
      <c r="A378" s="482">
        <v>361</v>
      </c>
      <c r="B378" s="483" t="s">
        <v>275</v>
      </c>
      <c r="C378" s="483" t="s">
        <v>3061</v>
      </c>
      <c r="D378" s="482" t="s">
        <v>3063</v>
      </c>
      <c r="E378" s="483" t="s">
        <v>275</v>
      </c>
      <c r="F378" s="485" t="s">
        <v>275</v>
      </c>
      <c r="G378" s="485" t="s">
        <v>275</v>
      </c>
      <c r="H378" s="485" t="s">
        <v>275</v>
      </c>
      <c r="I378" s="485" t="s">
        <v>275</v>
      </c>
      <c r="J378" s="486" t="s">
        <v>925</v>
      </c>
      <c r="K378" s="486" t="s">
        <v>1351</v>
      </c>
      <c r="L378" s="486" t="s">
        <v>1351</v>
      </c>
      <c r="M378" s="486" t="s">
        <v>1351</v>
      </c>
      <c r="N378" s="486" t="s">
        <v>1351</v>
      </c>
      <c r="O378" s="486" t="s">
        <v>1351</v>
      </c>
      <c r="P378" s="486" t="s">
        <v>1351</v>
      </c>
      <c r="Q378" s="486" t="s">
        <v>1351</v>
      </c>
      <c r="R378" s="486" t="s">
        <v>1351</v>
      </c>
      <c r="S378" s="486" t="s">
        <v>1351</v>
      </c>
      <c r="T378" s="486" t="s">
        <v>1351</v>
      </c>
      <c r="U378" s="486" t="s">
        <v>1351</v>
      </c>
      <c r="V378" s="486" t="s">
        <v>1351</v>
      </c>
      <c r="W378" s="486" t="s">
        <v>1351</v>
      </c>
      <c r="X378" s="486" t="s">
        <v>1351</v>
      </c>
      <c r="Y378" s="486" t="s">
        <v>1351</v>
      </c>
      <c r="Z378" s="486" t="s">
        <v>1351</v>
      </c>
      <c r="AA378" s="486" t="s">
        <v>1351</v>
      </c>
      <c r="AB378" s="486" t="s">
        <v>275</v>
      </c>
      <c r="AC378" s="316" t="s">
        <v>3121</v>
      </c>
      <c r="AD378" s="486" t="s">
        <v>275</v>
      </c>
      <c r="AE378" s="482" t="s">
        <v>275</v>
      </c>
      <c r="AF378" s="485" t="s">
        <v>275</v>
      </c>
      <c r="AG378" s="483" t="s">
        <v>275</v>
      </c>
      <c r="AH378" s="487" t="s">
        <v>275</v>
      </c>
      <c r="AI378" s="485" t="s">
        <v>275</v>
      </c>
      <c r="AJ378" s="94"/>
    </row>
    <row r="379" spans="1:36" outlineLevel="1" x14ac:dyDescent="0.3">
      <c r="A379" s="482">
        <v>362</v>
      </c>
      <c r="B379" s="483" t="s">
        <v>275</v>
      </c>
      <c r="C379" s="483" t="s">
        <v>3062</v>
      </c>
      <c r="D379" s="482" t="s">
        <v>3064</v>
      </c>
      <c r="E379" s="483" t="s">
        <v>275</v>
      </c>
      <c r="F379" s="485" t="s">
        <v>275</v>
      </c>
      <c r="G379" s="485" t="s">
        <v>275</v>
      </c>
      <c r="H379" s="485" t="s">
        <v>275</v>
      </c>
      <c r="I379" s="485" t="s">
        <v>275</v>
      </c>
      <c r="J379" s="486" t="s">
        <v>925</v>
      </c>
      <c r="K379" s="486" t="s">
        <v>1351</v>
      </c>
      <c r="L379" s="486" t="s">
        <v>1351</v>
      </c>
      <c r="M379" s="486" t="s">
        <v>1351</v>
      </c>
      <c r="N379" s="486" t="s">
        <v>1351</v>
      </c>
      <c r="O379" s="486" t="s">
        <v>1351</v>
      </c>
      <c r="P379" s="486" t="s">
        <v>1351</v>
      </c>
      <c r="Q379" s="486" t="s">
        <v>1351</v>
      </c>
      <c r="R379" s="486" t="s">
        <v>1351</v>
      </c>
      <c r="S379" s="486" t="s">
        <v>1351</v>
      </c>
      <c r="T379" s="486" t="s">
        <v>1351</v>
      </c>
      <c r="U379" s="486" t="s">
        <v>1351</v>
      </c>
      <c r="V379" s="486" t="s">
        <v>1351</v>
      </c>
      <c r="W379" s="486" t="s">
        <v>1351</v>
      </c>
      <c r="X379" s="486" t="s">
        <v>1351</v>
      </c>
      <c r="Y379" s="486" t="s">
        <v>1351</v>
      </c>
      <c r="Z379" s="486" t="s">
        <v>1351</v>
      </c>
      <c r="AA379" s="486" t="s">
        <v>1351</v>
      </c>
      <c r="AB379" s="486" t="s">
        <v>275</v>
      </c>
      <c r="AC379" s="316" t="s">
        <v>3121</v>
      </c>
      <c r="AD379" s="486" t="s">
        <v>275</v>
      </c>
      <c r="AE379" s="482" t="s">
        <v>275</v>
      </c>
      <c r="AF379" s="485" t="s">
        <v>275</v>
      </c>
      <c r="AG379" s="483" t="s">
        <v>275</v>
      </c>
      <c r="AH379" s="487" t="s">
        <v>275</v>
      </c>
      <c r="AI379" s="485" t="s">
        <v>275</v>
      </c>
      <c r="AJ379" s="94"/>
    </row>
    <row r="380" spans="1:36" outlineLevel="1" x14ac:dyDescent="0.3">
      <c r="A380" s="482">
        <v>363</v>
      </c>
      <c r="B380" s="483" t="s">
        <v>275</v>
      </c>
      <c r="C380" s="483" t="s">
        <v>3065</v>
      </c>
      <c r="D380" s="482" t="s">
        <v>3066</v>
      </c>
      <c r="E380" s="483" t="s">
        <v>275</v>
      </c>
      <c r="F380" s="485" t="s">
        <v>275</v>
      </c>
      <c r="G380" s="485" t="s">
        <v>275</v>
      </c>
      <c r="H380" s="485" t="s">
        <v>275</v>
      </c>
      <c r="I380" s="485" t="s">
        <v>275</v>
      </c>
      <c r="J380" s="486" t="s">
        <v>925</v>
      </c>
      <c r="K380" s="486" t="s">
        <v>1351</v>
      </c>
      <c r="L380" s="486" t="s">
        <v>1351</v>
      </c>
      <c r="M380" s="486" t="s">
        <v>1351</v>
      </c>
      <c r="N380" s="486" t="s">
        <v>1351</v>
      </c>
      <c r="O380" s="486" t="s">
        <v>1351</v>
      </c>
      <c r="P380" s="486" t="s">
        <v>1351</v>
      </c>
      <c r="Q380" s="486" t="s">
        <v>1351</v>
      </c>
      <c r="R380" s="486" t="s">
        <v>1351</v>
      </c>
      <c r="S380" s="486" t="s">
        <v>1351</v>
      </c>
      <c r="T380" s="486" t="s">
        <v>1351</v>
      </c>
      <c r="U380" s="486" t="s">
        <v>1351</v>
      </c>
      <c r="V380" s="486" t="s">
        <v>1351</v>
      </c>
      <c r="W380" s="486" t="s">
        <v>1351</v>
      </c>
      <c r="X380" s="486" t="s">
        <v>1351</v>
      </c>
      <c r="Y380" s="486" t="s">
        <v>1351</v>
      </c>
      <c r="Z380" s="486" t="s">
        <v>1351</v>
      </c>
      <c r="AA380" s="486" t="s">
        <v>1351</v>
      </c>
      <c r="AB380" s="486" t="s">
        <v>275</v>
      </c>
      <c r="AC380" s="316" t="s">
        <v>3121</v>
      </c>
      <c r="AD380" s="486" t="s">
        <v>275</v>
      </c>
      <c r="AE380" s="482" t="s">
        <v>275</v>
      </c>
      <c r="AF380" s="485" t="s">
        <v>275</v>
      </c>
      <c r="AG380" s="483" t="s">
        <v>275</v>
      </c>
      <c r="AH380" s="487" t="s">
        <v>275</v>
      </c>
      <c r="AI380" s="485" t="s">
        <v>275</v>
      </c>
      <c r="AJ380" s="94"/>
    </row>
    <row r="381" spans="1:36" ht="39" outlineLevel="1" x14ac:dyDescent="0.3">
      <c r="A381" s="165">
        <v>364</v>
      </c>
      <c r="B381" s="166" t="s">
        <v>275</v>
      </c>
      <c r="C381" s="166" t="s">
        <v>275</v>
      </c>
      <c r="D381" s="165" t="s">
        <v>3362</v>
      </c>
      <c r="E381" s="240" t="s">
        <v>3762</v>
      </c>
      <c r="F381" s="189">
        <v>4</v>
      </c>
      <c r="G381" s="189">
        <v>42</v>
      </c>
      <c r="H381" s="189">
        <v>394</v>
      </c>
      <c r="I381" s="189">
        <v>394</v>
      </c>
      <c r="J381" s="170" t="s">
        <v>925</v>
      </c>
      <c r="K381" s="170">
        <v>5.5388200738511397</v>
      </c>
      <c r="L381" s="170">
        <v>14.614495165908494</v>
      </c>
      <c r="M381" s="170">
        <v>2.158436449847422</v>
      </c>
      <c r="N381" s="170">
        <v>11.474534120107011</v>
      </c>
      <c r="O381" s="170">
        <v>7.3541093389775662</v>
      </c>
      <c r="P381" s="170">
        <v>16.749097479157388</v>
      </c>
      <c r="Q381" s="170">
        <v>6.8771160744413651</v>
      </c>
      <c r="R381" s="170">
        <v>3.2318698035004547</v>
      </c>
      <c r="S381" s="170">
        <v>8.075154617982971</v>
      </c>
      <c r="T381" s="170">
        <v>12.122276643979946</v>
      </c>
      <c r="U381" s="170">
        <v>1.6797799571354648</v>
      </c>
      <c r="V381" s="170">
        <v>7.3295678879892803</v>
      </c>
      <c r="W381" s="170">
        <v>0.64811879543826867</v>
      </c>
      <c r="X381" s="170">
        <v>7.1481006296806333</v>
      </c>
      <c r="Y381" s="170">
        <v>4.5946621865451709</v>
      </c>
      <c r="Z381" s="170">
        <v>13.611546969184241</v>
      </c>
      <c r="AA381" s="170">
        <v>0</v>
      </c>
      <c r="AB381" s="170" t="s">
        <v>925</v>
      </c>
      <c r="AC381" s="191" t="s">
        <v>2901</v>
      </c>
      <c r="AD381" s="241" t="s">
        <v>275</v>
      </c>
      <c r="AE381" s="193" t="s">
        <v>275</v>
      </c>
      <c r="AF381" s="192" t="s">
        <v>275</v>
      </c>
      <c r="AG381" s="191" t="s">
        <v>275</v>
      </c>
      <c r="AH381" s="194" t="s">
        <v>275</v>
      </c>
      <c r="AI381" s="169" t="s">
        <v>275</v>
      </c>
      <c r="AJ381" s="94"/>
    </row>
    <row r="382" spans="1:36" ht="26" outlineLevel="1" x14ac:dyDescent="0.3">
      <c r="A382" s="287">
        <v>365</v>
      </c>
      <c r="B382" s="288" t="s">
        <v>923</v>
      </c>
      <c r="C382" s="352" t="s">
        <v>433</v>
      </c>
      <c r="D382" s="351" t="s">
        <v>3354</v>
      </c>
      <c r="E382" s="338" t="s">
        <v>275</v>
      </c>
      <c r="F382" s="339" t="s">
        <v>275</v>
      </c>
      <c r="G382" s="339" t="s">
        <v>275</v>
      </c>
      <c r="H382" s="339" t="s">
        <v>275</v>
      </c>
      <c r="I382" s="339" t="s">
        <v>275</v>
      </c>
      <c r="J382" s="290" t="s">
        <v>925</v>
      </c>
      <c r="K382" s="290">
        <f t="shared" ref="K382:AA382" si="146">K383*K$381</f>
        <v>0.77903348871329836</v>
      </c>
      <c r="L382" s="290">
        <f t="shared" si="146"/>
        <v>2.0555246429886673</v>
      </c>
      <c r="M382" s="290">
        <f t="shared" si="146"/>
        <v>0.30358348082634878</v>
      </c>
      <c r="N382" s="290">
        <f t="shared" si="146"/>
        <v>1.6138900032424099</v>
      </c>
      <c r="O382" s="290">
        <f t="shared" si="146"/>
        <v>2.2488188174896577</v>
      </c>
      <c r="P382" s="290">
        <f t="shared" si="146"/>
        <v>2.3557558591923615</v>
      </c>
      <c r="Q382" s="290">
        <f t="shared" si="146"/>
        <v>0</v>
      </c>
      <c r="R382" s="290">
        <f t="shared" si="146"/>
        <v>0</v>
      </c>
      <c r="S382" s="290">
        <f t="shared" si="146"/>
        <v>5.4810697985578942</v>
      </c>
      <c r="T382" s="290">
        <f t="shared" si="146"/>
        <v>0</v>
      </c>
      <c r="U382" s="290">
        <f t="shared" si="146"/>
        <v>0</v>
      </c>
      <c r="V382" s="290">
        <f t="shared" si="146"/>
        <v>1.0309016661324952</v>
      </c>
      <c r="W382" s="290">
        <f t="shared" si="146"/>
        <v>9.1157726659980454E-2</v>
      </c>
      <c r="X382" s="290">
        <f t="shared" si="146"/>
        <v>1.0053783471868543</v>
      </c>
      <c r="Y382" s="290">
        <f t="shared" si="146"/>
        <v>0</v>
      </c>
      <c r="Z382" s="290">
        <f t="shared" si="146"/>
        <v>1.914460260633754</v>
      </c>
      <c r="AA382" s="290">
        <f t="shared" si="146"/>
        <v>0</v>
      </c>
      <c r="AB382" s="290" t="s">
        <v>925</v>
      </c>
      <c r="AC382" s="291" t="s">
        <v>2902</v>
      </c>
      <c r="AD382" s="324" t="s">
        <v>275</v>
      </c>
      <c r="AE382" s="325" t="s">
        <v>275</v>
      </c>
      <c r="AF382" s="326" t="s">
        <v>275</v>
      </c>
      <c r="AG382" s="291" t="s">
        <v>275</v>
      </c>
      <c r="AH382" s="329" t="s">
        <v>275</v>
      </c>
      <c r="AI382" s="289" t="s">
        <v>275</v>
      </c>
      <c r="AJ382" s="94"/>
    </row>
    <row r="383" spans="1:36" ht="26" outlineLevel="1" x14ac:dyDescent="0.3">
      <c r="A383" s="550">
        <v>366</v>
      </c>
      <c r="B383" s="551" t="s">
        <v>275</v>
      </c>
      <c r="C383" s="551" t="s">
        <v>275</v>
      </c>
      <c r="D383" s="550" t="s">
        <v>3355</v>
      </c>
      <c r="E383" s="554" t="s">
        <v>275</v>
      </c>
      <c r="F383" s="555" t="s">
        <v>275</v>
      </c>
      <c r="G383" s="555" t="s">
        <v>275</v>
      </c>
      <c r="H383" s="555" t="s">
        <v>275</v>
      </c>
      <c r="I383" s="555" t="s">
        <v>275</v>
      </c>
      <c r="J383" s="553" t="s">
        <v>275</v>
      </c>
      <c r="K383" s="560">
        <v>0.14064971931316711</v>
      </c>
      <c r="L383" s="560">
        <v>0.14064971931316711</v>
      </c>
      <c r="M383" s="560">
        <v>0.14064971931316711</v>
      </c>
      <c r="N383" s="560">
        <v>0.14064971931316711</v>
      </c>
      <c r="O383" s="560">
        <v>0.30579077816679684</v>
      </c>
      <c r="P383" s="560">
        <v>0.14064971931316711</v>
      </c>
      <c r="Q383" s="560">
        <v>0</v>
      </c>
      <c r="R383" s="560">
        <v>0</v>
      </c>
      <c r="S383" s="560">
        <v>0.67875725702537293</v>
      </c>
      <c r="T383" s="560">
        <v>0</v>
      </c>
      <c r="U383" s="560">
        <v>0</v>
      </c>
      <c r="V383" s="560">
        <v>0.14064971931316711</v>
      </c>
      <c r="W383" s="560">
        <v>0.14064971931316711</v>
      </c>
      <c r="X383" s="560">
        <v>0.14064971931316711</v>
      </c>
      <c r="Y383" s="560">
        <v>0</v>
      </c>
      <c r="Z383" s="560">
        <v>0.14064971931316711</v>
      </c>
      <c r="AA383" s="560">
        <v>0.14064971931316711</v>
      </c>
      <c r="AB383" s="553" t="s">
        <v>275</v>
      </c>
      <c r="AC383" s="559" t="s">
        <v>1446</v>
      </c>
      <c r="AD383" s="556" t="s">
        <v>275</v>
      </c>
      <c r="AE383" s="557" t="s">
        <v>275</v>
      </c>
      <c r="AF383" s="558" t="s">
        <v>275</v>
      </c>
      <c r="AG383" s="559" t="s">
        <v>275</v>
      </c>
      <c r="AH383" s="304" t="s">
        <v>275</v>
      </c>
      <c r="AI383" s="552" t="s">
        <v>275</v>
      </c>
      <c r="AJ383" s="94"/>
    </row>
    <row r="384" spans="1:36" ht="26" x14ac:dyDescent="0.3">
      <c r="A384" s="138">
        <v>367</v>
      </c>
      <c r="B384" s="138" t="s">
        <v>923</v>
      </c>
      <c r="C384" s="172" t="s">
        <v>3356</v>
      </c>
      <c r="D384" s="138" t="s">
        <v>3357</v>
      </c>
      <c r="E384" s="172" t="s">
        <v>275</v>
      </c>
      <c r="F384" s="141" t="s">
        <v>275</v>
      </c>
      <c r="G384" s="141" t="s">
        <v>275</v>
      </c>
      <c r="H384" s="141" t="s">
        <v>275</v>
      </c>
      <c r="I384" s="141" t="s">
        <v>275</v>
      </c>
      <c r="J384" s="244" t="s">
        <v>275</v>
      </c>
      <c r="K384" s="244" t="s">
        <v>275</v>
      </c>
      <c r="L384" s="244" t="s">
        <v>275</v>
      </c>
      <c r="M384" s="244" t="s">
        <v>275</v>
      </c>
      <c r="N384" s="244" t="s">
        <v>275</v>
      </c>
      <c r="O384" s="244" t="s">
        <v>275</v>
      </c>
      <c r="P384" s="244" t="s">
        <v>275</v>
      </c>
      <c r="Q384" s="244" t="s">
        <v>275</v>
      </c>
      <c r="R384" s="244" t="s">
        <v>275</v>
      </c>
      <c r="S384" s="244" t="s">
        <v>275</v>
      </c>
      <c r="T384" s="244" t="s">
        <v>275</v>
      </c>
      <c r="U384" s="244" t="s">
        <v>275</v>
      </c>
      <c r="V384" s="244" t="s">
        <v>275</v>
      </c>
      <c r="W384" s="244" t="s">
        <v>275</v>
      </c>
      <c r="X384" s="244" t="s">
        <v>275</v>
      </c>
      <c r="Y384" s="244" t="s">
        <v>275</v>
      </c>
      <c r="Z384" s="244" t="s">
        <v>275</v>
      </c>
      <c r="AA384" s="244" t="s">
        <v>275</v>
      </c>
      <c r="AB384" s="244" t="s">
        <v>275</v>
      </c>
      <c r="AC384" s="140" t="s">
        <v>275</v>
      </c>
      <c r="AD384" s="341" t="s">
        <v>275</v>
      </c>
      <c r="AE384" s="143" t="s">
        <v>275</v>
      </c>
      <c r="AF384" s="142" t="s">
        <v>275</v>
      </c>
      <c r="AG384" s="140" t="s">
        <v>275</v>
      </c>
      <c r="AH384" s="144" t="s">
        <v>275</v>
      </c>
      <c r="AI384" s="141" t="s">
        <v>275</v>
      </c>
      <c r="AJ384" s="94"/>
    </row>
    <row r="385" spans="1:36" ht="26" outlineLevel="1" x14ac:dyDescent="0.3">
      <c r="A385" s="145">
        <v>368</v>
      </c>
      <c r="B385" s="146" t="s">
        <v>923</v>
      </c>
      <c r="C385" s="342" t="s">
        <v>3358</v>
      </c>
      <c r="D385" s="406" t="s">
        <v>3570</v>
      </c>
      <c r="E385" s="405" t="s">
        <v>275</v>
      </c>
      <c r="F385" s="150" t="s">
        <v>275</v>
      </c>
      <c r="G385" s="150" t="s">
        <v>275</v>
      </c>
      <c r="H385" s="150" t="s">
        <v>275</v>
      </c>
      <c r="I385" s="150" t="s">
        <v>275</v>
      </c>
      <c r="J385" s="150" t="s">
        <v>925</v>
      </c>
      <c r="K385" s="151">
        <f>SUM(K386,K387,K389)</f>
        <v>42.617624358949683</v>
      </c>
      <c r="L385" s="151">
        <f t="shared" ref="L385:Z385" si="147">SUM(L386,L387,L389)</f>
        <v>46.849170105966536</v>
      </c>
      <c r="M385" s="151">
        <f t="shared" si="147"/>
        <v>4.2102983210861762</v>
      </c>
      <c r="N385" s="151">
        <f t="shared" si="147"/>
        <v>67.018854330951939</v>
      </c>
      <c r="O385" s="151">
        <f t="shared" si="147"/>
        <v>12.837910473530805</v>
      </c>
      <c r="P385" s="151">
        <f t="shared" si="147"/>
        <v>110.46543421571276</v>
      </c>
      <c r="Q385" s="151">
        <f t="shared" si="147"/>
        <v>20.675114333577831</v>
      </c>
      <c r="R385" s="151">
        <f t="shared" si="147"/>
        <v>25.002330559785424</v>
      </c>
      <c r="S385" s="151">
        <f t="shared" si="147"/>
        <v>85.720301447312309</v>
      </c>
      <c r="T385" s="151">
        <f t="shared" si="147"/>
        <v>34.30939300876107</v>
      </c>
      <c r="U385" s="151">
        <f t="shared" si="147"/>
        <v>11.535338681814899</v>
      </c>
      <c r="V385" s="151">
        <f t="shared" si="147"/>
        <v>23.322432966614752</v>
      </c>
      <c r="W385" s="151">
        <f t="shared" si="147"/>
        <v>5.0355839961505229</v>
      </c>
      <c r="X385" s="151">
        <f t="shared" si="147"/>
        <v>6.5410034463094293</v>
      </c>
      <c r="Y385" s="151">
        <f t="shared" si="147"/>
        <v>38.264736682866001</v>
      </c>
      <c r="Z385" s="151">
        <f t="shared" si="147"/>
        <v>11.697852482232076</v>
      </c>
      <c r="AA385" s="151">
        <f>SUM(AA386,AA387,AA389)</f>
        <v>0</v>
      </c>
      <c r="AB385" s="150" t="s">
        <v>925</v>
      </c>
      <c r="AC385" s="148" t="s">
        <v>2190</v>
      </c>
      <c r="AD385" s="247" t="s">
        <v>275</v>
      </c>
      <c r="AE385" s="248" t="s">
        <v>275</v>
      </c>
      <c r="AF385" s="249" t="s">
        <v>275</v>
      </c>
      <c r="AG385" s="148" t="s">
        <v>275</v>
      </c>
      <c r="AH385" s="250" t="s">
        <v>275</v>
      </c>
      <c r="AI385" s="149" t="s">
        <v>275</v>
      </c>
      <c r="AJ385" s="94"/>
    </row>
    <row r="386" spans="1:36" ht="26" outlineLevel="1" x14ac:dyDescent="0.3">
      <c r="A386" s="165">
        <v>369</v>
      </c>
      <c r="B386" s="166" t="s">
        <v>923</v>
      </c>
      <c r="C386" s="166" t="s">
        <v>246</v>
      </c>
      <c r="D386" s="165" t="s">
        <v>3571</v>
      </c>
      <c r="E386" s="240" t="s">
        <v>3763</v>
      </c>
      <c r="F386" s="189">
        <v>1</v>
      </c>
      <c r="G386" s="189">
        <v>15</v>
      </c>
      <c r="H386" s="189">
        <v>568</v>
      </c>
      <c r="I386" s="189">
        <v>568</v>
      </c>
      <c r="J386" s="170" t="s">
        <v>925</v>
      </c>
      <c r="K386" s="170">
        <v>8.8966780361532543</v>
      </c>
      <c r="L386" s="170">
        <v>8.6424476128238137</v>
      </c>
      <c r="M386" s="170">
        <v>0.79820088645935217</v>
      </c>
      <c r="N386" s="170">
        <v>17.901403367975977</v>
      </c>
      <c r="O386" s="170">
        <v>2.797427157968134</v>
      </c>
      <c r="P386" s="170">
        <v>29.168165415514242</v>
      </c>
      <c r="Q386" s="170">
        <v>9.2026086767987998</v>
      </c>
      <c r="R386" s="170">
        <v>11.952850607663907</v>
      </c>
      <c r="S386" s="170">
        <v>14.630833676597902</v>
      </c>
      <c r="T386" s="170">
        <v>8.9948073769898844</v>
      </c>
      <c r="U386" s="170">
        <v>7.864115716051022</v>
      </c>
      <c r="V386" s="170">
        <v>2.4591096378464039</v>
      </c>
      <c r="W386" s="170">
        <v>0.19228740532919875</v>
      </c>
      <c r="X386" s="170">
        <v>9.982642856939597E-2</v>
      </c>
      <c r="Y386" s="170">
        <v>4.975028525699484</v>
      </c>
      <c r="Z386" s="170">
        <v>6.2898031742634293E-4</v>
      </c>
      <c r="AA386" s="170">
        <v>0</v>
      </c>
      <c r="AB386" s="170" t="s">
        <v>925</v>
      </c>
      <c r="AC386" s="191" t="s">
        <v>1923</v>
      </c>
      <c r="AD386" s="241" t="s">
        <v>275</v>
      </c>
      <c r="AE386" s="193" t="s">
        <v>275</v>
      </c>
      <c r="AF386" s="192" t="s">
        <v>275</v>
      </c>
      <c r="AG386" s="191" t="s">
        <v>275</v>
      </c>
      <c r="AH386" s="194" t="s">
        <v>275</v>
      </c>
      <c r="AI386" s="169" t="s">
        <v>275</v>
      </c>
      <c r="AJ386" s="94"/>
    </row>
    <row r="387" spans="1:36" ht="26" outlineLevel="1" x14ac:dyDescent="0.3">
      <c r="A387" s="287">
        <v>370</v>
      </c>
      <c r="B387" s="288" t="s">
        <v>923</v>
      </c>
      <c r="C387" s="352" t="s">
        <v>3359</v>
      </c>
      <c r="D387" s="351" t="s">
        <v>3360</v>
      </c>
      <c r="E387" s="338" t="s">
        <v>275</v>
      </c>
      <c r="F387" s="339" t="s">
        <v>275</v>
      </c>
      <c r="G387" s="339" t="s">
        <v>275</v>
      </c>
      <c r="H387" s="339" t="s">
        <v>275</v>
      </c>
      <c r="I387" s="339" t="s">
        <v>275</v>
      </c>
      <c r="J387" s="290" t="s">
        <v>925</v>
      </c>
      <c r="K387" s="290">
        <f t="shared" ref="K387:AA387" si="148">K388*K$381</f>
        <v>4.7597865851378414</v>
      </c>
      <c r="L387" s="290">
        <f t="shared" si="148"/>
        <v>12.558970522919827</v>
      </c>
      <c r="M387" s="290">
        <f t="shared" si="148"/>
        <v>1.8548529690210733</v>
      </c>
      <c r="N387" s="290">
        <f t="shared" si="148"/>
        <v>9.8606441168646022</v>
      </c>
      <c r="O387" s="290">
        <f t="shared" si="148"/>
        <v>5.1052905214879081</v>
      </c>
      <c r="P387" s="290">
        <f t="shared" si="148"/>
        <v>14.393341619965028</v>
      </c>
      <c r="Q387" s="290">
        <f t="shared" si="148"/>
        <v>6.8771160744413651</v>
      </c>
      <c r="R387" s="290">
        <f t="shared" si="148"/>
        <v>3.2318698035004547</v>
      </c>
      <c r="S387" s="290">
        <f t="shared" si="148"/>
        <v>2.5940848194250772</v>
      </c>
      <c r="T387" s="290">
        <f t="shared" si="148"/>
        <v>12.122276643979946</v>
      </c>
      <c r="U387" s="290">
        <f t="shared" si="148"/>
        <v>1.6797799571354648</v>
      </c>
      <c r="V387" s="290">
        <f t="shared" si="148"/>
        <v>6.2986662218567853</v>
      </c>
      <c r="W387" s="290">
        <f t="shared" si="148"/>
        <v>0.55696106877828822</v>
      </c>
      <c r="X387" s="290">
        <f t="shared" si="148"/>
        <v>6.1427222824937795</v>
      </c>
      <c r="Y387" s="290">
        <f t="shared" si="148"/>
        <v>4.5946621865451709</v>
      </c>
      <c r="Z387" s="290">
        <f t="shared" si="148"/>
        <v>11.697086708550488</v>
      </c>
      <c r="AA387" s="290">
        <f t="shared" si="148"/>
        <v>0</v>
      </c>
      <c r="AB387" s="290" t="s">
        <v>925</v>
      </c>
      <c r="AC387" s="291" t="s">
        <v>2903</v>
      </c>
      <c r="AD387" s="324" t="s">
        <v>275</v>
      </c>
      <c r="AE387" s="325" t="s">
        <v>275</v>
      </c>
      <c r="AF387" s="326" t="s">
        <v>275</v>
      </c>
      <c r="AG387" s="291" t="s">
        <v>275</v>
      </c>
      <c r="AH387" s="329" t="s">
        <v>275</v>
      </c>
      <c r="AI387" s="289" t="s">
        <v>275</v>
      </c>
      <c r="AJ387" s="94"/>
    </row>
    <row r="388" spans="1:36" outlineLevel="1" x14ac:dyDescent="0.3">
      <c r="A388" s="550">
        <v>371</v>
      </c>
      <c r="B388" s="551" t="s">
        <v>275</v>
      </c>
      <c r="C388" s="551" t="s">
        <v>275</v>
      </c>
      <c r="D388" s="550" t="s">
        <v>3361</v>
      </c>
      <c r="E388" s="554" t="s">
        <v>275</v>
      </c>
      <c r="F388" s="555" t="s">
        <v>275</v>
      </c>
      <c r="G388" s="555" t="s">
        <v>275</v>
      </c>
      <c r="H388" s="555" t="s">
        <v>275</v>
      </c>
      <c r="I388" s="555" t="s">
        <v>275</v>
      </c>
      <c r="J388" s="553" t="s">
        <v>275</v>
      </c>
      <c r="K388" s="560">
        <v>0.85935028068683295</v>
      </c>
      <c r="L388" s="560">
        <v>0.85935028068683295</v>
      </c>
      <c r="M388" s="560">
        <v>0.85935028068683295</v>
      </c>
      <c r="N388" s="560">
        <v>0.85935028068683295</v>
      </c>
      <c r="O388" s="560">
        <v>0.69420922183320311</v>
      </c>
      <c r="P388" s="560">
        <v>0.85935028068683295</v>
      </c>
      <c r="Q388" s="560">
        <v>1</v>
      </c>
      <c r="R388" s="560">
        <v>1</v>
      </c>
      <c r="S388" s="560">
        <v>0.32124274297462718</v>
      </c>
      <c r="T388" s="560">
        <v>1</v>
      </c>
      <c r="U388" s="560">
        <v>1</v>
      </c>
      <c r="V388" s="560">
        <v>0.85935028068683295</v>
      </c>
      <c r="W388" s="560">
        <v>0.85935028068683295</v>
      </c>
      <c r="X388" s="560">
        <v>0.85935028068683295</v>
      </c>
      <c r="Y388" s="560">
        <v>1</v>
      </c>
      <c r="Z388" s="560">
        <v>0.85935028068683295</v>
      </c>
      <c r="AA388" s="560">
        <v>0.85935028068683295</v>
      </c>
      <c r="AB388" s="553" t="s">
        <v>275</v>
      </c>
      <c r="AC388" s="559" t="s">
        <v>1445</v>
      </c>
      <c r="AD388" s="556" t="s">
        <v>275</v>
      </c>
      <c r="AE388" s="557" t="s">
        <v>275</v>
      </c>
      <c r="AF388" s="558" t="s">
        <v>275</v>
      </c>
      <c r="AG388" s="559" t="s">
        <v>275</v>
      </c>
      <c r="AH388" s="304" t="s">
        <v>275</v>
      </c>
      <c r="AI388" s="552" t="s">
        <v>275</v>
      </c>
      <c r="AJ388" s="94"/>
    </row>
    <row r="389" spans="1:36" ht="26" outlineLevel="1" x14ac:dyDescent="0.3">
      <c r="A389" s="165">
        <v>372</v>
      </c>
      <c r="B389" s="166" t="s">
        <v>923</v>
      </c>
      <c r="C389" s="166" t="s">
        <v>72</v>
      </c>
      <c r="D389" s="165" t="s">
        <v>1461</v>
      </c>
      <c r="E389" s="240" t="s">
        <v>3764</v>
      </c>
      <c r="F389" s="189">
        <v>1</v>
      </c>
      <c r="G389" s="189">
        <v>15</v>
      </c>
      <c r="H389" s="189">
        <v>567</v>
      </c>
      <c r="I389" s="189">
        <v>567</v>
      </c>
      <c r="J389" s="170" t="s">
        <v>925</v>
      </c>
      <c r="K389" s="170">
        <v>28.961159737658591</v>
      </c>
      <c r="L389" s="170">
        <v>25.647751970222895</v>
      </c>
      <c r="M389" s="170">
        <v>1.5572444656057509</v>
      </c>
      <c r="N389" s="170">
        <v>39.25680684611136</v>
      </c>
      <c r="O389" s="170">
        <v>4.9351927940747622</v>
      </c>
      <c r="P389" s="170">
        <v>66.903927180233495</v>
      </c>
      <c r="Q389" s="170">
        <v>4.595389582337666</v>
      </c>
      <c r="R389" s="170">
        <v>9.8176101486210623</v>
      </c>
      <c r="S389" s="170">
        <v>68.495382951289329</v>
      </c>
      <c r="T389" s="170">
        <v>13.192308987791238</v>
      </c>
      <c r="U389" s="170">
        <v>1.9914430086284125</v>
      </c>
      <c r="V389" s="170">
        <v>14.564657106911563</v>
      </c>
      <c r="W389" s="170">
        <v>4.2863355220430357</v>
      </c>
      <c r="X389" s="170">
        <v>0.29845473524625332</v>
      </c>
      <c r="Y389" s="170">
        <v>28.695045970621347</v>
      </c>
      <c r="Z389" s="170">
        <v>1.3679336416206426E-4</v>
      </c>
      <c r="AA389" s="170">
        <v>0</v>
      </c>
      <c r="AB389" s="170" t="s">
        <v>925</v>
      </c>
      <c r="AC389" s="191" t="s">
        <v>1923</v>
      </c>
      <c r="AD389" s="241" t="s">
        <v>275</v>
      </c>
      <c r="AE389" s="193" t="s">
        <v>275</v>
      </c>
      <c r="AF389" s="192" t="s">
        <v>275</v>
      </c>
      <c r="AG389" s="191" t="s">
        <v>275</v>
      </c>
      <c r="AH389" s="194" t="s">
        <v>275</v>
      </c>
      <c r="AI389" s="169" t="s">
        <v>275</v>
      </c>
      <c r="AJ389" s="94"/>
    </row>
    <row r="390" spans="1:36" ht="26" x14ac:dyDescent="0.3">
      <c r="A390" s="138">
        <v>373</v>
      </c>
      <c r="B390" s="138" t="s">
        <v>923</v>
      </c>
      <c r="C390" s="172" t="s">
        <v>357</v>
      </c>
      <c r="D390" s="138" t="s">
        <v>358</v>
      </c>
      <c r="E390" s="172" t="s">
        <v>275</v>
      </c>
      <c r="F390" s="141" t="s">
        <v>275</v>
      </c>
      <c r="G390" s="141" t="s">
        <v>275</v>
      </c>
      <c r="H390" s="141" t="s">
        <v>275</v>
      </c>
      <c r="I390" s="141" t="s">
        <v>275</v>
      </c>
      <c r="J390" s="244" t="s">
        <v>275</v>
      </c>
      <c r="K390" s="244" t="s">
        <v>275</v>
      </c>
      <c r="L390" s="244" t="s">
        <v>275</v>
      </c>
      <c r="M390" s="244" t="s">
        <v>275</v>
      </c>
      <c r="N390" s="244" t="s">
        <v>275</v>
      </c>
      <c r="O390" s="244" t="s">
        <v>275</v>
      </c>
      <c r="P390" s="244" t="s">
        <v>275</v>
      </c>
      <c r="Q390" s="244" t="s">
        <v>275</v>
      </c>
      <c r="R390" s="244" t="s">
        <v>275</v>
      </c>
      <c r="S390" s="244" t="s">
        <v>275</v>
      </c>
      <c r="T390" s="244" t="s">
        <v>275</v>
      </c>
      <c r="U390" s="244" t="s">
        <v>275</v>
      </c>
      <c r="V390" s="244" t="s">
        <v>275</v>
      </c>
      <c r="W390" s="244" t="s">
        <v>275</v>
      </c>
      <c r="X390" s="244" t="s">
        <v>275</v>
      </c>
      <c r="Y390" s="244" t="s">
        <v>275</v>
      </c>
      <c r="Z390" s="244" t="s">
        <v>275</v>
      </c>
      <c r="AA390" s="244" t="s">
        <v>275</v>
      </c>
      <c r="AB390" s="244" t="s">
        <v>275</v>
      </c>
      <c r="AC390" s="140" t="s">
        <v>275</v>
      </c>
      <c r="AD390" s="341" t="s">
        <v>275</v>
      </c>
      <c r="AE390" s="143" t="s">
        <v>275</v>
      </c>
      <c r="AF390" s="142" t="s">
        <v>275</v>
      </c>
      <c r="AG390" s="140" t="s">
        <v>275</v>
      </c>
      <c r="AH390" s="144" t="s">
        <v>275</v>
      </c>
      <c r="AI390" s="141" t="s">
        <v>275</v>
      </c>
      <c r="AJ390" s="94"/>
    </row>
    <row r="391" spans="1:36" ht="39" outlineLevel="1" x14ac:dyDescent="0.3">
      <c r="A391" s="145">
        <v>374</v>
      </c>
      <c r="B391" s="146" t="s">
        <v>923</v>
      </c>
      <c r="C391" s="405" t="s">
        <v>235</v>
      </c>
      <c r="D391" s="406" t="s">
        <v>4369</v>
      </c>
      <c r="E391" s="405" t="s">
        <v>275</v>
      </c>
      <c r="F391" s="150" t="s">
        <v>275</v>
      </c>
      <c r="G391" s="150" t="s">
        <v>275</v>
      </c>
      <c r="H391" s="150" t="s">
        <v>275</v>
      </c>
      <c r="I391" s="150" t="s">
        <v>275</v>
      </c>
      <c r="J391" s="150" t="s">
        <v>925</v>
      </c>
      <c r="K391" s="151">
        <f>SUM(K393,K410,K425)</f>
        <v>67.787070526564875</v>
      </c>
      <c r="L391" s="151">
        <f t="shared" ref="L391:AA391" si="149">SUM(L393,L410,L425)</f>
        <v>99.852882471156832</v>
      </c>
      <c r="M391" s="151">
        <f t="shared" si="149"/>
        <v>31.700012286063295</v>
      </c>
      <c r="N391" s="151">
        <f t="shared" si="149"/>
        <v>125.85994811582339</v>
      </c>
      <c r="O391" s="151">
        <f t="shared" si="149"/>
        <v>55.215365049726628</v>
      </c>
      <c r="P391" s="151">
        <f t="shared" si="149"/>
        <v>262.81802129782784</v>
      </c>
      <c r="Q391" s="151">
        <f t="shared" si="149"/>
        <v>72.13641207907753</v>
      </c>
      <c r="R391" s="151">
        <f t="shared" si="149"/>
        <v>85.526398852615628</v>
      </c>
      <c r="S391" s="151">
        <f t="shared" si="149"/>
        <v>76.548766020562525</v>
      </c>
      <c r="T391" s="151">
        <f t="shared" si="149"/>
        <v>95.625426122011731</v>
      </c>
      <c r="U391" s="151">
        <f t="shared" si="149"/>
        <v>64.192797566744233</v>
      </c>
      <c r="V391" s="151">
        <f t="shared" si="149"/>
        <v>16.938939371005144</v>
      </c>
      <c r="W391" s="151">
        <f t="shared" si="149"/>
        <v>32.00969090350889</v>
      </c>
      <c r="X391" s="151">
        <f t="shared" si="149"/>
        <v>28.273216485668584</v>
      </c>
      <c r="Y391" s="151">
        <f t="shared" si="149"/>
        <v>100.61369975292406</v>
      </c>
      <c r="Z391" s="151">
        <f t="shared" si="149"/>
        <v>2.9115497166742843</v>
      </c>
      <c r="AA391" s="151">
        <f t="shared" si="149"/>
        <v>12.503417419408398</v>
      </c>
      <c r="AB391" s="150" t="s">
        <v>925</v>
      </c>
      <c r="AC391" s="148" t="s">
        <v>2192</v>
      </c>
      <c r="AD391" s="247" t="s">
        <v>275</v>
      </c>
      <c r="AE391" s="248" t="s">
        <v>275</v>
      </c>
      <c r="AF391" s="249" t="s">
        <v>275</v>
      </c>
      <c r="AG391" s="148" t="s">
        <v>275</v>
      </c>
      <c r="AH391" s="250" t="s">
        <v>275</v>
      </c>
      <c r="AI391" s="149" t="s">
        <v>275</v>
      </c>
      <c r="AJ391" s="94"/>
    </row>
    <row r="392" spans="1:36" ht="26" x14ac:dyDescent="0.3">
      <c r="A392" s="138">
        <v>375</v>
      </c>
      <c r="B392" s="138" t="s">
        <v>923</v>
      </c>
      <c r="C392" s="172" t="s">
        <v>3363</v>
      </c>
      <c r="D392" s="138" t="s">
        <v>3368</v>
      </c>
      <c r="E392" s="172" t="s">
        <v>275</v>
      </c>
      <c r="F392" s="141" t="s">
        <v>275</v>
      </c>
      <c r="G392" s="141" t="s">
        <v>275</v>
      </c>
      <c r="H392" s="141" t="s">
        <v>275</v>
      </c>
      <c r="I392" s="141" t="s">
        <v>275</v>
      </c>
      <c r="J392" s="244" t="s">
        <v>275</v>
      </c>
      <c r="K392" s="244" t="s">
        <v>275</v>
      </c>
      <c r="L392" s="244" t="s">
        <v>275</v>
      </c>
      <c r="M392" s="244" t="s">
        <v>275</v>
      </c>
      <c r="N392" s="244" t="s">
        <v>275</v>
      </c>
      <c r="O392" s="244" t="s">
        <v>275</v>
      </c>
      <c r="P392" s="244" t="s">
        <v>275</v>
      </c>
      <c r="Q392" s="244" t="s">
        <v>275</v>
      </c>
      <c r="R392" s="244" t="s">
        <v>275</v>
      </c>
      <c r="S392" s="244" t="s">
        <v>275</v>
      </c>
      <c r="T392" s="244" t="s">
        <v>275</v>
      </c>
      <c r="U392" s="244" t="s">
        <v>275</v>
      </c>
      <c r="V392" s="244" t="s">
        <v>275</v>
      </c>
      <c r="W392" s="244" t="s">
        <v>275</v>
      </c>
      <c r="X392" s="244" t="s">
        <v>275</v>
      </c>
      <c r="Y392" s="244" t="s">
        <v>275</v>
      </c>
      <c r="Z392" s="244" t="s">
        <v>275</v>
      </c>
      <c r="AA392" s="244" t="s">
        <v>275</v>
      </c>
      <c r="AB392" s="244" t="s">
        <v>275</v>
      </c>
      <c r="AC392" s="140" t="s">
        <v>275</v>
      </c>
      <c r="AD392" s="341" t="s">
        <v>275</v>
      </c>
      <c r="AE392" s="143" t="s">
        <v>275</v>
      </c>
      <c r="AF392" s="142" t="s">
        <v>275</v>
      </c>
      <c r="AG392" s="140" t="s">
        <v>275</v>
      </c>
      <c r="AH392" s="144" t="s">
        <v>275</v>
      </c>
      <c r="AI392" s="141" t="s">
        <v>275</v>
      </c>
      <c r="AJ392" s="94"/>
    </row>
    <row r="393" spans="1:36" ht="26" outlineLevel="1" x14ac:dyDescent="0.3">
      <c r="A393" s="145">
        <v>376</v>
      </c>
      <c r="B393" s="146" t="s">
        <v>923</v>
      </c>
      <c r="C393" s="405" t="s">
        <v>3364</v>
      </c>
      <c r="D393" s="406" t="s">
        <v>3572</v>
      </c>
      <c r="E393" s="405" t="s">
        <v>275</v>
      </c>
      <c r="F393" s="150" t="s">
        <v>275</v>
      </c>
      <c r="G393" s="150" t="s">
        <v>275</v>
      </c>
      <c r="H393" s="150" t="s">
        <v>275</v>
      </c>
      <c r="I393" s="150" t="s">
        <v>275</v>
      </c>
      <c r="J393" s="150" t="s">
        <v>925</v>
      </c>
      <c r="K393" s="151">
        <f>K396</f>
        <v>51.754546449277825</v>
      </c>
      <c r="L393" s="151">
        <f t="shared" ref="L393:AA393" si="150">L396</f>
        <v>81.8005293951759</v>
      </c>
      <c r="M393" s="151">
        <f t="shared" si="150"/>
        <v>16.99292984587743</v>
      </c>
      <c r="N393" s="151">
        <f t="shared" si="150"/>
        <v>102.02416904381326</v>
      </c>
      <c r="O393" s="151">
        <f t="shared" si="150"/>
        <v>26.324509202135797</v>
      </c>
      <c r="P393" s="151">
        <f t="shared" si="150"/>
        <v>214.76822754739516</v>
      </c>
      <c r="Q393" s="151">
        <f t="shared" si="150"/>
        <v>64.737281753638953</v>
      </c>
      <c r="R393" s="151">
        <f t="shared" si="150"/>
        <v>68.310561701936678</v>
      </c>
      <c r="S393" s="151">
        <f t="shared" si="150"/>
        <v>36.046234103395904</v>
      </c>
      <c r="T393" s="151">
        <f t="shared" si="150"/>
        <v>82.093950060818315</v>
      </c>
      <c r="U393" s="151">
        <f t="shared" si="150"/>
        <v>54.502131131650003</v>
      </c>
      <c r="V393" s="151">
        <f t="shared" si="150"/>
        <v>11.6890744372161</v>
      </c>
      <c r="W393" s="151">
        <f t="shared" si="150"/>
        <v>15.504990897126135</v>
      </c>
      <c r="X393" s="151">
        <f t="shared" si="150"/>
        <v>5.7818332853743728</v>
      </c>
      <c r="Y393" s="151">
        <f t="shared" si="150"/>
        <v>71.523840458090874</v>
      </c>
      <c r="Z393" s="151">
        <f t="shared" si="150"/>
        <v>1.9951833252172664</v>
      </c>
      <c r="AA393" s="151">
        <f t="shared" si="150"/>
        <v>12.503417419408398</v>
      </c>
      <c r="AB393" s="150" t="s">
        <v>925</v>
      </c>
      <c r="AC393" s="148" t="s">
        <v>3379</v>
      </c>
      <c r="AD393" s="247" t="s">
        <v>275</v>
      </c>
      <c r="AE393" s="248" t="s">
        <v>275</v>
      </c>
      <c r="AF393" s="249" t="s">
        <v>275</v>
      </c>
      <c r="AG393" s="148" t="s">
        <v>275</v>
      </c>
      <c r="AH393" s="250" t="s">
        <v>275</v>
      </c>
      <c r="AI393" s="149" t="s">
        <v>275</v>
      </c>
      <c r="AJ393" s="94"/>
    </row>
    <row r="394" spans="1:36" outlineLevel="1" x14ac:dyDescent="0.3">
      <c r="A394" s="482">
        <v>377</v>
      </c>
      <c r="B394" s="483" t="s">
        <v>275</v>
      </c>
      <c r="C394" s="483" t="s">
        <v>3377</v>
      </c>
      <c r="D394" s="482" t="s">
        <v>3378</v>
      </c>
      <c r="E394" s="483" t="s">
        <v>275</v>
      </c>
      <c r="F394" s="485" t="s">
        <v>275</v>
      </c>
      <c r="G394" s="485" t="s">
        <v>275</v>
      </c>
      <c r="H394" s="485" t="s">
        <v>275</v>
      </c>
      <c r="I394" s="485" t="s">
        <v>275</v>
      </c>
      <c r="J394" s="486" t="s">
        <v>925</v>
      </c>
      <c r="K394" s="486" t="s">
        <v>1351</v>
      </c>
      <c r="L394" s="486" t="s">
        <v>1351</v>
      </c>
      <c r="M394" s="486" t="s">
        <v>1351</v>
      </c>
      <c r="N394" s="486" t="s">
        <v>1351</v>
      </c>
      <c r="O394" s="486" t="s">
        <v>1351</v>
      </c>
      <c r="P394" s="486" t="s">
        <v>1351</v>
      </c>
      <c r="Q394" s="486" t="s">
        <v>1351</v>
      </c>
      <c r="R394" s="486" t="s">
        <v>1351</v>
      </c>
      <c r="S394" s="486" t="s">
        <v>1351</v>
      </c>
      <c r="T394" s="486" t="s">
        <v>1351</v>
      </c>
      <c r="U394" s="486" t="s">
        <v>1351</v>
      </c>
      <c r="V394" s="486" t="s">
        <v>1351</v>
      </c>
      <c r="W394" s="486" t="s">
        <v>1351</v>
      </c>
      <c r="X394" s="486" t="s">
        <v>1351</v>
      </c>
      <c r="Y394" s="486" t="s">
        <v>1351</v>
      </c>
      <c r="Z394" s="486" t="s">
        <v>1351</v>
      </c>
      <c r="AA394" s="486" t="s">
        <v>1351</v>
      </c>
      <c r="AB394" s="486" t="s">
        <v>275</v>
      </c>
      <c r="AC394" s="316" t="s">
        <v>3121</v>
      </c>
      <c r="AD394" s="486" t="s">
        <v>275</v>
      </c>
      <c r="AE394" s="482" t="s">
        <v>275</v>
      </c>
      <c r="AF394" s="485" t="s">
        <v>275</v>
      </c>
      <c r="AG394" s="483" t="s">
        <v>275</v>
      </c>
      <c r="AH394" s="487" t="s">
        <v>275</v>
      </c>
      <c r="AI394" s="485" t="s">
        <v>275</v>
      </c>
      <c r="AJ394" s="94"/>
    </row>
    <row r="395" spans="1:36" outlineLevel="1" x14ac:dyDescent="0.3">
      <c r="A395" s="482">
        <v>378</v>
      </c>
      <c r="B395" s="483" t="s">
        <v>275</v>
      </c>
      <c r="C395" s="483" t="s">
        <v>3365</v>
      </c>
      <c r="D395" s="482" t="s">
        <v>3069</v>
      </c>
      <c r="E395" s="483" t="s">
        <v>275</v>
      </c>
      <c r="F395" s="485" t="s">
        <v>275</v>
      </c>
      <c r="G395" s="485" t="s">
        <v>275</v>
      </c>
      <c r="H395" s="485" t="s">
        <v>275</v>
      </c>
      <c r="I395" s="485" t="s">
        <v>275</v>
      </c>
      <c r="J395" s="486" t="s">
        <v>925</v>
      </c>
      <c r="K395" s="486" t="s">
        <v>1351</v>
      </c>
      <c r="L395" s="486" t="s">
        <v>1351</v>
      </c>
      <c r="M395" s="486" t="s">
        <v>1351</v>
      </c>
      <c r="N395" s="486" t="s">
        <v>1351</v>
      </c>
      <c r="O395" s="486" t="s">
        <v>1351</v>
      </c>
      <c r="P395" s="486" t="s">
        <v>1351</v>
      </c>
      <c r="Q395" s="486" t="s">
        <v>1351</v>
      </c>
      <c r="R395" s="486" t="s">
        <v>1351</v>
      </c>
      <c r="S395" s="486" t="s">
        <v>1351</v>
      </c>
      <c r="T395" s="486" t="s">
        <v>1351</v>
      </c>
      <c r="U395" s="486" t="s">
        <v>1351</v>
      </c>
      <c r="V395" s="486" t="s">
        <v>1351</v>
      </c>
      <c r="W395" s="486" t="s">
        <v>1351</v>
      </c>
      <c r="X395" s="486" t="s">
        <v>1351</v>
      </c>
      <c r="Y395" s="486" t="s">
        <v>1351</v>
      </c>
      <c r="Z395" s="486" t="s">
        <v>1351</v>
      </c>
      <c r="AA395" s="486" t="s">
        <v>1351</v>
      </c>
      <c r="AB395" s="486" t="s">
        <v>275</v>
      </c>
      <c r="AC395" s="316" t="s">
        <v>3121</v>
      </c>
      <c r="AD395" s="486" t="s">
        <v>275</v>
      </c>
      <c r="AE395" s="482" t="s">
        <v>275</v>
      </c>
      <c r="AF395" s="485" t="s">
        <v>275</v>
      </c>
      <c r="AG395" s="483" t="s">
        <v>275</v>
      </c>
      <c r="AH395" s="487" t="s">
        <v>275</v>
      </c>
      <c r="AI395" s="485" t="s">
        <v>275</v>
      </c>
      <c r="AJ395" s="94"/>
    </row>
    <row r="396" spans="1:36" ht="26" outlineLevel="1" x14ac:dyDescent="0.3">
      <c r="A396" s="145">
        <v>379</v>
      </c>
      <c r="B396" s="146" t="s">
        <v>923</v>
      </c>
      <c r="C396" s="280" t="s">
        <v>435</v>
      </c>
      <c r="D396" s="145" t="s">
        <v>1435</v>
      </c>
      <c r="E396" s="245" t="s">
        <v>275</v>
      </c>
      <c r="F396" s="246" t="s">
        <v>275</v>
      </c>
      <c r="G396" s="246" t="s">
        <v>275</v>
      </c>
      <c r="H396" s="246" t="s">
        <v>275</v>
      </c>
      <c r="I396" s="246" t="s">
        <v>275</v>
      </c>
      <c r="J396" s="150" t="s">
        <v>925</v>
      </c>
      <c r="K396" s="150">
        <f t="shared" ref="K396:AA396" si="151">K403+K406*$AD$406+K405*$AD$405+K404*$AD$404</f>
        <v>51.754546449277825</v>
      </c>
      <c r="L396" s="150">
        <f t="shared" si="151"/>
        <v>81.8005293951759</v>
      </c>
      <c r="M396" s="150">
        <f t="shared" si="151"/>
        <v>16.99292984587743</v>
      </c>
      <c r="N396" s="150">
        <f t="shared" si="151"/>
        <v>102.02416904381326</v>
      </c>
      <c r="O396" s="150">
        <f t="shared" si="151"/>
        <v>26.324509202135797</v>
      </c>
      <c r="P396" s="150">
        <f t="shared" si="151"/>
        <v>214.76822754739516</v>
      </c>
      <c r="Q396" s="150">
        <f t="shared" si="151"/>
        <v>64.737281753638953</v>
      </c>
      <c r="R396" s="150">
        <f t="shared" si="151"/>
        <v>68.310561701936678</v>
      </c>
      <c r="S396" s="150">
        <f t="shared" si="151"/>
        <v>36.046234103395904</v>
      </c>
      <c r="T396" s="150">
        <f t="shared" si="151"/>
        <v>82.093950060818315</v>
      </c>
      <c r="U396" s="150">
        <f t="shared" si="151"/>
        <v>54.502131131650003</v>
      </c>
      <c r="V396" s="150">
        <f t="shared" si="151"/>
        <v>11.6890744372161</v>
      </c>
      <c r="W396" s="150">
        <f t="shared" si="151"/>
        <v>15.504990897126135</v>
      </c>
      <c r="X396" s="150">
        <f t="shared" si="151"/>
        <v>5.7818332853743728</v>
      </c>
      <c r="Y396" s="150">
        <f t="shared" si="151"/>
        <v>71.523840458090874</v>
      </c>
      <c r="Z396" s="150">
        <f t="shared" si="151"/>
        <v>1.9951833252172664</v>
      </c>
      <c r="AA396" s="150">
        <f t="shared" si="151"/>
        <v>12.503417419408398</v>
      </c>
      <c r="AB396" s="150" t="s">
        <v>925</v>
      </c>
      <c r="AC396" s="148" t="s">
        <v>2790</v>
      </c>
      <c r="AD396" s="247" t="s">
        <v>275</v>
      </c>
      <c r="AE396" s="248" t="s">
        <v>275</v>
      </c>
      <c r="AF396" s="249" t="s">
        <v>275</v>
      </c>
      <c r="AG396" s="148" t="s">
        <v>275</v>
      </c>
      <c r="AH396" s="250" t="s">
        <v>275</v>
      </c>
      <c r="AI396" s="149" t="s">
        <v>275</v>
      </c>
      <c r="AJ396" s="94"/>
    </row>
    <row r="397" spans="1:36" ht="26" outlineLevel="1" x14ac:dyDescent="0.3">
      <c r="A397" s="145">
        <v>380</v>
      </c>
      <c r="B397" s="146" t="s">
        <v>923</v>
      </c>
      <c r="C397" s="280" t="s">
        <v>435</v>
      </c>
      <c r="D397" s="145" t="s">
        <v>1436</v>
      </c>
      <c r="E397" s="245" t="s">
        <v>275</v>
      </c>
      <c r="F397" s="246" t="s">
        <v>275</v>
      </c>
      <c r="G397" s="246" t="s">
        <v>275</v>
      </c>
      <c r="H397" s="246" t="s">
        <v>275</v>
      </c>
      <c r="I397" s="246" t="s">
        <v>275</v>
      </c>
      <c r="J397" s="150" t="s">
        <v>925</v>
      </c>
      <c r="K397" s="150">
        <f t="shared" ref="K397:AA397" si="152">K403+K406*$AD$406+K405*$AD$405</f>
        <v>51.440071462436208</v>
      </c>
      <c r="L397" s="150">
        <f t="shared" si="152"/>
        <v>81.319517344959579</v>
      </c>
      <c r="M397" s="150">
        <f t="shared" si="152"/>
        <v>16.964349569487592</v>
      </c>
      <c r="N397" s="150">
        <f t="shared" si="152"/>
        <v>100.30400914434465</v>
      </c>
      <c r="O397" s="150">
        <f t="shared" si="152"/>
        <v>26.159099231862871</v>
      </c>
      <c r="P397" s="150">
        <f t="shared" si="152"/>
        <v>212.43250082705097</v>
      </c>
      <c r="Q397" s="150">
        <f t="shared" si="152"/>
        <v>52.985052576601667</v>
      </c>
      <c r="R397" s="150">
        <f t="shared" si="152"/>
        <v>64.17662918403056</v>
      </c>
      <c r="S397" s="150">
        <f t="shared" si="152"/>
        <v>35.588094249455764</v>
      </c>
      <c r="T397" s="150">
        <f t="shared" si="152"/>
        <v>80.585216781456637</v>
      </c>
      <c r="U397" s="150">
        <f t="shared" si="152"/>
        <v>43.147523537825322</v>
      </c>
      <c r="V397" s="150">
        <f t="shared" si="152"/>
        <v>11.05693857959996</v>
      </c>
      <c r="W397" s="150">
        <f t="shared" si="152"/>
        <v>15.398706219816923</v>
      </c>
      <c r="X397" s="150">
        <f t="shared" si="152"/>
        <v>5.6644060946217953</v>
      </c>
      <c r="Y397" s="150">
        <f t="shared" si="152"/>
        <v>67.760509782126135</v>
      </c>
      <c r="Z397" s="150">
        <f t="shared" si="152"/>
        <v>1.8803810294586425</v>
      </c>
      <c r="AA397" s="150">
        <f t="shared" si="152"/>
        <v>12.503417419408398</v>
      </c>
      <c r="AB397" s="150" t="s">
        <v>925</v>
      </c>
      <c r="AC397" s="148" t="s">
        <v>2791</v>
      </c>
      <c r="AD397" s="247" t="s">
        <v>275</v>
      </c>
      <c r="AE397" s="248" t="s">
        <v>275</v>
      </c>
      <c r="AF397" s="249" t="s">
        <v>275</v>
      </c>
      <c r="AG397" s="148" t="s">
        <v>275</v>
      </c>
      <c r="AH397" s="250" t="s">
        <v>275</v>
      </c>
      <c r="AI397" s="149" t="s">
        <v>275</v>
      </c>
      <c r="AJ397" s="94"/>
    </row>
    <row r="398" spans="1:36" ht="26" outlineLevel="1" x14ac:dyDescent="0.3">
      <c r="A398" s="145">
        <v>381</v>
      </c>
      <c r="B398" s="146" t="s">
        <v>923</v>
      </c>
      <c r="C398" s="280" t="s">
        <v>435</v>
      </c>
      <c r="D398" s="145" t="s">
        <v>1438</v>
      </c>
      <c r="E398" s="245" t="s">
        <v>275</v>
      </c>
      <c r="F398" s="246" t="s">
        <v>275</v>
      </c>
      <c r="G398" s="246" t="s">
        <v>275</v>
      </c>
      <c r="H398" s="246" t="s">
        <v>275</v>
      </c>
      <c r="I398" s="246" t="s">
        <v>275</v>
      </c>
      <c r="J398" s="150" t="s">
        <v>925</v>
      </c>
      <c r="K398" s="150">
        <f t="shared" ref="K398:AA398" si="153">K403+K406*$AD$406+K404*$AD$404</f>
        <v>42.405248013761465</v>
      </c>
      <c r="L398" s="150">
        <f t="shared" si="153"/>
        <v>76.495331089385502</v>
      </c>
      <c r="M398" s="150">
        <f t="shared" si="153"/>
        <v>10.693707856923552</v>
      </c>
      <c r="N398" s="150">
        <f t="shared" si="153"/>
        <v>85.067552434448558</v>
      </c>
      <c r="O398" s="150">
        <f t="shared" si="153"/>
        <v>24.984165019871998</v>
      </c>
      <c r="P398" s="150">
        <f t="shared" si="153"/>
        <v>203.44183248421643</v>
      </c>
      <c r="Q398" s="150">
        <f t="shared" si="153"/>
        <v>44.883026294731401</v>
      </c>
      <c r="R398" s="150">
        <f t="shared" si="153"/>
        <v>55.494701892825603</v>
      </c>
      <c r="S398" s="150">
        <f t="shared" si="153"/>
        <v>35.44335584828093</v>
      </c>
      <c r="T398" s="150">
        <f t="shared" si="153"/>
        <v>75.648408308151573</v>
      </c>
      <c r="U398" s="150">
        <f t="shared" si="153"/>
        <v>26.995764748469728</v>
      </c>
      <c r="V398" s="150">
        <f t="shared" si="153"/>
        <v>9.6086006582759005</v>
      </c>
      <c r="W398" s="150">
        <f t="shared" si="153"/>
        <v>13.167752754343951</v>
      </c>
      <c r="X398" s="150">
        <f t="shared" si="153"/>
        <v>4.9166326186472284</v>
      </c>
      <c r="Y398" s="150">
        <f t="shared" si="153"/>
        <v>62.69286309439503</v>
      </c>
      <c r="Z398" s="150">
        <f t="shared" si="153"/>
        <v>1.0376336474476666</v>
      </c>
      <c r="AA398" s="150">
        <f t="shared" si="153"/>
        <v>0.10864872079495706</v>
      </c>
      <c r="AB398" s="150" t="s">
        <v>925</v>
      </c>
      <c r="AC398" s="148" t="s">
        <v>2792</v>
      </c>
      <c r="AD398" s="247" t="s">
        <v>275</v>
      </c>
      <c r="AE398" s="248" t="s">
        <v>275</v>
      </c>
      <c r="AF398" s="249" t="s">
        <v>275</v>
      </c>
      <c r="AG398" s="148" t="s">
        <v>275</v>
      </c>
      <c r="AH398" s="250" t="s">
        <v>275</v>
      </c>
      <c r="AI398" s="149" t="s">
        <v>275</v>
      </c>
      <c r="AJ398" s="94"/>
    </row>
    <row r="399" spans="1:36" ht="26" outlineLevel="1" x14ac:dyDescent="0.3">
      <c r="A399" s="145">
        <v>382</v>
      </c>
      <c r="B399" s="146" t="s">
        <v>923</v>
      </c>
      <c r="C399" s="280" t="s">
        <v>435</v>
      </c>
      <c r="D399" s="145" t="s">
        <v>1439</v>
      </c>
      <c r="E399" s="245" t="s">
        <v>275</v>
      </c>
      <c r="F399" s="246" t="s">
        <v>275</v>
      </c>
      <c r="G399" s="246" t="s">
        <v>275</v>
      </c>
      <c r="H399" s="246" t="s">
        <v>275</v>
      </c>
      <c r="I399" s="246" t="s">
        <v>275</v>
      </c>
      <c r="J399" s="150" t="s">
        <v>925</v>
      </c>
      <c r="K399" s="150">
        <f t="shared" ref="K399:AA399" si="154">K403+K405*$AD$405+K404*$AD$404</f>
        <v>51.389194604559847</v>
      </c>
      <c r="L399" s="150">
        <f t="shared" si="154"/>
        <v>81.439912939128121</v>
      </c>
      <c r="M399" s="150">
        <f t="shared" si="154"/>
        <v>16.989914082162716</v>
      </c>
      <c r="N399" s="150">
        <f t="shared" si="154"/>
        <v>101.54892319293977</v>
      </c>
      <c r="O399" s="150">
        <f t="shared" si="154"/>
        <v>26.256778370756226</v>
      </c>
      <c r="P399" s="150">
        <f t="shared" si="154"/>
        <v>214.59405633305207</v>
      </c>
      <c r="Q399" s="150">
        <f t="shared" si="154"/>
        <v>63.733220442632295</v>
      </c>
      <c r="R399" s="150">
        <f t="shared" si="154"/>
        <v>68.224309793376108</v>
      </c>
      <c r="S399" s="150">
        <f t="shared" si="154"/>
        <v>35.980507938588595</v>
      </c>
      <c r="T399" s="150">
        <f t="shared" si="154"/>
        <v>81.325954108425719</v>
      </c>
      <c r="U399" s="150">
        <f t="shared" si="154"/>
        <v>54.007474936685782</v>
      </c>
      <c r="V399" s="150">
        <f t="shared" si="154"/>
        <v>11.593053869607747</v>
      </c>
      <c r="W399" s="150">
        <f t="shared" si="154"/>
        <v>15.436552241723188</v>
      </c>
      <c r="X399" s="150">
        <f t="shared" si="154"/>
        <v>5.7688446881908417</v>
      </c>
      <c r="Y399" s="150">
        <f t="shared" si="154"/>
        <v>70.993537468706847</v>
      </c>
      <c r="Z399" s="150">
        <f t="shared" si="154"/>
        <v>1.9933455889091141</v>
      </c>
      <c r="AA399" s="150">
        <f t="shared" si="154"/>
        <v>12.483304954591537</v>
      </c>
      <c r="AB399" s="150" t="s">
        <v>925</v>
      </c>
      <c r="AC399" s="148" t="s">
        <v>2452</v>
      </c>
      <c r="AD399" s="247" t="s">
        <v>275</v>
      </c>
      <c r="AE399" s="248" t="s">
        <v>275</v>
      </c>
      <c r="AF399" s="249" t="s">
        <v>275</v>
      </c>
      <c r="AG399" s="148" t="s">
        <v>275</v>
      </c>
      <c r="AH399" s="250" t="s">
        <v>275</v>
      </c>
      <c r="AI399" s="149" t="s">
        <v>275</v>
      </c>
      <c r="AJ399" s="94"/>
    </row>
    <row r="400" spans="1:36" ht="26" outlineLevel="1" x14ac:dyDescent="0.3">
      <c r="A400" s="145">
        <v>383</v>
      </c>
      <c r="B400" s="146" t="s">
        <v>923</v>
      </c>
      <c r="C400" s="280" t="s">
        <v>435</v>
      </c>
      <c r="D400" s="145" t="s">
        <v>1437</v>
      </c>
      <c r="E400" s="245" t="s">
        <v>275</v>
      </c>
      <c r="F400" s="246" t="s">
        <v>275</v>
      </c>
      <c r="G400" s="246" t="s">
        <v>275</v>
      </c>
      <c r="H400" s="246" t="s">
        <v>275</v>
      </c>
      <c r="I400" s="246" t="s">
        <v>275</v>
      </c>
      <c r="J400" s="150" t="s">
        <v>925</v>
      </c>
      <c r="K400" s="150">
        <f t="shared" ref="K400:AA400" si="155">K403+K406*$AD$406</f>
        <v>42.090773026919848</v>
      </c>
      <c r="L400" s="150">
        <f t="shared" si="155"/>
        <v>76.01431903916918</v>
      </c>
      <c r="M400" s="150">
        <f t="shared" si="155"/>
        <v>10.665127580533715</v>
      </c>
      <c r="N400" s="150">
        <f t="shared" si="155"/>
        <v>83.347392534979946</v>
      </c>
      <c r="O400" s="150">
        <f t="shared" si="155"/>
        <v>24.818755049599073</v>
      </c>
      <c r="P400" s="150">
        <f t="shared" si="155"/>
        <v>201.10610576387225</v>
      </c>
      <c r="Q400" s="150">
        <f t="shared" si="155"/>
        <v>33.130797117694108</v>
      </c>
      <c r="R400" s="150">
        <f t="shared" si="155"/>
        <v>51.360769374919478</v>
      </c>
      <c r="S400" s="150">
        <f t="shared" si="155"/>
        <v>34.985215994340791</v>
      </c>
      <c r="T400" s="150">
        <f t="shared" si="155"/>
        <v>74.139675028789895</v>
      </c>
      <c r="U400" s="150">
        <f t="shared" si="155"/>
        <v>15.641157154645043</v>
      </c>
      <c r="V400" s="150">
        <f t="shared" si="155"/>
        <v>8.9764648006597607</v>
      </c>
      <c r="W400" s="150">
        <f t="shared" si="155"/>
        <v>13.061468077034739</v>
      </c>
      <c r="X400" s="150">
        <f t="shared" si="155"/>
        <v>4.799205427894651</v>
      </c>
      <c r="Y400" s="150">
        <f t="shared" si="155"/>
        <v>58.929532418430291</v>
      </c>
      <c r="Z400" s="150">
        <f t="shared" si="155"/>
        <v>0.92283135168904273</v>
      </c>
      <c r="AA400" s="150">
        <f t="shared" si="155"/>
        <v>0.10864872079495706</v>
      </c>
      <c r="AB400" s="150" t="s">
        <v>925</v>
      </c>
      <c r="AC400" s="148" t="s">
        <v>2793</v>
      </c>
      <c r="AD400" s="247" t="s">
        <v>275</v>
      </c>
      <c r="AE400" s="248" t="s">
        <v>275</v>
      </c>
      <c r="AF400" s="249" t="s">
        <v>275</v>
      </c>
      <c r="AG400" s="148" t="s">
        <v>275</v>
      </c>
      <c r="AH400" s="250" t="s">
        <v>275</v>
      </c>
      <c r="AI400" s="149" t="s">
        <v>275</v>
      </c>
      <c r="AJ400" s="94"/>
    </row>
    <row r="401" spans="1:36" ht="26" outlineLevel="1" x14ac:dyDescent="0.3">
      <c r="A401" s="145">
        <v>384</v>
      </c>
      <c r="B401" s="146" t="s">
        <v>923</v>
      </c>
      <c r="C401" s="280" t="s">
        <v>435</v>
      </c>
      <c r="D401" s="145" t="s">
        <v>1440</v>
      </c>
      <c r="E401" s="245" t="s">
        <v>275</v>
      </c>
      <c r="F401" s="246" t="s">
        <v>275</v>
      </c>
      <c r="G401" s="246" t="s">
        <v>275</v>
      </c>
      <c r="H401" s="246" t="s">
        <v>275</v>
      </c>
      <c r="I401" s="246" t="s">
        <v>275</v>
      </c>
      <c r="J401" s="150" t="s">
        <v>925</v>
      </c>
      <c r="K401" s="150">
        <f t="shared" ref="K401:AA401" si="156">K403+K405*$AD$405</f>
        <v>51.07471961771823</v>
      </c>
      <c r="L401" s="150">
        <f t="shared" si="156"/>
        <v>80.958900888911799</v>
      </c>
      <c r="M401" s="150">
        <f t="shared" si="156"/>
        <v>16.961333805772878</v>
      </c>
      <c r="N401" s="150">
        <f t="shared" si="156"/>
        <v>99.828763293471155</v>
      </c>
      <c r="O401" s="150">
        <f t="shared" si="156"/>
        <v>26.091368400483301</v>
      </c>
      <c r="P401" s="150">
        <f t="shared" si="156"/>
        <v>212.25832961270788</v>
      </c>
      <c r="Q401" s="150">
        <f t="shared" si="156"/>
        <v>51.980991265595001</v>
      </c>
      <c r="R401" s="150">
        <f t="shared" si="156"/>
        <v>64.09037727546999</v>
      </c>
      <c r="S401" s="150">
        <f t="shared" si="156"/>
        <v>35.522368084648456</v>
      </c>
      <c r="T401" s="150">
        <f t="shared" si="156"/>
        <v>79.817220829064041</v>
      </c>
      <c r="U401" s="150">
        <f t="shared" si="156"/>
        <v>42.652867342861093</v>
      </c>
      <c r="V401" s="150">
        <f t="shared" si="156"/>
        <v>10.960918011991607</v>
      </c>
      <c r="W401" s="150">
        <f t="shared" si="156"/>
        <v>15.330267564413976</v>
      </c>
      <c r="X401" s="150">
        <f t="shared" si="156"/>
        <v>5.6514174974382643</v>
      </c>
      <c r="Y401" s="150">
        <f t="shared" si="156"/>
        <v>67.230206792742109</v>
      </c>
      <c r="Z401" s="150">
        <f t="shared" si="156"/>
        <v>1.8785432931504902</v>
      </c>
      <c r="AA401" s="150">
        <f t="shared" si="156"/>
        <v>12.483304954591537</v>
      </c>
      <c r="AB401" s="150" t="s">
        <v>925</v>
      </c>
      <c r="AC401" s="148" t="s">
        <v>2789</v>
      </c>
      <c r="AD401" s="247" t="s">
        <v>275</v>
      </c>
      <c r="AE401" s="248" t="s">
        <v>275</v>
      </c>
      <c r="AF401" s="249" t="s">
        <v>275</v>
      </c>
      <c r="AG401" s="148" t="s">
        <v>275</v>
      </c>
      <c r="AH401" s="250" t="s">
        <v>275</v>
      </c>
      <c r="AI401" s="149" t="s">
        <v>275</v>
      </c>
      <c r="AJ401" s="94"/>
    </row>
    <row r="402" spans="1:36" ht="26" outlineLevel="1" x14ac:dyDescent="0.3">
      <c r="A402" s="145">
        <v>385</v>
      </c>
      <c r="B402" s="146" t="s">
        <v>923</v>
      </c>
      <c r="C402" s="280" t="s">
        <v>435</v>
      </c>
      <c r="D402" s="145" t="s">
        <v>1441</v>
      </c>
      <c r="E402" s="245" t="s">
        <v>275</v>
      </c>
      <c r="F402" s="246" t="s">
        <v>275</v>
      </c>
      <c r="G402" s="246" t="s">
        <v>275</v>
      </c>
      <c r="H402" s="246" t="s">
        <v>275</v>
      </c>
      <c r="I402" s="246" t="s">
        <v>275</v>
      </c>
      <c r="J402" s="150" t="s">
        <v>925</v>
      </c>
      <c r="K402" s="150">
        <f t="shared" ref="K402:AA402" si="157">K403+K404*$AD$404</f>
        <v>42.039896169043487</v>
      </c>
      <c r="L402" s="150">
        <f t="shared" si="157"/>
        <v>76.134714633337722</v>
      </c>
      <c r="M402" s="150">
        <f t="shared" si="157"/>
        <v>10.690692093208838</v>
      </c>
      <c r="N402" s="150">
        <f t="shared" si="157"/>
        <v>84.592306583575066</v>
      </c>
      <c r="O402" s="150">
        <f t="shared" si="157"/>
        <v>24.916434188492428</v>
      </c>
      <c r="P402" s="150">
        <f t="shared" si="157"/>
        <v>203.26766126987334</v>
      </c>
      <c r="Q402" s="150">
        <f t="shared" si="157"/>
        <v>43.878964983724735</v>
      </c>
      <c r="R402" s="150">
        <f t="shared" si="157"/>
        <v>55.408449984265033</v>
      </c>
      <c r="S402" s="150">
        <f t="shared" si="157"/>
        <v>35.377629683473621</v>
      </c>
      <c r="T402" s="150">
        <f t="shared" si="157"/>
        <v>74.880412355758978</v>
      </c>
      <c r="U402" s="150">
        <f t="shared" si="157"/>
        <v>26.501108553505503</v>
      </c>
      <c r="V402" s="150">
        <f t="shared" si="157"/>
        <v>9.5125800906675479</v>
      </c>
      <c r="W402" s="150">
        <f t="shared" si="157"/>
        <v>13.099314098941004</v>
      </c>
      <c r="X402" s="150">
        <f t="shared" si="157"/>
        <v>4.9036440214636974</v>
      </c>
      <c r="Y402" s="150">
        <f t="shared" si="157"/>
        <v>62.162560105011003</v>
      </c>
      <c r="Z402" s="150">
        <f t="shared" si="157"/>
        <v>1.0357959111395145</v>
      </c>
      <c r="AA402" s="150">
        <f t="shared" si="157"/>
        <v>8.8536255978094724E-2</v>
      </c>
      <c r="AB402" s="150" t="s">
        <v>925</v>
      </c>
      <c r="AC402" s="148" t="s">
        <v>2453</v>
      </c>
      <c r="AD402" s="247" t="s">
        <v>275</v>
      </c>
      <c r="AE402" s="248" t="s">
        <v>275</v>
      </c>
      <c r="AF402" s="249" t="s">
        <v>275</v>
      </c>
      <c r="AG402" s="148" t="s">
        <v>275</v>
      </c>
      <c r="AH402" s="250" t="s">
        <v>275</v>
      </c>
      <c r="AI402" s="149" t="s">
        <v>275</v>
      </c>
      <c r="AJ402" s="94"/>
    </row>
    <row r="403" spans="1:36" ht="26" outlineLevel="1" x14ac:dyDescent="0.3">
      <c r="A403" s="165">
        <v>386</v>
      </c>
      <c r="B403" s="166" t="s">
        <v>923</v>
      </c>
      <c r="C403" s="525" t="s">
        <v>435</v>
      </c>
      <c r="D403" s="187" t="s">
        <v>1462</v>
      </c>
      <c r="E403" s="188" t="s">
        <v>3765</v>
      </c>
      <c r="F403" s="189">
        <v>4</v>
      </c>
      <c r="G403" s="190">
        <v>43</v>
      </c>
      <c r="H403" s="190">
        <v>388</v>
      </c>
      <c r="I403" s="190">
        <v>388</v>
      </c>
      <c r="J403" s="170" t="s">
        <v>925</v>
      </c>
      <c r="K403" s="170">
        <v>41.72542118220187</v>
      </c>
      <c r="L403" s="170">
        <v>75.653702583121401</v>
      </c>
      <c r="M403" s="170">
        <v>10.662111816819001</v>
      </c>
      <c r="N403" s="170">
        <v>82.872146684106454</v>
      </c>
      <c r="O403" s="170">
        <v>24.751024218219502</v>
      </c>
      <c r="P403" s="170">
        <v>200.93193454952916</v>
      </c>
      <c r="Q403" s="170">
        <v>32.126735806687442</v>
      </c>
      <c r="R403" s="170">
        <v>51.274517466358908</v>
      </c>
      <c r="S403" s="170">
        <v>34.919489829533482</v>
      </c>
      <c r="T403" s="170">
        <v>73.371679076397299</v>
      </c>
      <c r="U403" s="170">
        <v>15.146500959680816</v>
      </c>
      <c r="V403" s="170">
        <v>8.8804442330514082</v>
      </c>
      <c r="W403" s="170">
        <v>12.993029421631793</v>
      </c>
      <c r="X403" s="170">
        <v>4.7862168307111199</v>
      </c>
      <c r="Y403" s="170">
        <v>58.399229429046265</v>
      </c>
      <c r="Z403" s="170">
        <v>0.92099361538089053</v>
      </c>
      <c r="AA403" s="170">
        <v>8.8536255978094724E-2</v>
      </c>
      <c r="AB403" s="170" t="s">
        <v>925</v>
      </c>
      <c r="AC403" s="191" t="s">
        <v>1923</v>
      </c>
      <c r="AD403" s="241" t="s">
        <v>275</v>
      </c>
      <c r="AE403" s="193" t="s">
        <v>275</v>
      </c>
      <c r="AF403" s="192" t="s">
        <v>275</v>
      </c>
      <c r="AG403" s="191" t="s">
        <v>275</v>
      </c>
      <c r="AH403" s="194" t="s">
        <v>275</v>
      </c>
      <c r="AI403" s="169" t="s">
        <v>275</v>
      </c>
      <c r="AJ403" s="94"/>
    </row>
    <row r="404" spans="1:36" ht="78" outlineLevel="1" x14ac:dyDescent="0.3">
      <c r="A404" s="165">
        <v>387</v>
      </c>
      <c r="B404" s="166" t="s">
        <v>923</v>
      </c>
      <c r="C404" s="525" t="s">
        <v>275</v>
      </c>
      <c r="D404" s="187" t="s">
        <v>2447</v>
      </c>
      <c r="E404" s="188" t="s">
        <v>3766</v>
      </c>
      <c r="F404" s="189">
        <v>4</v>
      </c>
      <c r="G404" s="190">
        <v>43</v>
      </c>
      <c r="H404" s="190">
        <v>392</v>
      </c>
      <c r="I404" s="190">
        <v>392</v>
      </c>
      <c r="J404" s="170" t="s">
        <v>926</v>
      </c>
      <c r="K404" s="170">
        <v>0.20249516216459346</v>
      </c>
      <c r="L404" s="170">
        <v>0.3097308758636963</v>
      </c>
      <c r="M404" s="170">
        <v>1.840326876357842E-2</v>
      </c>
      <c r="N404" s="170">
        <v>1.1076367672045124</v>
      </c>
      <c r="O404" s="170">
        <v>0.10650996154084132</v>
      </c>
      <c r="P404" s="170">
        <v>1.5040094786504639</v>
      </c>
      <c r="Q404" s="170">
        <v>7.5674366883691508</v>
      </c>
      <c r="R404" s="170">
        <v>2.6619011705770261</v>
      </c>
      <c r="S404" s="170">
        <v>0.29500312552487878</v>
      </c>
      <c r="T404" s="170">
        <v>0.971495994437654</v>
      </c>
      <c r="U404" s="170">
        <v>7.3114021853346332</v>
      </c>
      <c r="V404" s="170">
        <v>0.4070417627921058</v>
      </c>
      <c r="W404" s="170">
        <v>6.8438298331753064E-2</v>
      </c>
      <c r="X404" s="170">
        <v>7.561312991151177E-2</v>
      </c>
      <c r="Y404" s="170">
        <v>2.4232650843301604</v>
      </c>
      <c r="Z404" s="170">
        <v>7.3922920643028953E-2</v>
      </c>
      <c r="AA404" s="170">
        <v>0</v>
      </c>
      <c r="AB404" s="170" t="s">
        <v>926</v>
      </c>
      <c r="AC404" s="191" t="s">
        <v>1923</v>
      </c>
      <c r="AD404" s="241">
        <v>1.5529999999999999</v>
      </c>
      <c r="AE404" s="193" t="s">
        <v>2451</v>
      </c>
      <c r="AF404" s="311" t="s">
        <v>275</v>
      </c>
      <c r="AG404" s="191" t="s">
        <v>2439</v>
      </c>
      <c r="AH404" s="375" t="s">
        <v>2404</v>
      </c>
      <c r="AI404" s="169" t="s">
        <v>275</v>
      </c>
      <c r="AJ404" s="94"/>
    </row>
    <row r="405" spans="1:36" ht="78" outlineLevel="1" x14ac:dyDescent="0.3">
      <c r="A405" s="165">
        <v>388</v>
      </c>
      <c r="B405" s="166" t="s">
        <v>923</v>
      </c>
      <c r="C405" s="166" t="s">
        <v>275</v>
      </c>
      <c r="D405" s="165" t="s">
        <v>2784</v>
      </c>
      <c r="E405" s="240" t="s">
        <v>3767</v>
      </c>
      <c r="F405" s="189">
        <v>5</v>
      </c>
      <c r="G405" s="189">
        <v>54</v>
      </c>
      <c r="H405" s="189">
        <v>391</v>
      </c>
      <c r="I405" s="189">
        <v>391</v>
      </c>
      <c r="J405" s="170" t="s">
        <v>926</v>
      </c>
      <c r="K405" s="170">
        <v>2.3373246088790904</v>
      </c>
      <c r="L405" s="170">
        <v>1.3262995764475995</v>
      </c>
      <c r="M405" s="170">
        <v>1.5748054972384689</v>
      </c>
      <c r="N405" s="170">
        <v>4.2391541523411762</v>
      </c>
      <c r="O405" s="170">
        <v>0.33508604556595006</v>
      </c>
      <c r="P405" s="170">
        <v>2.8315987657946828</v>
      </c>
      <c r="Q405" s="170">
        <v>4.9635638647268898</v>
      </c>
      <c r="R405" s="170">
        <v>3.2039649522777713</v>
      </c>
      <c r="S405" s="170">
        <v>0.15071956377874329</v>
      </c>
      <c r="T405" s="170">
        <v>1.6113854381666854</v>
      </c>
      <c r="U405" s="170">
        <v>6.8765915957950687</v>
      </c>
      <c r="V405" s="170">
        <v>0.52011844473504987</v>
      </c>
      <c r="W405" s="170">
        <v>0.58430953569554578</v>
      </c>
      <c r="X405" s="170">
        <v>0.21630016668178614</v>
      </c>
      <c r="Y405" s="170">
        <v>2.2077443409239601</v>
      </c>
      <c r="Z405" s="170">
        <v>0.23938741944239994</v>
      </c>
      <c r="AA405" s="170">
        <v>3.0986921746533604</v>
      </c>
      <c r="AB405" s="170" t="s">
        <v>926</v>
      </c>
      <c r="AC405" s="191" t="s">
        <v>1923</v>
      </c>
      <c r="AD405" s="241">
        <f>1/0.25</f>
        <v>4</v>
      </c>
      <c r="AE405" s="429" t="s">
        <v>2785</v>
      </c>
      <c r="AF405" s="311" t="s">
        <v>2783</v>
      </c>
      <c r="AG405" s="191" t="s">
        <v>2520</v>
      </c>
      <c r="AH405" s="375" t="s">
        <v>2517</v>
      </c>
      <c r="AI405" s="169" t="s">
        <v>275</v>
      </c>
      <c r="AJ405" s="94"/>
    </row>
    <row r="406" spans="1:36" ht="78" outlineLevel="1" x14ac:dyDescent="0.3">
      <c r="A406" s="145">
        <v>389</v>
      </c>
      <c r="B406" s="146" t="s">
        <v>923</v>
      </c>
      <c r="C406" s="280" t="s">
        <v>332</v>
      </c>
      <c r="D406" s="145" t="s">
        <v>1442</v>
      </c>
      <c r="E406" s="245" t="s">
        <v>275</v>
      </c>
      <c r="F406" s="246" t="s">
        <v>275</v>
      </c>
      <c r="G406" s="246" t="s">
        <v>275</v>
      </c>
      <c r="H406" s="246" t="s">
        <v>275</v>
      </c>
      <c r="I406" s="246" t="s">
        <v>275</v>
      </c>
      <c r="J406" s="150" t="s">
        <v>926</v>
      </c>
      <c r="K406" s="150">
        <f t="shared" ref="K406:AA406" si="158">K407+K408*$AD$408</f>
        <v>0.29228147577438379</v>
      </c>
      <c r="L406" s="150">
        <f t="shared" si="158"/>
        <v>0.28849316483821824</v>
      </c>
      <c r="M406" s="150">
        <f t="shared" si="158"/>
        <v>2.4126109717716609E-3</v>
      </c>
      <c r="N406" s="150">
        <f t="shared" si="158"/>
        <v>0.38019668069878887</v>
      </c>
      <c r="O406" s="150">
        <f t="shared" si="158"/>
        <v>5.418466510365557E-2</v>
      </c>
      <c r="P406" s="150">
        <f t="shared" si="158"/>
        <v>0.13933697147446136</v>
      </c>
      <c r="Q406" s="150">
        <f t="shared" si="158"/>
        <v>0.80324904880533377</v>
      </c>
      <c r="R406" s="150">
        <f t="shared" si="158"/>
        <v>6.9001526848454564E-2</v>
      </c>
      <c r="S406" s="150">
        <f t="shared" si="158"/>
        <v>5.2580931845847348E-2</v>
      </c>
      <c r="T406" s="150">
        <f t="shared" si="158"/>
        <v>0.614396761914071</v>
      </c>
      <c r="U406" s="150">
        <f t="shared" si="158"/>
        <v>0.39572495597138108</v>
      </c>
      <c r="V406" s="150">
        <f t="shared" si="158"/>
        <v>7.6816454086681724E-2</v>
      </c>
      <c r="W406" s="150">
        <f t="shared" si="158"/>
        <v>5.4750924322356703E-2</v>
      </c>
      <c r="X406" s="150">
        <f t="shared" si="158"/>
        <v>1.0390877746824697E-2</v>
      </c>
      <c r="Y406" s="150">
        <f t="shared" si="158"/>
        <v>0.42424239150722193</v>
      </c>
      <c r="Z406" s="150">
        <f t="shared" si="158"/>
        <v>1.4701890465217292E-3</v>
      </c>
      <c r="AA406" s="150">
        <f t="shared" si="158"/>
        <v>1.6089971853489874E-2</v>
      </c>
      <c r="AB406" s="150" t="s">
        <v>926</v>
      </c>
      <c r="AC406" s="148" t="s">
        <v>2508</v>
      </c>
      <c r="AD406" s="247">
        <f>1/0.8</f>
        <v>1.25</v>
      </c>
      <c r="AE406" s="561" t="s">
        <v>2787</v>
      </c>
      <c r="AF406" s="562" t="s">
        <v>2786</v>
      </c>
      <c r="AG406" s="148" t="s">
        <v>2520</v>
      </c>
      <c r="AH406" s="307" t="s">
        <v>2517</v>
      </c>
      <c r="AI406" s="149" t="s">
        <v>275</v>
      </c>
      <c r="AJ406" s="94"/>
    </row>
    <row r="407" spans="1:36" ht="78" outlineLevel="1" x14ac:dyDescent="0.3">
      <c r="A407" s="165">
        <v>390</v>
      </c>
      <c r="B407" s="166" t="s">
        <v>275</v>
      </c>
      <c r="C407" s="166" t="s">
        <v>332</v>
      </c>
      <c r="D407" s="165" t="s">
        <v>942</v>
      </c>
      <c r="E407" s="240" t="s">
        <v>3768</v>
      </c>
      <c r="F407" s="189">
        <v>13</v>
      </c>
      <c r="G407" s="189">
        <v>130</v>
      </c>
      <c r="H407" s="189">
        <v>390</v>
      </c>
      <c r="I407" s="189">
        <v>390</v>
      </c>
      <c r="J407" s="170" t="s">
        <v>926</v>
      </c>
      <c r="K407" s="170">
        <v>0.28548633741739965</v>
      </c>
      <c r="L407" s="170">
        <v>0.28611166595106208</v>
      </c>
      <c r="M407" s="170">
        <v>1.7538366588287645E-3</v>
      </c>
      <c r="N407" s="170">
        <v>0.33373013249815292</v>
      </c>
      <c r="O407" s="170">
        <v>4.9814560890210823E-2</v>
      </c>
      <c r="P407" s="170">
        <v>0.13915489430277689</v>
      </c>
      <c r="Q407" s="170">
        <v>0.80324904880533377</v>
      </c>
      <c r="R407" s="170">
        <v>6.9001526848454564E-2</v>
      </c>
      <c r="S407" s="170">
        <v>3.1844364820225492E-2</v>
      </c>
      <c r="T407" s="170">
        <v>0.54053628071633053</v>
      </c>
      <c r="U407" s="170">
        <v>0.39572495597138108</v>
      </c>
      <c r="V407" s="170">
        <v>7.6816454086681724E-2</v>
      </c>
      <c r="W407" s="170">
        <v>5.4750924322356703E-2</v>
      </c>
      <c r="X407" s="170">
        <v>1.0390877746824697E-2</v>
      </c>
      <c r="Y407" s="170">
        <v>0.42424239150722193</v>
      </c>
      <c r="Z407" s="170">
        <v>1.4701890465217292E-3</v>
      </c>
      <c r="AA407" s="170">
        <v>1.6089971853489874E-2</v>
      </c>
      <c r="AB407" s="170" t="s">
        <v>926</v>
      </c>
      <c r="AC407" s="191" t="s">
        <v>1923</v>
      </c>
      <c r="AD407" s="241" t="s">
        <v>275</v>
      </c>
      <c r="AE407" s="193" t="s">
        <v>275</v>
      </c>
      <c r="AF407" s="192" t="s">
        <v>275</v>
      </c>
      <c r="AG407" s="191" t="s">
        <v>275</v>
      </c>
      <c r="AH407" s="194" t="s">
        <v>275</v>
      </c>
      <c r="AI407" s="169" t="s">
        <v>275</v>
      </c>
      <c r="AJ407" s="94"/>
    </row>
    <row r="408" spans="1:36" ht="78" outlineLevel="1" x14ac:dyDescent="0.3">
      <c r="A408" s="165">
        <v>391</v>
      </c>
      <c r="B408" s="166" t="s">
        <v>275</v>
      </c>
      <c r="C408" s="166" t="s">
        <v>332</v>
      </c>
      <c r="D408" s="165" t="s">
        <v>943</v>
      </c>
      <c r="E408" s="240" t="s">
        <v>2455</v>
      </c>
      <c r="F408" s="189">
        <v>13</v>
      </c>
      <c r="G408" s="189">
        <v>130</v>
      </c>
      <c r="H408" s="189">
        <v>389</v>
      </c>
      <c r="I408" s="189">
        <v>389</v>
      </c>
      <c r="J408" s="170" t="s">
        <v>926</v>
      </c>
      <c r="K408" s="170">
        <v>1.6987845892460309E-3</v>
      </c>
      <c r="L408" s="170">
        <v>5.9537472178904528E-4</v>
      </c>
      <c r="M408" s="170">
        <v>1.6469357823572408E-4</v>
      </c>
      <c r="N408" s="170">
        <v>1.1616637050158991E-2</v>
      </c>
      <c r="O408" s="170">
        <v>1.0925260533611867E-3</v>
      </c>
      <c r="P408" s="170">
        <v>4.5519292921118658E-5</v>
      </c>
      <c r="Q408" s="170">
        <v>0</v>
      </c>
      <c r="R408" s="170">
        <v>0</v>
      </c>
      <c r="S408" s="170">
        <v>5.1841417564054632E-3</v>
      </c>
      <c r="T408" s="170">
        <v>1.8465120299435107E-2</v>
      </c>
      <c r="U408" s="170">
        <v>0</v>
      </c>
      <c r="V408" s="170">
        <v>0</v>
      </c>
      <c r="W408" s="170">
        <v>0</v>
      </c>
      <c r="X408" s="170">
        <v>0</v>
      </c>
      <c r="Y408" s="170">
        <v>0</v>
      </c>
      <c r="Z408" s="170">
        <v>0</v>
      </c>
      <c r="AA408" s="170">
        <v>0</v>
      </c>
      <c r="AB408" s="170" t="s">
        <v>926</v>
      </c>
      <c r="AC408" s="191" t="s">
        <v>1923</v>
      </c>
      <c r="AD408" s="241">
        <f>80/20</f>
        <v>4</v>
      </c>
      <c r="AE408" s="193" t="s">
        <v>2788</v>
      </c>
      <c r="AF408" s="242" t="s">
        <v>275</v>
      </c>
      <c r="AG408" s="191" t="s">
        <v>2520</v>
      </c>
      <c r="AH408" s="375" t="s">
        <v>2517</v>
      </c>
      <c r="AI408" s="169" t="s">
        <v>275</v>
      </c>
      <c r="AJ408" s="94"/>
    </row>
    <row r="409" spans="1:36" x14ac:dyDescent="0.3">
      <c r="A409" s="138">
        <v>392</v>
      </c>
      <c r="B409" s="138" t="s">
        <v>923</v>
      </c>
      <c r="C409" s="172" t="s">
        <v>3366</v>
      </c>
      <c r="D409" s="138" t="s">
        <v>3367</v>
      </c>
      <c r="E409" s="172" t="s">
        <v>275</v>
      </c>
      <c r="F409" s="141" t="s">
        <v>275</v>
      </c>
      <c r="G409" s="141" t="s">
        <v>275</v>
      </c>
      <c r="H409" s="141" t="s">
        <v>275</v>
      </c>
      <c r="I409" s="141" t="s">
        <v>275</v>
      </c>
      <c r="J409" s="244" t="s">
        <v>275</v>
      </c>
      <c r="K409" s="244" t="s">
        <v>275</v>
      </c>
      <c r="L409" s="244" t="s">
        <v>275</v>
      </c>
      <c r="M409" s="244" t="s">
        <v>275</v>
      </c>
      <c r="N409" s="244" t="s">
        <v>275</v>
      </c>
      <c r="O409" s="244" t="s">
        <v>275</v>
      </c>
      <c r="P409" s="244" t="s">
        <v>275</v>
      </c>
      <c r="Q409" s="244" t="s">
        <v>275</v>
      </c>
      <c r="R409" s="244" t="s">
        <v>275</v>
      </c>
      <c r="S409" s="244" t="s">
        <v>275</v>
      </c>
      <c r="T409" s="244" t="s">
        <v>275</v>
      </c>
      <c r="U409" s="244" t="s">
        <v>275</v>
      </c>
      <c r="V409" s="244" t="s">
        <v>275</v>
      </c>
      <c r="W409" s="244" t="s">
        <v>275</v>
      </c>
      <c r="X409" s="244" t="s">
        <v>275</v>
      </c>
      <c r="Y409" s="244" t="s">
        <v>275</v>
      </c>
      <c r="Z409" s="244" t="s">
        <v>275</v>
      </c>
      <c r="AA409" s="244" t="s">
        <v>275</v>
      </c>
      <c r="AB409" s="244" t="s">
        <v>275</v>
      </c>
      <c r="AC409" s="140" t="s">
        <v>275</v>
      </c>
      <c r="AD409" s="341" t="s">
        <v>275</v>
      </c>
      <c r="AE409" s="143" t="s">
        <v>275</v>
      </c>
      <c r="AF409" s="142" t="s">
        <v>275</v>
      </c>
      <c r="AG409" s="140" t="s">
        <v>275</v>
      </c>
      <c r="AH409" s="144" t="s">
        <v>275</v>
      </c>
      <c r="AI409" s="141" t="s">
        <v>275</v>
      </c>
      <c r="AJ409" s="94"/>
    </row>
    <row r="410" spans="1:36" ht="39" outlineLevel="1" x14ac:dyDescent="0.3">
      <c r="A410" s="145">
        <v>393</v>
      </c>
      <c r="B410" s="146" t="s">
        <v>923</v>
      </c>
      <c r="C410" s="405" t="s">
        <v>3369</v>
      </c>
      <c r="D410" s="406" t="s">
        <v>4366</v>
      </c>
      <c r="E410" s="405" t="s">
        <v>275</v>
      </c>
      <c r="F410" s="150" t="s">
        <v>275</v>
      </c>
      <c r="G410" s="150" t="s">
        <v>275</v>
      </c>
      <c r="H410" s="150" t="s">
        <v>275</v>
      </c>
      <c r="I410" s="150" t="s">
        <v>275</v>
      </c>
      <c r="J410" s="150" t="s">
        <v>925</v>
      </c>
      <c r="K410" s="151">
        <f>SUM(K414,K417,K419)</f>
        <v>10.451221802020402</v>
      </c>
      <c r="L410" s="151">
        <f t="shared" ref="L410:AA410" si="159">SUM(L414,L417,L419)</f>
        <v>13.7409200368815</v>
      </c>
      <c r="M410" s="151">
        <f t="shared" si="159"/>
        <v>13.812526369100844</v>
      </c>
      <c r="N410" s="151">
        <f t="shared" si="159"/>
        <v>14.528907229007052</v>
      </c>
      <c r="O410" s="151">
        <f t="shared" si="159"/>
        <v>15.246230413405428</v>
      </c>
      <c r="P410" s="151">
        <f t="shared" si="159"/>
        <v>27.930026838575319</v>
      </c>
      <c r="Q410" s="151">
        <f t="shared" si="159"/>
        <v>6.3904970923405262</v>
      </c>
      <c r="R410" s="151">
        <f t="shared" si="159"/>
        <v>15.5253097581625</v>
      </c>
      <c r="S410" s="151">
        <f t="shared" si="159"/>
        <v>19.130835880849453</v>
      </c>
      <c r="T410" s="151">
        <f t="shared" si="159"/>
        <v>10.530603416141789</v>
      </c>
      <c r="U410" s="151">
        <f t="shared" si="159"/>
        <v>8.2862370718729306</v>
      </c>
      <c r="V410" s="151">
        <f t="shared" si="159"/>
        <v>5.2498649337890448</v>
      </c>
      <c r="W410" s="151">
        <f t="shared" si="159"/>
        <v>15.197740862603506</v>
      </c>
      <c r="X410" s="151">
        <f t="shared" si="159"/>
        <v>14.229024333553227</v>
      </c>
      <c r="Y410" s="151">
        <f t="shared" si="159"/>
        <v>25.139187556824002</v>
      </c>
      <c r="Z410" s="151">
        <f t="shared" si="159"/>
        <v>0.90890626314307543</v>
      </c>
      <c r="AA410" s="151">
        <f t="shared" si="159"/>
        <v>0</v>
      </c>
      <c r="AB410" s="150" t="s">
        <v>925</v>
      </c>
      <c r="AC410" s="148" t="s">
        <v>3049</v>
      </c>
      <c r="AD410" s="247" t="s">
        <v>275</v>
      </c>
      <c r="AE410" s="248" t="s">
        <v>275</v>
      </c>
      <c r="AF410" s="249" t="s">
        <v>275</v>
      </c>
      <c r="AG410" s="148" t="s">
        <v>275</v>
      </c>
      <c r="AH410" s="250" t="s">
        <v>275</v>
      </c>
      <c r="AI410" s="149" t="s">
        <v>275</v>
      </c>
      <c r="AJ410" s="94"/>
    </row>
    <row r="411" spans="1:36" ht="39" outlineLevel="1" x14ac:dyDescent="0.3">
      <c r="A411" s="145">
        <v>394</v>
      </c>
      <c r="B411" s="146" t="s">
        <v>923</v>
      </c>
      <c r="C411" s="405" t="s">
        <v>3369</v>
      </c>
      <c r="D411" s="406" t="s">
        <v>4367</v>
      </c>
      <c r="E411" s="405" t="s">
        <v>275</v>
      </c>
      <c r="F411" s="150" t="s">
        <v>275</v>
      </c>
      <c r="G411" s="150" t="s">
        <v>275</v>
      </c>
      <c r="H411" s="150" t="s">
        <v>275</v>
      </c>
      <c r="I411" s="150" t="s">
        <v>275</v>
      </c>
      <c r="J411" s="150" t="s">
        <v>925</v>
      </c>
      <c r="K411" s="151">
        <f>SUM(K417,K419)</f>
        <v>8.4812499252766678</v>
      </c>
      <c r="L411" s="151">
        <f t="shared" ref="L411:AA411" si="160">SUM(L417,L419)</f>
        <v>13.7409200368815</v>
      </c>
      <c r="M411" s="151">
        <f t="shared" si="160"/>
        <v>10.132011904421887</v>
      </c>
      <c r="N411" s="151">
        <f t="shared" si="160"/>
        <v>11.293812324208128</v>
      </c>
      <c r="O411" s="151">
        <f t="shared" si="160"/>
        <v>9.5216315101393363</v>
      </c>
      <c r="P411" s="151">
        <f t="shared" si="160"/>
        <v>26.3621866268223</v>
      </c>
      <c r="Q411" s="151">
        <f t="shared" si="160"/>
        <v>6.3904970923405262</v>
      </c>
      <c r="R411" s="151">
        <f t="shared" si="160"/>
        <v>15.5253097581625</v>
      </c>
      <c r="S411" s="151">
        <f t="shared" si="160"/>
        <v>19.093890324303437</v>
      </c>
      <c r="T411" s="151">
        <f t="shared" si="160"/>
        <v>10.364778832417814</v>
      </c>
      <c r="U411" s="151">
        <f t="shared" si="160"/>
        <v>8.2862370718729306</v>
      </c>
      <c r="V411" s="151">
        <f t="shared" si="160"/>
        <v>4.5259385946761483</v>
      </c>
      <c r="W411" s="151">
        <f t="shared" si="160"/>
        <v>8.9682348139128543</v>
      </c>
      <c r="X411" s="151">
        <f t="shared" si="160"/>
        <v>14.132092302133129</v>
      </c>
      <c r="Y411" s="151">
        <f t="shared" si="160"/>
        <v>25.139187556824002</v>
      </c>
      <c r="Z411" s="151">
        <f t="shared" si="160"/>
        <v>0.90890626314307543</v>
      </c>
      <c r="AA411" s="151">
        <f t="shared" si="160"/>
        <v>0</v>
      </c>
      <c r="AB411" s="150" t="s">
        <v>925</v>
      </c>
      <c r="AC411" s="148" t="s">
        <v>3049</v>
      </c>
      <c r="AD411" s="247" t="s">
        <v>275</v>
      </c>
      <c r="AE411" s="248" t="s">
        <v>275</v>
      </c>
      <c r="AF411" s="249" t="s">
        <v>275</v>
      </c>
      <c r="AG411" s="148" t="s">
        <v>275</v>
      </c>
      <c r="AH411" s="250" t="s">
        <v>275</v>
      </c>
      <c r="AI411" s="149" t="s">
        <v>275</v>
      </c>
      <c r="AJ411" s="94"/>
    </row>
    <row r="412" spans="1:36" ht="26" outlineLevel="1" x14ac:dyDescent="0.3">
      <c r="A412" s="145">
        <v>395</v>
      </c>
      <c r="B412" s="146" t="s">
        <v>923</v>
      </c>
      <c r="C412" s="405" t="s">
        <v>3369</v>
      </c>
      <c r="D412" s="406" t="s">
        <v>4368</v>
      </c>
      <c r="E412" s="405" t="s">
        <v>275</v>
      </c>
      <c r="F412" s="150" t="s">
        <v>275</v>
      </c>
      <c r="G412" s="150" t="s">
        <v>275</v>
      </c>
      <c r="H412" s="150" t="s">
        <v>275</v>
      </c>
      <c r="I412" s="150" t="s">
        <v>275</v>
      </c>
      <c r="J412" s="150" t="s">
        <v>925</v>
      </c>
      <c r="K412" s="151">
        <f>SUM(K414,K417,K420)</f>
        <v>7.3904652481507469</v>
      </c>
      <c r="L412" s="151">
        <f t="shared" ref="L412:AA412" si="161">SUM(L414,L417,L420)</f>
        <v>9.9080343921639056</v>
      </c>
      <c r="M412" s="151">
        <f t="shared" si="161"/>
        <v>7.6521973143613948</v>
      </c>
      <c r="N412" s="151">
        <f t="shared" si="161"/>
        <v>10.862971103886828</v>
      </c>
      <c r="O412" s="151">
        <f t="shared" si="161"/>
        <v>8.3102032780602784</v>
      </c>
      <c r="P412" s="151">
        <f t="shared" si="161"/>
        <v>25.250099798440267</v>
      </c>
      <c r="Q412" s="151">
        <f t="shared" si="161"/>
        <v>5.5694973258844467</v>
      </c>
      <c r="R412" s="151">
        <f t="shared" si="161"/>
        <v>13.998785386155969</v>
      </c>
      <c r="S412" s="151">
        <f t="shared" si="161"/>
        <v>16.532806344368858</v>
      </c>
      <c r="T412" s="151">
        <f t="shared" si="161"/>
        <v>8.9613147718885333</v>
      </c>
      <c r="U412" s="151">
        <f t="shared" si="161"/>
        <v>6.4432855641200408</v>
      </c>
      <c r="V412" s="151">
        <f t="shared" si="161"/>
        <v>4.1596744489735595</v>
      </c>
      <c r="W412" s="151">
        <f t="shared" si="161"/>
        <v>10.946643144685755</v>
      </c>
      <c r="X412" s="151">
        <f t="shared" si="161"/>
        <v>4.9318020726549801</v>
      </c>
      <c r="Y412" s="151">
        <f t="shared" si="161"/>
        <v>16.301960524482713</v>
      </c>
      <c r="Z412" s="151">
        <f t="shared" si="161"/>
        <v>2.23821203834227E-4</v>
      </c>
      <c r="AA412" s="151">
        <f t="shared" si="161"/>
        <v>0</v>
      </c>
      <c r="AB412" s="150" t="s">
        <v>925</v>
      </c>
      <c r="AC412" s="148" t="s">
        <v>3049</v>
      </c>
      <c r="AD412" s="247" t="s">
        <v>275</v>
      </c>
      <c r="AE412" s="248" t="s">
        <v>275</v>
      </c>
      <c r="AF412" s="249" t="s">
        <v>275</v>
      </c>
      <c r="AG412" s="148" t="s">
        <v>275</v>
      </c>
      <c r="AH412" s="250" t="s">
        <v>275</v>
      </c>
      <c r="AI412" s="149" t="s">
        <v>275</v>
      </c>
      <c r="AJ412" s="94"/>
    </row>
    <row r="413" spans="1:36" ht="26" outlineLevel="1" x14ac:dyDescent="0.3">
      <c r="A413" s="145">
        <v>396</v>
      </c>
      <c r="B413" s="146" t="s">
        <v>923</v>
      </c>
      <c r="C413" s="405" t="s">
        <v>3369</v>
      </c>
      <c r="D413" s="406" t="s">
        <v>4365</v>
      </c>
      <c r="E413" s="405" t="s">
        <v>275</v>
      </c>
      <c r="F413" s="150" t="s">
        <v>275</v>
      </c>
      <c r="G413" s="150" t="s">
        <v>275</v>
      </c>
      <c r="H413" s="150" t="s">
        <v>275</v>
      </c>
      <c r="I413" s="150" t="s">
        <v>275</v>
      </c>
      <c r="J413" s="150" t="s">
        <v>925</v>
      </c>
      <c r="K413" s="151">
        <f>SUM(K417,K420)</f>
        <v>5.4204933714070114</v>
      </c>
      <c r="L413" s="151">
        <f t="shared" ref="L413:AA413" si="162">SUM(L417,L420)</f>
        <v>9.9080343921639056</v>
      </c>
      <c r="M413" s="151">
        <f t="shared" si="162"/>
        <v>3.9716828496824381</v>
      </c>
      <c r="N413" s="151">
        <f t="shared" si="162"/>
        <v>7.627876199087904</v>
      </c>
      <c r="O413" s="151">
        <f t="shared" si="162"/>
        <v>2.5856043747941855</v>
      </c>
      <c r="P413" s="151">
        <f t="shared" si="162"/>
        <v>23.682259586687252</v>
      </c>
      <c r="Q413" s="151">
        <f t="shared" si="162"/>
        <v>5.5694973258844467</v>
      </c>
      <c r="R413" s="151">
        <f t="shared" si="162"/>
        <v>13.998785386155969</v>
      </c>
      <c r="S413" s="151">
        <f t="shared" si="162"/>
        <v>16.495860787822838</v>
      </c>
      <c r="T413" s="151">
        <f t="shared" si="162"/>
        <v>8.7954901881645586</v>
      </c>
      <c r="U413" s="151">
        <f t="shared" si="162"/>
        <v>6.4432855641200408</v>
      </c>
      <c r="V413" s="151">
        <f t="shared" si="162"/>
        <v>3.4357481098606626</v>
      </c>
      <c r="W413" s="151">
        <f t="shared" si="162"/>
        <v>4.7171370959951018</v>
      </c>
      <c r="X413" s="151">
        <f t="shared" si="162"/>
        <v>4.8348700412348835</v>
      </c>
      <c r="Y413" s="151">
        <f t="shared" si="162"/>
        <v>16.301960524482713</v>
      </c>
      <c r="Z413" s="151">
        <f t="shared" si="162"/>
        <v>2.23821203834227E-4</v>
      </c>
      <c r="AA413" s="151">
        <f t="shared" si="162"/>
        <v>0</v>
      </c>
      <c r="AB413" s="150" t="s">
        <v>925</v>
      </c>
      <c r="AC413" s="148" t="s">
        <v>3049</v>
      </c>
      <c r="AD413" s="247" t="s">
        <v>275</v>
      </c>
      <c r="AE413" s="248" t="s">
        <v>275</v>
      </c>
      <c r="AF413" s="249" t="s">
        <v>275</v>
      </c>
      <c r="AG413" s="148" t="s">
        <v>275</v>
      </c>
      <c r="AH413" s="250" t="s">
        <v>275</v>
      </c>
      <c r="AI413" s="149" t="s">
        <v>275</v>
      </c>
      <c r="AJ413" s="94"/>
    </row>
    <row r="414" spans="1:36" ht="39" outlineLevel="1" x14ac:dyDescent="0.3">
      <c r="A414" s="165">
        <v>397</v>
      </c>
      <c r="B414" s="166" t="s">
        <v>923</v>
      </c>
      <c r="C414" s="525" t="s">
        <v>248</v>
      </c>
      <c r="D414" s="187" t="s">
        <v>3574</v>
      </c>
      <c r="E414" s="188" t="s">
        <v>3769</v>
      </c>
      <c r="F414" s="189">
        <v>4</v>
      </c>
      <c r="G414" s="190">
        <v>43</v>
      </c>
      <c r="H414" s="190">
        <v>430</v>
      </c>
      <c r="I414" s="190">
        <v>430</v>
      </c>
      <c r="J414" s="170" t="s">
        <v>925</v>
      </c>
      <c r="K414" s="170">
        <v>1.9699718767437353</v>
      </c>
      <c r="L414" s="170">
        <v>0</v>
      </c>
      <c r="M414" s="170">
        <v>3.6805144646789567</v>
      </c>
      <c r="N414" s="170">
        <v>3.2350949047989239</v>
      </c>
      <c r="O414" s="170">
        <v>5.7245989032660924</v>
      </c>
      <c r="P414" s="170">
        <v>1.5678402117530184</v>
      </c>
      <c r="Q414" s="170">
        <v>0</v>
      </c>
      <c r="R414" s="170">
        <v>0</v>
      </c>
      <c r="S414" s="170">
        <v>3.694555654601879E-2</v>
      </c>
      <c r="T414" s="170">
        <v>0.16582458372397443</v>
      </c>
      <c r="U414" s="170">
        <v>0</v>
      </c>
      <c r="V414" s="170">
        <v>0.7239263391128975</v>
      </c>
      <c r="W414" s="170">
        <v>6.2295060486906522</v>
      </c>
      <c r="X414" s="170">
        <v>9.6932031420096071E-2</v>
      </c>
      <c r="Y414" s="170">
        <v>0</v>
      </c>
      <c r="Z414" s="170">
        <v>0</v>
      </c>
      <c r="AA414" s="170">
        <v>0</v>
      </c>
      <c r="AB414" s="170" t="s">
        <v>925</v>
      </c>
      <c r="AC414" s="191" t="s">
        <v>1923</v>
      </c>
      <c r="AD414" s="241" t="s">
        <v>275</v>
      </c>
      <c r="AE414" s="193" t="s">
        <v>275</v>
      </c>
      <c r="AF414" s="192" t="s">
        <v>275</v>
      </c>
      <c r="AG414" s="191" t="s">
        <v>275</v>
      </c>
      <c r="AH414" s="194" t="s">
        <v>275</v>
      </c>
      <c r="AI414" s="169" t="s">
        <v>275</v>
      </c>
      <c r="AJ414" s="94"/>
    </row>
    <row r="415" spans="1:36" ht="65" outlineLevel="1" x14ac:dyDescent="0.3">
      <c r="A415" s="165">
        <v>398</v>
      </c>
      <c r="B415" s="166" t="s">
        <v>275</v>
      </c>
      <c r="C415" s="293" t="s">
        <v>275</v>
      </c>
      <c r="D415" s="187" t="s">
        <v>1424</v>
      </c>
      <c r="E415" s="188" t="s">
        <v>3770</v>
      </c>
      <c r="F415" s="189">
        <v>4</v>
      </c>
      <c r="G415" s="190">
        <v>42</v>
      </c>
      <c r="H415" s="190">
        <v>401</v>
      </c>
      <c r="I415" s="190">
        <v>401</v>
      </c>
      <c r="J415" s="170" t="s">
        <v>925</v>
      </c>
      <c r="K415" s="170">
        <v>5.4204933714070114</v>
      </c>
      <c r="L415" s="170">
        <v>9.9080343921639056</v>
      </c>
      <c r="M415" s="170">
        <v>3.9716828496824381</v>
      </c>
      <c r="N415" s="170">
        <v>7.627876199087904</v>
      </c>
      <c r="O415" s="170">
        <v>2.5856043747941855</v>
      </c>
      <c r="P415" s="170">
        <v>23.682259586687248</v>
      </c>
      <c r="Q415" s="170">
        <v>5.5694973258844467</v>
      </c>
      <c r="R415" s="170">
        <v>13.998785386155969</v>
      </c>
      <c r="S415" s="170">
        <v>16.495860787822838</v>
      </c>
      <c r="T415" s="170">
        <v>8.7954901881645586</v>
      </c>
      <c r="U415" s="170">
        <v>6.4432855641200408</v>
      </c>
      <c r="V415" s="170">
        <v>3.4357481098606626</v>
      </c>
      <c r="W415" s="170">
        <v>4.7171370959951018</v>
      </c>
      <c r="X415" s="170">
        <v>4.8348700412348835</v>
      </c>
      <c r="Y415" s="170">
        <v>16.301960524482713</v>
      </c>
      <c r="Z415" s="170">
        <v>2.23821203834227E-4</v>
      </c>
      <c r="AA415" s="170">
        <v>0</v>
      </c>
      <c r="AB415" s="170" t="s">
        <v>925</v>
      </c>
      <c r="AC415" s="191" t="s">
        <v>1934</v>
      </c>
      <c r="AD415" s="241" t="s">
        <v>275</v>
      </c>
      <c r="AE415" s="193" t="s">
        <v>275</v>
      </c>
      <c r="AF415" s="192" t="s">
        <v>275</v>
      </c>
      <c r="AG415" s="191" t="s">
        <v>275</v>
      </c>
      <c r="AH415" s="194" t="s">
        <v>275</v>
      </c>
      <c r="AI415" s="169" t="s">
        <v>275</v>
      </c>
      <c r="AJ415" s="94"/>
    </row>
    <row r="416" spans="1:36" ht="52" outlineLevel="1" x14ac:dyDescent="0.3">
      <c r="A416" s="165">
        <v>399</v>
      </c>
      <c r="B416" s="166" t="s">
        <v>275</v>
      </c>
      <c r="C416" s="166" t="s">
        <v>275</v>
      </c>
      <c r="D416" s="165" t="s">
        <v>1425</v>
      </c>
      <c r="E416" s="188" t="s">
        <v>3771</v>
      </c>
      <c r="F416" s="189">
        <v>5</v>
      </c>
      <c r="G416" s="190">
        <v>53</v>
      </c>
      <c r="H416" s="190">
        <v>689</v>
      </c>
      <c r="I416" s="190">
        <v>689</v>
      </c>
      <c r="J416" s="170" t="s">
        <v>926</v>
      </c>
      <c r="K416" s="170">
        <v>0.83856343941634426</v>
      </c>
      <c r="L416" s="170">
        <v>1.0501056560870121</v>
      </c>
      <c r="M416" s="170">
        <v>1.6877613848601232</v>
      </c>
      <c r="N416" s="170">
        <v>1.0043660616767738</v>
      </c>
      <c r="O416" s="170">
        <v>1.9002814069438771</v>
      </c>
      <c r="P416" s="170">
        <v>0.73422658633836979</v>
      </c>
      <c r="Q416" s="170">
        <v>0.22493144286467942</v>
      </c>
      <c r="R416" s="170">
        <v>0.41822585534425477</v>
      </c>
      <c r="S416" s="170">
        <v>0.71178891410427314</v>
      </c>
      <c r="T416" s="170">
        <v>0.4299420943159602</v>
      </c>
      <c r="U416" s="170">
        <v>0.50491822130216146</v>
      </c>
      <c r="V416" s="170">
        <v>0.2986823246069823</v>
      </c>
      <c r="W416" s="170">
        <v>1.1646843062788363</v>
      </c>
      <c r="X416" s="170">
        <v>2.5471841810680127</v>
      </c>
      <c r="Y416" s="170">
        <v>2.421158091052408</v>
      </c>
      <c r="Z416" s="170">
        <v>0.2489540936819839</v>
      </c>
      <c r="AA416" s="170">
        <v>0</v>
      </c>
      <c r="AB416" s="170" t="s">
        <v>926</v>
      </c>
      <c r="AC416" s="191" t="s">
        <v>1935</v>
      </c>
      <c r="AD416" s="241" t="s">
        <v>275</v>
      </c>
      <c r="AE416" s="193" t="s">
        <v>275</v>
      </c>
      <c r="AF416" s="192" t="s">
        <v>275</v>
      </c>
      <c r="AG416" s="191" t="s">
        <v>275</v>
      </c>
      <c r="AH416" s="194" t="s">
        <v>275</v>
      </c>
      <c r="AI416" s="169" t="s">
        <v>275</v>
      </c>
      <c r="AJ416" s="94"/>
    </row>
    <row r="417" spans="1:36" ht="26" outlineLevel="1" x14ac:dyDescent="0.3">
      <c r="A417" s="287">
        <v>400</v>
      </c>
      <c r="B417" s="288" t="s">
        <v>923</v>
      </c>
      <c r="C417" s="288" t="s">
        <v>428</v>
      </c>
      <c r="D417" s="287" t="s">
        <v>1804</v>
      </c>
      <c r="E417" s="338" t="s">
        <v>275</v>
      </c>
      <c r="F417" s="339" t="s">
        <v>275</v>
      </c>
      <c r="G417" s="339" t="s">
        <v>275</v>
      </c>
      <c r="H417" s="339" t="s">
        <v>275</v>
      </c>
      <c r="I417" s="339" t="s">
        <v>275</v>
      </c>
      <c r="J417" s="290" t="s">
        <v>925</v>
      </c>
      <c r="K417" s="563">
        <f t="shared" ref="K417:AA417" si="163">K418*K$415</f>
        <v>3.9925911319462286</v>
      </c>
      <c r="L417" s="563">
        <f t="shared" si="163"/>
        <v>7.2979943962007816</v>
      </c>
      <c r="M417" s="563">
        <f t="shared" si="163"/>
        <v>2.9254358668146305</v>
      </c>
      <c r="N417" s="563">
        <f t="shared" si="163"/>
        <v>5.6184905655842154</v>
      </c>
      <c r="O417" s="563">
        <f t="shared" si="163"/>
        <v>0</v>
      </c>
      <c r="P417" s="563">
        <f t="shared" si="163"/>
        <v>17.443722025198706</v>
      </c>
      <c r="Q417" s="563">
        <f t="shared" si="163"/>
        <v>5.5694973258844467</v>
      </c>
      <c r="R417" s="563">
        <f t="shared" si="163"/>
        <v>13.998785386155969</v>
      </c>
      <c r="S417" s="563">
        <f t="shared" si="163"/>
        <v>8.2471765721158068</v>
      </c>
      <c r="T417" s="563">
        <f t="shared" si="163"/>
        <v>5.7703637349354198</v>
      </c>
      <c r="U417" s="563">
        <f t="shared" si="163"/>
        <v>6.4432855641200408</v>
      </c>
      <c r="V417" s="563">
        <f t="shared" si="163"/>
        <v>2.5306806032436864</v>
      </c>
      <c r="W417" s="563">
        <f t="shared" si="163"/>
        <v>3.4745176217706439</v>
      </c>
      <c r="X417" s="563">
        <f t="shared" si="163"/>
        <v>3.5612365753592266</v>
      </c>
      <c r="Y417" s="563">
        <f t="shared" si="163"/>
        <v>16.301960524482713</v>
      </c>
      <c r="Z417" s="563">
        <f t="shared" si="163"/>
        <v>1.6486074095836464E-4</v>
      </c>
      <c r="AA417" s="563">
        <f t="shared" si="163"/>
        <v>0</v>
      </c>
      <c r="AB417" s="290" t="s">
        <v>925</v>
      </c>
      <c r="AC417" s="291" t="s">
        <v>2904</v>
      </c>
      <c r="AD417" s="324" t="s">
        <v>275</v>
      </c>
      <c r="AE417" s="325" t="s">
        <v>275</v>
      </c>
      <c r="AF417" s="326" t="s">
        <v>275</v>
      </c>
      <c r="AG417" s="291" t="s">
        <v>275</v>
      </c>
      <c r="AH417" s="329" t="s">
        <v>275</v>
      </c>
      <c r="AI417" s="289" t="s">
        <v>275</v>
      </c>
      <c r="AJ417" s="94"/>
    </row>
    <row r="418" spans="1:36" outlineLevel="1" x14ac:dyDescent="0.3">
      <c r="A418" s="294">
        <v>401</v>
      </c>
      <c r="B418" s="295" t="s">
        <v>275</v>
      </c>
      <c r="C418" s="295" t="s">
        <v>275</v>
      </c>
      <c r="D418" s="294" t="s">
        <v>1801</v>
      </c>
      <c r="E418" s="458" t="s">
        <v>275</v>
      </c>
      <c r="F418" s="297" t="s">
        <v>275</v>
      </c>
      <c r="G418" s="297" t="s">
        <v>275</v>
      </c>
      <c r="H418" s="297" t="s">
        <v>275</v>
      </c>
      <c r="I418" s="297" t="s">
        <v>275</v>
      </c>
      <c r="J418" s="298" t="s">
        <v>275</v>
      </c>
      <c r="K418" s="564">
        <v>0.73657338149458185</v>
      </c>
      <c r="L418" s="564">
        <v>0.73657338149458185</v>
      </c>
      <c r="M418" s="564">
        <v>0.73657338149458185</v>
      </c>
      <c r="N418" s="564">
        <v>0.73657338149458185</v>
      </c>
      <c r="O418" s="564">
        <v>0</v>
      </c>
      <c r="P418" s="564">
        <v>0.73657338149458185</v>
      </c>
      <c r="Q418" s="564">
        <v>1</v>
      </c>
      <c r="R418" s="564">
        <v>1</v>
      </c>
      <c r="S418" s="564">
        <v>0.49995430236679927</v>
      </c>
      <c r="T418" s="564">
        <v>0.65605936809527365</v>
      </c>
      <c r="U418" s="564">
        <v>1</v>
      </c>
      <c r="V418" s="564">
        <v>0.73657338149458185</v>
      </c>
      <c r="W418" s="564">
        <v>0.73657338149458185</v>
      </c>
      <c r="X418" s="564">
        <v>0.73657338149458185</v>
      </c>
      <c r="Y418" s="564">
        <v>1</v>
      </c>
      <c r="Z418" s="564">
        <v>0.73657338149458185</v>
      </c>
      <c r="AA418" s="564">
        <v>0.73657338149458185</v>
      </c>
      <c r="AB418" s="298" t="s">
        <v>275</v>
      </c>
      <c r="AC418" s="300" t="s">
        <v>1428</v>
      </c>
      <c r="AD418" s="301" t="s">
        <v>275</v>
      </c>
      <c r="AE418" s="302" t="s">
        <v>275</v>
      </c>
      <c r="AF418" s="303" t="s">
        <v>275</v>
      </c>
      <c r="AG418" s="300" t="s">
        <v>275</v>
      </c>
      <c r="AH418" s="304" t="s">
        <v>275</v>
      </c>
      <c r="AI418" s="305" t="s">
        <v>275</v>
      </c>
      <c r="AJ418" s="94"/>
    </row>
    <row r="419" spans="1:36" outlineLevel="1" x14ac:dyDescent="0.3">
      <c r="A419" s="158">
        <v>402</v>
      </c>
      <c r="B419" s="159" t="s">
        <v>923</v>
      </c>
      <c r="C419" s="159" t="s">
        <v>429</v>
      </c>
      <c r="D419" s="158" t="s">
        <v>1432</v>
      </c>
      <c r="E419" s="452" t="s">
        <v>275</v>
      </c>
      <c r="F419" s="453" t="s">
        <v>275</v>
      </c>
      <c r="G419" s="453" t="s">
        <v>275</v>
      </c>
      <c r="H419" s="453" t="s">
        <v>275</v>
      </c>
      <c r="I419" s="453" t="s">
        <v>275</v>
      </c>
      <c r="J419" s="163" t="s">
        <v>925</v>
      </c>
      <c r="K419" s="163">
        <f t="shared" ref="K419:AA419" si="164">K420+K422*$AD$422</f>
        <v>4.4886587933304387</v>
      </c>
      <c r="L419" s="163">
        <f t="shared" si="164"/>
        <v>6.442925640680718</v>
      </c>
      <c r="M419" s="163">
        <f t="shared" si="164"/>
        <v>7.206576037607257</v>
      </c>
      <c r="N419" s="163">
        <f t="shared" si="164"/>
        <v>5.6753217586239124</v>
      </c>
      <c r="O419" s="163">
        <f t="shared" si="164"/>
        <v>9.5216315101393363</v>
      </c>
      <c r="P419" s="163">
        <f t="shared" si="164"/>
        <v>8.9184646016235938</v>
      </c>
      <c r="Q419" s="163">
        <f t="shared" si="164"/>
        <v>0.82099976645607986</v>
      </c>
      <c r="R419" s="163">
        <f t="shared" si="164"/>
        <v>1.5265243720065298</v>
      </c>
      <c r="S419" s="163">
        <f t="shared" si="164"/>
        <v>10.846713752187629</v>
      </c>
      <c r="T419" s="163">
        <f t="shared" si="164"/>
        <v>4.5944150974823943</v>
      </c>
      <c r="U419" s="163">
        <f t="shared" si="164"/>
        <v>1.8429515077528893</v>
      </c>
      <c r="V419" s="163">
        <f t="shared" si="164"/>
        <v>1.9952579914324615</v>
      </c>
      <c r="W419" s="163">
        <f t="shared" si="164"/>
        <v>5.4937171921422099</v>
      </c>
      <c r="X419" s="163">
        <f t="shared" si="164"/>
        <v>10.570855726773903</v>
      </c>
      <c r="Y419" s="163">
        <f t="shared" si="164"/>
        <v>8.8372270323412891</v>
      </c>
      <c r="Z419" s="163">
        <f t="shared" si="164"/>
        <v>0.90874140240211709</v>
      </c>
      <c r="AA419" s="163">
        <f t="shared" si="164"/>
        <v>0</v>
      </c>
      <c r="AB419" s="163" t="s">
        <v>925</v>
      </c>
      <c r="AC419" s="161" t="s">
        <v>2507</v>
      </c>
      <c r="AD419" s="454" t="s">
        <v>275</v>
      </c>
      <c r="AE419" s="455" t="s">
        <v>275</v>
      </c>
      <c r="AF419" s="456" t="s">
        <v>275</v>
      </c>
      <c r="AG419" s="161" t="s">
        <v>275</v>
      </c>
      <c r="AH419" s="250" t="s">
        <v>275</v>
      </c>
      <c r="AI419" s="162" t="s">
        <v>275</v>
      </c>
      <c r="AJ419" s="94"/>
    </row>
    <row r="420" spans="1:36" ht="26" outlineLevel="1" x14ac:dyDescent="0.3">
      <c r="A420" s="287">
        <v>403</v>
      </c>
      <c r="B420" s="288" t="s">
        <v>923</v>
      </c>
      <c r="C420" s="288" t="s">
        <v>429</v>
      </c>
      <c r="D420" s="287" t="s">
        <v>1803</v>
      </c>
      <c r="E420" s="338" t="s">
        <v>275</v>
      </c>
      <c r="F420" s="339" t="s">
        <v>275</v>
      </c>
      <c r="G420" s="339" t="s">
        <v>275</v>
      </c>
      <c r="H420" s="339" t="s">
        <v>275</v>
      </c>
      <c r="I420" s="339" t="s">
        <v>275</v>
      </c>
      <c r="J420" s="290" t="s">
        <v>925</v>
      </c>
      <c r="K420" s="563">
        <f t="shared" ref="K420:AA420" si="165">K421*K$415</f>
        <v>1.4279022394607828</v>
      </c>
      <c r="L420" s="563">
        <f t="shared" si="165"/>
        <v>2.610039995963124</v>
      </c>
      <c r="M420" s="563">
        <f t="shared" si="165"/>
        <v>1.0462469828678076</v>
      </c>
      <c r="N420" s="563">
        <f t="shared" si="165"/>
        <v>2.0093856335036882</v>
      </c>
      <c r="O420" s="563">
        <f t="shared" si="165"/>
        <v>2.5856043747941855</v>
      </c>
      <c r="P420" s="563">
        <f t="shared" si="165"/>
        <v>6.2385375614885437</v>
      </c>
      <c r="Q420" s="563">
        <f t="shared" si="165"/>
        <v>0</v>
      </c>
      <c r="R420" s="563">
        <f t="shared" si="165"/>
        <v>0</v>
      </c>
      <c r="S420" s="563">
        <f t="shared" si="165"/>
        <v>8.2486842157070317</v>
      </c>
      <c r="T420" s="563">
        <f t="shared" si="165"/>
        <v>3.0251264532291393</v>
      </c>
      <c r="U420" s="563">
        <f t="shared" si="165"/>
        <v>0</v>
      </c>
      <c r="V420" s="563">
        <f t="shared" si="165"/>
        <v>0.90506750661697621</v>
      </c>
      <c r="W420" s="563">
        <f t="shared" si="165"/>
        <v>1.2426194742244576</v>
      </c>
      <c r="X420" s="563">
        <f t="shared" si="165"/>
        <v>1.273633465875657</v>
      </c>
      <c r="Y420" s="563">
        <f t="shared" si="165"/>
        <v>0</v>
      </c>
      <c r="Z420" s="563">
        <f t="shared" si="165"/>
        <v>5.8960462875862352E-5</v>
      </c>
      <c r="AA420" s="563">
        <f t="shared" si="165"/>
        <v>0</v>
      </c>
      <c r="AB420" s="290" t="s">
        <v>925</v>
      </c>
      <c r="AC420" s="291" t="s">
        <v>2905</v>
      </c>
      <c r="AD420" s="324" t="s">
        <v>275</v>
      </c>
      <c r="AE420" s="325" t="s">
        <v>275</v>
      </c>
      <c r="AF420" s="326" t="s">
        <v>275</v>
      </c>
      <c r="AG420" s="291" t="s">
        <v>275</v>
      </c>
      <c r="AH420" s="329" t="s">
        <v>275</v>
      </c>
      <c r="AI420" s="289" t="s">
        <v>275</v>
      </c>
      <c r="AJ420" s="94"/>
    </row>
    <row r="421" spans="1:36" outlineLevel="1" x14ac:dyDescent="0.3">
      <c r="A421" s="294">
        <v>404</v>
      </c>
      <c r="B421" s="295" t="s">
        <v>275</v>
      </c>
      <c r="C421" s="295" t="s">
        <v>275</v>
      </c>
      <c r="D421" s="294" t="s">
        <v>1805</v>
      </c>
      <c r="E421" s="458" t="s">
        <v>275</v>
      </c>
      <c r="F421" s="297" t="s">
        <v>275</v>
      </c>
      <c r="G421" s="297" t="s">
        <v>275</v>
      </c>
      <c r="H421" s="297" t="s">
        <v>275</v>
      </c>
      <c r="I421" s="297" t="s">
        <v>275</v>
      </c>
      <c r="J421" s="298" t="s">
        <v>275</v>
      </c>
      <c r="K421" s="564">
        <v>0.26342661850541815</v>
      </c>
      <c r="L421" s="564">
        <v>0.26342661850541815</v>
      </c>
      <c r="M421" s="564">
        <v>0.26342661850541815</v>
      </c>
      <c r="N421" s="564">
        <v>0.26342661850541815</v>
      </c>
      <c r="O421" s="564">
        <v>1</v>
      </c>
      <c r="P421" s="564">
        <v>0.26342661850541815</v>
      </c>
      <c r="Q421" s="564">
        <v>0</v>
      </c>
      <c r="R421" s="564">
        <v>0</v>
      </c>
      <c r="S421" s="564">
        <v>0.50004569763320073</v>
      </c>
      <c r="T421" s="564">
        <v>0.3439406319047264</v>
      </c>
      <c r="U421" s="564">
        <v>0</v>
      </c>
      <c r="V421" s="564">
        <v>0.26342661850541815</v>
      </c>
      <c r="W421" s="564">
        <v>0.26342661850541815</v>
      </c>
      <c r="X421" s="564">
        <v>0.26342661850541815</v>
      </c>
      <c r="Y421" s="564">
        <v>0</v>
      </c>
      <c r="Z421" s="564">
        <v>0.26342661850541815</v>
      </c>
      <c r="AA421" s="564">
        <v>0.26342661850541815</v>
      </c>
      <c r="AB421" s="298" t="s">
        <v>275</v>
      </c>
      <c r="AC421" s="300" t="s">
        <v>1430</v>
      </c>
      <c r="AD421" s="301" t="s">
        <v>275</v>
      </c>
      <c r="AE421" s="302" t="s">
        <v>275</v>
      </c>
      <c r="AF421" s="303" t="s">
        <v>275</v>
      </c>
      <c r="AG421" s="300" t="s">
        <v>275</v>
      </c>
      <c r="AH421" s="304" t="s">
        <v>275</v>
      </c>
      <c r="AI421" s="305" t="s">
        <v>275</v>
      </c>
      <c r="AJ421" s="94"/>
    </row>
    <row r="422" spans="1:36" ht="52" outlineLevel="1" x14ac:dyDescent="0.3">
      <c r="A422" s="287">
        <v>405</v>
      </c>
      <c r="B422" s="288" t="s">
        <v>923</v>
      </c>
      <c r="C422" s="352" t="s">
        <v>275</v>
      </c>
      <c r="D422" s="351" t="s">
        <v>1427</v>
      </c>
      <c r="E422" s="338" t="s">
        <v>275</v>
      </c>
      <c r="F422" s="339" t="s">
        <v>275</v>
      </c>
      <c r="G422" s="339" t="s">
        <v>275</v>
      </c>
      <c r="H422" s="339" t="s">
        <v>275</v>
      </c>
      <c r="I422" s="339" t="s">
        <v>275</v>
      </c>
      <c r="J422" s="290" t="s">
        <v>926</v>
      </c>
      <c r="K422" s="290">
        <f t="shared" ref="K422:AA422" si="166">K423*K$416</f>
        <v>0.41928171970817213</v>
      </c>
      <c r="L422" s="290">
        <f t="shared" si="166"/>
        <v>0.52505282804350606</v>
      </c>
      <c r="M422" s="290">
        <f t="shared" si="166"/>
        <v>0.84388069243006159</v>
      </c>
      <c r="N422" s="290">
        <f t="shared" si="166"/>
        <v>0.50218303083838689</v>
      </c>
      <c r="O422" s="290">
        <f t="shared" si="166"/>
        <v>0.95014070347193857</v>
      </c>
      <c r="P422" s="290">
        <f t="shared" si="166"/>
        <v>0.3671132931691849</v>
      </c>
      <c r="Q422" s="290">
        <f t="shared" si="166"/>
        <v>0.11246572143233971</v>
      </c>
      <c r="R422" s="290">
        <f t="shared" si="166"/>
        <v>0.20911292767212739</v>
      </c>
      <c r="S422" s="290">
        <f t="shared" si="166"/>
        <v>0.35589445705213657</v>
      </c>
      <c r="T422" s="290">
        <f t="shared" si="166"/>
        <v>0.2149710471579801</v>
      </c>
      <c r="U422" s="290">
        <f t="shared" si="166"/>
        <v>0.25245911065108073</v>
      </c>
      <c r="V422" s="290">
        <f t="shared" si="166"/>
        <v>0.14934116230349115</v>
      </c>
      <c r="W422" s="290">
        <f t="shared" si="166"/>
        <v>0.58234215313941817</v>
      </c>
      <c r="X422" s="290">
        <f t="shared" si="166"/>
        <v>1.2735920905340063</v>
      </c>
      <c r="Y422" s="290">
        <f t="shared" si="166"/>
        <v>1.210579045526204</v>
      </c>
      <c r="Z422" s="290">
        <f t="shared" si="166"/>
        <v>0.12447704684099195</v>
      </c>
      <c r="AA422" s="290">
        <f t="shared" si="166"/>
        <v>0</v>
      </c>
      <c r="AB422" s="290" t="s">
        <v>926</v>
      </c>
      <c r="AC422" s="291" t="s">
        <v>2907</v>
      </c>
      <c r="AD422" s="324">
        <v>7.3</v>
      </c>
      <c r="AE422" s="325" t="s">
        <v>2506</v>
      </c>
      <c r="AF422" s="326" t="s">
        <v>275</v>
      </c>
      <c r="AG422" s="291" t="s">
        <v>2496</v>
      </c>
      <c r="AH422" s="565" t="s">
        <v>2495</v>
      </c>
      <c r="AI422" s="289" t="s">
        <v>275</v>
      </c>
      <c r="AJ422" s="94"/>
    </row>
    <row r="423" spans="1:36" outlineLevel="1" x14ac:dyDescent="0.3">
      <c r="A423" s="550">
        <v>406</v>
      </c>
      <c r="B423" s="551" t="s">
        <v>275</v>
      </c>
      <c r="C423" s="551" t="s">
        <v>275</v>
      </c>
      <c r="D423" s="550" t="s">
        <v>1806</v>
      </c>
      <c r="E423" s="554" t="s">
        <v>275</v>
      </c>
      <c r="F423" s="555" t="s">
        <v>275</v>
      </c>
      <c r="G423" s="555" t="s">
        <v>275</v>
      </c>
      <c r="H423" s="555" t="s">
        <v>275</v>
      </c>
      <c r="I423" s="555" t="s">
        <v>275</v>
      </c>
      <c r="J423" s="553" t="s">
        <v>275</v>
      </c>
      <c r="K423" s="560">
        <v>0.5</v>
      </c>
      <c r="L423" s="560">
        <v>0.5</v>
      </c>
      <c r="M423" s="560">
        <v>0.5</v>
      </c>
      <c r="N423" s="560">
        <v>0.5</v>
      </c>
      <c r="O423" s="560">
        <v>0.5</v>
      </c>
      <c r="P423" s="560">
        <v>0.5</v>
      </c>
      <c r="Q423" s="560">
        <v>0.5</v>
      </c>
      <c r="R423" s="560">
        <v>0.5</v>
      </c>
      <c r="S423" s="560">
        <v>0.5</v>
      </c>
      <c r="T423" s="560">
        <v>0.5</v>
      </c>
      <c r="U423" s="560">
        <v>0.5</v>
      </c>
      <c r="V423" s="560">
        <v>0.5</v>
      </c>
      <c r="W423" s="560">
        <v>0.5</v>
      </c>
      <c r="X423" s="560">
        <v>0.5</v>
      </c>
      <c r="Y423" s="560">
        <v>0.5</v>
      </c>
      <c r="Z423" s="560">
        <v>0.5</v>
      </c>
      <c r="AA423" s="560">
        <v>0.5</v>
      </c>
      <c r="AB423" s="553" t="s">
        <v>275</v>
      </c>
      <c r="AC423" s="559" t="s">
        <v>1431</v>
      </c>
      <c r="AD423" s="556" t="s">
        <v>275</v>
      </c>
      <c r="AE423" s="557" t="s">
        <v>275</v>
      </c>
      <c r="AF423" s="558" t="s">
        <v>275</v>
      </c>
      <c r="AG423" s="559" t="s">
        <v>275</v>
      </c>
      <c r="AH423" s="304" t="s">
        <v>275</v>
      </c>
      <c r="AI423" s="552" t="s">
        <v>275</v>
      </c>
      <c r="AJ423" s="94"/>
    </row>
    <row r="424" spans="1:36" ht="26" x14ac:dyDescent="0.3">
      <c r="A424" s="138">
        <v>407</v>
      </c>
      <c r="B424" s="138" t="s">
        <v>923</v>
      </c>
      <c r="C424" s="172" t="s">
        <v>3370</v>
      </c>
      <c r="D424" s="138" t="s">
        <v>3371</v>
      </c>
      <c r="E424" s="172" t="s">
        <v>275</v>
      </c>
      <c r="F424" s="141" t="s">
        <v>275</v>
      </c>
      <c r="G424" s="141" t="s">
        <v>275</v>
      </c>
      <c r="H424" s="141" t="s">
        <v>275</v>
      </c>
      <c r="I424" s="141" t="s">
        <v>275</v>
      </c>
      <c r="J424" s="244" t="s">
        <v>275</v>
      </c>
      <c r="K424" s="244" t="s">
        <v>275</v>
      </c>
      <c r="L424" s="244" t="s">
        <v>275</v>
      </c>
      <c r="M424" s="244" t="s">
        <v>275</v>
      </c>
      <c r="N424" s="244" t="s">
        <v>275</v>
      </c>
      <c r="O424" s="244" t="s">
        <v>275</v>
      </c>
      <c r="P424" s="244" t="s">
        <v>275</v>
      </c>
      <c r="Q424" s="244" t="s">
        <v>275</v>
      </c>
      <c r="R424" s="244" t="s">
        <v>275</v>
      </c>
      <c r="S424" s="244" t="s">
        <v>275</v>
      </c>
      <c r="T424" s="244" t="s">
        <v>275</v>
      </c>
      <c r="U424" s="244" t="s">
        <v>275</v>
      </c>
      <c r="V424" s="244" t="s">
        <v>275</v>
      </c>
      <c r="W424" s="244" t="s">
        <v>275</v>
      </c>
      <c r="X424" s="244" t="s">
        <v>275</v>
      </c>
      <c r="Y424" s="244" t="s">
        <v>275</v>
      </c>
      <c r="Z424" s="244" t="s">
        <v>275</v>
      </c>
      <c r="AA424" s="244" t="s">
        <v>275</v>
      </c>
      <c r="AB424" s="244" t="s">
        <v>275</v>
      </c>
      <c r="AC424" s="140" t="s">
        <v>275</v>
      </c>
      <c r="AD424" s="341" t="s">
        <v>275</v>
      </c>
      <c r="AE424" s="143" t="s">
        <v>275</v>
      </c>
      <c r="AF424" s="142" t="s">
        <v>275</v>
      </c>
      <c r="AG424" s="140" t="s">
        <v>275</v>
      </c>
      <c r="AH424" s="144" t="s">
        <v>275</v>
      </c>
      <c r="AI424" s="141" t="s">
        <v>275</v>
      </c>
      <c r="AJ424" s="94"/>
    </row>
    <row r="425" spans="1:36" outlineLevel="1" x14ac:dyDescent="0.3">
      <c r="A425" s="145">
        <v>408</v>
      </c>
      <c r="B425" s="146" t="s">
        <v>923</v>
      </c>
      <c r="C425" s="405" t="s">
        <v>3374</v>
      </c>
      <c r="D425" s="406" t="s">
        <v>3375</v>
      </c>
      <c r="E425" s="405" t="s">
        <v>275</v>
      </c>
      <c r="F425" s="150" t="s">
        <v>275</v>
      </c>
      <c r="G425" s="150" t="s">
        <v>275</v>
      </c>
      <c r="H425" s="150" t="s">
        <v>275</v>
      </c>
      <c r="I425" s="150" t="s">
        <v>275</v>
      </c>
      <c r="J425" s="150" t="s">
        <v>925</v>
      </c>
      <c r="K425" s="151">
        <f>K426</f>
        <v>5.5813022752666495</v>
      </c>
      <c r="L425" s="151">
        <f t="shared" ref="L425:AA425" si="167">L426</f>
        <v>4.3114330390994313</v>
      </c>
      <c r="M425" s="151">
        <f t="shared" si="167"/>
        <v>0.89455607108502144</v>
      </c>
      <c r="N425" s="151">
        <f t="shared" si="167"/>
        <v>9.3068718430030728</v>
      </c>
      <c r="O425" s="151">
        <f t="shared" si="167"/>
        <v>13.644625434185404</v>
      </c>
      <c r="P425" s="151">
        <f t="shared" si="167"/>
        <v>20.119766911857347</v>
      </c>
      <c r="Q425" s="151">
        <f t="shared" si="167"/>
        <v>1.0086332330980554</v>
      </c>
      <c r="R425" s="151">
        <f t="shared" si="167"/>
        <v>1.690527392516443</v>
      </c>
      <c r="S425" s="151">
        <f t="shared" si="167"/>
        <v>21.371696036317172</v>
      </c>
      <c r="T425" s="151">
        <f t="shared" si="167"/>
        <v>3.0008726450516288</v>
      </c>
      <c r="U425" s="151">
        <f t="shared" si="167"/>
        <v>1.4044293632213014</v>
      </c>
      <c r="V425" s="151">
        <f t="shared" si="167"/>
        <v>0</v>
      </c>
      <c r="W425" s="151">
        <f t="shared" si="167"/>
        <v>1.3069591437792467</v>
      </c>
      <c r="X425" s="151">
        <f t="shared" si="167"/>
        <v>8.2623588667409837</v>
      </c>
      <c r="Y425" s="151">
        <f t="shared" si="167"/>
        <v>3.9506717380091869</v>
      </c>
      <c r="Z425" s="151">
        <f t="shared" si="167"/>
        <v>7.4601283139425377E-3</v>
      </c>
      <c r="AA425" s="151">
        <f t="shared" si="167"/>
        <v>0</v>
      </c>
      <c r="AB425" s="150" t="s">
        <v>925</v>
      </c>
      <c r="AC425" s="148" t="s">
        <v>3376</v>
      </c>
      <c r="AD425" s="247" t="s">
        <v>275</v>
      </c>
      <c r="AE425" s="248" t="s">
        <v>275</v>
      </c>
      <c r="AF425" s="249" t="s">
        <v>275</v>
      </c>
      <c r="AG425" s="148" t="s">
        <v>275</v>
      </c>
      <c r="AH425" s="250" t="s">
        <v>275</v>
      </c>
      <c r="AI425" s="149" t="s">
        <v>275</v>
      </c>
      <c r="AJ425" s="94"/>
    </row>
    <row r="426" spans="1:36" ht="26" outlineLevel="1" x14ac:dyDescent="0.3">
      <c r="A426" s="165">
        <v>409</v>
      </c>
      <c r="B426" s="166" t="s">
        <v>923</v>
      </c>
      <c r="C426" s="525" t="s">
        <v>232</v>
      </c>
      <c r="D426" s="187" t="s">
        <v>3573</v>
      </c>
      <c r="E426" s="188" t="s">
        <v>3772</v>
      </c>
      <c r="F426" s="189">
        <v>4</v>
      </c>
      <c r="G426" s="190">
        <v>43</v>
      </c>
      <c r="H426" s="190">
        <v>399</v>
      </c>
      <c r="I426" s="190">
        <v>399</v>
      </c>
      <c r="J426" s="170" t="s">
        <v>925</v>
      </c>
      <c r="K426" s="170">
        <v>5.5813022752666495</v>
      </c>
      <c r="L426" s="170">
        <v>4.3114330390994313</v>
      </c>
      <c r="M426" s="170">
        <v>0.89455607108502144</v>
      </c>
      <c r="N426" s="170">
        <v>9.3068718430030728</v>
      </c>
      <c r="O426" s="170">
        <v>13.644625434185404</v>
      </c>
      <c r="P426" s="170">
        <v>20.119766911857347</v>
      </c>
      <c r="Q426" s="170">
        <v>1.0086332330980554</v>
      </c>
      <c r="R426" s="170">
        <v>1.690527392516443</v>
      </c>
      <c r="S426" s="170">
        <v>21.371696036317172</v>
      </c>
      <c r="T426" s="170">
        <v>3.0008726450516288</v>
      </c>
      <c r="U426" s="170">
        <v>1.4044293632213014</v>
      </c>
      <c r="V426" s="170">
        <v>0</v>
      </c>
      <c r="W426" s="170">
        <v>1.3069591437792467</v>
      </c>
      <c r="X426" s="170">
        <v>8.2623588667409837</v>
      </c>
      <c r="Y426" s="170">
        <v>3.9506717380091869</v>
      </c>
      <c r="Z426" s="170">
        <v>7.4601283139425377E-3</v>
      </c>
      <c r="AA426" s="170">
        <v>0</v>
      </c>
      <c r="AB426" s="170" t="s">
        <v>925</v>
      </c>
      <c r="AC426" s="191" t="s">
        <v>1923</v>
      </c>
      <c r="AD426" s="241" t="s">
        <v>275</v>
      </c>
      <c r="AE426" s="193" t="s">
        <v>275</v>
      </c>
      <c r="AF426" s="192" t="s">
        <v>275</v>
      </c>
      <c r="AG426" s="191" t="s">
        <v>275</v>
      </c>
      <c r="AH426" s="194" t="s">
        <v>275</v>
      </c>
      <c r="AI426" s="169" t="s">
        <v>275</v>
      </c>
      <c r="AJ426" s="94"/>
    </row>
    <row r="427" spans="1:36" outlineLevel="1" x14ac:dyDescent="0.3">
      <c r="A427" s="482">
        <v>410</v>
      </c>
      <c r="B427" s="483" t="s">
        <v>275</v>
      </c>
      <c r="C427" s="483" t="s">
        <v>3067</v>
      </c>
      <c r="D427" s="482" t="s">
        <v>3068</v>
      </c>
      <c r="E427" s="483" t="s">
        <v>275</v>
      </c>
      <c r="F427" s="485" t="s">
        <v>275</v>
      </c>
      <c r="G427" s="485" t="s">
        <v>275</v>
      </c>
      <c r="H427" s="485" t="s">
        <v>275</v>
      </c>
      <c r="I427" s="485" t="s">
        <v>275</v>
      </c>
      <c r="J427" s="486" t="s">
        <v>925</v>
      </c>
      <c r="K427" s="486" t="s">
        <v>1351</v>
      </c>
      <c r="L427" s="486" t="s">
        <v>1351</v>
      </c>
      <c r="M427" s="486" t="s">
        <v>1351</v>
      </c>
      <c r="N427" s="486" t="s">
        <v>1351</v>
      </c>
      <c r="O427" s="486" t="s">
        <v>1351</v>
      </c>
      <c r="P427" s="486" t="s">
        <v>1351</v>
      </c>
      <c r="Q427" s="486" t="s">
        <v>1351</v>
      </c>
      <c r="R427" s="486" t="s">
        <v>1351</v>
      </c>
      <c r="S427" s="486" t="s">
        <v>1351</v>
      </c>
      <c r="T427" s="486" t="s">
        <v>1351</v>
      </c>
      <c r="U427" s="486" t="s">
        <v>1351</v>
      </c>
      <c r="V427" s="486" t="s">
        <v>1351</v>
      </c>
      <c r="W427" s="486" t="s">
        <v>1351</v>
      </c>
      <c r="X427" s="486" t="s">
        <v>1351</v>
      </c>
      <c r="Y427" s="486" t="s">
        <v>1351</v>
      </c>
      <c r="Z427" s="486" t="s">
        <v>1351</v>
      </c>
      <c r="AA427" s="486" t="s">
        <v>1351</v>
      </c>
      <c r="AB427" s="486" t="s">
        <v>275</v>
      </c>
      <c r="AC427" s="316" t="s">
        <v>3121</v>
      </c>
      <c r="AD427" s="486" t="s">
        <v>275</v>
      </c>
      <c r="AE427" s="482" t="s">
        <v>275</v>
      </c>
      <c r="AF427" s="485" t="s">
        <v>275</v>
      </c>
      <c r="AG427" s="483" t="s">
        <v>275</v>
      </c>
      <c r="AH427" s="487" t="s">
        <v>275</v>
      </c>
      <c r="AI427" s="485" t="s">
        <v>275</v>
      </c>
      <c r="AJ427" s="94"/>
    </row>
    <row r="428" spans="1:36" outlineLevel="1" x14ac:dyDescent="0.3">
      <c r="A428" s="482">
        <v>411</v>
      </c>
      <c r="B428" s="483" t="s">
        <v>275</v>
      </c>
      <c r="C428" s="483" t="s">
        <v>3373</v>
      </c>
      <c r="D428" s="482" t="s">
        <v>3372</v>
      </c>
      <c r="E428" s="483" t="s">
        <v>275</v>
      </c>
      <c r="F428" s="485" t="s">
        <v>275</v>
      </c>
      <c r="G428" s="485" t="s">
        <v>275</v>
      </c>
      <c r="H428" s="485" t="s">
        <v>275</v>
      </c>
      <c r="I428" s="485" t="s">
        <v>275</v>
      </c>
      <c r="J428" s="486" t="s">
        <v>925</v>
      </c>
      <c r="K428" s="486" t="s">
        <v>1351</v>
      </c>
      <c r="L428" s="486" t="s">
        <v>1351</v>
      </c>
      <c r="M428" s="486" t="s">
        <v>1351</v>
      </c>
      <c r="N428" s="486" t="s">
        <v>1351</v>
      </c>
      <c r="O428" s="486" t="s">
        <v>1351</v>
      </c>
      <c r="P428" s="486" t="s">
        <v>1351</v>
      </c>
      <c r="Q428" s="486" t="s">
        <v>1351</v>
      </c>
      <c r="R428" s="486" t="s">
        <v>1351</v>
      </c>
      <c r="S428" s="486" t="s">
        <v>1351</v>
      </c>
      <c r="T428" s="486" t="s">
        <v>1351</v>
      </c>
      <c r="U428" s="486" t="s">
        <v>1351</v>
      </c>
      <c r="V428" s="486" t="s">
        <v>1351</v>
      </c>
      <c r="W428" s="486" t="s">
        <v>1351</v>
      </c>
      <c r="X428" s="486" t="s">
        <v>1351</v>
      </c>
      <c r="Y428" s="486" t="s">
        <v>1351</v>
      </c>
      <c r="Z428" s="486" t="s">
        <v>1351</v>
      </c>
      <c r="AA428" s="486" t="s">
        <v>1351</v>
      </c>
      <c r="AB428" s="486" t="s">
        <v>275</v>
      </c>
      <c r="AC428" s="316" t="s">
        <v>3121</v>
      </c>
      <c r="AD428" s="486" t="s">
        <v>275</v>
      </c>
      <c r="AE428" s="482" t="s">
        <v>275</v>
      </c>
      <c r="AF428" s="485" t="s">
        <v>275</v>
      </c>
      <c r="AG428" s="483" t="s">
        <v>275</v>
      </c>
      <c r="AH428" s="487" t="s">
        <v>275</v>
      </c>
      <c r="AI428" s="485" t="s">
        <v>275</v>
      </c>
      <c r="AJ428" s="94"/>
    </row>
    <row r="429" spans="1:36" x14ac:dyDescent="0.3">
      <c r="A429" s="138">
        <v>412</v>
      </c>
      <c r="B429" s="138" t="s">
        <v>923</v>
      </c>
      <c r="C429" s="172" t="s">
        <v>359</v>
      </c>
      <c r="D429" s="138" t="s">
        <v>360</v>
      </c>
      <c r="E429" s="172" t="s">
        <v>275</v>
      </c>
      <c r="F429" s="141" t="s">
        <v>275</v>
      </c>
      <c r="G429" s="141" t="s">
        <v>275</v>
      </c>
      <c r="H429" s="141" t="s">
        <v>275</v>
      </c>
      <c r="I429" s="141" t="s">
        <v>275</v>
      </c>
      <c r="J429" s="244" t="s">
        <v>275</v>
      </c>
      <c r="K429" s="244" t="s">
        <v>275</v>
      </c>
      <c r="L429" s="244" t="s">
        <v>275</v>
      </c>
      <c r="M429" s="244" t="s">
        <v>275</v>
      </c>
      <c r="N429" s="244" t="s">
        <v>275</v>
      </c>
      <c r="O429" s="244" t="s">
        <v>275</v>
      </c>
      <c r="P429" s="244" t="s">
        <v>275</v>
      </c>
      <c r="Q429" s="244" t="s">
        <v>275</v>
      </c>
      <c r="R429" s="244" t="s">
        <v>275</v>
      </c>
      <c r="S429" s="244" t="s">
        <v>275</v>
      </c>
      <c r="T429" s="244" t="s">
        <v>275</v>
      </c>
      <c r="U429" s="244" t="s">
        <v>275</v>
      </c>
      <c r="V429" s="244" t="s">
        <v>275</v>
      </c>
      <c r="W429" s="244" t="s">
        <v>275</v>
      </c>
      <c r="X429" s="244" t="s">
        <v>275</v>
      </c>
      <c r="Y429" s="244" t="s">
        <v>275</v>
      </c>
      <c r="Z429" s="244" t="s">
        <v>275</v>
      </c>
      <c r="AA429" s="244" t="s">
        <v>275</v>
      </c>
      <c r="AB429" s="244" t="s">
        <v>275</v>
      </c>
      <c r="AC429" s="140" t="s">
        <v>275</v>
      </c>
      <c r="AD429" s="341" t="s">
        <v>275</v>
      </c>
      <c r="AE429" s="143" t="s">
        <v>275</v>
      </c>
      <c r="AF429" s="142" t="s">
        <v>275</v>
      </c>
      <c r="AG429" s="140" t="s">
        <v>275</v>
      </c>
      <c r="AH429" s="144" t="s">
        <v>275</v>
      </c>
      <c r="AI429" s="141" t="s">
        <v>275</v>
      </c>
      <c r="AJ429" s="94"/>
    </row>
    <row r="430" spans="1:36" outlineLevel="1" x14ac:dyDescent="0.3">
      <c r="A430" s="145">
        <v>413</v>
      </c>
      <c r="B430" s="146" t="s">
        <v>923</v>
      </c>
      <c r="C430" s="146" t="s">
        <v>241</v>
      </c>
      <c r="D430" s="145" t="s">
        <v>3380</v>
      </c>
      <c r="E430" s="245" t="s">
        <v>275</v>
      </c>
      <c r="F430" s="246" t="s">
        <v>275</v>
      </c>
      <c r="G430" s="246" t="s">
        <v>275</v>
      </c>
      <c r="H430" s="246" t="s">
        <v>275</v>
      </c>
      <c r="I430" s="246" t="s">
        <v>275</v>
      </c>
      <c r="J430" s="150" t="s">
        <v>925</v>
      </c>
      <c r="K430" s="150">
        <f t="shared" ref="K430:AA430" si="168">SUM(K492,K435,K485,K437,K439,K359,K444,K467,K500,K447,K449,K442,K470,K452,K474,K456,K476,K478,K480,K459,K460,K486,K497,K454,K691,K502)</f>
        <v>8.4699534212060357</v>
      </c>
      <c r="L430" s="150">
        <f t="shared" si="168"/>
        <v>22.364400602695113</v>
      </c>
      <c r="M430" s="150">
        <f t="shared" si="168"/>
        <v>7.7404153547401773</v>
      </c>
      <c r="N430" s="150">
        <f t="shared" si="168"/>
        <v>25.513157422927467</v>
      </c>
      <c r="O430" s="150">
        <f t="shared" si="168"/>
        <v>45.774457331985261</v>
      </c>
      <c r="P430" s="150">
        <f t="shared" si="168"/>
        <v>21.215199139506449</v>
      </c>
      <c r="Q430" s="150">
        <f t="shared" si="168"/>
        <v>18.831035849266804</v>
      </c>
      <c r="R430" s="150">
        <f t="shared" si="168"/>
        <v>21.852115775290198</v>
      </c>
      <c r="S430" s="150">
        <f t="shared" si="168"/>
        <v>121.23117040258687</v>
      </c>
      <c r="T430" s="150">
        <f t="shared" si="168"/>
        <v>43.094983690413919</v>
      </c>
      <c r="U430" s="150">
        <f t="shared" si="168"/>
        <v>18.183485917792144</v>
      </c>
      <c r="V430" s="150">
        <f t="shared" si="168"/>
        <v>18.324446587576354</v>
      </c>
      <c r="W430" s="150">
        <f t="shared" si="168"/>
        <v>12.41739494762883</v>
      </c>
      <c r="X430" s="150">
        <f t="shared" si="168"/>
        <v>8.7498371921536027</v>
      </c>
      <c r="Y430" s="150">
        <f t="shared" si="168"/>
        <v>7.5342373482394382</v>
      </c>
      <c r="Z430" s="150">
        <f t="shared" si="168"/>
        <v>7.0650025451859113</v>
      </c>
      <c r="AA430" s="150">
        <f t="shared" si="168"/>
        <v>14.105887221758294</v>
      </c>
      <c r="AB430" s="150" t="s">
        <v>925</v>
      </c>
      <c r="AC430" s="148" t="s">
        <v>2190</v>
      </c>
      <c r="AD430" s="247" t="s">
        <v>275</v>
      </c>
      <c r="AE430" s="248" t="s">
        <v>275</v>
      </c>
      <c r="AF430" s="306" t="s">
        <v>275</v>
      </c>
      <c r="AG430" s="148" t="s">
        <v>275</v>
      </c>
      <c r="AH430" s="250" t="s">
        <v>275</v>
      </c>
      <c r="AI430" s="149" t="s">
        <v>275</v>
      </c>
      <c r="AJ430" s="94"/>
    </row>
    <row r="431" spans="1:36" ht="52" outlineLevel="1" x14ac:dyDescent="0.3">
      <c r="A431" s="165">
        <v>414</v>
      </c>
      <c r="B431" s="166" t="s">
        <v>275</v>
      </c>
      <c r="C431" s="343" t="s">
        <v>275</v>
      </c>
      <c r="D431" s="165" t="s">
        <v>1463</v>
      </c>
      <c r="E431" s="166" t="s">
        <v>275</v>
      </c>
      <c r="F431" s="169">
        <f>FLOOR(G431/10, 1)</f>
        <v>4</v>
      </c>
      <c r="G431" s="169">
        <v>44</v>
      </c>
      <c r="H431" s="169" t="s">
        <v>275</v>
      </c>
      <c r="I431" s="169" t="s">
        <v>275</v>
      </c>
      <c r="J431" s="170" t="s">
        <v>925</v>
      </c>
      <c r="K431" s="170">
        <v>1.3310071897293192</v>
      </c>
      <c r="L431" s="170">
        <v>0.63198229485569435</v>
      </c>
      <c r="M431" s="170">
        <v>0.84111509979708288</v>
      </c>
      <c r="N431" s="170">
        <v>7.8804563178830245</v>
      </c>
      <c r="O431" s="170">
        <v>2.0461061078545972</v>
      </c>
      <c r="P431" s="170">
        <v>9.7143054727704907</v>
      </c>
      <c r="Q431" s="170">
        <v>18.418540479613466</v>
      </c>
      <c r="R431" s="170">
        <v>15.393736235587063</v>
      </c>
      <c r="S431" s="170">
        <v>33.353685896296682</v>
      </c>
      <c r="T431" s="170">
        <v>26.370486313966403</v>
      </c>
      <c r="U431" s="170">
        <v>13.131451339288255</v>
      </c>
      <c r="V431" s="170">
        <v>2.5204195145651695</v>
      </c>
      <c r="W431" s="170">
        <v>0.49363861268464232</v>
      </c>
      <c r="X431" s="170">
        <v>3.2454284312606274E-2</v>
      </c>
      <c r="Y431" s="170">
        <v>7.5415213022946004</v>
      </c>
      <c r="Z431" s="170">
        <v>3.2257164343328735E-3</v>
      </c>
      <c r="AA431" s="170">
        <v>0</v>
      </c>
      <c r="AB431" s="170" t="s">
        <v>925</v>
      </c>
      <c r="AC431" s="166" t="s">
        <v>1923</v>
      </c>
      <c r="AD431" s="170" t="s">
        <v>275</v>
      </c>
      <c r="AE431" s="165" t="s">
        <v>275</v>
      </c>
      <c r="AF431" s="169" t="s">
        <v>275</v>
      </c>
      <c r="AG431" s="166" t="s">
        <v>275</v>
      </c>
      <c r="AH431" s="171" t="s">
        <v>275</v>
      </c>
      <c r="AI431" s="169" t="s">
        <v>275</v>
      </c>
      <c r="AJ431" s="94"/>
    </row>
    <row r="432" spans="1:36" x14ac:dyDescent="0.3">
      <c r="A432" s="138">
        <v>415</v>
      </c>
      <c r="B432" s="138" t="s">
        <v>923</v>
      </c>
      <c r="C432" s="172" t="s">
        <v>3381</v>
      </c>
      <c r="D432" s="138" t="s">
        <v>3382</v>
      </c>
      <c r="E432" s="172" t="s">
        <v>275</v>
      </c>
      <c r="F432" s="141" t="s">
        <v>275</v>
      </c>
      <c r="G432" s="141" t="s">
        <v>275</v>
      </c>
      <c r="H432" s="141" t="s">
        <v>275</v>
      </c>
      <c r="I432" s="141" t="s">
        <v>275</v>
      </c>
      <c r="J432" s="244" t="s">
        <v>275</v>
      </c>
      <c r="K432" s="244" t="s">
        <v>275</v>
      </c>
      <c r="L432" s="244" t="s">
        <v>275</v>
      </c>
      <c r="M432" s="244" t="s">
        <v>275</v>
      </c>
      <c r="N432" s="244" t="s">
        <v>275</v>
      </c>
      <c r="O432" s="244" t="s">
        <v>275</v>
      </c>
      <c r="P432" s="244" t="s">
        <v>275</v>
      </c>
      <c r="Q432" s="244" t="s">
        <v>275</v>
      </c>
      <c r="R432" s="244" t="s">
        <v>275</v>
      </c>
      <c r="S432" s="244" t="s">
        <v>275</v>
      </c>
      <c r="T432" s="244" t="s">
        <v>275</v>
      </c>
      <c r="U432" s="244" t="s">
        <v>275</v>
      </c>
      <c r="V432" s="244" t="s">
        <v>275</v>
      </c>
      <c r="W432" s="244" t="s">
        <v>275</v>
      </c>
      <c r="X432" s="244" t="s">
        <v>275</v>
      </c>
      <c r="Y432" s="244" t="s">
        <v>275</v>
      </c>
      <c r="Z432" s="244" t="s">
        <v>275</v>
      </c>
      <c r="AA432" s="244" t="s">
        <v>275</v>
      </c>
      <c r="AB432" s="244" t="s">
        <v>275</v>
      </c>
      <c r="AC432" s="140" t="s">
        <v>275</v>
      </c>
      <c r="AD432" s="341" t="s">
        <v>275</v>
      </c>
      <c r="AE432" s="143" t="s">
        <v>275</v>
      </c>
      <c r="AF432" s="142" t="s">
        <v>275</v>
      </c>
      <c r="AG432" s="140" t="s">
        <v>275</v>
      </c>
      <c r="AH432" s="144" t="s">
        <v>275</v>
      </c>
      <c r="AI432" s="141" t="s">
        <v>275</v>
      </c>
      <c r="AJ432" s="94"/>
    </row>
    <row r="433" spans="1:36" outlineLevel="1" x14ac:dyDescent="0.3">
      <c r="A433" s="145">
        <v>416</v>
      </c>
      <c r="B433" s="146" t="s">
        <v>923</v>
      </c>
      <c r="C433" s="146" t="s">
        <v>3383</v>
      </c>
      <c r="D433" s="145" t="s">
        <v>3384</v>
      </c>
      <c r="E433" s="245" t="s">
        <v>275</v>
      </c>
      <c r="F433" s="246" t="s">
        <v>275</v>
      </c>
      <c r="G433" s="246" t="s">
        <v>275</v>
      </c>
      <c r="H433" s="246" t="s">
        <v>275</v>
      </c>
      <c r="I433" s="246" t="s">
        <v>275</v>
      </c>
      <c r="J433" s="150" t="s">
        <v>925</v>
      </c>
      <c r="K433" s="150">
        <f>SUM(K435,K437,K439,K442,K444,K447,K449,K452,K454,K456,K459,K460)</f>
        <v>3.9348201724406926</v>
      </c>
      <c r="L433" s="150">
        <f>SUM(L435,L437,L439,L442,L444,L447,L449,L452,L454,L456,L459,L460)</f>
        <v>5.2801117935366086</v>
      </c>
      <c r="M433" s="150">
        <f t="shared" ref="M433:AA433" si="169">SUM(M435,M437,M439,M442,M444,M447,M449,M452,M454,M456,M459,M460)</f>
        <v>3.0718982139584177</v>
      </c>
      <c r="N433" s="150">
        <f t="shared" si="169"/>
        <v>14.534617418195738</v>
      </c>
      <c r="O433" s="150">
        <f t="shared" si="169"/>
        <v>8.2484877007262121</v>
      </c>
      <c r="P433" s="150">
        <f t="shared" si="169"/>
        <v>12.745283746524557</v>
      </c>
      <c r="Q433" s="150">
        <f t="shared" si="169"/>
        <v>18.378254251739158</v>
      </c>
      <c r="R433" s="150">
        <f t="shared" si="169"/>
        <v>18.725643667114287</v>
      </c>
      <c r="S433" s="150">
        <f t="shared" si="169"/>
        <v>82.358207899987704</v>
      </c>
      <c r="T433" s="150">
        <f t="shared" si="169"/>
        <v>25.317984011402615</v>
      </c>
      <c r="U433" s="150">
        <f t="shared" si="169"/>
        <v>17.599203695293458</v>
      </c>
      <c r="V433" s="150">
        <f t="shared" si="169"/>
        <v>7.3725640734392028</v>
      </c>
      <c r="W433" s="150">
        <f t="shared" si="169"/>
        <v>4.9896439678364617</v>
      </c>
      <c r="X433" s="150">
        <f t="shared" si="169"/>
        <v>3.2915045712098423</v>
      </c>
      <c r="Y433" s="150">
        <f t="shared" si="169"/>
        <v>7.5280658844735484</v>
      </c>
      <c r="Z433" s="150">
        <f t="shared" si="169"/>
        <v>3.0538054680352933</v>
      </c>
      <c r="AA433" s="150">
        <f t="shared" si="169"/>
        <v>6.094722768792975</v>
      </c>
      <c r="AB433" s="150" t="s">
        <v>925</v>
      </c>
      <c r="AC433" s="148" t="s">
        <v>2190</v>
      </c>
      <c r="AD433" s="247" t="s">
        <v>275</v>
      </c>
      <c r="AE433" s="248" t="s">
        <v>275</v>
      </c>
      <c r="AF433" s="306" t="s">
        <v>275</v>
      </c>
      <c r="AG433" s="148" t="s">
        <v>275</v>
      </c>
      <c r="AH433" s="250" t="s">
        <v>275</v>
      </c>
      <c r="AI433" s="149" t="s">
        <v>275</v>
      </c>
      <c r="AJ433" s="94"/>
    </row>
    <row r="434" spans="1:36" ht="65" outlineLevel="1" x14ac:dyDescent="0.3">
      <c r="A434" s="165">
        <v>417</v>
      </c>
      <c r="B434" s="166" t="s">
        <v>275</v>
      </c>
      <c r="C434" s="166" t="s">
        <v>275</v>
      </c>
      <c r="D434" s="165" t="s">
        <v>1465</v>
      </c>
      <c r="E434" s="240" t="s">
        <v>3773</v>
      </c>
      <c r="F434" s="189">
        <v>4</v>
      </c>
      <c r="G434" s="189">
        <v>44</v>
      </c>
      <c r="H434" s="189">
        <v>372</v>
      </c>
      <c r="I434" s="189">
        <v>372</v>
      </c>
      <c r="J434" s="170" t="s">
        <v>925</v>
      </c>
      <c r="K434" s="170">
        <v>0.59398480496215389</v>
      </c>
      <c r="L434" s="170">
        <v>0.40980404963920247</v>
      </c>
      <c r="M434" s="170">
        <v>0.17442387453457164</v>
      </c>
      <c r="N434" s="170">
        <v>6.9695751605371727</v>
      </c>
      <c r="O434" s="170">
        <v>2.0071508734797185</v>
      </c>
      <c r="P434" s="170">
        <v>6.7937141810984993</v>
      </c>
      <c r="Q434" s="170">
        <v>16.215268581800117</v>
      </c>
      <c r="R434" s="170">
        <v>13.638626472561524</v>
      </c>
      <c r="S434" s="170">
        <v>13.137824358915378</v>
      </c>
      <c r="T434" s="170">
        <v>21.638558740841095</v>
      </c>
      <c r="U434" s="170">
        <v>7.6001356282487391</v>
      </c>
      <c r="V434" s="170">
        <v>2.5041069971379986</v>
      </c>
      <c r="W434" s="170">
        <v>0.32719754890616937</v>
      </c>
      <c r="X434" s="170">
        <v>3.2191546417842554E-2</v>
      </c>
      <c r="Y434" s="170">
        <v>6.7286059383804835</v>
      </c>
      <c r="Z434" s="170">
        <v>3.1575268755737662E-3</v>
      </c>
      <c r="AA434" s="170">
        <v>0</v>
      </c>
      <c r="AB434" s="170" t="s">
        <v>925</v>
      </c>
      <c r="AC434" s="191" t="s">
        <v>1929</v>
      </c>
      <c r="AD434" s="241" t="s">
        <v>275</v>
      </c>
      <c r="AE434" s="193" t="s">
        <v>275</v>
      </c>
      <c r="AF434" s="192" t="s">
        <v>275</v>
      </c>
      <c r="AG434" s="191" t="s">
        <v>275</v>
      </c>
      <c r="AH434" s="194" t="s">
        <v>275</v>
      </c>
      <c r="AI434" s="169" t="s">
        <v>275</v>
      </c>
      <c r="AJ434" s="94"/>
    </row>
    <row r="435" spans="1:36" ht="26" outlineLevel="1" x14ac:dyDescent="0.3">
      <c r="A435" s="566">
        <v>418</v>
      </c>
      <c r="B435" s="567" t="s">
        <v>923</v>
      </c>
      <c r="C435" s="567" t="s">
        <v>1265</v>
      </c>
      <c r="D435" s="566" t="s">
        <v>3575</v>
      </c>
      <c r="E435" s="567" t="s">
        <v>275</v>
      </c>
      <c r="F435" s="568" t="s">
        <v>275</v>
      </c>
      <c r="G435" s="568" t="s">
        <v>275</v>
      </c>
      <c r="H435" s="568" t="s">
        <v>275</v>
      </c>
      <c r="I435" s="568" t="s">
        <v>275</v>
      </c>
      <c r="J435" s="569" t="s">
        <v>925</v>
      </c>
      <c r="K435" s="569">
        <f t="shared" ref="K435:AA435" si="170">K436*K$707</f>
        <v>1.0937264202749266</v>
      </c>
      <c r="L435" s="569">
        <f t="shared" si="170"/>
        <v>1.9383482029956809</v>
      </c>
      <c r="M435" s="569">
        <f t="shared" si="170"/>
        <v>1.2001185095363911</v>
      </c>
      <c r="N435" s="569">
        <f t="shared" si="170"/>
        <v>2.9133039024049312</v>
      </c>
      <c r="O435" s="569">
        <f t="shared" si="170"/>
        <v>0</v>
      </c>
      <c r="P435" s="569">
        <f t="shared" si="170"/>
        <v>1.4053199312942601</v>
      </c>
      <c r="Q435" s="569">
        <f t="shared" si="170"/>
        <v>0</v>
      </c>
      <c r="R435" s="569">
        <f t="shared" si="170"/>
        <v>0</v>
      </c>
      <c r="S435" s="569">
        <f t="shared" si="170"/>
        <v>47.450864591149802</v>
      </c>
      <c r="T435" s="569">
        <f t="shared" si="170"/>
        <v>0</v>
      </c>
      <c r="U435" s="569">
        <f t="shared" si="170"/>
        <v>0</v>
      </c>
      <c r="V435" s="569">
        <f t="shared" si="170"/>
        <v>2.0683948744569083</v>
      </c>
      <c r="W435" s="569">
        <f t="shared" si="170"/>
        <v>1.8734112593564762</v>
      </c>
      <c r="X435" s="569">
        <f t="shared" si="170"/>
        <v>1.3535528828716861</v>
      </c>
      <c r="Y435" s="569">
        <f t="shared" si="170"/>
        <v>0</v>
      </c>
      <c r="Z435" s="569">
        <f t="shared" si="170"/>
        <v>1.2663864143763615</v>
      </c>
      <c r="AA435" s="569">
        <f t="shared" si="170"/>
        <v>2.5299641213240025</v>
      </c>
      <c r="AB435" s="569" t="s">
        <v>925</v>
      </c>
      <c r="AC435" s="567" t="s">
        <v>1847</v>
      </c>
      <c r="AD435" s="569" t="s">
        <v>275</v>
      </c>
      <c r="AE435" s="566" t="s">
        <v>275</v>
      </c>
      <c r="AF435" s="568" t="s">
        <v>275</v>
      </c>
      <c r="AG435" s="567" t="s">
        <v>275</v>
      </c>
      <c r="AH435" s="292" t="s">
        <v>275</v>
      </c>
      <c r="AI435" s="568" t="s">
        <v>275</v>
      </c>
      <c r="AJ435" s="94"/>
    </row>
    <row r="436" spans="1:36" outlineLevel="1" x14ac:dyDescent="0.3">
      <c r="A436" s="570">
        <v>419</v>
      </c>
      <c r="B436" s="571" t="s">
        <v>275</v>
      </c>
      <c r="C436" s="571" t="s">
        <v>275</v>
      </c>
      <c r="D436" s="570" t="s">
        <v>1876</v>
      </c>
      <c r="E436" s="571" t="s">
        <v>275</v>
      </c>
      <c r="F436" s="572" t="s">
        <v>275</v>
      </c>
      <c r="G436" s="572" t="s">
        <v>275</v>
      </c>
      <c r="H436" s="572" t="s">
        <v>275</v>
      </c>
      <c r="I436" s="572" t="s">
        <v>275</v>
      </c>
      <c r="J436" s="573" t="s">
        <v>275</v>
      </c>
      <c r="K436" s="574">
        <v>3.9569981852138073E-2</v>
      </c>
      <c r="L436" s="574">
        <v>3.9569981852138073E-2</v>
      </c>
      <c r="M436" s="574">
        <v>3.9569981852138073E-2</v>
      </c>
      <c r="N436" s="574">
        <v>3.9569981852138073E-2</v>
      </c>
      <c r="O436" s="574">
        <v>0</v>
      </c>
      <c r="P436" s="574">
        <v>3.9569981852138073E-2</v>
      </c>
      <c r="Q436" s="574">
        <v>0</v>
      </c>
      <c r="R436" s="574">
        <v>0</v>
      </c>
      <c r="S436" s="574">
        <v>0.27698987296496652</v>
      </c>
      <c r="T436" s="574">
        <v>0</v>
      </c>
      <c r="U436" s="574">
        <v>0</v>
      </c>
      <c r="V436" s="574">
        <v>3.9569981852138073E-2</v>
      </c>
      <c r="W436" s="574">
        <v>3.9569981852138073E-2</v>
      </c>
      <c r="X436" s="574">
        <v>3.9569981852138073E-2</v>
      </c>
      <c r="Y436" s="574">
        <v>0</v>
      </c>
      <c r="Z436" s="574">
        <v>3.9569981852138073E-2</v>
      </c>
      <c r="AA436" s="574">
        <v>3.9569981852138073E-2</v>
      </c>
      <c r="AB436" s="573" t="s">
        <v>275</v>
      </c>
      <c r="AC436" s="571" t="s">
        <v>1290</v>
      </c>
      <c r="AD436" s="573" t="s">
        <v>275</v>
      </c>
      <c r="AE436" s="570" t="s">
        <v>275</v>
      </c>
      <c r="AF436" s="572" t="s">
        <v>275</v>
      </c>
      <c r="AG436" s="571" t="s">
        <v>275</v>
      </c>
      <c r="AH436" s="357" t="s">
        <v>275</v>
      </c>
      <c r="AI436" s="572" t="s">
        <v>275</v>
      </c>
      <c r="AJ436" s="94"/>
    </row>
    <row r="437" spans="1:36" ht="26" outlineLevel="1" x14ac:dyDescent="0.3">
      <c r="A437" s="566">
        <v>420</v>
      </c>
      <c r="B437" s="567" t="s">
        <v>923</v>
      </c>
      <c r="C437" s="352" t="s">
        <v>229</v>
      </c>
      <c r="D437" s="351" t="s">
        <v>3576</v>
      </c>
      <c r="E437" s="567" t="s">
        <v>3774</v>
      </c>
      <c r="F437" s="568" t="s">
        <v>275</v>
      </c>
      <c r="G437" s="568" t="s">
        <v>275</v>
      </c>
      <c r="H437" s="568" t="s">
        <v>275</v>
      </c>
      <c r="I437" s="568" t="s">
        <v>275</v>
      </c>
      <c r="J437" s="569" t="s">
        <v>925</v>
      </c>
      <c r="K437" s="569">
        <f t="shared" ref="K437:AA437" si="171">K438*K$707</f>
        <v>0.39659753794656233</v>
      </c>
      <c r="L437" s="569">
        <f t="shared" si="171"/>
        <v>0.70286692425149033</v>
      </c>
      <c r="M437" s="569">
        <f t="shared" si="171"/>
        <v>0.43517650968565719</v>
      </c>
      <c r="N437" s="569">
        <f t="shared" si="171"/>
        <v>1.0563968590001478</v>
      </c>
      <c r="O437" s="569">
        <f t="shared" si="171"/>
        <v>4.6583237898888754</v>
      </c>
      <c r="P437" s="569">
        <f t="shared" si="171"/>
        <v>0.50958486002234205</v>
      </c>
      <c r="Q437" s="569">
        <f t="shared" si="171"/>
        <v>0</v>
      </c>
      <c r="R437" s="569">
        <f t="shared" si="171"/>
        <v>0</v>
      </c>
      <c r="S437" s="569">
        <f t="shared" si="171"/>
        <v>0</v>
      </c>
      <c r="T437" s="569">
        <f t="shared" si="171"/>
        <v>0</v>
      </c>
      <c r="U437" s="569">
        <f t="shared" si="171"/>
        <v>0</v>
      </c>
      <c r="V437" s="569">
        <f t="shared" si="171"/>
        <v>0.75002331433549663</v>
      </c>
      <c r="W437" s="569">
        <f t="shared" si="171"/>
        <v>0.67932005595639189</v>
      </c>
      <c r="X437" s="569">
        <f t="shared" si="171"/>
        <v>0.49081354429789192</v>
      </c>
      <c r="Y437" s="569">
        <f t="shared" si="171"/>
        <v>0</v>
      </c>
      <c r="Z437" s="569">
        <f t="shared" si="171"/>
        <v>0.45920599952627283</v>
      </c>
      <c r="AA437" s="569">
        <f t="shared" si="171"/>
        <v>0.91739353005482072</v>
      </c>
      <c r="AB437" s="569" t="s">
        <v>925</v>
      </c>
      <c r="AC437" s="567" t="s">
        <v>1848</v>
      </c>
      <c r="AD437" s="569" t="s">
        <v>275</v>
      </c>
      <c r="AE437" s="566" t="s">
        <v>275</v>
      </c>
      <c r="AF437" s="568" t="s">
        <v>275</v>
      </c>
      <c r="AG437" s="567" t="s">
        <v>275</v>
      </c>
      <c r="AH437" s="292" t="s">
        <v>275</v>
      </c>
      <c r="AI437" s="568" t="s">
        <v>275</v>
      </c>
      <c r="AJ437" s="94"/>
    </row>
    <row r="438" spans="1:36" outlineLevel="1" x14ac:dyDescent="0.3">
      <c r="A438" s="550">
        <v>421</v>
      </c>
      <c r="B438" s="551" t="s">
        <v>275</v>
      </c>
      <c r="C438" s="551" t="s">
        <v>275</v>
      </c>
      <c r="D438" s="550" t="s">
        <v>1877</v>
      </c>
      <c r="E438" s="551" t="s">
        <v>275</v>
      </c>
      <c r="F438" s="552" t="s">
        <v>275</v>
      </c>
      <c r="G438" s="552" t="s">
        <v>275</v>
      </c>
      <c r="H438" s="552" t="s">
        <v>275</v>
      </c>
      <c r="I438" s="552" t="s">
        <v>275</v>
      </c>
      <c r="J438" s="553" t="s">
        <v>275</v>
      </c>
      <c r="K438" s="560">
        <v>1.4348521795060343E-2</v>
      </c>
      <c r="L438" s="560">
        <v>1.4348521795060343E-2</v>
      </c>
      <c r="M438" s="560">
        <v>1.4348521795060343E-2</v>
      </c>
      <c r="N438" s="560">
        <v>1.4348521795060343E-2</v>
      </c>
      <c r="O438" s="560">
        <v>0.10043965256542241</v>
      </c>
      <c r="P438" s="560">
        <v>1.4348521795060343E-2</v>
      </c>
      <c r="Q438" s="560">
        <v>0</v>
      </c>
      <c r="R438" s="560">
        <v>0</v>
      </c>
      <c r="S438" s="560">
        <v>0</v>
      </c>
      <c r="T438" s="560">
        <v>0</v>
      </c>
      <c r="U438" s="560">
        <v>0</v>
      </c>
      <c r="V438" s="560">
        <v>1.4348521795060343E-2</v>
      </c>
      <c r="W438" s="560">
        <v>1.4348521795060343E-2</v>
      </c>
      <c r="X438" s="560">
        <v>1.4348521795060343E-2</v>
      </c>
      <c r="Y438" s="560">
        <v>0</v>
      </c>
      <c r="Z438" s="560">
        <v>1.4348521795060343E-2</v>
      </c>
      <c r="AA438" s="560">
        <v>1.4348521795060343E-2</v>
      </c>
      <c r="AB438" s="553" t="s">
        <v>275</v>
      </c>
      <c r="AC438" s="551" t="s">
        <v>1291</v>
      </c>
      <c r="AD438" s="553" t="s">
        <v>275</v>
      </c>
      <c r="AE438" s="550" t="s">
        <v>275</v>
      </c>
      <c r="AF438" s="552" t="s">
        <v>275</v>
      </c>
      <c r="AG438" s="551" t="s">
        <v>275</v>
      </c>
      <c r="AH438" s="357" t="s">
        <v>275</v>
      </c>
      <c r="AI438" s="552" t="s">
        <v>275</v>
      </c>
      <c r="AJ438" s="94"/>
    </row>
    <row r="439" spans="1:36" ht="26" outlineLevel="1" x14ac:dyDescent="0.3">
      <c r="A439" s="566">
        <v>422</v>
      </c>
      <c r="B439" s="567" t="s">
        <v>923</v>
      </c>
      <c r="C439" s="567" t="s">
        <v>1253</v>
      </c>
      <c r="D439" s="566" t="s">
        <v>1468</v>
      </c>
      <c r="E439" s="567" t="s">
        <v>3775</v>
      </c>
      <c r="F439" s="568" t="s">
        <v>275</v>
      </c>
      <c r="G439" s="568" t="s">
        <v>275</v>
      </c>
      <c r="H439" s="568" t="s">
        <v>275</v>
      </c>
      <c r="I439" s="568" t="s">
        <v>275</v>
      </c>
      <c r="J439" s="569" t="s">
        <v>925</v>
      </c>
      <c r="K439" s="569">
        <f t="shared" ref="K439:AA439" si="172">K440*K$707</f>
        <v>0.19346482643454901</v>
      </c>
      <c r="L439" s="569">
        <f t="shared" si="172"/>
        <v>0.34286654478733014</v>
      </c>
      <c r="M439" s="569">
        <f t="shared" si="172"/>
        <v>0.21228409119895361</v>
      </c>
      <c r="N439" s="569">
        <f t="shared" si="172"/>
        <v>0.51532250056480167</v>
      </c>
      <c r="O439" s="569">
        <f t="shared" si="172"/>
        <v>0</v>
      </c>
      <c r="P439" s="569">
        <f t="shared" si="172"/>
        <v>0.24858133766624635</v>
      </c>
      <c r="Q439" s="569">
        <f t="shared" si="172"/>
        <v>0</v>
      </c>
      <c r="R439" s="569">
        <f t="shared" si="172"/>
        <v>0</v>
      </c>
      <c r="S439" s="569">
        <f t="shared" si="172"/>
        <v>8.3933908079028754</v>
      </c>
      <c r="T439" s="569">
        <f t="shared" si="172"/>
        <v>0</v>
      </c>
      <c r="U439" s="569">
        <f t="shared" si="172"/>
        <v>0</v>
      </c>
      <c r="V439" s="569">
        <f t="shared" si="172"/>
        <v>0.3658699725698582</v>
      </c>
      <c r="W439" s="569">
        <f t="shared" si="172"/>
        <v>0.33138011244240162</v>
      </c>
      <c r="X439" s="569">
        <f t="shared" si="172"/>
        <v>0.23942447462220953</v>
      </c>
      <c r="Y439" s="569">
        <f t="shared" si="172"/>
        <v>0</v>
      </c>
      <c r="Z439" s="569">
        <f t="shared" si="172"/>
        <v>0.22400595186756889</v>
      </c>
      <c r="AA439" s="569">
        <f t="shared" si="172"/>
        <v>0.44751508288018743</v>
      </c>
      <c r="AB439" s="569" t="s">
        <v>925</v>
      </c>
      <c r="AC439" s="567" t="s">
        <v>1849</v>
      </c>
      <c r="AD439" s="569" t="s">
        <v>275</v>
      </c>
      <c r="AE439" s="566" t="s">
        <v>275</v>
      </c>
      <c r="AF439" s="568" t="s">
        <v>275</v>
      </c>
      <c r="AG439" s="567" t="s">
        <v>275</v>
      </c>
      <c r="AH439" s="292" t="s">
        <v>275</v>
      </c>
      <c r="AI439" s="568" t="s">
        <v>275</v>
      </c>
      <c r="AJ439" s="94"/>
    </row>
    <row r="440" spans="1:36" outlineLevel="1" x14ac:dyDescent="0.3">
      <c r="A440" s="570">
        <v>423</v>
      </c>
      <c r="B440" s="571" t="s">
        <v>275</v>
      </c>
      <c r="C440" s="571" t="s">
        <v>275</v>
      </c>
      <c r="D440" s="570" t="s">
        <v>1878</v>
      </c>
      <c r="E440" s="571" t="s">
        <v>275</v>
      </c>
      <c r="F440" s="572" t="s">
        <v>275</v>
      </c>
      <c r="G440" s="572" t="s">
        <v>275</v>
      </c>
      <c r="H440" s="572" t="s">
        <v>275</v>
      </c>
      <c r="I440" s="572" t="s">
        <v>275</v>
      </c>
      <c r="J440" s="573" t="s">
        <v>275</v>
      </c>
      <c r="K440" s="574">
        <v>6.9993734531143843E-3</v>
      </c>
      <c r="L440" s="574">
        <v>6.9993734531143843E-3</v>
      </c>
      <c r="M440" s="574">
        <v>6.9993734531143843E-3</v>
      </c>
      <c r="N440" s="574">
        <v>6.9993734531143843E-3</v>
      </c>
      <c r="O440" s="574">
        <v>0</v>
      </c>
      <c r="P440" s="574">
        <v>6.9993734531143843E-3</v>
      </c>
      <c r="Q440" s="574">
        <v>0</v>
      </c>
      <c r="R440" s="574">
        <v>0</v>
      </c>
      <c r="S440" s="574">
        <v>4.8995614171800692E-2</v>
      </c>
      <c r="T440" s="574">
        <v>0</v>
      </c>
      <c r="U440" s="574">
        <v>0</v>
      </c>
      <c r="V440" s="574">
        <v>6.9993734531143843E-3</v>
      </c>
      <c r="W440" s="574">
        <v>6.9993734531143843E-3</v>
      </c>
      <c r="X440" s="574">
        <v>6.9993734531143843E-3</v>
      </c>
      <c r="Y440" s="574">
        <v>0</v>
      </c>
      <c r="Z440" s="574">
        <v>6.9993734531143843E-3</v>
      </c>
      <c r="AA440" s="574">
        <v>6.9993734531143843E-3</v>
      </c>
      <c r="AB440" s="573" t="s">
        <v>275</v>
      </c>
      <c r="AC440" s="571" t="s">
        <v>1292</v>
      </c>
      <c r="AD440" s="573" t="s">
        <v>275</v>
      </c>
      <c r="AE440" s="570" t="s">
        <v>275</v>
      </c>
      <c r="AF440" s="572" t="s">
        <v>275</v>
      </c>
      <c r="AG440" s="571" t="s">
        <v>275</v>
      </c>
      <c r="AH440" s="357" t="s">
        <v>275</v>
      </c>
      <c r="AI440" s="572" t="s">
        <v>275</v>
      </c>
      <c r="AJ440" s="94"/>
    </row>
    <row r="441" spans="1:36" ht="26" outlineLevel="1" x14ac:dyDescent="0.3">
      <c r="A441" s="482">
        <v>424</v>
      </c>
      <c r="B441" s="483" t="s">
        <v>275</v>
      </c>
      <c r="C441" s="483" t="s">
        <v>3073</v>
      </c>
      <c r="D441" s="482" t="s">
        <v>3577</v>
      </c>
      <c r="E441" s="483" t="s">
        <v>275</v>
      </c>
      <c r="F441" s="485" t="s">
        <v>275</v>
      </c>
      <c r="G441" s="485" t="s">
        <v>275</v>
      </c>
      <c r="H441" s="485" t="s">
        <v>275</v>
      </c>
      <c r="I441" s="485" t="s">
        <v>275</v>
      </c>
      <c r="J441" s="486" t="s">
        <v>925</v>
      </c>
      <c r="K441" s="486" t="s">
        <v>1351</v>
      </c>
      <c r="L441" s="486" t="s">
        <v>1351</v>
      </c>
      <c r="M441" s="486" t="s">
        <v>1351</v>
      </c>
      <c r="N441" s="486" t="s">
        <v>1351</v>
      </c>
      <c r="O441" s="486" t="s">
        <v>1351</v>
      </c>
      <c r="P441" s="486" t="s">
        <v>1351</v>
      </c>
      <c r="Q441" s="486" t="s">
        <v>1351</v>
      </c>
      <c r="R441" s="486" t="s">
        <v>1351</v>
      </c>
      <c r="S441" s="486" t="s">
        <v>1351</v>
      </c>
      <c r="T441" s="486" t="s">
        <v>1351</v>
      </c>
      <c r="U441" s="486" t="s">
        <v>1351</v>
      </c>
      <c r="V441" s="486" t="s">
        <v>1351</v>
      </c>
      <c r="W441" s="486" t="s">
        <v>1351</v>
      </c>
      <c r="X441" s="486" t="s">
        <v>1351</v>
      </c>
      <c r="Y441" s="486" t="s">
        <v>1351</v>
      </c>
      <c r="Z441" s="486" t="s">
        <v>1351</v>
      </c>
      <c r="AA441" s="486" t="s">
        <v>1351</v>
      </c>
      <c r="AB441" s="486" t="s">
        <v>275</v>
      </c>
      <c r="AC441" s="316" t="s">
        <v>3121</v>
      </c>
      <c r="AD441" s="486" t="s">
        <v>275</v>
      </c>
      <c r="AE441" s="482" t="s">
        <v>275</v>
      </c>
      <c r="AF441" s="485" t="s">
        <v>275</v>
      </c>
      <c r="AG441" s="483" t="s">
        <v>275</v>
      </c>
      <c r="AH441" s="487" t="s">
        <v>275</v>
      </c>
      <c r="AI441" s="485" t="s">
        <v>275</v>
      </c>
      <c r="AJ441" s="94"/>
    </row>
    <row r="442" spans="1:36" ht="26" outlineLevel="1" x14ac:dyDescent="0.3">
      <c r="A442" s="566">
        <v>425</v>
      </c>
      <c r="B442" s="567" t="s">
        <v>923</v>
      </c>
      <c r="C442" s="567" t="s">
        <v>3385</v>
      </c>
      <c r="D442" s="566" t="s">
        <v>3386</v>
      </c>
      <c r="E442" s="575" t="s">
        <v>3776</v>
      </c>
      <c r="F442" s="576" t="s">
        <v>275</v>
      </c>
      <c r="G442" s="576" t="s">
        <v>275</v>
      </c>
      <c r="H442" s="576" t="s">
        <v>275</v>
      </c>
      <c r="I442" s="576" t="s">
        <v>275</v>
      </c>
      <c r="J442" s="569" t="s">
        <v>925</v>
      </c>
      <c r="K442" s="569">
        <f t="shared" ref="K442:AA442" si="173">K443*K$707</f>
        <v>2.1636626298579202E-2</v>
      </c>
      <c r="L442" s="569">
        <f t="shared" si="173"/>
        <v>3.8345343887914794E-2</v>
      </c>
      <c r="M442" s="569">
        <f t="shared" si="173"/>
        <v>2.3741326188609059E-2</v>
      </c>
      <c r="N442" s="569">
        <f t="shared" si="173"/>
        <v>5.7632390204749077E-2</v>
      </c>
      <c r="O442" s="569">
        <f t="shared" si="173"/>
        <v>0</v>
      </c>
      <c r="P442" s="569">
        <f t="shared" si="173"/>
        <v>2.7800720198123904E-2</v>
      </c>
      <c r="Q442" s="569">
        <f t="shared" si="173"/>
        <v>0</v>
      </c>
      <c r="R442" s="569">
        <f t="shared" si="173"/>
        <v>0</v>
      </c>
      <c r="S442" s="569">
        <f t="shared" si="173"/>
        <v>0</v>
      </c>
      <c r="T442" s="569">
        <f t="shared" si="173"/>
        <v>0.31886768094612744</v>
      </c>
      <c r="U442" s="569">
        <f t="shared" si="173"/>
        <v>0</v>
      </c>
      <c r="V442" s="569">
        <f t="shared" si="173"/>
        <v>4.0917990191067455E-2</v>
      </c>
      <c r="W442" s="569">
        <f t="shared" si="173"/>
        <v>3.7060729786574723E-2</v>
      </c>
      <c r="X442" s="569">
        <f t="shared" si="173"/>
        <v>2.6776639348894588E-2</v>
      </c>
      <c r="Y442" s="569">
        <f t="shared" si="173"/>
        <v>0</v>
      </c>
      <c r="Z442" s="569">
        <f t="shared" si="173"/>
        <v>2.5052270009689868E-2</v>
      </c>
      <c r="AA442" s="569">
        <f t="shared" si="173"/>
        <v>5.0048976807327138E-2</v>
      </c>
      <c r="AB442" s="569" t="s">
        <v>925</v>
      </c>
      <c r="AC442" s="577" t="s">
        <v>1854</v>
      </c>
      <c r="AD442" s="578" t="s">
        <v>275</v>
      </c>
      <c r="AE442" s="579" t="s">
        <v>275</v>
      </c>
      <c r="AF442" s="580" t="s">
        <v>275</v>
      </c>
      <c r="AG442" s="577" t="s">
        <v>275</v>
      </c>
      <c r="AH442" s="329" t="s">
        <v>275</v>
      </c>
      <c r="AI442" s="568" t="s">
        <v>275</v>
      </c>
      <c r="AJ442" s="94"/>
    </row>
    <row r="443" spans="1:36" outlineLevel="1" x14ac:dyDescent="0.3">
      <c r="A443" s="570">
        <v>426</v>
      </c>
      <c r="B443" s="571" t="s">
        <v>275</v>
      </c>
      <c r="C443" s="571" t="s">
        <v>275</v>
      </c>
      <c r="D443" s="570" t="s">
        <v>3389</v>
      </c>
      <c r="E443" s="581" t="s">
        <v>275</v>
      </c>
      <c r="F443" s="582" t="s">
        <v>275</v>
      </c>
      <c r="G443" s="582" t="s">
        <v>275</v>
      </c>
      <c r="H443" s="582" t="s">
        <v>275</v>
      </c>
      <c r="I443" s="582" t="s">
        <v>275</v>
      </c>
      <c r="J443" s="573" t="s">
        <v>275</v>
      </c>
      <c r="K443" s="574">
        <v>7.8279256503748158E-4</v>
      </c>
      <c r="L443" s="574">
        <v>7.8279256503748158E-4</v>
      </c>
      <c r="M443" s="574">
        <v>7.8279256503748158E-4</v>
      </c>
      <c r="N443" s="574">
        <v>7.8279256503748158E-4</v>
      </c>
      <c r="O443" s="574">
        <v>0</v>
      </c>
      <c r="P443" s="574">
        <v>7.8279256503748158E-4</v>
      </c>
      <c r="Q443" s="574">
        <v>0</v>
      </c>
      <c r="R443" s="574">
        <v>0</v>
      </c>
      <c r="S443" s="574">
        <v>0</v>
      </c>
      <c r="T443" s="574">
        <v>5.4795479552623714E-3</v>
      </c>
      <c r="U443" s="574">
        <v>0</v>
      </c>
      <c r="V443" s="574">
        <v>7.8279256503748158E-4</v>
      </c>
      <c r="W443" s="574">
        <v>7.8279256503748158E-4</v>
      </c>
      <c r="X443" s="574">
        <v>7.8279256503748158E-4</v>
      </c>
      <c r="Y443" s="574">
        <v>0</v>
      </c>
      <c r="Z443" s="574">
        <v>7.8279256503748158E-4</v>
      </c>
      <c r="AA443" s="574">
        <v>7.8279256503748158E-4</v>
      </c>
      <c r="AB443" s="573" t="s">
        <v>275</v>
      </c>
      <c r="AC443" s="583" t="s">
        <v>1297</v>
      </c>
      <c r="AD443" s="584" t="s">
        <v>275</v>
      </c>
      <c r="AE443" s="585" t="s">
        <v>275</v>
      </c>
      <c r="AF443" s="586" t="s">
        <v>275</v>
      </c>
      <c r="AG443" s="583" t="s">
        <v>275</v>
      </c>
      <c r="AH443" s="304" t="s">
        <v>275</v>
      </c>
      <c r="AI443" s="572" t="s">
        <v>275</v>
      </c>
      <c r="AJ443" s="94"/>
    </row>
    <row r="444" spans="1:36" ht="26" outlineLevel="1" x14ac:dyDescent="0.3">
      <c r="A444" s="566">
        <v>427</v>
      </c>
      <c r="B444" s="567" t="s">
        <v>923</v>
      </c>
      <c r="C444" s="567" t="s">
        <v>1269</v>
      </c>
      <c r="D444" s="566" t="s">
        <v>3387</v>
      </c>
      <c r="E444" s="575" t="s">
        <v>3776</v>
      </c>
      <c r="F444" s="568" t="s">
        <v>275</v>
      </c>
      <c r="G444" s="568" t="s">
        <v>275</v>
      </c>
      <c r="H444" s="568" t="s">
        <v>275</v>
      </c>
      <c r="I444" s="568" t="s">
        <v>275</v>
      </c>
      <c r="J444" s="569" t="s">
        <v>925</v>
      </c>
      <c r="K444" s="569">
        <f t="shared" ref="K444:AA444" si="174">K445*K$707</f>
        <v>0.63666453716647542</v>
      </c>
      <c r="L444" s="569">
        <f t="shared" si="174"/>
        <v>1.1283238099135509</v>
      </c>
      <c r="M444" s="569">
        <f t="shared" si="174"/>
        <v>0.69859599371005798</v>
      </c>
      <c r="N444" s="569">
        <f t="shared" si="174"/>
        <v>1.6958512167820614</v>
      </c>
      <c r="O444" s="569">
        <f t="shared" si="174"/>
        <v>0</v>
      </c>
      <c r="P444" s="569">
        <f t="shared" si="174"/>
        <v>0.8180449397970847</v>
      </c>
      <c r="Q444" s="569">
        <f t="shared" si="174"/>
        <v>1.4099218115984555</v>
      </c>
      <c r="R444" s="569">
        <f t="shared" si="174"/>
        <v>4.2821930669174719</v>
      </c>
      <c r="S444" s="569">
        <f t="shared" si="174"/>
        <v>0</v>
      </c>
      <c r="T444" s="569">
        <f t="shared" si="174"/>
        <v>2.8654881475295595E-2</v>
      </c>
      <c r="U444" s="569">
        <f t="shared" si="174"/>
        <v>5.1057693006163056</v>
      </c>
      <c r="V444" s="569">
        <f t="shared" si="174"/>
        <v>1.2040247369105332</v>
      </c>
      <c r="W444" s="569">
        <f t="shared" si="174"/>
        <v>1.0905236357560431</v>
      </c>
      <c r="X444" s="569">
        <f t="shared" si="174"/>
        <v>0.78791103856413469</v>
      </c>
      <c r="Y444" s="569">
        <f t="shared" si="174"/>
        <v>0</v>
      </c>
      <c r="Z444" s="569">
        <f t="shared" si="174"/>
        <v>0.7371709281560288</v>
      </c>
      <c r="AA444" s="569">
        <f t="shared" si="174"/>
        <v>1.4727068913135046</v>
      </c>
      <c r="AB444" s="569" t="s">
        <v>925</v>
      </c>
      <c r="AC444" s="567" t="s">
        <v>1850</v>
      </c>
      <c r="AD444" s="569" t="s">
        <v>275</v>
      </c>
      <c r="AE444" s="566" t="s">
        <v>275</v>
      </c>
      <c r="AF444" s="568" t="s">
        <v>275</v>
      </c>
      <c r="AG444" s="567" t="s">
        <v>275</v>
      </c>
      <c r="AH444" s="292" t="s">
        <v>275</v>
      </c>
      <c r="AI444" s="568" t="s">
        <v>275</v>
      </c>
      <c r="AJ444" s="94"/>
    </row>
    <row r="445" spans="1:36" outlineLevel="1" x14ac:dyDescent="0.3">
      <c r="A445" s="570">
        <v>428</v>
      </c>
      <c r="B445" s="571" t="s">
        <v>275</v>
      </c>
      <c r="C445" s="571" t="s">
        <v>275</v>
      </c>
      <c r="D445" s="570" t="s">
        <v>3388</v>
      </c>
      <c r="E445" s="571" t="s">
        <v>275</v>
      </c>
      <c r="F445" s="572" t="s">
        <v>275</v>
      </c>
      <c r="G445" s="572" t="s">
        <v>275</v>
      </c>
      <c r="H445" s="572" t="s">
        <v>275</v>
      </c>
      <c r="I445" s="572" t="s">
        <v>275</v>
      </c>
      <c r="J445" s="573" t="s">
        <v>275</v>
      </c>
      <c r="K445" s="574">
        <v>2.3033917545161507E-2</v>
      </c>
      <c r="L445" s="574">
        <v>2.3033917545161507E-2</v>
      </c>
      <c r="M445" s="574">
        <v>2.3033917545161507E-2</v>
      </c>
      <c r="N445" s="574">
        <v>2.3033917545161507E-2</v>
      </c>
      <c r="O445" s="574">
        <v>0</v>
      </c>
      <c r="P445" s="574">
        <v>2.3033917545161507E-2</v>
      </c>
      <c r="Q445" s="574">
        <v>2.6560702648910403E-2</v>
      </c>
      <c r="R445" s="574">
        <v>7.4075723853402858E-2</v>
      </c>
      <c r="S445" s="574">
        <v>0</v>
      </c>
      <c r="T445" s="574">
        <v>4.9241678156391566E-4</v>
      </c>
      <c r="U445" s="574">
        <v>6.0108579532253362E-2</v>
      </c>
      <c r="V445" s="574">
        <v>2.3033917545161507E-2</v>
      </c>
      <c r="W445" s="574">
        <v>2.3033917545161507E-2</v>
      </c>
      <c r="X445" s="574">
        <v>2.3033917545161507E-2</v>
      </c>
      <c r="Y445" s="574">
        <v>0</v>
      </c>
      <c r="Z445" s="574">
        <v>2.3033917545161507E-2</v>
      </c>
      <c r="AA445" s="574">
        <v>2.3033917545161507E-2</v>
      </c>
      <c r="AB445" s="573" t="s">
        <v>275</v>
      </c>
      <c r="AC445" s="571" t="s">
        <v>1293</v>
      </c>
      <c r="AD445" s="573" t="s">
        <v>275</v>
      </c>
      <c r="AE445" s="570" t="s">
        <v>275</v>
      </c>
      <c r="AF445" s="572" t="s">
        <v>275</v>
      </c>
      <c r="AG445" s="571" t="s">
        <v>275</v>
      </c>
      <c r="AH445" s="357" t="s">
        <v>275</v>
      </c>
      <c r="AI445" s="572" t="s">
        <v>275</v>
      </c>
      <c r="AJ445" s="94"/>
    </row>
    <row r="446" spans="1:36" ht="26" outlineLevel="1" x14ac:dyDescent="0.3">
      <c r="A446" s="587">
        <v>429</v>
      </c>
      <c r="B446" s="588" t="s">
        <v>275</v>
      </c>
      <c r="C446" s="588" t="s">
        <v>25</v>
      </c>
      <c r="D446" s="587" t="s">
        <v>1476</v>
      </c>
      <c r="E446" s="588" t="s">
        <v>3777</v>
      </c>
      <c r="F446" s="589" t="s">
        <v>275</v>
      </c>
      <c r="G446" s="589" t="s">
        <v>275</v>
      </c>
      <c r="H446" s="589" t="s">
        <v>275</v>
      </c>
      <c r="I446" s="589" t="s">
        <v>275</v>
      </c>
      <c r="J446" s="590" t="s">
        <v>925</v>
      </c>
      <c r="K446" s="590" t="s">
        <v>1351</v>
      </c>
      <c r="L446" s="590" t="s">
        <v>1351</v>
      </c>
      <c r="M446" s="590" t="s">
        <v>1351</v>
      </c>
      <c r="N446" s="590" t="s">
        <v>1351</v>
      </c>
      <c r="O446" s="590" t="s">
        <v>1351</v>
      </c>
      <c r="P446" s="590" t="s">
        <v>1351</v>
      </c>
      <c r="Q446" s="590" t="s">
        <v>1351</v>
      </c>
      <c r="R446" s="590" t="s">
        <v>1351</v>
      </c>
      <c r="S446" s="590" t="s">
        <v>1351</v>
      </c>
      <c r="T446" s="590" t="s">
        <v>1351</v>
      </c>
      <c r="U446" s="590" t="s">
        <v>1351</v>
      </c>
      <c r="V446" s="590" t="s">
        <v>1351</v>
      </c>
      <c r="W446" s="590" t="s">
        <v>1351</v>
      </c>
      <c r="X446" s="590" t="s">
        <v>1351</v>
      </c>
      <c r="Y446" s="590" t="s">
        <v>1351</v>
      </c>
      <c r="Z446" s="590" t="s">
        <v>1351</v>
      </c>
      <c r="AA446" s="590" t="s">
        <v>1351</v>
      </c>
      <c r="AB446" s="590" t="s">
        <v>275</v>
      </c>
      <c r="AC446" s="588" t="s">
        <v>1344</v>
      </c>
      <c r="AD446" s="590" t="s">
        <v>275</v>
      </c>
      <c r="AE446" s="587" t="s">
        <v>275</v>
      </c>
      <c r="AF446" s="589" t="s">
        <v>275</v>
      </c>
      <c r="AG446" s="588" t="s">
        <v>275</v>
      </c>
      <c r="AH446" s="411" t="s">
        <v>275</v>
      </c>
      <c r="AI446" s="589" t="s">
        <v>275</v>
      </c>
      <c r="AJ446" s="94"/>
    </row>
    <row r="447" spans="1:36" ht="26" outlineLevel="1" x14ac:dyDescent="0.3">
      <c r="A447" s="566">
        <v>430</v>
      </c>
      <c r="B447" s="567" t="s">
        <v>923</v>
      </c>
      <c r="C447" s="567" t="s">
        <v>1266</v>
      </c>
      <c r="D447" s="566" t="s">
        <v>3578</v>
      </c>
      <c r="E447" s="575" t="s">
        <v>3776</v>
      </c>
      <c r="F447" s="576" t="s">
        <v>275</v>
      </c>
      <c r="G447" s="576" t="s">
        <v>275</v>
      </c>
      <c r="H447" s="576" t="s">
        <v>275</v>
      </c>
      <c r="I447" s="576" t="s">
        <v>275</v>
      </c>
      <c r="J447" s="569" t="s">
        <v>925</v>
      </c>
      <c r="K447" s="569">
        <f t="shared" ref="K447:AA447" si="175">K448*K$707</f>
        <v>0.12716449860793946</v>
      </c>
      <c r="L447" s="569">
        <f t="shared" si="175"/>
        <v>0.22536630074236208</v>
      </c>
      <c r="M447" s="569">
        <f t="shared" si="175"/>
        <v>0.13953440797099978</v>
      </c>
      <c r="N447" s="569">
        <f t="shared" si="175"/>
        <v>0.33872166126219472</v>
      </c>
      <c r="O447" s="569">
        <f t="shared" si="175"/>
        <v>1.4422889899700331</v>
      </c>
      <c r="P447" s="569">
        <f t="shared" si="175"/>
        <v>0.16339260086801008</v>
      </c>
      <c r="Q447" s="569">
        <f t="shared" si="175"/>
        <v>4.8864034920385942E-2</v>
      </c>
      <c r="R447" s="569">
        <f t="shared" si="175"/>
        <v>4.3647301133611302E-3</v>
      </c>
      <c r="S447" s="569">
        <f t="shared" si="175"/>
        <v>0</v>
      </c>
      <c r="T447" s="569">
        <f t="shared" si="175"/>
        <v>0</v>
      </c>
      <c r="U447" s="569">
        <f t="shared" si="175"/>
        <v>9.4406710945836147E-3</v>
      </c>
      <c r="V447" s="569">
        <f t="shared" si="175"/>
        <v>0.24048646193206938</v>
      </c>
      <c r="W447" s="569">
        <f t="shared" si="175"/>
        <v>0.21781626471330121</v>
      </c>
      <c r="X447" s="569">
        <f t="shared" si="175"/>
        <v>0.15737379156155223</v>
      </c>
      <c r="Y447" s="569">
        <f t="shared" si="175"/>
        <v>0</v>
      </c>
      <c r="Z447" s="569">
        <f t="shared" si="175"/>
        <v>0.14723919112020378</v>
      </c>
      <c r="AA447" s="569">
        <f t="shared" si="175"/>
        <v>0.29415182171732923</v>
      </c>
      <c r="AB447" s="569" t="s">
        <v>925</v>
      </c>
      <c r="AC447" s="577" t="s">
        <v>1853</v>
      </c>
      <c r="AD447" s="578" t="s">
        <v>275</v>
      </c>
      <c r="AE447" s="579" t="s">
        <v>275</v>
      </c>
      <c r="AF447" s="580" t="s">
        <v>275</v>
      </c>
      <c r="AG447" s="577" t="s">
        <v>275</v>
      </c>
      <c r="AH447" s="329" t="s">
        <v>275</v>
      </c>
      <c r="AI447" s="568" t="s">
        <v>275</v>
      </c>
      <c r="AJ447" s="94"/>
    </row>
    <row r="448" spans="1:36" outlineLevel="1" x14ac:dyDescent="0.3">
      <c r="A448" s="570">
        <v>431</v>
      </c>
      <c r="B448" s="571" t="s">
        <v>275</v>
      </c>
      <c r="C448" s="571" t="s">
        <v>275</v>
      </c>
      <c r="D448" s="570" t="s">
        <v>3391</v>
      </c>
      <c r="E448" s="581" t="s">
        <v>275</v>
      </c>
      <c r="F448" s="582" t="s">
        <v>275</v>
      </c>
      <c r="G448" s="582" t="s">
        <v>275</v>
      </c>
      <c r="H448" s="582" t="s">
        <v>275</v>
      </c>
      <c r="I448" s="582" t="s">
        <v>275</v>
      </c>
      <c r="J448" s="573" t="s">
        <v>275</v>
      </c>
      <c r="K448" s="574">
        <v>4.6006906378722656E-3</v>
      </c>
      <c r="L448" s="574">
        <v>4.6006906378722656E-3</v>
      </c>
      <c r="M448" s="574">
        <v>4.6006906378722656E-3</v>
      </c>
      <c r="N448" s="574">
        <v>4.6006906378722656E-3</v>
      </c>
      <c r="O448" s="574">
        <v>3.1097667655897283E-2</v>
      </c>
      <c r="P448" s="574">
        <v>4.6006906378722656E-3</v>
      </c>
      <c r="Q448" s="574">
        <v>9.2052133038138684E-4</v>
      </c>
      <c r="R448" s="574">
        <v>7.5503494942770645E-5</v>
      </c>
      <c r="S448" s="574">
        <v>0</v>
      </c>
      <c r="T448" s="574">
        <v>0</v>
      </c>
      <c r="U448" s="574">
        <v>1.1114198388441234E-4</v>
      </c>
      <c r="V448" s="574">
        <v>4.6006906378722656E-3</v>
      </c>
      <c r="W448" s="574">
        <v>4.6006906378722656E-3</v>
      </c>
      <c r="X448" s="574">
        <v>4.6006906378722656E-3</v>
      </c>
      <c r="Y448" s="574">
        <v>0</v>
      </c>
      <c r="Z448" s="574">
        <v>4.6006906378722656E-3</v>
      </c>
      <c r="AA448" s="574">
        <v>4.6006906378722656E-3</v>
      </c>
      <c r="AB448" s="573" t="s">
        <v>275</v>
      </c>
      <c r="AC448" s="583" t="s">
        <v>1296</v>
      </c>
      <c r="AD448" s="584" t="s">
        <v>275</v>
      </c>
      <c r="AE448" s="585" t="s">
        <v>275</v>
      </c>
      <c r="AF448" s="586" t="s">
        <v>275</v>
      </c>
      <c r="AG448" s="583" t="s">
        <v>275</v>
      </c>
      <c r="AH448" s="304" t="s">
        <v>275</v>
      </c>
      <c r="AI448" s="572" t="s">
        <v>275</v>
      </c>
      <c r="AJ448" s="94"/>
    </row>
    <row r="449" spans="1:36" ht="39" outlineLevel="1" x14ac:dyDescent="0.3">
      <c r="A449" s="351">
        <v>432</v>
      </c>
      <c r="B449" s="352" t="s">
        <v>923</v>
      </c>
      <c r="C449" s="352" t="s">
        <v>233</v>
      </c>
      <c r="D449" s="351" t="s">
        <v>1470</v>
      </c>
      <c r="E449" s="352" t="s">
        <v>3778</v>
      </c>
      <c r="F449" s="353" t="s">
        <v>275</v>
      </c>
      <c r="G449" s="353" t="s">
        <v>275</v>
      </c>
      <c r="H449" s="353" t="s">
        <v>275</v>
      </c>
      <c r="I449" s="353" t="s">
        <v>275</v>
      </c>
      <c r="J449" s="355" t="s">
        <v>925</v>
      </c>
      <c r="K449" s="355">
        <f>K450*K$434</f>
        <v>3.4031855101911139E-2</v>
      </c>
      <c r="L449" s="355">
        <f t="shared" ref="L449:AA449" si="176">L450*L$434</f>
        <v>2.347937509678609E-2</v>
      </c>
      <c r="M449" s="355">
        <f t="shared" si="176"/>
        <v>9.9934678040336147E-3</v>
      </c>
      <c r="N449" s="355">
        <f t="shared" si="176"/>
        <v>0.39931589159152425</v>
      </c>
      <c r="O449" s="355">
        <f t="shared" si="176"/>
        <v>4.6107445434310876E-2</v>
      </c>
      <c r="P449" s="355">
        <f t="shared" si="176"/>
        <v>0.38924008608212501</v>
      </c>
      <c r="Q449" s="355">
        <f t="shared" si="176"/>
        <v>0.2144798814764049</v>
      </c>
      <c r="R449" s="355">
        <f t="shared" si="176"/>
        <v>0.92777271652739246</v>
      </c>
      <c r="S449" s="355">
        <f t="shared" si="176"/>
        <v>0</v>
      </c>
      <c r="T449" s="355">
        <f t="shared" si="176"/>
        <v>0.29503058249151015</v>
      </c>
      <c r="U449" s="355">
        <f t="shared" si="176"/>
        <v>2.1447636479769345</v>
      </c>
      <c r="V449" s="355">
        <f t="shared" si="176"/>
        <v>0.14347068439185409</v>
      </c>
      <c r="W449" s="355">
        <f t="shared" si="176"/>
        <v>1.8746505770942612E-2</v>
      </c>
      <c r="X449" s="355">
        <f t="shared" si="176"/>
        <v>1.8443873211003558E-3</v>
      </c>
      <c r="Y449" s="355">
        <f t="shared" si="176"/>
        <v>6.7277089105257388E-3</v>
      </c>
      <c r="Z449" s="355">
        <f t="shared" si="176"/>
        <v>1.8090782156752862E-4</v>
      </c>
      <c r="AA449" s="355">
        <f t="shared" si="176"/>
        <v>0</v>
      </c>
      <c r="AB449" s="355" t="s">
        <v>925</v>
      </c>
      <c r="AC449" s="352" t="s">
        <v>2911</v>
      </c>
      <c r="AD449" s="355" t="s">
        <v>275</v>
      </c>
      <c r="AE449" s="351" t="s">
        <v>275</v>
      </c>
      <c r="AF449" s="353" t="s">
        <v>275</v>
      </c>
      <c r="AG449" s="352" t="s">
        <v>275</v>
      </c>
      <c r="AH449" s="292" t="s">
        <v>275</v>
      </c>
      <c r="AI449" s="353" t="s">
        <v>275</v>
      </c>
      <c r="AJ449" s="94"/>
    </row>
    <row r="450" spans="1:36" outlineLevel="1" x14ac:dyDescent="0.3">
      <c r="A450" s="570">
        <v>433</v>
      </c>
      <c r="B450" s="571" t="s">
        <v>275</v>
      </c>
      <c r="C450" s="571" t="s">
        <v>275</v>
      </c>
      <c r="D450" s="570" t="s">
        <v>1882</v>
      </c>
      <c r="E450" s="571" t="s">
        <v>275</v>
      </c>
      <c r="F450" s="572" t="s">
        <v>275</v>
      </c>
      <c r="G450" s="572" t="s">
        <v>275</v>
      </c>
      <c r="H450" s="572" t="s">
        <v>275</v>
      </c>
      <c r="I450" s="572" t="s">
        <v>275</v>
      </c>
      <c r="J450" s="573" t="s">
        <v>275</v>
      </c>
      <c r="K450" s="574">
        <v>5.7294150991083856E-2</v>
      </c>
      <c r="L450" s="574">
        <v>5.7294150991083856E-2</v>
      </c>
      <c r="M450" s="574">
        <v>5.7294150991083856E-2</v>
      </c>
      <c r="N450" s="574">
        <v>5.7294150991083856E-2</v>
      </c>
      <c r="O450" s="574">
        <v>2.2971589252967422E-2</v>
      </c>
      <c r="P450" s="574">
        <v>5.7294150991083856E-2</v>
      </c>
      <c r="Q450" s="574">
        <v>1.3227032311825863E-2</v>
      </c>
      <c r="R450" s="574">
        <v>6.8025377657633279E-2</v>
      </c>
      <c r="S450" s="574">
        <v>0</v>
      </c>
      <c r="T450" s="574">
        <v>1.3634483979501967E-2</v>
      </c>
      <c r="U450" s="574">
        <v>0.28220070705121636</v>
      </c>
      <c r="V450" s="574">
        <v>5.7294150991083856E-2</v>
      </c>
      <c r="W450" s="574">
        <v>5.7294150991083856E-2</v>
      </c>
      <c r="X450" s="574">
        <v>5.7294150991083856E-2</v>
      </c>
      <c r="Y450" s="574">
        <v>9.9986668444207319E-4</v>
      </c>
      <c r="Z450" s="574">
        <v>5.7294150991083856E-2</v>
      </c>
      <c r="AA450" s="574">
        <v>5.7294150991083856E-2</v>
      </c>
      <c r="AB450" s="573" t="s">
        <v>275</v>
      </c>
      <c r="AC450" s="583" t="s">
        <v>1305</v>
      </c>
      <c r="AD450" s="573" t="s">
        <v>275</v>
      </c>
      <c r="AE450" s="570" t="s">
        <v>275</v>
      </c>
      <c r="AF450" s="572" t="s">
        <v>275</v>
      </c>
      <c r="AG450" s="571" t="s">
        <v>275</v>
      </c>
      <c r="AH450" s="357" t="s">
        <v>275</v>
      </c>
      <c r="AI450" s="572" t="s">
        <v>275</v>
      </c>
      <c r="AJ450" s="94"/>
    </row>
    <row r="451" spans="1:36" outlineLevel="1" x14ac:dyDescent="0.3">
      <c r="A451" s="587">
        <v>434</v>
      </c>
      <c r="B451" s="588" t="s">
        <v>275</v>
      </c>
      <c r="C451" s="588" t="s">
        <v>244</v>
      </c>
      <c r="D451" s="587" t="s">
        <v>1471</v>
      </c>
      <c r="E451" s="588" t="s">
        <v>3777</v>
      </c>
      <c r="F451" s="589" t="s">
        <v>275</v>
      </c>
      <c r="G451" s="589" t="s">
        <v>275</v>
      </c>
      <c r="H451" s="589" t="s">
        <v>275</v>
      </c>
      <c r="I451" s="589" t="s">
        <v>275</v>
      </c>
      <c r="J451" s="590" t="s">
        <v>925</v>
      </c>
      <c r="K451" s="590" t="s">
        <v>1351</v>
      </c>
      <c r="L451" s="590" t="s">
        <v>1351</v>
      </c>
      <c r="M451" s="590" t="s">
        <v>1351</v>
      </c>
      <c r="N451" s="590" t="s">
        <v>1351</v>
      </c>
      <c r="O451" s="590" t="s">
        <v>1351</v>
      </c>
      <c r="P451" s="590" t="s">
        <v>1351</v>
      </c>
      <c r="Q451" s="590" t="s">
        <v>1351</v>
      </c>
      <c r="R451" s="590" t="s">
        <v>1351</v>
      </c>
      <c r="S451" s="590" t="s">
        <v>1351</v>
      </c>
      <c r="T451" s="590" t="s">
        <v>1351</v>
      </c>
      <c r="U451" s="590" t="s">
        <v>1351</v>
      </c>
      <c r="V451" s="590" t="s">
        <v>1351</v>
      </c>
      <c r="W451" s="590" t="s">
        <v>1351</v>
      </c>
      <c r="X451" s="590" t="s">
        <v>1351</v>
      </c>
      <c r="Y451" s="590" t="s">
        <v>1351</v>
      </c>
      <c r="Z451" s="590" t="s">
        <v>1351</v>
      </c>
      <c r="AA451" s="590" t="s">
        <v>1351</v>
      </c>
      <c r="AB451" s="590" t="s">
        <v>275</v>
      </c>
      <c r="AC451" s="588" t="s">
        <v>1345</v>
      </c>
      <c r="AD451" s="590" t="s">
        <v>275</v>
      </c>
      <c r="AE451" s="587" t="s">
        <v>275</v>
      </c>
      <c r="AF451" s="589" t="s">
        <v>275</v>
      </c>
      <c r="AG451" s="588" t="s">
        <v>275</v>
      </c>
      <c r="AH451" s="411" t="s">
        <v>275</v>
      </c>
      <c r="AI451" s="589" t="s">
        <v>275</v>
      </c>
      <c r="AJ451" s="94"/>
    </row>
    <row r="452" spans="1:36" ht="26" outlineLevel="1" x14ac:dyDescent="0.3">
      <c r="A452" s="351">
        <v>435</v>
      </c>
      <c r="B452" s="352" t="s">
        <v>923</v>
      </c>
      <c r="C452" s="352" t="s">
        <v>245</v>
      </c>
      <c r="D452" s="351" t="s">
        <v>1472</v>
      </c>
      <c r="E452" s="352" t="s">
        <v>3777</v>
      </c>
      <c r="F452" s="353" t="s">
        <v>275</v>
      </c>
      <c r="G452" s="353" t="s">
        <v>275</v>
      </c>
      <c r="H452" s="353" t="s">
        <v>275</v>
      </c>
      <c r="I452" s="353" t="s">
        <v>275</v>
      </c>
      <c r="J452" s="355" t="s">
        <v>925</v>
      </c>
      <c r="K452" s="355">
        <f>K453*K$434</f>
        <v>0.5289620393877309</v>
      </c>
      <c r="L452" s="355">
        <f t="shared" ref="L452:AA452" si="177">L453*L$434</f>
        <v>0.3649433184748137</v>
      </c>
      <c r="M452" s="355">
        <f t="shared" si="177"/>
        <v>0.15532991352799899</v>
      </c>
      <c r="N452" s="355">
        <f t="shared" si="177"/>
        <v>6.2066245799313187</v>
      </c>
      <c r="O452" s="355">
        <f t="shared" si="177"/>
        <v>1.9002639901602159</v>
      </c>
      <c r="P452" s="355">
        <f t="shared" si="177"/>
        <v>6.0500148795560182</v>
      </c>
      <c r="Q452" s="355">
        <f t="shared" si="177"/>
        <v>14.498597644978197</v>
      </c>
      <c r="R452" s="355">
        <f t="shared" si="177"/>
        <v>11.756203390530523</v>
      </c>
      <c r="S452" s="355">
        <f t="shared" si="177"/>
        <v>13.137824358915378</v>
      </c>
      <c r="T452" s="355">
        <f t="shared" si="177"/>
        <v>19.501783193768198</v>
      </c>
      <c r="U452" s="355">
        <f t="shared" si="177"/>
        <v>4.8079143645661198</v>
      </c>
      <c r="V452" s="355">
        <f t="shared" si="177"/>
        <v>2.229985570313703</v>
      </c>
      <c r="W452" s="355">
        <f t="shared" si="177"/>
        <v>0.29137964693070179</v>
      </c>
      <c r="X452" s="355">
        <f t="shared" si="177"/>
        <v>2.8667578533952156E-2</v>
      </c>
      <c r="Y452" s="355">
        <f t="shared" si="177"/>
        <v>6.708422811648906</v>
      </c>
      <c r="Z452" s="355">
        <f t="shared" si="177"/>
        <v>2.8118764008306374E-3</v>
      </c>
      <c r="AA452" s="355">
        <f t="shared" si="177"/>
        <v>0</v>
      </c>
      <c r="AB452" s="355" t="s">
        <v>925</v>
      </c>
      <c r="AC452" s="352" t="s">
        <v>2912</v>
      </c>
      <c r="AD452" s="355" t="s">
        <v>275</v>
      </c>
      <c r="AE452" s="351" t="s">
        <v>275</v>
      </c>
      <c r="AF452" s="353" t="s">
        <v>275</v>
      </c>
      <c r="AG452" s="352" t="s">
        <v>275</v>
      </c>
      <c r="AH452" s="292" t="s">
        <v>275</v>
      </c>
      <c r="AI452" s="353" t="s">
        <v>275</v>
      </c>
      <c r="AJ452" s="94"/>
    </row>
    <row r="453" spans="1:36" outlineLevel="1" x14ac:dyDescent="0.3">
      <c r="A453" s="570">
        <v>436</v>
      </c>
      <c r="B453" s="571" t="s">
        <v>275</v>
      </c>
      <c r="C453" s="571" t="s">
        <v>275</v>
      </c>
      <c r="D453" s="570" t="s">
        <v>1884</v>
      </c>
      <c r="E453" s="571" t="s">
        <v>275</v>
      </c>
      <c r="F453" s="572" t="s">
        <v>275</v>
      </c>
      <c r="G453" s="572" t="s">
        <v>275</v>
      </c>
      <c r="H453" s="572" t="s">
        <v>275</v>
      </c>
      <c r="I453" s="572" t="s">
        <v>275</v>
      </c>
      <c r="J453" s="573" t="s">
        <v>275</v>
      </c>
      <c r="K453" s="574">
        <v>0.89053126438383223</v>
      </c>
      <c r="L453" s="574">
        <v>0.89053126438383223</v>
      </c>
      <c r="M453" s="574">
        <v>0.89053126438383223</v>
      </c>
      <c r="N453" s="574">
        <v>0.89053126438383223</v>
      </c>
      <c r="O453" s="574">
        <v>0.9467469612116417</v>
      </c>
      <c r="P453" s="574">
        <v>0.89053126438383223</v>
      </c>
      <c r="Q453" s="574">
        <v>0.89413243893174255</v>
      </c>
      <c r="R453" s="574">
        <v>0.86197854411380059</v>
      </c>
      <c r="S453" s="574">
        <v>1</v>
      </c>
      <c r="T453" s="574">
        <v>0.90125148478397044</v>
      </c>
      <c r="U453" s="574">
        <v>0.63260902169899602</v>
      </c>
      <c r="V453" s="574">
        <v>0.89053126438383223</v>
      </c>
      <c r="W453" s="574">
        <v>0.89053126438383223</v>
      </c>
      <c r="X453" s="574">
        <v>0.89053126438383223</v>
      </c>
      <c r="Y453" s="574">
        <v>0.99700039994667378</v>
      </c>
      <c r="Z453" s="574">
        <v>0.89053126438383223</v>
      </c>
      <c r="AA453" s="574">
        <v>0.89053126438383223</v>
      </c>
      <c r="AB453" s="573" t="s">
        <v>275</v>
      </c>
      <c r="AC453" s="583" t="s">
        <v>1307</v>
      </c>
      <c r="AD453" s="573" t="s">
        <v>275</v>
      </c>
      <c r="AE453" s="570" t="s">
        <v>275</v>
      </c>
      <c r="AF453" s="572" t="s">
        <v>275</v>
      </c>
      <c r="AG453" s="571" t="s">
        <v>275</v>
      </c>
      <c r="AH453" s="357" t="s">
        <v>275</v>
      </c>
      <c r="AI453" s="572" t="s">
        <v>275</v>
      </c>
      <c r="AJ453" s="94"/>
    </row>
    <row r="454" spans="1:36" ht="26" outlineLevel="1" x14ac:dyDescent="0.3">
      <c r="A454" s="566">
        <v>437</v>
      </c>
      <c r="B454" s="567" t="s">
        <v>923</v>
      </c>
      <c r="C454" s="567" t="s">
        <v>3390</v>
      </c>
      <c r="D454" s="566" t="s">
        <v>3579</v>
      </c>
      <c r="E454" s="575" t="s">
        <v>3776</v>
      </c>
      <c r="F454" s="576" t="s">
        <v>275</v>
      </c>
      <c r="G454" s="576" t="s">
        <v>275</v>
      </c>
      <c r="H454" s="576" t="s">
        <v>275</v>
      </c>
      <c r="I454" s="576" t="s">
        <v>275</v>
      </c>
      <c r="J454" s="569" t="s">
        <v>925</v>
      </c>
      <c r="K454" s="569">
        <f t="shared" ref="K454:AA454" si="178">K455*K$707</f>
        <v>0.15147850479887856</v>
      </c>
      <c r="L454" s="569">
        <f t="shared" si="178"/>
        <v>0.26845661047080954</v>
      </c>
      <c r="M454" s="569">
        <f t="shared" si="178"/>
        <v>0.16621355581803968</v>
      </c>
      <c r="N454" s="569">
        <f t="shared" si="178"/>
        <v>0.40348565324965646</v>
      </c>
      <c r="O454" s="569">
        <f t="shared" si="178"/>
        <v>0</v>
      </c>
      <c r="P454" s="569">
        <f t="shared" si="178"/>
        <v>0.19463346410065452</v>
      </c>
      <c r="Q454" s="569">
        <f t="shared" si="178"/>
        <v>0</v>
      </c>
      <c r="R454" s="569">
        <f t="shared" si="178"/>
        <v>0</v>
      </c>
      <c r="S454" s="569">
        <f t="shared" si="178"/>
        <v>0</v>
      </c>
      <c r="T454" s="569">
        <f t="shared" si="178"/>
        <v>2.2323997684230945</v>
      </c>
      <c r="U454" s="569">
        <f t="shared" si="178"/>
        <v>0</v>
      </c>
      <c r="V454" s="569">
        <f t="shared" si="178"/>
        <v>0.28646776479774444</v>
      </c>
      <c r="W454" s="569">
        <f t="shared" si="178"/>
        <v>0.25946299840628323</v>
      </c>
      <c r="X454" s="569">
        <f t="shared" si="178"/>
        <v>0.18746385116314174</v>
      </c>
      <c r="Y454" s="569">
        <f t="shared" si="178"/>
        <v>0</v>
      </c>
      <c r="Z454" s="569">
        <f t="shared" si="178"/>
        <v>0.17539150283955335</v>
      </c>
      <c r="AA454" s="569">
        <f t="shared" si="178"/>
        <v>0.35039400638839457</v>
      </c>
      <c r="AB454" s="569" t="s">
        <v>925</v>
      </c>
      <c r="AC454" s="567" t="s">
        <v>1859</v>
      </c>
      <c r="AD454" s="578" t="s">
        <v>275</v>
      </c>
      <c r="AE454" s="579" t="s">
        <v>275</v>
      </c>
      <c r="AF454" s="580" t="s">
        <v>275</v>
      </c>
      <c r="AG454" s="577" t="s">
        <v>275</v>
      </c>
      <c r="AH454" s="329" t="s">
        <v>275</v>
      </c>
      <c r="AI454" s="568" t="s">
        <v>275</v>
      </c>
      <c r="AJ454" s="94"/>
    </row>
    <row r="455" spans="1:36" outlineLevel="1" x14ac:dyDescent="0.3">
      <c r="A455" s="570">
        <v>438</v>
      </c>
      <c r="B455" s="571" t="s">
        <v>275</v>
      </c>
      <c r="C455" s="571" t="s">
        <v>275</v>
      </c>
      <c r="D455" s="570" t="s">
        <v>1893</v>
      </c>
      <c r="E455" s="571" t="s">
        <v>275</v>
      </c>
      <c r="F455" s="572" t="s">
        <v>275</v>
      </c>
      <c r="G455" s="572" t="s">
        <v>275</v>
      </c>
      <c r="H455" s="572" t="s">
        <v>275</v>
      </c>
      <c r="I455" s="572" t="s">
        <v>275</v>
      </c>
      <c r="J455" s="573" t="s">
        <v>275</v>
      </c>
      <c r="K455" s="574">
        <v>5.4803482614728663E-3</v>
      </c>
      <c r="L455" s="574">
        <v>5.4803482614728663E-3</v>
      </c>
      <c r="M455" s="574">
        <v>5.4803482614728663E-3</v>
      </c>
      <c r="N455" s="574">
        <v>5.4803482614728663E-3</v>
      </c>
      <c r="O455" s="574">
        <v>0</v>
      </c>
      <c r="P455" s="574">
        <v>5.4803482614728663E-3</v>
      </c>
      <c r="Q455" s="574">
        <v>0</v>
      </c>
      <c r="R455" s="574">
        <v>0</v>
      </c>
      <c r="S455" s="574">
        <v>0</v>
      </c>
      <c r="T455" s="574">
        <v>3.8362437830310063E-2</v>
      </c>
      <c r="U455" s="574">
        <v>0</v>
      </c>
      <c r="V455" s="574">
        <v>5.4803482614728663E-3</v>
      </c>
      <c r="W455" s="574">
        <v>5.4803482614728663E-3</v>
      </c>
      <c r="X455" s="574">
        <v>5.4803482614728663E-3</v>
      </c>
      <c r="Y455" s="574">
        <v>0</v>
      </c>
      <c r="Z455" s="574">
        <v>5.4803482614728663E-3</v>
      </c>
      <c r="AA455" s="574">
        <v>5.4803482614728663E-3</v>
      </c>
      <c r="AB455" s="573" t="s">
        <v>275</v>
      </c>
      <c r="AC455" s="571" t="s">
        <v>1303</v>
      </c>
      <c r="AD455" s="573" t="s">
        <v>275</v>
      </c>
      <c r="AE455" s="570" t="s">
        <v>275</v>
      </c>
      <c r="AF455" s="572" t="s">
        <v>275</v>
      </c>
      <c r="AG455" s="571" t="s">
        <v>275</v>
      </c>
      <c r="AH455" s="357" t="s">
        <v>275</v>
      </c>
      <c r="AI455" s="572" t="s">
        <v>275</v>
      </c>
      <c r="AJ455" s="94"/>
    </row>
    <row r="456" spans="1:36" ht="26" outlineLevel="1" x14ac:dyDescent="0.3">
      <c r="A456" s="566">
        <v>439</v>
      </c>
      <c r="B456" s="567" t="s">
        <v>923</v>
      </c>
      <c r="C456" s="567" t="s">
        <v>1270</v>
      </c>
      <c r="D456" s="566" t="s">
        <v>1473</v>
      </c>
      <c r="E456" s="575" t="s">
        <v>3776</v>
      </c>
      <c r="F456" s="576" t="s">
        <v>275</v>
      </c>
      <c r="G456" s="576" t="s">
        <v>275</v>
      </c>
      <c r="H456" s="576" t="s">
        <v>275</v>
      </c>
      <c r="I456" s="576" t="s">
        <v>275</v>
      </c>
      <c r="J456" s="569" t="s">
        <v>925</v>
      </c>
      <c r="K456" s="569">
        <f t="shared" ref="K456:AA456" si="179">K457*K$707</f>
        <v>2.3200752186530713E-4</v>
      </c>
      <c r="L456" s="569">
        <f t="shared" si="179"/>
        <v>4.1117353915255764E-4</v>
      </c>
      <c r="M456" s="569">
        <f t="shared" si="179"/>
        <v>2.5457602210270677E-4</v>
      </c>
      <c r="N456" s="569">
        <f t="shared" si="179"/>
        <v>6.179867344409544E-4</v>
      </c>
      <c r="O456" s="569">
        <f t="shared" si="179"/>
        <v>0</v>
      </c>
      <c r="P456" s="569">
        <f t="shared" si="179"/>
        <v>2.9810452471793462E-4</v>
      </c>
      <c r="Q456" s="569">
        <f t="shared" si="179"/>
        <v>3.1189809523650596E-3</v>
      </c>
      <c r="R456" s="569">
        <f t="shared" si="179"/>
        <v>0</v>
      </c>
      <c r="S456" s="569">
        <f t="shared" si="179"/>
        <v>0</v>
      </c>
      <c r="T456" s="569">
        <f t="shared" si="179"/>
        <v>0</v>
      </c>
      <c r="U456" s="569">
        <f t="shared" si="179"/>
        <v>0</v>
      </c>
      <c r="V456" s="569">
        <f t="shared" si="179"/>
        <v>4.3875978504846178E-4</v>
      </c>
      <c r="W456" s="569">
        <f t="shared" si="179"/>
        <v>3.9739874219057888E-4</v>
      </c>
      <c r="X456" s="569">
        <f t="shared" si="179"/>
        <v>2.8712340147160783E-4</v>
      </c>
      <c r="Y456" s="569">
        <f t="shared" si="179"/>
        <v>0</v>
      </c>
      <c r="Z456" s="569">
        <f t="shared" si="179"/>
        <v>2.6863315018896332E-4</v>
      </c>
      <c r="AA456" s="569">
        <f t="shared" si="179"/>
        <v>5.3667050124744725E-4</v>
      </c>
      <c r="AB456" s="569" t="s">
        <v>925</v>
      </c>
      <c r="AC456" s="577" t="s">
        <v>1855</v>
      </c>
      <c r="AD456" s="578" t="s">
        <v>275</v>
      </c>
      <c r="AE456" s="579" t="s">
        <v>275</v>
      </c>
      <c r="AF456" s="580" t="s">
        <v>275</v>
      </c>
      <c r="AG456" s="577" t="s">
        <v>275</v>
      </c>
      <c r="AH456" s="329" t="s">
        <v>275</v>
      </c>
      <c r="AI456" s="568" t="s">
        <v>275</v>
      </c>
      <c r="AJ456" s="94"/>
    </row>
    <row r="457" spans="1:36" outlineLevel="1" x14ac:dyDescent="0.3">
      <c r="A457" s="570">
        <v>440</v>
      </c>
      <c r="B457" s="571" t="s">
        <v>275</v>
      </c>
      <c r="C457" s="571" t="s">
        <v>275</v>
      </c>
      <c r="D457" s="570" t="s">
        <v>1886</v>
      </c>
      <c r="E457" s="581" t="s">
        <v>275</v>
      </c>
      <c r="F457" s="582" t="s">
        <v>275</v>
      </c>
      <c r="G457" s="582" t="s">
        <v>275</v>
      </c>
      <c r="H457" s="582" t="s">
        <v>275</v>
      </c>
      <c r="I457" s="582" t="s">
        <v>275</v>
      </c>
      <c r="J457" s="573" t="s">
        <v>275</v>
      </c>
      <c r="K457" s="574">
        <v>8.3938115232345294E-6</v>
      </c>
      <c r="L457" s="574">
        <v>8.3938115232345294E-6</v>
      </c>
      <c r="M457" s="574">
        <v>8.3938115232345294E-6</v>
      </c>
      <c r="N457" s="574">
        <v>8.3938115232345294E-6</v>
      </c>
      <c r="O457" s="574">
        <v>0</v>
      </c>
      <c r="P457" s="574">
        <v>8.3938115232345294E-6</v>
      </c>
      <c r="Q457" s="574">
        <v>5.8756680662641706E-5</v>
      </c>
      <c r="R457" s="574">
        <v>0</v>
      </c>
      <c r="S457" s="574">
        <v>0</v>
      </c>
      <c r="T457" s="574">
        <v>0</v>
      </c>
      <c r="U457" s="574">
        <v>0</v>
      </c>
      <c r="V457" s="574">
        <v>8.3938115232345294E-6</v>
      </c>
      <c r="W457" s="574">
        <v>8.3938115232345294E-6</v>
      </c>
      <c r="X457" s="574">
        <v>8.3938115232345294E-6</v>
      </c>
      <c r="Y457" s="574">
        <v>0</v>
      </c>
      <c r="Z457" s="574">
        <v>8.3938115232345294E-6</v>
      </c>
      <c r="AA457" s="574">
        <v>8.3938115232345294E-6</v>
      </c>
      <c r="AB457" s="573" t="s">
        <v>275</v>
      </c>
      <c r="AC457" s="583" t="s">
        <v>1298</v>
      </c>
      <c r="AD457" s="584" t="s">
        <v>275</v>
      </c>
      <c r="AE457" s="585" t="s">
        <v>275</v>
      </c>
      <c r="AF457" s="586" t="s">
        <v>275</v>
      </c>
      <c r="AG457" s="583" t="s">
        <v>275</v>
      </c>
      <c r="AH457" s="304" t="s">
        <v>275</v>
      </c>
      <c r="AI457" s="572" t="s">
        <v>275</v>
      </c>
      <c r="AJ457" s="94"/>
    </row>
    <row r="458" spans="1:36" outlineLevel="1" x14ac:dyDescent="0.3">
      <c r="A458" s="482">
        <v>441</v>
      </c>
      <c r="B458" s="483" t="s">
        <v>275</v>
      </c>
      <c r="C458" s="483" t="s">
        <v>3076</v>
      </c>
      <c r="D458" s="482" t="s">
        <v>3077</v>
      </c>
      <c r="E458" s="483" t="s">
        <v>275</v>
      </c>
      <c r="F458" s="485" t="s">
        <v>275</v>
      </c>
      <c r="G458" s="485" t="s">
        <v>275</v>
      </c>
      <c r="H458" s="485" t="s">
        <v>275</v>
      </c>
      <c r="I458" s="485" t="s">
        <v>275</v>
      </c>
      <c r="J458" s="486" t="s">
        <v>925</v>
      </c>
      <c r="K458" s="486" t="s">
        <v>1351</v>
      </c>
      <c r="L458" s="486" t="s">
        <v>1351</v>
      </c>
      <c r="M458" s="486" t="s">
        <v>1351</v>
      </c>
      <c r="N458" s="486" t="s">
        <v>1351</v>
      </c>
      <c r="O458" s="486" t="s">
        <v>1351</v>
      </c>
      <c r="P458" s="486" t="s">
        <v>1351</v>
      </c>
      <c r="Q458" s="486" t="s">
        <v>1351</v>
      </c>
      <c r="R458" s="486" t="s">
        <v>1351</v>
      </c>
      <c r="S458" s="486" t="s">
        <v>1351</v>
      </c>
      <c r="T458" s="486" t="s">
        <v>1351</v>
      </c>
      <c r="U458" s="486" t="s">
        <v>1351</v>
      </c>
      <c r="V458" s="486" t="s">
        <v>1351</v>
      </c>
      <c r="W458" s="486" t="s">
        <v>1351</v>
      </c>
      <c r="X458" s="486" t="s">
        <v>1351</v>
      </c>
      <c r="Y458" s="486" t="s">
        <v>1351</v>
      </c>
      <c r="Z458" s="486" t="s">
        <v>1351</v>
      </c>
      <c r="AA458" s="486" t="s">
        <v>1351</v>
      </c>
      <c r="AB458" s="486" t="s">
        <v>275</v>
      </c>
      <c r="AC458" s="316" t="s">
        <v>3121</v>
      </c>
      <c r="AD458" s="486" t="s">
        <v>275</v>
      </c>
      <c r="AE458" s="482" t="s">
        <v>275</v>
      </c>
      <c r="AF458" s="485" t="s">
        <v>275</v>
      </c>
      <c r="AG458" s="483" t="s">
        <v>275</v>
      </c>
      <c r="AH458" s="487" t="s">
        <v>275</v>
      </c>
      <c r="AI458" s="485" t="s">
        <v>275</v>
      </c>
      <c r="AJ458" s="94"/>
    </row>
    <row r="459" spans="1:36" ht="26" outlineLevel="1" x14ac:dyDescent="0.3">
      <c r="A459" s="165">
        <v>442</v>
      </c>
      <c r="B459" s="166" t="s">
        <v>923</v>
      </c>
      <c r="C459" s="293" t="s">
        <v>432</v>
      </c>
      <c r="D459" s="187" t="s">
        <v>1475</v>
      </c>
      <c r="E459" s="188" t="s">
        <v>3779</v>
      </c>
      <c r="F459" s="189">
        <v>4</v>
      </c>
      <c r="G459" s="190">
        <v>44</v>
      </c>
      <c r="H459" s="190">
        <v>373</v>
      </c>
      <c r="I459" s="190">
        <v>373</v>
      </c>
      <c r="J459" s="170" t="s">
        <v>925</v>
      </c>
      <c r="K459" s="170">
        <v>0.7370223847671652</v>
      </c>
      <c r="L459" s="170">
        <v>0.22217824521649188</v>
      </c>
      <c r="M459" s="170">
        <v>1.5470747919640815E-2</v>
      </c>
      <c r="N459" s="170">
        <v>0.91048270559857636</v>
      </c>
      <c r="O459" s="170">
        <v>3.8955234374878571E-2</v>
      </c>
      <c r="P459" s="170">
        <v>2.9205912916719905</v>
      </c>
      <c r="Q459" s="170">
        <v>2.2032718978133481</v>
      </c>
      <c r="R459" s="170">
        <v>1.755109763025541</v>
      </c>
      <c r="S459" s="170">
        <v>13.376128142019651</v>
      </c>
      <c r="T459" s="170">
        <v>2.9412479042983914</v>
      </c>
      <c r="U459" s="170">
        <v>5.5313157110395155</v>
      </c>
      <c r="V459" s="170">
        <v>1.6312517427170575E-2</v>
      </c>
      <c r="W459" s="170">
        <v>0.16644106377847287</v>
      </c>
      <c r="X459" s="170">
        <v>2.6273789476371205E-4</v>
      </c>
      <c r="Y459" s="170">
        <v>0.81291536391411645</v>
      </c>
      <c r="Z459" s="170">
        <v>6.818955875910716E-5</v>
      </c>
      <c r="AA459" s="170">
        <v>0</v>
      </c>
      <c r="AB459" s="170" t="s">
        <v>925</v>
      </c>
      <c r="AC459" s="191" t="s">
        <v>1923</v>
      </c>
      <c r="AD459" s="241" t="s">
        <v>275</v>
      </c>
      <c r="AE459" s="193" t="s">
        <v>275</v>
      </c>
      <c r="AF459" s="192" t="s">
        <v>275</v>
      </c>
      <c r="AG459" s="191" t="s">
        <v>275</v>
      </c>
      <c r="AH459" s="194" t="s">
        <v>275</v>
      </c>
      <c r="AI459" s="169" t="s">
        <v>275</v>
      </c>
      <c r="AJ459" s="94"/>
    </row>
    <row r="460" spans="1:36" ht="26" outlineLevel="1" x14ac:dyDescent="0.3">
      <c r="A460" s="566">
        <v>443</v>
      </c>
      <c r="B460" s="567" t="s">
        <v>923</v>
      </c>
      <c r="C460" s="567" t="s">
        <v>1267</v>
      </c>
      <c r="D460" s="566" t="s">
        <v>3392</v>
      </c>
      <c r="E460" s="575" t="s">
        <v>3776</v>
      </c>
      <c r="F460" s="576" t="s">
        <v>275</v>
      </c>
      <c r="G460" s="576" t="s">
        <v>275</v>
      </c>
      <c r="H460" s="576" t="s">
        <v>275</v>
      </c>
      <c r="I460" s="576" t="s">
        <v>275</v>
      </c>
      <c r="J460" s="569" t="s">
        <v>925</v>
      </c>
      <c r="K460" s="569">
        <f t="shared" ref="K460:AA460" si="180">K461*K$707</f>
        <v>1.3838934134109351E-2</v>
      </c>
      <c r="L460" s="569">
        <f t="shared" si="180"/>
        <v>2.452594416022575E-2</v>
      </c>
      <c r="M460" s="569">
        <f t="shared" si="180"/>
        <v>1.5185114575932811E-2</v>
      </c>
      <c r="N460" s="569">
        <f t="shared" si="180"/>
        <v>3.6862070871334737E-2</v>
      </c>
      <c r="O460" s="569">
        <f t="shared" si="180"/>
        <v>0.1625482508978989</v>
      </c>
      <c r="P460" s="569">
        <f t="shared" si="180"/>
        <v>1.7781530742983907E-2</v>
      </c>
      <c r="Q460" s="569">
        <f t="shared" si="180"/>
        <v>0</v>
      </c>
      <c r="R460" s="569">
        <f t="shared" si="180"/>
        <v>0</v>
      </c>
      <c r="S460" s="569">
        <f t="shared" si="180"/>
        <v>0</v>
      </c>
      <c r="T460" s="569">
        <f t="shared" si="180"/>
        <v>0</v>
      </c>
      <c r="U460" s="569">
        <f t="shared" si="180"/>
        <v>0</v>
      </c>
      <c r="V460" s="569">
        <f t="shared" si="180"/>
        <v>2.6171426327749599E-2</v>
      </c>
      <c r="W460" s="569">
        <f t="shared" si="180"/>
        <v>2.3704296196681605E-2</v>
      </c>
      <c r="X460" s="569">
        <f t="shared" si="180"/>
        <v>1.7126521629043722E-2</v>
      </c>
      <c r="Y460" s="569">
        <f t="shared" si="180"/>
        <v>0</v>
      </c>
      <c r="Z460" s="569">
        <f t="shared" si="180"/>
        <v>1.6023603208268539E-2</v>
      </c>
      <c r="AA460" s="569">
        <f t="shared" si="180"/>
        <v>3.2011667806161118E-2</v>
      </c>
      <c r="AB460" s="569" t="s">
        <v>925</v>
      </c>
      <c r="AC460" s="567" t="s">
        <v>1310</v>
      </c>
      <c r="AD460" s="578" t="s">
        <v>275</v>
      </c>
      <c r="AE460" s="579" t="s">
        <v>275</v>
      </c>
      <c r="AF460" s="580" t="s">
        <v>275</v>
      </c>
      <c r="AG460" s="577" t="s">
        <v>275</v>
      </c>
      <c r="AH460" s="329" t="s">
        <v>275</v>
      </c>
      <c r="AI460" s="568" t="s">
        <v>275</v>
      </c>
      <c r="AJ460" s="94"/>
    </row>
    <row r="461" spans="1:36" outlineLevel="1" x14ac:dyDescent="0.3">
      <c r="A461" s="570">
        <v>444</v>
      </c>
      <c r="B461" s="571" t="s">
        <v>275</v>
      </c>
      <c r="C461" s="571" t="s">
        <v>275</v>
      </c>
      <c r="D461" s="570" t="s">
        <v>1890</v>
      </c>
      <c r="E461" s="581" t="s">
        <v>275</v>
      </c>
      <c r="F461" s="582" t="s">
        <v>275</v>
      </c>
      <c r="G461" s="582" t="s">
        <v>275</v>
      </c>
      <c r="H461" s="582" t="s">
        <v>275</v>
      </c>
      <c r="I461" s="582" t="s">
        <v>275</v>
      </c>
      <c r="J461" s="573" t="s">
        <v>275</v>
      </c>
      <c r="K461" s="574">
        <v>5.0067947741629126E-4</v>
      </c>
      <c r="L461" s="574">
        <v>5.0067947741629126E-4</v>
      </c>
      <c r="M461" s="574">
        <v>5.0067947741629126E-4</v>
      </c>
      <c r="N461" s="574">
        <v>5.0067947741629126E-4</v>
      </c>
      <c r="O461" s="574">
        <v>3.5047563419140387E-3</v>
      </c>
      <c r="P461" s="574">
        <v>5.0067947741629126E-4</v>
      </c>
      <c r="Q461" s="574">
        <v>0</v>
      </c>
      <c r="R461" s="574">
        <v>0</v>
      </c>
      <c r="S461" s="574">
        <v>0</v>
      </c>
      <c r="T461" s="574">
        <v>0</v>
      </c>
      <c r="U461" s="574">
        <v>0</v>
      </c>
      <c r="V461" s="574">
        <v>5.0067947741629126E-4</v>
      </c>
      <c r="W461" s="574">
        <v>5.0067947741629126E-4</v>
      </c>
      <c r="X461" s="574">
        <v>5.0067947741629126E-4</v>
      </c>
      <c r="Y461" s="574">
        <v>0</v>
      </c>
      <c r="Z461" s="574">
        <v>5.0067947741629126E-4</v>
      </c>
      <c r="AA461" s="574">
        <v>5.0067947741629126E-4</v>
      </c>
      <c r="AB461" s="573" t="s">
        <v>275</v>
      </c>
      <c r="AC461" s="571" t="s">
        <v>1301</v>
      </c>
      <c r="AD461" s="584" t="s">
        <v>275</v>
      </c>
      <c r="AE461" s="585" t="s">
        <v>275</v>
      </c>
      <c r="AF461" s="586" t="s">
        <v>275</v>
      </c>
      <c r="AG461" s="583" t="s">
        <v>275</v>
      </c>
      <c r="AH461" s="304" t="s">
        <v>275</v>
      </c>
      <c r="AI461" s="572" t="s">
        <v>275</v>
      </c>
      <c r="AJ461" s="94"/>
    </row>
    <row r="462" spans="1:36" x14ac:dyDescent="0.3">
      <c r="A462" s="138">
        <v>445</v>
      </c>
      <c r="B462" s="138" t="s">
        <v>923</v>
      </c>
      <c r="C462" s="172" t="s">
        <v>3393</v>
      </c>
      <c r="D462" s="138" t="s">
        <v>3394</v>
      </c>
      <c r="E462" s="172" t="s">
        <v>275</v>
      </c>
      <c r="F462" s="141" t="s">
        <v>275</v>
      </c>
      <c r="G462" s="141" t="s">
        <v>275</v>
      </c>
      <c r="H462" s="141" t="s">
        <v>275</v>
      </c>
      <c r="I462" s="141" t="s">
        <v>275</v>
      </c>
      <c r="J462" s="244" t="s">
        <v>275</v>
      </c>
      <c r="K462" s="244" t="s">
        <v>275</v>
      </c>
      <c r="L462" s="244" t="s">
        <v>275</v>
      </c>
      <c r="M462" s="244" t="s">
        <v>275</v>
      </c>
      <c r="N462" s="244" t="s">
        <v>275</v>
      </c>
      <c r="O462" s="244" t="s">
        <v>275</v>
      </c>
      <c r="P462" s="244" t="s">
        <v>275</v>
      </c>
      <c r="Q462" s="244" t="s">
        <v>275</v>
      </c>
      <c r="R462" s="244" t="s">
        <v>275</v>
      </c>
      <c r="S462" s="244" t="s">
        <v>275</v>
      </c>
      <c r="T462" s="244" t="s">
        <v>275</v>
      </c>
      <c r="U462" s="244" t="s">
        <v>275</v>
      </c>
      <c r="V462" s="244" t="s">
        <v>275</v>
      </c>
      <c r="W462" s="244" t="s">
        <v>275</v>
      </c>
      <c r="X462" s="244" t="s">
        <v>275</v>
      </c>
      <c r="Y462" s="244" t="s">
        <v>275</v>
      </c>
      <c r="Z462" s="244" t="s">
        <v>275</v>
      </c>
      <c r="AA462" s="244" t="s">
        <v>275</v>
      </c>
      <c r="AB462" s="244" t="s">
        <v>275</v>
      </c>
      <c r="AC462" s="140" t="s">
        <v>275</v>
      </c>
      <c r="AD462" s="341" t="s">
        <v>275</v>
      </c>
      <c r="AE462" s="143" t="s">
        <v>275</v>
      </c>
      <c r="AF462" s="142" t="s">
        <v>275</v>
      </c>
      <c r="AG462" s="140" t="s">
        <v>275</v>
      </c>
      <c r="AH462" s="144" t="s">
        <v>275</v>
      </c>
      <c r="AI462" s="141" t="s">
        <v>275</v>
      </c>
      <c r="AJ462" s="94"/>
    </row>
    <row r="463" spans="1:36" ht="26" outlineLevel="1" x14ac:dyDescent="0.3">
      <c r="A463" s="145">
        <v>446</v>
      </c>
      <c r="B463" s="146" t="s">
        <v>923</v>
      </c>
      <c r="C463" s="146" t="s">
        <v>1246</v>
      </c>
      <c r="D463" s="145" t="s">
        <v>3580</v>
      </c>
      <c r="E463" s="245" t="s">
        <v>275</v>
      </c>
      <c r="F463" s="246" t="s">
        <v>275</v>
      </c>
      <c r="G463" s="246" t="s">
        <v>275</v>
      </c>
      <c r="H463" s="246" t="s">
        <v>275</v>
      </c>
      <c r="I463" s="246" t="s">
        <v>275</v>
      </c>
      <c r="J463" s="150" t="s">
        <v>925</v>
      </c>
      <c r="K463" s="150">
        <f>SUM(K464,K467,K470,K474,K476,K478,K480)</f>
        <v>2.6270722831335966</v>
      </c>
      <c r="L463" s="150">
        <f t="shared" ref="L463:AA463" si="181">SUM(L464,L467,L470,L474,L476,L478,L480)</f>
        <v>9.2709340855350941</v>
      </c>
      <c r="M463" s="150">
        <f t="shared" si="181"/>
        <v>1.8610484823630766</v>
      </c>
      <c r="N463" s="150">
        <f t="shared" si="181"/>
        <v>5.8243550730847993</v>
      </c>
      <c r="O463" s="150">
        <f t="shared" si="181"/>
        <v>19.5269572362091</v>
      </c>
      <c r="P463" s="150">
        <f t="shared" si="181"/>
        <v>4.8960388667828214</v>
      </c>
      <c r="Q463" s="150">
        <f t="shared" si="181"/>
        <v>0.10383938608154394</v>
      </c>
      <c r="R463" s="150">
        <f t="shared" si="181"/>
        <v>0</v>
      </c>
      <c r="S463" s="150">
        <f t="shared" si="181"/>
        <v>26.78177356775419</v>
      </c>
      <c r="T463" s="150">
        <f t="shared" si="181"/>
        <v>4.9960325911167676</v>
      </c>
      <c r="U463" s="150">
        <f t="shared" si="181"/>
        <v>0.58428222249868211</v>
      </c>
      <c r="V463" s="150">
        <f t="shared" si="181"/>
        <v>5.6802683170891601</v>
      </c>
      <c r="W463" s="150">
        <f t="shared" si="181"/>
        <v>3.5809922669968515</v>
      </c>
      <c r="X463" s="150">
        <f t="shared" si="181"/>
        <v>2.6408978822746305</v>
      </c>
      <c r="Y463" s="150">
        <f t="shared" si="181"/>
        <v>0</v>
      </c>
      <c r="Z463" s="150">
        <f t="shared" si="181"/>
        <v>1.8308006150070126</v>
      </c>
      <c r="AA463" s="150">
        <f t="shared" si="181"/>
        <v>3.651793706062231</v>
      </c>
      <c r="AB463" s="150" t="s">
        <v>925</v>
      </c>
      <c r="AC463" s="148" t="s">
        <v>2190</v>
      </c>
      <c r="AD463" s="247" t="s">
        <v>275</v>
      </c>
      <c r="AE463" s="248" t="s">
        <v>275</v>
      </c>
      <c r="AF463" s="306" t="s">
        <v>275</v>
      </c>
      <c r="AG463" s="148" t="s">
        <v>275</v>
      </c>
      <c r="AH463" s="250" t="s">
        <v>275</v>
      </c>
      <c r="AI463" s="149" t="s">
        <v>275</v>
      </c>
      <c r="AJ463" s="94"/>
    </row>
    <row r="464" spans="1:36" ht="39" outlineLevel="1" x14ac:dyDescent="0.3">
      <c r="A464" s="351">
        <v>447</v>
      </c>
      <c r="B464" s="352" t="s">
        <v>923</v>
      </c>
      <c r="C464" s="352" t="s">
        <v>3581</v>
      </c>
      <c r="D464" s="351" t="s">
        <v>3395</v>
      </c>
      <c r="E464" s="352" t="s">
        <v>3756</v>
      </c>
      <c r="F464" s="353" t="s">
        <v>275</v>
      </c>
      <c r="G464" s="353" t="s">
        <v>275</v>
      </c>
      <c r="H464" s="353" t="s">
        <v>275</v>
      </c>
      <c r="I464" s="353" t="s">
        <v>275</v>
      </c>
      <c r="J464" s="355" t="s">
        <v>925</v>
      </c>
      <c r="K464" s="355">
        <f>K465*K$347</f>
        <v>0.42255657532137669</v>
      </c>
      <c r="L464" s="355">
        <f t="shared" ref="L464:AA464" si="182">L465*L$347</f>
        <v>8.1762053575758512E-2</v>
      </c>
      <c r="M464" s="355">
        <f t="shared" si="182"/>
        <v>2.0152111207290477E-3</v>
      </c>
      <c r="N464" s="355">
        <f t="shared" si="182"/>
        <v>0.59564352751513139</v>
      </c>
      <c r="O464" s="355">
        <f t="shared" si="182"/>
        <v>0</v>
      </c>
      <c r="P464" s="355">
        <f t="shared" si="182"/>
        <v>0.52044562194952004</v>
      </c>
      <c r="Q464" s="355">
        <f t="shared" si="182"/>
        <v>0</v>
      </c>
      <c r="R464" s="355">
        <f t="shared" si="182"/>
        <v>0</v>
      </c>
      <c r="S464" s="355">
        <f t="shared" si="182"/>
        <v>9.0341965796647692</v>
      </c>
      <c r="T464" s="355">
        <f t="shared" si="182"/>
        <v>0</v>
      </c>
      <c r="U464" s="355">
        <f t="shared" si="182"/>
        <v>0</v>
      </c>
      <c r="V464" s="355">
        <f t="shared" si="182"/>
        <v>0.12434920328091417</v>
      </c>
      <c r="W464" s="355">
        <f t="shared" si="182"/>
        <v>3.6594828390957082E-3</v>
      </c>
      <c r="X464" s="355">
        <f t="shared" si="182"/>
        <v>2.6912179832255185E-3</v>
      </c>
      <c r="Y464" s="355">
        <f t="shared" si="182"/>
        <v>0</v>
      </c>
      <c r="Z464" s="355">
        <f t="shared" si="182"/>
        <v>2.1947645294638028E-3</v>
      </c>
      <c r="AA464" s="355">
        <f t="shared" si="182"/>
        <v>0</v>
      </c>
      <c r="AB464" s="355" t="s">
        <v>925</v>
      </c>
      <c r="AC464" s="352" t="s">
        <v>3427</v>
      </c>
      <c r="AD464" s="355" t="s">
        <v>275</v>
      </c>
      <c r="AE464" s="351" t="s">
        <v>275</v>
      </c>
      <c r="AF464" s="353" t="s">
        <v>275</v>
      </c>
      <c r="AG464" s="352" t="s">
        <v>275</v>
      </c>
      <c r="AH464" s="292" t="s">
        <v>275</v>
      </c>
      <c r="AI464" s="353" t="s">
        <v>275</v>
      </c>
      <c r="AJ464" s="94"/>
    </row>
    <row r="465" spans="1:36" outlineLevel="1" x14ac:dyDescent="0.3">
      <c r="A465" s="550">
        <v>448</v>
      </c>
      <c r="B465" s="551" t="s">
        <v>275</v>
      </c>
      <c r="C465" s="551" t="s">
        <v>275</v>
      </c>
      <c r="D465" s="550" t="s">
        <v>1697</v>
      </c>
      <c r="E465" s="551" t="s">
        <v>275</v>
      </c>
      <c r="F465" s="552" t="s">
        <v>275</v>
      </c>
      <c r="G465" s="552" t="s">
        <v>275</v>
      </c>
      <c r="H465" s="552" t="s">
        <v>275</v>
      </c>
      <c r="I465" s="552" t="s">
        <v>275</v>
      </c>
      <c r="J465" s="553" t="s">
        <v>275</v>
      </c>
      <c r="K465" s="545">
        <v>0.14285714285714285</v>
      </c>
      <c r="L465" s="545">
        <v>0.14285714285714285</v>
      </c>
      <c r="M465" s="545">
        <v>0.14285714285714285</v>
      </c>
      <c r="N465" s="545">
        <v>0.14285714285714285</v>
      </c>
      <c r="O465" s="545">
        <v>0</v>
      </c>
      <c r="P465" s="545">
        <v>0.14285714285714285</v>
      </c>
      <c r="Q465" s="545">
        <v>0</v>
      </c>
      <c r="R465" s="545">
        <v>0</v>
      </c>
      <c r="S465" s="545">
        <v>1</v>
      </c>
      <c r="T465" s="545">
        <v>0</v>
      </c>
      <c r="U465" s="545">
        <v>0</v>
      </c>
      <c r="V465" s="545">
        <v>0.14285714285714285</v>
      </c>
      <c r="W465" s="545">
        <v>0.14285714285714285</v>
      </c>
      <c r="X465" s="545">
        <v>0.14285714285714285</v>
      </c>
      <c r="Y465" s="545">
        <v>0</v>
      </c>
      <c r="Z465" s="545">
        <v>0.14285714285714285</v>
      </c>
      <c r="AA465" s="545">
        <v>0.14285714285714285</v>
      </c>
      <c r="AB465" s="553" t="s">
        <v>275</v>
      </c>
      <c r="AC465" s="542" t="s">
        <v>1314</v>
      </c>
      <c r="AD465" s="553" t="s">
        <v>275</v>
      </c>
      <c r="AE465" s="550" t="s">
        <v>275</v>
      </c>
      <c r="AF465" s="552" t="s">
        <v>275</v>
      </c>
      <c r="AG465" s="551" t="s">
        <v>275</v>
      </c>
      <c r="AH465" s="357" t="s">
        <v>275</v>
      </c>
      <c r="AI465" s="552" t="s">
        <v>275</v>
      </c>
      <c r="AJ465" s="94"/>
    </row>
    <row r="466" spans="1:36" ht="26" outlineLevel="1" x14ac:dyDescent="0.3">
      <c r="A466" s="587">
        <v>449</v>
      </c>
      <c r="B466" s="588" t="s">
        <v>275</v>
      </c>
      <c r="C466" s="588" t="s">
        <v>230</v>
      </c>
      <c r="D466" s="587" t="s">
        <v>3582</v>
      </c>
      <c r="E466" s="588" t="s">
        <v>3780</v>
      </c>
      <c r="F466" s="589" t="s">
        <v>275</v>
      </c>
      <c r="G466" s="589" t="s">
        <v>275</v>
      </c>
      <c r="H466" s="589" t="s">
        <v>275</v>
      </c>
      <c r="I466" s="589" t="s">
        <v>275</v>
      </c>
      <c r="J466" s="590" t="s">
        <v>925</v>
      </c>
      <c r="K466" s="590" t="s">
        <v>1351</v>
      </c>
      <c r="L466" s="590" t="s">
        <v>1351</v>
      </c>
      <c r="M466" s="590" t="s">
        <v>1351</v>
      </c>
      <c r="N466" s="590" t="s">
        <v>1351</v>
      </c>
      <c r="O466" s="590" t="s">
        <v>1351</v>
      </c>
      <c r="P466" s="590" t="s">
        <v>1351</v>
      </c>
      <c r="Q466" s="590" t="s">
        <v>1351</v>
      </c>
      <c r="R466" s="590" t="s">
        <v>1351</v>
      </c>
      <c r="S466" s="590" t="s">
        <v>1351</v>
      </c>
      <c r="T466" s="590" t="s">
        <v>1351</v>
      </c>
      <c r="U466" s="590" t="s">
        <v>1351</v>
      </c>
      <c r="V466" s="590" t="s">
        <v>1351</v>
      </c>
      <c r="W466" s="590" t="s">
        <v>1351</v>
      </c>
      <c r="X466" s="590" t="s">
        <v>1351</v>
      </c>
      <c r="Y466" s="590" t="s">
        <v>1351</v>
      </c>
      <c r="Z466" s="590" t="s">
        <v>1351</v>
      </c>
      <c r="AA466" s="590" t="s">
        <v>1351</v>
      </c>
      <c r="AB466" s="590" t="s">
        <v>275</v>
      </c>
      <c r="AC466" s="588" t="s">
        <v>1344</v>
      </c>
      <c r="AD466" s="590" t="s">
        <v>275</v>
      </c>
      <c r="AE466" s="587" t="s">
        <v>275</v>
      </c>
      <c r="AF466" s="589" t="s">
        <v>275</v>
      </c>
      <c r="AG466" s="588" t="s">
        <v>275</v>
      </c>
      <c r="AH466" s="411" t="s">
        <v>275</v>
      </c>
      <c r="AI466" s="589" t="s">
        <v>275</v>
      </c>
      <c r="AJ466" s="94"/>
    </row>
    <row r="467" spans="1:36" ht="26" outlineLevel="1" x14ac:dyDescent="0.3">
      <c r="A467" s="566">
        <v>450</v>
      </c>
      <c r="B467" s="567" t="s">
        <v>923</v>
      </c>
      <c r="C467" s="567" t="s">
        <v>1254</v>
      </c>
      <c r="D467" s="566" t="s">
        <v>3583</v>
      </c>
      <c r="E467" s="567" t="s">
        <v>3781</v>
      </c>
      <c r="F467" s="568" t="s">
        <v>275</v>
      </c>
      <c r="G467" s="568" t="s">
        <v>275</v>
      </c>
      <c r="H467" s="568" t="s">
        <v>275</v>
      </c>
      <c r="I467" s="568" t="s">
        <v>275</v>
      </c>
      <c r="J467" s="569" t="s">
        <v>925</v>
      </c>
      <c r="K467" s="569">
        <f t="shared" ref="K467:AA467" si="183">K468*K$707</f>
        <v>5.526458969857441E-2</v>
      </c>
      <c r="L467" s="569">
        <f t="shared" si="183"/>
        <v>9.7942242361301293E-2</v>
      </c>
      <c r="M467" s="569">
        <f t="shared" si="183"/>
        <v>6.0640445169571427E-2</v>
      </c>
      <c r="N467" s="569">
        <f t="shared" si="183"/>
        <v>0.14720550025041318</v>
      </c>
      <c r="O467" s="569">
        <f t="shared" si="183"/>
        <v>0</v>
      </c>
      <c r="P467" s="569">
        <f t="shared" si="183"/>
        <v>7.1009009162166722E-2</v>
      </c>
      <c r="Q467" s="569">
        <f t="shared" si="183"/>
        <v>0.10383938608154394</v>
      </c>
      <c r="R467" s="569">
        <f t="shared" si="183"/>
        <v>0</v>
      </c>
      <c r="S467" s="569">
        <f t="shared" si="183"/>
        <v>1.2748968289679681</v>
      </c>
      <c r="T467" s="569">
        <f t="shared" si="183"/>
        <v>0.12500442340674028</v>
      </c>
      <c r="U467" s="569">
        <f t="shared" si="183"/>
        <v>0.20807147937952503</v>
      </c>
      <c r="V467" s="569">
        <f t="shared" si="183"/>
        <v>0.1045133334556935</v>
      </c>
      <c r="W467" s="569">
        <f t="shared" si="183"/>
        <v>9.4661062095400789E-2</v>
      </c>
      <c r="X467" s="569">
        <f t="shared" si="183"/>
        <v>6.8393286767657269E-2</v>
      </c>
      <c r="Y467" s="569">
        <f t="shared" si="183"/>
        <v>0</v>
      </c>
      <c r="Z467" s="569">
        <f t="shared" si="183"/>
        <v>6.3988877193591254E-2</v>
      </c>
      <c r="AA467" s="569">
        <f t="shared" si="183"/>
        <v>0.12783583401225679</v>
      </c>
      <c r="AB467" s="569" t="s">
        <v>925</v>
      </c>
      <c r="AC467" s="567" t="s">
        <v>1851</v>
      </c>
      <c r="AD467" s="569" t="s">
        <v>275</v>
      </c>
      <c r="AE467" s="566" t="s">
        <v>275</v>
      </c>
      <c r="AF467" s="568" t="s">
        <v>275</v>
      </c>
      <c r="AG467" s="567" t="s">
        <v>275</v>
      </c>
      <c r="AH467" s="292" t="s">
        <v>275</v>
      </c>
      <c r="AI467" s="568" t="s">
        <v>275</v>
      </c>
      <c r="AJ467" s="94"/>
    </row>
    <row r="468" spans="1:36" outlineLevel="1" x14ac:dyDescent="0.3">
      <c r="A468" s="570">
        <v>451</v>
      </c>
      <c r="B468" s="571" t="s">
        <v>275</v>
      </c>
      <c r="C468" s="571" t="s">
        <v>275</v>
      </c>
      <c r="D468" s="570" t="s">
        <v>1880</v>
      </c>
      <c r="E468" s="571" t="s">
        <v>275</v>
      </c>
      <c r="F468" s="572" t="s">
        <v>275</v>
      </c>
      <c r="G468" s="572" t="s">
        <v>275</v>
      </c>
      <c r="H468" s="572" t="s">
        <v>275</v>
      </c>
      <c r="I468" s="572" t="s">
        <v>275</v>
      </c>
      <c r="J468" s="573" t="s">
        <v>275</v>
      </c>
      <c r="K468" s="574">
        <v>1.9994203037435564E-3</v>
      </c>
      <c r="L468" s="574">
        <v>1.9994203037435564E-3</v>
      </c>
      <c r="M468" s="574">
        <v>1.9994203037435564E-3</v>
      </c>
      <c r="N468" s="574">
        <v>1.9994203037435564E-3</v>
      </c>
      <c r="O468" s="574">
        <v>0</v>
      </c>
      <c r="P468" s="574">
        <v>1.9994203037435564E-3</v>
      </c>
      <c r="Q468" s="574">
        <v>1.9561702175742946E-3</v>
      </c>
      <c r="R468" s="574">
        <v>0</v>
      </c>
      <c r="S468" s="574">
        <v>7.4420880155077309E-3</v>
      </c>
      <c r="T468" s="574">
        <v>2.1481252996376275E-3</v>
      </c>
      <c r="U468" s="574">
        <v>2.4495585934852402E-3</v>
      </c>
      <c r="V468" s="574">
        <v>1.9994203037435564E-3</v>
      </c>
      <c r="W468" s="574">
        <v>1.9994203037435564E-3</v>
      </c>
      <c r="X468" s="574">
        <v>1.9994203037435564E-3</v>
      </c>
      <c r="Y468" s="574">
        <v>0</v>
      </c>
      <c r="Z468" s="574">
        <v>1.9994203037435564E-3</v>
      </c>
      <c r="AA468" s="574">
        <v>1.9994203037435564E-3</v>
      </c>
      <c r="AB468" s="573" t="s">
        <v>275</v>
      </c>
      <c r="AC468" s="571" t="s">
        <v>1294</v>
      </c>
      <c r="AD468" s="573" t="s">
        <v>275</v>
      </c>
      <c r="AE468" s="570" t="s">
        <v>275</v>
      </c>
      <c r="AF468" s="572" t="s">
        <v>275</v>
      </c>
      <c r="AG468" s="571" t="s">
        <v>275</v>
      </c>
      <c r="AH468" s="357" t="s">
        <v>275</v>
      </c>
      <c r="AI468" s="572" t="s">
        <v>275</v>
      </c>
      <c r="AJ468" s="94"/>
    </row>
    <row r="469" spans="1:36" outlineLevel="1" x14ac:dyDescent="0.3">
      <c r="A469" s="482">
        <v>452</v>
      </c>
      <c r="B469" s="483" t="s">
        <v>275</v>
      </c>
      <c r="C469" s="483" t="s">
        <v>3397</v>
      </c>
      <c r="D469" s="482" t="s">
        <v>3396</v>
      </c>
      <c r="E469" s="483" t="s">
        <v>275</v>
      </c>
      <c r="F469" s="485" t="s">
        <v>275</v>
      </c>
      <c r="G469" s="485" t="s">
        <v>275</v>
      </c>
      <c r="H469" s="485" t="s">
        <v>275</v>
      </c>
      <c r="I469" s="485" t="s">
        <v>275</v>
      </c>
      <c r="J469" s="486" t="s">
        <v>925</v>
      </c>
      <c r="K469" s="486" t="s">
        <v>1351</v>
      </c>
      <c r="L469" s="486" t="s">
        <v>1351</v>
      </c>
      <c r="M469" s="486" t="s">
        <v>1351</v>
      </c>
      <c r="N469" s="486" t="s">
        <v>1351</v>
      </c>
      <c r="O469" s="486" t="s">
        <v>1351</v>
      </c>
      <c r="P469" s="486" t="s">
        <v>1351</v>
      </c>
      <c r="Q469" s="486" t="s">
        <v>1351</v>
      </c>
      <c r="R469" s="486" t="s">
        <v>1351</v>
      </c>
      <c r="S469" s="486" t="s">
        <v>1351</v>
      </c>
      <c r="T469" s="486" t="s">
        <v>1351</v>
      </c>
      <c r="U469" s="486" t="s">
        <v>1351</v>
      </c>
      <c r="V469" s="486" t="s">
        <v>1351</v>
      </c>
      <c r="W469" s="486" t="s">
        <v>1351</v>
      </c>
      <c r="X469" s="486" t="s">
        <v>1351</v>
      </c>
      <c r="Y469" s="486" t="s">
        <v>1351</v>
      </c>
      <c r="Z469" s="486" t="s">
        <v>1351</v>
      </c>
      <c r="AA469" s="486" t="s">
        <v>1351</v>
      </c>
      <c r="AB469" s="486" t="s">
        <v>275</v>
      </c>
      <c r="AC469" s="316" t="s">
        <v>3121</v>
      </c>
      <c r="AD469" s="486" t="s">
        <v>275</v>
      </c>
      <c r="AE469" s="482" t="s">
        <v>275</v>
      </c>
      <c r="AF469" s="485" t="s">
        <v>275</v>
      </c>
      <c r="AG469" s="483" t="s">
        <v>275</v>
      </c>
      <c r="AH469" s="487" t="s">
        <v>275</v>
      </c>
      <c r="AI469" s="485" t="s">
        <v>275</v>
      </c>
      <c r="AJ469" s="94"/>
    </row>
    <row r="470" spans="1:36" ht="26" outlineLevel="1" x14ac:dyDescent="0.3">
      <c r="A470" s="351">
        <v>453</v>
      </c>
      <c r="B470" s="352" t="s">
        <v>923</v>
      </c>
      <c r="C470" s="352" t="s">
        <v>239</v>
      </c>
      <c r="D470" s="351" t="s">
        <v>3398</v>
      </c>
      <c r="E470" s="352" t="s">
        <v>3782</v>
      </c>
      <c r="F470" s="353" t="s">
        <v>275</v>
      </c>
      <c r="G470" s="353" t="s">
        <v>275</v>
      </c>
      <c r="H470" s="353" t="s">
        <v>275</v>
      </c>
      <c r="I470" s="353" t="s">
        <v>275</v>
      </c>
      <c r="J470" s="355" t="s">
        <v>925</v>
      </c>
      <c r="K470" s="355">
        <f>K471*K$344</f>
        <v>0.56522935976886979</v>
      </c>
      <c r="L470" s="355">
        <f t="shared" ref="L470:AA470" si="184">L471*L$344</f>
        <v>5.772603467284096</v>
      </c>
      <c r="M470" s="355">
        <f t="shared" si="184"/>
        <v>0.11449020891342764</v>
      </c>
      <c r="N470" s="355">
        <f t="shared" si="184"/>
        <v>0.9245073772721053</v>
      </c>
      <c r="O470" s="355">
        <f t="shared" si="184"/>
        <v>5.2486200217130916</v>
      </c>
      <c r="P470" s="355">
        <f t="shared" si="184"/>
        <v>2.1199122926219567</v>
      </c>
      <c r="Q470" s="355">
        <f t="shared" si="184"/>
        <v>0</v>
      </c>
      <c r="R470" s="355">
        <f t="shared" si="184"/>
        <v>0</v>
      </c>
      <c r="S470" s="355">
        <f t="shared" si="184"/>
        <v>14.538380851110512</v>
      </c>
      <c r="T470" s="355">
        <f t="shared" si="184"/>
        <v>0</v>
      </c>
      <c r="U470" s="355">
        <f t="shared" si="184"/>
        <v>0</v>
      </c>
      <c r="V470" s="355">
        <f t="shared" si="184"/>
        <v>2.3215340206468595</v>
      </c>
      <c r="W470" s="355">
        <f t="shared" si="184"/>
        <v>0.78868531451563362</v>
      </c>
      <c r="X470" s="355">
        <f t="shared" si="184"/>
        <v>0.6182043309234484</v>
      </c>
      <c r="Y470" s="355">
        <f t="shared" si="184"/>
        <v>0</v>
      </c>
      <c r="Z470" s="355">
        <f t="shared" si="184"/>
        <v>6.159138225249873E-4</v>
      </c>
      <c r="AA470" s="355">
        <f t="shared" si="184"/>
        <v>0</v>
      </c>
      <c r="AB470" s="355" t="s">
        <v>925</v>
      </c>
      <c r="AC470" s="352" t="s">
        <v>2910</v>
      </c>
      <c r="AD470" s="355" t="s">
        <v>275</v>
      </c>
      <c r="AE470" s="351" t="s">
        <v>275</v>
      </c>
      <c r="AF470" s="353" t="s">
        <v>275</v>
      </c>
      <c r="AG470" s="352" t="s">
        <v>275</v>
      </c>
      <c r="AH470" s="292" t="s">
        <v>275</v>
      </c>
      <c r="AI470" s="353" t="s">
        <v>275</v>
      </c>
      <c r="AJ470" s="94"/>
    </row>
    <row r="471" spans="1:36" outlineLevel="1" x14ac:dyDescent="0.3">
      <c r="A471" s="550">
        <v>454</v>
      </c>
      <c r="B471" s="551" t="s">
        <v>275</v>
      </c>
      <c r="C471" s="551" t="s">
        <v>275</v>
      </c>
      <c r="D471" s="550" t="s">
        <v>1883</v>
      </c>
      <c r="E471" s="551" t="s">
        <v>275</v>
      </c>
      <c r="F471" s="552" t="s">
        <v>275</v>
      </c>
      <c r="G471" s="552" t="s">
        <v>275</v>
      </c>
      <c r="H471" s="552" t="s">
        <v>275</v>
      </c>
      <c r="I471" s="552" t="s">
        <v>275</v>
      </c>
      <c r="J471" s="553" t="s">
        <v>275</v>
      </c>
      <c r="K471" s="545">
        <v>0.12504328169011442</v>
      </c>
      <c r="L471" s="545">
        <v>0.12504328169011442</v>
      </c>
      <c r="M471" s="545">
        <v>0.12504328169011442</v>
      </c>
      <c r="N471" s="545">
        <v>0.12504328169011442</v>
      </c>
      <c r="O471" s="545">
        <v>0.5252262847142366</v>
      </c>
      <c r="P471" s="545">
        <v>0.12504328169011442</v>
      </c>
      <c r="Q471" s="545">
        <v>0</v>
      </c>
      <c r="R471" s="545">
        <v>0</v>
      </c>
      <c r="S471" s="545">
        <v>0.35007668711656442</v>
      </c>
      <c r="T471" s="545">
        <v>0</v>
      </c>
      <c r="U471" s="545">
        <v>0</v>
      </c>
      <c r="V471" s="545">
        <v>0.12504328169011442</v>
      </c>
      <c r="W471" s="545">
        <v>0.12504328169011442</v>
      </c>
      <c r="X471" s="545">
        <v>0.12504328169011442</v>
      </c>
      <c r="Y471" s="545">
        <v>0</v>
      </c>
      <c r="Z471" s="545">
        <v>0.12504328169011442</v>
      </c>
      <c r="AA471" s="545">
        <v>0.12504328169011442</v>
      </c>
      <c r="AB471" s="553" t="s">
        <v>275</v>
      </c>
      <c r="AC471" s="542" t="s">
        <v>1306</v>
      </c>
      <c r="AD471" s="553" t="s">
        <v>275</v>
      </c>
      <c r="AE471" s="550" t="s">
        <v>275</v>
      </c>
      <c r="AF471" s="552" t="s">
        <v>275</v>
      </c>
      <c r="AG471" s="551" t="s">
        <v>275</v>
      </c>
      <c r="AH471" s="357" t="s">
        <v>275</v>
      </c>
      <c r="AI471" s="552" t="s">
        <v>275</v>
      </c>
      <c r="AJ471" s="94"/>
    </row>
    <row r="472" spans="1:36" outlineLevel="1" x14ac:dyDescent="0.3">
      <c r="A472" s="482">
        <v>455</v>
      </c>
      <c r="B472" s="483" t="s">
        <v>275</v>
      </c>
      <c r="C472" s="483" t="s">
        <v>3075</v>
      </c>
      <c r="D472" s="482" t="s">
        <v>3401</v>
      </c>
      <c r="E472" s="483" t="s">
        <v>275</v>
      </c>
      <c r="F472" s="485" t="s">
        <v>275</v>
      </c>
      <c r="G472" s="485" t="s">
        <v>275</v>
      </c>
      <c r="H472" s="485" t="s">
        <v>275</v>
      </c>
      <c r="I472" s="485" t="s">
        <v>275</v>
      </c>
      <c r="J472" s="486" t="s">
        <v>925</v>
      </c>
      <c r="K472" s="486" t="s">
        <v>1351</v>
      </c>
      <c r="L472" s="486" t="s">
        <v>1351</v>
      </c>
      <c r="M472" s="486" t="s">
        <v>1351</v>
      </c>
      <c r="N472" s="486" t="s">
        <v>1351</v>
      </c>
      <c r="O472" s="486" t="s">
        <v>1351</v>
      </c>
      <c r="P472" s="486" t="s">
        <v>1351</v>
      </c>
      <c r="Q472" s="486" t="s">
        <v>1351</v>
      </c>
      <c r="R472" s="486" t="s">
        <v>1351</v>
      </c>
      <c r="S472" s="486" t="s">
        <v>1351</v>
      </c>
      <c r="T472" s="486" t="s">
        <v>1351</v>
      </c>
      <c r="U472" s="486" t="s">
        <v>1351</v>
      </c>
      <c r="V472" s="486" t="s">
        <v>1351</v>
      </c>
      <c r="W472" s="486" t="s">
        <v>1351</v>
      </c>
      <c r="X472" s="486" t="s">
        <v>1351</v>
      </c>
      <c r="Y472" s="486" t="s">
        <v>1351</v>
      </c>
      <c r="Z472" s="486" t="s">
        <v>1351</v>
      </c>
      <c r="AA472" s="486" t="s">
        <v>1351</v>
      </c>
      <c r="AB472" s="486" t="s">
        <v>275</v>
      </c>
      <c r="AC472" s="316" t="s">
        <v>3121</v>
      </c>
      <c r="AD472" s="486" t="s">
        <v>275</v>
      </c>
      <c r="AE472" s="482" t="s">
        <v>275</v>
      </c>
      <c r="AF472" s="485" t="s">
        <v>275</v>
      </c>
      <c r="AG472" s="483" t="s">
        <v>275</v>
      </c>
      <c r="AH472" s="487" t="s">
        <v>275</v>
      </c>
      <c r="AI472" s="485" t="s">
        <v>275</v>
      </c>
      <c r="AJ472" s="94"/>
    </row>
    <row r="473" spans="1:36" outlineLevel="1" x14ac:dyDescent="0.3">
      <c r="A473" s="482">
        <v>456</v>
      </c>
      <c r="B473" s="483" t="s">
        <v>275</v>
      </c>
      <c r="C473" s="483" t="s">
        <v>3399</v>
      </c>
      <c r="D473" s="482" t="s">
        <v>3400</v>
      </c>
      <c r="E473" s="483" t="s">
        <v>275</v>
      </c>
      <c r="F473" s="485" t="s">
        <v>275</v>
      </c>
      <c r="G473" s="485" t="s">
        <v>275</v>
      </c>
      <c r="H473" s="485" t="s">
        <v>275</v>
      </c>
      <c r="I473" s="485" t="s">
        <v>275</v>
      </c>
      <c r="J473" s="486" t="s">
        <v>925</v>
      </c>
      <c r="K473" s="486" t="s">
        <v>1351</v>
      </c>
      <c r="L473" s="486" t="s">
        <v>1351</v>
      </c>
      <c r="M473" s="486" t="s">
        <v>1351</v>
      </c>
      <c r="N473" s="486" t="s">
        <v>1351</v>
      </c>
      <c r="O473" s="486" t="s">
        <v>1351</v>
      </c>
      <c r="P473" s="486" t="s">
        <v>1351</v>
      </c>
      <c r="Q473" s="486" t="s">
        <v>1351</v>
      </c>
      <c r="R473" s="486" t="s">
        <v>1351</v>
      </c>
      <c r="S473" s="486" t="s">
        <v>1351</v>
      </c>
      <c r="T473" s="486" t="s">
        <v>1351</v>
      </c>
      <c r="U473" s="486" t="s">
        <v>1351</v>
      </c>
      <c r="V473" s="486" t="s">
        <v>1351</v>
      </c>
      <c r="W473" s="486" t="s">
        <v>1351</v>
      </c>
      <c r="X473" s="486" t="s">
        <v>1351</v>
      </c>
      <c r="Y473" s="486" t="s">
        <v>1351</v>
      </c>
      <c r="Z473" s="486" t="s">
        <v>1351</v>
      </c>
      <c r="AA473" s="486" t="s">
        <v>1351</v>
      </c>
      <c r="AB473" s="486" t="s">
        <v>275</v>
      </c>
      <c r="AC473" s="316" t="s">
        <v>3121</v>
      </c>
      <c r="AD473" s="486" t="s">
        <v>275</v>
      </c>
      <c r="AE473" s="482" t="s">
        <v>275</v>
      </c>
      <c r="AF473" s="485" t="s">
        <v>275</v>
      </c>
      <c r="AG473" s="483" t="s">
        <v>275</v>
      </c>
      <c r="AH473" s="487" t="s">
        <v>275</v>
      </c>
      <c r="AI473" s="485" t="s">
        <v>275</v>
      </c>
      <c r="AJ473" s="94"/>
    </row>
    <row r="474" spans="1:36" ht="26" outlineLevel="1" x14ac:dyDescent="0.3">
      <c r="A474" s="351">
        <v>457</v>
      </c>
      <c r="B474" s="352" t="s">
        <v>923</v>
      </c>
      <c r="C474" s="352" t="s">
        <v>247</v>
      </c>
      <c r="D474" s="351" t="s">
        <v>3584</v>
      </c>
      <c r="E474" s="407" t="s">
        <v>3783</v>
      </c>
      <c r="F474" s="408" t="s">
        <v>275</v>
      </c>
      <c r="G474" s="408" t="s">
        <v>275</v>
      </c>
      <c r="H474" s="408" t="s">
        <v>275</v>
      </c>
      <c r="I474" s="408" t="s">
        <v>275</v>
      </c>
      <c r="J474" s="355" t="s">
        <v>925</v>
      </c>
      <c r="K474" s="355">
        <f>K475*K$344</f>
        <v>3.0505649078035449E-2</v>
      </c>
      <c r="L474" s="355">
        <f t="shared" ref="L474:AA474" si="185">L475*L$344</f>
        <v>0.31154966138281964</v>
      </c>
      <c r="M474" s="355">
        <f t="shared" si="185"/>
        <v>6.1790812448457421E-3</v>
      </c>
      <c r="N474" s="355">
        <f t="shared" si="185"/>
        <v>4.9896023859500593E-2</v>
      </c>
      <c r="O474" s="355">
        <f t="shared" si="185"/>
        <v>0.47207678224835892</v>
      </c>
      <c r="P474" s="355">
        <f t="shared" si="185"/>
        <v>0.11441249354312237</v>
      </c>
      <c r="Q474" s="355">
        <f t="shared" si="185"/>
        <v>0</v>
      </c>
      <c r="R474" s="355">
        <f t="shared" si="185"/>
        <v>0</v>
      </c>
      <c r="S474" s="355">
        <f t="shared" si="185"/>
        <v>0</v>
      </c>
      <c r="T474" s="355">
        <f t="shared" si="185"/>
        <v>0</v>
      </c>
      <c r="U474" s="355">
        <f t="shared" si="185"/>
        <v>0</v>
      </c>
      <c r="V474" s="355">
        <f t="shared" si="185"/>
        <v>0.12529409686986723</v>
      </c>
      <c r="W474" s="355">
        <f t="shared" si="185"/>
        <v>4.2565654139855982E-2</v>
      </c>
      <c r="X474" s="355">
        <f t="shared" si="185"/>
        <v>3.3364728940096129E-2</v>
      </c>
      <c r="Y474" s="355">
        <f t="shared" si="185"/>
        <v>0</v>
      </c>
      <c r="Z474" s="355">
        <f t="shared" si="185"/>
        <v>3.3241109308160663E-5</v>
      </c>
      <c r="AA474" s="355">
        <f t="shared" si="185"/>
        <v>0</v>
      </c>
      <c r="AB474" s="355" t="s">
        <v>925</v>
      </c>
      <c r="AC474" s="352" t="s">
        <v>2909</v>
      </c>
      <c r="AD474" s="409" t="s">
        <v>275</v>
      </c>
      <c r="AE474" s="410" t="s">
        <v>275</v>
      </c>
      <c r="AF474" s="354" t="s">
        <v>275</v>
      </c>
      <c r="AG474" s="356" t="s">
        <v>275</v>
      </c>
      <c r="AH474" s="329" t="s">
        <v>275</v>
      </c>
      <c r="AI474" s="353" t="s">
        <v>275</v>
      </c>
      <c r="AJ474" s="94"/>
    </row>
    <row r="475" spans="1:36" outlineLevel="1" x14ac:dyDescent="0.3">
      <c r="A475" s="550">
        <v>458</v>
      </c>
      <c r="B475" s="551" t="s">
        <v>275</v>
      </c>
      <c r="C475" s="551" t="s">
        <v>275</v>
      </c>
      <c r="D475" s="550" t="s">
        <v>1885</v>
      </c>
      <c r="E475" s="554" t="s">
        <v>275</v>
      </c>
      <c r="F475" s="555" t="s">
        <v>275</v>
      </c>
      <c r="G475" s="555" t="s">
        <v>275</v>
      </c>
      <c r="H475" s="555" t="s">
        <v>275</v>
      </c>
      <c r="I475" s="555" t="s">
        <v>275</v>
      </c>
      <c r="J475" s="553" t="s">
        <v>275</v>
      </c>
      <c r="K475" s="545">
        <v>6.7486347000169618E-3</v>
      </c>
      <c r="L475" s="545">
        <v>6.7486347000169618E-3</v>
      </c>
      <c r="M475" s="545">
        <v>6.7486347000169618E-3</v>
      </c>
      <c r="N475" s="545">
        <v>6.7486347000169618E-3</v>
      </c>
      <c r="O475" s="545">
        <v>4.724044290011873E-2</v>
      </c>
      <c r="P475" s="545">
        <v>6.7486347000169618E-3</v>
      </c>
      <c r="Q475" s="545">
        <v>0</v>
      </c>
      <c r="R475" s="545">
        <v>0</v>
      </c>
      <c r="S475" s="545">
        <v>0</v>
      </c>
      <c r="T475" s="545">
        <v>0</v>
      </c>
      <c r="U475" s="545">
        <v>0</v>
      </c>
      <c r="V475" s="545">
        <v>6.7486347000169618E-3</v>
      </c>
      <c r="W475" s="545">
        <v>6.7486347000169618E-3</v>
      </c>
      <c r="X475" s="545">
        <v>6.7486347000169618E-3</v>
      </c>
      <c r="Y475" s="545">
        <v>0</v>
      </c>
      <c r="Z475" s="545">
        <v>6.7486347000169618E-3</v>
      </c>
      <c r="AA475" s="545">
        <v>6.7486347000169618E-3</v>
      </c>
      <c r="AB475" s="553" t="s">
        <v>275</v>
      </c>
      <c r="AC475" s="542" t="s">
        <v>1308</v>
      </c>
      <c r="AD475" s="556" t="s">
        <v>275</v>
      </c>
      <c r="AE475" s="557" t="s">
        <v>275</v>
      </c>
      <c r="AF475" s="558" t="s">
        <v>275</v>
      </c>
      <c r="AG475" s="559" t="s">
        <v>275</v>
      </c>
      <c r="AH475" s="304" t="s">
        <v>275</v>
      </c>
      <c r="AI475" s="552" t="s">
        <v>275</v>
      </c>
      <c r="AJ475" s="94"/>
    </row>
    <row r="476" spans="1:36" ht="26" outlineLevel="1" x14ac:dyDescent="0.3">
      <c r="A476" s="566">
        <v>459</v>
      </c>
      <c r="B476" s="567" t="s">
        <v>923</v>
      </c>
      <c r="C476" s="567" t="s">
        <v>1271</v>
      </c>
      <c r="D476" s="566" t="s">
        <v>1474</v>
      </c>
      <c r="E476" s="575" t="s">
        <v>3776</v>
      </c>
      <c r="F476" s="576" t="s">
        <v>275</v>
      </c>
      <c r="G476" s="576" t="s">
        <v>275</v>
      </c>
      <c r="H476" s="576" t="s">
        <v>275</v>
      </c>
      <c r="I476" s="576" t="s">
        <v>275</v>
      </c>
      <c r="J476" s="569" t="s">
        <v>925</v>
      </c>
      <c r="K476" s="569">
        <f t="shared" ref="K476:AA476" si="186">K477*K$707</f>
        <v>0.25631561025406335</v>
      </c>
      <c r="L476" s="569">
        <f t="shared" si="186"/>
        <v>0.45425336110178149</v>
      </c>
      <c r="M476" s="569">
        <f t="shared" si="186"/>
        <v>0.28124867649415869</v>
      </c>
      <c r="N476" s="569">
        <f t="shared" si="186"/>
        <v>0.68273496347721241</v>
      </c>
      <c r="O476" s="569">
        <f t="shared" si="186"/>
        <v>0</v>
      </c>
      <c r="P476" s="569">
        <f t="shared" si="186"/>
        <v>0.32933778421604093</v>
      </c>
      <c r="Q476" s="569">
        <f t="shared" si="186"/>
        <v>0</v>
      </c>
      <c r="R476" s="569">
        <f t="shared" si="186"/>
        <v>0</v>
      </c>
      <c r="S476" s="569">
        <f t="shared" si="186"/>
        <v>0</v>
      </c>
      <c r="T476" s="569">
        <f t="shared" si="186"/>
        <v>3.7774264390457022</v>
      </c>
      <c r="U476" s="569">
        <f t="shared" si="186"/>
        <v>0</v>
      </c>
      <c r="V476" s="569">
        <f t="shared" si="186"/>
        <v>0.48472989649416542</v>
      </c>
      <c r="W476" s="569">
        <f t="shared" si="186"/>
        <v>0.43903533945727136</v>
      </c>
      <c r="X476" s="569">
        <f t="shared" si="186"/>
        <v>0.31720613743352255</v>
      </c>
      <c r="Y476" s="569">
        <f t="shared" si="186"/>
        <v>0</v>
      </c>
      <c r="Z476" s="569">
        <f t="shared" si="186"/>
        <v>0.2967786098983875</v>
      </c>
      <c r="AA476" s="569">
        <f t="shared" si="186"/>
        <v>0.59289899709567517</v>
      </c>
      <c r="AB476" s="569" t="s">
        <v>925</v>
      </c>
      <c r="AC476" s="577" t="s">
        <v>1856</v>
      </c>
      <c r="AD476" s="578" t="s">
        <v>275</v>
      </c>
      <c r="AE476" s="579" t="s">
        <v>275</v>
      </c>
      <c r="AF476" s="580" t="s">
        <v>275</v>
      </c>
      <c r="AG476" s="577" t="s">
        <v>275</v>
      </c>
      <c r="AH476" s="329" t="s">
        <v>275</v>
      </c>
      <c r="AI476" s="568" t="s">
        <v>275</v>
      </c>
      <c r="AJ476" s="94"/>
    </row>
    <row r="477" spans="1:36" outlineLevel="1" x14ac:dyDescent="0.3">
      <c r="A477" s="570">
        <v>460</v>
      </c>
      <c r="B477" s="571" t="s">
        <v>275</v>
      </c>
      <c r="C477" s="571" t="s">
        <v>275</v>
      </c>
      <c r="D477" s="570" t="s">
        <v>1887</v>
      </c>
      <c r="E477" s="581" t="s">
        <v>275</v>
      </c>
      <c r="F477" s="582" t="s">
        <v>275</v>
      </c>
      <c r="G477" s="582" t="s">
        <v>275</v>
      </c>
      <c r="H477" s="582" t="s">
        <v>275</v>
      </c>
      <c r="I477" s="582" t="s">
        <v>275</v>
      </c>
      <c r="J477" s="573" t="s">
        <v>275</v>
      </c>
      <c r="K477" s="574">
        <v>9.2732550463794396E-3</v>
      </c>
      <c r="L477" s="574">
        <v>9.2732550463794396E-3</v>
      </c>
      <c r="M477" s="574">
        <v>9.2732550463794396E-3</v>
      </c>
      <c r="N477" s="574">
        <v>9.2732550463794396E-3</v>
      </c>
      <c r="O477" s="574">
        <v>0</v>
      </c>
      <c r="P477" s="574">
        <v>9.2732550463794396E-3</v>
      </c>
      <c r="Q477" s="574">
        <v>0</v>
      </c>
      <c r="R477" s="574">
        <v>0</v>
      </c>
      <c r="S477" s="574">
        <v>0</v>
      </c>
      <c r="T477" s="574">
        <v>6.491278532465608E-2</v>
      </c>
      <c r="U477" s="574">
        <v>0</v>
      </c>
      <c r="V477" s="574">
        <v>9.2732550463794396E-3</v>
      </c>
      <c r="W477" s="574">
        <v>9.2732550463794396E-3</v>
      </c>
      <c r="X477" s="574">
        <v>9.2732550463794396E-3</v>
      </c>
      <c r="Y477" s="574">
        <v>0</v>
      </c>
      <c r="Z477" s="574">
        <v>9.2732550463794396E-3</v>
      </c>
      <c r="AA477" s="574">
        <v>9.2732550463794396E-3</v>
      </c>
      <c r="AB477" s="573" t="s">
        <v>275</v>
      </c>
      <c r="AC477" s="583" t="s">
        <v>1299</v>
      </c>
      <c r="AD477" s="584" t="s">
        <v>275</v>
      </c>
      <c r="AE477" s="585" t="s">
        <v>275</v>
      </c>
      <c r="AF477" s="586" t="s">
        <v>275</v>
      </c>
      <c r="AG477" s="583" t="s">
        <v>275</v>
      </c>
      <c r="AH477" s="304" t="s">
        <v>275</v>
      </c>
      <c r="AI477" s="572" t="s">
        <v>275</v>
      </c>
      <c r="AJ477" s="94"/>
    </row>
    <row r="478" spans="1:36" ht="26" outlineLevel="1" x14ac:dyDescent="0.3">
      <c r="A478" s="351">
        <v>461</v>
      </c>
      <c r="B478" s="352" t="s">
        <v>923</v>
      </c>
      <c r="C478" s="352" t="s">
        <v>1245</v>
      </c>
      <c r="D478" s="351" t="s">
        <v>3402</v>
      </c>
      <c r="E478" s="591" t="s">
        <v>3784</v>
      </c>
      <c r="F478" s="408" t="s">
        <v>275</v>
      </c>
      <c r="G478" s="408" t="s">
        <v>275</v>
      </c>
      <c r="H478" s="408" t="s">
        <v>275</v>
      </c>
      <c r="I478" s="408" t="s">
        <v>275</v>
      </c>
      <c r="J478" s="355" t="s">
        <v>925</v>
      </c>
      <c r="K478" s="355">
        <f>K479*K$344</f>
        <v>3.0077181374028025E-2</v>
      </c>
      <c r="L478" s="355">
        <f t="shared" ref="L478:AA478" si="187">L479*L$344</f>
        <v>0.30717378438523424</v>
      </c>
      <c r="M478" s="355">
        <f t="shared" si="187"/>
        <v>6.092292835686448E-3</v>
      </c>
      <c r="N478" s="355">
        <f t="shared" si="187"/>
        <v>4.9195208258839503E-2</v>
      </c>
      <c r="O478" s="355">
        <f t="shared" si="187"/>
        <v>0</v>
      </c>
      <c r="P478" s="355">
        <f t="shared" si="187"/>
        <v>0.11280551057767935</v>
      </c>
      <c r="Q478" s="355">
        <f t="shared" si="187"/>
        <v>0</v>
      </c>
      <c r="R478" s="355">
        <f t="shared" si="187"/>
        <v>0</v>
      </c>
      <c r="S478" s="355">
        <f t="shared" si="187"/>
        <v>1.9342993080109403</v>
      </c>
      <c r="T478" s="355">
        <f t="shared" si="187"/>
        <v>0</v>
      </c>
      <c r="U478" s="355">
        <f t="shared" si="187"/>
        <v>0</v>
      </c>
      <c r="V478" s="355">
        <f t="shared" si="187"/>
        <v>0.12353427612734875</v>
      </c>
      <c r="W478" s="355">
        <f t="shared" si="187"/>
        <v>4.1967797393644021E-2</v>
      </c>
      <c r="X478" s="355">
        <f t="shared" si="187"/>
        <v>3.2896103972726194E-2</v>
      </c>
      <c r="Y478" s="355">
        <f t="shared" si="187"/>
        <v>0</v>
      </c>
      <c r="Z478" s="355">
        <f t="shared" si="187"/>
        <v>3.2774220642802533E-5</v>
      </c>
      <c r="AA478" s="355">
        <f t="shared" si="187"/>
        <v>0</v>
      </c>
      <c r="AB478" s="355" t="s">
        <v>925</v>
      </c>
      <c r="AC478" s="352" t="s">
        <v>2913</v>
      </c>
      <c r="AD478" s="409" t="s">
        <v>275</v>
      </c>
      <c r="AE478" s="410" t="s">
        <v>275</v>
      </c>
      <c r="AF478" s="354" t="s">
        <v>275</v>
      </c>
      <c r="AG478" s="356" t="s">
        <v>275</v>
      </c>
      <c r="AH478" s="329" t="s">
        <v>275</v>
      </c>
      <c r="AI478" s="353" t="s">
        <v>275</v>
      </c>
      <c r="AJ478" s="94"/>
    </row>
    <row r="479" spans="1:36" outlineLevel="1" x14ac:dyDescent="0.3">
      <c r="A479" s="550">
        <v>462</v>
      </c>
      <c r="B479" s="551" t="s">
        <v>275</v>
      </c>
      <c r="C479" s="551" t="s">
        <v>275</v>
      </c>
      <c r="D479" s="550" t="s">
        <v>1888</v>
      </c>
      <c r="E479" s="554" t="s">
        <v>275</v>
      </c>
      <c r="F479" s="555" t="s">
        <v>275</v>
      </c>
      <c r="G479" s="555" t="s">
        <v>275</v>
      </c>
      <c r="H479" s="555" t="s">
        <v>275</v>
      </c>
      <c r="I479" s="555" t="s">
        <v>275</v>
      </c>
      <c r="J479" s="553" t="s">
        <v>275</v>
      </c>
      <c r="K479" s="545">
        <v>6.6538466164163057E-3</v>
      </c>
      <c r="L479" s="545">
        <v>6.6538466164163057E-3</v>
      </c>
      <c r="M479" s="545">
        <v>6.6538466164163057E-3</v>
      </c>
      <c r="N479" s="545">
        <v>6.6538466164163057E-3</v>
      </c>
      <c r="O479" s="545">
        <v>0</v>
      </c>
      <c r="P479" s="545">
        <v>6.6538466164163057E-3</v>
      </c>
      <c r="Q479" s="545">
        <v>0</v>
      </c>
      <c r="R479" s="545">
        <v>0</v>
      </c>
      <c r="S479" s="545">
        <v>4.6576926314914141E-2</v>
      </c>
      <c r="T479" s="545">
        <v>0</v>
      </c>
      <c r="U479" s="545">
        <v>0</v>
      </c>
      <c r="V479" s="545">
        <v>6.6538466164163057E-3</v>
      </c>
      <c r="W479" s="545">
        <v>6.6538466164163057E-3</v>
      </c>
      <c r="X479" s="545">
        <v>6.6538466164163057E-3</v>
      </c>
      <c r="Y479" s="545">
        <v>0</v>
      </c>
      <c r="Z479" s="545">
        <v>6.6538466164163057E-3</v>
      </c>
      <c r="AA479" s="545">
        <v>6.6538466164163057E-3</v>
      </c>
      <c r="AB479" s="553" t="s">
        <v>275</v>
      </c>
      <c r="AC479" s="542" t="s">
        <v>1312</v>
      </c>
      <c r="AD479" s="556" t="s">
        <v>275</v>
      </c>
      <c r="AE479" s="557" t="s">
        <v>275</v>
      </c>
      <c r="AF479" s="558" t="s">
        <v>275</v>
      </c>
      <c r="AG479" s="559" t="s">
        <v>275</v>
      </c>
      <c r="AH479" s="304" t="s">
        <v>275</v>
      </c>
      <c r="AI479" s="552" t="s">
        <v>275</v>
      </c>
      <c r="AJ479" s="94"/>
    </row>
    <row r="480" spans="1:36" ht="26" outlineLevel="1" x14ac:dyDescent="0.3">
      <c r="A480" s="566">
        <v>463</v>
      </c>
      <c r="B480" s="567" t="s">
        <v>923</v>
      </c>
      <c r="C480" s="567" t="s">
        <v>1272</v>
      </c>
      <c r="D480" s="566" t="s">
        <v>3585</v>
      </c>
      <c r="E480" s="575" t="s">
        <v>3776</v>
      </c>
      <c r="F480" s="576" t="s">
        <v>275</v>
      </c>
      <c r="G480" s="576" t="s">
        <v>275</v>
      </c>
      <c r="H480" s="576" t="s">
        <v>275</v>
      </c>
      <c r="I480" s="576" t="s">
        <v>275</v>
      </c>
      <c r="J480" s="569" t="s">
        <v>925</v>
      </c>
      <c r="K480" s="569">
        <f t="shared" ref="K480:AA480" si="188">K481*K$707</f>
        <v>1.2671233176386487</v>
      </c>
      <c r="L480" s="569">
        <f t="shared" si="188"/>
        <v>2.2456495154441014</v>
      </c>
      <c r="M480" s="569">
        <f t="shared" si="188"/>
        <v>1.3903825665846576</v>
      </c>
      <c r="N480" s="569">
        <f t="shared" si="188"/>
        <v>3.3751724724515975</v>
      </c>
      <c r="O480" s="569">
        <f t="shared" si="188"/>
        <v>13.806260432247651</v>
      </c>
      <c r="P480" s="569">
        <f t="shared" si="188"/>
        <v>1.6281161547123353</v>
      </c>
      <c r="Q480" s="569">
        <f t="shared" si="188"/>
        <v>0</v>
      </c>
      <c r="R480" s="569">
        <f t="shared" si="188"/>
        <v>0</v>
      </c>
      <c r="S480" s="569">
        <f t="shared" si="188"/>
        <v>0</v>
      </c>
      <c r="T480" s="569">
        <f t="shared" si="188"/>
        <v>1.0936017286643245</v>
      </c>
      <c r="U480" s="569">
        <f t="shared" si="188"/>
        <v>0.37621074311915703</v>
      </c>
      <c r="V480" s="569">
        <f t="shared" si="188"/>
        <v>2.3963134902143115</v>
      </c>
      <c r="W480" s="569">
        <f t="shared" si="188"/>
        <v>2.1704176165559499</v>
      </c>
      <c r="X480" s="569">
        <f t="shared" si="188"/>
        <v>1.5681420762539544</v>
      </c>
      <c r="Y480" s="569">
        <f t="shared" si="188"/>
        <v>0</v>
      </c>
      <c r="Z480" s="569">
        <f t="shared" si="188"/>
        <v>1.4671564342330941</v>
      </c>
      <c r="AA480" s="569">
        <f t="shared" si="188"/>
        <v>2.931058874954299</v>
      </c>
      <c r="AB480" s="569" t="s">
        <v>925</v>
      </c>
      <c r="AC480" s="577" t="s">
        <v>1309</v>
      </c>
      <c r="AD480" s="578" t="s">
        <v>275</v>
      </c>
      <c r="AE480" s="579" t="s">
        <v>275</v>
      </c>
      <c r="AF480" s="580" t="s">
        <v>275</v>
      </c>
      <c r="AG480" s="577" t="s">
        <v>275</v>
      </c>
      <c r="AH480" s="329" t="s">
        <v>275</v>
      </c>
      <c r="AI480" s="568" t="s">
        <v>275</v>
      </c>
      <c r="AJ480" s="94"/>
    </row>
    <row r="481" spans="1:36" outlineLevel="1" x14ac:dyDescent="0.3">
      <c r="A481" s="570">
        <v>464</v>
      </c>
      <c r="B481" s="571" t="s">
        <v>275</v>
      </c>
      <c r="C481" s="571" t="s">
        <v>275</v>
      </c>
      <c r="D481" s="570" t="s">
        <v>1889</v>
      </c>
      <c r="E481" s="581" t="s">
        <v>275</v>
      </c>
      <c r="F481" s="582" t="s">
        <v>275</v>
      </c>
      <c r="G481" s="582" t="s">
        <v>275</v>
      </c>
      <c r="H481" s="582" t="s">
        <v>275</v>
      </c>
      <c r="I481" s="582" t="s">
        <v>275</v>
      </c>
      <c r="J481" s="573" t="s">
        <v>275</v>
      </c>
      <c r="K481" s="574">
        <v>4.5843316714228019E-2</v>
      </c>
      <c r="L481" s="574">
        <v>4.5843316714228019E-2</v>
      </c>
      <c r="M481" s="574">
        <v>4.5843316714228019E-2</v>
      </c>
      <c r="N481" s="574">
        <v>4.5843316714228019E-2</v>
      </c>
      <c r="O481" s="574">
        <v>0.2976813256417653</v>
      </c>
      <c r="P481" s="574">
        <v>4.5843316714228019E-2</v>
      </c>
      <c r="Q481" s="574">
        <v>0</v>
      </c>
      <c r="R481" s="574">
        <v>0</v>
      </c>
      <c r="S481" s="574">
        <v>0</v>
      </c>
      <c r="T481" s="574">
        <v>1.8792883300036967E-2</v>
      </c>
      <c r="U481" s="574">
        <v>4.4290080577938313E-3</v>
      </c>
      <c r="V481" s="574">
        <v>4.5843316714228019E-2</v>
      </c>
      <c r="W481" s="574">
        <v>4.5843316714228019E-2</v>
      </c>
      <c r="X481" s="574">
        <v>4.5843316714228019E-2</v>
      </c>
      <c r="Y481" s="574">
        <v>0</v>
      </c>
      <c r="Z481" s="574">
        <v>4.5843316714228019E-2</v>
      </c>
      <c r="AA481" s="574">
        <v>4.5843316714228019E-2</v>
      </c>
      <c r="AB481" s="573" t="s">
        <v>275</v>
      </c>
      <c r="AC481" s="583" t="s">
        <v>1300</v>
      </c>
      <c r="AD481" s="584" t="s">
        <v>275</v>
      </c>
      <c r="AE481" s="585" t="s">
        <v>275</v>
      </c>
      <c r="AF481" s="586" t="s">
        <v>275</v>
      </c>
      <c r="AG481" s="583" t="s">
        <v>275</v>
      </c>
      <c r="AH481" s="304" t="s">
        <v>275</v>
      </c>
      <c r="AI481" s="572" t="s">
        <v>275</v>
      </c>
      <c r="AJ481" s="94"/>
    </row>
    <row r="482" spans="1:36" ht="26" outlineLevel="1" x14ac:dyDescent="0.3">
      <c r="A482" s="482">
        <v>465</v>
      </c>
      <c r="B482" s="483" t="s">
        <v>275</v>
      </c>
      <c r="C482" s="483" t="s">
        <v>436</v>
      </c>
      <c r="D482" s="482" t="s">
        <v>3080</v>
      </c>
      <c r="E482" s="592" t="s">
        <v>275</v>
      </c>
      <c r="F482" s="593" t="s">
        <v>275</v>
      </c>
      <c r="G482" s="593" t="s">
        <v>275</v>
      </c>
      <c r="H482" s="593" t="s">
        <v>275</v>
      </c>
      <c r="I482" s="593" t="s">
        <v>275</v>
      </c>
      <c r="J482" s="486" t="s">
        <v>925</v>
      </c>
      <c r="K482" s="486" t="s">
        <v>1351</v>
      </c>
      <c r="L482" s="486" t="s">
        <v>1351</v>
      </c>
      <c r="M482" s="486" t="s">
        <v>1351</v>
      </c>
      <c r="N482" s="486" t="s">
        <v>1351</v>
      </c>
      <c r="O482" s="486" t="s">
        <v>1351</v>
      </c>
      <c r="P482" s="486" t="s">
        <v>1351</v>
      </c>
      <c r="Q482" s="486" t="s">
        <v>1351</v>
      </c>
      <c r="R482" s="486" t="s">
        <v>1351</v>
      </c>
      <c r="S482" s="486" t="s">
        <v>1351</v>
      </c>
      <c r="T482" s="486" t="s">
        <v>1351</v>
      </c>
      <c r="U482" s="486" t="s">
        <v>1351</v>
      </c>
      <c r="V482" s="486" t="s">
        <v>1351</v>
      </c>
      <c r="W482" s="486" t="s">
        <v>1351</v>
      </c>
      <c r="X482" s="486" t="s">
        <v>1351</v>
      </c>
      <c r="Y482" s="486" t="s">
        <v>1351</v>
      </c>
      <c r="Z482" s="486" t="s">
        <v>1351</v>
      </c>
      <c r="AA482" s="486" t="s">
        <v>1351</v>
      </c>
      <c r="AB482" s="486" t="s">
        <v>275</v>
      </c>
      <c r="AC482" s="316" t="s">
        <v>3121</v>
      </c>
      <c r="AD482" s="594" t="s">
        <v>275</v>
      </c>
      <c r="AE482" s="595" t="s">
        <v>275</v>
      </c>
      <c r="AF482" s="596" t="s">
        <v>275</v>
      </c>
      <c r="AG482" s="316" t="s">
        <v>275</v>
      </c>
      <c r="AH482" s="597" t="s">
        <v>275</v>
      </c>
      <c r="AI482" s="485" t="s">
        <v>275</v>
      </c>
      <c r="AJ482" s="94"/>
    </row>
    <row r="483" spans="1:36" x14ac:dyDescent="0.3">
      <c r="A483" s="138">
        <v>466</v>
      </c>
      <c r="B483" s="138" t="s">
        <v>923</v>
      </c>
      <c r="C483" s="172" t="s">
        <v>3404</v>
      </c>
      <c r="D483" s="138" t="s">
        <v>3405</v>
      </c>
      <c r="E483" s="172" t="s">
        <v>275</v>
      </c>
      <c r="F483" s="141" t="s">
        <v>275</v>
      </c>
      <c r="G483" s="141" t="s">
        <v>275</v>
      </c>
      <c r="H483" s="141" t="s">
        <v>275</v>
      </c>
      <c r="I483" s="141" t="s">
        <v>275</v>
      </c>
      <c r="J483" s="244" t="s">
        <v>275</v>
      </c>
      <c r="K483" s="244" t="s">
        <v>275</v>
      </c>
      <c r="L483" s="244" t="s">
        <v>275</v>
      </c>
      <c r="M483" s="244" t="s">
        <v>275</v>
      </c>
      <c r="N483" s="244" t="s">
        <v>275</v>
      </c>
      <c r="O483" s="244" t="s">
        <v>275</v>
      </c>
      <c r="P483" s="244" t="s">
        <v>275</v>
      </c>
      <c r="Q483" s="244" t="s">
        <v>275</v>
      </c>
      <c r="R483" s="244" t="s">
        <v>275</v>
      </c>
      <c r="S483" s="244" t="s">
        <v>275</v>
      </c>
      <c r="T483" s="244" t="s">
        <v>275</v>
      </c>
      <c r="U483" s="244" t="s">
        <v>275</v>
      </c>
      <c r="V483" s="244" t="s">
        <v>275</v>
      </c>
      <c r="W483" s="244" t="s">
        <v>275</v>
      </c>
      <c r="X483" s="244" t="s">
        <v>275</v>
      </c>
      <c r="Y483" s="244" t="s">
        <v>275</v>
      </c>
      <c r="Z483" s="244" t="s">
        <v>275</v>
      </c>
      <c r="AA483" s="244" t="s">
        <v>275</v>
      </c>
      <c r="AB483" s="244" t="s">
        <v>275</v>
      </c>
      <c r="AC483" s="140" t="s">
        <v>275</v>
      </c>
      <c r="AD483" s="341" t="s">
        <v>275</v>
      </c>
      <c r="AE483" s="143" t="s">
        <v>275</v>
      </c>
      <c r="AF483" s="142" t="s">
        <v>275</v>
      </c>
      <c r="AG483" s="140" t="s">
        <v>275</v>
      </c>
      <c r="AH483" s="144" t="s">
        <v>275</v>
      </c>
      <c r="AI483" s="141" t="s">
        <v>275</v>
      </c>
      <c r="AJ483" s="94"/>
    </row>
    <row r="484" spans="1:36" ht="26" outlineLevel="1" x14ac:dyDescent="0.3">
      <c r="A484" s="145">
        <v>467</v>
      </c>
      <c r="B484" s="146" t="s">
        <v>923</v>
      </c>
      <c r="C484" s="146" t="s">
        <v>3406</v>
      </c>
      <c r="D484" s="145" t="s">
        <v>3407</v>
      </c>
      <c r="E484" s="245" t="s">
        <v>275</v>
      </c>
      <c r="F484" s="246" t="s">
        <v>275</v>
      </c>
      <c r="G484" s="246" t="s">
        <v>275</v>
      </c>
      <c r="H484" s="246" t="s">
        <v>275</v>
      </c>
      <c r="I484" s="246" t="s">
        <v>275</v>
      </c>
      <c r="J484" s="150" t="s">
        <v>925</v>
      </c>
      <c r="K484" s="150">
        <f>SUM(K485,K486)</f>
        <v>0.1757506823301925</v>
      </c>
      <c r="L484" s="150">
        <f t="shared" ref="L484:AA484" si="189">SUM(L485,L486)</f>
        <v>0.31147278968022118</v>
      </c>
      <c r="M484" s="150">
        <f t="shared" si="189"/>
        <v>0.84406728347113003</v>
      </c>
      <c r="N484" s="150">
        <f t="shared" si="189"/>
        <v>0.46853668009342503</v>
      </c>
      <c r="O484" s="150">
        <f t="shared" si="189"/>
        <v>2.0643183738025388</v>
      </c>
      <c r="P484" s="150">
        <f t="shared" si="189"/>
        <v>0.22582058203833222</v>
      </c>
      <c r="Q484" s="150">
        <f t="shared" si="189"/>
        <v>0</v>
      </c>
      <c r="R484" s="150">
        <f t="shared" si="189"/>
        <v>0</v>
      </c>
      <c r="S484" s="150">
        <f t="shared" si="189"/>
        <v>0</v>
      </c>
      <c r="T484" s="150">
        <f t="shared" si="189"/>
        <v>0</v>
      </c>
      <c r="U484" s="150">
        <f t="shared" si="189"/>
        <v>0</v>
      </c>
      <c r="V484" s="150">
        <f t="shared" si="189"/>
        <v>0.33236996361731591</v>
      </c>
      <c r="W484" s="150">
        <f t="shared" si="189"/>
        <v>0.30103808503976942</v>
      </c>
      <c r="X484" s="150">
        <f t="shared" si="189"/>
        <v>0.21750214525758724</v>
      </c>
      <c r="Y484" s="150">
        <f t="shared" si="189"/>
        <v>0</v>
      </c>
      <c r="Z484" s="150">
        <f t="shared" si="189"/>
        <v>0.20349538266103614</v>
      </c>
      <c r="AA484" s="150">
        <f t="shared" si="189"/>
        <v>0.40653943468041204</v>
      </c>
      <c r="AB484" s="150" t="s">
        <v>925</v>
      </c>
      <c r="AC484" s="148" t="s">
        <v>3049</v>
      </c>
      <c r="AD484" s="247" t="s">
        <v>275</v>
      </c>
      <c r="AE484" s="248" t="s">
        <v>275</v>
      </c>
      <c r="AF484" s="306" t="s">
        <v>275</v>
      </c>
      <c r="AG484" s="148" t="s">
        <v>275</v>
      </c>
      <c r="AH484" s="250" t="s">
        <v>275</v>
      </c>
      <c r="AI484" s="149" t="s">
        <v>275</v>
      </c>
      <c r="AJ484" s="94"/>
    </row>
    <row r="485" spans="1:36" ht="26" outlineLevel="1" x14ac:dyDescent="0.3">
      <c r="A485" s="165">
        <v>468</v>
      </c>
      <c r="B485" s="166" t="s">
        <v>923</v>
      </c>
      <c r="C485" s="166" t="s">
        <v>1247</v>
      </c>
      <c r="D485" s="165" t="s">
        <v>1467</v>
      </c>
      <c r="E485" s="598" t="s">
        <v>3785</v>
      </c>
      <c r="F485" s="309">
        <v>4</v>
      </c>
      <c r="G485" s="309">
        <v>44</v>
      </c>
      <c r="H485" s="309">
        <v>378</v>
      </c>
      <c r="I485" s="309">
        <v>378</v>
      </c>
      <c r="J485" s="310" t="s">
        <v>925</v>
      </c>
      <c r="K485" s="310">
        <v>0</v>
      </c>
      <c r="L485" s="310">
        <v>0</v>
      </c>
      <c r="M485" s="310">
        <v>0.65122047734287025</v>
      </c>
      <c r="N485" s="310">
        <v>3.9845174727641021E-4</v>
      </c>
      <c r="O485" s="310">
        <v>0</v>
      </c>
      <c r="P485" s="310">
        <v>0</v>
      </c>
      <c r="Q485" s="310">
        <v>0</v>
      </c>
      <c r="R485" s="310">
        <v>0</v>
      </c>
      <c r="S485" s="310">
        <v>0</v>
      </c>
      <c r="T485" s="310">
        <v>0</v>
      </c>
      <c r="U485" s="310">
        <v>0</v>
      </c>
      <c r="V485" s="310">
        <v>0</v>
      </c>
      <c r="W485" s="310">
        <v>0</v>
      </c>
      <c r="X485" s="310">
        <v>0</v>
      </c>
      <c r="Y485" s="310">
        <v>0</v>
      </c>
      <c r="Z485" s="310">
        <v>0</v>
      </c>
      <c r="AA485" s="310">
        <v>0</v>
      </c>
      <c r="AB485" s="310" t="s">
        <v>925</v>
      </c>
      <c r="AC485" s="166" t="s">
        <v>1923</v>
      </c>
      <c r="AD485" s="170" t="s">
        <v>275</v>
      </c>
      <c r="AE485" s="165" t="s">
        <v>275</v>
      </c>
      <c r="AF485" s="169" t="s">
        <v>275</v>
      </c>
      <c r="AG485" s="166" t="s">
        <v>275</v>
      </c>
      <c r="AH485" s="171" t="s">
        <v>275</v>
      </c>
      <c r="AI485" s="169" t="s">
        <v>275</v>
      </c>
      <c r="AJ485" s="94"/>
    </row>
    <row r="486" spans="1:36" ht="26" outlineLevel="1" x14ac:dyDescent="0.3">
      <c r="A486" s="566">
        <v>469</v>
      </c>
      <c r="B486" s="567" t="s">
        <v>923</v>
      </c>
      <c r="C486" s="567" t="s">
        <v>1268</v>
      </c>
      <c r="D486" s="566" t="s">
        <v>3586</v>
      </c>
      <c r="E486" s="575" t="s">
        <v>3776</v>
      </c>
      <c r="F486" s="576" t="s">
        <v>275</v>
      </c>
      <c r="G486" s="576" t="s">
        <v>275</v>
      </c>
      <c r="H486" s="576" t="s">
        <v>275</v>
      </c>
      <c r="I486" s="576" t="s">
        <v>275</v>
      </c>
      <c r="J486" s="569" t="s">
        <v>925</v>
      </c>
      <c r="K486" s="569">
        <f t="shared" ref="K486:AA486" si="190">K487*K$707</f>
        <v>0.1757506823301925</v>
      </c>
      <c r="L486" s="569">
        <f t="shared" si="190"/>
        <v>0.31147278968022118</v>
      </c>
      <c r="M486" s="569">
        <f t="shared" si="190"/>
        <v>0.19284680612825983</v>
      </c>
      <c r="N486" s="569">
        <f t="shared" si="190"/>
        <v>0.4681382283461486</v>
      </c>
      <c r="O486" s="569">
        <f t="shared" si="190"/>
        <v>2.0643183738025388</v>
      </c>
      <c r="P486" s="569">
        <f t="shared" si="190"/>
        <v>0.22582058203833222</v>
      </c>
      <c r="Q486" s="569">
        <f t="shared" si="190"/>
        <v>0</v>
      </c>
      <c r="R486" s="569">
        <f t="shared" si="190"/>
        <v>0</v>
      </c>
      <c r="S486" s="569">
        <f t="shared" si="190"/>
        <v>0</v>
      </c>
      <c r="T486" s="569">
        <f t="shared" si="190"/>
        <v>0</v>
      </c>
      <c r="U486" s="569">
        <f t="shared" si="190"/>
        <v>0</v>
      </c>
      <c r="V486" s="569">
        <f t="shared" si="190"/>
        <v>0.33236996361731591</v>
      </c>
      <c r="W486" s="569">
        <f t="shared" si="190"/>
        <v>0.30103808503976942</v>
      </c>
      <c r="X486" s="569">
        <f t="shared" si="190"/>
        <v>0.21750214525758724</v>
      </c>
      <c r="Y486" s="569">
        <f t="shared" si="190"/>
        <v>0</v>
      </c>
      <c r="Z486" s="569">
        <f t="shared" si="190"/>
        <v>0.20349538266103614</v>
      </c>
      <c r="AA486" s="569">
        <f t="shared" si="190"/>
        <v>0.40653943468041204</v>
      </c>
      <c r="AB486" s="569" t="s">
        <v>925</v>
      </c>
      <c r="AC486" s="567" t="s">
        <v>1857</v>
      </c>
      <c r="AD486" s="578" t="s">
        <v>275</v>
      </c>
      <c r="AE486" s="579" t="s">
        <v>275</v>
      </c>
      <c r="AF486" s="580" t="s">
        <v>275</v>
      </c>
      <c r="AG486" s="577" t="s">
        <v>275</v>
      </c>
      <c r="AH486" s="329" t="s">
        <v>275</v>
      </c>
      <c r="AI486" s="568" t="s">
        <v>275</v>
      </c>
      <c r="AJ486" s="94"/>
    </row>
    <row r="487" spans="1:36" outlineLevel="1" x14ac:dyDescent="0.3">
      <c r="A487" s="570">
        <v>470</v>
      </c>
      <c r="B487" s="571" t="s">
        <v>275</v>
      </c>
      <c r="C487" s="571" t="s">
        <v>275</v>
      </c>
      <c r="D487" s="570" t="s">
        <v>1891</v>
      </c>
      <c r="E487" s="581" t="s">
        <v>275</v>
      </c>
      <c r="F487" s="582" t="s">
        <v>275</v>
      </c>
      <c r="G487" s="582" t="s">
        <v>275</v>
      </c>
      <c r="H487" s="582" t="s">
        <v>275</v>
      </c>
      <c r="I487" s="582" t="s">
        <v>275</v>
      </c>
      <c r="J487" s="573" t="s">
        <v>275</v>
      </c>
      <c r="K487" s="574">
        <v>6.3584925639434426E-3</v>
      </c>
      <c r="L487" s="574">
        <v>6.3584925639434426E-3</v>
      </c>
      <c r="M487" s="574">
        <v>6.3584925639434426E-3</v>
      </c>
      <c r="N487" s="574">
        <v>6.3584925639434426E-3</v>
      </c>
      <c r="O487" s="574">
        <v>4.45094479476041E-2</v>
      </c>
      <c r="P487" s="574">
        <v>6.3584925639434426E-3</v>
      </c>
      <c r="Q487" s="574">
        <v>0</v>
      </c>
      <c r="R487" s="574">
        <v>0</v>
      </c>
      <c r="S487" s="574">
        <v>0</v>
      </c>
      <c r="T487" s="574">
        <v>0</v>
      </c>
      <c r="U487" s="574">
        <v>0</v>
      </c>
      <c r="V487" s="574">
        <v>6.3584925639434426E-3</v>
      </c>
      <c r="W487" s="574">
        <v>6.3584925639434426E-3</v>
      </c>
      <c r="X487" s="574">
        <v>6.3584925639434426E-3</v>
      </c>
      <c r="Y487" s="574">
        <v>0</v>
      </c>
      <c r="Z487" s="574">
        <v>6.3584925639434426E-3</v>
      </c>
      <c r="AA487" s="574">
        <v>6.3584925639434426E-3</v>
      </c>
      <c r="AB487" s="573" t="s">
        <v>275</v>
      </c>
      <c r="AC487" s="571" t="s">
        <v>1302</v>
      </c>
      <c r="AD487" s="584" t="s">
        <v>275</v>
      </c>
      <c r="AE487" s="585" t="s">
        <v>275</v>
      </c>
      <c r="AF487" s="586" t="s">
        <v>275</v>
      </c>
      <c r="AG487" s="583" t="s">
        <v>275</v>
      </c>
      <c r="AH487" s="304" t="s">
        <v>275</v>
      </c>
      <c r="AI487" s="572" t="s">
        <v>275</v>
      </c>
      <c r="AJ487" s="94"/>
    </row>
    <row r="488" spans="1:36" outlineLevel="1" x14ac:dyDescent="0.3">
      <c r="A488" s="482">
        <v>471</v>
      </c>
      <c r="B488" s="483" t="s">
        <v>275</v>
      </c>
      <c r="C488" s="483" t="s">
        <v>3078</v>
      </c>
      <c r="D488" s="482" t="s">
        <v>3079</v>
      </c>
      <c r="E488" s="592" t="s">
        <v>275</v>
      </c>
      <c r="F488" s="593" t="s">
        <v>275</v>
      </c>
      <c r="G488" s="593" t="s">
        <v>275</v>
      </c>
      <c r="H488" s="593" t="s">
        <v>275</v>
      </c>
      <c r="I488" s="593" t="s">
        <v>275</v>
      </c>
      <c r="J488" s="486" t="s">
        <v>925</v>
      </c>
      <c r="K488" s="486" t="s">
        <v>1351</v>
      </c>
      <c r="L488" s="486" t="s">
        <v>1351</v>
      </c>
      <c r="M488" s="486" t="s">
        <v>1351</v>
      </c>
      <c r="N488" s="486" t="s">
        <v>1351</v>
      </c>
      <c r="O488" s="486" t="s">
        <v>1351</v>
      </c>
      <c r="P488" s="486" t="s">
        <v>1351</v>
      </c>
      <c r="Q488" s="486" t="s">
        <v>1351</v>
      </c>
      <c r="R488" s="486" t="s">
        <v>1351</v>
      </c>
      <c r="S488" s="486" t="s">
        <v>1351</v>
      </c>
      <c r="T488" s="486" t="s">
        <v>1351</v>
      </c>
      <c r="U488" s="486" t="s">
        <v>1351</v>
      </c>
      <c r="V488" s="486" t="s">
        <v>1351</v>
      </c>
      <c r="W488" s="486" t="s">
        <v>1351</v>
      </c>
      <c r="X488" s="486" t="s">
        <v>1351</v>
      </c>
      <c r="Y488" s="486" t="s">
        <v>1351</v>
      </c>
      <c r="Z488" s="486" t="s">
        <v>1351</v>
      </c>
      <c r="AA488" s="486" t="s">
        <v>1351</v>
      </c>
      <c r="AB488" s="486" t="s">
        <v>275</v>
      </c>
      <c r="AC488" s="316" t="s">
        <v>3121</v>
      </c>
      <c r="AD488" s="594" t="s">
        <v>275</v>
      </c>
      <c r="AE488" s="595" t="s">
        <v>275</v>
      </c>
      <c r="AF488" s="596" t="s">
        <v>275</v>
      </c>
      <c r="AG488" s="316" t="s">
        <v>275</v>
      </c>
      <c r="AH488" s="597" t="s">
        <v>275</v>
      </c>
      <c r="AI488" s="485" t="s">
        <v>275</v>
      </c>
      <c r="AJ488" s="94"/>
    </row>
    <row r="489" spans="1:36" x14ac:dyDescent="0.3">
      <c r="A489" s="138">
        <v>472</v>
      </c>
      <c r="B489" s="138" t="s">
        <v>923</v>
      </c>
      <c r="C489" s="172" t="s">
        <v>3408</v>
      </c>
      <c r="D489" s="138" t="s">
        <v>3409</v>
      </c>
      <c r="E489" s="172" t="s">
        <v>275</v>
      </c>
      <c r="F489" s="141" t="s">
        <v>275</v>
      </c>
      <c r="G489" s="141" t="s">
        <v>275</v>
      </c>
      <c r="H489" s="141" t="s">
        <v>275</v>
      </c>
      <c r="I489" s="141" t="s">
        <v>275</v>
      </c>
      <c r="J489" s="244" t="s">
        <v>275</v>
      </c>
      <c r="K489" s="244" t="s">
        <v>275</v>
      </c>
      <c r="L489" s="244" t="s">
        <v>275</v>
      </c>
      <c r="M489" s="244" t="s">
        <v>275</v>
      </c>
      <c r="N489" s="244" t="s">
        <v>275</v>
      </c>
      <c r="O489" s="244" t="s">
        <v>275</v>
      </c>
      <c r="P489" s="244" t="s">
        <v>275</v>
      </c>
      <c r="Q489" s="244" t="s">
        <v>275</v>
      </c>
      <c r="R489" s="244" t="s">
        <v>275</v>
      </c>
      <c r="S489" s="244" t="s">
        <v>275</v>
      </c>
      <c r="T489" s="244" t="s">
        <v>275</v>
      </c>
      <c r="U489" s="244" t="s">
        <v>275</v>
      </c>
      <c r="V489" s="244" t="s">
        <v>275</v>
      </c>
      <c r="W489" s="244" t="s">
        <v>275</v>
      </c>
      <c r="X489" s="244" t="s">
        <v>275</v>
      </c>
      <c r="Y489" s="244" t="s">
        <v>275</v>
      </c>
      <c r="Z489" s="244" t="s">
        <v>275</v>
      </c>
      <c r="AA489" s="244" t="s">
        <v>275</v>
      </c>
      <c r="AB489" s="244" t="s">
        <v>275</v>
      </c>
      <c r="AC489" s="140" t="s">
        <v>275</v>
      </c>
      <c r="AD489" s="341" t="s">
        <v>275</v>
      </c>
      <c r="AE489" s="143" t="s">
        <v>275</v>
      </c>
      <c r="AF489" s="142" t="s">
        <v>275</v>
      </c>
      <c r="AG489" s="140" t="s">
        <v>275</v>
      </c>
      <c r="AH489" s="144" t="s">
        <v>275</v>
      </c>
      <c r="AI489" s="141" t="s">
        <v>275</v>
      </c>
      <c r="AJ489" s="94"/>
    </row>
    <row r="490" spans="1:36" ht="26" outlineLevel="1" x14ac:dyDescent="0.3">
      <c r="A490" s="145">
        <v>473</v>
      </c>
      <c r="B490" s="146" t="s">
        <v>923</v>
      </c>
      <c r="C490" s="146" t="s">
        <v>3410</v>
      </c>
      <c r="D490" s="145" t="s">
        <v>3411</v>
      </c>
      <c r="E490" s="245" t="s">
        <v>275</v>
      </c>
      <c r="F490" s="246" t="s">
        <v>275</v>
      </c>
      <c r="G490" s="246" t="s">
        <v>275</v>
      </c>
      <c r="H490" s="246" t="s">
        <v>275</v>
      </c>
      <c r="I490" s="246" t="s">
        <v>275</v>
      </c>
      <c r="J490" s="150" t="s">
        <v>925</v>
      </c>
      <c r="K490" s="150">
        <f>K492</f>
        <v>0.38923601233842159</v>
      </c>
      <c r="L490" s="150">
        <f t="shared" ref="L490:AA490" si="191">L492</f>
        <v>0.68982051733534444</v>
      </c>
      <c r="M490" s="150">
        <f t="shared" si="191"/>
        <v>0.42709889267194812</v>
      </c>
      <c r="N490" s="150">
        <f t="shared" si="191"/>
        <v>1.0367883345242925</v>
      </c>
      <c r="O490" s="150">
        <f t="shared" si="191"/>
        <v>4.5718573684183044</v>
      </c>
      <c r="P490" s="150">
        <f t="shared" si="191"/>
        <v>0.50012609732805435</v>
      </c>
      <c r="Q490" s="150">
        <f t="shared" si="191"/>
        <v>0</v>
      </c>
      <c r="R490" s="150">
        <f t="shared" si="191"/>
        <v>0</v>
      </c>
      <c r="S490" s="150">
        <f t="shared" si="191"/>
        <v>0</v>
      </c>
      <c r="T490" s="150">
        <f t="shared" si="191"/>
        <v>0</v>
      </c>
      <c r="U490" s="150">
        <f t="shared" si="191"/>
        <v>0</v>
      </c>
      <c r="V490" s="150">
        <f t="shared" si="191"/>
        <v>0.73610160452415807</v>
      </c>
      <c r="W490" s="150">
        <f t="shared" si="191"/>
        <v>0.66671071901007828</v>
      </c>
      <c r="X490" s="150">
        <f t="shared" si="191"/>
        <v>0.48170320918618453</v>
      </c>
      <c r="Y490" s="150">
        <f t="shared" si="191"/>
        <v>0</v>
      </c>
      <c r="Z490" s="150">
        <f t="shared" si="191"/>
        <v>0.45068235426506598</v>
      </c>
      <c r="AA490" s="150">
        <f t="shared" si="191"/>
        <v>0.90036514405119616</v>
      </c>
      <c r="AB490" s="150" t="s">
        <v>925</v>
      </c>
      <c r="AC490" s="148" t="s">
        <v>3428</v>
      </c>
      <c r="AD490" s="247" t="s">
        <v>275</v>
      </c>
      <c r="AE490" s="248" t="s">
        <v>275</v>
      </c>
      <c r="AF490" s="306" t="s">
        <v>275</v>
      </c>
      <c r="AG490" s="148" t="s">
        <v>275</v>
      </c>
      <c r="AH490" s="250" t="s">
        <v>275</v>
      </c>
      <c r="AI490" s="149" t="s">
        <v>275</v>
      </c>
      <c r="AJ490" s="94"/>
    </row>
    <row r="491" spans="1:36" outlineLevel="1" x14ac:dyDescent="0.3">
      <c r="A491" s="482">
        <v>474</v>
      </c>
      <c r="B491" s="483" t="s">
        <v>275</v>
      </c>
      <c r="C491" s="483" t="s">
        <v>3072</v>
      </c>
      <c r="D491" s="482" t="s">
        <v>3074</v>
      </c>
      <c r="E491" s="483" t="s">
        <v>275</v>
      </c>
      <c r="F491" s="485" t="s">
        <v>275</v>
      </c>
      <c r="G491" s="485" t="s">
        <v>275</v>
      </c>
      <c r="H491" s="485" t="s">
        <v>275</v>
      </c>
      <c r="I491" s="485" t="s">
        <v>275</v>
      </c>
      <c r="J491" s="486" t="s">
        <v>925</v>
      </c>
      <c r="K491" s="486" t="s">
        <v>1351</v>
      </c>
      <c r="L491" s="486" t="s">
        <v>1351</v>
      </c>
      <c r="M491" s="486" t="s">
        <v>1351</v>
      </c>
      <c r="N491" s="486" t="s">
        <v>1351</v>
      </c>
      <c r="O491" s="486" t="s">
        <v>1351</v>
      </c>
      <c r="P491" s="486" t="s">
        <v>1351</v>
      </c>
      <c r="Q491" s="486" t="s">
        <v>1351</v>
      </c>
      <c r="R491" s="486" t="s">
        <v>1351</v>
      </c>
      <c r="S491" s="486" t="s">
        <v>1351</v>
      </c>
      <c r="T491" s="486" t="s">
        <v>1351</v>
      </c>
      <c r="U491" s="486" t="s">
        <v>1351</v>
      </c>
      <c r="V491" s="486" t="s">
        <v>1351</v>
      </c>
      <c r="W491" s="486" t="s">
        <v>1351</v>
      </c>
      <c r="X491" s="486" t="s">
        <v>1351</v>
      </c>
      <c r="Y491" s="486" t="s">
        <v>1351</v>
      </c>
      <c r="Z491" s="486" t="s">
        <v>1351</v>
      </c>
      <c r="AA491" s="486" t="s">
        <v>1351</v>
      </c>
      <c r="AB491" s="486" t="s">
        <v>275</v>
      </c>
      <c r="AC491" s="316" t="s">
        <v>3121</v>
      </c>
      <c r="AD491" s="486" t="s">
        <v>275</v>
      </c>
      <c r="AE491" s="482" t="s">
        <v>275</v>
      </c>
      <c r="AF491" s="485" t="s">
        <v>275</v>
      </c>
      <c r="AG491" s="483" t="s">
        <v>275</v>
      </c>
      <c r="AH491" s="487" t="s">
        <v>275</v>
      </c>
      <c r="AI491" s="485" t="s">
        <v>275</v>
      </c>
      <c r="AJ491" s="94"/>
    </row>
    <row r="492" spans="1:36" ht="26" outlineLevel="1" x14ac:dyDescent="0.3">
      <c r="A492" s="566">
        <v>475</v>
      </c>
      <c r="B492" s="567" t="s">
        <v>923</v>
      </c>
      <c r="C492" s="567" t="s">
        <v>1264</v>
      </c>
      <c r="D492" s="566" t="s">
        <v>1466</v>
      </c>
      <c r="E492" s="575" t="s">
        <v>3776</v>
      </c>
      <c r="F492" s="568" t="s">
        <v>275</v>
      </c>
      <c r="G492" s="568" t="s">
        <v>275</v>
      </c>
      <c r="H492" s="568" t="s">
        <v>275</v>
      </c>
      <c r="I492" s="568" t="s">
        <v>275</v>
      </c>
      <c r="J492" s="569" t="s">
        <v>925</v>
      </c>
      <c r="K492" s="569">
        <f t="shared" ref="K492:AA492" si="192">K493*K$707</f>
        <v>0.38923601233842159</v>
      </c>
      <c r="L492" s="569">
        <f t="shared" si="192"/>
        <v>0.68982051733534444</v>
      </c>
      <c r="M492" s="569">
        <f t="shared" si="192"/>
        <v>0.42709889267194812</v>
      </c>
      <c r="N492" s="569">
        <f t="shared" si="192"/>
        <v>1.0367883345242925</v>
      </c>
      <c r="O492" s="569">
        <f t="shared" si="192"/>
        <v>4.5718573684183044</v>
      </c>
      <c r="P492" s="569">
        <f t="shared" si="192"/>
        <v>0.50012609732805435</v>
      </c>
      <c r="Q492" s="569">
        <f t="shared" si="192"/>
        <v>0</v>
      </c>
      <c r="R492" s="569">
        <f t="shared" si="192"/>
        <v>0</v>
      </c>
      <c r="S492" s="569">
        <f t="shared" si="192"/>
        <v>0</v>
      </c>
      <c r="T492" s="569">
        <f t="shared" si="192"/>
        <v>0</v>
      </c>
      <c r="U492" s="569">
        <f t="shared" si="192"/>
        <v>0</v>
      </c>
      <c r="V492" s="569">
        <f t="shared" si="192"/>
        <v>0.73610160452415807</v>
      </c>
      <c r="W492" s="569">
        <f t="shared" si="192"/>
        <v>0.66671071901007828</v>
      </c>
      <c r="X492" s="569">
        <f t="shared" si="192"/>
        <v>0.48170320918618453</v>
      </c>
      <c r="Y492" s="569">
        <f t="shared" si="192"/>
        <v>0</v>
      </c>
      <c r="Z492" s="569">
        <f t="shared" si="192"/>
        <v>0.45068235426506598</v>
      </c>
      <c r="AA492" s="569">
        <f t="shared" si="192"/>
        <v>0.90036514405119616</v>
      </c>
      <c r="AB492" s="569" t="s">
        <v>925</v>
      </c>
      <c r="AC492" s="567" t="s">
        <v>1846</v>
      </c>
      <c r="AD492" s="569" t="s">
        <v>275</v>
      </c>
      <c r="AE492" s="566" t="s">
        <v>275</v>
      </c>
      <c r="AF492" s="568" t="s">
        <v>275</v>
      </c>
      <c r="AG492" s="567" t="s">
        <v>275</v>
      </c>
      <c r="AH492" s="292" t="s">
        <v>275</v>
      </c>
      <c r="AI492" s="568" t="s">
        <v>275</v>
      </c>
      <c r="AJ492" s="94"/>
    </row>
    <row r="493" spans="1:36" outlineLevel="1" x14ac:dyDescent="0.3">
      <c r="A493" s="570">
        <v>476</v>
      </c>
      <c r="B493" s="571" t="s">
        <v>275</v>
      </c>
      <c r="C493" s="571" t="s">
        <v>275</v>
      </c>
      <c r="D493" s="570" t="s">
        <v>1875</v>
      </c>
      <c r="E493" s="571" t="s">
        <v>275</v>
      </c>
      <c r="F493" s="572" t="s">
        <v>275</v>
      </c>
      <c r="G493" s="572" t="s">
        <v>275</v>
      </c>
      <c r="H493" s="572" t="s">
        <v>275</v>
      </c>
      <c r="I493" s="572" t="s">
        <v>275</v>
      </c>
      <c r="J493" s="573" t="s">
        <v>275</v>
      </c>
      <c r="K493" s="574">
        <v>1.408218879869279E-2</v>
      </c>
      <c r="L493" s="574">
        <v>1.408218879869279E-2</v>
      </c>
      <c r="M493" s="574">
        <v>1.408218879869279E-2</v>
      </c>
      <c r="N493" s="574">
        <v>1.408218879869279E-2</v>
      </c>
      <c r="O493" s="574">
        <v>9.8575321590849529E-2</v>
      </c>
      <c r="P493" s="574">
        <v>1.408218879869279E-2</v>
      </c>
      <c r="Q493" s="574">
        <v>0</v>
      </c>
      <c r="R493" s="574">
        <v>0</v>
      </c>
      <c r="S493" s="574">
        <v>0</v>
      </c>
      <c r="T493" s="574">
        <v>0</v>
      </c>
      <c r="U493" s="574">
        <v>0</v>
      </c>
      <c r="V493" s="574">
        <v>1.408218879869279E-2</v>
      </c>
      <c r="W493" s="574">
        <v>1.408218879869279E-2</v>
      </c>
      <c r="X493" s="574">
        <v>1.408218879869279E-2</v>
      </c>
      <c r="Y493" s="574">
        <v>0</v>
      </c>
      <c r="Z493" s="574">
        <v>1.408218879869279E-2</v>
      </c>
      <c r="AA493" s="574">
        <v>1.408218879869279E-2</v>
      </c>
      <c r="AB493" s="573" t="s">
        <v>275</v>
      </c>
      <c r="AC493" s="571" t="s">
        <v>1311</v>
      </c>
      <c r="AD493" s="573" t="s">
        <v>275</v>
      </c>
      <c r="AE493" s="570" t="s">
        <v>275</v>
      </c>
      <c r="AF493" s="572" t="s">
        <v>275</v>
      </c>
      <c r="AG493" s="571" t="s">
        <v>275</v>
      </c>
      <c r="AH493" s="357" t="s">
        <v>275</v>
      </c>
      <c r="AI493" s="572" t="s">
        <v>275</v>
      </c>
      <c r="AJ493" s="94"/>
    </row>
    <row r="494" spans="1:36" x14ac:dyDescent="0.3">
      <c r="A494" s="138">
        <v>477</v>
      </c>
      <c r="B494" s="138" t="s">
        <v>923</v>
      </c>
      <c r="C494" s="172" t="s">
        <v>3412</v>
      </c>
      <c r="D494" s="138" t="s">
        <v>3413</v>
      </c>
      <c r="E494" s="172" t="s">
        <v>275</v>
      </c>
      <c r="F494" s="141" t="s">
        <v>275</v>
      </c>
      <c r="G494" s="141" t="s">
        <v>275</v>
      </c>
      <c r="H494" s="141" t="s">
        <v>275</v>
      </c>
      <c r="I494" s="141" t="s">
        <v>275</v>
      </c>
      <c r="J494" s="244" t="s">
        <v>275</v>
      </c>
      <c r="K494" s="244" t="s">
        <v>275</v>
      </c>
      <c r="L494" s="244" t="s">
        <v>275</v>
      </c>
      <c r="M494" s="244" t="s">
        <v>275</v>
      </c>
      <c r="N494" s="244" t="s">
        <v>275</v>
      </c>
      <c r="O494" s="244" t="s">
        <v>275</v>
      </c>
      <c r="P494" s="244" t="s">
        <v>275</v>
      </c>
      <c r="Q494" s="244" t="s">
        <v>275</v>
      </c>
      <c r="R494" s="244" t="s">
        <v>275</v>
      </c>
      <c r="S494" s="244" t="s">
        <v>275</v>
      </c>
      <c r="T494" s="244" t="s">
        <v>275</v>
      </c>
      <c r="U494" s="244" t="s">
        <v>275</v>
      </c>
      <c r="V494" s="244" t="s">
        <v>275</v>
      </c>
      <c r="W494" s="244" t="s">
        <v>275</v>
      </c>
      <c r="X494" s="244" t="s">
        <v>275</v>
      </c>
      <c r="Y494" s="244" t="s">
        <v>275</v>
      </c>
      <c r="Z494" s="244" t="s">
        <v>275</v>
      </c>
      <c r="AA494" s="244" t="s">
        <v>275</v>
      </c>
      <c r="AB494" s="244" t="s">
        <v>275</v>
      </c>
      <c r="AC494" s="140" t="s">
        <v>275</v>
      </c>
      <c r="AD494" s="341" t="s">
        <v>275</v>
      </c>
      <c r="AE494" s="143" t="s">
        <v>275</v>
      </c>
      <c r="AF494" s="142" t="s">
        <v>275</v>
      </c>
      <c r="AG494" s="140" t="s">
        <v>275</v>
      </c>
      <c r="AH494" s="144" t="s">
        <v>275</v>
      </c>
      <c r="AI494" s="141" t="s">
        <v>275</v>
      </c>
      <c r="AJ494" s="94"/>
    </row>
    <row r="495" spans="1:36" outlineLevel="1" x14ac:dyDescent="0.3">
      <c r="A495" s="145">
        <v>478</v>
      </c>
      <c r="B495" s="146" t="s">
        <v>923</v>
      </c>
      <c r="C495" s="146" t="s">
        <v>3414</v>
      </c>
      <c r="D495" s="145" t="s">
        <v>3415</v>
      </c>
      <c r="E495" s="245" t="s">
        <v>275</v>
      </c>
      <c r="F495" s="246" t="s">
        <v>275</v>
      </c>
      <c r="G495" s="246" t="s">
        <v>275</v>
      </c>
      <c r="H495" s="246" t="s">
        <v>275</v>
      </c>
      <c r="I495" s="246" t="s">
        <v>275</v>
      </c>
      <c r="J495" s="150" t="s">
        <v>925</v>
      </c>
      <c r="K495" s="150">
        <f>SUM(K497,K500,K502)</f>
        <v>1.214672219048802</v>
      </c>
      <c r="L495" s="150">
        <f t="shared" ref="L495:AA495" si="193">SUM(L497,L500,L502)</f>
        <v>2.1526934609755415</v>
      </c>
      <c r="M495" s="150">
        <f t="shared" si="193"/>
        <v>1.3328292944900049</v>
      </c>
      <c r="N495" s="150">
        <f t="shared" si="193"/>
        <v>3.2354611265660185</v>
      </c>
      <c r="O495" s="150">
        <f t="shared" si="193"/>
        <v>11.362836652829102</v>
      </c>
      <c r="P495" s="150">
        <f t="shared" si="193"/>
        <v>1.560722176748391</v>
      </c>
      <c r="Q495" s="150">
        <f t="shared" si="193"/>
        <v>0.34894221144610482</v>
      </c>
      <c r="R495" s="150">
        <f t="shared" si="193"/>
        <v>3.1264721081759066</v>
      </c>
      <c r="S495" s="150">
        <f t="shared" si="193"/>
        <v>3.7365020789717662</v>
      </c>
      <c r="T495" s="150">
        <f t="shared" si="193"/>
        <v>1.790679668826914</v>
      </c>
      <c r="U495" s="150">
        <f t="shared" si="193"/>
        <v>0</v>
      </c>
      <c r="V495" s="150">
        <f t="shared" si="193"/>
        <v>2.2971208754326349</v>
      </c>
      <c r="W495" s="150">
        <f t="shared" si="193"/>
        <v>2.0805756991968214</v>
      </c>
      <c r="X495" s="150">
        <f t="shared" si="193"/>
        <v>1.5032306556372443</v>
      </c>
      <c r="Y495" s="150">
        <f t="shared" si="193"/>
        <v>6.1714637658897217E-3</v>
      </c>
      <c r="Z495" s="150">
        <f t="shared" si="193"/>
        <v>1.4064251970224206</v>
      </c>
      <c r="AA495" s="150">
        <f t="shared" si="193"/>
        <v>2.8097310958164554</v>
      </c>
      <c r="AB495" s="150" t="s">
        <v>925</v>
      </c>
      <c r="AC495" s="148" t="s">
        <v>275</v>
      </c>
      <c r="AD495" s="247" t="s">
        <v>275</v>
      </c>
      <c r="AE495" s="248" t="s">
        <v>275</v>
      </c>
      <c r="AF495" s="306" t="s">
        <v>275</v>
      </c>
      <c r="AG495" s="148" t="s">
        <v>275</v>
      </c>
      <c r="AH495" s="250" t="s">
        <v>275</v>
      </c>
      <c r="AI495" s="149" t="s">
        <v>275</v>
      </c>
      <c r="AJ495" s="94"/>
    </row>
    <row r="496" spans="1:36" ht="65" outlineLevel="1" x14ac:dyDescent="0.3">
      <c r="A496" s="251">
        <v>479</v>
      </c>
      <c r="B496" s="252" t="s">
        <v>275</v>
      </c>
      <c r="C496" s="252" t="s">
        <v>275</v>
      </c>
      <c r="D496" s="599" t="s">
        <v>1464</v>
      </c>
      <c r="E496" s="599" t="s">
        <v>275</v>
      </c>
      <c r="F496" s="600">
        <v>4</v>
      </c>
      <c r="G496" s="600">
        <v>44</v>
      </c>
      <c r="H496" s="600">
        <v>9045</v>
      </c>
      <c r="I496" s="600" t="s">
        <v>275</v>
      </c>
      <c r="J496" s="601" t="s">
        <v>925</v>
      </c>
      <c r="K496" s="601">
        <v>0</v>
      </c>
      <c r="L496" s="601">
        <v>0</v>
      </c>
      <c r="M496" s="601">
        <v>0</v>
      </c>
      <c r="N496" s="601">
        <v>0</v>
      </c>
      <c r="O496" s="601">
        <v>0</v>
      </c>
      <c r="P496" s="601">
        <v>0</v>
      </c>
      <c r="Q496" s="601">
        <v>0</v>
      </c>
      <c r="R496" s="601">
        <v>0</v>
      </c>
      <c r="S496" s="601">
        <v>6.839733395361657</v>
      </c>
      <c r="T496" s="601">
        <v>1.790679668826914</v>
      </c>
      <c r="U496" s="601">
        <v>0</v>
      </c>
      <c r="V496" s="601">
        <v>0</v>
      </c>
      <c r="W496" s="601">
        <v>0</v>
      </c>
      <c r="X496" s="601">
        <v>0</v>
      </c>
      <c r="Y496" s="601">
        <v>0</v>
      </c>
      <c r="Z496" s="601">
        <v>0</v>
      </c>
      <c r="AA496" s="601">
        <v>0</v>
      </c>
      <c r="AB496" s="601" t="s">
        <v>925</v>
      </c>
      <c r="AC496" s="252" t="s">
        <v>2914</v>
      </c>
      <c r="AD496" s="254" t="s">
        <v>275</v>
      </c>
      <c r="AE496" s="251" t="s">
        <v>275</v>
      </c>
      <c r="AF496" s="260" t="s">
        <v>275</v>
      </c>
      <c r="AG496" s="252" t="s">
        <v>275</v>
      </c>
      <c r="AH496" s="602" t="s">
        <v>275</v>
      </c>
      <c r="AI496" s="260" t="s">
        <v>275</v>
      </c>
      <c r="AJ496" s="94"/>
    </row>
    <row r="497" spans="1:36" outlineLevel="1" x14ac:dyDescent="0.3">
      <c r="A497" s="566">
        <v>480</v>
      </c>
      <c r="B497" s="567" t="s">
        <v>923</v>
      </c>
      <c r="C497" s="567" t="s">
        <v>1263</v>
      </c>
      <c r="D497" s="566" t="s">
        <v>3588</v>
      </c>
      <c r="E497" s="575" t="s">
        <v>275</v>
      </c>
      <c r="F497" s="576" t="s">
        <v>275</v>
      </c>
      <c r="G497" s="576" t="s">
        <v>275</v>
      </c>
      <c r="H497" s="576" t="s">
        <v>275</v>
      </c>
      <c r="I497" s="576" t="s">
        <v>275</v>
      </c>
      <c r="J497" s="569" t="s">
        <v>925</v>
      </c>
      <c r="K497" s="569">
        <f t="shared" ref="K497:AA497" si="194">K498*K$496</f>
        <v>0</v>
      </c>
      <c r="L497" s="569">
        <f t="shared" si="194"/>
        <v>0</v>
      </c>
      <c r="M497" s="569">
        <f t="shared" si="194"/>
        <v>0</v>
      </c>
      <c r="N497" s="569">
        <f t="shared" si="194"/>
        <v>0</v>
      </c>
      <c r="O497" s="569">
        <f t="shared" si="194"/>
        <v>0</v>
      </c>
      <c r="P497" s="569">
        <f t="shared" si="194"/>
        <v>0</v>
      </c>
      <c r="Q497" s="569">
        <f t="shared" si="194"/>
        <v>0</v>
      </c>
      <c r="R497" s="569">
        <f t="shared" si="194"/>
        <v>0</v>
      </c>
      <c r="S497" s="569">
        <f t="shared" si="194"/>
        <v>3.4198666976808285</v>
      </c>
      <c r="T497" s="569">
        <f t="shared" si="194"/>
        <v>0</v>
      </c>
      <c r="U497" s="569">
        <f t="shared" si="194"/>
        <v>0</v>
      </c>
      <c r="V497" s="569">
        <f t="shared" si="194"/>
        <v>0</v>
      </c>
      <c r="W497" s="569">
        <f t="shared" si="194"/>
        <v>0</v>
      </c>
      <c r="X497" s="569">
        <f t="shared" si="194"/>
        <v>0</v>
      </c>
      <c r="Y497" s="569">
        <f t="shared" si="194"/>
        <v>0</v>
      </c>
      <c r="Z497" s="569">
        <f t="shared" si="194"/>
        <v>0</v>
      </c>
      <c r="AA497" s="569">
        <f t="shared" si="194"/>
        <v>0</v>
      </c>
      <c r="AB497" s="569" t="s">
        <v>925</v>
      </c>
      <c r="AC497" s="567" t="s">
        <v>1858</v>
      </c>
      <c r="AD497" s="578" t="s">
        <v>275</v>
      </c>
      <c r="AE497" s="579" t="s">
        <v>275</v>
      </c>
      <c r="AF497" s="580" t="s">
        <v>275</v>
      </c>
      <c r="AG497" s="577" t="s">
        <v>275</v>
      </c>
      <c r="AH497" s="329" t="s">
        <v>275</v>
      </c>
      <c r="AI497" s="568" t="s">
        <v>275</v>
      </c>
      <c r="AJ497" s="94"/>
    </row>
    <row r="498" spans="1:36" outlineLevel="1" x14ac:dyDescent="0.3">
      <c r="A498" s="570">
        <v>481</v>
      </c>
      <c r="B498" s="571" t="s">
        <v>275</v>
      </c>
      <c r="C498" s="571" t="s">
        <v>275</v>
      </c>
      <c r="D498" s="570" t="s">
        <v>1892</v>
      </c>
      <c r="E498" s="581" t="s">
        <v>275</v>
      </c>
      <c r="F498" s="582" t="s">
        <v>275</v>
      </c>
      <c r="G498" s="582" t="s">
        <v>275</v>
      </c>
      <c r="H498" s="582" t="s">
        <v>275</v>
      </c>
      <c r="I498" s="582" t="s">
        <v>275</v>
      </c>
      <c r="J498" s="573" t="s">
        <v>275</v>
      </c>
      <c r="K498" s="574">
        <v>0.25</v>
      </c>
      <c r="L498" s="574">
        <v>0.25</v>
      </c>
      <c r="M498" s="574">
        <v>0.25</v>
      </c>
      <c r="N498" s="574">
        <v>0.25</v>
      </c>
      <c r="O498" s="574">
        <v>0.25</v>
      </c>
      <c r="P498" s="574">
        <v>0.25</v>
      </c>
      <c r="Q498" s="574">
        <v>0.25</v>
      </c>
      <c r="R498" s="574">
        <v>0.25</v>
      </c>
      <c r="S498" s="574">
        <v>0.5</v>
      </c>
      <c r="T498" s="574">
        <v>0</v>
      </c>
      <c r="U498" s="574">
        <v>0.25</v>
      </c>
      <c r="V498" s="574">
        <v>0.25</v>
      </c>
      <c r="W498" s="574">
        <v>0.25</v>
      </c>
      <c r="X498" s="574">
        <v>0.25</v>
      </c>
      <c r="Y498" s="574">
        <v>0.25</v>
      </c>
      <c r="Z498" s="574">
        <v>0.25</v>
      </c>
      <c r="AA498" s="574">
        <v>0.25</v>
      </c>
      <c r="AB498" s="573" t="s">
        <v>275</v>
      </c>
      <c r="AC498" s="571" t="s">
        <v>1362</v>
      </c>
      <c r="AD498" s="584" t="s">
        <v>275</v>
      </c>
      <c r="AE498" s="585" t="s">
        <v>275</v>
      </c>
      <c r="AF498" s="586" t="s">
        <v>275</v>
      </c>
      <c r="AG498" s="583" t="s">
        <v>275</v>
      </c>
      <c r="AH498" s="304" t="s">
        <v>275</v>
      </c>
      <c r="AI498" s="572" t="s">
        <v>275</v>
      </c>
      <c r="AJ498" s="94"/>
    </row>
    <row r="499" spans="1:36" outlineLevel="1" x14ac:dyDescent="0.3">
      <c r="A499" s="482">
        <v>482</v>
      </c>
      <c r="B499" s="483" t="s">
        <v>275</v>
      </c>
      <c r="C499" s="483" t="s">
        <v>275</v>
      </c>
      <c r="D499" s="482" t="s">
        <v>3071</v>
      </c>
      <c r="E499" s="483" t="s">
        <v>275</v>
      </c>
      <c r="F499" s="485" t="s">
        <v>275</v>
      </c>
      <c r="G499" s="485" t="s">
        <v>275</v>
      </c>
      <c r="H499" s="485" t="s">
        <v>275</v>
      </c>
      <c r="I499" s="485" t="s">
        <v>275</v>
      </c>
      <c r="J499" s="486" t="s">
        <v>925</v>
      </c>
      <c r="K499" s="486" t="s">
        <v>1351</v>
      </c>
      <c r="L499" s="486" t="s">
        <v>1351</v>
      </c>
      <c r="M499" s="486" t="s">
        <v>1351</v>
      </c>
      <c r="N499" s="486" t="s">
        <v>1351</v>
      </c>
      <c r="O499" s="486" t="s">
        <v>1351</v>
      </c>
      <c r="P499" s="486" t="s">
        <v>1351</v>
      </c>
      <c r="Q499" s="486" t="s">
        <v>1351</v>
      </c>
      <c r="R499" s="486" t="s">
        <v>1351</v>
      </c>
      <c r="S499" s="486" t="s">
        <v>1351</v>
      </c>
      <c r="T499" s="486" t="s">
        <v>1351</v>
      </c>
      <c r="U499" s="486" t="s">
        <v>1351</v>
      </c>
      <c r="V499" s="486" t="s">
        <v>1351</v>
      </c>
      <c r="W499" s="486" t="s">
        <v>1351</v>
      </c>
      <c r="X499" s="486" t="s">
        <v>1351</v>
      </c>
      <c r="Y499" s="486" t="s">
        <v>1351</v>
      </c>
      <c r="Z499" s="486" t="s">
        <v>1351</v>
      </c>
      <c r="AA499" s="486" t="s">
        <v>1351</v>
      </c>
      <c r="AB499" s="486" t="s">
        <v>275</v>
      </c>
      <c r="AC499" s="316" t="s">
        <v>3121</v>
      </c>
      <c r="AD499" s="486" t="s">
        <v>275</v>
      </c>
      <c r="AE499" s="482" t="s">
        <v>275</v>
      </c>
      <c r="AF499" s="485" t="s">
        <v>275</v>
      </c>
      <c r="AG499" s="483" t="s">
        <v>275</v>
      </c>
      <c r="AH499" s="487" t="s">
        <v>275</v>
      </c>
      <c r="AI499" s="485" t="s">
        <v>275</v>
      </c>
      <c r="AJ499" s="94"/>
    </row>
    <row r="500" spans="1:36" ht="26" outlineLevel="1" x14ac:dyDescent="0.3">
      <c r="A500" s="566">
        <v>483</v>
      </c>
      <c r="B500" s="567" t="s">
        <v>923</v>
      </c>
      <c r="C500" s="352" t="s">
        <v>31</v>
      </c>
      <c r="D500" s="351" t="s">
        <v>1469</v>
      </c>
      <c r="E500" s="575" t="s">
        <v>3786</v>
      </c>
      <c r="F500" s="576" t="s">
        <v>275</v>
      </c>
      <c r="G500" s="576" t="s">
        <v>275</v>
      </c>
      <c r="H500" s="576" t="s">
        <v>275</v>
      </c>
      <c r="I500" s="576" t="s">
        <v>275</v>
      </c>
      <c r="J500" s="569" t="s">
        <v>925</v>
      </c>
      <c r="K500" s="569">
        <f t="shared" ref="K500:AA500" si="195">K501*K$707</f>
        <v>1.214672219048802</v>
      </c>
      <c r="L500" s="569">
        <f t="shared" si="195"/>
        <v>2.1526934609755415</v>
      </c>
      <c r="M500" s="569">
        <f t="shared" si="195"/>
        <v>1.3328292944900049</v>
      </c>
      <c r="N500" s="569">
        <f t="shared" si="195"/>
        <v>3.2354611265660185</v>
      </c>
      <c r="O500" s="569">
        <f t="shared" si="195"/>
        <v>11.362836652829102</v>
      </c>
      <c r="P500" s="569">
        <f t="shared" si="195"/>
        <v>1.560722176748391</v>
      </c>
      <c r="Q500" s="569">
        <f t="shared" si="195"/>
        <v>0.34894221144610482</v>
      </c>
      <c r="R500" s="569">
        <f t="shared" si="195"/>
        <v>3.1264721081759066</v>
      </c>
      <c r="S500" s="569">
        <f t="shared" si="195"/>
        <v>0.31663538129093771</v>
      </c>
      <c r="T500" s="569">
        <f t="shared" si="195"/>
        <v>0</v>
      </c>
      <c r="U500" s="569">
        <f t="shared" si="195"/>
        <v>0</v>
      </c>
      <c r="V500" s="569">
        <f t="shared" si="195"/>
        <v>2.2971208754326349</v>
      </c>
      <c r="W500" s="569">
        <f t="shared" si="195"/>
        <v>2.0805756991968214</v>
      </c>
      <c r="X500" s="569">
        <f t="shared" si="195"/>
        <v>1.5032306556372443</v>
      </c>
      <c r="Y500" s="569">
        <f t="shared" si="195"/>
        <v>6.1714637658897217E-3</v>
      </c>
      <c r="Z500" s="569">
        <f t="shared" si="195"/>
        <v>1.4064251970224206</v>
      </c>
      <c r="AA500" s="569">
        <f t="shared" si="195"/>
        <v>2.8097310958164554</v>
      </c>
      <c r="AB500" s="569" t="s">
        <v>925</v>
      </c>
      <c r="AC500" s="577" t="s">
        <v>1852</v>
      </c>
      <c r="AD500" s="578" t="s">
        <v>275</v>
      </c>
      <c r="AE500" s="579" t="s">
        <v>275</v>
      </c>
      <c r="AF500" s="580" t="s">
        <v>275</v>
      </c>
      <c r="AG500" s="577" t="s">
        <v>275</v>
      </c>
      <c r="AH500" s="329" t="s">
        <v>275</v>
      </c>
      <c r="AI500" s="568" t="s">
        <v>275</v>
      </c>
      <c r="AJ500" s="94"/>
    </row>
    <row r="501" spans="1:36" outlineLevel="1" x14ac:dyDescent="0.3">
      <c r="A501" s="550">
        <v>484</v>
      </c>
      <c r="B501" s="551" t="s">
        <v>275</v>
      </c>
      <c r="C501" s="551" t="s">
        <v>275</v>
      </c>
      <c r="D501" s="550" t="s">
        <v>1881</v>
      </c>
      <c r="E501" s="554" t="s">
        <v>275</v>
      </c>
      <c r="F501" s="555" t="s">
        <v>275</v>
      </c>
      <c r="G501" s="555" t="s">
        <v>275</v>
      </c>
      <c r="H501" s="555" t="s">
        <v>275</v>
      </c>
      <c r="I501" s="555" t="s">
        <v>275</v>
      </c>
      <c r="J501" s="553" t="s">
        <v>275</v>
      </c>
      <c r="K501" s="560">
        <v>4.3945685843426494E-2</v>
      </c>
      <c r="L501" s="560">
        <v>4.3945685843426494E-2</v>
      </c>
      <c r="M501" s="560">
        <v>4.3945685843426494E-2</v>
      </c>
      <c r="N501" s="560">
        <v>4.3945685843426494E-2</v>
      </c>
      <c r="O501" s="560">
        <v>0.24499786125752063</v>
      </c>
      <c r="P501" s="560">
        <v>4.3945685843426494E-2</v>
      </c>
      <c r="Q501" s="560">
        <v>6.5735207751454888E-3</v>
      </c>
      <c r="R501" s="560">
        <v>5.4083428958358111E-2</v>
      </c>
      <c r="S501" s="560">
        <v>1.848328682642142E-3</v>
      </c>
      <c r="T501" s="560">
        <v>0</v>
      </c>
      <c r="U501" s="560">
        <v>0</v>
      </c>
      <c r="V501" s="560">
        <v>4.3945685843426494E-2</v>
      </c>
      <c r="W501" s="560">
        <v>4.3945685843426494E-2</v>
      </c>
      <c r="X501" s="560">
        <v>4.3945685843426494E-2</v>
      </c>
      <c r="Y501" s="560">
        <v>1.1666123031912102E-4</v>
      </c>
      <c r="Z501" s="560">
        <v>4.3945685843426494E-2</v>
      </c>
      <c r="AA501" s="560">
        <v>4.3945685843426494E-2</v>
      </c>
      <c r="AB501" s="553" t="s">
        <v>275</v>
      </c>
      <c r="AC501" s="559" t="s">
        <v>1295</v>
      </c>
      <c r="AD501" s="556" t="s">
        <v>275</v>
      </c>
      <c r="AE501" s="557" t="s">
        <v>275</v>
      </c>
      <c r="AF501" s="558" t="s">
        <v>275</v>
      </c>
      <c r="AG501" s="559" t="s">
        <v>275</v>
      </c>
      <c r="AH501" s="304" t="s">
        <v>275</v>
      </c>
      <c r="AI501" s="552" t="s">
        <v>275</v>
      </c>
      <c r="AJ501" s="94"/>
    </row>
    <row r="502" spans="1:36" ht="26" outlineLevel="1" x14ac:dyDescent="0.3">
      <c r="A502" s="566">
        <v>485</v>
      </c>
      <c r="B502" s="567" t="s">
        <v>923</v>
      </c>
      <c r="C502" s="567" t="s">
        <v>275</v>
      </c>
      <c r="D502" s="566" t="s">
        <v>1477</v>
      </c>
      <c r="E502" s="575" t="s">
        <v>275</v>
      </c>
      <c r="F502" s="576" t="s">
        <v>275</v>
      </c>
      <c r="G502" s="576" t="s">
        <v>275</v>
      </c>
      <c r="H502" s="576" t="s">
        <v>275</v>
      </c>
      <c r="I502" s="576" t="s">
        <v>275</v>
      </c>
      <c r="J502" s="569" t="s">
        <v>925</v>
      </c>
      <c r="K502" s="569">
        <f t="shared" ref="K502:AA502" si="196">K503*K$496</f>
        <v>0</v>
      </c>
      <c r="L502" s="569">
        <f t="shared" si="196"/>
        <v>0</v>
      </c>
      <c r="M502" s="569">
        <f t="shared" si="196"/>
        <v>0</v>
      </c>
      <c r="N502" s="569">
        <f t="shared" si="196"/>
        <v>0</v>
      </c>
      <c r="O502" s="569">
        <f t="shared" si="196"/>
        <v>0</v>
      </c>
      <c r="P502" s="569">
        <f t="shared" si="196"/>
        <v>0</v>
      </c>
      <c r="Q502" s="569">
        <f t="shared" si="196"/>
        <v>0</v>
      </c>
      <c r="R502" s="569">
        <f t="shared" si="196"/>
        <v>0</v>
      </c>
      <c r="S502" s="569">
        <f t="shared" si="196"/>
        <v>0</v>
      </c>
      <c r="T502" s="569">
        <f t="shared" si="196"/>
        <v>1.790679668826914</v>
      </c>
      <c r="U502" s="569">
        <f t="shared" si="196"/>
        <v>0</v>
      </c>
      <c r="V502" s="569">
        <f t="shared" si="196"/>
        <v>0</v>
      </c>
      <c r="W502" s="569">
        <f t="shared" si="196"/>
        <v>0</v>
      </c>
      <c r="X502" s="569">
        <f t="shared" si="196"/>
        <v>0</v>
      </c>
      <c r="Y502" s="569">
        <f t="shared" si="196"/>
        <v>0</v>
      </c>
      <c r="Z502" s="569">
        <f t="shared" si="196"/>
        <v>0</v>
      </c>
      <c r="AA502" s="569">
        <f t="shared" si="196"/>
        <v>0</v>
      </c>
      <c r="AB502" s="569" t="s">
        <v>925</v>
      </c>
      <c r="AC502" s="567" t="s">
        <v>1861</v>
      </c>
      <c r="AD502" s="578" t="s">
        <v>275</v>
      </c>
      <c r="AE502" s="579" t="s">
        <v>275</v>
      </c>
      <c r="AF502" s="580" t="s">
        <v>275</v>
      </c>
      <c r="AG502" s="577" t="s">
        <v>275</v>
      </c>
      <c r="AH502" s="329" t="s">
        <v>275</v>
      </c>
      <c r="AI502" s="568" t="s">
        <v>275</v>
      </c>
      <c r="AJ502" s="94"/>
    </row>
    <row r="503" spans="1:36" outlineLevel="1" x14ac:dyDescent="0.3">
      <c r="A503" s="570">
        <v>486</v>
      </c>
      <c r="B503" s="571" t="s">
        <v>275</v>
      </c>
      <c r="C503" s="571" t="s">
        <v>275</v>
      </c>
      <c r="D503" s="570" t="s">
        <v>1895</v>
      </c>
      <c r="E503" s="581" t="s">
        <v>275</v>
      </c>
      <c r="F503" s="582" t="s">
        <v>275</v>
      </c>
      <c r="G503" s="582" t="s">
        <v>275</v>
      </c>
      <c r="H503" s="582" t="s">
        <v>275</v>
      </c>
      <c r="I503" s="582" t="s">
        <v>275</v>
      </c>
      <c r="J503" s="573" t="s">
        <v>275</v>
      </c>
      <c r="K503" s="574">
        <v>0.5</v>
      </c>
      <c r="L503" s="574">
        <v>0.5</v>
      </c>
      <c r="M503" s="574">
        <v>0.5</v>
      </c>
      <c r="N503" s="574">
        <v>0.5</v>
      </c>
      <c r="O503" s="574">
        <v>0.5</v>
      </c>
      <c r="P503" s="574">
        <v>0.5</v>
      </c>
      <c r="Q503" s="574">
        <v>0.5</v>
      </c>
      <c r="R503" s="574">
        <v>0.5</v>
      </c>
      <c r="S503" s="574">
        <v>0</v>
      </c>
      <c r="T503" s="574">
        <v>1</v>
      </c>
      <c r="U503" s="574">
        <v>0.5</v>
      </c>
      <c r="V503" s="574">
        <v>0.5</v>
      </c>
      <c r="W503" s="574">
        <v>0.5</v>
      </c>
      <c r="X503" s="574">
        <v>0.5</v>
      </c>
      <c r="Y503" s="574">
        <v>0.5</v>
      </c>
      <c r="Z503" s="574">
        <v>0.5</v>
      </c>
      <c r="AA503" s="574">
        <v>0.5</v>
      </c>
      <c r="AB503" s="573" t="s">
        <v>275</v>
      </c>
      <c r="AC503" s="571" t="s">
        <v>1363</v>
      </c>
      <c r="AD503" s="584" t="s">
        <v>275</v>
      </c>
      <c r="AE503" s="585" t="s">
        <v>275</v>
      </c>
      <c r="AF503" s="586" t="s">
        <v>275</v>
      </c>
      <c r="AG503" s="583" t="s">
        <v>275</v>
      </c>
      <c r="AH503" s="304" t="s">
        <v>275</v>
      </c>
      <c r="AI503" s="572" t="s">
        <v>275</v>
      </c>
      <c r="AJ503" s="94"/>
    </row>
    <row r="504" spans="1:36" x14ac:dyDescent="0.3">
      <c r="A504" s="138">
        <v>487</v>
      </c>
      <c r="B504" s="138" t="s">
        <v>923</v>
      </c>
      <c r="C504" s="172" t="s">
        <v>3416</v>
      </c>
      <c r="D504" s="138" t="s">
        <v>3417</v>
      </c>
      <c r="E504" s="172" t="s">
        <v>275</v>
      </c>
      <c r="F504" s="141" t="s">
        <v>275</v>
      </c>
      <c r="G504" s="141" t="s">
        <v>275</v>
      </c>
      <c r="H504" s="141" t="s">
        <v>275</v>
      </c>
      <c r="I504" s="141" t="s">
        <v>275</v>
      </c>
      <c r="J504" s="244" t="s">
        <v>275</v>
      </c>
      <c r="K504" s="244" t="s">
        <v>275</v>
      </c>
      <c r="L504" s="244" t="s">
        <v>275</v>
      </c>
      <c r="M504" s="244" t="s">
        <v>275</v>
      </c>
      <c r="N504" s="244" t="s">
        <v>275</v>
      </c>
      <c r="O504" s="244" t="s">
        <v>275</v>
      </c>
      <c r="P504" s="244" t="s">
        <v>275</v>
      </c>
      <c r="Q504" s="244" t="s">
        <v>275</v>
      </c>
      <c r="R504" s="244" t="s">
        <v>275</v>
      </c>
      <c r="S504" s="244" t="s">
        <v>275</v>
      </c>
      <c r="T504" s="244" t="s">
        <v>275</v>
      </c>
      <c r="U504" s="244" t="s">
        <v>275</v>
      </c>
      <c r="V504" s="244" t="s">
        <v>275</v>
      </c>
      <c r="W504" s="244" t="s">
        <v>275</v>
      </c>
      <c r="X504" s="244" t="s">
        <v>275</v>
      </c>
      <c r="Y504" s="244" t="s">
        <v>275</v>
      </c>
      <c r="Z504" s="244" t="s">
        <v>275</v>
      </c>
      <c r="AA504" s="244" t="s">
        <v>275</v>
      </c>
      <c r="AB504" s="244" t="s">
        <v>275</v>
      </c>
      <c r="AC504" s="140" t="s">
        <v>275</v>
      </c>
      <c r="AD504" s="341" t="s">
        <v>275</v>
      </c>
      <c r="AE504" s="143" t="s">
        <v>275</v>
      </c>
      <c r="AF504" s="142" t="s">
        <v>275</v>
      </c>
      <c r="AG504" s="140" t="s">
        <v>275</v>
      </c>
      <c r="AH504" s="144" t="s">
        <v>275</v>
      </c>
      <c r="AI504" s="141" t="s">
        <v>275</v>
      </c>
      <c r="AJ504" s="94"/>
    </row>
    <row r="505" spans="1:36" ht="26" outlineLevel="1" x14ac:dyDescent="0.3">
      <c r="A505" s="351">
        <v>488</v>
      </c>
      <c r="B505" s="352" t="s">
        <v>923</v>
      </c>
      <c r="C505" s="352" t="s">
        <v>3587</v>
      </c>
      <c r="D505" s="351" t="s">
        <v>291</v>
      </c>
      <c r="E505" s="407" t="s">
        <v>3787</v>
      </c>
      <c r="F505" s="408" t="s">
        <v>275</v>
      </c>
      <c r="G505" s="408" t="s">
        <v>275</v>
      </c>
      <c r="H505" s="408" t="s">
        <v>275</v>
      </c>
      <c r="I505" s="408" t="s">
        <v>275</v>
      </c>
      <c r="J505" s="355" t="s">
        <v>925</v>
      </c>
      <c r="K505" s="355">
        <f>K506*K$434</f>
        <v>3.0990910472511915E-2</v>
      </c>
      <c r="L505" s="355">
        <f t="shared" ref="L505:AA505" si="197">L506*L$434</f>
        <v>2.1381356067602695E-2</v>
      </c>
      <c r="M505" s="355">
        <f t="shared" si="197"/>
        <v>9.1004932025390423E-3</v>
      </c>
      <c r="N505" s="355">
        <f t="shared" si="197"/>
        <v>0.36363468901433016</v>
      </c>
      <c r="O505" s="355">
        <f t="shared" si="197"/>
        <v>6.0779437885191856E-2</v>
      </c>
      <c r="P505" s="355">
        <f t="shared" si="197"/>
        <v>0.35445921546035691</v>
      </c>
      <c r="Q505" s="355">
        <f t="shared" si="197"/>
        <v>1.502191055345516</v>
      </c>
      <c r="R505" s="355">
        <f t="shared" si="197"/>
        <v>0.95465036550360838</v>
      </c>
      <c r="S505" s="355">
        <f t="shared" si="197"/>
        <v>0</v>
      </c>
      <c r="T505" s="355">
        <f t="shared" si="197"/>
        <v>1.8417449645813868</v>
      </c>
      <c r="U505" s="355">
        <f t="shared" si="197"/>
        <v>0.64745761570568539</v>
      </c>
      <c r="V505" s="355">
        <f t="shared" si="197"/>
        <v>0.13065074243244149</v>
      </c>
      <c r="W505" s="355">
        <f t="shared" si="197"/>
        <v>1.7071396204524993E-2</v>
      </c>
      <c r="X505" s="355">
        <f t="shared" si="197"/>
        <v>1.6795805627900461E-3</v>
      </c>
      <c r="Y505" s="355">
        <f t="shared" si="197"/>
        <v>1.3455417821051491E-2</v>
      </c>
      <c r="Z505" s="355">
        <f t="shared" si="197"/>
        <v>1.6474265317560055E-4</v>
      </c>
      <c r="AA505" s="355">
        <f t="shared" si="197"/>
        <v>0</v>
      </c>
      <c r="AB505" s="355" t="s">
        <v>925</v>
      </c>
      <c r="AC505" s="356" t="s">
        <v>2915</v>
      </c>
      <c r="AD505" s="409" t="s">
        <v>275</v>
      </c>
      <c r="AE505" s="410" t="s">
        <v>275</v>
      </c>
      <c r="AF505" s="354" t="s">
        <v>275</v>
      </c>
      <c r="AG505" s="356" t="s">
        <v>275</v>
      </c>
      <c r="AH505" s="329" t="s">
        <v>275</v>
      </c>
      <c r="AI505" s="353" t="s">
        <v>275</v>
      </c>
      <c r="AJ505" s="94"/>
    </row>
    <row r="506" spans="1:36" outlineLevel="1" x14ac:dyDescent="0.3">
      <c r="A506" s="570">
        <v>489</v>
      </c>
      <c r="B506" s="571" t="s">
        <v>275</v>
      </c>
      <c r="C506" s="571" t="s">
        <v>275</v>
      </c>
      <c r="D506" s="570" t="s">
        <v>1916</v>
      </c>
      <c r="E506" s="571" t="s">
        <v>275</v>
      </c>
      <c r="F506" s="572" t="s">
        <v>275</v>
      </c>
      <c r="G506" s="572" t="s">
        <v>275</v>
      </c>
      <c r="H506" s="572" t="s">
        <v>275</v>
      </c>
      <c r="I506" s="572" t="s">
        <v>275</v>
      </c>
      <c r="J506" s="573" t="s">
        <v>275</v>
      </c>
      <c r="K506" s="574">
        <v>5.2174584625084001E-2</v>
      </c>
      <c r="L506" s="574">
        <v>5.2174584625084001E-2</v>
      </c>
      <c r="M506" s="574">
        <v>5.2174584625084001E-2</v>
      </c>
      <c r="N506" s="574">
        <v>5.2174584625084001E-2</v>
      </c>
      <c r="O506" s="574">
        <v>3.0281449535390897E-2</v>
      </c>
      <c r="P506" s="574">
        <v>5.2174584625084001E-2</v>
      </c>
      <c r="Q506" s="574">
        <v>9.2640528756431625E-2</v>
      </c>
      <c r="R506" s="574">
        <v>6.9996078228566058E-2</v>
      </c>
      <c r="S506" s="574">
        <v>0</v>
      </c>
      <c r="T506" s="574">
        <v>8.5114031236527624E-2</v>
      </c>
      <c r="U506" s="574">
        <v>8.5190271249787661E-2</v>
      </c>
      <c r="V506" s="574">
        <v>5.2174584625084001E-2</v>
      </c>
      <c r="W506" s="574">
        <v>5.2174584625084001E-2</v>
      </c>
      <c r="X506" s="574">
        <v>5.2174584625084001E-2</v>
      </c>
      <c r="Y506" s="574">
        <v>1.9997333688841486E-3</v>
      </c>
      <c r="Z506" s="574">
        <v>5.2174584625084001E-2</v>
      </c>
      <c r="AA506" s="574">
        <v>5.2174584625084001E-2</v>
      </c>
      <c r="AB506" s="573" t="s">
        <v>275</v>
      </c>
      <c r="AC506" s="583" t="s">
        <v>1331</v>
      </c>
      <c r="AD506" s="573" t="s">
        <v>275</v>
      </c>
      <c r="AE506" s="570" t="s">
        <v>275</v>
      </c>
      <c r="AF506" s="572" t="s">
        <v>275</v>
      </c>
      <c r="AG506" s="571" t="s">
        <v>275</v>
      </c>
      <c r="AH506" s="357" t="s">
        <v>275</v>
      </c>
      <c r="AI506" s="572" t="s">
        <v>275</v>
      </c>
      <c r="AJ506" s="94"/>
    </row>
    <row r="507" spans="1:36" x14ac:dyDescent="0.3">
      <c r="A507" s="138">
        <v>490</v>
      </c>
      <c r="B507" s="138" t="s">
        <v>923</v>
      </c>
      <c r="C507" s="172" t="s">
        <v>3418</v>
      </c>
      <c r="D507" s="138" t="s">
        <v>3419</v>
      </c>
      <c r="E507" s="172" t="s">
        <v>275</v>
      </c>
      <c r="F507" s="141" t="s">
        <v>275</v>
      </c>
      <c r="G507" s="141" t="s">
        <v>275</v>
      </c>
      <c r="H507" s="141" t="s">
        <v>275</v>
      </c>
      <c r="I507" s="141" t="s">
        <v>275</v>
      </c>
      <c r="J507" s="244" t="s">
        <v>275</v>
      </c>
      <c r="K507" s="244" t="s">
        <v>275</v>
      </c>
      <c r="L507" s="244" t="s">
        <v>275</v>
      </c>
      <c r="M507" s="244" t="s">
        <v>275</v>
      </c>
      <c r="N507" s="244" t="s">
        <v>275</v>
      </c>
      <c r="O507" s="244" t="s">
        <v>275</v>
      </c>
      <c r="P507" s="244" t="s">
        <v>275</v>
      </c>
      <c r="Q507" s="244" t="s">
        <v>275</v>
      </c>
      <c r="R507" s="244" t="s">
        <v>275</v>
      </c>
      <c r="S507" s="244" t="s">
        <v>275</v>
      </c>
      <c r="T507" s="244" t="s">
        <v>275</v>
      </c>
      <c r="U507" s="244" t="s">
        <v>275</v>
      </c>
      <c r="V507" s="244" t="s">
        <v>275</v>
      </c>
      <c r="W507" s="244" t="s">
        <v>275</v>
      </c>
      <c r="X507" s="244" t="s">
        <v>275</v>
      </c>
      <c r="Y507" s="244" t="s">
        <v>275</v>
      </c>
      <c r="Z507" s="244" t="s">
        <v>275</v>
      </c>
      <c r="AA507" s="244" t="s">
        <v>275</v>
      </c>
      <c r="AB507" s="244" t="s">
        <v>275</v>
      </c>
      <c r="AC507" s="140" t="s">
        <v>275</v>
      </c>
      <c r="AD507" s="341" t="s">
        <v>275</v>
      </c>
      <c r="AE507" s="143" t="s">
        <v>275</v>
      </c>
      <c r="AF507" s="142" t="s">
        <v>275</v>
      </c>
      <c r="AG507" s="140" t="s">
        <v>275</v>
      </c>
      <c r="AH507" s="144" t="s">
        <v>275</v>
      </c>
      <c r="AI507" s="141" t="s">
        <v>275</v>
      </c>
      <c r="AJ507" s="94"/>
    </row>
    <row r="508" spans="1:36" x14ac:dyDescent="0.3">
      <c r="A508" s="138">
        <v>491</v>
      </c>
      <c r="B508" s="138" t="s">
        <v>923</v>
      </c>
      <c r="C508" s="172" t="s">
        <v>3420</v>
      </c>
      <c r="D508" s="138" t="s">
        <v>3421</v>
      </c>
      <c r="E508" s="172" t="s">
        <v>275</v>
      </c>
      <c r="F508" s="141" t="s">
        <v>275</v>
      </c>
      <c r="G508" s="141" t="s">
        <v>275</v>
      </c>
      <c r="H508" s="141" t="s">
        <v>275</v>
      </c>
      <c r="I508" s="141" t="s">
        <v>275</v>
      </c>
      <c r="J508" s="244" t="s">
        <v>275</v>
      </c>
      <c r="K508" s="244" t="s">
        <v>275</v>
      </c>
      <c r="L508" s="244" t="s">
        <v>275</v>
      </c>
      <c r="M508" s="244" t="s">
        <v>275</v>
      </c>
      <c r="N508" s="244" t="s">
        <v>275</v>
      </c>
      <c r="O508" s="244" t="s">
        <v>275</v>
      </c>
      <c r="P508" s="244" t="s">
        <v>275</v>
      </c>
      <c r="Q508" s="244" t="s">
        <v>275</v>
      </c>
      <c r="R508" s="244" t="s">
        <v>275</v>
      </c>
      <c r="S508" s="244" t="s">
        <v>275</v>
      </c>
      <c r="T508" s="244" t="s">
        <v>275</v>
      </c>
      <c r="U508" s="244" t="s">
        <v>275</v>
      </c>
      <c r="V508" s="244" t="s">
        <v>275</v>
      </c>
      <c r="W508" s="244" t="s">
        <v>275</v>
      </c>
      <c r="X508" s="244" t="s">
        <v>275</v>
      </c>
      <c r="Y508" s="244" t="s">
        <v>275</v>
      </c>
      <c r="Z508" s="244" t="s">
        <v>275</v>
      </c>
      <c r="AA508" s="244" t="s">
        <v>275</v>
      </c>
      <c r="AB508" s="244" t="s">
        <v>275</v>
      </c>
      <c r="AC508" s="140" t="s">
        <v>275</v>
      </c>
      <c r="AD508" s="341" t="s">
        <v>275</v>
      </c>
      <c r="AE508" s="143" t="s">
        <v>275</v>
      </c>
      <c r="AF508" s="142" t="s">
        <v>275</v>
      </c>
      <c r="AG508" s="140" t="s">
        <v>275</v>
      </c>
      <c r="AH508" s="144" t="s">
        <v>275</v>
      </c>
      <c r="AI508" s="141" t="s">
        <v>275</v>
      </c>
      <c r="AJ508" s="94"/>
    </row>
    <row r="509" spans="1:36" x14ac:dyDescent="0.3">
      <c r="A509" s="138">
        <v>492</v>
      </c>
      <c r="B509" s="138" t="s">
        <v>923</v>
      </c>
      <c r="C509" s="172" t="s">
        <v>3422</v>
      </c>
      <c r="D509" s="138" t="s">
        <v>3423</v>
      </c>
      <c r="E509" s="172" t="s">
        <v>275</v>
      </c>
      <c r="F509" s="141" t="s">
        <v>275</v>
      </c>
      <c r="G509" s="141" t="s">
        <v>275</v>
      </c>
      <c r="H509" s="141" t="s">
        <v>275</v>
      </c>
      <c r="I509" s="141" t="s">
        <v>275</v>
      </c>
      <c r="J509" s="244" t="s">
        <v>275</v>
      </c>
      <c r="K509" s="244" t="s">
        <v>275</v>
      </c>
      <c r="L509" s="244" t="s">
        <v>275</v>
      </c>
      <c r="M509" s="244" t="s">
        <v>275</v>
      </c>
      <c r="N509" s="244" t="s">
        <v>275</v>
      </c>
      <c r="O509" s="244" t="s">
        <v>275</v>
      </c>
      <c r="P509" s="244" t="s">
        <v>275</v>
      </c>
      <c r="Q509" s="244" t="s">
        <v>275</v>
      </c>
      <c r="R509" s="244" t="s">
        <v>275</v>
      </c>
      <c r="S509" s="244" t="s">
        <v>275</v>
      </c>
      <c r="T509" s="244" t="s">
        <v>275</v>
      </c>
      <c r="U509" s="244" t="s">
        <v>275</v>
      </c>
      <c r="V509" s="244" t="s">
        <v>275</v>
      </c>
      <c r="W509" s="244" t="s">
        <v>275</v>
      </c>
      <c r="X509" s="244" t="s">
        <v>275</v>
      </c>
      <c r="Y509" s="244" t="s">
        <v>275</v>
      </c>
      <c r="Z509" s="244" t="s">
        <v>275</v>
      </c>
      <c r="AA509" s="244" t="s">
        <v>275</v>
      </c>
      <c r="AB509" s="244" t="s">
        <v>275</v>
      </c>
      <c r="AC509" s="140" t="s">
        <v>275</v>
      </c>
      <c r="AD509" s="341" t="s">
        <v>275</v>
      </c>
      <c r="AE509" s="143" t="s">
        <v>275</v>
      </c>
      <c r="AF509" s="142" t="s">
        <v>275</v>
      </c>
      <c r="AG509" s="140" t="s">
        <v>275</v>
      </c>
      <c r="AH509" s="144" t="s">
        <v>275</v>
      </c>
      <c r="AI509" s="141" t="s">
        <v>275</v>
      </c>
      <c r="AJ509" s="94"/>
    </row>
    <row r="510" spans="1:36" outlineLevel="1" x14ac:dyDescent="0.3">
      <c r="A510" s="482">
        <v>493</v>
      </c>
      <c r="B510" s="483" t="s">
        <v>275</v>
      </c>
      <c r="C510" s="483" t="s">
        <v>3589</v>
      </c>
      <c r="D510" s="482" t="s">
        <v>3085</v>
      </c>
      <c r="E510" s="592" t="s">
        <v>275</v>
      </c>
      <c r="F510" s="593" t="s">
        <v>275</v>
      </c>
      <c r="G510" s="593" t="s">
        <v>275</v>
      </c>
      <c r="H510" s="593" t="s">
        <v>275</v>
      </c>
      <c r="I510" s="593" t="s">
        <v>275</v>
      </c>
      <c r="J510" s="486" t="s">
        <v>925</v>
      </c>
      <c r="K510" s="486" t="s">
        <v>1351</v>
      </c>
      <c r="L510" s="486" t="s">
        <v>1351</v>
      </c>
      <c r="M510" s="486" t="s">
        <v>1351</v>
      </c>
      <c r="N510" s="486" t="s">
        <v>1351</v>
      </c>
      <c r="O510" s="486" t="s">
        <v>1351</v>
      </c>
      <c r="P510" s="486" t="s">
        <v>1351</v>
      </c>
      <c r="Q510" s="486" t="s">
        <v>1351</v>
      </c>
      <c r="R510" s="486" t="s">
        <v>1351</v>
      </c>
      <c r="S510" s="486" t="s">
        <v>1351</v>
      </c>
      <c r="T510" s="486" t="s">
        <v>1351</v>
      </c>
      <c r="U510" s="486" t="s">
        <v>1351</v>
      </c>
      <c r="V510" s="486" t="s">
        <v>1351</v>
      </c>
      <c r="W510" s="486" t="s">
        <v>1351</v>
      </c>
      <c r="X510" s="486" t="s">
        <v>1351</v>
      </c>
      <c r="Y510" s="486" t="s">
        <v>1351</v>
      </c>
      <c r="Z510" s="486" t="s">
        <v>1351</v>
      </c>
      <c r="AA510" s="486" t="s">
        <v>1351</v>
      </c>
      <c r="AB510" s="486" t="s">
        <v>275</v>
      </c>
      <c r="AC510" s="316" t="s">
        <v>3121</v>
      </c>
      <c r="AD510" s="594" t="s">
        <v>275</v>
      </c>
      <c r="AE510" s="595" t="s">
        <v>275</v>
      </c>
      <c r="AF510" s="596" t="s">
        <v>275</v>
      </c>
      <c r="AG510" s="316" t="s">
        <v>275</v>
      </c>
      <c r="AH510" s="597" t="s">
        <v>275</v>
      </c>
      <c r="AI510" s="485" t="s">
        <v>275</v>
      </c>
      <c r="AJ510" s="94"/>
    </row>
    <row r="511" spans="1:36" ht="26" outlineLevel="1" x14ac:dyDescent="0.3">
      <c r="A511" s="587">
        <v>494</v>
      </c>
      <c r="B511" s="588" t="s">
        <v>275</v>
      </c>
      <c r="C511" s="588" t="s">
        <v>3590</v>
      </c>
      <c r="D511" s="587" t="s">
        <v>3086</v>
      </c>
      <c r="E511" s="603" t="s">
        <v>3788</v>
      </c>
      <c r="F511" s="604" t="s">
        <v>275</v>
      </c>
      <c r="G511" s="604" t="s">
        <v>275</v>
      </c>
      <c r="H511" s="604" t="s">
        <v>275</v>
      </c>
      <c r="I511" s="604" t="s">
        <v>275</v>
      </c>
      <c r="J511" s="590" t="s">
        <v>925</v>
      </c>
      <c r="K511" s="590" t="s">
        <v>1351</v>
      </c>
      <c r="L511" s="590" t="s">
        <v>1351</v>
      </c>
      <c r="M511" s="590" t="s">
        <v>1351</v>
      </c>
      <c r="N511" s="590" t="s">
        <v>1351</v>
      </c>
      <c r="O511" s="590" t="s">
        <v>1351</v>
      </c>
      <c r="P511" s="590" t="s">
        <v>1351</v>
      </c>
      <c r="Q511" s="590" t="s">
        <v>1351</v>
      </c>
      <c r="R511" s="590" t="s">
        <v>1351</v>
      </c>
      <c r="S511" s="590" t="s">
        <v>1351</v>
      </c>
      <c r="T511" s="590" t="s">
        <v>1351</v>
      </c>
      <c r="U511" s="590" t="s">
        <v>1351</v>
      </c>
      <c r="V511" s="590" t="s">
        <v>1351</v>
      </c>
      <c r="W511" s="590" t="s">
        <v>1351</v>
      </c>
      <c r="X511" s="590" t="s">
        <v>1351</v>
      </c>
      <c r="Y511" s="590" t="s">
        <v>1351</v>
      </c>
      <c r="Z511" s="590" t="s">
        <v>1351</v>
      </c>
      <c r="AA511" s="590" t="s">
        <v>1351</v>
      </c>
      <c r="AB511" s="590" t="s">
        <v>275</v>
      </c>
      <c r="AC511" s="605" t="s">
        <v>1345</v>
      </c>
      <c r="AD511" s="606" t="s">
        <v>275</v>
      </c>
      <c r="AE511" s="607" t="s">
        <v>275</v>
      </c>
      <c r="AF511" s="608" t="s">
        <v>275</v>
      </c>
      <c r="AG511" s="605" t="s">
        <v>275</v>
      </c>
      <c r="AH511" s="417" t="s">
        <v>275</v>
      </c>
      <c r="AI511" s="589" t="s">
        <v>275</v>
      </c>
      <c r="AJ511" s="94"/>
    </row>
    <row r="512" spans="1:36" x14ac:dyDescent="0.3">
      <c r="A512" s="138">
        <v>495</v>
      </c>
      <c r="B512" s="138" t="s">
        <v>923</v>
      </c>
      <c r="C512" s="172" t="s">
        <v>361</v>
      </c>
      <c r="D512" s="138" t="s">
        <v>362</v>
      </c>
      <c r="E512" s="172" t="s">
        <v>275</v>
      </c>
      <c r="F512" s="141" t="s">
        <v>275</v>
      </c>
      <c r="G512" s="141" t="s">
        <v>275</v>
      </c>
      <c r="H512" s="141" t="s">
        <v>275</v>
      </c>
      <c r="I512" s="141" t="s">
        <v>275</v>
      </c>
      <c r="J512" s="244" t="s">
        <v>275</v>
      </c>
      <c r="K512" s="244" t="s">
        <v>275</v>
      </c>
      <c r="L512" s="244" t="s">
        <v>275</v>
      </c>
      <c r="M512" s="244" t="s">
        <v>275</v>
      </c>
      <c r="N512" s="244" t="s">
        <v>275</v>
      </c>
      <c r="O512" s="244" t="s">
        <v>275</v>
      </c>
      <c r="P512" s="244" t="s">
        <v>275</v>
      </c>
      <c r="Q512" s="244" t="s">
        <v>275</v>
      </c>
      <c r="R512" s="244" t="s">
        <v>275</v>
      </c>
      <c r="S512" s="244" t="s">
        <v>275</v>
      </c>
      <c r="T512" s="244" t="s">
        <v>275</v>
      </c>
      <c r="U512" s="244" t="s">
        <v>275</v>
      </c>
      <c r="V512" s="244" t="s">
        <v>275</v>
      </c>
      <c r="W512" s="244" t="s">
        <v>275</v>
      </c>
      <c r="X512" s="244" t="s">
        <v>275</v>
      </c>
      <c r="Y512" s="244" t="s">
        <v>275</v>
      </c>
      <c r="Z512" s="244" t="s">
        <v>275</v>
      </c>
      <c r="AA512" s="244" t="s">
        <v>275</v>
      </c>
      <c r="AB512" s="244" t="s">
        <v>275</v>
      </c>
      <c r="AC512" s="140" t="s">
        <v>275</v>
      </c>
      <c r="AD512" s="341" t="s">
        <v>275</v>
      </c>
      <c r="AE512" s="143" t="s">
        <v>275</v>
      </c>
      <c r="AF512" s="142" t="s">
        <v>275</v>
      </c>
      <c r="AG512" s="140" t="s">
        <v>275</v>
      </c>
      <c r="AH512" s="144" t="s">
        <v>275</v>
      </c>
      <c r="AI512" s="141" t="s">
        <v>275</v>
      </c>
      <c r="AJ512" s="94"/>
    </row>
    <row r="513" spans="1:36" outlineLevel="1" x14ac:dyDescent="0.3">
      <c r="A513" s="514">
        <v>496</v>
      </c>
      <c r="B513" s="515" t="s">
        <v>275</v>
      </c>
      <c r="C513" s="516" t="s">
        <v>275</v>
      </c>
      <c r="D513" s="517" t="s">
        <v>1807</v>
      </c>
      <c r="E513" s="516" t="s">
        <v>275</v>
      </c>
      <c r="F513" s="518" t="s">
        <v>275</v>
      </c>
      <c r="G513" s="518" t="s">
        <v>275</v>
      </c>
      <c r="H513" s="518" t="s">
        <v>275</v>
      </c>
      <c r="I513" s="518" t="s">
        <v>275</v>
      </c>
      <c r="J513" s="518" t="s">
        <v>275</v>
      </c>
      <c r="K513" s="518">
        <f t="shared" ref="K513:AA513" si="198">SUM(K516,K523,K528)</f>
        <v>7.7298279707184721</v>
      </c>
      <c r="L513" s="518">
        <f t="shared" si="198"/>
        <v>1.5276878242922867</v>
      </c>
      <c r="M513" s="518">
        <f t="shared" si="198"/>
        <v>0.5063133419697573</v>
      </c>
      <c r="N513" s="518">
        <f t="shared" si="198"/>
        <v>2.9515880464386566</v>
      </c>
      <c r="O513" s="518">
        <f t="shared" si="198"/>
        <v>5.0849485557591141</v>
      </c>
      <c r="P513" s="518">
        <f t="shared" si="198"/>
        <v>12.861823769628591</v>
      </c>
      <c r="Q513" s="518">
        <f t="shared" si="198"/>
        <v>18.205963142846336</v>
      </c>
      <c r="R513" s="518">
        <f t="shared" si="198"/>
        <v>8.9062267064420286</v>
      </c>
      <c r="S513" s="518">
        <f t="shared" si="198"/>
        <v>7.2208286358190747</v>
      </c>
      <c r="T513" s="518">
        <f t="shared" si="198"/>
        <v>10.043194951105454</v>
      </c>
      <c r="U513" s="518">
        <f t="shared" si="198"/>
        <v>23.216131743148132</v>
      </c>
      <c r="V513" s="518">
        <f t="shared" si="198"/>
        <v>0.17302143548476515</v>
      </c>
      <c r="W513" s="518">
        <f t="shared" si="198"/>
        <v>0.57594191926825111</v>
      </c>
      <c r="X513" s="518">
        <f t="shared" si="198"/>
        <v>3.1637098843706215</v>
      </c>
      <c r="Y513" s="518">
        <f t="shared" si="198"/>
        <v>10.38100343868016</v>
      </c>
      <c r="Z513" s="518">
        <f t="shared" si="198"/>
        <v>3.7847661816915769E-2</v>
      </c>
      <c r="AA513" s="518">
        <f t="shared" si="198"/>
        <v>0</v>
      </c>
      <c r="AB513" s="518" t="s">
        <v>275</v>
      </c>
      <c r="AC513" s="519" t="s">
        <v>1808</v>
      </c>
      <c r="AD513" s="520" t="s">
        <v>275</v>
      </c>
      <c r="AE513" s="521" t="s">
        <v>275</v>
      </c>
      <c r="AF513" s="522" t="s">
        <v>275</v>
      </c>
      <c r="AG513" s="519" t="s">
        <v>275</v>
      </c>
      <c r="AH513" s="523" t="s">
        <v>275</v>
      </c>
      <c r="AI513" s="524" t="s">
        <v>275</v>
      </c>
      <c r="AJ513" s="94"/>
    </row>
    <row r="514" spans="1:36" ht="26" outlineLevel="1" x14ac:dyDescent="0.3">
      <c r="A514" s="165">
        <v>497</v>
      </c>
      <c r="B514" s="166" t="s">
        <v>923</v>
      </c>
      <c r="C514" s="343" t="s">
        <v>243</v>
      </c>
      <c r="D514" s="165" t="s">
        <v>3429</v>
      </c>
      <c r="E514" s="166" t="s">
        <v>275</v>
      </c>
      <c r="F514" s="282">
        <f>FLOOR(G514/10, 1)</f>
        <v>4</v>
      </c>
      <c r="G514" s="282">
        <v>45</v>
      </c>
      <c r="H514" s="169" t="s">
        <v>275</v>
      </c>
      <c r="I514" s="169" t="s">
        <v>275</v>
      </c>
      <c r="J514" s="170" t="s">
        <v>925</v>
      </c>
      <c r="K514" s="170">
        <v>7.7298279707184721</v>
      </c>
      <c r="L514" s="170">
        <v>1.5276878242922869</v>
      </c>
      <c r="M514" s="170">
        <v>0.5063133419697573</v>
      </c>
      <c r="N514" s="170">
        <v>2.951588046438657</v>
      </c>
      <c r="O514" s="170">
        <v>5.0849485557591141</v>
      </c>
      <c r="P514" s="170">
        <v>12.86182376962859</v>
      </c>
      <c r="Q514" s="170">
        <v>18.205963142846336</v>
      </c>
      <c r="R514" s="170">
        <v>8.9062267064420304</v>
      </c>
      <c r="S514" s="170">
        <v>7.2208286358190756</v>
      </c>
      <c r="T514" s="170">
        <v>10.043194951105455</v>
      </c>
      <c r="U514" s="170">
        <v>23.216131743148136</v>
      </c>
      <c r="V514" s="170">
        <v>0.17302143548476515</v>
      </c>
      <c r="W514" s="170">
        <v>0.57594191926825111</v>
      </c>
      <c r="X514" s="170">
        <v>3.1637098843706215</v>
      </c>
      <c r="Y514" s="170">
        <v>10.381003438680162</v>
      </c>
      <c r="Z514" s="170">
        <v>3.7847661816915769E-2</v>
      </c>
      <c r="AA514" s="170">
        <v>0</v>
      </c>
      <c r="AB514" s="170" t="s">
        <v>925</v>
      </c>
      <c r="AC514" s="191" t="s">
        <v>1936</v>
      </c>
      <c r="AD514" s="170" t="s">
        <v>275</v>
      </c>
      <c r="AE514" s="165" t="s">
        <v>275</v>
      </c>
      <c r="AF514" s="169" t="s">
        <v>275</v>
      </c>
      <c r="AG514" s="166" t="s">
        <v>275</v>
      </c>
      <c r="AH514" s="171" t="s">
        <v>275</v>
      </c>
      <c r="AI514" s="169" t="s">
        <v>275</v>
      </c>
      <c r="AJ514" s="94"/>
    </row>
    <row r="515" spans="1:36" x14ac:dyDescent="0.3">
      <c r="A515" s="138">
        <v>498</v>
      </c>
      <c r="B515" s="138" t="s">
        <v>923</v>
      </c>
      <c r="C515" s="172" t="s">
        <v>3431</v>
      </c>
      <c r="D515" s="138" t="s">
        <v>3432</v>
      </c>
      <c r="E515" s="172" t="s">
        <v>275</v>
      </c>
      <c r="F515" s="141" t="s">
        <v>275</v>
      </c>
      <c r="G515" s="141" t="s">
        <v>275</v>
      </c>
      <c r="H515" s="141" t="s">
        <v>275</v>
      </c>
      <c r="I515" s="141" t="s">
        <v>275</v>
      </c>
      <c r="J515" s="244" t="s">
        <v>275</v>
      </c>
      <c r="K515" s="244" t="s">
        <v>275</v>
      </c>
      <c r="L515" s="244" t="s">
        <v>275</v>
      </c>
      <c r="M515" s="244" t="s">
        <v>275</v>
      </c>
      <c r="N515" s="244" t="s">
        <v>275</v>
      </c>
      <c r="O515" s="244" t="s">
        <v>275</v>
      </c>
      <c r="P515" s="244" t="s">
        <v>275</v>
      </c>
      <c r="Q515" s="244" t="s">
        <v>275</v>
      </c>
      <c r="R515" s="244" t="s">
        <v>275</v>
      </c>
      <c r="S515" s="244" t="s">
        <v>275</v>
      </c>
      <c r="T515" s="244" t="s">
        <v>275</v>
      </c>
      <c r="U515" s="244" t="s">
        <v>275</v>
      </c>
      <c r="V515" s="244" t="s">
        <v>275</v>
      </c>
      <c r="W515" s="244" t="s">
        <v>275</v>
      </c>
      <c r="X515" s="244" t="s">
        <v>275</v>
      </c>
      <c r="Y515" s="244" t="s">
        <v>275</v>
      </c>
      <c r="Z515" s="244" t="s">
        <v>275</v>
      </c>
      <c r="AA515" s="244" t="s">
        <v>275</v>
      </c>
      <c r="AB515" s="244" t="s">
        <v>275</v>
      </c>
      <c r="AC515" s="140" t="s">
        <v>275</v>
      </c>
      <c r="AD515" s="341" t="s">
        <v>275</v>
      </c>
      <c r="AE515" s="143" t="s">
        <v>275</v>
      </c>
      <c r="AF515" s="142" t="s">
        <v>275</v>
      </c>
      <c r="AG515" s="140" t="s">
        <v>275</v>
      </c>
      <c r="AH515" s="144" t="s">
        <v>275</v>
      </c>
      <c r="AI515" s="141" t="s">
        <v>275</v>
      </c>
      <c r="AJ515" s="94"/>
    </row>
    <row r="516" spans="1:36" ht="26" outlineLevel="1" x14ac:dyDescent="0.3">
      <c r="A516" s="145">
        <v>499</v>
      </c>
      <c r="B516" s="146" t="s">
        <v>923</v>
      </c>
      <c r="C516" s="146" t="s">
        <v>3434</v>
      </c>
      <c r="D516" s="145" t="s">
        <v>3591</v>
      </c>
      <c r="E516" s="245" t="s">
        <v>275</v>
      </c>
      <c r="F516" s="246" t="s">
        <v>275</v>
      </c>
      <c r="G516" s="246" t="s">
        <v>275</v>
      </c>
      <c r="H516" s="246" t="s">
        <v>275</v>
      </c>
      <c r="I516" s="246" t="s">
        <v>275</v>
      </c>
      <c r="J516" s="150" t="s">
        <v>925</v>
      </c>
      <c r="K516" s="150">
        <f>K517</f>
        <v>0.6815288582321265</v>
      </c>
      <c r="L516" s="150">
        <f t="shared" ref="L516:AA516" si="199">L517</f>
        <v>0</v>
      </c>
      <c r="M516" s="150">
        <f t="shared" si="199"/>
        <v>0</v>
      </c>
      <c r="N516" s="150">
        <f t="shared" si="199"/>
        <v>0.38743188138025075</v>
      </c>
      <c r="O516" s="150">
        <f t="shared" si="199"/>
        <v>0.2183424665078274</v>
      </c>
      <c r="P516" s="150">
        <f t="shared" si="199"/>
        <v>0.49127131335857155</v>
      </c>
      <c r="Q516" s="150">
        <f t="shared" si="199"/>
        <v>5.0659505426257398</v>
      </c>
      <c r="R516" s="150">
        <f t="shared" si="199"/>
        <v>0.83280267787541562</v>
      </c>
      <c r="S516" s="150">
        <f t="shared" si="199"/>
        <v>0.17300320176293968</v>
      </c>
      <c r="T516" s="150">
        <f t="shared" si="199"/>
        <v>3.7006881138882086</v>
      </c>
      <c r="U516" s="150">
        <f t="shared" si="199"/>
        <v>0</v>
      </c>
      <c r="V516" s="150">
        <f t="shared" si="199"/>
        <v>0</v>
      </c>
      <c r="W516" s="150">
        <f t="shared" si="199"/>
        <v>0</v>
      </c>
      <c r="X516" s="150">
        <f t="shared" si="199"/>
        <v>0</v>
      </c>
      <c r="Y516" s="150">
        <f t="shared" si="199"/>
        <v>0</v>
      </c>
      <c r="Z516" s="150">
        <f t="shared" si="199"/>
        <v>0</v>
      </c>
      <c r="AA516" s="150">
        <f t="shared" si="199"/>
        <v>0</v>
      </c>
      <c r="AB516" s="150" t="s">
        <v>925</v>
      </c>
      <c r="AC516" s="148" t="s">
        <v>3435</v>
      </c>
      <c r="AD516" s="247" t="s">
        <v>275</v>
      </c>
      <c r="AE516" s="248" t="s">
        <v>275</v>
      </c>
      <c r="AF516" s="306" t="s">
        <v>275</v>
      </c>
      <c r="AG516" s="148" t="s">
        <v>275</v>
      </c>
      <c r="AH516" s="250" t="s">
        <v>275</v>
      </c>
      <c r="AI516" s="149" t="s">
        <v>275</v>
      </c>
      <c r="AJ516" s="94"/>
    </row>
    <row r="517" spans="1:36" ht="26" outlineLevel="1" x14ac:dyDescent="0.3">
      <c r="A517" s="165">
        <v>500</v>
      </c>
      <c r="B517" s="166" t="s">
        <v>923</v>
      </c>
      <c r="C517" s="293" t="s">
        <v>471</v>
      </c>
      <c r="D517" s="187" t="s">
        <v>3430</v>
      </c>
      <c r="E517" s="188" t="s">
        <v>3789</v>
      </c>
      <c r="F517" s="189">
        <v>4</v>
      </c>
      <c r="G517" s="190">
        <v>45</v>
      </c>
      <c r="H517" s="190">
        <v>423</v>
      </c>
      <c r="I517" s="190">
        <v>423</v>
      </c>
      <c r="J517" s="170" t="s">
        <v>925</v>
      </c>
      <c r="K517" s="170">
        <v>0.6815288582321265</v>
      </c>
      <c r="L517" s="170">
        <v>0</v>
      </c>
      <c r="M517" s="170">
        <v>0</v>
      </c>
      <c r="N517" s="170">
        <v>0.38743188138025075</v>
      </c>
      <c r="O517" s="170">
        <v>0.2183424665078274</v>
      </c>
      <c r="P517" s="170">
        <v>0.49127131335857155</v>
      </c>
      <c r="Q517" s="170">
        <v>5.0659505426257398</v>
      </c>
      <c r="R517" s="170">
        <v>0.83280267787541562</v>
      </c>
      <c r="S517" s="170">
        <v>0.17300320176293968</v>
      </c>
      <c r="T517" s="170">
        <v>3.7006881138882086</v>
      </c>
      <c r="U517" s="170">
        <v>0</v>
      </c>
      <c r="V517" s="170">
        <v>0</v>
      </c>
      <c r="W517" s="170">
        <v>0</v>
      </c>
      <c r="X517" s="170">
        <v>0</v>
      </c>
      <c r="Y517" s="170">
        <v>0</v>
      </c>
      <c r="Z517" s="170">
        <v>0</v>
      </c>
      <c r="AA517" s="170">
        <v>0</v>
      </c>
      <c r="AB517" s="170" t="s">
        <v>925</v>
      </c>
      <c r="AC517" s="191" t="s">
        <v>1923</v>
      </c>
      <c r="AD517" s="241" t="s">
        <v>275</v>
      </c>
      <c r="AE517" s="193" t="s">
        <v>275</v>
      </c>
      <c r="AF517" s="192" t="s">
        <v>275</v>
      </c>
      <c r="AG517" s="191" t="s">
        <v>275</v>
      </c>
      <c r="AH517" s="194" t="s">
        <v>275</v>
      </c>
      <c r="AI517" s="169" t="s">
        <v>275</v>
      </c>
      <c r="AJ517" s="94"/>
    </row>
    <row r="518" spans="1:36" ht="26" outlineLevel="1" x14ac:dyDescent="0.3">
      <c r="A518" s="460">
        <v>501</v>
      </c>
      <c r="B518" s="461" t="s">
        <v>275</v>
      </c>
      <c r="C518" s="461" t="s">
        <v>3082</v>
      </c>
      <c r="D518" s="460" t="s">
        <v>3433</v>
      </c>
      <c r="E518" s="469" t="s">
        <v>275</v>
      </c>
      <c r="F518" s="609" t="s">
        <v>275</v>
      </c>
      <c r="G518" s="609" t="s">
        <v>275</v>
      </c>
      <c r="H518" s="609" t="s">
        <v>275</v>
      </c>
      <c r="I518" s="609" t="s">
        <v>275</v>
      </c>
      <c r="J518" s="610" t="s">
        <v>925</v>
      </c>
      <c r="K518" s="610" t="s">
        <v>1351</v>
      </c>
      <c r="L518" s="610" t="s">
        <v>1351</v>
      </c>
      <c r="M518" s="610" t="s">
        <v>1351</v>
      </c>
      <c r="N518" s="610" t="s">
        <v>1351</v>
      </c>
      <c r="O518" s="610" t="s">
        <v>1351</v>
      </c>
      <c r="P518" s="610" t="s">
        <v>1351</v>
      </c>
      <c r="Q518" s="610" t="s">
        <v>1351</v>
      </c>
      <c r="R518" s="610" t="s">
        <v>1351</v>
      </c>
      <c r="S518" s="610" t="s">
        <v>1351</v>
      </c>
      <c r="T518" s="610" t="s">
        <v>1351</v>
      </c>
      <c r="U518" s="610" t="s">
        <v>1351</v>
      </c>
      <c r="V518" s="610" t="s">
        <v>1351</v>
      </c>
      <c r="W518" s="610" t="s">
        <v>1351</v>
      </c>
      <c r="X518" s="610" t="s">
        <v>1351</v>
      </c>
      <c r="Y518" s="610" t="s">
        <v>1351</v>
      </c>
      <c r="Z518" s="610" t="s">
        <v>1351</v>
      </c>
      <c r="AA518" s="610" t="s">
        <v>1351</v>
      </c>
      <c r="AB518" s="610" t="s">
        <v>925</v>
      </c>
      <c r="AC518" s="316" t="s">
        <v>3121</v>
      </c>
      <c r="AD518" s="467" t="s">
        <v>275</v>
      </c>
      <c r="AE518" s="468" t="s">
        <v>275</v>
      </c>
      <c r="AF518" s="464" t="s">
        <v>275</v>
      </c>
      <c r="AG518" s="469" t="s">
        <v>275</v>
      </c>
      <c r="AH518" s="318" t="s">
        <v>275</v>
      </c>
      <c r="AI518" s="470" t="s">
        <v>275</v>
      </c>
      <c r="AJ518" s="94"/>
    </row>
    <row r="519" spans="1:36" x14ac:dyDescent="0.3">
      <c r="A519" s="138">
        <v>502</v>
      </c>
      <c r="B519" s="138" t="s">
        <v>923</v>
      </c>
      <c r="C519" s="172" t="s">
        <v>3436</v>
      </c>
      <c r="D519" s="138" t="s">
        <v>3437</v>
      </c>
      <c r="E519" s="172" t="s">
        <v>275</v>
      </c>
      <c r="F519" s="141" t="s">
        <v>275</v>
      </c>
      <c r="G519" s="141" t="s">
        <v>275</v>
      </c>
      <c r="H519" s="141" t="s">
        <v>275</v>
      </c>
      <c r="I519" s="141" t="s">
        <v>275</v>
      </c>
      <c r="J519" s="244" t="s">
        <v>275</v>
      </c>
      <c r="K519" s="244" t="s">
        <v>275</v>
      </c>
      <c r="L519" s="244" t="s">
        <v>275</v>
      </c>
      <c r="M519" s="244" t="s">
        <v>275</v>
      </c>
      <c r="N519" s="244" t="s">
        <v>275</v>
      </c>
      <c r="O519" s="244" t="s">
        <v>275</v>
      </c>
      <c r="P519" s="244" t="s">
        <v>275</v>
      </c>
      <c r="Q519" s="244" t="s">
        <v>275</v>
      </c>
      <c r="R519" s="244" t="s">
        <v>275</v>
      </c>
      <c r="S519" s="244" t="s">
        <v>275</v>
      </c>
      <c r="T519" s="244" t="s">
        <v>275</v>
      </c>
      <c r="U519" s="244" t="s">
        <v>275</v>
      </c>
      <c r="V519" s="244" t="s">
        <v>275</v>
      </c>
      <c r="W519" s="244" t="s">
        <v>275</v>
      </c>
      <c r="X519" s="244" t="s">
        <v>275</v>
      </c>
      <c r="Y519" s="244" t="s">
        <v>275</v>
      </c>
      <c r="Z519" s="244" t="s">
        <v>275</v>
      </c>
      <c r="AA519" s="244" t="s">
        <v>275</v>
      </c>
      <c r="AB519" s="244" t="s">
        <v>275</v>
      </c>
      <c r="AC519" s="140" t="s">
        <v>275</v>
      </c>
      <c r="AD519" s="341" t="s">
        <v>275</v>
      </c>
      <c r="AE519" s="143" t="s">
        <v>275</v>
      </c>
      <c r="AF519" s="142" t="s">
        <v>275</v>
      </c>
      <c r="AG519" s="140" t="s">
        <v>275</v>
      </c>
      <c r="AH519" s="144" t="s">
        <v>275</v>
      </c>
      <c r="AI519" s="141" t="s">
        <v>275</v>
      </c>
      <c r="AJ519" s="94"/>
    </row>
    <row r="520" spans="1:36" ht="26" outlineLevel="1" x14ac:dyDescent="0.3">
      <c r="A520" s="433">
        <v>503</v>
      </c>
      <c r="B520" s="434" t="s">
        <v>275</v>
      </c>
      <c r="C520" s="434" t="s">
        <v>250</v>
      </c>
      <c r="D520" s="433" t="s">
        <v>3439</v>
      </c>
      <c r="E520" s="475" t="s">
        <v>275</v>
      </c>
      <c r="F520" s="480" t="s">
        <v>275</v>
      </c>
      <c r="G520" s="480" t="s">
        <v>275</v>
      </c>
      <c r="H520" s="480" t="s">
        <v>275</v>
      </c>
      <c r="I520" s="480" t="s">
        <v>275</v>
      </c>
      <c r="J520" s="436" t="s">
        <v>925</v>
      </c>
      <c r="K520" s="436" t="s">
        <v>1351</v>
      </c>
      <c r="L520" s="436" t="s">
        <v>1351</v>
      </c>
      <c r="M520" s="436" t="s">
        <v>1351</v>
      </c>
      <c r="N520" s="436" t="s">
        <v>1351</v>
      </c>
      <c r="O520" s="436" t="s">
        <v>1351</v>
      </c>
      <c r="P520" s="436" t="s">
        <v>1351</v>
      </c>
      <c r="Q520" s="436" t="s">
        <v>1351</v>
      </c>
      <c r="R520" s="436" t="s">
        <v>1351</v>
      </c>
      <c r="S520" s="436" t="s">
        <v>1351</v>
      </c>
      <c r="T520" s="436" t="s">
        <v>1351</v>
      </c>
      <c r="U520" s="436" t="s">
        <v>1351</v>
      </c>
      <c r="V520" s="436" t="s">
        <v>1351</v>
      </c>
      <c r="W520" s="436" t="s">
        <v>1351</v>
      </c>
      <c r="X520" s="436" t="s">
        <v>1351</v>
      </c>
      <c r="Y520" s="436" t="s">
        <v>1351</v>
      </c>
      <c r="Z520" s="436" t="s">
        <v>1351</v>
      </c>
      <c r="AA520" s="436" t="s">
        <v>1351</v>
      </c>
      <c r="AB520" s="436" t="s">
        <v>925</v>
      </c>
      <c r="AC520" s="475" t="s">
        <v>1344</v>
      </c>
      <c r="AD520" s="476" t="s">
        <v>275</v>
      </c>
      <c r="AE520" s="477" t="s">
        <v>275</v>
      </c>
      <c r="AF520" s="473" t="s">
        <v>275</v>
      </c>
      <c r="AG520" s="475" t="s">
        <v>275</v>
      </c>
      <c r="AH520" s="478" t="s">
        <v>275</v>
      </c>
      <c r="AI520" s="435" t="s">
        <v>275</v>
      </c>
      <c r="AJ520" s="94"/>
    </row>
    <row r="521" spans="1:36" ht="26" outlineLevel="1" x14ac:dyDescent="0.3">
      <c r="A521" s="482">
        <v>504</v>
      </c>
      <c r="B521" s="483" t="s">
        <v>275</v>
      </c>
      <c r="C521" s="483" t="s">
        <v>3083</v>
      </c>
      <c r="D521" s="482" t="s">
        <v>3440</v>
      </c>
      <c r="E521" s="592" t="s">
        <v>275</v>
      </c>
      <c r="F521" s="593" t="s">
        <v>275</v>
      </c>
      <c r="G521" s="593" t="s">
        <v>275</v>
      </c>
      <c r="H521" s="593" t="s">
        <v>275</v>
      </c>
      <c r="I521" s="593" t="s">
        <v>275</v>
      </c>
      <c r="J521" s="486" t="s">
        <v>925</v>
      </c>
      <c r="K521" s="486" t="s">
        <v>1351</v>
      </c>
      <c r="L521" s="486" t="s">
        <v>1351</v>
      </c>
      <c r="M521" s="486" t="s">
        <v>1351</v>
      </c>
      <c r="N521" s="486" t="s">
        <v>1351</v>
      </c>
      <c r="O521" s="486" t="s">
        <v>1351</v>
      </c>
      <c r="P521" s="486" t="s">
        <v>1351</v>
      </c>
      <c r="Q521" s="486" t="s">
        <v>1351</v>
      </c>
      <c r="R521" s="486" t="s">
        <v>1351</v>
      </c>
      <c r="S521" s="486" t="s">
        <v>1351</v>
      </c>
      <c r="T521" s="486" t="s">
        <v>1351</v>
      </c>
      <c r="U521" s="486" t="s">
        <v>1351</v>
      </c>
      <c r="V521" s="486" t="s">
        <v>1351</v>
      </c>
      <c r="W521" s="486" t="s">
        <v>1351</v>
      </c>
      <c r="X521" s="486" t="s">
        <v>1351</v>
      </c>
      <c r="Y521" s="486" t="s">
        <v>1351</v>
      </c>
      <c r="Z521" s="486" t="s">
        <v>1351</v>
      </c>
      <c r="AA521" s="486" t="s">
        <v>1351</v>
      </c>
      <c r="AB521" s="486" t="s">
        <v>925</v>
      </c>
      <c r="AC521" s="316" t="s">
        <v>3121</v>
      </c>
      <c r="AD521" s="594" t="s">
        <v>275</v>
      </c>
      <c r="AE521" s="595" t="s">
        <v>275</v>
      </c>
      <c r="AF521" s="596" t="s">
        <v>275</v>
      </c>
      <c r="AG521" s="316" t="s">
        <v>275</v>
      </c>
      <c r="AH521" s="597" t="s">
        <v>275</v>
      </c>
      <c r="AI521" s="485" t="s">
        <v>275</v>
      </c>
      <c r="AJ521" s="94"/>
    </row>
    <row r="522" spans="1:36" x14ac:dyDescent="0.3">
      <c r="A522" s="138">
        <v>505</v>
      </c>
      <c r="B522" s="138" t="s">
        <v>923</v>
      </c>
      <c r="C522" s="172" t="s">
        <v>3438</v>
      </c>
      <c r="D522" s="138" t="s">
        <v>3441</v>
      </c>
      <c r="E522" s="172" t="s">
        <v>275</v>
      </c>
      <c r="F522" s="141" t="s">
        <v>275</v>
      </c>
      <c r="G522" s="141" t="s">
        <v>275</v>
      </c>
      <c r="H522" s="141" t="s">
        <v>275</v>
      </c>
      <c r="I522" s="141" t="s">
        <v>275</v>
      </c>
      <c r="J522" s="244" t="s">
        <v>275</v>
      </c>
      <c r="K522" s="244" t="s">
        <v>275</v>
      </c>
      <c r="L522" s="244" t="s">
        <v>275</v>
      </c>
      <c r="M522" s="244" t="s">
        <v>275</v>
      </c>
      <c r="N522" s="244" t="s">
        <v>275</v>
      </c>
      <c r="O522" s="244" t="s">
        <v>275</v>
      </c>
      <c r="P522" s="244" t="s">
        <v>275</v>
      </c>
      <c r="Q522" s="244" t="s">
        <v>275</v>
      </c>
      <c r="R522" s="244" t="s">
        <v>275</v>
      </c>
      <c r="S522" s="244" t="s">
        <v>275</v>
      </c>
      <c r="T522" s="244" t="s">
        <v>275</v>
      </c>
      <c r="U522" s="244" t="s">
        <v>275</v>
      </c>
      <c r="V522" s="244" t="s">
        <v>275</v>
      </c>
      <c r="W522" s="244" t="s">
        <v>275</v>
      </c>
      <c r="X522" s="244" t="s">
        <v>275</v>
      </c>
      <c r="Y522" s="244" t="s">
        <v>275</v>
      </c>
      <c r="Z522" s="244" t="s">
        <v>275</v>
      </c>
      <c r="AA522" s="244" t="s">
        <v>275</v>
      </c>
      <c r="AB522" s="244" t="s">
        <v>275</v>
      </c>
      <c r="AC522" s="140" t="s">
        <v>275</v>
      </c>
      <c r="AD522" s="341" t="s">
        <v>275</v>
      </c>
      <c r="AE522" s="143" t="s">
        <v>275</v>
      </c>
      <c r="AF522" s="142" t="s">
        <v>275</v>
      </c>
      <c r="AG522" s="140" t="s">
        <v>275</v>
      </c>
      <c r="AH522" s="144" t="s">
        <v>275</v>
      </c>
      <c r="AI522" s="141" t="s">
        <v>275</v>
      </c>
      <c r="AJ522" s="94"/>
    </row>
    <row r="523" spans="1:36" ht="39" outlineLevel="1" x14ac:dyDescent="0.3">
      <c r="A523" s="145">
        <v>506</v>
      </c>
      <c r="B523" s="146" t="s">
        <v>923</v>
      </c>
      <c r="C523" s="146" t="s">
        <v>3442</v>
      </c>
      <c r="D523" s="145" t="s">
        <v>3592</v>
      </c>
      <c r="E523" s="245" t="s">
        <v>275</v>
      </c>
      <c r="F523" s="246" t="s">
        <v>275</v>
      </c>
      <c r="G523" s="246" t="s">
        <v>275</v>
      </c>
      <c r="H523" s="246" t="s">
        <v>275</v>
      </c>
      <c r="I523" s="246" t="s">
        <v>275</v>
      </c>
      <c r="J523" s="150" t="s">
        <v>925</v>
      </c>
      <c r="K523" s="150">
        <f>SUM(K524,K525)</f>
        <v>5.074741009982378</v>
      </c>
      <c r="L523" s="150">
        <f t="shared" ref="L523:AA523" si="200">SUM(L524,L525)</f>
        <v>1.0220093013887417</v>
      </c>
      <c r="M523" s="150">
        <f t="shared" si="200"/>
        <v>0.48587632294311506</v>
      </c>
      <c r="N523" s="150">
        <f t="shared" si="200"/>
        <v>1.7789537533969242</v>
      </c>
      <c r="O523" s="150">
        <f t="shared" si="200"/>
        <v>1.1886934009299586</v>
      </c>
      <c r="P523" s="150">
        <f t="shared" si="200"/>
        <v>8.5699577684944153</v>
      </c>
      <c r="Q523" s="150">
        <f t="shared" si="200"/>
        <v>2.4230509592820475</v>
      </c>
      <c r="R523" s="150">
        <f t="shared" si="200"/>
        <v>6.0853217248516467</v>
      </c>
      <c r="S523" s="150">
        <f t="shared" si="200"/>
        <v>4.3260111879149896</v>
      </c>
      <c r="T523" s="150">
        <f t="shared" si="200"/>
        <v>2.0873967304018359</v>
      </c>
      <c r="U523" s="150">
        <f t="shared" si="200"/>
        <v>18.990373360493528</v>
      </c>
      <c r="V523" s="150">
        <f t="shared" si="200"/>
        <v>0.17302143548476515</v>
      </c>
      <c r="W523" s="150">
        <f t="shared" si="200"/>
        <v>0.36720195003865047</v>
      </c>
      <c r="X523" s="150">
        <f t="shared" si="200"/>
        <v>3.1430719368439122</v>
      </c>
      <c r="Y523" s="150">
        <f t="shared" si="200"/>
        <v>4.8752869955479072</v>
      </c>
      <c r="Z523" s="150">
        <f t="shared" si="200"/>
        <v>1.3307147403506933E-2</v>
      </c>
      <c r="AA523" s="150">
        <f t="shared" si="200"/>
        <v>0</v>
      </c>
      <c r="AB523" s="150" t="s">
        <v>925</v>
      </c>
      <c r="AC523" s="148" t="s">
        <v>3049</v>
      </c>
      <c r="AD523" s="247" t="s">
        <v>275</v>
      </c>
      <c r="AE523" s="248" t="s">
        <v>275</v>
      </c>
      <c r="AF523" s="306" t="s">
        <v>275</v>
      </c>
      <c r="AG523" s="148" t="s">
        <v>275</v>
      </c>
      <c r="AH523" s="250" t="s">
        <v>275</v>
      </c>
      <c r="AI523" s="149" t="s">
        <v>275</v>
      </c>
      <c r="AJ523" s="94"/>
    </row>
    <row r="524" spans="1:36" ht="26" outlineLevel="1" x14ac:dyDescent="0.3">
      <c r="A524" s="165">
        <v>507</v>
      </c>
      <c r="B524" s="166" t="s">
        <v>923</v>
      </c>
      <c r="C524" s="293" t="s">
        <v>470</v>
      </c>
      <c r="D524" s="187" t="s">
        <v>3443</v>
      </c>
      <c r="E524" s="188" t="s">
        <v>3790</v>
      </c>
      <c r="F524" s="189">
        <v>4</v>
      </c>
      <c r="G524" s="190">
        <v>45</v>
      </c>
      <c r="H524" s="190">
        <v>414</v>
      </c>
      <c r="I524" s="190">
        <v>414</v>
      </c>
      <c r="J524" s="170" t="s">
        <v>925</v>
      </c>
      <c r="K524" s="170">
        <v>1.561339194193536</v>
      </c>
      <c r="L524" s="170">
        <v>0.59502658129078756</v>
      </c>
      <c r="M524" s="170">
        <v>0.48544369245989194</v>
      </c>
      <c r="N524" s="170">
        <v>1.1751398190000217</v>
      </c>
      <c r="O524" s="170">
        <v>0.90242201896091156</v>
      </c>
      <c r="P524" s="170">
        <v>7.789021474796745</v>
      </c>
      <c r="Q524" s="170">
        <v>2.2075161837183672</v>
      </c>
      <c r="R524" s="170">
        <v>5.249128827093668</v>
      </c>
      <c r="S524" s="170">
        <v>4.1743061150789007</v>
      </c>
      <c r="T524" s="170">
        <v>1.6097734108126778</v>
      </c>
      <c r="U524" s="170">
        <v>16.948273990008314</v>
      </c>
      <c r="V524" s="170">
        <v>0.17302143548476515</v>
      </c>
      <c r="W524" s="170">
        <v>0.29766536516170267</v>
      </c>
      <c r="X524" s="170">
        <v>3.1287204350060756</v>
      </c>
      <c r="Y524" s="170">
        <v>4.1140879372531893</v>
      </c>
      <c r="Z524" s="170">
        <v>1.3307147403506933E-2</v>
      </c>
      <c r="AA524" s="170">
        <v>0</v>
      </c>
      <c r="AB524" s="170" t="s">
        <v>925</v>
      </c>
      <c r="AC524" s="191" t="s">
        <v>1923</v>
      </c>
      <c r="AD524" s="241" t="s">
        <v>275</v>
      </c>
      <c r="AE524" s="193" t="s">
        <v>275</v>
      </c>
      <c r="AF524" s="192" t="s">
        <v>275</v>
      </c>
      <c r="AG524" s="191" t="s">
        <v>275</v>
      </c>
      <c r="AH524" s="194" t="s">
        <v>275</v>
      </c>
      <c r="AI524" s="169" t="s">
        <v>275</v>
      </c>
      <c r="AJ524" s="94"/>
    </row>
    <row r="525" spans="1:36" ht="26" outlineLevel="1" x14ac:dyDescent="0.3">
      <c r="A525" s="165">
        <v>508</v>
      </c>
      <c r="B525" s="166" t="s">
        <v>923</v>
      </c>
      <c r="C525" s="293" t="s">
        <v>1478</v>
      </c>
      <c r="D525" s="187" t="s">
        <v>3444</v>
      </c>
      <c r="E525" s="188" t="s">
        <v>3791</v>
      </c>
      <c r="F525" s="189">
        <v>4</v>
      </c>
      <c r="G525" s="190">
        <v>45</v>
      </c>
      <c r="H525" s="190">
        <v>420</v>
      </c>
      <c r="I525" s="190">
        <v>420</v>
      </c>
      <c r="J525" s="170" t="s">
        <v>925</v>
      </c>
      <c r="K525" s="170">
        <v>3.5134018157888418</v>
      </c>
      <c r="L525" s="170">
        <v>0.42698272009795407</v>
      </c>
      <c r="M525" s="170">
        <v>4.3263048322312138E-4</v>
      </c>
      <c r="N525" s="170">
        <v>0.60381393439690245</v>
      </c>
      <c r="O525" s="170">
        <v>0.28627138196904706</v>
      </c>
      <c r="P525" s="170">
        <v>0.78093629369766937</v>
      </c>
      <c r="Q525" s="170">
        <v>0.21553477556368009</v>
      </c>
      <c r="R525" s="170">
        <v>0.83619289775797856</v>
      </c>
      <c r="S525" s="170">
        <v>0.15170507283608925</v>
      </c>
      <c r="T525" s="170">
        <v>0.47762331958915821</v>
      </c>
      <c r="U525" s="170">
        <v>2.0420993704852135</v>
      </c>
      <c r="V525" s="170">
        <v>0</v>
      </c>
      <c r="W525" s="170">
        <v>6.9536584876947805E-2</v>
      </c>
      <c r="X525" s="170">
        <v>1.43515018378367E-2</v>
      </c>
      <c r="Y525" s="170">
        <v>0.76119905829471768</v>
      </c>
      <c r="Z525" s="170">
        <v>0</v>
      </c>
      <c r="AA525" s="170">
        <v>0</v>
      </c>
      <c r="AB525" s="170" t="s">
        <v>925</v>
      </c>
      <c r="AC525" s="191" t="s">
        <v>1923</v>
      </c>
      <c r="AD525" s="241" t="s">
        <v>275</v>
      </c>
      <c r="AE525" s="193" t="s">
        <v>275</v>
      </c>
      <c r="AF525" s="192" t="s">
        <v>275</v>
      </c>
      <c r="AG525" s="191" t="s">
        <v>275</v>
      </c>
      <c r="AH525" s="194" t="s">
        <v>275</v>
      </c>
      <c r="AI525" s="169" t="s">
        <v>275</v>
      </c>
      <c r="AJ525" s="94"/>
    </row>
    <row r="526" spans="1:36" ht="26" outlineLevel="1" x14ac:dyDescent="0.3">
      <c r="A526" s="482">
        <v>509</v>
      </c>
      <c r="B526" s="483" t="s">
        <v>275</v>
      </c>
      <c r="C526" s="483" t="s">
        <v>476</v>
      </c>
      <c r="D526" s="482" t="s">
        <v>3445</v>
      </c>
      <c r="E526" s="592" t="s">
        <v>275</v>
      </c>
      <c r="F526" s="593" t="s">
        <v>275</v>
      </c>
      <c r="G526" s="593" t="s">
        <v>275</v>
      </c>
      <c r="H526" s="593" t="s">
        <v>275</v>
      </c>
      <c r="I526" s="593" t="s">
        <v>275</v>
      </c>
      <c r="J526" s="486" t="s">
        <v>925</v>
      </c>
      <c r="K526" s="486" t="s">
        <v>1351</v>
      </c>
      <c r="L526" s="486" t="s">
        <v>1351</v>
      </c>
      <c r="M526" s="486" t="s">
        <v>1351</v>
      </c>
      <c r="N526" s="486" t="s">
        <v>1351</v>
      </c>
      <c r="O526" s="486" t="s">
        <v>1351</v>
      </c>
      <c r="P526" s="486" t="s">
        <v>1351</v>
      </c>
      <c r="Q526" s="486" t="s">
        <v>1351</v>
      </c>
      <c r="R526" s="486" t="s">
        <v>1351</v>
      </c>
      <c r="S526" s="486" t="s">
        <v>1351</v>
      </c>
      <c r="T526" s="486" t="s">
        <v>1351</v>
      </c>
      <c r="U526" s="486" t="s">
        <v>1351</v>
      </c>
      <c r="V526" s="486" t="s">
        <v>1351</v>
      </c>
      <c r="W526" s="486" t="s">
        <v>1351</v>
      </c>
      <c r="X526" s="486" t="s">
        <v>1351</v>
      </c>
      <c r="Y526" s="486" t="s">
        <v>1351</v>
      </c>
      <c r="Z526" s="486" t="s">
        <v>1351</v>
      </c>
      <c r="AA526" s="486" t="s">
        <v>1351</v>
      </c>
      <c r="AB526" s="486" t="s">
        <v>275</v>
      </c>
      <c r="AC526" s="316" t="s">
        <v>3121</v>
      </c>
      <c r="AD526" s="594" t="s">
        <v>275</v>
      </c>
      <c r="AE526" s="595" t="s">
        <v>275</v>
      </c>
      <c r="AF526" s="596" t="s">
        <v>275</v>
      </c>
      <c r="AG526" s="316" t="s">
        <v>275</v>
      </c>
      <c r="AH526" s="597" t="s">
        <v>275</v>
      </c>
      <c r="AI526" s="485" t="s">
        <v>275</v>
      </c>
      <c r="AJ526" s="94"/>
    </row>
    <row r="527" spans="1:36" x14ac:dyDescent="0.3">
      <c r="A527" s="138">
        <v>510</v>
      </c>
      <c r="B527" s="138" t="s">
        <v>923</v>
      </c>
      <c r="C527" s="172" t="s">
        <v>3446</v>
      </c>
      <c r="D527" s="138" t="s">
        <v>3447</v>
      </c>
      <c r="E527" s="172" t="s">
        <v>275</v>
      </c>
      <c r="F527" s="141" t="s">
        <v>275</v>
      </c>
      <c r="G527" s="141" t="s">
        <v>275</v>
      </c>
      <c r="H527" s="141" t="s">
        <v>275</v>
      </c>
      <c r="I527" s="141" t="s">
        <v>275</v>
      </c>
      <c r="J527" s="244" t="s">
        <v>275</v>
      </c>
      <c r="K527" s="244" t="s">
        <v>275</v>
      </c>
      <c r="L527" s="244" t="s">
        <v>275</v>
      </c>
      <c r="M527" s="244" t="s">
        <v>275</v>
      </c>
      <c r="N527" s="244" t="s">
        <v>275</v>
      </c>
      <c r="O527" s="244" t="s">
        <v>275</v>
      </c>
      <c r="P527" s="244" t="s">
        <v>275</v>
      </c>
      <c r="Q527" s="244" t="s">
        <v>275</v>
      </c>
      <c r="R527" s="244" t="s">
        <v>275</v>
      </c>
      <c r="S527" s="244" t="s">
        <v>275</v>
      </c>
      <c r="T527" s="244" t="s">
        <v>275</v>
      </c>
      <c r="U527" s="244" t="s">
        <v>275</v>
      </c>
      <c r="V527" s="244" t="s">
        <v>275</v>
      </c>
      <c r="W527" s="244" t="s">
        <v>275</v>
      </c>
      <c r="X527" s="244" t="s">
        <v>275</v>
      </c>
      <c r="Y527" s="244" t="s">
        <v>275</v>
      </c>
      <c r="Z527" s="244" t="s">
        <v>275</v>
      </c>
      <c r="AA527" s="244" t="s">
        <v>275</v>
      </c>
      <c r="AB527" s="244" t="s">
        <v>275</v>
      </c>
      <c r="AC527" s="140" t="s">
        <v>275</v>
      </c>
      <c r="AD527" s="341" t="s">
        <v>275</v>
      </c>
      <c r="AE527" s="143" t="s">
        <v>275</v>
      </c>
      <c r="AF527" s="142" t="s">
        <v>275</v>
      </c>
      <c r="AG527" s="140" t="s">
        <v>275</v>
      </c>
      <c r="AH527" s="144" t="s">
        <v>275</v>
      </c>
      <c r="AI527" s="141" t="s">
        <v>275</v>
      </c>
      <c r="AJ527" s="94"/>
    </row>
    <row r="528" spans="1:36" ht="26" outlineLevel="1" x14ac:dyDescent="0.3">
      <c r="A528" s="145">
        <v>511</v>
      </c>
      <c r="B528" s="146" t="s">
        <v>923</v>
      </c>
      <c r="C528" s="146" t="s">
        <v>3448</v>
      </c>
      <c r="D528" s="145" t="s">
        <v>3449</v>
      </c>
      <c r="E528" s="245" t="s">
        <v>275</v>
      </c>
      <c r="F528" s="246" t="s">
        <v>275</v>
      </c>
      <c r="G528" s="246" t="s">
        <v>275</v>
      </c>
      <c r="H528" s="246" t="s">
        <v>275</v>
      </c>
      <c r="I528" s="246" t="s">
        <v>275</v>
      </c>
      <c r="J528" s="150" t="s">
        <v>925</v>
      </c>
      <c r="K528" s="150">
        <f>K530</f>
        <v>1.9735581025039675</v>
      </c>
      <c r="L528" s="150">
        <f t="shared" ref="L528:AA528" si="201">L530</f>
        <v>0.50567852290354498</v>
      </c>
      <c r="M528" s="150">
        <f t="shared" si="201"/>
        <v>2.0437019026642207E-2</v>
      </c>
      <c r="N528" s="150">
        <f t="shared" si="201"/>
        <v>0.78520241166148164</v>
      </c>
      <c r="O528" s="150">
        <f t="shared" si="201"/>
        <v>3.6779126883213284</v>
      </c>
      <c r="P528" s="150">
        <f t="shared" si="201"/>
        <v>3.8005946877756043</v>
      </c>
      <c r="Q528" s="150">
        <f t="shared" si="201"/>
        <v>10.71696164093855</v>
      </c>
      <c r="R528" s="150">
        <f t="shared" si="201"/>
        <v>1.9881023037149665</v>
      </c>
      <c r="S528" s="150">
        <f t="shared" si="201"/>
        <v>2.7218142461411454</v>
      </c>
      <c r="T528" s="150">
        <f t="shared" si="201"/>
        <v>4.2551101068154091</v>
      </c>
      <c r="U528" s="150">
        <f t="shared" si="201"/>
        <v>4.2257583826546057</v>
      </c>
      <c r="V528" s="150">
        <f t="shared" si="201"/>
        <v>0</v>
      </c>
      <c r="W528" s="150">
        <f t="shared" si="201"/>
        <v>0.2087399692296007</v>
      </c>
      <c r="X528" s="150">
        <f t="shared" si="201"/>
        <v>2.0637947526709225E-2</v>
      </c>
      <c r="Y528" s="150">
        <f t="shared" si="201"/>
        <v>5.5057164431322541</v>
      </c>
      <c r="Z528" s="150">
        <f t="shared" si="201"/>
        <v>2.4540514413408838E-2</v>
      </c>
      <c r="AA528" s="150">
        <f t="shared" si="201"/>
        <v>0</v>
      </c>
      <c r="AB528" s="150" t="s">
        <v>925</v>
      </c>
      <c r="AC528" s="148" t="s">
        <v>3451</v>
      </c>
      <c r="AD528" s="247" t="s">
        <v>275</v>
      </c>
      <c r="AE528" s="248" t="s">
        <v>275</v>
      </c>
      <c r="AF528" s="306" t="s">
        <v>275</v>
      </c>
      <c r="AG528" s="148" t="s">
        <v>275</v>
      </c>
      <c r="AH528" s="250" t="s">
        <v>275</v>
      </c>
      <c r="AI528" s="149" t="s">
        <v>275</v>
      </c>
      <c r="AJ528" s="94"/>
    </row>
    <row r="529" spans="1:36" ht="39" outlineLevel="1" x14ac:dyDescent="0.3">
      <c r="A529" s="165">
        <v>512</v>
      </c>
      <c r="B529" s="166" t="s">
        <v>275</v>
      </c>
      <c r="C529" s="293" t="s">
        <v>275</v>
      </c>
      <c r="D529" s="187" t="s">
        <v>1809</v>
      </c>
      <c r="E529" s="188" t="s">
        <v>3792</v>
      </c>
      <c r="F529" s="189">
        <v>4</v>
      </c>
      <c r="G529" s="190">
        <v>45</v>
      </c>
      <c r="H529" s="190">
        <v>417</v>
      </c>
      <c r="I529" s="190">
        <v>417</v>
      </c>
      <c r="J529" s="170" t="s">
        <v>925</v>
      </c>
      <c r="K529" s="170">
        <v>1.9735581025039675</v>
      </c>
      <c r="L529" s="170">
        <v>0.50567852290354498</v>
      </c>
      <c r="M529" s="170">
        <v>2.0437019026642207E-2</v>
      </c>
      <c r="N529" s="170">
        <v>0.78520241166148164</v>
      </c>
      <c r="O529" s="170">
        <v>3.6779126883213284</v>
      </c>
      <c r="P529" s="170">
        <v>3.8005946877756043</v>
      </c>
      <c r="Q529" s="170">
        <v>10.71696164093855</v>
      </c>
      <c r="R529" s="170">
        <v>1.9881023037149665</v>
      </c>
      <c r="S529" s="170">
        <v>2.7218142461411454</v>
      </c>
      <c r="T529" s="170">
        <v>4.2551101068154091</v>
      </c>
      <c r="U529" s="170">
        <v>4.2257583826546057</v>
      </c>
      <c r="V529" s="170">
        <v>0</v>
      </c>
      <c r="W529" s="170">
        <v>0.2087399692296007</v>
      </c>
      <c r="X529" s="170">
        <v>2.0637947526709225E-2</v>
      </c>
      <c r="Y529" s="170">
        <v>5.5057164431322541</v>
      </c>
      <c r="Z529" s="170">
        <v>2.4540514413408838E-2</v>
      </c>
      <c r="AA529" s="170">
        <v>0</v>
      </c>
      <c r="AB529" s="170" t="s">
        <v>925</v>
      </c>
      <c r="AC529" s="191" t="s">
        <v>1923</v>
      </c>
      <c r="AD529" s="241" t="s">
        <v>275</v>
      </c>
      <c r="AE529" s="429" t="s">
        <v>275</v>
      </c>
      <c r="AF529" s="192" t="s">
        <v>275</v>
      </c>
      <c r="AG529" s="191" t="s">
        <v>275</v>
      </c>
      <c r="AH529" s="194" t="s">
        <v>275</v>
      </c>
      <c r="AI529" s="169" t="s">
        <v>275</v>
      </c>
      <c r="AJ529" s="94"/>
    </row>
    <row r="530" spans="1:36" ht="26" outlineLevel="1" x14ac:dyDescent="0.3">
      <c r="A530" s="208">
        <v>513</v>
      </c>
      <c r="B530" s="209" t="s">
        <v>923</v>
      </c>
      <c r="C530" s="209" t="s">
        <v>427</v>
      </c>
      <c r="D530" s="208" t="s">
        <v>3450</v>
      </c>
      <c r="E530" s="214" t="s">
        <v>275</v>
      </c>
      <c r="F530" s="212" t="s">
        <v>275</v>
      </c>
      <c r="G530" s="212" t="s">
        <v>275</v>
      </c>
      <c r="H530" s="212" t="s">
        <v>275</v>
      </c>
      <c r="I530" s="212" t="s">
        <v>275</v>
      </c>
      <c r="J530" s="213" t="s">
        <v>925</v>
      </c>
      <c r="K530" s="213">
        <f t="shared" ref="K530:AA530" si="202">K529</f>
        <v>1.9735581025039675</v>
      </c>
      <c r="L530" s="213">
        <f t="shared" si="202"/>
        <v>0.50567852290354498</v>
      </c>
      <c r="M530" s="213">
        <f t="shared" si="202"/>
        <v>2.0437019026642207E-2</v>
      </c>
      <c r="N530" s="213">
        <f t="shared" si="202"/>
        <v>0.78520241166148164</v>
      </c>
      <c r="O530" s="213">
        <f t="shared" si="202"/>
        <v>3.6779126883213284</v>
      </c>
      <c r="P530" s="213">
        <f t="shared" si="202"/>
        <v>3.8005946877756043</v>
      </c>
      <c r="Q530" s="213">
        <f t="shared" si="202"/>
        <v>10.71696164093855</v>
      </c>
      <c r="R530" s="213">
        <f t="shared" si="202"/>
        <v>1.9881023037149665</v>
      </c>
      <c r="S530" s="213">
        <f t="shared" si="202"/>
        <v>2.7218142461411454</v>
      </c>
      <c r="T530" s="213">
        <f t="shared" si="202"/>
        <v>4.2551101068154091</v>
      </c>
      <c r="U530" s="213">
        <f t="shared" si="202"/>
        <v>4.2257583826546057</v>
      </c>
      <c r="V530" s="213">
        <f t="shared" si="202"/>
        <v>0</v>
      </c>
      <c r="W530" s="213">
        <f t="shared" si="202"/>
        <v>0.2087399692296007</v>
      </c>
      <c r="X530" s="213">
        <f t="shared" si="202"/>
        <v>2.0637947526709225E-2</v>
      </c>
      <c r="Y530" s="213">
        <f t="shared" si="202"/>
        <v>5.5057164431322541</v>
      </c>
      <c r="Z530" s="213">
        <f t="shared" si="202"/>
        <v>2.4540514413408838E-2</v>
      </c>
      <c r="AA530" s="213">
        <f t="shared" si="202"/>
        <v>0</v>
      </c>
      <c r="AB530" s="213" t="s">
        <v>925</v>
      </c>
      <c r="AC530" s="214" t="s">
        <v>1479</v>
      </c>
      <c r="AD530" s="215" t="s">
        <v>275</v>
      </c>
      <c r="AE530" s="216" t="s">
        <v>275</v>
      </c>
      <c r="AF530" s="217" t="s">
        <v>275</v>
      </c>
      <c r="AG530" s="214" t="s">
        <v>275</v>
      </c>
      <c r="AH530" s="443" t="s">
        <v>275</v>
      </c>
      <c r="AI530" s="331" t="s">
        <v>275</v>
      </c>
      <c r="AJ530" s="94"/>
    </row>
    <row r="531" spans="1:36" ht="26" x14ac:dyDescent="0.3">
      <c r="A531" s="138">
        <v>514</v>
      </c>
      <c r="B531" s="138" t="s">
        <v>923</v>
      </c>
      <c r="C531" s="172" t="s">
        <v>3452</v>
      </c>
      <c r="D531" s="138" t="s">
        <v>3453</v>
      </c>
      <c r="E531" s="172" t="s">
        <v>275</v>
      </c>
      <c r="F531" s="141" t="s">
        <v>275</v>
      </c>
      <c r="G531" s="141" t="s">
        <v>275</v>
      </c>
      <c r="H531" s="141" t="s">
        <v>275</v>
      </c>
      <c r="I531" s="141" t="s">
        <v>275</v>
      </c>
      <c r="J531" s="244" t="s">
        <v>275</v>
      </c>
      <c r="K531" s="244" t="s">
        <v>275</v>
      </c>
      <c r="L531" s="244" t="s">
        <v>275</v>
      </c>
      <c r="M531" s="244" t="s">
        <v>275</v>
      </c>
      <c r="N531" s="244" t="s">
        <v>275</v>
      </c>
      <c r="O531" s="244" t="s">
        <v>275</v>
      </c>
      <c r="P531" s="244" t="s">
        <v>275</v>
      </c>
      <c r="Q531" s="244" t="s">
        <v>275</v>
      </c>
      <c r="R531" s="244" t="s">
        <v>275</v>
      </c>
      <c r="S531" s="244" t="s">
        <v>275</v>
      </c>
      <c r="T531" s="244" t="s">
        <v>275</v>
      </c>
      <c r="U531" s="244" t="s">
        <v>275</v>
      </c>
      <c r="V531" s="244" t="s">
        <v>275</v>
      </c>
      <c r="W531" s="244" t="s">
        <v>275</v>
      </c>
      <c r="X531" s="244" t="s">
        <v>275</v>
      </c>
      <c r="Y531" s="244" t="s">
        <v>275</v>
      </c>
      <c r="Z531" s="244" t="s">
        <v>275</v>
      </c>
      <c r="AA531" s="244" t="s">
        <v>275</v>
      </c>
      <c r="AB531" s="244" t="s">
        <v>275</v>
      </c>
      <c r="AC531" s="140" t="s">
        <v>275</v>
      </c>
      <c r="AD531" s="341" t="s">
        <v>275</v>
      </c>
      <c r="AE531" s="143" t="s">
        <v>275</v>
      </c>
      <c r="AF531" s="142" t="s">
        <v>275</v>
      </c>
      <c r="AG531" s="140" t="s">
        <v>275</v>
      </c>
      <c r="AH531" s="144" t="s">
        <v>275</v>
      </c>
      <c r="AI531" s="141" t="s">
        <v>275</v>
      </c>
      <c r="AJ531" s="94"/>
    </row>
    <row r="532" spans="1:36" ht="26" outlineLevel="1" x14ac:dyDescent="0.3">
      <c r="A532" s="460">
        <v>515</v>
      </c>
      <c r="B532" s="461" t="s">
        <v>275</v>
      </c>
      <c r="C532" s="461" t="s">
        <v>3081</v>
      </c>
      <c r="D532" s="460" t="s">
        <v>3458</v>
      </c>
      <c r="E532" s="469" t="s">
        <v>275</v>
      </c>
      <c r="F532" s="609" t="s">
        <v>275</v>
      </c>
      <c r="G532" s="609" t="s">
        <v>275</v>
      </c>
      <c r="H532" s="609" t="s">
        <v>275</v>
      </c>
      <c r="I532" s="609" t="s">
        <v>275</v>
      </c>
      <c r="J532" s="610" t="s">
        <v>925</v>
      </c>
      <c r="K532" s="610" t="s">
        <v>1351</v>
      </c>
      <c r="L532" s="610" t="s">
        <v>1351</v>
      </c>
      <c r="M532" s="610" t="s">
        <v>1351</v>
      </c>
      <c r="N532" s="610" t="s">
        <v>1351</v>
      </c>
      <c r="O532" s="610" t="s">
        <v>1351</v>
      </c>
      <c r="P532" s="610" t="s">
        <v>1351</v>
      </c>
      <c r="Q532" s="610" t="s">
        <v>1351</v>
      </c>
      <c r="R532" s="610" t="s">
        <v>1351</v>
      </c>
      <c r="S532" s="610" t="s">
        <v>1351</v>
      </c>
      <c r="T532" s="610" t="s">
        <v>1351</v>
      </c>
      <c r="U532" s="610" t="s">
        <v>1351</v>
      </c>
      <c r="V532" s="610" t="s">
        <v>1351</v>
      </c>
      <c r="W532" s="610" t="s">
        <v>1351</v>
      </c>
      <c r="X532" s="610" t="s">
        <v>1351</v>
      </c>
      <c r="Y532" s="610" t="s">
        <v>1351</v>
      </c>
      <c r="Z532" s="610" t="s">
        <v>1351</v>
      </c>
      <c r="AA532" s="610" t="s">
        <v>1351</v>
      </c>
      <c r="AB532" s="610" t="s">
        <v>275</v>
      </c>
      <c r="AC532" s="316" t="s">
        <v>3121</v>
      </c>
      <c r="AD532" s="467" t="s">
        <v>275</v>
      </c>
      <c r="AE532" s="468" t="s">
        <v>275</v>
      </c>
      <c r="AF532" s="464" t="s">
        <v>275</v>
      </c>
      <c r="AG532" s="469" t="s">
        <v>275</v>
      </c>
      <c r="AH532" s="318" t="s">
        <v>275</v>
      </c>
      <c r="AI532" s="470" t="s">
        <v>275</v>
      </c>
      <c r="AJ532" s="94"/>
    </row>
    <row r="533" spans="1:36" x14ac:dyDescent="0.3">
      <c r="A533" s="138">
        <v>516</v>
      </c>
      <c r="B533" s="138" t="s">
        <v>923</v>
      </c>
      <c r="C533" s="172" t="s">
        <v>363</v>
      </c>
      <c r="D533" s="138" t="s">
        <v>317</v>
      </c>
      <c r="E533" s="172" t="s">
        <v>275</v>
      </c>
      <c r="F533" s="141" t="s">
        <v>275</v>
      </c>
      <c r="G533" s="141" t="s">
        <v>275</v>
      </c>
      <c r="H533" s="141" t="s">
        <v>275</v>
      </c>
      <c r="I533" s="141" t="s">
        <v>275</v>
      </c>
      <c r="J533" s="244" t="s">
        <v>275</v>
      </c>
      <c r="K533" s="244" t="s">
        <v>275</v>
      </c>
      <c r="L533" s="244" t="s">
        <v>275</v>
      </c>
      <c r="M533" s="244" t="s">
        <v>275</v>
      </c>
      <c r="N533" s="244" t="s">
        <v>275</v>
      </c>
      <c r="O533" s="244" t="s">
        <v>275</v>
      </c>
      <c r="P533" s="244" t="s">
        <v>275</v>
      </c>
      <c r="Q533" s="244" t="s">
        <v>275</v>
      </c>
      <c r="R533" s="244" t="s">
        <v>275</v>
      </c>
      <c r="S533" s="244" t="s">
        <v>275</v>
      </c>
      <c r="T533" s="244" t="s">
        <v>275</v>
      </c>
      <c r="U533" s="244" t="s">
        <v>275</v>
      </c>
      <c r="V533" s="244" t="s">
        <v>275</v>
      </c>
      <c r="W533" s="244" t="s">
        <v>275</v>
      </c>
      <c r="X533" s="244" t="s">
        <v>275</v>
      </c>
      <c r="Y533" s="244" t="s">
        <v>275</v>
      </c>
      <c r="Z533" s="244" t="s">
        <v>275</v>
      </c>
      <c r="AA533" s="244" t="s">
        <v>275</v>
      </c>
      <c r="AB533" s="244" t="s">
        <v>275</v>
      </c>
      <c r="AC533" s="140" t="s">
        <v>275</v>
      </c>
      <c r="AD533" s="341" t="s">
        <v>275</v>
      </c>
      <c r="AE533" s="143" t="s">
        <v>275</v>
      </c>
      <c r="AF533" s="142" t="s">
        <v>275</v>
      </c>
      <c r="AG533" s="140" t="s">
        <v>275</v>
      </c>
      <c r="AH533" s="144" t="s">
        <v>275</v>
      </c>
      <c r="AI533" s="141" t="s">
        <v>275</v>
      </c>
      <c r="AJ533" s="94"/>
    </row>
    <row r="534" spans="1:36" outlineLevel="1" x14ac:dyDescent="0.3">
      <c r="A534" s="145">
        <v>517</v>
      </c>
      <c r="B534" s="146" t="s">
        <v>923</v>
      </c>
      <c r="C534" s="405" t="s">
        <v>477</v>
      </c>
      <c r="D534" s="406" t="s">
        <v>3454</v>
      </c>
      <c r="E534" s="405" t="s">
        <v>275</v>
      </c>
      <c r="F534" s="150" t="s">
        <v>275</v>
      </c>
      <c r="G534" s="150" t="s">
        <v>275</v>
      </c>
      <c r="H534" s="150" t="s">
        <v>275</v>
      </c>
      <c r="I534" s="150" t="s">
        <v>275</v>
      </c>
      <c r="J534" s="150" t="s">
        <v>925</v>
      </c>
      <c r="K534" s="150">
        <f>SUM(K537,K567,K573)</f>
        <v>87.293419576678275</v>
      </c>
      <c r="L534" s="150">
        <f t="shared" ref="L534:AA534" si="203">SUM(L537,L567,L573)</f>
        <v>64.03670635083958</v>
      </c>
      <c r="M534" s="150">
        <f t="shared" si="203"/>
        <v>37.152089057267602</v>
      </c>
      <c r="N534" s="150">
        <f t="shared" si="203"/>
        <v>89.818311115594881</v>
      </c>
      <c r="O534" s="150">
        <f t="shared" si="203"/>
        <v>91.017640382130665</v>
      </c>
      <c r="P534" s="150">
        <f t="shared" si="203"/>
        <v>98.204870716089516</v>
      </c>
      <c r="Q534" s="150">
        <f t="shared" si="203"/>
        <v>112.88111449921311</v>
      </c>
      <c r="R534" s="150">
        <f t="shared" si="203"/>
        <v>123.04843025519762</v>
      </c>
      <c r="S534" s="150">
        <f t="shared" si="203"/>
        <v>47.727587741799894</v>
      </c>
      <c r="T534" s="150">
        <f t="shared" si="203"/>
        <v>204.75150996229857</v>
      </c>
      <c r="U534" s="150">
        <f t="shared" si="203"/>
        <v>227.52413559624543</v>
      </c>
      <c r="V534" s="150">
        <f t="shared" si="203"/>
        <v>110.05120687757788</v>
      </c>
      <c r="W534" s="150">
        <f t="shared" si="203"/>
        <v>46.566086134601889</v>
      </c>
      <c r="X534" s="150">
        <f t="shared" si="203"/>
        <v>30.774502239828255</v>
      </c>
      <c r="Y534" s="150">
        <f t="shared" si="203"/>
        <v>112.5336925968772</v>
      </c>
      <c r="Z534" s="150">
        <f t="shared" si="203"/>
        <v>75.534405296254832</v>
      </c>
      <c r="AA534" s="150">
        <f t="shared" si="203"/>
        <v>43.680250251932087</v>
      </c>
      <c r="AB534" s="150" t="s">
        <v>925</v>
      </c>
      <c r="AC534" s="146" t="s">
        <v>2190</v>
      </c>
      <c r="AD534" s="247" t="s">
        <v>275</v>
      </c>
      <c r="AE534" s="248" t="s">
        <v>275</v>
      </c>
      <c r="AF534" s="249" t="s">
        <v>275</v>
      </c>
      <c r="AG534" s="148" t="s">
        <v>275</v>
      </c>
      <c r="AH534" s="250" t="s">
        <v>275</v>
      </c>
      <c r="AI534" s="149" t="s">
        <v>275</v>
      </c>
      <c r="AJ534" s="94"/>
    </row>
    <row r="535" spans="1:36" ht="26" outlineLevel="1" x14ac:dyDescent="0.3">
      <c r="A535" s="165">
        <v>518</v>
      </c>
      <c r="B535" s="166" t="s">
        <v>275</v>
      </c>
      <c r="C535" s="343" t="s">
        <v>477</v>
      </c>
      <c r="D535" s="165" t="s">
        <v>1810</v>
      </c>
      <c r="E535" s="166" t="s">
        <v>944</v>
      </c>
      <c r="F535" s="282">
        <f>FLOOR(G535/10, 1)</f>
        <v>2</v>
      </c>
      <c r="G535" s="282">
        <v>20</v>
      </c>
      <c r="H535" s="169" t="s">
        <v>275</v>
      </c>
      <c r="I535" s="169" t="s">
        <v>275</v>
      </c>
      <c r="J535" s="170" t="s">
        <v>925</v>
      </c>
      <c r="K535" s="170">
        <v>15.613631413204246</v>
      </c>
      <c r="L535" s="170">
        <v>7.1070889587620858</v>
      </c>
      <c r="M535" s="170">
        <v>23.698516651356272</v>
      </c>
      <c r="N535" s="170">
        <v>19.237168729386589</v>
      </c>
      <c r="O535" s="170">
        <v>33.124719549996449</v>
      </c>
      <c r="P535" s="170">
        <v>27.257602593202762</v>
      </c>
      <c r="Q535" s="170">
        <v>9.9957693573521045</v>
      </c>
      <c r="R535" s="170">
        <v>8.1175026700652158</v>
      </c>
      <c r="S535" s="170">
        <v>20.137344882729181</v>
      </c>
      <c r="T535" s="170">
        <v>20.735390095411894</v>
      </c>
      <c r="U535" s="170">
        <v>6.4019158088309078</v>
      </c>
      <c r="V535" s="170">
        <v>36.686653121668812</v>
      </c>
      <c r="W535" s="170">
        <v>41.146639835627248</v>
      </c>
      <c r="X535" s="170">
        <v>17.13922634825893</v>
      </c>
      <c r="Y535" s="170">
        <v>10.459553853479552</v>
      </c>
      <c r="Z535" s="170">
        <v>70.127609497916524</v>
      </c>
      <c r="AA535" s="170">
        <v>9.0420345451519157</v>
      </c>
      <c r="AB535" s="170" t="s">
        <v>925</v>
      </c>
      <c r="AC535" s="166" t="s">
        <v>1937</v>
      </c>
      <c r="AD535" s="170" t="s">
        <v>275</v>
      </c>
      <c r="AE535" s="165" t="s">
        <v>275</v>
      </c>
      <c r="AF535" s="169" t="s">
        <v>275</v>
      </c>
      <c r="AG535" s="166" t="s">
        <v>275</v>
      </c>
      <c r="AH535" s="171" t="s">
        <v>275</v>
      </c>
      <c r="AI535" s="169" t="s">
        <v>275</v>
      </c>
      <c r="AJ535" s="94"/>
    </row>
    <row r="536" spans="1:36" x14ac:dyDescent="0.3">
      <c r="A536" s="138">
        <v>519</v>
      </c>
      <c r="B536" s="138" t="s">
        <v>923</v>
      </c>
      <c r="C536" s="172" t="s">
        <v>3455</v>
      </c>
      <c r="D536" s="138" t="s">
        <v>3456</v>
      </c>
      <c r="E536" s="172" t="s">
        <v>275</v>
      </c>
      <c r="F536" s="141" t="s">
        <v>275</v>
      </c>
      <c r="G536" s="141" t="s">
        <v>275</v>
      </c>
      <c r="H536" s="141" t="s">
        <v>275</v>
      </c>
      <c r="I536" s="141" t="s">
        <v>275</v>
      </c>
      <c r="J536" s="244" t="s">
        <v>275</v>
      </c>
      <c r="K536" s="244" t="s">
        <v>275</v>
      </c>
      <c r="L536" s="244" t="s">
        <v>275</v>
      </c>
      <c r="M536" s="244" t="s">
        <v>275</v>
      </c>
      <c r="N536" s="244" t="s">
        <v>275</v>
      </c>
      <c r="O536" s="244" t="s">
        <v>275</v>
      </c>
      <c r="P536" s="244" t="s">
        <v>275</v>
      </c>
      <c r="Q536" s="244" t="s">
        <v>275</v>
      </c>
      <c r="R536" s="244" t="s">
        <v>275</v>
      </c>
      <c r="S536" s="244" t="s">
        <v>275</v>
      </c>
      <c r="T536" s="244" t="s">
        <v>275</v>
      </c>
      <c r="U536" s="244" t="s">
        <v>275</v>
      </c>
      <c r="V536" s="244" t="s">
        <v>275</v>
      </c>
      <c r="W536" s="244" t="s">
        <v>275</v>
      </c>
      <c r="X536" s="244" t="s">
        <v>275</v>
      </c>
      <c r="Y536" s="244" t="s">
        <v>275</v>
      </c>
      <c r="Z536" s="244" t="s">
        <v>275</v>
      </c>
      <c r="AA536" s="244" t="s">
        <v>275</v>
      </c>
      <c r="AB536" s="244" t="s">
        <v>275</v>
      </c>
      <c r="AC536" s="140" t="s">
        <v>275</v>
      </c>
      <c r="AD536" s="341" t="s">
        <v>275</v>
      </c>
      <c r="AE536" s="143" t="s">
        <v>275</v>
      </c>
      <c r="AF536" s="142" t="s">
        <v>275</v>
      </c>
      <c r="AG536" s="140" t="s">
        <v>275</v>
      </c>
      <c r="AH536" s="144" t="s">
        <v>275</v>
      </c>
      <c r="AI536" s="141" t="s">
        <v>275</v>
      </c>
      <c r="AJ536" s="94"/>
    </row>
    <row r="537" spans="1:36" ht="26" outlineLevel="1" x14ac:dyDescent="0.3">
      <c r="A537" s="145">
        <v>520</v>
      </c>
      <c r="B537" s="146" t="s">
        <v>923</v>
      </c>
      <c r="C537" s="405" t="s">
        <v>3457</v>
      </c>
      <c r="D537" s="406" t="s">
        <v>3461</v>
      </c>
      <c r="E537" s="405" t="s">
        <v>275</v>
      </c>
      <c r="F537" s="150" t="s">
        <v>275</v>
      </c>
      <c r="G537" s="150" t="s">
        <v>275</v>
      </c>
      <c r="H537" s="150" t="s">
        <v>275</v>
      </c>
      <c r="I537" s="150" t="s">
        <v>275</v>
      </c>
      <c r="J537" s="150" t="s">
        <v>925</v>
      </c>
      <c r="K537" s="150">
        <f>SUM(K538,K539,K540,K542,K565)</f>
        <v>78.204367592934773</v>
      </c>
      <c r="L537" s="150">
        <f t="shared" ref="L537:AA537" si="204">SUM(L538,L539,L540,L542,L565)</f>
        <v>60.682698515922567</v>
      </c>
      <c r="M537" s="150">
        <f t="shared" si="204"/>
        <v>35.889875499555984</v>
      </c>
      <c r="N537" s="150">
        <f t="shared" si="204"/>
        <v>80.341574738577975</v>
      </c>
      <c r="O537" s="150">
        <f t="shared" si="204"/>
        <v>75.902998700016511</v>
      </c>
      <c r="P537" s="150">
        <f t="shared" si="204"/>
        <v>87.62268595543695</v>
      </c>
      <c r="Q537" s="150">
        <f t="shared" si="204"/>
        <v>107.86820568396801</v>
      </c>
      <c r="R537" s="150">
        <f t="shared" si="204"/>
        <v>119.28881755799326</v>
      </c>
      <c r="S537" s="150">
        <f t="shared" si="204"/>
        <v>45.905953563612435</v>
      </c>
      <c r="T537" s="150">
        <f t="shared" si="204"/>
        <v>201.31486137744452</v>
      </c>
      <c r="U537" s="150">
        <f t="shared" si="204"/>
        <v>224.03571975682064</v>
      </c>
      <c r="V537" s="150">
        <f t="shared" si="204"/>
        <v>104.89676977845409</v>
      </c>
      <c r="W537" s="150">
        <f t="shared" si="204"/>
        <v>41.931044604559375</v>
      </c>
      <c r="X537" s="150">
        <f t="shared" si="204"/>
        <v>19.416804635934966</v>
      </c>
      <c r="Y537" s="150">
        <f t="shared" si="204"/>
        <v>108.31337692828015</v>
      </c>
      <c r="Z537" s="150">
        <f t="shared" si="204"/>
        <v>66.17831457203998</v>
      </c>
      <c r="AA537" s="150">
        <f t="shared" si="204"/>
        <v>42.47292150941874</v>
      </c>
      <c r="AB537" s="150" t="s">
        <v>925</v>
      </c>
      <c r="AC537" s="146" t="s">
        <v>3049</v>
      </c>
      <c r="AD537" s="247" t="s">
        <v>275</v>
      </c>
      <c r="AE537" s="248" t="s">
        <v>275</v>
      </c>
      <c r="AF537" s="249" t="s">
        <v>275</v>
      </c>
      <c r="AG537" s="148" t="s">
        <v>275</v>
      </c>
      <c r="AH537" s="250" t="s">
        <v>275</v>
      </c>
      <c r="AI537" s="149" t="s">
        <v>275</v>
      </c>
      <c r="AJ537" s="94"/>
    </row>
    <row r="538" spans="1:36" ht="143" outlineLevel="1" x14ac:dyDescent="0.3">
      <c r="A538" s="165">
        <v>521</v>
      </c>
      <c r="B538" s="166" t="s">
        <v>923</v>
      </c>
      <c r="C538" s="293" t="s">
        <v>268</v>
      </c>
      <c r="D538" s="187" t="s">
        <v>3793</v>
      </c>
      <c r="E538" s="187" t="s">
        <v>3794</v>
      </c>
      <c r="F538" s="189">
        <v>2</v>
      </c>
      <c r="G538" s="190">
        <v>20</v>
      </c>
      <c r="H538" s="190">
        <v>176</v>
      </c>
      <c r="I538" s="190">
        <v>176</v>
      </c>
      <c r="J538" s="170" t="s">
        <v>925</v>
      </c>
      <c r="K538" s="170">
        <v>2.3921399797499627</v>
      </c>
      <c r="L538" s="170">
        <v>1.6112882247528992</v>
      </c>
      <c r="M538" s="170">
        <v>10.472997487821823</v>
      </c>
      <c r="N538" s="170">
        <v>1.8447652796284262</v>
      </c>
      <c r="O538" s="170">
        <v>12.896025181394968</v>
      </c>
      <c r="P538" s="170">
        <v>7.443537334193346</v>
      </c>
      <c r="Q538" s="170">
        <v>1.5148773207980415</v>
      </c>
      <c r="R538" s="170">
        <v>1.4958263464976904</v>
      </c>
      <c r="S538" s="170">
        <v>1.8958700075244603</v>
      </c>
      <c r="T538" s="170">
        <v>5.1050733753046522</v>
      </c>
      <c r="U538" s="170">
        <v>1.3555934201985775</v>
      </c>
      <c r="V538" s="170">
        <v>23.432555832642016</v>
      </c>
      <c r="W538" s="170">
        <v>7.1131642670916033</v>
      </c>
      <c r="X538" s="170">
        <v>2.3255857883853794</v>
      </c>
      <c r="Y538" s="170">
        <v>3.7593014751958465</v>
      </c>
      <c r="Z538" s="170">
        <v>44.704496534273261</v>
      </c>
      <c r="AA538" s="170">
        <v>3.2747620924147576</v>
      </c>
      <c r="AB538" s="170" t="s">
        <v>925</v>
      </c>
      <c r="AC538" s="166" t="s">
        <v>1923</v>
      </c>
      <c r="AD538" s="241" t="s">
        <v>275</v>
      </c>
      <c r="AE538" s="193" t="s">
        <v>275</v>
      </c>
      <c r="AF538" s="192" t="s">
        <v>275</v>
      </c>
      <c r="AG538" s="191" t="s">
        <v>275</v>
      </c>
      <c r="AH538" s="194" t="s">
        <v>275</v>
      </c>
      <c r="AI538" s="169" t="s">
        <v>275</v>
      </c>
      <c r="AJ538" s="94"/>
    </row>
    <row r="539" spans="1:36" ht="39" outlineLevel="1" x14ac:dyDescent="0.3">
      <c r="A539" s="165">
        <v>522</v>
      </c>
      <c r="B539" s="166" t="s">
        <v>923</v>
      </c>
      <c r="C539" s="293" t="s">
        <v>469</v>
      </c>
      <c r="D539" s="187" t="s">
        <v>3795</v>
      </c>
      <c r="E539" s="187" t="s">
        <v>3796</v>
      </c>
      <c r="F539" s="189">
        <v>2</v>
      </c>
      <c r="G539" s="190">
        <v>20</v>
      </c>
      <c r="H539" s="190">
        <v>181</v>
      </c>
      <c r="I539" s="190">
        <v>181</v>
      </c>
      <c r="J539" s="170" t="s">
        <v>925</v>
      </c>
      <c r="K539" s="170">
        <v>1.2719384041981356</v>
      </c>
      <c r="L539" s="170">
        <v>2.119568015433474E-3</v>
      </c>
      <c r="M539" s="170">
        <v>0.12224773719663433</v>
      </c>
      <c r="N539" s="170">
        <v>2.4869918724853477</v>
      </c>
      <c r="O539" s="170">
        <v>0.23278895167590918</v>
      </c>
      <c r="P539" s="170">
        <v>5.5408609901745924</v>
      </c>
      <c r="Q539" s="170">
        <v>1.7011647382686158E-2</v>
      </c>
      <c r="R539" s="170">
        <v>1.0995809170227142E-2</v>
      </c>
      <c r="S539" s="170">
        <v>1.1568982616858001</v>
      </c>
      <c r="T539" s="170">
        <v>0.39946567542706807</v>
      </c>
      <c r="U539" s="170">
        <v>0</v>
      </c>
      <c r="V539" s="170">
        <v>5.8317434136397193E-2</v>
      </c>
      <c r="W539" s="170">
        <v>3.704640073528128</v>
      </c>
      <c r="X539" s="170">
        <v>3.3568961359207075E-2</v>
      </c>
      <c r="Y539" s="170">
        <v>0.16585123171834065</v>
      </c>
      <c r="Z539" s="170">
        <v>4.0933710509060214E-4</v>
      </c>
      <c r="AA539" s="170">
        <v>0</v>
      </c>
      <c r="AB539" s="170" t="s">
        <v>925</v>
      </c>
      <c r="AC539" s="166" t="s">
        <v>1923</v>
      </c>
      <c r="AD539" s="241" t="s">
        <v>275</v>
      </c>
      <c r="AE539" s="193" t="s">
        <v>275</v>
      </c>
      <c r="AF539" s="192" t="s">
        <v>275</v>
      </c>
      <c r="AG539" s="191" t="s">
        <v>275</v>
      </c>
      <c r="AH539" s="194" t="s">
        <v>275</v>
      </c>
      <c r="AI539" s="169" t="s">
        <v>275</v>
      </c>
      <c r="AJ539" s="94"/>
    </row>
    <row r="540" spans="1:36" ht="39" outlineLevel="1" x14ac:dyDescent="0.3">
      <c r="A540" s="165">
        <v>523</v>
      </c>
      <c r="B540" s="166" t="s">
        <v>923</v>
      </c>
      <c r="C540" s="293" t="s">
        <v>474</v>
      </c>
      <c r="D540" s="187" t="s">
        <v>3797</v>
      </c>
      <c r="E540" s="188" t="s">
        <v>3798</v>
      </c>
      <c r="F540" s="189">
        <v>2</v>
      </c>
      <c r="G540" s="190">
        <v>20</v>
      </c>
      <c r="H540" s="190">
        <v>195</v>
      </c>
      <c r="I540" s="190">
        <v>195</v>
      </c>
      <c r="J540" s="170" t="s">
        <v>925</v>
      </c>
      <c r="K540" s="170">
        <v>4.7264784248216063E-2</v>
      </c>
      <c r="L540" s="170">
        <v>0</v>
      </c>
      <c r="M540" s="170">
        <v>1.7388606589138353</v>
      </c>
      <c r="N540" s="170">
        <v>1.1589455281759666E-2</v>
      </c>
      <c r="O540" s="170">
        <v>1.0652906719403856E-2</v>
      </c>
      <c r="P540" s="170">
        <v>7.2370970695949735E-2</v>
      </c>
      <c r="Q540" s="170">
        <v>0</v>
      </c>
      <c r="R540" s="170">
        <v>0</v>
      </c>
      <c r="S540" s="170">
        <v>0.15882247299294361</v>
      </c>
      <c r="T540" s="170">
        <v>6.0273657475624963E-4</v>
      </c>
      <c r="U540" s="170">
        <v>0</v>
      </c>
      <c r="V540" s="170">
        <v>0</v>
      </c>
      <c r="W540" s="170">
        <v>12.770861012897887</v>
      </c>
      <c r="X540" s="170">
        <v>0.99355049789544114</v>
      </c>
      <c r="Y540" s="170">
        <v>3.1082903359922848E-4</v>
      </c>
      <c r="Z540" s="170">
        <v>4.3310946472531651</v>
      </c>
      <c r="AA540" s="170">
        <v>0</v>
      </c>
      <c r="AB540" s="170" t="s">
        <v>925</v>
      </c>
      <c r="AC540" s="166" t="s">
        <v>1923</v>
      </c>
      <c r="AD540" s="241" t="s">
        <v>275</v>
      </c>
      <c r="AE540" s="193" t="s">
        <v>275</v>
      </c>
      <c r="AF540" s="192" t="s">
        <v>275</v>
      </c>
      <c r="AG540" s="191" t="s">
        <v>275</v>
      </c>
      <c r="AH540" s="194" t="s">
        <v>275</v>
      </c>
      <c r="AI540" s="169" t="s">
        <v>275</v>
      </c>
      <c r="AJ540" s="94"/>
    </row>
    <row r="541" spans="1:36" ht="52" outlineLevel="1" x14ac:dyDescent="0.3">
      <c r="A541" s="376">
        <v>524</v>
      </c>
      <c r="B541" s="377" t="s">
        <v>275</v>
      </c>
      <c r="C541" s="377" t="s">
        <v>3593</v>
      </c>
      <c r="D541" s="376" t="s">
        <v>1863</v>
      </c>
      <c r="E541" s="611" t="s">
        <v>3799</v>
      </c>
      <c r="F541" s="379" t="s">
        <v>275</v>
      </c>
      <c r="G541" s="379" t="s">
        <v>275</v>
      </c>
      <c r="H541" s="379" t="s">
        <v>275</v>
      </c>
      <c r="I541" s="379">
        <v>210</v>
      </c>
      <c r="J541" s="380" t="s">
        <v>925</v>
      </c>
      <c r="K541" s="380" t="s">
        <v>275</v>
      </c>
      <c r="L541" s="380" t="s">
        <v>275</v>
      </c>
      <c r="M541" s="380" t="s">
        <v>275</v>
      </c>
      <c r="N541" s="380" t="s">
        <v>275</v>
      </c>
      <c r="O541" s="380" t="s">
        <v>275</v>
      </c>
      <c r="P541" s="380" t="s">
        <v>275</v>
      </c>
      <c r="Q541" s="380" t="s">
        <v>275</v>
      </c>
      <c r="R541" s="380" t="s">
        <v>275</v>
      </c>
      <c r="S541" s="380" t="s">
        <v>275</v>
      </c>
      <c r="T541" s="380" t="s">
        <v>275</v>
      </c>
      <c r="U541" s="380" t="s">
        <v>275</v>
      </c>
      <c r="V541" s="380" t="s">
        <v>275</v>
      </c>
      <c r="W541" s="380" t="s">
        <v>275</v>
      </c>
      <c r="X541" s="380" t="s">
        <v>275</v>
      </c>
      <c r="Y541" s="380" t="s">
        <v>275</v>
      </c>
      <c r="Z541" s="380" t="s">
        <v>275</v>
      </c>
      <c r="AA541" s="380" t="s">
        <v>275</v>
      </c>
      <c r="AB541" s="380" t="s">
        <v>275</v>
      </c>
      <c r="AC541" s="381" t="s">
        <v>932</v>
      </c>
      <c r="AD541" s="382" t="s">
        <v>275</v>
      </c>
      <c r="AE541" s="383" t="s">
        <v>275</v>
      </c>
      <c r="AF541" s="384" t="s">
        <v>275</v>
      </c>
      <c r="AG541" s="381" t="s">
        <v>275</v>
      </c>
      <c r="AH541" s="385" t="s">
        <v>275</v>
      </c>
      <c r="AI541" s="386" t="s">
        <v>275</v>
      </c>
      <c r="AJ541" s="94"/>
    </row>
    <row r="542" spans="1:36" ht="39" outlineLevel="1" x14ac:dyDescent="0.3">
      <c r="A542" s="145">
        <v>525</v>
      </c>
      <c r="B542" s="146" t="s">
        <v>923</v>
      </c>
      <c r="C542" s="146" t="s">
        <v>475</v>
      </c>
      <c r="D542" s="145" t="s">
        <v>1811</v>
      </c>
      <c r="E542" s="245" t="s">
        <v>275</v>
      </c>
      <c r="F542" s="246" t="s">
        <v>275</v>
      </c>
      <c r="G542" s="246" t="s">
        <v>275</v>
      </c>
      <c r="H542" s="246" t="s">
        <v>275</v>
      </c>
      <c r="I542" s="246" t="s">
        <v>275</v>
      </c>
      <c r="J542" s="150" t="s">
        <v>925</v>
      </c>
      <c r="K542" s="150">
        <f t="shared" ref="K542:AA542" si="205">K557+K558*$AD$558+K559*$AD$559+K560*$AD$560+K563*$AD$563+K564*$AD$564</f>
        <v>72.793948594507015</v>
      </c>
      <c r="L542" s="150">
        <f t="shared" si="205"/>
        <v>59.054690931968061</v>
      </c>
      <c r="M542" s="150">
        <f t="shared" si="205"/>
        <v>20.554131293565767</v>
      </c>
      <c r="N542" s="150">
        <f t="shared" si="205"/>
        <v>74.197836819793778</v>
      </c>
      <c r="O542" s="150">
        <f t="shared" si="205"/>
        <v>61.121724093862696</v>
      </c>
      <c r="P542" s="150">
        <f t="shared" si="205"/>
        <v>73.238532706728336</v>
      </c>
      <c r="Q542" s="150">
        <f t="shared" si="205"/>
        <v>106.33091023997615</v>
      </c>
      <c r="R542" s="150">
        <f t="shared" si="205"/>
        <v>117.78199540232534</v>
      </c>
      <c r="S542" s="150">
        <f t="shared" si="205"/>
        <v>42.119767825986415</v>
      </c>
      <c r="T542" s="150">
        <f t="shared" si="205"/>
        <v>195.69828567595346</v>
      </c>
      <c r="U542" s="150">
        <f t="shared" si="205"/>
        <v>222.52116995398418</v>
      </c>
      <c r="V542" s="150">
        <f t="shared" si="205"/>
        <v>80.468337237201837</v>
      </c>
      <c r="W542" s="150">
        <f t="shared" si="205"/>
        <v>15.801537638794247</v>
      </c>
      <c r="X542" s="150">
        <f t="shared" si="205"/>
        <v>14.291322335452548</v>
      </c>
      <c r="Y542" s="150">
        <f t="shared" si="205"/>
        <v>104.3593932193932</v>
      </c>
      <c r="Z542" s="150">
        <f t="shared" si="205"/>
        <v>17.107764985256491</v>
      </c>
      <c r="AA542" s="150">
        <f t="shared" si="205"/>
        <v>35.203932000338419</v>
      </c>
      <c r="AB542" s="150" t="s">
        <v>925</v>
      </c>
      <c r="AC542" s="146" t="s">
        <v>2636</v>
      </c>
      <c r="AD542" s="247" t="s">
        <v>275</v>
      </c>
      <c r="AE542" s="248" t="s">
        <v>275</v>
      </c>
      <c r="AF542" s="249" t="s">
        <v>275</v>
      </c>
      <c r="AG542" s="148" t="s">
        <v>275</v>
      </c>
      <c r="AH542" s="250" t="s">
        <v>275</v>
      </c>
      <c r="AI542" s="149" t="s">
        <v>275</v>
      </c>
      <c r="AJ542" s="94"/>
    </row>
    <row r="543" spans="1:36" ht="26" outlineLevel="1" x14ac:dyDescent="0.3">
      <c r="A543" s="145">
        <v>526</v>
      </c>
      <c r="B543" s="146" t="s">
        <v>923</v>
      </c>
      <c r="C543" s="146" t="s">
        <v>475</v>
      </c>
      <c r="D543" s="145" t="s">
        <v>2621</v>
      </c>
      <c r="E543" s="245" t="s">
        <v>275</v>
      </c>
      <c r="F543" s="246" t="s">
        <v>275</v>
      </c>
      <c r="G543" s="246" t="s">
        <v>275</v>
      </c>
      <c r="H543" s="246" t="s">
        <v>275</v>
      </c>
      <c r="I543" s="246" t="s">
        <v>275</v>
      </c>
      <c r="J543" s="150" t="s">
        <v>925</v>
      </c>
      <c r="K543" s="150">
        <f t="shared" ref="K543:AA543" si="206">K557+K558*$AD$558+K559*$AD$559+K560*$AD$560+K564*$AD$564</f>
        <v>72.792605991402141</v>
      </c>
      <c r="L543" s="150">
        <f t="shared" si="206"/>
        <v>59.046217509136476</v>
      </c>
      <c r="M543" s="150">
        <f t="shared" si="206"/>
        <v>20.552173931446909</v>
      </c>
      <c r="N543" s="150">
        <f t="shared" si="206"/>
        <v>74.061757918052166</v>
      </c>
      <c r="O543" s="150">
        <f t="shared" si="206"/>
        <v>61.109805847216954</v>
      </c>
      <c r="P543" s="150">
        <f t="shared" si="206"/>
        <v>73.233222994119487</v>
      </c>
      <c r="Q543" s="150">
        <f t="shared" si="206"/>
        <v>106.14887423814467</v>
      </c>
      <c r="R543" s="150">
        <f t="shared" si="206"/>
        <v>117.66547114985347</v>
      </c>
      <c r="S543" s="150">
        <f t="shared" si="206"/>
        <v>40.937032211380107</v>
      </c>
      <c r="T543" s="150">
        <f t="shared" si="206"/>
        <v>193.94489314710881</v>
      </c>
      <c r="U543" s="150">
        <f t="shared" si="206"/>
        <v>222.48490181696175</v>
      </c>
      <c r="V543" s="150">
        <f t="shared" si="206"/>
        <v>80.187468697432848</v>
      </c>
      <c r="W543" s="150">
        <f t="shared" si="206"/>
        <v>15.799966534755283</v>
      </c>
      <c r="X543" s="150">
        <f t="shared" si="206"/>
        <v>14.239811827446998</v>
      </c>
      <c r="Y543" s="150">
        <f t="shared" si="206"/>
        <v>104.291031052237</v>
      </c>
      <c r="Z543" s="150">
        <f t="shared" si="206"/>
        <v>17.1069116170545</v>
      </c>
      <c r="AA543" s="150">
        <f t="shared" si="206"/>
        <v>34.979418152817509</v>
      </c>
      <c r="AB543" s="150" t="s">
        <v>925</v>
      </c>
      <c r="AC543" s="146" t="s">
        <v>2635</v>
      </c>
      <c r="AD543" s="247" t="s">
        <v>275</v>
      </c>
      <c r="AE543" s="248" t="s">
        <v>275</v>
      </c>
      <c r="AF543" s="249" t="s">
        <v>275</v>
      </c>
      <c r="AG543" s="148" t="s">
        <v>275</v>
      </c>
      <c r="AH543" s="250" t="s">
        <v>275</v>
      </c>
      <c r="AI543" s="149" t="s">
        <v>275</v>
      </c>
      <c r="AJ543" s="94"/>
    </row>
    <row r="544" spans="1:36" ht="39" outlineLevel="1" x14ac:dyDescent="0.3">
      <c r="A544" s="145">
        <v>527</v>
      </c>
      <c r="B544" s="146" t="s">
        <v>923</v>
      </c>
      <c r="C544" s="146" t="s">
        <v>475</v>
      </c>
      <c r="D544" s="145" t="s">
        <v>2622</v>
      </c>
      <c r="E544" s="245" t="s">
        <v>275</v>
      </c>
      <c r="F544" s="246" t="s">
        <v>275</v>
      </c>
      <c r="G544" s="246" t="s">
        <v>275</v>
      </c>
      <c r="H544" s="246" t="s">
        <v>275</v>
      </c>
      <c r="I544" s="246" t="s">
        <v>275</v>
      </c>
      <c r="J544" s="150" t="s">
        <v>925</v>
      </c>
      <c r="K544" s="150">
        <f t="shared" ref="K544:AA544" si="207">K557+K558*$AD$558+K559*$AD$559+K563*$AD$563+K564*$AD$564</f>
        <v>0.6330748762661802</v>
      </c>
      <c r="L544" s="150">
        <f t="shared" si="207"/>
        <v>1.0948679426281536</v>
      </c>
      <c r="M544" s="150">
        <f t="shared" si="207"/>
        <v>0.39787418684415671</v>
      </c>
      <c r="N544" s="150">
        <f t="shared" si="207"/>
        <v>1.3951066502630991</v>
      </c>
      <c r="O544" s="150">
        <f t="shared" si="207"/>
        <v>1.677913540875325</v>
      </c>
      <c r="P544" s="150">
        <f t="shared" si="207"/>
        <v>0.47931857134672107</v>
      </c>
      <c r="Q544" s="150">
        <f t="shared" si="207"/>
        <v>0.46591351945490167</v>
      </c>
      <c r="R544" s="150">
        <f t="shared" si="207"/>
        <v>0.76981687412916</v>
      </c>
      <c r="S544" s="150">
        <f t="shared" si="207"/>
        <v>9.1171466780928103</v>
      </c>
      <c r="T544" s="150">
        <f t="shared" si="207"/>
        <v>8.0517679735386984</v>
      </c>
      <c r="U544" s="150">
        <f t="shared" si="207"/>
        <v>3.6268137022431375E-2</v>
      </c>
      <c r="V544" s="150">
        <f t="shared" si="207"/>
        <v>6.056192421206589</v>
      </c>
      <c r="W544" s="150">
        <f t="shared" si="207"/>
        <v>2.8939568502525264</v>
      </c>
      <c r="X544" s="150">
        <f t="shared" si="207"/>
        <v>0.20745098938512352</v>
      </c>
      <c r="Y544" s="150">
        <f t="shared" si="207"/>
        <v>0.48431016938914573</v>
      </c>
      <c r="Z544" s="150">
        <f t="shared" si="207"/>
        <v>3.1584329652735113</v>
      </c>
      <c r="AA544" s="150">
        <f t="shared" si="207"/>
        <v>0.26326672130417494</v>
      </c>
      <c r="AB544" s="150" t="s">
        <v>925</v>
      </c>
      <c r="AC544" s="146" t="s">
        <v>2637</v>
      </c>
      <c r="AD544" s="247" t="s">
        <v>275</v>
      </c>
      <c r="AE544" s="248" t="s">
        <v>275</v>
      </c>
      <c r="AF544" s="249" t="s">
        <v>275</v>
      </c>
      <c r="AG544" s="148" t="s">
        <v>275</v>
      </c>
      <c r="AH544" s="250" t="s">
        <v>275</v>
      </c>
      <c r="AI544" s="149" t="s">
        <v>275</v>
      </c>
      <c r="AJ544" s="94"/>
    </row>
    <row r="545" spans="1:36" ht="39" outlineLevel="1" x14ac:dyDescent="0.3">
      <c r="A545" s="145">
        <v>528</v>
      </c>
      <c r="B545" s="146" t="s">
        <v>923</v>
      </c>
      <c r="C545" s="146" t="s">
        <v>475</v>
      </c>
      <c r="D545" s="145" t="s">
        <v>2623</v>
      </c>
      <c r="E545" s="245" t="s">
        <v>275</v>
      </c>
      <c r="F545" s="246" t="s">
        <v>275</v>
      </c>
      <c r="G545" s="246" t="s">
        <v>275</v>
      </c>
      <c r="H545" s="246" t="s">
        <v>275</v>
      </c>
      <c r="I545" s="246" t="s">
        <v>275</v>
      </c>
      <c r="J545" s="150" t="s">
        <v>925</v>
      </c>
      <c r="K545" s="150">
        <f t="shared" ref="K545:AA545" si="208">K557+K558*$AD$558+K560*$AD$560+K563*$AD$563+K564*$AD$564</f>
        <v>72.793948594507015</v>
      </c>
      <c r="L545" s="150">
        <f t="shared" si="208"/>
        <v>59.054690931968061</v>
      </c>
      <c r="M545" s="150">
        <f t="shared" si="208"/>
        <v>20.554131293565767</v>
      </c>
      <c r="N545" s="150">
        <f t="shared" si="208"/>
        <v>74.197836819793778</v>
      </c>
      <c r="O545" s="150">
        <f t="shared" si="208"/>
        <v>61.121724093862696</v>
      </c>
      <c r="P545" s="150">
        <f t="shared" si="208"/>
        <v>73.238532706728336</v>
      </c>
      <c r="Q545" s="150">
        <f t="shared" si="208"/>
        <v>106.33091023997615</v>
      </c>
      <c r="R545" s="150">
        <f t="shared" si="208"/>
        <v>117.78199540232534</v>
      </c>
      <c r="S545" s="150">
        <f t="shared" si="208"/>
        <v>41.169445639806973</v>
      </c>
      <c r="T545" s="150">
        <f t="shared" si="208"/>
        <v>194.48359176253302</v>
      </c>
      <c r="U545" s="150">
        <f t="shared" si="208"/>
        <v>222.52116995398418</v>
      </c>
      <c r="V545" s="150">
        <f t="shared" si="208"/>
        <v>80.468337237201837</v>
      </c>
      <c r="W545" s="150">
        <f t="shared" si="208"/>
        <v>15.801537638794247</v>
      </c>
      <c r="X545" s="150">
        <f t="shared" si="208"/>
        <v>14.291322335452548</v>
      </c>
      <c r="Y545" s="150">
        <f t="shared" si="208"/>
        <v>104.3593932193932</v>
      </c>
      <c r="Z545" s="150">
        <f t="shared" si="208"/>
        <v>17.107764985256491</v>
      </c>
      <c r="AA545" s="150">
        <f t="shared" si="208"/>
        <v>35.203932000338419</v>
      </c>
      <c r="AB545" s="150" t="s">
        <v>925</v>
      </c>
      <c r="AC545" s="146" t="s">
        <v>2638</v>
      </c>
      <c r="AD545" s="247" t="s">
        <v>275</v>
      </c>
      <c r="AE545" s="248" t="s">
        <v>275</v>
      </c>
      <c r="AF545" s="249" t="s">
        <v>275</v>
      </c>
      <c r="AG545" s="148" t="s">
        <v>275</v>
      </c>
      <c r="AH545" s="250" t="s">
        <v>275</v>
      </c>
      <c r="AI545" s="149" t="s">
        <v>275</v>
      </c>
      <c r="AJ545" s="94"/>
    </row>
    <row r="546" spans="1:36" ht="26" outlineLevel="1" x14ac:dyDescent="0.3">
      <c r="A546" s="145">
        <v>529</v>
      </c>
      <c r="B546" s="146" t="s">
        <v>923</v>
      </c>
      <c r="C546" s="146" t="s">
        <v>475</v>
      </c>
      <c r="D546" s="145" t="s">
        <v>2624</v>
      </c>
      <c r="E546" s="245" t="s">
        <v>275</v>
      </c>
      <c r="F546" s="246" t="s">
        <v>275</v>
      </c>
      <c r="G546" s="246" t="s">
        <v>275</v>
      </c>
      <c r="H546" s="246" t="s">
        <v>275</v>
      </c>
      <c r="I546" s="246" t="s">
        <v>275</v>
      </c>
      <c r="J546" s="150" t="s">
        <v>925</v>
      </c>
      <c r="K546" s="150">
        <f t="shared" ref="K546:AA546" si="209">K557+K559*$AD$559+K560*$AD$560+K563*$AD$563+K564*$AD$564</f>
        <v>72.793948594507015</v>
      </c>
      <c r="L546" s="150">
        <f t="shared" si="209"/>
        <v>59.054690931968061</v>
      </c>
      <c r="M546" s="150">
        <f t="shared" si="209"/>
        <v>20.554131293565767</v>
      </c>
      <c r="N546" s="150">
        <f t="shared" si="209"/>
        <v>74.197836819793778</v>
      </c>
      <c r="O546" s="150">
        <f t="shared" si="209"/>
        <v>61.121724093862696</v>
      </c>
      <c r="P546" s="150">
        <f t="shared" si="209"/>
        <v>73.238532706728336</v>
      </c>
      <c r="Q546" s="150">
        <f t="shared" si="209"/>
        <v>106.33091023997615</v>
      </c>
      <c r="R546" s="150">
        <f t="shared" si="209"/>
        <v>117.78199540232534</v>
      </c>
      <c r="S546" s="150">
        <f t="shared" si="209"/>
        <v>42.119767825986415</v>
      </c>
      <c r="T546" s="150">
        <f t="shared" si="209"/>
        <v>194.76408728171702</v>
      </c>
      <c r="U546" s="150">
        <f t="shared" si="209"/>
        <v>222.52116995398418</v>
      </c>
      <c r="V546" s="150">
        <f t="shared" si="209"/>
        <v>80.468337237201837</v>
      </c>
      <c r="W546" s="150">
        <f t="shared" si="209"/>
        <v>15.801537638794247</v>
      </c>
      <c r="X546" s="150">
        <f t="shared" si="209"/>
        <v>14.291322335452548</v>
      </c>
      <c r="Y546" s="150">
        <f t="shared" si="209"/>
        <v>104.3593932193932</v>
      </c>
      <c r="Z546" s="150">
        <f t="shared" si="209"/>
        <v>17.107764985256491</v>
      </c>
      <c r="AA546" s="150">
        <f t="shared" si="209"/>
        <v>35.203932000338419</v>
      </c>
      <c r="AB546" s="150" t="s">
        <v>925</v>
      </c>
      <c r="AC546" s="146" t="s">
        <v>2639</v>
      </c>
      <c r="AD546" s="247" t="s">
        <v>275</v>
      </c>
      <c r="AE546" s="248" t="s">
        <v>275</v>
      </c>
      <c r="AF546" s="249" t="s">
        <v>275</v>
      </c>
      <c r="AG546" s="148" t="s">
        <v>275</v>
      </c>
      <c r="AH546" s="250" t="s">
        <v>275</v>
      </c>
      <c r="AI546" s="149" t="s">
        <v>275</v>
      </c>
      <c r="AJ546" s="94"/>
    </row>
    <row r="547" spans="1:36" ht="26" outlineLevel="1" x14ac:dyDescent="0.3">
      <c r="A547" s="145">
        <v>530</v>
      </c>
      <c r="B547" s="146" t="s">
        <v>923</v>
      </c>
      <c r="C547" s="146" t="s">
        <v>475</v>
      </c>
      <c r="D547" s="145" t="s">
        <v>2625</v>
      </c>
      <c r="E547" s="245" t="s">
        <v>275</v>
      </c>
      <c r="F547" s="246" t="s">
        <v>275</v>
      </c>
      <c r="G547" s="246" t="s">
        <v>275</v>
      </c>
      <c r="H547" s="246" t="s">
        <v>275</v>
      </c>
      <c r="I547" s="246" t="s">
        <v>275</v>
      </c>
      <c r="J547" s="150" t="s">
        <v>925</v>
      </c>
      <c r="K547" s="150">
        <f t="shared" ref="K547:AA547" si="210">K557+K558*$AD$558+K559*$AD$559+K564*$AD$564</f>
        <v>0.63173227316131031</v>
      </c>
      <c r="L547" s="150">
        <f t="shared" si="210"/>
        <v>1.0863945197965665</v>
      </c>
      <c r="M547" s="150">
        <f t="shared" si="210"/>
        <v>0.39591682472529721</v>
      </c>
      <c r="N547" s="150">
        <f t="shared" si="210"/>
        <v>1.2590277485214807</v>
      </c>
      <c r="O547" s="150">
        <f t="shared" si="210"/>
        <v>1.6659952942295828</v>
      </c>
      <c r="P547" s="150">
        <f t="shared" si="210"/>
        <v>0.47400885873787268</v>
      </c>
      <c r="Q547" s="150">
        <f t="shared" si="210"/>
        <v>0.28387751762343144</v>
      </c>
      <c r="R547" s="150">
        <f t="shared" si="210"/>
        <v>0.65329262165729829</v>
      </c>
      <c r="S547" s="150">
        <f t="shared" si="210"/>
        <v>7.9344110634864986</v>
      </c>
      <c r="T547" s="150">
        <f t="shared" si="210"/>
        <v>6.2983754446940443</v>
      </c>
      <c r="U547" s="150">
        <f t="shared" si="210"/>
        <v>0</v>
      </c>
      <c r="V547" s="150">
        <f t="shared" si="210"/>
        <v>5.7753238814375996</v>
      </c>
      <c r="W547" s="150">
        <f t="shared" si="210"/>
        <v>2.8923857462135616</v>
      </c>
      <c r="X547" s="150">
        <f t="shared" si="210"/>
        <v>0.15594048137957217</v>
      </c>
      <c r="Y547" s="150">
        <f t="shared" si="210"/>
        <v>0.41594800223295242</v>
      </c>
      <c r="Z547" s="150">
        <f t="shared" si="210"/>
        <v>3.1575795970715217</v>
      </c>
      <c r="AA547" s="150">
        <f t="shared" si="210"/>
        <v>3.8752873783261678E-2</v>
      </c>
      <c r="AB547" s="150" t="s">
        <v>925</v>
      </c>
      <c r="AC547" s="146" t="s">
        <v>2640</v>
      </c>
      <c r="AD547" s="247" t="s">
        <v>275</v>
      </c>
      <c r="AE547" s="248" t="s">
        <v>275</v>
      </c>
      <c r="AF547" s="249" t="s">
        <v>275</v>
      </c>
      <c r="AG547" s="148" t="s">
        <v>275</v>
      </c>
      <c r="AH547" s="250" t="s">
        <v>275</v>
      </c>
      <c r="AI547" s="149" t="s">
        <v>275</v>
      </c>
      <c r="AJ547" s="94"/>
    </row>
    <row r="548" spans="1:36" ht="26" outlineLevel="1" x14ac:dyDescent="0.3">
      <c r="A548" s="145">
        <v>531</v>
      </c>
      <c r="B548" s="146" t="s">
        <v>923</v>
      </c>
      <c r="C548" s="146" t="s">
        <v>475</v>
      </c>
      <c r="D548" s="145" t="s">
        <v>2626</v>
      </c>
      <c r="E548" s="245" t="s">
        <v>275</v>
      </c>
      <c r="F548" s="246" t="s">
        <v>275</v>
      </c>
      <c r="G548" s="246" t="s">
        <v>275</v>
      </c>
      <c r="H548" s="246" t="s">
        <v>275</v>
      </c>
      <c r="I548" s="246" t="s">
        <v>275</v>
      </c>
      <c r="J548" s="150" t="s">
        <v>925</v>
      </c>
      <c r="K548" s="150">
        <f t="shared" ref="K548:AA548" si="211">K557+K558*$AD$558+K560*$AD$560+K564*$AD$564</f>
        <v>72.792605991402141</v>
      </c>
      <c r="L548" s="150">
        <f t="shared" si="211"/>
        <v>59.046217509136476</v>
      </c>
      <c r="M548" s="150">
        <f t="shared" si="211"/>
        <v>20.552173931446909</v>
      </c>
      <c r="N548" s="150">
        <f t="shared" si="211"/>
        <v>74.061757918052166</v>
      </c>
      <c r="O548" s="150">
        <f t="shared" si="211"/>
        <v>61.109805847216954</v>
      </c>
      <c r="P548" s="150">
        <f t="shared" si="211"/>
        <v>73.233222994119487</v>
      </c>
      <c r="Q548" s="150">
        <f t="shared" si="211"/>
        <v>106.14887423814467</v>
      </c>
      <c r="R548" s="150">
        <f t="shared" si="211"/>
        <v>117.66547114985347</v>
      </c>
      <c r="S548" s="150">
        <f t="shared" si="211"/>
        <v>39.986710025200665</v>
      </c>
      <c r="T548" s="150">
        <f t="shared" si="211"/>
        <v>192.73019923368838</v>
      </c>
      <c r="U548" s="150">
        <f t="shared" si="211"/>
        <v>222.48490181696175</v>
      </c>
      <c r="V548" s="150">
        <f t="shared" si="211"/>
        <v>80.187468697432848</v>
      </c>
      <c r="W548" s="150">
        <f t="shared" si="211"/>
        <v>15.799966534755283</v>
      </c>
      <c r="X548" s="150">
        <f t="shared" si="211"/>
        <v>14.239811827446998</v>
      </c>
      <c r="Y548" s="150">
        <f t="shared" si="211"/>
        <v>104.291031052237</v>
      </c>
      <c r="Z548" s="150">
        <f t="shared" si="211"/>
        <v>17.1069116170545</v>
      </c>
      <c r="AA548" s="150">
        <f t="shared" si="211"/>
        <v>34.979418152817509</v>
      </c>
      <c r="AB548" s="150" t="s">
        <v>925</v>
      </c>
      <c r="AC548" s="146" t="s">
        <v>2641</v>
      </c>
      <c r="AD548" s="247" t="s">
        <v>275</v>
      </c>
      <c r="AE548" s="248" t="s">
        <v>275</v>
      </c>
      <c r="AF548" s="249" t="s">
        <v>275</v>
      </c>
      <c r="AG548" s="148" t="s">
        <v>275</v>
      </c>
      <c r="AH548" s="250" t="s">
        <v>275</v>
      </c>
      <c r="AI548" s="149" t="s">
        <v>275</v>
      </c>
      <c r="AJ548" s="94"/>
    </row>
    <row r="549" spans="1:36" ht="26" outlineLevel="1" x14ac:dyDescent="0.3">
      <c r="A549" s="145">
        <v>532</v>
      </c>
      <c r="B549" s="146" t="s">
        <v>923</v>
      </c>
      <c r="C549" s="146" t="s">
        <v>475</v>
      </c>
      <c r="D549" s="145" t="s">
        <v>2627</v>
      </c>
      <c r="E549" s="245" t="s">
        <v>275</v>
      </c>
      <c r="F549" s="246" t="s">
        <v>275</v>
      </c>
      <c r="G549" s="246" t="s">
        <v>275</v>
      </c>
      <c r="H549" s="246" t="s">
        <v>275</v>
      </c>
      <c r="I549" s="246" t="s">
        <v>275</v>
      </c>
      <c r="J549" s="150" t="s">
        <v>925</v>
      </c>
      <c r="K549" s="150">
        <f t="shared" ref="K549:AA549" si="212">K557+K558*$AD$558+K563*$AD$563+K564*$AD$564</f>
        <v>0.6330748762661802</v>
      </c>
      <c r="L549" s="150">
        <f t="shared" si="212"/>
        <v>1.0948679426281536</v>
      </c>
      <c r="M549" s="150">
        <f t="shared" si="212"/>
        <v>0.39787418684415671</v>
      </c>
      <c r="N549" s="150">
        <f t="shared" si="212"/>
        <v>1.3951066502630991</v>
      </c>
      <c r="O549" s="150">
        <f t="shared" si="212"/>
        <v>1.677913540875325</v>
      </c>
      <c r="P549" s="150">
        <f t="shared" si="212"/>
        <v>0.47931857134672107</v>
      </c>
      <c r="Q549" s="150">
        <f t="shared" si="212"/>
        <v>0.46591351945490167</v>
      </c>
      <c r="R549" s="150">
        <f t="shared" si="212"/>
        <v>0.76981687412916</v>
      </c>
      <c r="S549" s="150">
        <f t="shared" si="212"/>
        <v>8.1668244919133688</v>
      </c>
      <c r="T549" s="150">
        <f t="shared" si="212"/>
        <v>6.8370740601182716</v>
      </c>
      <c r="U549" s="150">
        <f t="shared" si="212"/>
        <v>3.6268137022431375E-2</v>
      </c>
      <c r="V549" s="150">
        <f t="shared" si="212"/>
        <v>6.056192421206589</v>
      </c>
      <c r="W549" s="150">
        <f t="shared" si="212"/>
        <v>2.8939568502525264</v>
      </c>
      <c r="X549" s="150">
        <f t="shared" si="212"/>
        <v>0.20745098938512352</v>
      </c>
      <c r="Y549" s="150">
        <f t="shared" si="212"/>
        <v>0.48431016938914573</v>
      </c>
      <c r="Z549" s="150">
        <f t="shared" si="212"/>
        <v>3.1584329652735113</v>
      </c>
      <c r="AA549" s="150">
        <f t="shared" si="212"/>
        <v>0.26326672130417494</v>
      </c>
      <c r="AB549" s="150" t="s">
        <v>925</v>
      </c>
      <c r="AC549" s="146" t="s">
        <v>2642</v>
      </c>
      <c r="AD549" s="247" t="s">
        <v>275</v>
      </c>
      <c r="AE549" s="248" t="s">
        <v>275</v>
      </c>
      <c r="AF549" s="249" t="s">
        <v>275</v>
      </c>
      <c r="AG549" s="148" t="s">
        <v>275</v>
      </c>
      <c r="AH549" s="250" t="s">
        <v>275</v>
      </c>
      <c r="AI549" s="149" t="s">
        <v>275</v>
      </c>
      <c r="AJ549" s="94"/>
    </row>
    <row r="550" spans="1:36" ht="26" outlineLevel="1" x14ac:dyDescent="0.3">
      <c r="A550" s="145">
        <v>533</v>
      </c>
      <c r="B550" s="146" t="s">
        <v>923</v>
      </c>
      <c r="C550" s="146" t="s">
        <v>475</v>
      </c>
      <c r="D550" s="145" t="s">
        <v>2628</v>
      </c>
      <c r="E550" s="245" t="s">
        <v>275</v>
      </c>
      <c r="F550" s="246" t="s">
        <v>275</v>
      </c>
      <c r="G550" s="246" t="s">
        <v>275</v>
      </c>
      <c r="H550" s="246" t="s">
        <v>275</v>
      </c>
      <c r="I550" s="246" t="s">
        <v>275</v>
      </c>
      <c r="J550" s="150" t="s">
        <v>925</v>
      </c>
      <c r="K550" s="150">
        <f t="shared" ref="K550:AA550" si="213">K557+K559*$AD$559+K560*$AD$560+K564*$AD$564</f>
        <v>72.792605991402141</v>
      </c>
      <c r="L550" s="150">
        <f t="shared" si="213"/>
        <v>59.046217509136476</v>
      </c>
      <c r="M550" s="150">
        <f t="shared" si="213"/>
        <v>20.552173931446909</v>
      </c>
      <c r="N550" s="150">
        <f t="shared" si="213"/>
        <v>74.061757918052166</v>
      </c>
      <c r="O550" s="150">
        <f t="shared" si="213"/>
        <v>61.109805847216954</v>
      </c>
      <c r="P550" s="150">
        <f t="shared" si="213"/>
        <v>73.233222994119487</v>
      </c>
      <c r="Q550" s="150">
        <f t="shared" si="213"/>
        <v>106.14887423814467</v>
      </c>
      <c r="R550" s="150">
        <f t="shared" si="213"/>
        <v>117.66547114985347</v>
      </c>
      <c r="S550" s="150">
        <f t="shared" si="213"/>
        <v>40.937032211380107</v>
      </c>
      <c r="T550" s="150">
        <f t="shared" si="213"/>
        <v>193.01069475287238</v>
      </c>
      <c r="U550" s="150">
        <f t="shared" si="213"/>
        <v>222.48490181696175</v>
      </c>
      <c r="V550" s="150">
        <f t="shared" si="213"/>
        <v>80.187468697432848</v>
      </c>
      <c r="W550" s="150">
        <f t="shared" si="213"/>
        <v>15.799966534755283</v>
      </c>
      <c r="X550" s="150">
        <f t="shared" si="213"/>
        <v>14.239811827446998</v>
      </c>
      <c r="Y550" s="150">
        <f t="shared" si="213"/>
        <v>104.291031052237</v>
      </c>
      <c r="Z550" s="150">
        <f t="shared" si="213"/>
        <v>17.1069116170545</v>
      </c>
      <c r="AA550" s="150">
        <f t="shared" si="213"/>
        <v>34.979418152817509</v>
      </c>
      <c r="AB550" s="150" t="s">
        <v>925</v>
      </c>
      <c r="AC550" s="146" t="s">
        <v>2643</v>
      </c>
      <c r="AD550" s="247" t="s">
        <v>275</v>
      </c>
      <c r="AE550" s="248" t="s">
        <v>275</v>
      </c>
      <c r="AF550" s="249" t="s">
        <v>275</v>
      </c>
      <c r="AG550" s="148" t="s">
        <v>275</v>
      </c>
      <c r="AH550" s="250" t="s">
        <v>275</v>
      </c>
      <c r="AI550" s="149" t="s">
        <v>275</v>
      </c>
      <c r="AJ550" s="94"/>
    </row>
    <row r="551" spans="1:36" ht="26" outlineLevel="1" x14ac:dyDescent="0.3">
      <c r="A551" s="145">
        <v>534</v>
      </c>
      <c r="B551" s="146" t="s">
        <v>923</v>
      </c>
      <c r="C551" s="146" t="s">
        <v>475</v>
      </c>
      <c r="D551" s="145" t="s">
        <v>2629</v>
      </c>
      <c r="E551" s="245" t="s">
        <v>275</v>
      </c>
      <c r="F551" s="246" t="s">
        <v>275</v>
      </c>
      <c r="G551" s="246" t="s">
        <v>275</v>
      </c>
      <c r="H551" s="246" t="s">
        <v>275</v>
      </c>
      <c r="I551" s="246" t="s">
        <v>275</v>
      </c>
      <c r="J551" s="150" t="s">
        <v>925</v>
      </c>
      <c r="K551" s="150">
        <f t="shared" ref="K551:AA551" si="214">K557+K559*$AD$559+K563*$AD$563+K564*$AD$564</f>
        <v>0.6330748762661802</v>
      </c>
      <c r="L551" s="150">
        <f t="shared" si="214"/>
        <v>1.0948679426281536</v>
      </c>
      <c r="M551" s="150">
        <f t="shared" si="214"/>
        <v>0.39787418684415671</v>
      </c>
      <c r="N551" s="150">
        <f t="shared" si="214"/>
        <v>1.3951066502630991</v>
      </c>
      <c r="O551" s="150">
        <f t="shared" si="214"/>
        <v>1.677913540875325</v>
      </c>
      <c r="P551" s="150">
        <f t="shared" si="214"/>
        <v>0.47931857134672107</v>
      </c>
      <c r="Q551" s="150">
        <f t="shared" si="214"/>
        <v>0.46591351945490167</v>
      </c>
      <c r="R551" s="150">
        <f t="shared" si="214"/>
        <v>0.76981687412916</v>
      </c>
      <c r="S551" s="150">
        <f t="shared" si="214"/>
        <v>9.1171466780928103</v>
      </c>
      <c r="T551" s="150">
        <f t="shared" si="214"/>
        <v>7.1175695793022626</v>
      </c>
      <c r="U551" s="150">
        <f t="shared" si="214"/>
        <v>3.6268137022431375E-2</v>
      </c>
      <c r="V551" s="150">
        <f t="shared" si="214"/>
        <v>6.056192421206589</v>
      </c>
      <c r="W551" s="150">
        <f t="shared" si="214"/>
        <v>2.8939568502525264</v>
      </c>
      <c r="X551" s="150">
        <f t="shared" si="214"/>
        <v>0.20745098938512352</v>
      </c>
      <c r="Y551" s="150">
        <f t="shared" si="214"/>
        <v>0.48431016938914573</v>
      </c>
      <c r="Z551" s="150">
        <f t="shared" si="214"/>
        <v>3.1584329652735113</v>
      </c>
      <c r="AA551" s="150">
        <f t="shared" si="214"/>
        <v>0.26326672130417494</v>
      </c>
      <c r="AB551" s="150" t="s">
        <v>925</v>
      </c>
      <c r="AC551" s="146" t="s">
        <v>2644</v>
      </c>
      <c r="AD551" s="247" t="s">
        <v>275</v>
      </c>
      <c r="AE551" s="248" t="s">
        <v>275</v>
      </c>
      <c r="AF551" s="249" t="s">
        <v>275</v>
      </c>
      <c r="AG551" s="148" t="s">
        <v>275</v>
      </c>
      <c r="AH551" s="250" t="s">
        <v>275</v>
      </c>
      <c r="AI551" s="149" t="s">
        <v>275</v>
      </c>
      <c r="AJ551" s="94"/>
    </row>
    <row r="552" spans="1:36" ht="26" outlineLevel="1" x14ac:dyDescent="0.3">
      <c r="A552" s="145">
        <v>535</v>
      </c>
      <c r="B552" s="146" t="s">
        <v>923</v>
      </c>
      <c r="C552" s="146" t="s">
        <v>475</v>
      </c>
      <c r="D552" s="145" t="s">
        <v>2630</v>
      </c>
      <c r="E552" s="245" t="s">
        <v>275</v>
      </c>
      <c r="F552" s="246" t="s">
        <v>275</v>
      </c>
      <c r="G552" s="246" t="s">
        <v>275</v>
      </c>
      <c r="H552" s="246" t="s">
        <v>275</v>
      </c>
      <c r="I552" s="246" t="s">
        <v>275</v>
      </c>
      <c r="J552" s="150" t="s">
        <v>925</v>
      </c>
      <c r="K552" s="150">
        <f t="shared" ref="K552:AA552" si="215">K557+K560*$AD$560+K563*$AD$563+K564*$AD$564</f>
        <v>72.793948594507015</v>
      </c>
      <c r="L552" s="150">
        <f t="shared" si="215"/>
        <v>59.054690931968061</v>
      </c>
      <c r="M552" s="150">
        <f t="shared" si="215"/>
        <v>20.554131293565767</v>
      </c>
      <c r="N552" s="150">
        <f t="shared" si="215"/>
        <v>74.197836819793778</v>
      </c>
      <c r="O552" s="150">
        <f t="shared" si="215"/>
        <v>61.121724093862696</v>
      </c>
      <c r="P552" s="150">
        <f t="shared" si="215"/>
        <v>73.238532706728336</v>
      </c>
      <c r="Q552" s="150">
        <f t="shared" si="215"/>
        <v>106.33091023997615</v>
      </c>
      <c r="R552" s="150">
        <f t="shared" si="215"/>
        <v>117.78199540232534</v>
      </c>
      <c r="S552" s="150">
        <f t="shared" si="215"/>
        <v>41.169445639806973</v>
      </c>
      <c r="T552" s="150">
        <f t="shared" si="215"/>
        <v>193.54939336829659</v>
      </c>
      <c r="U552" s="150">
        <f t="shared" si="215"/>
        <v>222.52116995398418</v>
      </c>
      <c r="V552" s="150">
        <f t="shared" si="215"/>
        <v>80.468337237201837</v>
      </c>
      <c r="W552" s="150">
        <f t="shared" si="215"/>
        <v>15.801537638794247</v>
      </c>
      <c r="X552" s="150">
        <f t="shared" si="215"/>
        <v>14.291322335452548</v>
      </c>
      <c r="Y552" s="150">
        <f t="shared" si="215"/>
        <v>104.3593932193932</v>
      </c>
      <c r="Z552" s="150">
        <f t="shared" si="215"/>
        <v>17.107764985256491</v>
      </c>
      <c r="AA552" s="150">
        <f t="shared" si="215"/>
        <v>35.203932000338419</v>
      </c>
      <c r="AB552" s="150" t="s">
        <v>925</v>
      </c>
      <c r="AC552" s="146" t="s">
        <v>2645</v>
      </c>
      <c r="AD552" s="247" t="s">
        <v>275</v>
      </c>
      <c r="AE552" s="248" t="s">
        <v>275</v>
      </c>
      <c r="AF552" s="249" t="s">
        <v>275</v>
      </c>
      <c r="AG552" s="148" t="s">
        <v>275</v>
      </c>
      <c r="AH552" s="250" t="s">
        <v>275</v>
      </c>
      <c r="AI552" s="149" t="s">
        <v>275</v>
      </c>
      <c r="AJ552" s="94"/>
    </row>
    <row r="553" spans="1:36" ht="26" outlineLevel="1" x14ac:dyDescent="0.3">
      <c r="A553" s="145">
        <v>536</v>
      </c>
      <c r="B553" s="146" t="s">
        <v>923</v>
      </c>
      <c r="C553" s="146" t="s">
        <v>475</v>
      </c>
      <c r="D553" s="145" t="s">
        <v>2631</v>
      </c>
      <c r="E553" s="245" t="s">
        <v>275</v>
      </c>
      <c r="F553" s="246" t="s">
        <v>275</v>
      </c>
      <c r="G553" s="246" t="s">
        <v>275</v>
      </c>
      <c r="H553" s="246" t="s">
        <v>275</v>
      </c>
      <c r="I553" s="246" t="s">
        <v>275</v>
      </c>
      <c r="J553" s="150" t="s">
        <v>925</v>
      </c>
      <c r="K553" s="150">
        <f t="shared" ref="K553:AA553" si="216">K557+K558*$AD$558+K564*$AD$564</f>
        <v>0.63173227316131031</v>
      </c>
      <c r="L553" s="150">
        <f t="shared" si="216"/>
        <v>1.0863945197965665</v>
      </c>
      <c r="M553" s="150">
        <f t="shared" si="216"/>
        <v>0.39591682472529721</v>
      </c>
      <c r="N553" s="150">
        <f t="shared" si="216"/>
        <v>1.2590277485214807</v>
      </c>
      <c r="O553" s="150">
        <f t="shared" si="216"/>
        <v>1.6659952942295828</v>
      </c>
      <c r="P553" s="150">
        <f t="shared" si="216"/>
        <v>0.47400885873787268</v>
      </c>
      <c r="Q553" s="150">
        <f t="shared" si="216"/>
        <v>0.28387751762343144</v>
      </c>
      <c r="R553" s="150">
        <f t="shared" si="216"/>
        <v>0.65329262165729829</v>
      </c>
      <c r="S553" s="150">
        <f t="shared" si="216"/>
        <v>6.9840888773070562</v>
      </c>
      <c r="T553" s="150">
        <f t="shared" si="216"/>
        <v>5.0836815312736183</v>
      </c>
      <c r="U553" s="150">
        <f t="shared" si="216"/>
        <v>0</v>
      </c>
      <c r="V553" s="150">
        <f t="shared" si="216"/>
        <v>5.7753238814375996</v>
      </c>
      <c r="W553" s="150">
        <f t="shared" si="216"/>
        <v>2.8923857462135616</v>
      </c>
      <c r="X553" s="150">
        <f t="shared" si="216"/>
        <v>0.15594048137957217</v>
      </c>
      <c r="Y553" s="150">
        <f t="shared" si="216"/>
        <v>0.41594800223295242</v>
      </c>
      <c r="Z553" s="150">
        <f t="shared" si="216"/>
        <v>3.1575795970715217</v>
      </c>
      <c r="AA553" s="150">
        <f t="shared" si="216"/>
        <v>3.8752873783261678E-2</v>
      </c>
      <c r="AB553" s="150" t="s">
        <v>925</v>
      </c>
      <c r="AC553" s="146" t="s">
        <v>2646</v>
      </c>
      <c r="AD553" s="247" t="s">
        <v>275</v>
      </c>
      <c r="AE553" s="248" t="s">
        <v>275</v>
      </c>
      <c r="AF553" s="249" t="s">
        <v>275</v>
      </c>
      <c r="AG553" s="148" t="s">
        <v>275</v>
      </c>
      <c r="AH553" s="250" t="s">
        <v>275</v>
      </c>
      <c r="AI553" s="149" t="s">
        <v>275</v>
      </c>
      <c r="AJ553" s="94"/>
    </row>
    <row r="554" spans="1:36" ht="26" outlineLevel="1" x14ac:dyDescent="0.3">
      <c r="A554" s="145">
        <v>537</v>
      </c>
      <c r="B554" s="146" t="s">
        <v>923</v>
      </c>
      <c r="C554" s="146" t="s">
        <v>475</v>
      </c>
      <c r="D554" s="145" t="s">
        <v>2632</v>
      </c>
      <c r="E554" s="245" t="s">
        <v>275</v>
      </c>
      <c r="F554" s="246" t="s">
        <v>275</v>
      </c>
      <c r="G554" s="246" t="s">
        <v>275</v>
      </c>
      <c r="H554" s="246" t="s">
        <v>275</v>
      </c>
      <c r="I554" s="246" t="s">
        <v>275</v>
      </c>
      <c r="J554" s="150" t="s">
        <v>925</v>
      </c>
      <c r="K554" s="150">
        <f t="shared" ref="K554:AA554" si="217">K557+K559*$AD$559+K564*$AD$564</f>
        <v>0.63173227316131031</v>
      </c>
      <c r="L554" s="150">
        <f t="shared" si="217"/>
        <v>1.0863945197965665</v>
      </c>
      <c r="M554" s="150">
        <f t="shared" si="217"/>
        <v>0.39591682472529721</v>
      </c>
      <c r="N554" s="150">
        <f t="shared" si="217"/>
        <v>1.2590277485214807</v>
      </c>
      <c r="O554" s="150">
        <f t="shared" si="217"/>
        <v>1.6659952942295828</v>
      </c>
      <c r="P554" s="150">
        <f t="shared" si="217"/>
        <v>0.47400885873787268</v>
      </c>
      <c r="Q554" s="150">
        <f t="shared" si="217"/>
        <v>0.28387751762343144</v>
      </c>
      <c r="R554" s="150">
        <f t="shared" si="217"/>
        <v>0.65329262165729829</v>
      </c>
      <c r="S554" s="150">
        <f t="shared" si="217"/>
        <v>7.9344110634864986</v>
      </c>
      <c r="T554" s="150">
        <f t="shared" si="217"/>
        <v>5.3641770504576094</v>
      </c>
      <c r="U554" s="150">
        <f t="shared" si="217"/>
        <v>0</v>
      </c>
      <c r="V554" s="150">
        <f t="shared" si="217"/>
        <v>5.7753238814375996</v>
      </c>
      <c r="W554" s="150">
        <f t="shared" si="217"/>
        <v>2.8923857462135616</v>
      </c>
      <c r="X554" s="150">
        <f t="shared" si="217"/>
        <v>0.15594048137957217</v>
      </c>
      <c r="Y554" s="150">
        <f t="shared" si="217"/>
        <v>0.41594800223295242</v>
      </c>
      <c r="Z554" s="150">
        <f t="shared" si="217"/>
        <v>3.1575795970715217</v>
      </c>
      <c r="AA554" s="150">
        <f t="shared" si="217"/>
        <v>3.8752873783261678E-2</v>
      </c>
      <c r="AB554" s="150" t="s">
        <v>925</v>
      </c>
      <c r="AC554" s="146" t="s">
        <v>2647</v>
      </c>
      <c r="AD554" s="247" t="s">
        <v>275</v>
      </c>
      <c r="AE554" s="248" t="s">
        <v>275</v>
      </c>
      <c r="AF554" s="249" t="s">
        <v>275</v>
      </c>
      <c r="AG554" s="148" t="s">
        <v>275</v>
      </c>
      <c r="AH554" s="250" t="s">
        <v>275</v>
      </c>
      <c r="AI554" s="149" t="s">
        <v>275</v>
      </c>
      <c r="AJ554" s="94"/>
    </row>
    <row r="555" spans="1:36" ht="26" outlineLevel="1" x14ac:dyDescent="0.3">
      <c r="A555" s="145">
        <v>538</v>
      </c>
      <c r="B555" s="146" t="s">
        <v>923</v>
      </c>
      <c r="C555" s="146" t="s">
        <v>475</v>
      </c>
      <c r="D555" s="145" t="s">
        <v>2633</v>
      </c>
      <c r="E555" s="245" t="s">
        <v>275</v>
      </c>
      <c r="F555" s="246" t="s">
        <v>275</v>
      </c>
      <c r="G555" s="246" t="s">
        <v>275</v>
      </c>
      <c r="H555" s="246" t="s">
        <v>275</v>
      </c>
      <c r="I555" s="246" t="s">
        <v>275</v>
      </c>
      <c r="J555" s="150" t="s">
        <v>925</v>
      </c>
      <c r="K555" s="150">
        <f t="shared" ref="K555:AA555" si="218">K557+K560*$AD$560+K564*$AD$564</f>
        <v>72.792605991402141</v>
      </c>
      <c r="L555" s="150">
        <f t="shared" si="218"/>
        <v>59.046217509136476</v>
      </c>
      <c r="M555" s="150">
        <f t="shared" si="218"/>
        <v>20.552173931446909</v>
      </c>
      <c r="N555" s="150">
        <f t="shared" si="218"/>
        <v>74.061757918052166</v>
      </c>
      <c r="O555" s="150">
        <f t="shared" si="218"/>
        <v>61.109805847216954</v>
      </c>
      <c r="P555" s="150">
        <f t="shared" si="218"/>
        <v>73.233222994119487</v>
      </c>
      <c r="Q555" s="150">
        <f t="shared" si="218"/>
        <v>106.14887423814467</v>
      </c>
      <c r="R555" s="150">
        <f t="shared" si="218"/>
        <v>117.66547114985347</v>
      </c>
      <c r="S555" s="150">
        <f t="shared" si="218"/>
        <v>39.986710025200665</v>
      </c>
      <c r="T555" s="150">
        <f t="shared" si="218"/>
        <v>191.79600083945195</v>
      </c>
      <c r="U555" s="150">
        <f t="shared" si="218"/>
        <v>222.48490181696175</v>
      </c>
      <c r="V555" s="150">
        <f t="shared" si="218"/>
        <v>80.187468697432848</v>
      </c>
      <c r="W555" s="150">
        <f t="shared" si="218"/>
        <v>15.799966534755283</v>
      </c>
      <c r="X555" s="150">
        <f t="shared" si="218"/>
        <v>14.239811827446998</v>
      </c>
      <c r="Y555" s="150">
        <f t="shared" si="218"/>
        <v>104.291031052237</v>
      </c>
      <c r="Z555" s="150">
        <f t="shared" si="218"/>
        <v>17.1069116170545</v>
      </c>
      <c r="AA555" s="150">
        <f t="shared" si="218"/>
        <v>34.979418152817509</v>
      </c>
      <c r="AB555" s="150" t="s">
        <v>925</v>
      </c>
      <c r="AC555" s="146" t="s">
        <v>2648</v>
      </c>
      <c r="AD555" s="247" t="s">
        <v>275</v>
      </c>
      <c r="AE555" s="248" t="s">
        <v>275</v>
      </c>
      <c r="AF555" s="249" t="s">
        <v>275</v>
      </c>
      <c r="AG555" s="148" t="s">
        <v>275</v>
      </c>
      <c r="AH555" s="250" t="s">
        <v>275</v>
      </c>
      <c r="AI555" s="149" t="s">
        <v>275</v>
      </c>
      <c r="AJ555" s="94"/>
    </row>
    <row r="556" spans="1:36" ht="26" outlineLevel="1" x14ac:dyDescent="0.3">
      <c r="A556" s="145">
        <v>539</v>
      </c>
      <c r="B556" s="146" t="s">
        <v>923</v>
      </c>
      <c r="C556" s="146" t="s">
        <v>475</v>
      </c>
      <c r="D556" s="145" t="s">
        <v>2634</v>
      </c>
      <c r="E556" s="245" t="s">
        <v>275</v>
      </c>
      <c r="F556" s="246" t="s">
        <v>275</v>
      </c>
      <c r="G556" s="246" t="s">
        <v>275</v>
      </c>
      <c r="H556" s="246" t="s">
        <v>275</v>
      </c>
      <c r="I556" s="246" t="s">
        <v>275</v>
      </c>
      <c r="J556" s="150" t="s">
        <v>925</v>
      </c>
      <c r="K556" s="150">
        <f t="shared" ref="K556:AA556" si="219">K557+K563*$AD$563+K564*$AD$564</f>
        <v>0.6330748762661802</v>
      </c>
      <c r="L556" s="150">
        <f t="shared" si="219"/>
        <v>1.0948679426281536</v>
      </c>
      <c r="M556" s="150">
        <f t="shared" si="219"/>
        <v>0.39787418684415671</v>
      </c>
      <c r="N556" s="150">
        <f t="shared" si="219"/>
        <v>1.3951066502630991</v>
      </c>
      <c r="O556" s="150">
        <f t="shared" si="219"/>
        <v>1.677913540875325</v>
      </c>
      <c r="P556" s="150">
        <f t="shared" si="219"/>
        <v>0.47931857134672107</v>
      </c>
      <c r="Q556" s="150">
        <f t="shared" si="219"/>
        <v>0.46591351945490167</v>
      </c>
      <c r="R556" s="150">
        <f t="shared" si="219"/>
        <v>0.76981687412916</v>
      </c>
      <c r="S556" s="150">
        <f t="shared" si="219"/>
        <v>8.1668244919133688</v>
      </c>
      <c r="T556" s="150">
        <f t="shared" si="219"/>
        <v>5.9028756658818375</v>
      </c>
      <c r="U556" s="150">
        <f t="shared" si="219"/>
        <v>3.6268137022431375E-2</v>
      </c>
      <c r="V556" s="150">
        <f t="shared" si="219"/>
        <v>6.056192421206589</v>
      </c>
      <c r="W556" s="150">
        <f t="shared" si="219"/>
        <v>2.8939568502525264</v>
      </c>
      <c r="X556" s="150">
        <f t="shared" si="219"/>
        <v>0.20745098938512352</v>
      </c>
      <c r="Y556" s="150">
        <f t="shared" si="219"/>
        <v>0.48431016938914573</v>
      </c>
      <c r="Z556" s="150">
        <f t="shared" si="219"/>
        <v>3.1584329652735113</v>
      </c>
      <c r="AA556" s="150">
        <f t="shared" si="219"/>
        <v>0.26326672130417494</v>
      </c>
      <c r="AB556" s="150" t="s">
        <v>925</v>
      </c>
      <c r="AC556" s="146" t="s">
        <v>2649</v>
      </c>
      <c r="AD556" s="247" t="s">
        <v>275</v>
      </c>
      <c r="AE556" s="248" t="s">
        <v>275</v>
      </c>
      <c r="AF556" s="249" t="s">
        <v>275</v>
      </c>
      <c r="AG556" s="148" t="s">
        <v>275</v>
      </c>
      <c r="AH556" s="250" t="s">
        <v>275</v>
      </c>
      <c r="AI556" s="149" t="s">
        <v>275</v>
      </c>
      <c r="AJ556" s="94"/>
    </row>
    <row r="557" spans="1:36" ht="26" outlineLevel="1" x14ac:dyDescent="0.3">
      <c r="A557" s="165">
        <v>540</v>
      </c>
      <c r="B557" s="166" t="s">
        <v>923</v>
      </c>
      <c r="C557" s="293" t="s">
        <v>475</v>
      </c>
      <c r="D557" s="187" t="s">
        <v>3800</v>
      </c>
      <c r="E557" s="188" t="s">
        <v>3801</v>
      </c>
      <c r="F557" s="189">
        <v>2</v>
      </c>
      <c r="G557" s="190">
        <v>20</v>
      </c>
      <c r="H557" s="190">
        <v>236</v>
      </c>
      <c r="I557" s="190">
        <v>236</v>
      </c>
      <c r="J557" s="170" t="s">
        <v>925</v>
      </c>
      <c r="K557" s="170">
        <v>0.57699978717977207</v>
      </c>
      <c r="L557" s="170">
        <v>4.7802546369906808E-2</v>
      </c>
      <c r="M557" s="170">
        <v>0.37351785969488055</v>
      </c>
      <c r="N557" s="170">
        <v>2.5420004707695013E-2</v>
      </c>
      <c r="O557" s="170">
        <v>1.6485852030830892</v>
      </c>
      <c r="P557" s="170">
        <v>0.29645978427734215</v>
      </c>
      <c r="Q557" s="170">
        <v>1.5961694401224816E-2</v>
      </c>
      <c r="R557" s="170">
        <v>0.32883156018600923</v>
      </c>
      <c r="S557" s="170">
        <v>6.6405042869296622</v>
      </c>
      <c r="T557" s="170">
        <v>3.9421486385111879</v>
      </c>
      <c r="U557" s="170">
        <v>0</v>
      </c>
      <c r="V557" s="170">
        <v>5.7753238814375996</v>
      </c>
      <c r="W557" s="170">
        <v>2.7643403320804967</v>
      </c>
      <c r="X557" s="170">
        <v>6.5422764272097519E-2</v>
      </c>
      <c r="Y557" s="170">
        <v>0.33135949809421189</v>
      </c>
      <c r="Z557" s="170">
        <v>3.1572448758738654</v>
      </c>
      <c r="AA557" s="170">
        <v>0</v>
      </c>
      <c r="AB557" s="170" t="s">
        <v>925</v>
      </c>
      <c r="AC557" s="166" t="s">
        <v>1923</v>
      </c>
      <c r="AD557" s="241" t="s">
        <v>275</v>
      </c>
      <c r="AE557" s="193" t="s">
        <v>275</v>
      </c>
      <c r="AF557" s="192" t="s">
        <v>275</v>
      </c>
      <c r="AG557" s="191" t="s">
        <v>275</v>
      </c>
      <c r="AH557" s="194" t="s">
        <v>275</v>
      </c>
      <c r="AI557" s="169" t="s">
        <v>275</v>
      </c>
      <c r="AJ557" s="94"/>
    </row>
    <row r="558" spans="1:36" ht="52" outlineLevel="1" x14ac:dyDescent="0.3">
      <c r="A558" s="165">
        <v>541</v>
      </c>
      <c r="B558" s="166" t="s">
        <v>923</v>
      </c>
      <c r="C558" s="293" t="s">
        <v>275</v>
      </c>
      <c r="D558" s="187" t="s">
        <v>2509</v>
      </c>
      <c r="E558" s="293" t="s">
        <v>3802</v>
      </c>
      <c r="F558" s="189">
        <v>2</v>
      </c>
      <c r="G558" s="190">
        <v>20</v>
      </c>
      <c r="H558" s="190">
        <v>240</v>
      </c>
      <c r="I558" s="190">
        <v>240</v>
      </c>
      <c r="J558" s="170" t="s">
        <v>926</v>
      </c>
      <c r="K558" s="170">
        <v>0</v>
      </c>
      <c r="L558" s="170">
        <v>0</v>
      </c>
      <c r="M558" s="170">
        <v>0</v>
      </c>
      <c r="N558" s="170">
        <v>0</v>
      </c>
      <c r="O558" s="170">
        <v>0</v>
      </c>
      <c r="P558" s="170">
        <v>0</v>
      </c>
      <c r="Q558" s="170">
        <v>0</v>
      </c>
      <c r="R558" s="170">
        <v>0</v>
      </c>
      <c r="S558" s="170">
        <v>0</v>
      </c>
      <c r="T558" s="170">
        <v>1.8683967884728683</v>
      </c>
      <c r="U558" s="170">
        <v>0</v>
      </c>
      <c r="V558" s="170">
        <v>0</v>
      </c>
      <c r="W558" s="170">
        <v>0</v>
      </c>
      <c r="X558" s="170">
        <v>0</v>
      </c>
      <c r="Y558" s="170">
        <v>0</v>
      </c>
      <c r="Z558" s="170">
        <v>0</v>
      </c>
      <c r="AA558" s="170">
        <v>0</v>
      </c>
      <c r="AB558" s="170" t="s">
        <v>926</v>
      </c>
      <c r="AC558" s="166" t="s">
        <v>1923</v>
      </c>
      <c r="AD558" s="241">
        <f>5/10</f>
        <v>0.5</v>
      </c>
      <c r="AE558" s="193" t="s">
        <v>2512</v>
      </c>
      <c r="AF558" s="192" t="s">
        <v>275</v>
      </c>
      <c r="AG558" s="191" t="s">
        <v>2511</v>
      </c>
      <c r="AH558" s="375" t="s">
        <v>2514</v>
      </c>
      <c r="AI558" s="169" t="s">
        <v>275</v>
      </c>
      <c r="AJ558" s="94"/>
    </row>
    <row r="559" spans="1:36" ht="52" outlineLevel="1" x14ac:dyDescent="0.3">
      <c r="A559" s="165">
        <v>542</v>
      </c>
      <c r="B559" s="166" t="s">
        <v>923</v>
      </c>
      <c r="C559" s="293" t="s">
        <v>275</v>
      </c>
      <c r="D559" s="187" t="s">
        <v>2510</v>
      </c>
      <c r="E559" s="293" t="s">
        <v>3803</v>
      </c>
      <c r="F559" s="189">
        <v>2</v>
      </c>
      <c r="G559" s="190">
        <v>20</v>
      </c>
      <c r="H559" s="190">
        <v>241</v>
      </c>
      <c r="I559" s="190">
        <v>241</v>
      </c>
      <c r="J559" s="170" t="s">
        <v>926</v>
      </c>
      <c r="K559" s="170">
        <v>0</v>
      </c>
      <c r="L559" s="170">
        <v>0</v>
      </c>
      <c r="M559" s="170">
        <v>0</v>
      </c>
      <c r="N559" s="170">
        <v>0</v>
      </c>
      <c r="O559" s="170">
        <v>0</v>
      </c>
      <c r="P559" s="170">
        <v>0</v>
      </c>
      <c r="Q559" s="170">
        <v>0</v>
      </c>
      <c r="R559" s="170">
        <v>0</v>
      </c>
      <c r="S559" s="170">
        <v>0.68423197404919867</v>
      </c>
      <c r="T559" s="170">
        <v>0.87457961766270642</v>
      </c>
      <c r="U559" s="170">
        <v>0</v>
      </c>
      <c r="V559" s="170">
        <v>0</v>
      </c>
      <c r="W559" s="170">
        <v>0</v>
      </c>
      <c r="X559" s="170">
        <v>0</v>
      </c>
      <c r="Y559" s="170">
        <v>0</v>
      </c>
      <c r="Z559" s="170">
        <v>0</v>
      </c>
      <c r="AA559" s="170">
        <v>0</v>
      </c>
      <c r="AB559" s="170" t="s">
        <v>926</v>
      </c>
      <c r="AC559" s="166" t="s">
        <v>1923</v>
      </c>
      <c r="AD559" s="241">
        <f>5/3.6</f>
        <v>1.3888888888888888</v>
      </c>
      <c r="AE559" s="193" t="s">
        <v>2513</v>
      </c>
      <c r="AF559" s="192" t="s">
        <v>275</v>
      </c>
      <c r="AG559" s="191" t="s">
        <v>2511</v>
      </c>
      <c r="AH559" s="375" t="s">
        <v>2514</v>
      </c>
      <c r="AI559" s="169" t="s">
        <v>275</v>
      </c>
      <c r="AJ559" s="94"/>
    </row>
    <row r="560" spans="1:36" ht="78" outlineLevel="1" x14ac:dyDescent="0.3">
      <c r="A560" s="292">
        <v>543</v>
      </c>
      <c r="B560" s="391" t="s">
        <v>923</v>
      </c>
      <c r="C560" s="391" t="s">
        <v>212</v>
      </c>
      <c r="D560" s="292" t="s">
        <v>1862</v>
      </c>
      <c r="E560" s="391" t="s">
        <v>275</v>
      </c>
      <c r="F560" s="364" t="s">
        <v>275</v>
      </c>
      <c r="G560" s="364" t="s">
        <v>275</v>
      </c>
      <c r="H560" s="364" t="s">
        <v>275</v>
      </c>
      <c r="I560" s="364" t="s">
        <v>275</v>
      </c>
      <c r="J560" s="392" t="s">
        <v>926</v>
      </c>
      <c r="K560" s="392">
        <f t="shared" ref="K560:AA560" si="220">K561+K562*K1106</f>
        <v>12.98895726928335</v>
      </c>
      <c r="L560" s="392">
        <f t="shared" si="220"/>
        <v>10.432768138081183</v>
      </c>
      <c r="M560" s="392">
        <f t="shared" si="220"/>
        <v>3.6281262792098903</v>
      </c>
      <c r="N560" s="392">
        <f t="shared" si="220"/>
        <v>13.104491430515523</v>
      </c>
      <c r="O560" s="392">
        <f t="shared" si="220"/>
        <v>10.699885899537728</v>
      </c>
      <c r="P560" s="392">
        <f t="shared" si="220"/>
        <v>13.09665854436869</v>
      </c>
      <c r="Q560" s="392">
        <f t="shared" si="220"/>
        <v>19.055699409693823</v>
      </c>
      <c r="R560" s="392">
        <f t="shared" si="220"/>
        <v>21.062192135075314</v>
      </c>
      <c r="S560" s="392">
        <f t="shared" si="220"/>
        <v>5.9404718066208488</v>
      </c>
      <c r="T560" s="392">
        <f t="shared" si="220"/>
        <v>33.776373186434661</v>
      </c>
      <c r="U560" s="392">
        <f t="shared" si="220"/>
        <v>40.047282327053118</v>
      </c>
      <c r="V560" s="392">
        <f t="shared" si="220"/>
        <v>13.394186066879145</v>
      </c>
      <c r="W560" s="392">
        <f t="shared" si="220"/>
        <v>2.3233645419375102</v>
      </c>
      <c r="X560" s="392">
        <f t="shared" si="220"/>
        <v>2.5350968422921367</v>
      </c>
      <c r="Y560" s="392">
        <f t="shared" si="220"/>
        <v>18.69751494900073</v>
      </c>
      <c r="Z560" s="392">
        <f t="shared" si="220"/>
        <v>2.510879763596936</v>
      </c>
      <c r="AA560" s="392">
        <f t="shared" si="220"/>
        <v>6.2893197502261655</v>
      </c>
      <c r="AB560" s="392" t="s">
        <v>926</v>
      </c>
      <c r="AC560" s="391" t="s">
        <v>2336</v>
      </c>
      <c r="AD560" s="409">
        <f>1/0.18</f>
        <v>5.5555555555555554</v>
      </c>
      <c r="AE560" s="410" t="s">
        <v>2617</v>
      </c>
      <c r="AF560" s="612" t="s">
        <v>2616</v>
      </c>
      <c r="AG560" s="356" t="s">
        <v>2520</v>
      </c>
      <c r="AH560" s="457" t="s">
        <v>2517</v>
      </c>
      <c r="AI560" s="353" t="s">
        <v>275</v>
      </c>
      <c r="AJ560" s="94"/>
    </row>
    <row r="561" spans="1:36" ht="26" outlineLevel="1" x14ac:dyDescent="0.3">
      <c r="A561" s="165">
        <v>544</v>
      </c>
      <c r="B561" s="166" t="s">
        <v>275</v>
      </c>
      <c r="C561" s="166" t="s">
        <v>275</v>
      </c>
      <c r="D561" s="165" t="s">
        <v>1862</v>
      </c>
      <c r="E561" s="188" t="s">
        <v>3804</v>
      </c>
      <c r="F561" s="189">
        <v>8</v>
      </c>
      <c r="G561" s="190">
        <v>84</v>
      </c>
      <c r="H561" s="190">
        <v>237</v>
      </c>
      <c r="I561" s="190">
        <v>237</v>
      </c>
      <c r="J561" s="170" t="s">
        <v>926</v>
      </c>
      <c r="K561" s="170">
        <v>4.125066096201226</v>
      </c>
      <c r="L561" s="170">
        <v>1.1840951902504957</v>
      </c>
      <c r="M561" s="170">
        <v>2.8496865666134918</v>
      </c>
      <c r="N561" s="170">
        <v>7.621147322553016</v>
      </c>
      <c r="O561" s="170">
        <v>7.7648658050164432</v>
      </c>
      <c r="P561" s="170">
        <v>7.5983245887676318</v>
      </c>
      <c r="Q561" s="170">
        <v>5.5521873733280067</v>
      </c>
      <c r="R561" s="170">
        <v>9.3371749200284508</v>
      </c>
      <c r="S561" s="170">
        <v>5.6746510905753773</v>
      </c>
      <c r="T561" s="170">
        <v>18.950392225651424</v>
      </c>
      <c r="U561" s="170">
        <v>12.75651902203917</v>
      </c>
      <c r="V561" s="170">
        <v>1.9077689560446307</v>
      </c>
      <c r="W561" s="170">
        <v>1.1908673584262823</v>
      </c>
      <c r="X561" s="170">
        <v>0.99108325139574716</v>
      </c>
      <c r="Y561" s="170">
        <v>4.982793997216147</v>
      </c>
      <c r="Z561" s="170">
        <v>2.1814370763836659</v>
      </c>
      <c r="AA561" s="170">
        <v>1.6137081277710144</v>
      </c>
      <c r="AB561" s="170" t="s">
        <v>926</v>
      </c>
      <c r="AC561" s="166" t="s">
        <v>1923</v>
      </c>
      <c r="AD561" s="241" t="s">
        <v>275</v>
      </c>
      <c r="AE561" s="193" t="s">
        <v>275</v>
      </c>
      <c r="AF561" s="311" t="s">
        <v>275</v>
      </c>
      <c r="AG561" s="191" t="s">
        <v>275</v>
      </c>
      <c r="AH561" s="194" t="s">
        <v>275</v>
      </c>
      <c r="AI561" s="169" t="s">
        <v>275</v>
      </c>
      <c r="AJ561" s="94"/>
    </row>
    <row r="562" spans="1:36" ht="26" outlineLevel="1" x14ac:dyDescent="0.3">
      <c r="A562" s="357">
        <v>545</v>
      </c>
      <c r="B562" s="358" t="s">
        <v>275</v>
      </c>
      <c r="C562" s="358" t="s">
        <v>275</v>
      </c>
      <c r="D562" s="357" t="s">
        <v>2335</v>
      </c>
      <c r="E562" s="370" t="s">
        <v>275</v>
      </c>
      <c r="F562" s="371" t="s">
        <v>275</v>
      </c>
      <c r="G562" s="371" t="s">
        <v>275</v>
      </c>
      <c r="H562" s="371" t="s">
        <v>275</v>
      </c>
      <c r="I562" s="371" t="s">
        <v>275</v>
      </c>
      <c r="J562" s="362" t="s">
        <v>275</v>
      </c>
      <c r="K562" s="299">
        <v>0.73699999999999999</v>
      </c>
      <c r="L562" s="299">
        <v>0.73699999999999999</v>
      </c>
      <c r="M562" s="299">
        <v>0.73699999999999999</v>
      </c>
      <c r="N562" s="299">
        <v>0.73699999999999999</v>
      </c>
      <c r="O562" s="299">
        <v>0.73699999999999999</v>
      </c>
      <c r="P562" s="299">
        <v>0.73699999999999999</v>
      </c>
      <c r="Q562" s="299">
        <v>0.73699999999999999</v>
      </c>
      <c r="R562" s="299">
        <v>0.73699999999999999</v>
      </c>
      <c r="S562" s="299">
        <v>0.73699999999999999</v>
      </c>
      <c r="T562" s="299">
        <v>0.73699999999999999</v>
      </c>
      <c r="U562" s="299">
        <v>0.73699999999999999</v>
      </c>
      <c r="V562" s="299">
        <v>0.73699999999999999</v>
      </c>
      <c r="W562" s="299">
        <v>0.73699999999999999</v>
      </c>
      <c r="X562" s="299">
        <v>0.73699999999999999</v>
      </c>
      <c r="Y562" s="299">
        <v>0.73699999999999999</v>
      </c>
      <c r="Z562" s="299">
        <v>0.73699999999999999</v>
      </c>
      <c r="AA562" s="299">
        <v>0.73699999999999999</v>
      </c>
      <c r="AB562" s="362" t="s">
        <v>275</v>
      </c>
      <c r="AC562" s="358" t="s">
        <v>2773</v>
      </c>
      <c r="AD562" s="372" t="s">
        <v>275</v>
      </c>
      <c r="AE562" s="304" t="s">
        <v>275</v>
      </c>
      <c r="AF562" s="613" t="s">
        <v>275</v>
      </c>
      <c r="AG562" s="361" t="s">
        <v>275</v>
      </c>
      <c r="AH562" s="304" t="s">
        <v>275</v>
      </c>
      <c r="AI562" s="359" t="s">
        <v>275</v>
      </c>
      <c r="AJ562" s="94"/>
    </row>
    <row r="563" spans="1:36" ht="52" outlineLevel="1" x14ac:dyDescent="0.3">
      <c r="A563" s="165">
        <v>546</v>
      </c>
      <c r="B563" s="166" t="s">
        <v>923</v>
      </c>
      <c r="C563" s="166" t="s">
        <v>275</v>
      </c>
      <c r="D563" s="165" t="s">
        <v>318</v>
      </c>
      <c r="E563" s="240" t="s">
        <v>3805</v>
      </c>
      <c r="F563" s="189">
        <v>5</v>
      </c>
      <c r="G563" s="189">
        <v>54</v>
      </c>
      <c r="H563" s="189">
        <v>239</v>
      </c>
      <c r="I563" s="189">
        <v>239</v>
      </c>
      <c r="J563" s="170" t="s">
        <v>926</v>
      </c>
      <c r="K563" s="170">
        <v>3.3296557000774118E-3</v>
      </c>
      <c r="L563" s="170">
        <v>2.1014088622335624E-2</v>
      </c>
      <c r="M563" s="170">
        <v>4.8542580547715902E-3</v>
      </c>
      <c r="N563" s="170">
        <v>0.33747567631921388</v>
      </c>
      <c r="O563" s="170">
        <v>2.955725168144048E-2</v>
      </c>
      <c r="P563" s="170">
        <v>1.3168087269944026E-2</v>
      </c>
      <c r="Q563" s="170">
        <v>0.45144928454204619</v>
      </c>
      <c r="R563" s="170">
        <v>0.28898014613021694</v>
      </c>
      <c r="S563" s="170">
        <v>2.9331843242236526</v>
      </c>
      <c r="T563" s="170">
        <v>4.3484134715347409</v>
      </c>
      <c r="U563" s="170">
        <v>8.9944979815629808E-2</v>
      </c>
      <c r="V563" s="170">
        <v>0.69655397862709401</v>
      </c>
      <c r="W563" s="170">
        <v>3.8963380166322568E-3</v>
      </c>
      <c r="X563" s="170">
        <v>0.12774605985376727</v>
      </c>
      <c r="Y563" s="170">
        <v>0.16953817454735939</v>
      </c>
      <c r="Z563" s="170">
        <v>2.1163531409341507E-3</v>
      </c>
      <c r="AA563" s="170">
        <v>0.55679434185186494</v>
      </c>
      <c r="AB563" s="170" t="s">
        <v>926</v>
      </c>
      <c r="AC563" s="166" t="s">
        <v>1923</v>
      </c>
      <c r="AD563" s="241">
        <f>5/12.4</f>
        <v>0.40322580645161288</v>
      </c>
      <c r="AE563" s="193" t="s">
        <v>2515</v>
      </c>
      <c r="AF563" s="192" t="s">
        <v>275</v>
      </c>
      <c r="AG563" s="191" t="s">
        <v>2511</v>
      </c>
      <c r="AH563" s="375" t="s">
        <v>2514</v>
      </c>
      <c r="AI563" s="169" t="s">
        <v>275</v>
      </c>
      <c r="AJ563" s="94"/>
    </row>
    <row r="564" spans="1:36" ht="78" outlineLevel="1" x14ac:dyDescent="0.3">
      <c r="A564" s="165">
        <v>547</v>
      </c>
      <c r="B564" s="166" t="s">
        <v>923</v>
      </c>
      <c r="C564" s="293" t="s">
        <v>275</v>
      </c>
      <c r="D564" s="187" t="s">
        <v>2619</v>
      </c>
      <c r="E564" s="188" t="s">
        <v>3806</v>
      </c>
      <c r="F564" s="189">
        <v>2</v>
      </c>
      <c r="G564" s="190">
        <v>20</v>
      </c>
      <c r="H564" s="190">
        <v>212</v>
      </c>
      <c r="I564" s="190">
        <v>212</v>
      </c>
      <c r="J564" s="170" t="s">
        <v>926</v>
      </c>
      <c r="K564" s="170">
        <v>4.5427963364676742E-2</v>
      </c>
      <c r="L564" s="170">
        <v>0.86203133794412756</v>
      </c>
      <c r="M564" s="170">
        <v>1.8591140975245821E-2</v>
      </c>
      <c r="N564" s="170">
        <v>1.023894427365442</v>
      </c>
      <c r="O564" s="170">
        <v>1.445037565158965E-2</v>
      </c>
      <c r="P564" s="170">
        <v>0.14736573180224033</v>
      </c>
      <c r="Q564" s="170">
        <v>0.2223701332744315</v>
      </c>
      <c r="R564" s="170">
        <v>0.26930268102116989</v>
      </c>
      <c r="S564" s="170">
        <v>0.28517521001323731</v>
      </c>
      <c r="T564" s="170">
        <v>0.17208763377657676</v>
      </c>
      <c r="U564" s="170">
        <v>0</v>
      </c>
      <c r="V564" s="170">
        <v>0</v>
      </c>
      <c r="W564" s="170">
        <v>0.10627769373044381</v>
      </c>
      <c r="X564" s="170">
        <v>7.5129705199203964E-2</v>
      </c>
      <c r="Y564" s="170">
        <v>7.0208458435154622E-2</v>
      </c>
      <c r="Z564" s="170">
        <v>2.7781859405488448E-4</v>
      </c>
      <c r="AA564" s="170">
        <v>3.2164885240107188E-2</v>
      </c>
      <c r="AB564" s="170" t="s">
        <v>926</v>
      </c>
      <c r="AC564" s="166" t="s">
        <v>1923</v>
      </c>
      <c r="AD564" s="241">
        <f>1/0.83</f>
        <v>1.2048192771084338</v>
      </c>
      <c r="AE564" s="193" t="s">
        <v>2620</v>
      </c>
      <c r="AF564" s="192" t="s">
        <v>2618</v>
      </c>
      <c r="AG564" s="191" t="s">
        <v>2520</v>
      </c>
      <c r="AH564" s="375" t="s">
        <v>2517</v>
      </c>
      <c r="AI564" s="169" t="s">
        <v>275</v>
      </c>
      <c r="AJ564" s="94"/>
    </row>
    <row r="565" spans="1:36" ht="104" outlineLevel="1" x14ac:dyDescent="0.3">
      <c r="A565" s="165">
        <v>548</v>
      </c>
      <c r="B565" s="166" t="s">
        <v>923</v>
      </c>
      <c r="C565" s="293" t="s">
        <v>275</v>
      </c>
      <c r="D565" s="187" t="s">
        <v>3477</v>
      </c>
      <c r="E565" s="187" t="s">
        <v>3807</v>
      </c>
      <c r="F565" s="189">
        <v>2</v>
      </c>
      <c r="G565" s="190">
        <v>20</v>
      </c>
      <c r="H565" s="190">
        <v>211</v>
      </c>
      <c r="I565" s="190">
        <v>211</v>
      </c>
      <c r="J565" s="170" t="s">
        <v>925</v>
      </c>
      <c r="K565" s="170">
        <v>1.6990758302314553</v>
      </c>
      <c r="L565" s="170">
        <v>1.4599791186171315E-2</v>
      </c>
      <c r="M565" s="170">
        <v>3.0016383220579259</v>
      </c>
      <c r="N565" s="170">
        <v>1.8003913113886623</v>
      </c>
      <c r="O565" s="170">
        <v>1.6418075663635352</v>
      </c>
      <c r="P565" s="170">
        <v>1.3273839536447232</v>
      </c>
      <c r="Q565" s="170">
        <v>5.4064758111401785E-3</v>
      </c>
      <c r="R565" s="170">
        <v>0</v>
      </c>
      <c r="S565" s="170">
        <v>0.574594995422814</v>
      </c>
      <c r="T565" s="170">
        <v>0.11143391418458655</v>
      </c>
      <c r="U565" s="170">
        <v>0.15895638263789563</v>
      </c>
      <c r="V565" s="170">
        <v>0.93755927447384357</v>
      </c>
      <c r="W565" s="170">
        <v>2.5408416122475037</v>
      </c>
      <c r="X565" s="170">
        <v>1.7727770528423905</v>
      </c>
      <c r="Y565" s="170">
        <v>2.8520172939160551E-2</v>
      </c>
      <c r="Z565" s="170">
        <v>3.4549068151974442E-2</v>
      </c>
      <c r="AA565" s="170">
        <v>3.9942274166655651</v>
      </c>
      <c r="AB565" s="170" t="s">
        <v>925</v>
      </c>
      <c r="AC565" s="166" t="s">
        <v>3476</v>
      </c>
      <c r="AD565" s="241" t="s">
        <v>275</v>
      </c>
      <c r="AE565" s="193" t="s">
        <v>275</v>
      </c>
      <c r="AF565" s="192" t="s">
        <v>275</v>
      </c>
      <c r="AG565" s="191" t="s">
        <v>275</v>
      </c>
      <c r="AH565" s="194" t="s">
        <v>275</v>
      </c>
      <c r="AI565" s="169" t="s">
        <v>275</v>
      </c>
      <c r="AJ565" s="94"/>
    </row>
    <row r="566" spans="1:36" x14ac:dyDescent="0.3">
      <c r="A566" s="138">
        <v>549</v>
      </c>
      <c r="B566" s="138" t="s">
        <v>923</v>
      </c>
      <c r="C566" s="172" t="s">
        <v>3459</v>
      </c>
      <c r="D566" s="138" t="s">
        <v>3460</v>
      </c>
      <c r="E566" s="172" t="s">
        <v>275</v>
      </c>
      <c r="F566" s="141" t="s">
        <v>275</v>
      </c>
      <c r="G566" s="141" t="s">
        <v>275</v>
      </c>
      <c r="H566" s="141" t="s">
        <v>275</v>
      </c>
      <c r="I566" s="141" t="s">
        <v>275</v>
      </c>
      <c r="J566" s="244" t="s">
        <v>275</v>
      </c>
      <c r="K566" s="244" t="s">
        <v>275</v>
      </c>
      <c r="L566" s="244" t="s">
        <v>275</v>
      </c>
      <c r="M566" s="244" t="s">
        <v>275</v>
      </c>
      <c r="N566" s="244" t="s">
        <v>275</v>
      </c>
      <c r="O566" s="244" t="s">
        <v>275</v>
      </c>
      <c r="P566" s="244" t="s">
        <v>275</v>
      </c>
      <c r="Q566" s="244" t="s">
        <v>275</v>
      </c>
      <c r="R566" s="244" t="s">
        <v>275</v>
      </c>
      <c r="S566" s="244" t="s">
        <v>275</v>
      </c>
      <c r="T566" s="244" t="s">
        <v>275</v>
      </c>
      <c r="U566" s="244" t="s">
        <v>275</v>
      </c>
      <c r="V566" s="244" t="s">
        <v>275</v>
      </c>
      <c r="W566" s="244" t="s">
        <v>275</v>
      </c>
      <c r="X566" s="244" t="s">
        <v>275</v>
      </c>
      <c r="Y566" s="244" t="s">
        <v>275</v>
      </c>
      <c r="Z566" s="244" t="s">
        <v>275</v>
      </c>
      <c r="AA566" s="244" t="s">
        <v>275</v>
      </c>
      <c r="AB566" s="244" t="s">
        <v>275</v>
      </c>
      <c r="AC566" s="140" t="s">
        <v>275</v>
      </c>
      <c r="AD566" s="341" t="s">
        <v>275</v>
      </c>
      <c r="AE566" s="143" t="s">
        <v>275</v>
      </c>
      <c r="AF566" s="142" t="s">
        <v>275</v>
      </c>
      <c r="AG566" s="140" t="s">
        <v>275</v>
      </c>
      <c r="AH566" s="144" t="s">
        <v>275</v>
      </c>
      <c r="AI566" s="141" t="s">
        <v>275</v>
      </c>
      <c r="AJ566" s="94"/>
    </row>
    <row r="567" spans="1:36" outlineLevel="1" x14ac:dyDescent="0.3">
      <c r="A567" s="152">
        <v>550</v>
      </c>
      <c r="B567" s="153" t="s">
        <v>923</v>
      </c>
      <c r="C567" s="153" t="s">
        <v>3462</v>
      </c>
      <c r="D567" s="152" t="s">
        <v>3463</v>
      </c>
      <c r="E567" s="152" t="s">
        <v>275</v>
      </c>
      <c r="F567" s="388" t="s">
        <v>275</v>
      </c>
      <c r="G567" s="388" t="s">
        <v>275</v>
      </c>
      <c r="H567" s="388" t="s">
        <v>275</v>
      </c>
      <c r="I567" s="388" t="s">
        <v>275</v>
      </c>
      <c r="J567" s="157" t="s">
        <v>925</v>
      </c>
      <c r="K567" s="157">
        <f>SUM(K568,K569,K570,K571)</f>
        <v>9.0890519837434951</v>
      </c>
      <c r="L567" s="157">
        <f t="shared" ref="L567:AA567" si="221">SUM(L568,L569,L570,L571)</f>
        <v>3.3540078349170153</v>
      </c>
      <c r="M567" s="157">
        <f t="shared" si="221"/>
        <v>1.0647723026102229</v>
      </c>
      <c r="N567" s="157">
        <f t="shared" si="221"/>
        <v>9.4767363770169037</v>
      </c>
      <c r="O567" s="157">
        <f t="shared" si="221"/>
        <v>15.114641682114158</v>
      </c>
      <c r="P567" s="157">
        <f t="shared" si="221"/>
        <v>10.582184760652574</v>
      </c>
      <c r="Q567" s="157">
        <f t="shared" si="221"/>
        <v>5.0129088152450931</v>
      </c>
      <c r="R567" s="157">
        <f t="shared" si="221"/>
        <v>3.7596126972043535</v>
      </c>
      <c r="S567" s="157">
        <f t="shared" si="221"/>
        <v>1.8216341781874563</v>
      </c>
      <c r="T567" s="157">
        <f t="shared" si="221"/>
        <v>3.4366485848540465</v>
      </c>
      <c r="U567" s="157">
        <f t="shared" si="221"/>
        <v>3.4884158394247908</v>
      </c>
      <c r="V567" s="157">
        <f t="shared" si="221"/>
        <v>5.1544370991237916</v>
      </c>
      <c r="W567" s="157">
        <f t="shared" si="221"/>
        <v>4.4301043316116759</v>
      </c>
      <c r="X567" s="157">
        <f t="shared" si="221"/>
        <v>11.357697603893289</v>
      </c>
      <c r="Y567" s="157">
        <f t="shared" si="221"/>
        <v>4.22031566859705</v>
      </c>
      <c r="Z567" s="157">
        <f t="shared" si="221"/>
        <v>9.3560907242148517</v>
      </c>
      <c r="AA567" s="157">
        <f t="shared" si="221"/>
        <v>1.2073287425133459</v>
      </c>
      <c r="AB567" s="157" t="s">
        <v>925</v>
      </c>
      <c r="AC567" s="153" t="s">
        <v>3049</v>
      </c>
      <c r="AD567" s="389" t="s">
        <v>275</v>
      </c>
      <c r="AE567" s="250" t="s">
        <v>275</v>
      </c>
      <c r="AF567" s="390" t="s">
        <v>275</v>
      </c>
      <c r="AG567" s="155" t="s">
        <v>275</v>
      </c>
      <c r="AH567" s="250" t="s">
        <v>275</v>
      </c>
      <c r="AI567" s="156" t="s">
        <v>275</v>
      </c>
      <c r="AJ567" s="94"/>
    </row>
    <row r="568" spans="1:36" ht="26" outlineLevel="1" x14ac:dyDescent="0.3">
      <c r="A568" s="165">
        <v>551</v>
      </c>
      <c r="B568" s="166" t="s">
        <v>923</v>
      </c>
      <c r="C568" s="166" t="s">
        <v>3185</v>
      </c>
      <c r="D568" s="187" t="s">
        <v>3464</v>
      </c>
      <c r="E568" s="188" t="s">
        <v>3808</v>
      </c>
      <c r="F568" s="189">
        <v>2</v>
      </c>
      <c r="G568" s="190">
        <v>20</v>
      </c>
      <c r="H568" s="190">
        <v>187</v>
      </c>
      <c r="I568" s="190">
        <v>187</v>
      </c>
      <c r="J568" s="170" t="s">
        <v>925</v>
      </c>
      <c r="K568" s="170">
        <v>1.6212090580510226</v>
      </c>
      <c r="L568" s="170">
        <v>3.2160589061987395</v>
      </c>
      <c r="M568" s="170">
        <v>0.92319346340653019</v>
      </c>
      <c r="N568" s="170">
        <v>1.5023080348610309</v>
      </c>
      <c r="O568" s="170">
        <v>2.8952917321959908</v>
      </c>
      <c r="P568" s="170">
        <v>0.16836654835359208</v>
      </c>
      <c r="Q568" s="170">
        <v>3.7958856712497822</v>
      </c>
      <c r="R568" s="170">
        <v>1.2518346017939688</v>
      </c>
      <c r="S568" s="170">
        <v>0.90419714589319145</v>
      </c>
      <c r="T568" s="170">
        <v>2.3289009693923788</v>
      </c>
      <c r="U568" s="170">
        <v>2.7030106308705317</v>
      </c>
      <c r="V568" s="170">
        <v>3.8301868310878038</v>
      </c>
      <c r="W568" s="170">
        <v>1.5295331338918476</v>
      </c>
      <c r="X568" s="170">
        <v>2.5197107355610115</v>
      </c>
      <c r="Y568" s="170">
        <v>3.5196601374525236</v>
      </c>
      <c r="Z568" s="170">
        <v>3.5624262050670668</v>
      </c>
      <c r="AA568" s="170">
        <v>0.73819027493342615</v>
      </c>
      <c r="AB568" s="170" t="s">
        <v>925</v>
      </c>
      <c r="AC568" s="166" t="s">
        <v>1923</v>
      </c>
      <c r="AD568" s="241" t="s">
        <v>275</v>
      </c>
      <c r="AE568" s="193" t="s">
        <v>275</v>
      </c>
      <c r="AF568" s="192" t="s">
        <v>275</v>
      </c>
      <c r="AG568" s="191" t="s">
        <v>275</v>
      </c>
      <c r="AH568" s="194" t="s">
        <v>275</v>
      </c>
      <c r="AI568" s="169" t="s">
        <v>275</v>
      </c>
      <c r="AJ568" s="94"/>
    </row>
    <row r="569" spans="1:36" ht="26" outlineLevel="1" x14ac:dyDescent="0.3">
      <c r="A569" s="165">
        <v>552</v>
      </c>
      <c r="B569" s="166" t="s">
        <v>923</v>
      </c>
      <c r="C569" s="293" t="s">
        <v>473</v>
      </c>
      <c r="D569" s="187" t="s">
        <v>3465</v>
      </c>
      <c r="E569" s="188" t="s">
        <v>3809</v>
      </c>
      <c r="F569" s="189">
        <v>2</v>
      </c>
      <c r="G569" s="190">
        <v>20</v>
      </c>
      <c r="H569" s="190">
        <v>191</v>
      </c>
      <c r="I569" s="190">
        <v>191</v>
      </c>
      <c r="J569" s="170" t="s">
        <v>925</v>
      </c>
      <c r="K569" s="170">
        <v>5.3443859945288938</v>
      </c>
      <c r="L569" s="170">
        <v>0.12543053738803042</v>
      </c>
      <c r="M569" s="170">
        <v>9.8386386894342721E-3</v>
      </c>
      <c r="N569" s="170">
        <v>4.6886752263836344</v>
      </c>
      <c r="O569" s="170">
        <v>7.2373484008670088</v>
      </c>
      <c r="P569" s="170">
        <v>5.5155116463945975</v>
      </c>
      <c r="Q569" s="170">
        <v>0.26793309427676393</v>
      </c>
      <c r="R569" s="170">
        <v>1.3259655987249184</v>
      </c>
      <c r="S569" s="170">
        <v>0.32083841198095886</v>
      </c>
      <c r="T569" s="170">
        <v>0.15141626718509013</v>
      </c>
      <c r="U569" s="170">
        <v>7.6744787854884922E-2</v>
      </c>
      <c r="V569" s="170">
        <v>4.080132314711625E-2</v>
      </c>
      <c r="W569" s="170">
        <v>1.0913555805767055</v>
      </c>
      <c r="X569" s="170">
        <v>1.555451853903584</v>
      </c>
      <c r="Y569" s="170">
        <v>0.33165310031289569</v>
      </c>
      <c r="Z569" s="170">
        <v>0.18314280643950656</v>
      </c>
      <c r="AA569" s="170">
        <v>0.46913846757991962</v>
      </c>
      <c r="AB569" s="170" t="s">
        <v>925</v>
      </c>
      <c r="AC569" s="166" t="s">
        <v>1923</v>
      </c>
      <c r="AD569" s="241" t="s">
        <v>275</v>
      </c>
      <c r="AE569" s="193" t="s">
        <v>275</v>
      </c>
      <c r="AF569" s="192" t="s">
        <v>275</v>
      </c>
      <c r="AG569" s="191" t="s">
        <v>275</v>
      </c>
      <c r="AH569" s="194" t="s">
        <v>275</v>
      </c>
      <c r="AI569" s="169" t="s">
        <v>275</v>
      </c>
      <c r="AJ569" s="94"/>
    </row>
    <row r="570" spans="1:36" ht="26" outlineLevel="1" x14ac:dyDescent="0.3">
      <c r="A570" s="165">
        <v>553</v>
      </c>
      <c r="B570" s="166" t="s">
        <v>923</v>
      </c>
      <c r="C570" s="293" t="s">
        <v>472</v>
      </c>
      <c r="D570" s="187" t="s">
        <v>3466</v>
      </c>
      <c r="E570" s="188" t="s">
        <v>3810</v>
      </c>
      <c r="F570" s="189">
        <v>2</v>
      </c>
      <c r="G570" s="190">
        <v>20</v>
      </c>
      <c r="H570" s="190">
        <v>201</v>
      </c>
      <c r="I570" s="190">
        <v>201</v>
      </c>
      <c r="J570" s="170" t="s">
        <v>925</v>
      </c>
      <c r="K570" s="170">
        <v>2.1234569311635796</v>
      </c>
      <c r="L570" s="170">
        <v>1.2518391330245409E-2</v>
      </c>
      <c r="M570" s="170">
        <v>3.4894671173318979E-2</v>
      </c>
      <c r="N570" s="170">
        <v>3.2123256198577459</v>
      </c>
      <c r="O570" s="170">
        <v>1.6004102010652017</v>
      </c>
      <c r="P570" s="170">
        <v>4.8983065659043854</v>
      </c>
      <c r="Q570" s="170">
        <v>0.94909004971854638</v>
      </c>
      <c r="R570" s="170">
        <v>1.1818124966854662</v>
      </c>
      <c r="S570" s="170">
        <v>0.40077756232021117</v>
      </c>
      <c r="T570" s="170">
        <v>0.95633134827657751</v>
      </c>
      <c r="U570" s="170">
        <v>0.70866042069937407</v>
      </c>
      <c r="V570" s="170">
        <v>1.2834489448888717</v>
      </c>
      <c r="W570" s="170">
        <v>0.67356945801250567</v>
      </c>
      <c r="X570" s="170">
        <v>7.2552415011854636</v>
      </c>
      <c r="Y570" s="170">
        <v>0.36900243083163115</v>
      </c>
      <c r="Z570" s="170">
        <v>8.3509951422955309E-2</v>
      </c>
      <c r="AA570" s="170">
        <v>0</v>
      </c>
      <c r="AB570" s="170" t="s">
        <v>925</v>
      </c>
      <c r="AC570" s="166" t="s">
        <v>1923</v>
      </c>
      <c r="AD570" s="241" t="s">
        <v>275</v>
      </c>
      <c r="AE570" s="193" t="s">
        <v>275</v>
      </c>
      <c r="AF570" s="192" t="s">
        <v>275</v>
      </c>
      <c r="AG570" s="191" t="s">
        <v>275</v>
      </c>
      <c r="AH570" s="194" t="s">
        <v>275</v>
      </c>
      <c r="AI570" s="169" t="s">
        <v>275</v>
      </c>
      <c r="AJ570" s="94"/>
    </row>
    <row r="571" spans="1:36" ht="26" outlineLevel="1" x14ac:dyDescent="0.3">
      <c r="A571" s="165">
        <v>554</v>
      </c>
      <c r="B571" s="166" t="s">
        <v>923</v>
      </c>
      <c r="C571" s="293" t="s">
        <v>443</v>
      </c>
      <c r="D571" s="187" t="s">
        <v>3467</v>
      </c>
      <c r="E571" s="188" t="s">
        <v>3811</v>
      </c>
      <c r="F571" s="189">
        <v>2</v>
      </c>
      <c r="G571" s="190">
        <v>20</v>
      </c>
      <c r="H571" s="190">
        <v>197</v>
      </c>
      <c r="I571" s="190">
        <v>197</v>
      </c>
      <c r="J571" s="170" t="s">
        <v>925</v>
      </c>
      <c r="K571" s="170">
        <v>0</v>
      </c>
      <c r="L571" s="170">
        <v>0</v>
      </c>
      <c r="M571" s="170">
        <v>9.6845529340939401E-2</v>
      </c>
      <c r="N571" s="170">
        <v>7.3427495914492352E-2</v>
      </c>
      <c r="O571" s="170">
        <v>3.3815913479859563</v>
      </c>
      <c r="P571" s="170">
        <v>0</v>
      </c>
      <c r="Q571" s="170">
        <v>0</v>
      </c>
      <c r="R571" s="170">
        <v>0</v>
      </c>
      <c r="S571" s="170">
        <v>0.19582105799309485</v>
      </c>
      <c r="T571" s="170">
        <v>0</v>
      </c>
      <c r="U571" s="170">
        <v>0</v>
      </c>
      <c r="V571" s="170">
        <v>0</v>
      </c>
      <c r="W571" s="170">
        <v>1.1356461591306171</v>
      </c>
      <c r="X571" s="170">
        <v>2.7293513243228828E-2</v>
      </c>
      <c r="Y571" s="170">
        <v>0</v>
      </c>
      <c r="Z571" s="170">
        <v>5.5270117612853227</v>
      </c>
      <c r="AA571" s="170">
        <v>0</v>
      </c>
      <c r="AB571" s="170" t="s">
        <v>925</v>
      </c>
      <c r="AC571" s="166" t="s">
        <v>1923</v>
      </c>
      <c r="AD571" s="241" t="s">
        <v>275</v>
      </c>
      <c r="AE571" s="193" t="s">
        <v>275</v>
      </c>
      <c r="AF571" s="192" t="s">
        <v>275</v>
      </c>
      <c r="AG571" s="191" t="s">
        <v>275</v>
      </c>
      <c r="AH571" s="194" t="s">
        <v>275</v>
      </c>
      <c r="AI571" s="169" t="s">
        <v>275</v>
      </c>
      <c r="AJ571" s="94"/>
    </row>
    <row r="572" spans="1:36" x14ac:dyDescent="0.3">
      <c r="A572" s="138">
        <v>555</v>
      </c>
      <c r="B572" s="138" t="s">
        <v>923</v>
      </c>
      <c r="C572" s="172" t="s">
        <v>4129</v>
      </c>
      <c r="D572" s="138" t="s">
        <v>4130</v>
      </c>
      <c r="E572" s="172" t="s">
        <v>275</v>
      </c>
      <c r="F572" s="141" t="s">
        <v>275</v>
      </c>
      <c r="G572" s="141" t="s">
        <v>275</v>
      </c>
      <c r="H572" s="141" t="s">
        <v>275</v>
      </c>
      <c r="I572" s="141" t="s">
        <v>275</v>
      </c>
      <c r="J572" s="244" t="s">
        <v>275</v>
      </c>
      <c r="K572" s="244" t="s">
        <v>275</v>
      </c>
      <c r="L572" s="244" t="s">
        <v>275</v>
      </c>
      <c r="M572" s="244" t="s">
        <v>275</v>
      </c>
      <c r="N572" s="244" t="s">
        <v>275</v>
      </c>
      <c r="O572" s="244" t="s">
        <v>275</v>
      </c>
      <c r="P572" s="244" t="s">
        <v>275</v>
      </c>
      <c r="Q572" s="244" t="s">
        <v>275</v>
      </c>
      <c r="R572" s="244" t="s">
        <v>275</v>
      </c>
      <c r="S572" s="244" t="s">
        <v>275</v>
      </c>
      <c r="T572" s="244" t="s">
        <v>275</v>
      </c>
      <c r="U572" s="244" t="s">
        <v>275</v>
      </c>
      <c r="V572" s="244" t="s">
        <v>275</v>
      </c>
      <c r="W572" s="244" t="s">
        <v>275</v>
      </c>
      <c r="X572" s="244" t="s">
        <v>275</v>
      </c>
      <c r="Y572" s="244" t="s">
        <v>275</v>
      </c>
      <c r="Z572" s="244" t="s">
        <v>275</v>
      </c>
      <c r="AA572" s="244" t="s">
        <v>275</v>
      </c>
      <c r="AB572" s="244" t="s">
        <v>275</v>
      </c>
      <c r="AC572" s="140" t="s">
        <v>275</v>
      </c>
      <c r="AD572" s="341" t="s">
        <v>275</v>
      </c>
      <c r="AE572" s="143" t="s">
        <v>275</v>
      </c>
      <c r="AF572" s="142" t="s">
        <v>275</v>
      </c>
      <c r="AG572" s="140" t="s">
        <v>275</v>
      </c>
      <c r="AH572" s="144" t="s">
        <v>275</v>
      </c>
      <c r="AI572" s="141" t="s">
        <v>275</v>
      </c>
      <c r="AJ572" s="94"/>
    </row>
    <row r="573" spans="1:36" ht="26" outlineLevel="1" x14ac:dyDescent="0.3">
      <c r="A573" s="152">
        <v>556</v>
      </c>
      <c r="B573" s="153" t="s">
        <v>923</v>
      </c>
      <c r="C573" s="153" t="s">
        <v>3468</v>
      </c>
      <c r="D573" s="152" t="s">
        <v>3469</v>
      </c>
      <c r="E573" s="152" t="s">
        <v>275</v>
      </c>
      <c r="F573" s="388" t="s">
        <v>275</v>
      </c>
      <c r="G573" s="388" t="s">
        <v>275</v>
      </c>
      <c r="H573" s="388" t="s">
        <v>275</v>
      </c>
      <c r="I573" s="388" t="s">
        <v>275</v>
      </c>
      <c r="J573" s="157" t="s">
        <v>925</v>
      </c>
      <c r="K573" s="157">
        <f>K574</f>
        <v>0</v>
      </c>
      <c r="L573" s="157">
        <f t="shared" ref="L573:AA573" si="222">L574</f>
        <v>0</v>
      </c>
      <c r="M573" s="157">
        <f t="shared" si="222"/>
        <v>0.19744125510139623</v>
      </c>
      <c r="N573" s="157">
        <f t="shared" si="222"/>
        <v>0</v>
      </c>
      <c r="O573" s="157">
        <f t="shared" si="222"/>
        <v>0</v>
      </c>
      <c r="P573" s="157">
        <f t="shared" si="222"/>
        <v>0</v>
      </c>
      <c r="Q573" s="157">
        <f t="shared" si="222"/>
        <v>0</v>
      </c>
      <c r="R573" s="157">
        <f t="shared" si="222"/>
        <v>0</v>
      </c>
      <c r="S573" s="157">
        <f t="shared" si="222"/>
        <v>0</v>
      </c>
      <c r="T573" s="157">
        <f t="shared" si="222"/>
        <v>0</v>
      </c>
      <c r="U573" s="157">
        <f t="shared" si="222"/>
        <v>0</v>
      </c>
      <c r="V573" s="157">
        <f t="shared" si="222"/>
        <v>0</v>
      </c>
      <c r="W573" s="157">
        <f t="shared" si="222"/>
        <v>0.20493719843084157</v>
      </c>
      <c r="X573" s="157">
        <f t="shared" si="222"/>
        <v>0</v>
      </c>
      <c r="Y573" s="157">
        <f t="shared" si="222"/>
        <v>0</v>
      </c>
      <c r="Z573" s="157">
        <f t="shared" si="222"/>
        <v>0</v>
      </c>
      <c r="AA573" s="157">
        <f t="shared" si="222"/>
        <v>0</v>
      </c>
      <c r="AB573" s="157" t="s">
        <v>925</v>
      </c>
      <c r="AC573" s="153" t="s">
        <v>3470</v>
      </c>
      <c r="AD573" s="389" t="s">
        <v>275</v>
      </c>
      <c r="AE573" s="250" t="s">
        <v>275</v>
      </c>
      <c r="AF573" s="390" t="s">
        <v>275</v>
      </c>
      <c r="AG573" s="155" t="s">
        <v>275</v>
      </c>
      <c r="AH573" s="250" t="s">
        <v>275</v>
      </c>
      <c r="AI573" s="156" t="s">
        <v>275</v>
      </c>
      <c r="AJ573" s="94"/>
    </row>
    <row r="574" spans="1:36" ht="26" outlineLevel="1" x14ac:dyDescent="0.3">
      <c r="A574" s="261">
        <v>557</v>
      </c>
      <c r="B574" s="262" t="s">
        <v>923</v>
      </c>
      <c r="C574" s="262" t="s">
        <v>272</v>
      </c>
      <c r="D574" s="263" t="s">
        <v>3471</v>
      </c>
      <c r="E574" s="263" t="s">
        <v>945</v>
      </c>
      <c r="F574" s="264" t="s">
        <v>275</v>
      </c>
      <c r="G574" s="264" t="s">
        <v>275</v>
      </c>
      <c r="H574" s="264" t="s">
        <v>275</v>
      </c>
      <c r="I574" s="264">
        <v>203</v>
      </c>
      <c r="J574" s="265" t="s">
        <v>925</v>
      </c>
      <c r="K574" s="265">
        <v>0</v>
      </c>
      <c r="L574" s="265">
        <v>0</v>
      </c>
      <c r="M574" s="265">
        <v>0.19744125510139623</v>
      </c>
      <c r="N574" s="265">
        <v>0</v>
      </c>
      <c r="O574" s="265">
        <v>0</v>
      </c>
      <c r="P574" s="265">
        <v>0</v>
      </c>
      <c r="Q574" s="265">
        <v>0</v>
      </c>
      <c r="R574" s="265">
        <v>0</v>
      </c>
      <c r="S574" s="265">
        <v>0</v>
      </c>
      <c r="T574" s="265">
        <v>0</v>
      </c>
      <c r="U574" s="265">
        <v>0</v>
      </c>
      <c r="V574" s="265">
        <v>0</v>
      </c>
      <c r="W574" s="265">
        <v>0.20493719843084157</v>
      </c>
      <c r="X574" s="265">
        <v>0</v>
      </c>
      <c r="Y574" s="265">
        <v>0</v>
      </c>
      <c r="Z574" s="265">
        <v>0</v>
      </c>
      <c r="AA574" s="265">
        <v>0</v>
      </c>
      <c r="AB574" s="265" t="s">
        <v>925</v>
      </c>
      <c r="AC574" s="269" t="s">
        <v>1967</v>
      </c>
      <c r="AD574" s="270" t="s">
        <v>275</v>
      </c>
      <c r="AE574" s="271" t="s">
        <v>275</v>
      </c>
      <c r="AF574" s="272" t="s">
        <v>275</v>
      </c>
      <c r="AG574" s="269" t="s">
        <v>275</v>
      </c>
      <c r="AH574" s="273" t="s">
        <v>275</v>
      </c>
      <c r="AI574" s="274">
        <v>9016</v>
      </c>
      <c r="AJ574" s="94"/>
    </row>
    <row r="575" spans="1:36" x14ac:dyDescent="0.3">
      <c r="A575" s="138">
        <v>558</v>
      </c>
      <c r="B575" s="138" t="s">
        <v>923</v>
      </c>
      <c r="C575" s="172" t="s">
        <v>280</v>
      </c>
      <c r="D575" s="138" t="s">
        <v>281</v>
      </c>
      <c r="E575" s="172" t="s">
        <v>275</v>
      </c>
      <c r="F575" s="141" t="s">
        <v>275</v>
      </c>
      <c r="G575" s="141" t="s">
        <v>275</v>
      </c>
      <c r="H575" s="141" t="s">
        <v>275</v>
      </c>
      <c r="I575" s="141" t="s">
        <v>275</v>
      </c>
      <c r="J575" s="244" t="s">
        <v>275</v>
      </c>
      <c r="K575" s="244" t="s">
        <v>275</v>
      </c>
      <c r="L575" s="244" t="s">
        <v>275</v>
      </c>
      <c r="M575" s="244" t="s">
        <v>275</v>
      </c>
      <c r="N575" s="244" t="s">
        <v>275</v>
      </c>
      <c r="O575" s="244" t="s">
        <v>275</v>
      </c>
      <c r="P575" s="244" t="s">
        <v>275</v>
      </c>
      <c r="Q575" s="244" t="s">
        <v>275</v>
      </c>
      <c r="R575" s="244" t="s">
        <v>275</v>
      </c>
      <c r="S575" s="244" t="s">
        <v>275</v>
      </c>
      <c r="T575" s="244" t="s">
        <v>275</v>
      </c>
      <c r="U575" s="244" t="s">
        <v>275</v>
      </c>
      <c r="V575" s="244" t="s">
        <v>275</v>
      </c>
      <c r="W575" s="244" t="s">
        <v>275</v>
      </c>
      <c r="X575" s="244" t="s">
        <v>275</v>
      </c>
      <c r="Y575" s="244" t="s">
        <v>275</v>
      </c>
      <c r="Z575" s="244" t="s">
        <v>275</v>
      </c>
      <c r="AA575" s="244" t="s">
        <v>275</v>
      </c>
      <c r="AB575" s="244" t="s">
        <v>275</v>
      </c>
      <c r="AC575" s="140" t="s">
        <v>275</v>
      </c>
      <c r="AD575" s="341" t="s">
        <v>275</v>
      </c>
      <c r="AE575" s="143" t="s">
        <v>275</v>
      </c>
      <c r="AF575" s="142" t="s">
        <v>275</v>
      </c>
      <c r="AG575" s="140" t="s">
        <v>275</v>
      </c>
      <c r="AH575" s="144" t="s">
        <v>275</v>
      </c>
      <c r="AI575" s="141" t="s">
        <v>275</v>
      </c>
      <c r="AJ575" s="94"/>
    </row>
    <row r="576" spans="1:36" ht="26" outlineLevel="1" x14ac:dyDescent="0.3">
      <c r="A576" s="145">
        <v>559</v>
      </c>
      <c r="B576" s="146" t="s">
        <v>923</v>
      </c>
      <c r="C576" s="146" t="s">
        <v>496</v>
      </c>
      <c r="D576" s="145" t="s">
        <v>3472</v>
      </c>
      <c r="E576" s="146" t="s">
        <v>275</v>
      </c>
      <c r="F576" s="149" t="s">
        <v>275</v>
      </c>
      <c r="G576" s="149" t="s">
        <v>275</v>
      </c>
      <c r="H576" s="149" t="s">
        <v>275</v>
      </c>
      <c r="I576" s="149" t="s">
        <v>275</v>
      </c>
      <c r="J576" s="150" t="s">
        <v>925</v>
      </c>
      <c r="K576" s="150">
        <f t="shared" ref="K576:AA576" si="223">SUM(K581,K614,K663)</f>
        <v>87.831687632424988</v>
      </c>
      <c r="L576" s="150">
        <f t="shared" si="223"/>
        <v>374.03678888598859</v>
      </c>
      <c r="M576" s="150">
        <f t="shared" si="223"/>
        <v>668.91765688694534</v>
      </c>
      <c r="N576" s="150">
        <f t="shared" si="223"/>
        <v>121.63879383709457</v>
      </c>
      <c r="O576" s="150">
        <f t="shared" si="223"/>
        <v>94.202283704901419</v>
      </c>
      <c r="P576" s="150">
        <f t="shared" si="223"/>
        <v>247.10755294697984</v>
      </c>
      <c r="Q576" s="150">
        <f t="shared" si="223"/>
        <v>290.31322961252766</v>
      </c>
      <c r="R576" s="150">
        <f t="shared" si="223"/>
        <v>300.3523444176397</v>
      </c>
      <c r="S576" s="150">
        <f t="shared" si="223"/>
        <v>214.25265907462366</v>
      </c>
      <c r="T576" s="150">
        <f t="shared" si="223"/>
        <v>242.71920202600211</v>
      </c>
      <c r="U576" s="150">
        <f t="shared" si="223"/>
        <v>348.66879422040694</v>
      </c>
      <c r="V576" s="150">
        <f t="shared" si="223"/>
        <v>137.52014249751053</v>
      </c>
      <c r="W576" s="150">
        <f t="shared" si="223"/>
        <v>282.25148377409482</v>
      </c>
      <c r="X576" s="150">
        <f t="shared" si="223"/>
        <v>232.11461364329659</v>
      </c>
      <c r="Y576" s="150">
        <f t="shared" si="223"/>
        <v>281.9129038869246</v>
      </c>
      <c r="Z576" s="150">
        <f t="shared" si="223"/>
        <v>620.21475956524102</v>
      </c>
      <c r="AA576" s="150">
        <f t="shared" si="223"/>
        <v>459.95913143887731</v>
      </c>
      <c r="AB576" s="150" t="s">
        <v>925</v>
      </c>
      <c r="AC576" s="146" t="s">
        <v>1400</v>
      </c>
      <c r="AD576" s="150" t="s">
        <v>275</v>
      </c>
      <c r="AE576" s="145" t="s">
        <v>275</v>
      </c>
      <c r="AF576" s="149" t="s">
        <v>275</v>
      </c>
      <c r="AG576" s="146" t="s">
        <v>275</v>
      </c>
      <c r="AH576" s="152" t="s">
        <v>275</v>
      </c>
      <c r="AI576" s="149" t="s">
        <v>275</v>
      </c>
      <c r="AJ576" s="94"/>
    </row>
    <row r="577" spans="1:36" ht="39" outlineLevel="1" x14ac:dyDescent="0.3">
      <c r="A577" s="165">
        <v>560</v>
      </c>
      <c r="B577" s="166" t="s">
        <v>275</v>
      </c>
      <c r="C577" s="166" t="s">
        <v>275</v>
      </c>
      <c r="D577" s="165" t="s">
        <v>1397</v>
      </c>
      <c r="E577" s="166" t="s">
        <v>275</v>
      </c>
      <c r="F577" s="169">
        <f>FLOOR(G577/10, 1)</f>
        <v>3</v>
      </c>
      <c r="G577" s="169">
        <v>30</v>
      </c>
      <c r="H577" s="169" t="s">
        <v>275</v>
      </c>
      <c r="I577" s="169" t="s">
        <v>275</v>
      </c>
      <c r="J577" s="170" t="s">
        <v>925</v>
      </c>
      <c r="K577" s="170">
        <v>59.270485977118987</v>
      </c>
      <c r="L577" s="170">
        <v>314.35242044572095</v>
      </c>
      <c r="M577" s="170">
        <v>469.46700530214662</v>
      </c>
      <c r="N577" s="170">
        <v>56.945416777924741</v>
      </c>
      <c r="O577" s="170">
        <v>67.236888649589275</v>
      </c>
      <c r="P577" s="170">
        <v>130.27012323428204</v>
      </c>
      <c r="Q577" s="170">
        <v>203.84565891940005</v>
      </c>
      <c r="R577" s="170">
        <v>216.65384709013313</v>
      </c>
      <c r="S577" s="170">
        <v>153.21352142666453</v>
      </c>
      <c r="T577" s="170">
        <v>173.53640077909452</v>
      </c>
      <c r="U577" s="170">
        <v>235.83499379035044</v>
      </c>
      <c r="V577" s="170">
        <v>86.323261056749004</v>
      </c>
      <c r="W577" s="170">
        <v>165.94862215125502</v>
      </c>
      <c r="X577" s="170">
        <v>168.05203539600853</v>
      </c>
      <c r="Y577" s="170">
        <v>193.41523747578771</v>
      </c>
      <c r="Z577" s="170">
        <v>539.69803685225338</v>
      </c>
      <c r="AA577" s="170">
        <v>348.67698633254952</v>
      </c>
      <c r="AB577" s="170" t="s">
        <v>925</v>
      </c>
      <c r="AC577" s="166" t="s">
        <v>1938</v>
      </c>
      <c r="AD577" s="170" t="s">
        <v>275</v>
      </c>
      <c r="AE577" s="165" t="s">
        <v>275</v>
      </c>
      <c r="AF577" s="169" t="s">
        <v>275</v>
      </c>
      <c r="AG577" s="166" t="s">
        <v>275</v>
      </c>
      <c r="AH577" s="171" t="s">
        <v>275</v>
      </c>
      <c r="AI577" s="169" t="s">
        <v>275</v>
      </c>
      <c r="AJ577" s="94"/>
    </row>
    <row r="578" spans="1:36" ht="65" outlineLevel="1" x14ac:dyDescent="0.3">
      <c r="A578" s="165">
        <v>561</v>
      </c>
      <c r="B578" s="166" t="s">
        <v>275</v>
      </c>
      <c r="C578" s="166" t="s">
        <v>275</v>
      </c>
      <c r="D578" s="165" t="s">
        <v>1379</v>
      </c>
      <c r="E578" s="166" t="s">
        <v>275</v>
      </c>
      <c r="F578" s="169">
        <f>FLOOR(G578/10, 1)</f>
        <v>3</v>
      </c>
      <c r="G578" s="169">
        <v>32</v>
      </c>
      <c r="H578" s="169" t="s">
        <v>275</v>
      </c>
      <c r="I578" s="169" t="s">
        <v>275</v>
      </c>
      <c r="J578" s="170" t="s">
        <v>926</v>
      </c>
      <c r="K578" s="170">
        <v>0.21033425818473669</v>
      </c>
      <c r="L578" s="170">
        <v>0.96926701274000826</v>
      </c>
      <c r="M578" s="170">
        <v>56.348180289580114</v>
      </c>
      <c r="N578" s="170">
        <v>4.9383721262409228</v>
      </c>
      <c r="O578" s="170">
        <v>5.1310092554599134</v>
      </c>
      <c r="P578" s="170">
        <v>1.1597661279029587</v>
      </c>
      <c r="Q578" s="170">
        <v>10.392510584023874</v>
      </c>
      <c r="R578" s="170">
        <v>4.8142092602218582</v>
      </c>
      <c r="S578" s="170">
        <v>2.0479629773603087</v>
      </c>
      <c r="T578" s="170">
        <v>3.1717557873869788</v>
      </c>
      <c r="U578" s="170">
        <v>8.2378915466389895</v>
      </c>
      <c r="V578" s="170">
        <v>6.5668490786757561</v>
      </c>
      <c r="W578" s="170">
        <v>23.638826690943301</v>
      </c>
      <c r="X578" s="170">
        <v>8.7027228104546808</v>
      </c>
      <c r="Y578" s="170">
        <v>9.5423750416217459</v>
      </c>
      <c r="Z578" s="170">
        <v>19.679845921203469</v>
      </c>
      <c r="AA578" s="170">
        <v>0.2002558283385259</v>
      </c>
      <c r="AB578" s="170" t="s">
        <v>926</v>
      </c>
      <c r="AC578" s="166" t="s">
        <v>1939</v>
      </c>
      <c r="AD578" s="170" t="s">
        <v>275</v>
      </c>
      <c r="AE578" s="165" t="s">
        <v>275</v>
      </c>
      <c r="AF578" s="169" t="s">
        <v>275</v>
      </c>
      <c r="AG578" s="166" t="s">
        <v>275</v>
      </c>
      <c r="AH578" s="171" t="s">
        <v>275</v>
      </c>
      <c r="AI578" s="169" t="s">
        <v>275</v>
      </c>
      <c r="AJ578" s="94"/>
    </row>
    <row r="579" spans="1:36" ht="26" outlineLevel="1" x14ac:dyDescent="0.3">
      <c r="A579" s="165">
        <v>562</v>
      </c>
      <c r="B579" s="166" t="s">
        <v>275</v>
      </c>
      <c r="C579" s="614" t="s">
        <v>275</v>
      </c>
      <c r="D579" s="615" t="s">
        <v>1398</v>
      </c>
      <c r="E579" s="615" t="s">
        <v>275</v>
      </c>
      <c r="F579" s="616">
        <v>4</v>
      </c>
      <c r="G579" s="616">
        <v>46</v>
      </c>
      <c r="H579" s="192" t="s">
        <v>275</v>
      </c>
      <c r="I579" s="192" t="s">
        <v>275</v>
      </c>
      <c r="J579" s="310" t="s">
        <v>925</v>
      </c>
      <c r="K579" s="310">
        <v>9.5073405374268543</v>
      </c>
      <c r="L579" s="310">
        <v>30.777176212315549</v>
      </c>
      <c r="M579" s="310">
        <v>0.37224195868642951</v>
      </c>
      <c r="N579" s="310">
        <v>8.748205712621635</v>
      </c>
      <c r="O579" s="310">
        <v>2.802006091180385</v>
      </c>
      <c r="P579" s="310">
        <v>6.0993635068993557</v>
      </c>
      <c r="Q579" s="310">
        <v>26.262846525309779</v>
      </c>
      <c r="R579" s="310">
        <v>27.133038396465828</v>
      </c>
      <c r="S579" s="310">
        <v>10.065251104424496</v>
      </c>
      <c r="T579" s="310">
        <v>16.49344857173643</v>
      </c>
      <c r="U579" s="310">
        <v>44.693829765971806</v>
      </c>
      <c r="V579" s="310">
        <v>8.7496225234498066</v>
      </c>
      <c r="W579" s="310">
        <v>2.0704295323201762</v>
      </c>
      <c r="X579" s="310">
        <v>3.0006590393041881</v>
      </c>
      <c r="Y579" s="310">
        <v>25.285659938798929</v>
      </c>
      <c r="Z579" s="310">
        <v>5.4986979678555828E-2</v>
      </c>
      <c r="AA579" s="310">
        <v>0</v>
      </c>
      <c r="AB579" s="310" t="s">
        <v>925</v>
      </c>
      <c r="AC579" s="191" t="s">
        <v>1940</v>
      </c>
      <c r="AD579" s="241" t="s">
        <v>275</v>
      </c>
      <c r="AE579" s="193" t="s">
        <v>275</v>
      </c>
      <c r="AF579" s="192" t="s">
        <v>275</v>
      </c>
      <c r="AG579" s="191" t="s">
        <v>275</v>
      </c>
      <c r="AH579" s="194" t="s">
        <v>275</v>
      </c>
      <c r="AI579" s="169" t="s">
        <v>275</v>
      </c>
      <c r="AJ579" s="94"/>
    </row>
    <row r="580" spans="1:36" x14ac:dyDescent="0.3">
      <c r="A580" s="138">
        <v>563</v>
      </c>
      <c r="B580" s="138" t="s">
        <v>923</v>
      </c>
      <c r="C580" s="172" t="s">
        <v>3473</v>
      </c>
      <c r="D580" s="138" t="s">
        <v>3474</v>
      </c>
      <c r="E580" s="172" t="s">
        <v>275</v>
      </c>
      <c r="F580" s="141" t="s">
        <v>275</v>
      </c>
      <c r="G580" s="141" t="s">
        <v>275</v>
      </c>
      <c r="H580" s="141" t="s">
        <v>275</v>
      </c>
      <c r="I580" s="141" t="s">
        <v>275</v>
      </c>
      <c r="J580" s="244" t="s">
        <v>275</v>
      </c>
      <c r="K580" s="244" t="s">
        <v>275</v>
      </c>
      <c r="L580" s="244" t="s">
        <v>275</v>
      </c>
      <c r="M580" s="244" t="s">
        <v>275</v>
      </c>
      <c r="N580" s="244" t="s">
        <v>275</v>
      </c>
      <c r="O580" s="244" t="s">
        <v>275</v>
      </c>
      <c r="P580" s="244" t="s">
        <v>275</v>
      </c>
      <c r="Q580" s="244" t="s">
        <v>275</v>
      </c>
      <c r="R580" s="244" t="s">
        <v>275</v>
      </c>
      <c r="S580" s="244" t="s">
        <v>275</v>
      </c>
      <c r="T580" s="244" t="s">
        <v>275</v>
      </c>
      <c r="U580" s="244" t="s">
        <v>275</v>
      </c>
      <c r="V580" s="244" t="s">
        <v>275</v>
      </c>
      <c r="W580" s="244" t="s">
        <v>275</v>
      </c>
      <c r="X580" s="244" t="s">
        <v>275</v>
      </c>
      <c r="Y580" s="244" t="s">
        <v>275</v>
      </c>
      <c r="Z580" s="244" t="s">
        <v>275</v>
      </c>
      <c r="AA580" s="244" t="s">
        <v>275</v>
      </c>
      <c r="AB580" s="244" t="s">
        <v>275</v>
      </c>
      <c r="AC580" s="140" t="s">
        <v>275</v>
      </c>
      <c r="AD580" s="341" t="s">
        <v>275</v>
      </c>
      <c r="AE580" s="143" t="s">
        <v>275</v>
      </c>
      <c r="AF580" s="142" t="s">
        <v>275</v>
      </c>
      <c r="AG580" s="140" t="s">
        <v>275</v>
      </c>
      <c r="AH580" s="144" t="s">
        <v>275</v>
      </c>
      <c r="AI580" s="141" t="s">
        <v>275</v>
      </c>
      <c r="AJ580" s="94"/>
    </row>
    <row r="581" spans="1:36" outlineLevel="1" x14ac:dyDescent="0.3">
      <c r="A581" s="145">
        <v>564</v>
      </c>
      <c r="B581" s="146" t="s">
        <v>923</v>
      </c>
      <c r="C581" s="146" t="s">
        <v>3475</v>
      </c>
      <c r="D581" s="145" t="s">
        <v>3478</v>
      </c>
      <c r="E581" s="146" t="s">
        <v>275</v>
      </c>
      <c r="F581" s="149" t="s">
        <v>275</v>
      </c>
      <c r="G581" s="149" t="s">
        <v>275</v>
      </c>
      <c r="H581" s="149" t="s">
        <v>275</v>
      </c>
      <c r="I581" s="149" t="s">
        <v>275</v>
      </c>
      <c r="J581" s="150" t="s">
        <v>925</v>
      </c>
      <c r="K581" s="150">
        <f t="shared" ref="K581:AA581" si="224">SUM(K582,K584,K586,K587,K589,K591,K593,K595,K597,K600,K602,K605,K609,K611)</f>
        <v>24.720043000866383</v>
      </c>
      <c r="L581" s="150">
        <f t="shared" si="224"/>
        <v>57.709005719749065</v>
      </c>
      <c r="M581" s="150">
        <f t="shared" si="224"/>
        <v>17.005564797781343</v>
      </c>
      <c r="N581" s="150">
        <f t="shared" si="224"/>
        <v>49.578634678761453</v>
      </c>
      <c r="O581" s="150">
        <f t="shared" si="224"/>
        <v>9.3265064742257504</v>
      </c>
      <c r="P581" s="150">
        <f t="shared" si="224"/>
        <v>114.41230979420271</v>
      </c>
      <c r="Q581" s="150">
        <f t="shared" si="224"/>
        <v>64.220876423343014</v>
      </c>
      <c r="R581" s="150">
        <f t="shared" si="224"/>
        <v>65.775959147287423</v>
      </c>
      <c r="S581" s="150">
        <f t="shared" si="224"/>
        <v>49.733652467102822</v>
      </c>
      <c r="T581" s="150">
        <f t="shared" si="224"/>
        <v>57.678793613275722</v>
      </c>
      <c r="U581" s="150">
        <f t="shared" si="224"/>
        <v>113.81636596891104</v>
      </c>
      <c r="V581" s="150">
        <f t="shared" si="224"/>
        <v>37.269991981433918</v>
      </c>
      <c r="W581" s="150">
        <f t="shared" si="224"/>
        <v>31.837570758451985</v>
      </c>
      <c r="X581" s="150">
        <f t="shared" si="224"/>
        <v>23.375532153485668</v>
      </c>
      <c r="Y581" s="150">
        <f t="shared" si="224"/>
        <v>68.276053710677871</v>
      </c>
      <c r="Z581" s="150">
        <f t="shared" si="224"/>
        <v>17.516743852417338</v>
      </c>
      <c r="AA581" s="150">
        <f t="shared" si="224"/>
        <v>71.007809164762747</v>
      </c>
      <c r="AB581" s="150" t="s">
        <v>925</v>
      </c>
      <c r="AC581" s="146" t="s">
        <v>3049</v>
      </c>
      <c r="AD581" s="150" t="s">
        <v>275</v>
      </c>
      <c r="AE581" s="145" t="s">
        <v>275</v>
      </c>
      <c r="AF581" s="149" t="s">
        <v>275</v>
      </c>
      <c r="AG581" s="146" t="s">
        <v>275</v>
      </c>
      <c r="AH581" s="152" t="s">
        <v>275</v>
      </c>
      <c r="AI581" s="149" t="s">
        <v>275</v>
      </c>
      <c r="AJ581" s="94"/>
    </row>
    <row r="582" spans="1:36" ht="26" outlineLevel="1" x14ac:dyDescent="0.3">
      <c r="A582" s="566">
        <v>565</v>
      </c>
      <c r="B582" s="567" t="s">
        <v>923</v>
      </c>
      <c r="C582" s="352" t="s">
        <v>222</v>
      </c>
      <c r="D582" s="351" t="s">
        <v>1485</v>
      </c>
      <c r="E582" s="617" t="s">
        <v>3812</v>
      </c>
      <c r="F582" s="618" t="s">
        <v>275</v>
      </c>
      <c r="G582" s="618" t="s">
        <v>275</v>
      </c>
      <c r="H582" s="580" t="s">
        <v>275</v>
      </c>
      <c r="I582" s="580" t="s">
        <v>275</v>
      </c>
      <c r="J582" s="619" t="s">
        <v>925</v>
      </c>
      <c r="K582" s="569">
        <f t="shared" ref="K582:AA582" si="225">K583*K$707</f>
        <v>3.4194578118446435</v>
      </c>
      <c r="L582" s="569">
        <f t="shared" si="225"/>
        <v>6.0601077032979811</v>
      </c>
      <c r="M582" s="569">
        <f t="shared" si="225"/>
        <v>3.7520851069337935</v>
      </c>
      <c r="N582" s="569">
        <f t="shared" si="225"/>
        <v>9.1082373093373121</v>
      </c>
      <c r="O582" s="569">
        <f t="shared" si="225"/>
        <v>0</v>
      </c>
      <c r="P582" s="569">
        <f t="shared" si="225"/>
        <v>4.3936327477553379</v>
      </c>
      <c r="Q582" s="569">
        <f t="shared" si="225"/>
        <v>9.9106371030799245</v>
      </c>
      <c r="R582" s="569">
        <f t="shared" si="225"/>
        <v>6.3429602546556012</v>
      </c>
      <c r="S582" s="569">
        <f t="shared" si="225"/>
        <v>0</v>
      </c>
      <c r="T582" s="569">
        <f t="shared" si="225"/>
        <v>9.6498657922676969</v>
      </c>
      <c r="U582" s="569">
        <f t="shared" si="225"/>
        <v>19.112064829099488</v>
      </c>
      <c r="V582" s="569">
        <f t="shared" si="225"/>
        <v>6.4666893661243288</v>
      </c>
      <c r="W582" s="569">
        <f t="shared" si="225"/>
        <v>5.8570869706100233</v>
      </c>
      <c r="X582" s="569">
        <f t="shared" si="225"/>
        <v>4.2317867551530801</v>
      </c>
      <c r="Y582" s="569">
        <f t="shared" si="225"/>
        <v>9.4553203061824984</v>
      </c>
      <c r="Z582" s="569">
        <f t="shared" si="225"/>
        <v>3.9592669950906636</v>
      </c>
      <c r="AA582" s="569">
        <f t="shared" si="225"/>
        <v>7.9097527663027725</v>
      </c>
      <c r="AB582" s="619" t="s">
        <v>925</v>
      </c>
      <c r="AC582" s="577" t="s">
        <v>1869</v>
      </c>
      <c r="AD582" s="578" t="s">
        <v>275</v>
      </c>
      <c r="AE582" s="579" t="s">
        <v>275</v>
      </c>
      <c r="AF582" s="580" t="s">
        <v>275</v>
      </c>
      <c r="AG582" s="577" t="s">
        <v>275</v>
      </c>
      <c r="AH582" s="329" t="s">
        <v>275</v>
      </c>
      <c r="AI582" s="568" t="s">
        <v>275</v>
      </c>
      <c r="AJ582" s="94"/>
    </row>
    <row r="583" spans="1:36" outlineLevel="1" x14ac:dyDescent="0.3">
      <c r="A583" s="550">
        <v>566</v>
      </c>
      <c r="B583" s="551" t="s">
        <v>275</v>
      </c>
      <c r="C583" s="551" t="s">
        <v>275</v>
      </c>
      <c r="D583" s="550" t="s">
        <v>1901</v>
      </c>
      <c r="E583" s="620" t="s">
        <v>275</v>
      </c>
      <c r="F583" s="621" t="s">
        <v>275</v>
      </c>
      <c r="G583" s="621" t="s">
        <v>275</v>
      </c>
      <c r="H583" s="558" t="s">
        <v>275</v>
      </c>
      <c r="I583" s="558" t="s">
        <v>275</v>
      </c>
      <c r="J583" s="622" t="s">
        <v>275</v>
      </c>
      <c r="K583" s="623">
        <v>0.12371273204210646</v>
      </c>
      <c r="L583" s="623">
        <v>0.12371273204210646</v>
      </c>
      <c r="M583" s="623">
        <v>0.12371273204210646</v>
      </c>
      <c r="N583" s="623">
        <v>0.12371273204210646</v>
      </c>
      <c r="O583" s="623">
        <v>0</v>
      </c>
      <c r="P583" s="623">
        <v>0.12371273204210646</v>
      </c>
      <c r="Q583" s="623">
        <v>0.18670076807857297</v>
      </c>
      <c r="R583" s="623">
        <v>0.10972400470845785</v>
      </c>
      <c r="S583" s="623">
        <v>0</v>
      </c>
      <c r="T583" s="623">
        <v>0.16582709860617795</v>
      </c>
      <c r="U583" s="623">
        <v>0.22500019118898301</v>
      </c>
      <c r="V583" s="623">
        <v>0.12371273204210646</v>
      </c>
      <c r="W583" s="623">
        <v>0.12371273204210646</v>
      </c>
      <c r="X583" s="623">
        <v>0.12371273204210646</v>
      </c>
      <c r="Y583" s="623">
        <v>0.17873706171255341</v>
      </c>
      <c r="Z583" s="623">
        <v>0.12371273204210646</v>
      </c>
      <c r="AA583" s="623">
        <v>0.12371273204210646</v>
      </c>
      <c r="AB583" s="622" t="s">
        <v>275</v>
      </c>
      <c r="AC583" s="559" t="s">
        <v>1323</v>
      </c>
      <c r="AD583" s="556" t="s">
        <v>275</v>
      </c>
      <c r="AE583" s="557" t="s">
        <v>275</v>
      </c>
      <c r="AF583" s="558" t="s">
        <v>275</v>
      </c>
      <c r="AG583" s="559" t="s">
        <v>275</v>
      </c>
      <c r="AH583" s="304" t="s">
        <v>275</v>
      </c>
      <c r="AI583" s="552" t="s">
        <v>275</v>
      </c>
      <c r="AJ583" s="94"/>
    </row>
    <row r="584" spans="1:36" ht="26" outlineLevel="1" x14ac:dyDescent="0.3">
      <c r="A584" s="566">
        <v>567</v>
      </c>
      <c r="B584" s="567" t="s">
        <v>923</v>
      </c>
      <c r="C584" s="352" t="s">
        <v>1277</v>
      </c>
      <c r="D584" s="351" t="s">
        <v>1486</v>
      </c>
      <c r="E584" s="617" t="s">
        <v>3813</v>
      </c>
      <c r="F584" s="618" t="s">
        <v>275</v>
      </c>
      <c r="G584" s="618" t="s">
        <v>275</v>
      </c>
      <c r="H584" s="580" t="s">
        <v>275</v>
      </c>
      <c r="I584" s="580" t="s">
        <v>275</v>
      </c>
      <c r="J584" s="619" t="s">
        <v>925</v>
      </c>
      <c r="K584" s="569">
        <f t="shared" ref="K584:AA584" si="226">K585*K$707</f>
        <v>3.2827362319087887E-2</v>
      </c>
      <c r="L584" s="569">
        <f t="shared" si="226"/>
        <v>5.8178039389683425E-2</v>
      </c>
      <c r="M584" s="569">
        <f t="shared" si="226"/>
        <v>3.6020639538443089E-2</v>
      </c>
      <c r="N584" s="569">
        <f t="shared" si="226"/>
        <v>8.7440589325637391E-2</v>
      </c>
      <c r="O584" s="569">
        <f t="shared" si="226"/>
        <v>0</v>
      </c>
      <c r="P584" s="569">
        <f t="shared" si="226"/>
        <v>4.2179603330086947E-2</v>
      </c>
      <c r="Q584" s="569">
        <f t="shared" si="226"/>
        <v>0</v>
      </c>
      <c r="R584" s="569">
        <f t="shared" si="226"/>
        <v>0</v>
      </c>
      <c r="S584" s="569">
        <f t="shared" si="226"/>
        <v>0</v>
      </c>
      <c r="T584" s="569">
        <f t="shared" si="226"/>
        <v>0.48379006735228441</v>
      </c>
      <c r="U584" s="569">
        <f t="shared" si="226"/>
        <v>0</v>
      </c>
      <c r="V584" s="569">
        <f t="shared" si="226"/>
        <v>6.2081290809152652E-2</v>
      </c>
      <c r="W584" s="569">
        <f t="shared" si="226"/>
        <v>5.6229006672523209E-2</v>
      </c>
      <c r="X584" s="569">
        <f t="shared" si="226"/>
        <v>4.0625854949088311E-2</v>
      </c>
      <c r="Y584" s="569">
        <f t="shared" si="226"/>
        <v>0</v>
      </c>
      <c r="Z584" s="569">
        <f t="shared" si="226"/>
        <v>3.8009620038485972E-2</v>
      </c>
      <c r="AA584" s="569">
        <f t="shared" si="226"/>
        <v>7.5934938870836924E-2</v>
      </c>
      <c r="AB584" s="619" t="s">
        <v>925</v>
      </c>
      <c r="AC584" s="577" t="s">
        <v>1870</v>
      </c>
      <c r="AD584" s="578" t="s">
        <v>275</v>
      </c>
      <c r="AE584" s="579" t="s">
        <v>275</v>
      </c>
      <c r="AF584" s="580" t="s">
        <v>275</v>
      </c>
      <c r="AG584" s="577" t="s">
        <v>275</v>
      </c>
      <c r="AH584" s="329" t="s">
        <v>275</v>
      </c>
      <c r="AI584" s="568" t="s">
        <v>275</v>
      </c>
      <c r="AJ584" s="94"/>
    </row>
    <row r="585" spans="1:36" outlineLevel="1" x14ac:dyDescent="0.3">
      <c r="A585" s="550">
        <v>568</v>
      </c>
      <c r="B585" s="551" t="s">
        <v>275</v>
      </c>
      <c r="C585" s="551" t="s">
        <v>275</v>
      </c>
      <c r="D585" s="550" t="s">
        <v>1902</v>
      </c>
      <c r="E585" s="620" t="s">
        <v>275</v>
      </c>
      <c r="F585" s="621" t="s">
        <v>275</v>
      </c>
      <c r="G585" s="621" t="s">
        <v>275</v>
      </c>
      <c r="H585" s="558" t="s">
        <v>275</v>
      </c>
      <c r="I585" s="558" t="s">
        <v>275</v>
      </c>
      <c r="J585" s="622" t="s">
        <v>275</v>
      </c>
      <c r="K585" s="623">
        <v>1.187662752896971E-3</v>
      </c>
      <c r="L585" s="623">
        <v>1.187662752896971E-3</v>
      </c>
      <c r="M585" s="623">
        <v>1.187662752896971E-3</v>
      </c>
      <c r="N585" s="623">
        <v>1.187662752896971E-3</v>
      </c>
      <c r="O585" s="623">
        <v>0</v>
      </c>
      <c r="P585" s="623">
        <v>1.187662752896971E-3</v>
      </c>
      <c r="Q585" s="623">
        <v>0</v>
      </c>
      <c r="R585" s="623">
        <v>0</v>
      </c>
      <c r="S585" s="623">
        <v>0</v>
      </c>
      <c r="T585" s="623">
        <v>8.313639270278797E-3</v>
      </c>
      <c r="U585" s="623">
        <v>0</v>
      </c>
      <c r="V585" s="623">
        <v>1.187662752896971E-3</v>
      </c>
      <c r="W585" s="623">
        <v>1.187662752896971E-3</v>
      </c>
      <c r="X585" s="623">
        <v>1.187662752896971E-3</v>
      </c>
      <c r="Y585" s="623">
        <v>0</v>
      </c>
      <c r="Z585" s="623">
        <v>1.187662752896971E-3</v>
      </c>
      <c r="AA585" s="623">
        <v>1.187662752896971E-3</v>
      </c>
      <c r="AB585" s="622" t="s">
        <v>275</v>
      </c>
      <c r="AC585" s="559" t="s">
        <v>1324</v>
      </c>
      <c r="AD585" s="556" t="s">
        <v>275</v>
      </c>
      <c r="AE585" s="557" t="s">
        <v>275</v>
      </c>
      <c r="AF585" s="558" t="s">
        <v>275</v>
      </c>
      <c r="AG585" s="559" t="s">
        <v>275</v>
      </c>
      <c r="AH585" s="304" t="s">
        <v>275</v>
      </c>
      <c r="AI585" s="552" t="s">
        <v>275</v>
      </c>
      <c r="AJ585" s="94"/>
    </row>
    <row r="586" spans="1:36" ht="26" outlineLevel="1" x14ac:dyDescent="0.3">
      <c r="A586" s="165">
        <v>569</v>
      </c>
      <c r="B586" s="166" t="s">
        <v>923</v>
      </c>
      <c r="C586" s="166" t="s">
        <v>225</v>
      </c>
      <c r="D586" s="165" t="s">
        <v>1487</v>
      </c>
      <c r="E586" s="240" t="s">
        <v>3814</v>
      </c>
      <c r="F586" s="189">
        <v>4</v>
      </c>
      <c r="G586" s="189">
        <v>46</v>
      </c>
      <c r="H586" s="189">
        <v>426</v>
      </c>
      <c r="I586" s="189">
        <v>426</v>
      </c>
      <c r="J586" s="170" t="s">
        <v>925</v>
      </c>
      <c r="K586" s="170">
        <v>9.5073405374268543</v>
      </c>
      <c r="L586" s="170">
        <v>30.777176212315549</v>
      </c>
      <c r="M586" s="170">
        <v>0.37224195868642951</v>
      </c>
      <c r="N586" s="170">
        <v>8.748205712621635</v>
      </c>
      <c r="O586" s="170">
        <v>2.802006091180385</v>
      </c>
      <c r="P586" s="170">
        <v>6.0993635068993557</v>
      </c>
      <c r="Q586" s="170">
        <v>26.262846525309779</v>
      </c>
      <c r="R586" s="170">
        <v>27.133038396465828</v>
      </c>
      <c r="S586" s="170">
        <v>10.065251104424496</v>
      </c>
      <c r="T586" s="170">
        <v>16.49344857173643</v>
      </c>
      <c r="U586" s="170">
        <v>44.693829765971806</v>
      </c>
      <c r="V586" s="170">
        <v>8.7496225234498066</v>
      </c>
      <c r="W586" s="170">
        <v>2.0704295323201762</v>
      </c>
      <c r="X586" s="170">
        <v>3.0006590393041881</v>
      </c>
      <c r="Y586" s="170">
        <v>25.285659938798929</v>
      </c>
      <c r="Z586" s="170">
        <v>5.4986979678555828E-2</v>
      </c>
      <c r="AA586" s="170">
        <v>0</v>
      </c>
      <c r="AB586" s="170" t="s">
        <v>925</v>
      </c>
      <c r="AC586" s="166" t="s">
        <v>1923</v>
      </c>
      <c r="AD586" s="241" t="s">
        <v>275</v>
      </c>
      <c r="AE586" s="193" t="s">
        <v>275</v>
      </c>
      <c r="AF586" s="192" t="s">
        <v>275</v>
      </c>
      <c r="AG586" s="191" t="s">
        <v>275</v>
      </c>
      <c r="AH586" s="194" t="s">
        <v>275</v>
      </c>
      <c r="AI586" s="169" t="s">
        <v>275</v>
      </c>
      <c r="AJ586" s="94"/>
    </row>
    <row r="587" spans="1:36" ht="26" outlineLevel="1" x14ac:dyDescent="0.3">
      <c r="A587" s="566">
        <v>570</v>
      </c>
      <c r="B587" s="567" t="s">
        <v>923</v>
      </c>
      <c r="C587" s="352" t="s">
        <v>1274</v>
      </c>
      <c r="D587" s="351" t="s">
        <v>1488</v>
      </c>
      <c r="E587" s="617" t="s">
        <v>3813</v>
      </c>
      <c r="F587" s="576" t="s">
        <v>275</v>
      </c>
      <c r="G587" s="576" t="s">
        <v>275</v>
      </c>
      <c r="H587" s="576" t="s">
        <v>275</v>
      </c>
      <c r="I587" s="576" t="s">
        <v>275</v>
      </c>
      <c r="J587" s="569" t="s">
        <v>925</v>
      </c>
      <c r="K587" s="569">
        <f t="shared" ref="K587:AA587" si="227">K588*K$707</f>
        <v>1.7005815359075664</v>
      </c>
      <c r="L587" s="569">
        <f t="shared" si="227"/>
        <v>3.0138424957728285</v>
      </c>
      <c r="M587" s="569">
        <f t="shared" si="227"/>
        <v>1.8660053742740172</v>
      </c>
      <c r="N587" s="569">
        <f t="shared" si="227"/>
        <v>4.5297532665179068</v>
      </c>
      <c r="O587" s="569">
        <f t="shared" si="227"/>
        <v>0</v>
      </c>
      <c r="P587" s="569">
        <f t="shared" si="227"/>
        <v>2.1850629946391682</v>
      </c>
      <c r="Q587" s="569">
        <f t="shared" si="227"/>
        <v>2.9727916053788266</v>
      </c>
      <c r="R587" s="569">
        <f t="shared" si="227"/>
        <v>1.7949952591197635</v>
      </c>
      <c r="S587" s="569">
        <f t="shared" si="227"/>
        <v>0</v>
      </c>
      <c r="T587" s="569">
        <f t="shared" si="227"/>
        <v>6.3276205976585648E-2</v>
      </c>
      <c r="U587" s="569">
        <f t="shared" si="227"/>
        <v>16.905729391127799</v>
      </c>
      <c r="V587" s="569">
        <f t="shared" si="227"/>
        <v>3.2160456831454165</v>
      </c>
      <c r="W587" s="569">
        <f t="shared" si="227"/>
        <v>2.9128752289097468</v>
      </c>
      <c r="X587" s="569">
        <f t="shared" si="227"/>
        <v>2.1045729515315572</v>
      </c>
      <c r="Y587" s="569">
        <f t="shared" si="227"/>
        <v>7.5918554717179729</v>
      </c>
      <c r="Z587" s="569">
        <f t="shared" si="227"/>
        <v>1.9690420873908179</v>
      </c>
      <c r="AA587" s="569">
        <f t="shared" si="227"/>
        <v>3.9337170534389445</v>
      </c>
      <c r="AB587" s="569" t="s">
        <v>925</v>
      </c>
      <c r="AC587" s="577" t="s">
        <v>1871</v>
      </c>
      <c r="AD587" s="578" t="s">
        <v>275</v>
      </c>
      <c r="AE587" s="579" t="s">
        <v>275</v>
      </c>
      <c r="AF587" s="580" t="s">
        <v>275</v>
      </c>
      <c r="AG587" s="577" t="s">
        <v>275</v>
      </c>
      <c r="AH587" s="329" t="s">
        <v>275</v>
      </c>
      <c r="AI587" s="568" t="s">
        <v>275</v>
      </c>
      <c r="AJ587" s="94"/>
    </row>
    <row r="588" spans="1:36" outlineLevel="1" x14ac:dyDescent="0.3">
      <c r="A588" s="550">
        <v>571</v>
      </c>
      <c r="B588" s="551" t="s">
        <v>275</v>
      </c>
      <c r="C588" s="551" t="s">
        <v>275</v>
      </c>
      <c r="D588" s="550" t="s">
        <v>1903</v>
      </c>
      <c r="E588" s="554" t="s">
        <v>275</v>
      </c>
      <c r="F588" s="555" t="s">
        <v>275</v>
      </c>
      <c r="G588" s="555" t="s">
        <v>275</v>
      </c>
      <c r="H588" s="555" t="s">
        <v>275</v>
      </c>
      <c r="I588" s="555" t="s">
        <v>275</v>
      </c>
      <c r="J588" s="553" t="s">
        <v>275</v>
      </c>
      <c r="K588" s="560">
        <v>6.1525422872228432E-2</v>
      </c>
      <c r="L588" s="560">
        <v>6.1525422872228432E-2</v>
      </c>
      <c r="M588" s="560">
        <v>6.1525422872228432E-2</v>
      </c>
      <c r="N588" s="560">
        <v>6.1525422872228432E-2</v>
      </c>
      <c r="O588" s="560">
        <v>0</v>
      </c>
      <c r="P588" s="560">
        <v>6.1525422872228432E-2</v>
      </c>
      <c r="Q588" s="560">
        <v>5.6002703992589616E-2</v>
      </c>
      <c r="R588" s="560">
        <v>3.1050812295214406E-2</v>
      </c>
      <c r="S588" s="560">
        <v>0</v>
      </c>
      <c r="T588" s="560">
        <v>1.0873632725868496E-3</v>
      </c>
      <c r="U588" s="560">
        <v>0.19902571382038314</v>
      </c>
      <c r="V588" s="560">
        <v>6.1525422872228432E-2</v>
      </c>
      <c r="W588" s="560">
        <v>6.1525422872228432E-2</v>
      </c>
      <c r="X588" s="560">
        <v>6.1525422872228432E-2</v>
      </c>
      <c r="Y588" s="560">
        <v>0.14351136672482503</v>
      </c>
      <c r="Z588" s="560">
        <v>6.1525422872228432E-2</v>
      </c>
      <c r="AA588" s="560">
        <v>6.1525422872228432E-2</v>
      </c>
      <c r="AB588" s="553" t="s">
        <v>275</v>
      </c>
      <c r="AC588" s="559" t="s">
        <v>1325</v>
      </c>
      <c r="AD588" s="556" t="s">
        <v>275</v>
      </c>
      <c r="AE588" s="557" t="s">
        <v>275</v>
      </c>
      <c r="AF588" s="558" t="s">
        <v>275</v>
      </c>
      <c r="AG588" s="559" t="s">
        <v>275</v>
      </c>
      <c r="AH588" s="304" t="s">
        <v>275</v>
      </c>
      <c r="AI588" s="552" t="s">
        <v>275</v>
      </c>
      <c r="AJ588" s="94"/>
    </row>
    <row r="589" spans="1:36" ht="26" outlineLevel="1" x14ac:dyDescent="0.3">
      <c r="A589" s="165">
        <v>572</v>
      </c>
      <c r="B589" s="166" t="s">
        <v>923</v>
      </c>
      <c r="C589" s="293" t="s">
        <v>214</v>
      </c>
      <c r="D589" s="187" t="s">
        <v>1480</v>
      </c>
      <c r="E589" s="188" t="s">
        <v>3815</v>
      </c>
      <c r="F589" s="189">
        <v>3</v>
      </c>
      <c r="G589" s="190">
        <v>30</v>
      </c>
      <c r="H589" s="190">
        <v>459</v>
      </c>
      <c r="I589" s="190">
        <v>459</v>
      </c>
      <c r="J589" s="170" t="s">
        <v>925</v>
      </c>
      <c r="K589" s="170">
        <v>1.6749031194656765E-4</v>
      </c>
      <c r="L589" s="170">
        <v>0.20462786409559719</v>
      </c>
      <c r="M589" s="170">
        <v>1.7954639494336285E-3</v>
      </c>
      <c r="N589" s="170">
        <v>7.3431911294726893E-4</v>
      </c>
      <c r="O589" s="170">
        <v>2.4753292703023632E-2</v>
      </c>
      <c r="P589" s="170">
        <v>3.6016454452008457E-4</v>
      </c>
      <c r="Q589" s="170">
        <v>1.146631341619599E-2</v>
      </c>
      <c r="R589" s="170">
        <v>0.50901085861938411</v>
      </c>
      <c r="S589" s="170">
        <v>4.2423018558641161E-3</v>
      </c>
      <c r="T589" s="170">
        <v>9.8281726900474112E-3</v>
      </c>
      <c r="U589" s="170">
        <v>21.124582994338873</v>
      </c>
      <c r="V589" s="170">
        <v>0</v>
      </c>
      <c r="W589" s="170">
        <v>9.6600728029730171E-4</v>
      </c>
      <c r="X589" s="170">
        <v>3.0119456833206867E-2</v>
      </c>
      <c r="Y589" s="170">
        <v>9.5709877292701209E-2</v>
      </c>
      <c r="Z589" s="170">
        <v>0</v>
      </c>
      <c r="AA589" s="170">
        <v>0</v>
      </c>
      <c r="AB589" s="170" t="s">
        <v>925</v>
      </c>
      <c r="AC589" s="166" t="s">
        <v>1923</v>
      </c>
      <c r="AD589" s="241" t="s">
        <v>275</v>
      </c>
      <c r="AE589" s="193" t="s">
        <v>275</v>
      </c>
      <c r="AF589" s="192" t="s">
        <v>275</v>
      </c>
      <c r="AG589" s="191" t="s">
        <v>275</v>
      </c>
      <c r="AH589" s="194" t="s">
        <v>275</v>
      </c>
      <c r="AI589" s="169" t="s">
        <v>275</v>
      </c>
      <c r="AJ589" s="94"/>
    </row>
    <row r="590" spans="1:36" outlineLevel="1" x14ac:dyDescent="0.3">
      <c r="A590" s="624">
        <v>573</v>
      </c>
      <c r="B590" s="625" t="s">
        <v>275</v>
      </c>
      <c r="C590" s="625" t="s">
        <v>1368</v>
      </c>
      <c r="D590" s="624" t="s">
        <v>1498</v>
      </c>
      <c r="E590" s="626" t="s">
        <v>275</v>
      </c>
      <c r="F590" s="627" t="s">
        <v>275</v>
      </c>
      <c r="G590" s="627" t="s">
        <v>275</v>
      </c>
      <c r="H590" s="627" t="s">
        <v>275</v>
      </c>
      <c r="I590" s="627" t="s">
        <v>275</v>
      </c>
      <c r="J590" s="628" t="s">
        <v>925</v>
      </c>
      <c r="K590" s="628" t="s">
        <v>1351</v>
      </c>
      <c r="L590" s="628" t="s">
        <v>1351</v>
      </c>
      <c r="M590" s="628" t="s">
        <v>1351</v>
      </c>
      <c r="N590" s="628" t="s">
        <v>1351</v>
      </c>
      <c r="O590" s="628" t="s">
        <v>1351</v>
      </c>
      <c r="P590" s="628" t="s">
        <v>1351</v>
      </c>
      <c r="Q590" s="628" t="s">
        <v>1351</v>
      </c>
      <c r="R590" s="628" t="s">
        <v>1351</v>
      </c>
      <c r="S590" s="628" t="s">
        <v>1351</v>
      </c>
      <c r="T590" s="628" t="s">
        <v>1351</v>
      </c>
      <c r="U590" s="628" t="s">
        <v>1351</v>
      </c>
      <c r="V590" s="628" t="s">
        <v>1351</v>
      </c>
      <c r="W590" s="628" t="s">
        <v>1351</v>
      </c>
      <c r="X590" s="628" t="s">
        <v>1351</v>
      </c>
      <c r="Y590" s="628" t="s">
        <v>1351</v>
      </c>
      <c r="Z590" s="628" t="s">
        <v>1351</v>
      </c>
      <c r="AA590" s="628" t="s">
        <v>1351</v>
      </c>
      <c r="AB590" s="628" t="s">
        <v>275</v>
      </c>
      <c r="AC590" s="629" t="s">
        <v>1345</v>
      </c>
      <c r="AD590" s="630" t="s">
        <v>275</v>
      </c>
      <c r="AE590" s="631" t="s">
        <v>275</v>
      </c>
      <c r="AF590" s="632" t="s">
        <v>275</v>
      </c>
      <c r="AG590" s="629" t="s">
        <v>275</v>
      </c>
      <c r="AH590" s="417" t="s">
        <v>275</v>
      </c>
      <c r="AI590" s="633" t="s">
        <v>275</v>
      </c>
      <c r="AJ590" s="94"/>
    </row>
    <row r="591" spans="1:36" ht="26" outlineLevel="1" x14ac:dyDescent="0.3">
      <c r="A591" s="566">
        <v>574</v>
      </c>
      <c r="B591" s="567" t="s">
        <v>923</v>
      </c>
      <c r="C591" s="352" t="s">
        <v>238</v>
      </c>
      <c r="D591" s="351" t="s">
        <v>1489</v>
      </c>
      <c r="E591" s="575" t="s">
        <v>3816</v>
      </c>
      <c r="F591" s="576" t="s">
        <v>275</v>
      </c>
      <c r="G591" s="576" t="s">
        <v>275</v>
      </c>
      <c r="H591" s="576" t="s">
        <v>275</v>
      </c>
      <c r="I591" s="576" t="s">
        <v>275</v>
      </c>
      <c r="J591" s="569" t="s">
        <v>925</v>
      </c>
      <c r="K591" s="569">
        <f t="shared" ref="K591:AA591" si="228">K592*K$707</f>
        <v>0.5127861606949129</v>
      </c>
      <c r="L591" s="569">
        <f t="shared" si="228"/>
        <v>0.90878131375320614</v>
      </c>
      <c r="M591" s="569">
        <f t="shared" si="228"/>
        <v>0.56266736496076875</v>
      </c>
      <c r="N591" s="569">
        <f t="shared" si="228"/>
        <v>1.3658826333153904</v>
      </c>
      <c r="O591" s="569">
        <f t="shared" si="228"/>
        <v>0</v>
      </c>
      <c r="P591" s="569">
        <f t="shared" si="228"/>
        <v>0.65887464978242039</v>
      </c>
      <c r="Q591" s="569">
        <f t="shared" si="228"/>
        <v>4.4185563491838343E-3</v>
      </c>
      <c r="R591" s="569">
        <f t="shared" si="228"/>
        <v>0.42394623591076658</v>
      </c>
      <c r="S591" s="569">
        <f t="shared" si="228"/>
        <v>13.011947811953524</v>
      </c>
      <c r="T591" s="569">
        <f t="shared" si="228"/>
        <v>0.25789393327766036</v>
      </c>
      <c r="U591" s="569">
        <f t="shared" si="228"/>
        <v>2.7003204116080401</v>
      </c>
      <c r="V591" s="569">
        <f t="shared" si="228"/>
        <v>0.96975280729451863</v>
      </c>
      <c r="W591" s="569">
        <f t="shared" si="228"/>
        <v>0.87833607132444635</v>
      </c>
      <c r="X591" s="569">
        <f t="shared" si="228"/>
        <v>0.63460402275994543</v>
      </c>
      <c r="Y591" s="569">
        <f t="shared" si="228"/>
        <v>0.54329914002565161</v>
      </c>
      <c r="Z591" s="569">
        <f t="shared" si="228"/>
        <v>0.59373661945646106</v>
      </c>
      <c r="AA591" s="569">
        <f t="shared" si="228"/>
        <v>1.1861563956217755</v>
      </c>
      <c r="AB591" s="569" t="s">
        <v>925</v>
      </c>
      <c r="AC591" s="577" t="s">
        <v>1872</v>
      </c>
      <c r="AD591" s="578" t="s">
        <v>275</v>
      </c>
      <c r="AE591" s="579" t="s">
        <v>275</v>
      </c>
      <c r="AF591" s="580" t="s">
        <v>275</v>
      </c>
      <c r="AG591" s="577" t="s">
        <v>275</v>
      </c>
      <c r="AH591" s="329" t="s">
        <v>275</v>
      </c>
      <c r="AI591" s="568" t="s">
        <v>275</v>
      </c>
      <c r="AJ591" s="94"/>
    </row>
    <row r="592" spans="1:36" outlineLevel="1" x14ac:dyDescent="0.3">
      <c r="A592" s="550">
        <v>575</v>
      </c>
      <c r="B592" s="551" t="s">
        <v>275</v>
      </c>
      <c r="C592" s="551" t="s">
        <v>275</v>
      </c>
      <c r="D592" s="550" t="s">
        <v>1904</v>
      </c>
      <c r="E592" s="554" t="s">
        <v>275</v>
      </c>
      <c r="F592" s="555" t="s">
        <v>275</v>
      </c>
      <c r="G592" s="555" t="s">
        <v>275</v>
      </c>
      <c r="H592" s="555" t="s">
        <v>275</v>
      </c>
      <c r="I592" s="555" t="s">
        <v>275</v>
      </c>
      <c r="J592" s="553" t="s">
        <v>275</v>
      </c>
      <c r="K592" s="560">
        <v>1.8552115681382913E-2</v>
      </c>
      <c r="L592" s="560">
        <v>1.8552115681382913E-2</v>
      </c>
      <c r="M592" s="560">
        <v>1.8552115681382913E-2</v>
      </c>
      <c r="N592" s="560">
        <v>1.8552115681382913E-2</v>
      </c>
      <c r="O592" s="560">
        <v>0</v>
      </c>
      <c r="P592" s="560">
        <v>1.8552115681382913E-2</v>
      </c>
      <c r="Q592" s="560">
        <v>8.3238630938742419E-5</v>
      </c>
      <c r="R592" s="560">
        <v>7.3336544637913129E-3</v>
      </c>
      <c r="S592" s="560">
        <v>7.595599790466212E-2</v>
      </c>
      <c r="T592" s="560">
        <v>4.4317510340752412E-3</v>
      </c>
      <c r="U592" s="560">
        <v>3.1790003556196059E-2</v>
      </c>
      <c r="V592" s="560">
        <v>1.8552115681382913E-2</v>
      </c>
      <c r="W592" s="560">
        <v>1.8552115681382913E-2</v>
      </c>
      <c r="X592" s="560">
        <v>1.8552115681382913E-2</v>
      </c>
      <c r="Y592" s="560">
        <v>1.0270164180016916E-2</v>
      </c>
      <c r="Z592" s="560">
        <v>1.8552115681382913E-2</v>
      </c>
      <c r="AA592" s="560">
        <v>1.8552115681382913E-2</v>
      </c>
      <c r="AB592" s="553" t="s">
        <v>275</v>
      </c>
      <c r="AC592" s="559" t="s">
        <v>1326</v>
      </c>
      <c r="AD592" s="556" t="s">
        <v>275</v>
      </c>
      <c r="AE592" s="557" t="s">
        <v>275</v>
      </c>
      <c r="AF592" s="558" t="s">
        <v>275</v>
      </c>
      <c r="AG592" s="559" t="s">
        <v>275</v>
      </c>
      <c r="AH592" s="304" t="s">
        <v>275</v>
      </c>
      <c r="AI592" s="552" t="s">
        <v>275</v>
      </c>
      <c r="AJ592" s="94"/>
    </row>
    <row r="593" spans="1:36" ht="26" outlineLevel="1" x14ac:dyDescent="0.3">
      <c r="A593" s="566">
        <v>576</v>
      </c>
      <c r="B593" s="567" t="s">
        <v>923</v>
      </c>
      <c r="C593" s="567" t="s">
        <v>1276</v>
      </c>
      <c r="D593" s="566" t="s">
        <v>1491</v>
      </c>
      <c r="E593" s="617" t="s">
        <v>3813</v>
      </c>
      <c r="F593" s="576" t="s">
        <v>275</v>
      </c>
      <c r="G593" s="576" t="s">
        <v>275</v>
      </c>
      <c r="H593" s="576" t="s">
        <v>275</v>
      </c>
      <c r="I593" s="576" t="s">
        <v>275</v>
      </c>
      <c r="J593" s="569" t="s">
        <v>925</v>
      </c>
      <c r="K593" s="569">
        <f t="shared" ref="K593:AA593" si="229">K594*K$707</f>
        <v>0.3204377186889632</v>
      </c>
      <c r="L593" s="569">
        <f t="shared" si="229"/>
        <v>0.567893272649168</v>
      </c>
      <c r="M593" s="569">
        <f t="shared" si="229"/>
        <v>0.35160825433436399</v>
      </c>
      <c r="N593" s="569">
        <f t="shared" si="229"/>
        <v>0.8535337896469859</v>
      </c>
      <c r="O593" s="569">
        <f t="shared" si="229"/>
        <v>0</v>
      </c>
      <c r="P593" s="569">
        <f t="shared" si="229"/>
        <v>0.41172774513289012</v>
      </c>
      <c r="Q593" s="569">
        <f t="shared" si="229"/>
        <v>0</v>
      </c>
      <c r="R593" s="569">
        <f t="shared" si="229"/>
        <v>0</v>
      </c>
      <c r="S593" s="569">
        <f t="shared" si="229"/>
        <v>0</v>
      </c>
      <c r="T593" s="569">
        <f t="shared" si="229"/>
        <v>0</v>
      </c>
      <c r="U593" s="569">
        <f t="shared" si="229"/>
        <v>0</v>
      </c>
      <c r="V593" s="569">
        <f t="shared" si="229"/>
        <v>0.60599407917046777</v>
      </c>
      <c r="W593" s="569">
        <f t="shared" si="229"/>
        <v>0.54886818036589846</v>
      </c>
      <c r="X593" s="569">
        <f t="shared" si="229"/>
        <v>0.39656114168225665</v>
      </c>
      <c r="Y593" s="569">
        <f t="shared" si="229"/>
        <v>4.2929956695801872</v>
      </c>
      <c r="Z593" s="569">
        <f t="shared" si="229"/>
        <v>0.3710232888947248</v>
      </c>
      <c r="AA593" s="569">
        <f t="shared" si="229"/>
        <v>0.74122368845968678</v>
      </c>
      <c r="AB593" s="569" t="s">
        <v>925</v>
      </c>
      <c r="AC593" s="577" t="s">
        <v>1873</v>
      </c>
      <c r="AD593" s="578" t="s">
        <v>275</v>
      </c>
      <c r="AE593" s="579" t="s">
        <v>275</v>
      </c>
      <c r="AF593" s="580" t="s">
        <v>275</v>
      </c>
      <c r="AG593" s="577" t="s">
        <v>275</v>
      </c>
      <c r="AH593" s="329" t="s">
        <v>275</v>
      </c>
      <c r="AI593" s="568" t="s">
        <v>275</v>
      </c>
      <c r="AJ593" s="94"/>
    </row>
    <row r="594" spans="1:36" outlineLevel="1" x14ac:dyDescent="0.3">
      <c r="A594" s="570">
        <v>577</v>
      </c>
      <c r="B594" s="571" t="s">
        <v>275</v>
      </c>
      <c r="C594" s="571" t="s">
        <v>275</v>
      </c>
      <c r="D594" s="570" t="s">
        <v>1906</v>
      </c>
      <c r="E594" s="581" t="s">
        <v>275</v>
      </c>
      <c r="F594" s="582" t="s">
        <v>275</v>
      </c>
      <c r="G594" s="582" t="s">
        <v>275</v>
      </c>
      <c r="H594" s="582" t="s">
        <v>275</v>
      </c>
      <c r="I594" s="582" t="s">
        <v>275</v>
      </c>
      <c r="J594" s="573" t="s">
        <v>275</v>
      </c>
      <c r="K594" s="574">
        <v>1.1593131955316156E-2</v>
      </c>
      <c r="L594" s="574">
        <v>1.1593131955316156E-2</v>
      </c>
      <c r="M594" s="574">
        <v>1.1593131955316156E-2</v>
      </c>
      <c r="N594" s="574">
        <v>1.1593131955316156E-2</v>
      </c>
      <c r="O594" s="574">
        <v>0</v>
      </c>
      <c r="P594" s="574">
        <v>1.1593131955316156E-2</v>
      </c>
      <c r="Q594" s="574">
        <v>0</v>
      </c>
      <c r="R594" s="574">
        <v>0</v>
      </c>
      <c r="S594" s="574">
        <v>0</v>
      </c>
      <c r="T594" s="574">
        <v>0</v>
      </c>
      <c r="U594" s="574">
        <v>0</v>
      </c>
      <c r="V594" s="574">
        <v>1.1593131955316156E-2</v>
      </c>
      <c r="W594" s="574">
        <v>1.1593131955316156E-2</v>
      </c>
      <c r="X594" s="574">
        <v>1.1593131955316156E-2</v>
      </c>
      <c r="Y594" s="574">
        <v>8.1151923687213093E-2</v>
      </c>
      <c r="Z594" s="574">
        <v>1.1593131955316156E-2</v>
      </c>
      <c r="AA594" s="574">
        <v>1.1593131955316156E-2</v>
      </c>
      <c r="AB594" s="573" t="s">
        <v>275</v>
      </c>
      <c r="AC594" s="583" t="s">
        <v>1330</v>
      </c>
      <c r="AD594" s="584" t="s">
        <v>275</v>
      </c>
      <c r="AE594" s="585" t="s">
        <v>275</v>
      </c>
      <c r="AF594" s="586" t="s">
        <v>275</v>
      </c>
      <c r="AG594" s="583" t="s">
        <v>275</v>
      </c>
      <c r="AH594" s="304" t="s">
        <v>275</v>
      </c>
      <c r="AI594" s="572" t="s">
        <v>275</v>
      </c>
      <c r="AJ594" s="94"/>
    </row>
    <row r="595" spans="1:36" ht="26" outlineLevel="1" x14ac:dyDescent="0.3">
      <c r="A595" s="566">
        <v>578</v>
      </c>
      <c r="B595" s="567" t="s">
        <v>923</v>
      </c>
      <c r="C595" s="352" t="s">
        <v>249</v>
      </c>
      <c r="D595" s="351" t="s">
        <v>1492</v>
      </c>
      <c r="E595" s="575" t="s">
        <v>3817</v>
      </c>
      <c r="F595" s="576" t="s">
        <v>275</v>
      </c>
      <c r="G595" s="576" t="s">
        <v>275</v>
      </c>
      <c r="H595" s="576" t="s">
        <v>275</v>
      </c>
      <c r="I595" s="576" t="s">
        <v>275</v>
      </c>
      <c r="J595" s="569" t="s">
        <v>925</v>
      </c>
      <c r="K595" s="569">
        <f t="shared" ref="K595:AA595" si="230">K596*K$707</f>
        <v>0.59417926936785281</v>
      </c>
      <c r="L595" s="569">
        <f t="shared" si="230"/>
        <v>1.0530296221124094</v>
      </c>
      <c r="M595" s="569">
        <f t="shared" si="230"/>
        <v>0.65197797724583018</v>
      </c>
      <c r="N595" s="569">
        <f t="shared" si="230"/>
        <v>1.5826853517375528</v>
      </c>
      <c r="O595" s="569">
        <f t="shared" si="230"/>
        <v>0</v>
      </c>
      <c r="P595" s="569">
        <f t="shared" si="230"/>
        <v>0.76345597447907521</v>
      </c>
      <c r="Q595" s="569">
        <f t="shared" si="230"/>
        <v>4.4216552769319915</v>
      </c>
      <c r="R595" s="569">
        <f t="shared" si="230"/>
        <v>5.9054798433776097E-2</v>
      </c>
      <c r="S595" s="569">
        <f t="shared" si="230"/>
        <v>0</v>
      </c>
      <c r="T595" s="569">
        <f t="shared" si="230"/>
        <v>0</v>
      </c>
      <c r="U595" s="569">
        <f t="shared" si="230"/>
        <v>0</v>
      </c>
      <c r="V595" s="569">
        <f t="shared" si="230"/>
        <v>1.1236789497688904</v>
      </c>
      <c r="W595" s="569">
        <f t="shared" si="230"/>
        <v>1.0177518917666204</v>
      </c>
      <c r="X595" s="569">
        <f t="shared" si="230"/>
        <v>0.73533293892021634</v>
      </c>
      <c r="Y595" s="569">
        <f t="shared" si="230"/>
        <v>3.4998757636740758</v>
      </c>
      <c r="Z595" s="569">
        <f t="shared" si="230"/>
        <v>0.68797876734327923</v>
      </c>
      <c r="AA595" s="569">
        <f t="shared" si="230"/>
        <v>1.374431672554193</v>
      </c>
      <c r="AB595" s="569" t="s">
        <v>925</v>
      </c>
      <c r="AC595" s="577" t="s">
        <v>1874</v>
      </c>
      <c r="AD595" s="578" t="s">
        <v>275</v>
      </c>
      <c r="AE595" s="579" t="s">
        <v>275</v>
      </c>
      <c r="AF595" s="580" t="s">
        <v>275</v>
      </c>
      <c r="AG595" s="577" t="s">
        <v>275</v>
      </c>
      <c r="AH595" s="329" t="s">
        <v>275</v>
      </c>
      <c r="AI595" s="568" t="s">
        <v>275</v>
      </c>
      <c r="AJ595" s="94"/>
    </row>
    <row r="596" spans="1:36" outlineLevel="1" x14ac:dyDescent="0.3">
      <c r="A596" s="550">
        <v>579</v>
      </c>
      <c r="B596" s="551" t="s">
        <v>275</v>
      </c>
      <c r="C596" s="551" t="s">
        <v>275</v>
      </c>
      <c r="D596" s="550" t="s">
        <v>1907</v>
      </c>
      <c r="E596" s="554" t="s">
        <v>275</v>
      </c>
      <c r="F596" s="555" t="s">
        <v>275</v>
      </c>
      <c r="G596" s="555" t="s">
        <v>275</v>
      </c>
      <c r="H596" s="555" t="s">
        <v>275</v>
      </c>
      <c r="I596" s="555" t="s">
        <v>275</v>
      </c>
      <c r="J596" s="553" t="s">
        <v>275</v>
      </c>
      <c r="K596" s="560">
        <v>2.1496840955796372E-2</v>
      </c>
      <c r="L596" s="560">
        <v>2.1496840955796372E-2</v>
      </c>
      <c r="M596" s="560">
        <v>2.1496840955796372E-2</v>
      </c>
      <c r="N596" s="560">
        <v>2.1496840955796372E-2</v>
      </c>
      <c r="O596" s="560">
        <v>0</v>
      </c>
      <c r="P596" s="560">
        <v>2.1496840955796372E-2</v>
      </c>
      <c r="Q596" s="560">
        <v>8.3297009848673553E-2</v>
      </c>
      <c r="R596" s="560">
        <v>1.021562286575687E-3</v>
      </c>
      <c r="S596" s="560">
        <v>0</v>
      </c>
      <c r="T596" s="560">
        <v>0</v>
      </c>
      <c r="U596" s="560">
        <v>0</v>
      </c>
      <c r="V596" s="560">
        <v>2.1496840955796372E-2</v>
      </c>
      <c r="W596" s="560">
        <v>2.1496840955796372E-2</v>
      </c>
      <c r="X596" s="560">
        <v>2.1496840955796372E-2</v>
      </c>
      <c r="Y596" s="560">
        <v>6.6159314555325366E-2</v>
      </c>
      <c r="Z596" s="560">
        <v>2.1496840955796372E-2</v>
      </c>
      <c r="AA596" s="560">
        <v>2.1496840955796372E-2</v>
      </c>
      <c r="AB596" s="553" t="s">
        <v>275</v>
      </c>
      <c r="AC596" s="559" t="s">
        <v>1328</v>
      </c>
      <c r="AD596" s="556" t="s">
        <v>275</v>
      </c>
      <c r="AE596" s="557" t="s">
        <v>275</v>
      </c>
      <c r="AF596" s="558" t="s">
        <v>275</v>
      </c>
      <c r="AG596" s="559" t="s">
        <v>275</v>
      </c>
      <c r="AH596" s="304" t="s">
        <v>275</v>
      </c>
      <c r="AI596" s="552" t="s">
        <v>275</v>
      </c>
      <c r="AJ596" s="94"/>
    </row>
    <row r="597" spans="1:36" ht="26" outlineLevel="1" x14ac:dyDescent="0.3">
      <c r="A597" s="566">
        <v>580</v>
      </c>
      <c r="B597" s="567" t="s">
        <v>923</v>
      </c>
      <c r="C597" s="352" t="s">
        <v>430</v>
      </c>
      <c r="D597" s="351" t="s">
        <v>1481</v>
      </c>
      <c r="E597" s="575" t="s">
        <v>3818</v>
      </c>
      <c r="F597" s="576" t="s">
        <v>275</v>
      </c>
      <c r="G597" s="576" t="s">
        <v>275</v>
      </c>
      <c r="H597" s="576" t="s">
        <v>275</v>
      </c>
      <c r="I597" s="576" t="s">
        <v>275</v>
      </c>
      <c r="J597" s="569" t="s">
        <v>925</v>
      </c>
      <c r="K597" s="569">
        <f t="shared" ref="K597:AA597" si="231">K598*K$707</f>
        <v>2.3094893877641742</v>
      </c>
      <c r="L597" s="569">
        <f t="shared" si="231"/>
        <v>4.0929747344724605</v>
      </c>
      <c r="M597" s="569">
        <f t="shared" si="231"/>
        <v>2.5341446548735189</v>
      </c>
      <c r="N597" s="569">
        <f t="shared" si="231"/>
        <v>6.1516704005786815</v>
      </c>
      <c r="O597" s="569">
        <f t="shared" si="231"/>
        <v>5.8826796831260202</v>
      </c>
      <c r="P597" s="569">
        <f t="shared" si="231"/>
        <v>2.9674436015925658</v>
      </c>
      <c r="Q597" s="569">
        <f t="shared" si="231"/>
        <v>3.8281815003813326</v>
      </c>
      <c r="R597" s="569">
        <f t="shared" si="231"/>
        <v>11.985839490986356</v>
      </c>
      <c r="S597" s="569">
        <f t="shared" si="231"/>
        <v>0</v>
      </c>
      <c r="T597" s="569">
        <f t="shared" si="231"/>
        <v>5.2631412756064631</v>
      </c>
      <c r="U597" s="569">
        <f t="shared" si="231"/>
        <v>2.1906854568390086</v>
      </c>
      <c r="V597" s="569">
        <f t="shared" si="231"/>
        <v>4.3675785129733615</v>
      </c>
      <c r="W597" s="569">
        <f t="shared" si="231"/>
        <v>3.9558552689201103</v>
      </c>
      <c r="X597" s="569">
        <f t="shared" si="231"/>
        <v>2.8581334059608681</v>
      </c>
      <c r="Y597" s="569">
        <f t="shared" si="231"/>
        <v>3.298829080447327</v>
      </c>
      <c r="Z597" s="569">
        <f t="shared" si="231"/>
        <v>2.6740745497176128</v>
      </c>
      <c r="AA597" s="569">
        <f t="shared" si="231"/>
        <v>5.3422182927181918</v>
      </c>
      <c r="AB597" s="569" t="s">
        <v>925</v>
      </c>
      <c r="AC597" s="577" t="s">
        <v>1864</v>
      </c>
      <c r="AD597" s="578" t="s">
        <v>275</v>
      </c>
      <c r="AE597" s="579" t="s">
        <v>275</v>
      </c>
      <c r="AF597" s="580" t="s">
        <v>275</v>
      </c>
      <c r="AG597" s="577" t="s">
        <v>275</v>
      </c>
      <c r="AH597" s="329" t="s">
        <v>275</v>
      </c>
      <c r="AI597" s="568" t="s">
        <v>275</v>
      </c>
      <c r="AJ597" s="94"/>
    </row>
    <row r="598" spans="1:36" outlineLevel="1" x14ac:dyDescent="0.3">
      <c r="A598" s="550">
        <v>581</v>
      </c>
      <c r="B598" s="551" t="s">
        <v>275</v>
      </c>
      <c r="C598" s="551" t="s">
        <v>275</v>
      </c>
      <c r="D598" s="550" t="s">
        <v>1896</v>
      </c>
      <c r="E598" s="554" t="s">
        <v>275</v>
      </c>
      <c r="F598" s="555" t="s">
        <v>275</v>
      </c>
      <c r="G598" s="555" t="s">
        <v>275</v>
      </c>
      <c r="H598" s="555" t="s">
        <v>275</v>
      </c>
      <c r="I598" s="555" t="s">
        <v>275</v>
      </c>
      <c r="J598" s="553" t="s">
        <v>275</v>
      </c>
      <c r="K598" s="560">
        <v>8.3555129936938269E-2</v>
      </c>
      <c r="L598" s="560">
        <v>8.3555129936938269E-2</v>
      </c>
      <c r="M598" s="560">
        <v>8.3555129936938269E-2</v>
      </c>
      <c r="N598" s="560">
        <v>8.3555129936938269E-2</v>
      </c>
      <c r="O598" s="560">
        <v>0.12683839298790811</v>
      </c>
      <c r="P598" s="560">
        <v>8.3555129936938269E-2</v>
      </c>
      <c r="Q598" s="560">
        <v>7.211690015803969E-2</v>
      </c>
      <c r="R598" s="560">
        <v>0.20733762406575473</v>
      </c>
      <c r="S598" s="560">
        <v>0</v>
      </c>
      <c r="T598" s="560">
        <v>9.0443894876504685E-2</v>
      </c>
      <c r="U598" s="560">
        <v>2.5790235175072184E-2</v>
      </c>
      <c r="V598" s="560">
        <v>8.3555129936938269E-2</v>
      </c>
      <c r="W598" s="560">
        <v>8.3555129936938269E-2</v>
      </c>
      <c r="X598" s="560">
        <v>8.3555129936938269E-2</v>
      </c>
      <c r="Y598" s="560">
        <v>6.2358862295288517E-2</v>
      </c>
      <c r="Z598" s="560">
        <v>8.3555129936938269E-2</v>
      </c>
      <c r="AA598" s="560">
        <v>8.3555129936938269E-2</v>
      </c>
      <c r="AB598" s="553" t="s">
        <v>275</v>
      </c>
      <c r="AC598" s="559" t="s">
        <v>1319</v>
      </c>
      <c r="AD598" s="556" t="s">
        <v>275</v>
      </c>
      <c r="AE598" s="557" t="s">
        <v>275</v>
      </c>
      <c r="AF598" s="558" t="s">
        <v>275</v>
      </c>
      <c r="AG598" s="559" t="s">
        <v>275</v>
      </c>
      <c r="AH598" s="304" t="s">
        <v>275</v>
      </c>
      <c r="AI598" s="552" t="s">
        <v>275</v>
      </c>
      <c r="AJ598" s="94"/>
    </row>
    <row r="599" spans="1:36" outlineLevel="1" x14ac:dyDescent="0.3">
      <c r="A599" s="587">
        <v>582</v>
      </c>
      <c r="B599" s="588" t="s">
        <v>275</v>
      </c>
      <c r="C599" s="588" t="s">
        <v>1260</v>
      </c>
      <c r="D599" s="587" t="s">
        <v>3594</v>
      </c>
      <c r="E599" s="603" t="s">
        <v>275</v>
      </c>
      <c r="F599" s="604" t="s">
        <v>275</v>
      </c>
      <c r="G599" s="604" t="s">
        <v>275</v>
      </c>
      <c r="H599" s="604" t="s">
        <v>275</v>
      </c>
      <c r="I599" s="604" t="s">
        <v>275</v>
      </c>
      <c r="J599" s="590" t="s">
        <v>275</v>
      </c>
      <c r="K599" s="590" t="s">
        <v>1351</v>
      </c>
      <c r="L599" s="590" t="s">
        <v>1351</v>
      </c>
      <c r="M599" s="590" t="s">
        <v>1351</v>
      </c>
      <c r="N599" s="590" t="s">
        <v>1351</v>
      </c>
      <c r="O599" s="590" t="s">
        <v>1351</v>
      </c>
      <c r="P599" s="590" t="s">
        <v>1351</v>
      </c>
      <c r="Q599" s="590" t="s">
        <v>1351</v>
      </c>
      <c r="R599" s="590" t="s">
        <v>1351</v>
      </c>
      <c r="S599" s="590" t="s">
        <v>1351</v>
      </c>
      <c r="T599" s="590" t="s">
        <v>1351</v>
      </c>
      <c r="U599" s="590" t="s">
        <v>1351</v>
      </c>
      <c r="V599" s="590" t="s">
        <v>1351</v>
      </c>
      <c r="W599" s="590" t="s">
        <v>1351</v>
      </c>
      <c r="X599" s="590" t="s">
        <v>1351</v>
      </c>
      <c r="Y599" s="590" t="s">
        <v>1351</v>
      </c>
      <c r="Z599" s="590" t="s">
        <v>1351</v>
      </c>
      <c r="AA599" s="590" t="s">
        <v>1351</v>
      </c>
      <c r="AB599" s="590" t="s">
        <v>275</v>
      </c>
      <c r="AC599" s="605" t="s">
        <v>1345</v>
      </c>
      <c r="AD599" s="606" t="s">
        <v>275</v>
      </c>
      <c r="AE599" s="607" t="s">
        <v>275</v>
      </c>
      <c r="AF599" s="608" t="s">
        <v>275</v>
      </c>
      <c r="AG599" s="605" t="s">
        <v>275</v>
      </c>
      <c r="AH599" s="417" t="s">
        <v>275</v>
      </c>
      <c r="AI599" s="589" t="s">
        <v>275</v>
      </c>
      <c r="AJ599" s="94"/>
    </row>
    <row r="600" spans="1:36" ht="26" outlineLevel="1" x14ac:dyDescent="0.3">
      <c r="A600" s="566">
        <v>583</v>
      </c>
      <c r="B600" s="567" t="s">
        <v>923</v>
      </c>
      <c r="C600" s="352" t="s">
        <v>282</v>
      </c>
      <c r="D600" s="351" t="s">
        <v>3595</v>
      </c>
      <c r="E600" s="617" t="s">
        <v>3813</v>
      </c>
      <c r="F600" s="576" t="s">
        <v>275</v>
      </c>
      <c r="G600" s="576" t="s">
        <v>275</v>
      </c>
      <c r="H600" s="576" t="s">
        <v>275</v>
      </c>
      <c r="I600" s="576" t="s">
        <v>275</v>
      </c>
      <c r="J600" s="569" t="s">
        <v>925</v>
      </c>
      <c r="K600" s="569">
        <f t="shared" ref="K600:AA600" si="232">K601*K$707</f>
        <v>1.8977833327761564</v>
      </c>
      <c r="L600" s="569">
        <f t="shared" si="232"/>
        <v>3.363331857556433</v>
      </c>
      <c r="M600" s="569">
        <f t="shared" si="232"/>
        <v>2.0823899491993814</v>
      </c>
      <c r="N600" s="569">
        <f t="shared" si="232"/>
        <v>5.0550297467496952</v>
      </c>
      <c r="O600" s="569">
        <f t="shared" si="232"/>
        <v>0</v>
      </c>
      <c r="P600" s="569">
        <f t="shared" si="232"/>
        <v>2.4384459343662801</v>
      </c>
      <c r="Q600" s="569">
        <f t="shared" si="232"/>
        <v>0</v>
      </c>
      <c r="R600" s="569">
        <f t="shared" si="232"/>
        <v>0</v>
      </c>
      <c r="S600" s="569">
        <f t="shared" si="232"/>
        <v>26.641766465666489</v>
      </c>
      <c r="T600" s="569">
        <f t="shared" si="232"/>
        <v>18.91839837135451</v>
      </c>
      <c r="U600" s="569">
        <f t="shared" si="232"/>
        <v>0</v>
      </c>
      <c r="V600" s="569">
        <f t="shared" si="232"/>
        <v>3.5889828073799701</v>
      </c>
      <c r="W600" s="569">
        <f t="shared" si="232"/>
        <v>3.2506562861928652</v>
      </c>
      <c r="X600" s="569">
        <f t="shared" si="232"/>
        <v>2.348622154066009</v>
      </c>
      <c r="Y600" s="569">
        <f t="shared" si="232"/>
        <v>0</v>
      </c>
      <c r="Z600" s="569">
        <f t="shared" si="232"/>
        <v>2.1973749426785365</v>
      </c>
      <c r="AA600" s="569">
        <f t="shared" si="232"/>
        <v>4.3898763465579185</v>
      </c>
      <c r="AB600" s="569" t="s">
        <v>925</v>
      </c>
      <c r="AC600" s="577" t="s">
        <v>1910</v>
      </c>
      <c r="AD600" s="578" t="s">
        <v>275</v>
      </c>
      <c r="AE600" s="579" t="s">
        <v>275</v>
      </c>
      <c r="AF600" s="580" t="s">
        <v>275</v>
      </c>
      <c r="AG600" s="577" t="s">
        <v>275</v>
      </c>
      <c r="AH600" s="329" t="s">
        <v>275</v>
      </c>
      <c r="AI600" s="568" t="s">
        <v>275</v>
      </c>
      <c r="AJ600" s="94"/>
    </row>
    <row r="601" spans="1:36" outlineLevel="1" x14ac:dyDescent="0.3">
      <c r="A601" s="550">
        <v>584</v>
      </c>
      <c r="B601" s="551" t="s">
        <v>275</v>
      </c>
      <c r="C601" s="551" t="s">
        <v>275</v>
      </c>
      <c r="D601" s="550" t="s">
        <v>1908</v>
      </c>
      <c r="E601" s="554" t="s">
        <v>275</v>
      </c>
      <c r="F601" s="555" t="s">
        <v>275</v>
      </c>
      <c r="G601" s="555" t="s">
        <v>275</v>
      </c>
      <c r="H601" s="555" t="s">
        <v>275</v>
      </c>
      <c r="I601" s="555" t="s">
        <v>275</v>
      </c>
      <c r="J601" s="553" t="s">
        <v>275</v>
      </c>
      <c r="K601" s="560">
        <v>6.8659996362130632E-2</v>
      </c>
      <c r="L601" s="560">
        <v>6.8659996362130632E-2</v>
      </c>
      <c r="M601" s="560">
        <v>6.8659996362130632E-2</v>
      </c>
      <c r="N601" s="560">
        <v>6.8659996362130632E-2</v>
      </c>
      <c r="O601" s="560">
        <v>0</v>
      </c>
      <c r="P601" s="560">
        <v>6.8659996362130632E-2</v>
      </c>
      <c r="Q601" s="560">
        <v>0</v>
      </c>
      <c r="R601" s="560">
        <v>0</v>
      </c>
      <c r="S601" s="560">
        <v>0.15551875761318873</v>
      </c>
      <c r="T601" s="560">
        <v>0.32510121692172567</v>
      </c>
      <c r="U601" s="560">
        <v>0</v>
      </c>
      <c r="V601" s="560">
        <v>6.8659996362130632E-2</v>
      </c>
      <c r="W601" s="560">
        <v>6.8659996362130632E-2</v>
      </c>
      <c r="X601" s="560">
        <v>6.8659996362130632E-2</v>
      </c>
      <c r="Y601" s="560">
        <v>0</v>
      </c>
      <c r="Z601" s="560">
        <v>6.8659996362130632E-2</v>
      </c>
      <c r="AA601" s="560">
        <v>6.8659996362130632E-2</v>
      </c>
      <c r="AB601" s="553" t="s">
        <v>275</v>
      </c>
      <c r="AC601" s="559" t="s">
        <v>1329</v>
      </c>
      <c r="AD601" s="556" t="s">
        <v>275</v>
      </c>
      <c r="AE601" s="557" t="s">
        <v>275</v>
      </c>
      <c r="AF601" s="558" t="s">
        <v>275</v>
      </c>
      <c r="AG601" s="559" t="s">
        <v>275</v>
      </c>
      <c r="AH601" s="304" t="s">
        <v>275</v>
      </c>
      <c r="AI601" s="552" t="s">
        <v>275</v>
      </c>
      <c r="AJ601" s="94"/>
    </row>
    <row r="602" spans="1:36" ht="26" outlineLevel="1" x14ac:dyDescent="0.3">
      <c r="A602" s="566">
        <v>585</v>
      </c>
      <c r="B602" s="567" t="s">
        <v>923</v>
      </c>
      <c r="C602" s="567" t="s">
        <v>1257</v>
      </c>
      <c r="D602" s="566" t="s">
        <v>3596</v>
      </c>
      <c r="E602" s="575" t="s">
        <v>3819</v>
      </c>
      <c r="F602" s="576" t="s">
        <v>275</v>
      </c>
      <c r="G602" s="576" t="s">
        <v>275</v>
      </c>
      <c r="H602" s="576" t="s">
        <v>275</v>
      </c>
      <c r="I602" s="576" t="s">
        <v>275</v>
      </c>
      <c r="J602" s="569" t="s">
        <v>925</v>
      </c>
      <c r="K602" s="569">
        <f t="shared" ref="K602:AA602" si="233">K603*K$707</f>
        <v>0.20786763584084583</v>
      </c>
      <c r="L602" s="569">
        <f t="shared" si="233"/>
        <v>0.36839181254466125</v>
      </c>
      <c r="M602" s="569">
        <f t="shared" si="233"/>
        <v>0.22808793193773427</v>
      </c>
      <c r="N602" s="569">
        <f t="shared" si="233"/>
        <v>0.55368653755899966</v>
      </c>
      <c r="O602" s="569">
        <f t="shared" si="233"/>
        <v>0</v>
      </c>
      <c r="P602" s="569">
        <f t="shared" si="233"/>
        <v>0.26708738703114471</v>
      </c>
      <c r="Q602" s="569">
        <f t="shared" si="233"/>
        <v>1.0189651510738558</v>
      </c>
      <c r="R602" s="569">
        <f t="shared" si="233"/>
        <v>0.52005759300697874</v>
      </c>
      <c r="S602" s="569">
        <f t="shared" si="233"/>
        <v>0</v>
      </c>
      <c r="T602" s="569">
        <f t="shared" si="233"/>
        <v>0</v>
      </c>
      <c r="U602" s="569">
        <f t="shared" si="233"/>
        <v>2.0769476408083953</v>
      </c>
      <c r="V602" s="569">
        <f t="shared" si="233"/>
        <v>0.39310776860506386</v>
      </c>
      <c r="W602" s="569">
        <f t="shared" si="233"/>
        <v>0.35605025372082055</v>
      </c>
      <c r="X602" s="569">
        <f t="shared" si="233"/>
        <v>0.25724882615286387</v>
      </c>
      <c r="Y602" s="569">
        <f t="shared" si="233"/>
        <v>0</v>
      </c>
      <c r="Z602" s="569">
        <f t="shared" si="233"/>
        <v>0.24068244593671786</v>
      </c>
      <c r="AA602" s="569">
        <f t="shared" si="233"/>
        <v>0.48083108436714</v>
      </c>
      <c r="AB602" s="569" t="s">
        <v>925</v>
      </c>
      <c r="AC602" s="577" t="s">
        <v>1866</v>
      </c>
      <c r="AD602" s="578" t="s">
        <v>275</v>
      </c>
      <c r="AE602" s="579" t="s">
        <v>275</v>
      </c>
      <c r="AF602" s="580" t="s">
        <v>275</v>
      </c>
      <c r="AG602" s="577" t="s">
        <v>275</v>
      </c>
      <c r="AH602" s="329" t="s">
        <v>275</v>
      </c>
      <c r="AI602" s="568" t="s">
        <v>275</v>
      </c>
      <c r="AJ602" s="94"/>
    </row>
    <row r="603" spans="1:36" outlineLevel="1" x14ac:dyDescent="0.3">
      <c r="A603" s="570">
        <v>586</v>
      </c>
      <c r="B603" s="571" t="s">
        <v>275</v>
      </c>
      <c r="C603" s="571" t="s">
        <v>275</v>
      </c>
      <c r="D603" s="570" t="s">
        <v>1898</v>
      </c>
      <c r="E603" s="581" t="s">
        <v>275</v>
      </c>
      <c r="F603" s="582" t="s">
        <v>275</v>
      </c>
      <c r="G603" s="582" t="s">
        <v>275</v>
      </c>
      <c r="H603" s="582" t="s">
        <v>275</v>
      </c>
      <c r="I603" s="582" t="s">
        <v>275</v>
      </c>
      <c r="J603" s="573" t="s">
        <v>275</v>
      </c>
      <c r="K603" s="574">
        <v>7.5204534016848042E-3</v>
      </c>
      <c r="L603" s="574">
        <v>7.5204534016848042E-3</v>
      </c>
      <c r="M603" s="574">
        <v>7.5204534016848042E-3</v>
      </c>
      <c r="N603" s="574">
        <v>7.5204534016848042E-3</v>
      </c>
      <c r="O603" s="574">
        <v>0</v>
      </c>
      <c r="P603" s="574">
        <v>7.5204534016848042E-3</v>
      </c>
      <c r="Q603" s="574">
        <v>1.9195695934791791E-2</v>
      </c>
      <c r="R603" s="574">
        <v>8.9962414224311234E-3</v>
      </c>
      <c r="S603" s="574">
        <v>0</v>
      </c>
      <c r="T603" s="574">
        <v>0</v>
      </c>
      <c r="U603" s="574">
        <v>2.4451236454570712E-2</v>
      </c>
      <c r="V603" s="574">
        <v>7.5204534016848042E-3</v>
      </c>
      <c r="W603" s="574">
        <v>7.5204534016848042E-3</v>
      </c>
      <c r="X603" s="574">
        <v>7.5204534016848042E-3</v>
      </c>
      <c r="Y603" s="574">
        <v>0</v>
      </c>
      <c r="Z603" s="574">
        <v>7.5204534016848042E-3</v>
      </c>
      <c r="AA603" s="574">
        <v>7.5204534016848042E-3</v>
      </c>
      <c r="AB603" s="573" t="s">
        <v>275</v>
      </c>
      <c r="AC603" s="583" t="s">
        <v>1321</v>
      </c>
      <c r="AD603" s="584" t="s">
        <v>275</v>
      </c>
      <c r="AE603" s="585" t="s">
        <v>275</v>
      </c>
      <c r="AF603" s="586" t="s">
        <v>275</v>
      </c>
      <c r="AG603" s="583" t="s">
        <v>275</v>
      </c>
      <c r="AH603" s="304" t="s">
        <v>275</v>
      </c>
      <c r="AI603" s="572" t="s">
        <v>275</v>
      </c>
      <c r="AJ603" s="94"/>
    </row>
    <row r="604" spans="1:36" ht="26" outlineLevel="1" x14ac:dyDescent="0.3">
      <c r="A604" s="624">
        <v>587</v>
      </c>
      <c r="B604" s="625" t="s">
        <v>275</v>
      </c>
      <c r="C604" s="625" t="s">
        <v>1259</v>
      </c>
      <c r="D604" s="624" t="s">
        <v>1494</v>
      </c>
      <c r="E604" s="626" t="s">
        <v>3820</v>
      </c>
      <c r="F604" s="627" t="s">
        <v>275</v>
      </c>
      <c r="G604" s="627" t="s">
        <v>275</v>
      </c>
      <c r="H604" s="627" t="s">
        <v>275</v>
      </c>
      <c r="I604" s="627" t="s">
        <v>275</v>
      </c>
      <c r="J604" s="628" t="s">
        <v>275</v>
      </c>
      <c r="K604" s="628" t="s">
        <v>1351</v>
      </c>
      <c r="L604" s="628" t="s">
        <v>1351</v>
      </c>
      <c r="M604" s="628" t="s">
        <v>1351</v>
      </c>
      <c r="N604" s="628" t="s">
        <v>1351</v>
      </c>
      <c r="O604" s="628" t="s">
        <v>1351</v>
      </c>
      <c r="P604" s="628" t="s">
        <v>1351</v>
      </c>
      <c r="Q604" s="628" t="s">
        <v>1351</v>
      </c>
      <c r="R604" s="628" t="s">
        <v>1351</v>
      </c>
      <c r="S604" s="628" t="s">
        <v>1351</v>
      </c>
      <c r="T604" s="628" t="s">
        <v>1351</v>
      </c>
      <c r="U604" s="628" t="s">
        <v>1351</v>
      </c>
      <c r="V604" s="628" t="s">
        <v>1351</v>
      </c>
      <c r="W604" s="628" t="s">
        <v>1351</v>
      </c>
      <c r="X604" s="628" t="s">
        <v>1351</v>
      </c>
      <c r="Y604" s="628" t="s">
        <v>1351</v>
      </c>
      <c r="Z604" s="628" t="s">
        <v>1351</v>
      </c>
      <c r="AA604" s="628" t="s">
        <v>1351</v>
      </c>
      <c r="AB604" s="628" t="s">
        <v>275</v>
      </c>
      <c r="AC604" s="629" t="s">
        <v>1345</v>
      </c>
      <c r="AD604" s="630" t="s">
        <v>275</v>
      </c>
      <c r="AE604" s="631" t="s">
        <v>275</v>
      </c>
      <c r="AF604" s="632" t="s">
        <v>275</v>
      </c>
      <c r="AG604" s="629" t="s">
        <v>275</v>
      </c>
      <c r="AH604" s="417" t="s">
        <v>275</v>
      </c>
      <c r="AI604" s="633" t="s">
        <v>275</v>
      </c>
      <c r="AJ604" s="94"/>
    </row>
    <row r="605" spans="1:36" outlineLevel="1" x14ac:dyDescent="0.3">
      <c r="A605" s="634">
        <v>588</v>
      </c>
      <c r="B605" s="635" t="s">
        <v>923</v>
      </c>
      <c r="C605" s="635" t="s">
        <v>478</v>
      </c>
      <c r="D605" s="634" t="s">
        <v>1495</v>
      </c>
      <c r="E605" s="636" t="s">
        <v>275</v>
      </c>
      <c r="F605" s="637" t="s">
        <v>275</v>
      </c>
      <c r="G605" s="637" t="s">
        <v>275</v>
      </c>
      <c r="H605" s="637" t="s">
        <v>275</v>
      </c>
      <c r="I605" s="637" t="s">
        <v>275</v>
      </c>
      <c r="J605" s="638" t="s">
        <v>925</v>
      </c>
      <c r="K605" s="638">
        <f t="shared" ref="K605:AA605" si="234">K606+K607*$AD$607</f>
        <v>0.13152603357986464</v>
      </c>
      <c r="L605" s="638">
        <f t="shared" si="234"/>
        <v>0</v>
      </c>
      <c r="M605" s="638">
        <f t="shared" si="234"/>
        <v>8.3515335456880294E-2</v>
      </c>
      <c r="N605" s="638">
        <f t="shared" si="234"/>
        <v>0.65917176183947135</v>
      </c>
      <c r="O605" s="638">
        <f t="shared" si="234"/>
        <v>0.47434747631738927</v>
      </c>
      <c r="P605" s="638">
        <f t="shared" si="234"/>
        <v>88.935123848924448</v>
      </c>
      <c r="Q605" s="638">
        <f t="shared" si="234"/>
        <v>4.3544123738316568E-3</v>
      </c>
      <c r="R605" s="638">
        <f t="shared" si="234"/>
        <v>0</v>
      </c>
      <c r="S605" s="638">
        <f t="shared" si="234"/>
        <v>1.0444783202450276E-2</v>
      </c>
      <c r="T605" s="638">
        <f t="shared" si="234"/>
        <v>1.9297069621972648E-5</v>
      </c>
      <c r="U605" s="638">
        <f t="shared" si="234"/>
        <v>0</v>
      </c>
      <c r="V605" s="638">
        <f t="shared" si="234"/>
        <v>0</v>
      </c>
      <c r="W605" s="638">
        <f t="shared" si="234"/>
        <v>3.9343662526728265</v>
      </c>
      <c r="X605" s="638">
        <f t="shared" si="234"/>
        <v>1.6810890074558904</v>
      </c>
      <c r="Y605" s="638">
        <f t="shared" si="234"/>
        <v>0</v>
      </c>
      <c r="Z605" s="638">
        <f t="shared" si="234"/>
        <v>0</v>
      </c>
      <c r="AA605" s="638">
        <f t="shared" si="234"/>
        <v>36.123023698181896</v>
      </c>
      <c r="AB605" s="638" t="s">
        <v>925</v>
      </c>
      <c r="AC605" s="639" t="s">
        <v>2521</v>
      </c>
      <c r="AD605" s="640" t="s">
        <v>275</v>
      </c>
      <c r="AE605" s="641" t="s">
        <v>275</v>
      </c>
      <c r="AF605" s="642" t="s">
        <v>275</v>
      </c>
      <c r="AG605" s="639" t="s">
        <v>275</v>
      </c>
      <c r="AH605" s="250" t="s">
        <v>275</v>
      </c>
      <c r="AI605" s="643" t="s">
        <v>275</v>
      </c>
      <c r="AJ605" s="94"/>
    </row>
    <row r="606" spans="1:36" ht="52" outlineLevel="1" x14ac:dyDescent="0.3">
      <c r="A606" s="261">
        <v>589</v>
      </c>
      <c r="B606" s="262" t="s">
        <v>923</v>
      </c>
      <c r="C606" s="262" t="s">
        <v>478</v>
      </c>
      <c r="D606" s="263" t="s">
        <v>952</v>
      </c>
      <c r="E606" s="263" t="s">
        <v>3821</v>
      </c>
      <c r="F606" s="264" t="s">
        <v>275</v>
      </c>
      <c r="G606" s="264" t="s">
        <v>275</v>
      </c>
      <c r="H606" s="264">
        <v>157</v>
      </c>
      <c r="I606" s="264">
        <v>157</v>
      </c>
      <c r="J606" s="265" t="s">
        <v>925</v>
      </c>
      <c r="K606" s="265">
        <v>0</v>
      </c>
      <c r="L606" s="265">
        <v>0</v>
      </c>
      <c r="M606" s="265">
        <v>0</v>
      </c>
      <c r="N606" s="265">
        <v>0</v>
      </c>
      <c r="O606" s="265">
        <v>5.1472367887818032E-3</v>
      </c>
      <c r="P606" s="265">
        <v>0</v>
      </c>
      <c r="Q606" s="265">
        <v>1.3399798055706851E-3</v>
      </c>
      <c r="R606" s="265">
        <v>0</v>
      </c>
      <c r="S606" s="265">
        <v>1.6609393460881338E-3</v>
      </c>
      <c r="T606" s="265">
        <v>1.9297069621972648E-5</v>
      </c>
      <c r="U606" s="265">
        <v>0</v>
      </c>
      <c r="V606" s="265">
        <v>0</v>
      </c>
      <c r="W606" s="265">
        <v>8.762560907020926E-4</v>
      </c>
      <c r="X606" s="265">
        <v>0</v>
      </c>
      <c r="Y606" s="265">
        <v>0</v>
      </c>
      <c r="Z606" s="265">
        <v>0</v>
      </c>
      <c r="AA606" s="265">
        <v>0</v>
      </c>
      <c r="AB606" s="265" t="s">
        <v>925</v>
      </c>
      <c r="AC606" s="269" t="s">
        <v>1967</v>
      </c>
      <c r="AD606" s="270" t="s">
        <v>275</v>
      </c>
      <c r="AE606" s="271" t="s">
        <v>275</v>
      </c>
      <c r="AF606" s="272" t="s">
        <v>275</v>
      </c>
      <c r="AG606" s="269" t="s">
        <v>275</v>
      </c>
      <c r="AH606" s="273" t="s">
        <v>275</v>
      </c>
      <c r="AI606" s="274">
        <v>9011</v>
      </c>
      <c r="AJ606" s="94"/>
    </row>
    <row r="607" spans="1:36" ht="78" outlineLevel="1" x14ac:dyDescent="0.3">
      <c r="A607" s="261">
        <v>590</v>
      </c>
      <c r="B607" s="262" t="s">
        <v>923</v>
      </c>
      <c r="C607" s="262" t="s">
        <v>275</v>
      </c>
      <c r="D607" s="263" t="s">
        <v>953</v>
      </c>
      <c r="E607" s="263" t="s">
        <v>3822</v>
      </c>
      <c r="F607" s="264" t="s">
        <v>275</v>
      </c>
      <c r="G607" s="264" t="s">
        <v>275</v>
      </c>
      <c r="H607" s="264" t="s">
        <v>275</v>
      </c>
      <c r="I607" s="264">
        <v>162</v>
      </c>
      <c r="J607" s="265" t="s">
        <v>926</v>
      </c>
      <c r="K607" s="265">
        <v>1.8676696768340779E-2</v>
      </c>
      <c r="L607" s="265">
        <v>0</v>
      </c>
      <c r="M607" s="265">
        <v>1.1859177634877E-2</v>
      </c>
      <c r="N607" s="265">
        <v>9.3602390181204934E-2</v>
      </c>
      <c r="O607" s="265">
        <v>6.6626434013062258E-2</v>
      </c>
      <c r="P607" s="265">
        <v>12.62878758654727</v>
      </c>
      <c r="Q607" s="265">
        <v>4.2804942469305796E-4</v>
      </c>
      <c r="R607" s="265">
        <v>0</v>
      </c>
      <c r="S607" s="265">
        <v>1.2473058276034241E-3</v>
      </c>
      <c r="T607" s="265">
        <v>0</v>
      </c>
      <c r="U607" s="265">
        <v>0</v>
      </c>
      <c r="V607" s="265">
        <v>0</v>
      </c>
      <c r="W607" s="265">
        <v>0.55855557951466162</v>
      </c>
      <c r="X607" s="265">
        <v>0.23871463905873641</v>
      </c>
      <c r="Y607" s="265">
        <v>0</v>
      </c>
      <c r="Z607" s="265">
        <v>0</v>
      </c>
      <c r="AA607" s="265">
        <v>5.1294693651418291</v>
      </c>
      <c r="AB607" s="265" t="s">
        <v>926</v>
      </c>
      <c r="AC607" s="269" t="s">
        <v>1971</v>
      </c>
      <c r="AD607" s="265">
        <f>1/0.142</f>
        <v>7.042253521126761</v>
      </c>
      <c r="AE607" s="261" t="s">
        <v>2519</v>
      </c>
      <c r="AF607" s="644" t="s">
        <v>2518</v>
      </c>
      <c r="AG607" s="262" t="s">
        <v>2520</v>
      </c>
      <c r="AH607" s="645" t="s">
        <v>2517</v>
      </c>
      <c r="AI607" s="274">
        <v>9012</v>
      </c>
      <c r="AJ607" s="94"/>
    </row>
    <row r="608" spans="1:36" ht="52" outlineLevel="1" x14ac:dyDescent="0.3">
      <c r="A608" s="376">
        <v>591</v>
      </c>
      <c r="B608" s="377" t="s">
        <v>275</v>
      </c>
      <c r="C608" s="377" t="s">
        <v>275</v>
      </c>
      <c r="D608" s="376" t="s">
        <v>953</v>
      </c>
      <c r="E608" s="611" t="s">
        <v>3823</v>
      </c>
      <c r="F608" s="379" t="s">
        <v>275</v>
      </c>
      <c r="G608" s="379" t="s">
        <v>275</v>
      </c>
      <c r="H608" s="379">
        <v>159</v>
      </c>
      <c r="I608" s="379">
        <v>159</v>
      </c>
      <c r="J608" s="380" t="s">
        <v>926</v>
      </c>
      <c r="K608" s="380" t="s">
        <v>275</v>
      </c>
      <c r="L608" s="380" t="s">
        <v>275</v>
      </c>
      <c r="M608" s="380" t="s">
        <v>275</v>
      </c>
      <c r="N608" s="380" t="s">
        <v>275</v>
      </c>
      <c r="O608" s="380" t="s">
        <v>275</v>
      </c>
      <c r="P608" s="380" t="s">
        <v>275</v>
      </c>
      <c r="Q608" s="380" t="s">
        <v>275</v>
      </c>
      <c r="R608" s="380" t="s">
        <v>275</v>
      </c>
      <c r="S608" s="380" t="s">
        <v>275</v>
      </c>
      <c r="T608" s="380" t="s">
        <v>275</v>
      </c>
      <c r="U608" s="380" t="s">
        <v>275</v>
      </c>
      <c r="V608" s="380" t="s">
        <v>275</v>
      </c>
      <c r="W608" s="380" t="s">
        <v>275</v>
      </c>
      <c r="X608" s="380" t="s">
        <v>275</v>
      </c>
      <c r="Y608" s="380" t="s">
        <v>275</v>
      </c>
      <c r="Z608" s="380" t="s">
        <v>275</v>
      </c>
      <c r="AA608" s="380" t="s">
        <v>275</v>
      </c>
      <c r="AB608" s="380" t="s">
        <v>275</v>
      </c>
      <c r="AC608" s="381" t="s">
        <v>1972</v>
      </c>
      <c r="AD608" s="382" t="s">
        <v>275</v>
      </c>
      <c r="AE608" s="383" t="s">
        <v>275</v>
      </c>
      <c r="AF608" s="384" t="s">
        <v>275</v>
      </c>
      <c r="AG608" s="381" t="s">
        <v>275</v>
      </c>
      <c r="AH608" s="385" t="s">
        <v>275</v>
      </c>
      <c r="AI608" s="386" t="s">
        <v>275</v>
      </c>
      <c r="AJ608" s="94"/>
    </row>
    <row r="609" spans="1:36" ht="26" outlineLevel="1" x14ac:dyDescent="0.3">
      <c r="A609" s="566">
        <v>592</v>
      </c>
      <c r="B609" s="567" t="s">
        <v>923</v>
      </c>
      <c r="C609" s="352" t="s">
        <v>434</v>
      </c>
      <c r="D609" s="351" t="s">
        <v>3598</v>
      </c>
      <c r="E609" s="575" t="s">
        <v>3824</v>
      </c>
      <c r="F609" s="576" t="s">
        <v>275</v>
      </c>
      <c r="G609" s="576" t="s">
        <v>275</v>
      </c>
      <c r="H609" s="576" t="s">
        <v>275</v>
      </c>
      <c r="I609" s="576" t="s">
        <v>275</v>
      </c>
      <c r="J609" s="569" t="s">
        <v>925</v>
      </c>
      <c r="K609" s="569">
        <f t="shared" ref="K609:AA609" si="235">K610*K$707</f>
        <v>1.5818947508505727</v>
      </c>
      <c r="L609" s="569">
        <f t="shared" si="235"/>
        <v>2.803500757409473</v>
      </c>
      <c r="M609" s="569">
        <f t="shared" si="235"/>
        <v>1.7357733482903521</v>
      </c>
      <c r="N609" s="569">
        <f t="shared" si="235"/>
        <v>4.2136132632586643</v>
      </c>
      <c r="O609" s="569">
        <f t="shared" si="235"/>
        <v>0</v>
      </c>
      <c r="P609" s="569">
        <f t="shared" si="235"/>
        <v>2.0325633370192082</v>
      </c>
      <c r="Q609" s="569">
        <f t="shared" si="235"/>
        <v>10.008029089741564</v>
      </c>
      <c r="R609" s="569">
        <f t="shared" si="235"/>
        <v>1.6568951983330187</v>
      </c>
      <c r="S609" s="569">
        <f t="shared" si="235"/>
        <v>0</v>
      </c>
      <c r="T609" s="569">
        <f t="shared" si="235"/>
        <v>0</v>
      </c>
      <c r="U609" s="569">
        <f t="shared" si="235"/>
        <v>3.0598746967577206</v>
      </c>
      <c r="V609" s="569">
        <f t="shared" si="235"/>
        <v>2.9915918038874336</v>
      </c>
      <c r="W609" s="569">
        <f t="shared" si="235"/>
        <v>2.7095801860719755</v>
      </c>
      <c r="X609" s="569">
        <f t="shared" si="235"/>
        <v>1.9576908454631272</v>
      </c>
      <c r="Y609" s="569">
        <f t="shared" si="235"/>
        <v>7.7975592327221541</v>
      </c>
      <c r="Z609" s="569">
        <f t="shared" si="235"/>
        <v>1.8316189353338321</v>
      </c>
      <c r="AA609" s="569">
        <f t="shared" si="235"/>
        <v>3.659175538940274</v>
      </c>
      <c r="AB609" s="569" t="s">
        <v>925</v>
      </c>
      <c r="AC609" s="577" t="s">
        <v>1865</v>
      </c>
      <c r="AD609" s="578" t="s">
        <v>275</v>
      </c>
      <c r="AE609" s="579" t="s">
        <v>275</v>
      </c>
      <c r="AF609" s="580" t="s">
        <v>275</v>
      </c>
      <c r="AG609" s="577" t="s">
        <v>275</v>
      </c>
      <c r="AH609" s="329" t="s">
        <v>275</v>
      </c>
      <c r="AI609" s="568" t="s">
        <v>275</v>
      </c>
      <c r="AJ609" s="94"/>
    </row>
    <row r="610" spans="1:36" outlineLevel="1" x14ac:dyDescent="0.3">
      <c r="A610" s="550">
        <v>593</v>
      </c>
      <c r="B610" s="551" t="s">
        <v>275</v>
      </c>
      <c r="C610" s="551" t="s">
        <v>275</v>
      </c>
      <c r="D610" s="550" t="s">
        <v>1897</v>
      </c>
      <c r="E610" s="554" t="s">
        <v>275</v>
      </c>
      <c r="F610" s="555" t="s">
        <v>275</v>
      </c>
      <c r="G610" s="555" t="s">
        <v>275</v>
      </c>
      <c r="H610" s="555" t="s">
        <v>275</v>
      </c>
      <c r="I610" s="555" t="s">
        <v>275</v>
      </c>
      <c r="J610" s="553" t="s">
        <v>275</v>
      </c>
      <c r="K610" s="560">
        <v>5.7231447849102154E-2</v>
      </c>
      <c r="L610" s="560">
        <v>5.7231447849102154E-2</v>
      </c>
      <c r="M610" s="560">
        <v>5.7231447849102154E-2</v>
      </c>
      <c r="N610" s="560">
        <v>5.7231447849102154E-2</v>
      </c>
      <c r="O610" s="560">
        <v>0</v>
      </c>
      <c r="P610" s="560">
        <v>5.7231447849102154E-2</v>
      </c>
      <c r="Q610" s="560">
        <v>0.18853547946244306</v>
      </c>
      <c r="R610" s="560">
        <v>2.8661881715225164E-2</v>
      </c>
      <c r="S610" s="560">
        <v>0</v>
      </c>
      <c r="T610" s="560">
        <v>0</v>
      </c>
      <c r="U610" s="560">
        <v>3.6022920492429999E-2</v>
      </c>
      <c r="V610" s="560">
        <v>5.7231447849102154E-2</v>
      </c>
      <c r="W610" s="560">
        <v>5.7231447849102154E-2</v>
      </c>
      <c r="X610" s="560">
        <v>5.7231447849102154E-2</v>
      </c>
      <c r="Y610" s="560">
        <v>0.14739985327361685</v>
      </c>
      <c r="Z610" s="560">
        <v>5.7231447849102154E-2</v>
      </c>
      <c r="AA610" s="560">
        <v>5.7231447849102154E-2</v>
      </c>
      <c r="AB610" s="553" t="s">
        <v>275</v>
      </c>
      <c r="AC610" s="559" t="s">
        <v>1320</v>
      </c>
      <c r="AD610" s="556" t="s">
        <v>275</v>
      </c>
      <c r="AE610" s="557" t="s">
        <v>275</v>
      </c>
      <c r="AF610" s="558" t="s">
        <v>275</v>
      </c>
      <c r="AG610" s="559" t="s">
        <v>275</v>
      </c>
      <c r="AH610" s="304" t="s">
        <v>275</v>
      </c>
      <c r="AI610" s="552" t="s">
        <v>275</v>
      </c>
      <c r="AJ610" s="94"/>
    </row>
    <row r="611" spans="1:36" ht="26" outlineLevel="1" x14ac:dyDescent="0.3">
      <c r="A611" s="566">
        <v>594</v>
      </c>
      <c r="B611" s="567" t="s">
        <v>923</v>
      </c>
      <c r="C611" s="352" t="s">
        <v>30</v>
      </c>
      <c r="D611" s="351" t="s">
        <v>3597</v>
      </c>
      <c r="E611" s="617" t="s">
        <v>3813</v>
      </c>
      <c r="F611" s="576" t="s">
        <v>275</v>
      </c>
      <c r="G611" s="576" t="s">
        <v>275</v>
      </c>
      <c r="H611" s="576" t="s">
        <v>275</v>
      </c>
      <c r="I611" s="576" t="s">
        <v>275</v>
      </c>
      <c r="J611" s="569" t="s">
        <v>925</v>
      </c>
      <c r="K611" s="569">
        <f t="shared" ref="K611:AA611" si="236">K612*K$707</f>
        <v>2.5037039734929412</v>
      </c>
      <c r="L611" s="569">
        <f t="shared" si="236"/>
        <v>4.4371700343796139</v>
      </c>
      <c r="M611" s="569">
        <f t="shared" si="236"/>
        <v>2.7472514381003945</v>
      </c>
      <c r="N611" s="569">
        <f t="shared" si="236"/>
        <v>6.6689899971605655</v>
      </c>
      <c r="O611" s="569">
        <f t="shared" si="236"/>
        <v>0.1427199308989319</v>
      </c>
      <c r="P611" s="569">
        <f t="shared" si="236"/>
        <v>3.2169882987062071</v>
      </c>
      <c r="Q611" s="569">
        <f t="shared" si="236"/>
        <v>5.7775308893065347</v>
      </c>
      <c r="R611" s="569">
        <f t="shared" si="236"/>
        <v>15.350161061755944</v>
      </c>
      <c r="S611" s="569">
        <f t="shared" si="236"/>
        <v>0</v>
      </c>
      <c r="T611" s="569">
        <f t="shared" si="236"/>
        <v>6.5391319259444298</v>
      </c>
      <c r="U611" s="569">
        <f t="shared" si="236"/>
        <v>1.9523307823598917</v>
      </c>
      <c r="V611" s="569">
        <f t="shared" si="236"/>
        <v>4.7348663888255107</v>
      </c>
      <c r="W611" s="569">
        <f t="shared" si="236"/>
        <v>4.2885196216236565</v>
      </c>
      <c r="X611" s="569">
        <f t="shared" si="236"/>
        <v>3.0984857532533687</v>
      </c>
      <c r="Y611" s="569">
        <f t="shared" si="236"/>
        <v>6.4149492302363784</v>
      </c>
      <c r="Z611" s="569">
        <f t="shared" si="236"/>
        <v>2.8989486208576514</v>
      </c>
      <c r="AA611" s="569">
        <f t="shared" si="236"/>
        <v>5.7914676887491243</v>
      </c>
      <c r="AB611" s="569" t="s">
        <v>925</v>
      </c>
      <c r="AC611" s="577" t="s">
        <v>1867</v>
      </c>
      <c r="AD611" s="578" t="s">
        <v>275</v>
      </c>
      <c r="AE611" s="579" t="s">
        <v>275</v>
      </c>
      <c r="AF611" s="580" t="s">
        <v>275</v>
      </c>
      <c r="AG611" s="577" t="s">
        <v>275</v>
      </c>
      <c r="AH611" s="329" t="s">
        <v>275</v>
      </c>
      <c r="AI611" s="568" t="s">
        <v>275</v>
      </c>
      <c r="AJ611" s="94"/>
    </row>
    <row r="612" spans="1:36" outlineLevel="1" x14ac:dyDescent="0.3">
      <c r="A612" s="550">
        <v>595</v>
      </c>
      <c r="B612" s="551" t="s">
        <v>275</v>
      </c>
      <c r="C612" s="551" t="s">
        <v>275</v>
      </c>
      <c r="D612" s="550" t="s">
        <v>1899</v>
      </c>
      <c r="E612" s="554" t="s">
        <v>275</v>
      </c>
      <c r="F612" s="555" t="s">
        <v>275</v>
      </c>
      <c r="G612" s="555" t="s">
        <v>275</v>
      </c>
      <c r="H612" s="555" t="s">
        <v>275</v>
      </c>
      <c r="I612" s="555" t="s">
        <v>275</v>
      </c>
      <c r="J612" s="553" t="s">
        <v>275</v>
      </c>
      <c r="K612" s="560">
        <v>9.0581628968365205E-2</v>
      </c>
      <c r="L612" s="560">
        <v>9.0581628968365205E-2</v>
      </c>
      <c r="M612" s="560">
        <v>9.0581628968365205E-2</v>
      </c>
      <c r="N612" s="560">
        <v>9.0581628968365205E-2</v>
      </c>
      <c r="O612" s="560">
        <v>3.0772314077359936E-3</v>
      </c>
      <c r="P612" s="560">
        <v>9.0581628968365205E-2</v>
      </c>
      <c r="Q612" s="560">
        <v>0.10883956736706595</v>
      </c>
      <c r="R612" s="560">
        <v>0.2655355034551049</v>
      </c>
      <c r="S612" s="560">
        <v>0</v>
      </c>
      <c r="T612" s="560">
        <v>0.11237102132044988</v>
      </c>
      <c r="U612" s="560">
        <v>2.2984162267296472E-2</v>
      </c>
      <c r="V612" s="560">
        <v>9.0581628968365205E-2</v>
      </c>
      <c r="W612" s="560">
        <v>9.0581628968365205E-2</v>
      </c>
      <c r="X612" s="560">
        <v>9.0581628968365205E-2</v>
      </c>
      <c r="Y612" s="560">
        <v>0.12126391696090322</v>
      </c>
      <c r="Z612" s="560">
        <v>9.0581628968365205E-2</v>
      </c>
      <c r="AA612" s="560">
        <v>9.0581628968365205E-2</v>
      </c>
      <c r="AB612" s="553" t="s">
        <v>275</v>
      </c>
      <c r="AC612" s="559" t="s">
        <v>1322</v>
      </c>
      <c r="AD612" s="556" t="s">
        <v>275</v>
      </c>
      <c r="AE612" s="557" t="s">
        <v>275</v>
      </c>
      <c r="AF612" s="558" t="s">
        <v>275</v>
      </c>
      <c r="AG612" s="559" t="s">
        <v>275</v>
      </c>
      <c r="AH612" s="304" t="s">
        <v>275</v>
      </c>
      <c r="AI612" s="552" t="s">
        <v>275</v>
      </c>
      <c r="AJ612" s="94"/>
    </row>
    <row r="613" spans="1:36" x14ac:dyDescent="0.3">
      <c r="A613" s="138">
        <v>596</v>
      </c>
      <c r="B613" s="138" t="s">
        <v>923</v>
      </c>
      <c r="C613" s="172" t="s">
        <v>3479</v>
      </c>
      <c r="D613" s="138" t="s">
        <v>3480</v>
      </c>
      <c r="E613" s="172" t="s">
        <v>275</v>
      </c>
      <c r="F613" s="141" t="s">
        <v>275</v>
      </c>
      <c r="G613" s="141" t="s">
        <v>275</v>
      </c>
      <c r="H613" s="141" t="s">
        <v>275</v>
      </c>
      <c r="I613" s="141" t="s">
        <v>275</v>
      </c>
      <c r="J613" s="244" t="s">
        <v>275</v>
      </c>
      <c r="K613" s="244" t="s">
        <v>275</v>
      </c>
      <c r="L613" s="244" t="s">
        <v>275</v>
      </c>
      <c r="M613" s="244" t="s">
        <v>275</v>
      </c>
      <c r="N613" s="244" t="s">
        <v>275</v>
      </c>
      <c r="O613" s="244" t="s">
        <v>275</v>
      </c>
      <c r="P613" s="244" t="s">
        <v>275</v>
      </c>
      <c r="Q613" s="244" t="s">
        <v>275</v>
      </c>
      <c r="R613" s="244" t="s">
        <v>275</v>
      </c>
      <c r="S613" s="244" t="s">
        <v>275</v>
      </c>
      <c r="T613" s="244" t="s">
        <v>275</v>
      </c>
      <c r="U613" s="244" t="s">
        <v>275</v>
      </c>
      <c r="V613" s="244" t="s">
        <v>275</v>
      </c>
      <c r="W613" s="244" t="s">
        <v>275</v>
      </c>
      <c r="X613" s="244" t="s">
        <v>275</v>
      </c>
      <c r="Y613" s="244" t="s">
        <v>275</v>
      </c>
      <c r="Z613" s="244" t="s">
        <v>275</v>
      </c>
      <c r="AA613" s="244" t="s">
        <v>275</v>
      </c>
      <c r="AB613" s="244" t="s">
        <v>275</v>
      </c>
      <c r="AC613" s="140" t="s">
        <v>275</v>
      </c>
      <c r="AD613" s="341" t="s">
        <v>275</v>
      </c>
      <c r="AE613" s="143" t="s">
        <v>275</v>
      </c>
      <c r="AF613" s="142" t="s">
        <v>275</v>
      </c>
      <c r="AG613" s="140" t="s">
        <v>275</v>
      </c>
      <c r="AH613" s="144" t="s">
        <v>275</v>
      </c>
      <c r="AI613" s="141" t="s">
        <v>275</v>
      </c>
      <c r="AJ613" s="94"/>
    </row>
    <row r="614" spans="1:36" ht="26" outlineLevel="1" x14ac:dyDescent="0.3">
      <c r="A614" s="634">
        <v>597</v>
      </c>
      <c r="B614" s="635" t="s">
        <v>923</v>
      </c>
      <c r="C614" s="635" t="s">
        <v>3481</v>
      </c>
      <c r="D614" s="634" t="s">
        <v>3482</v>
      </c>
      <c r="E614" s="636" t="s">
        <v>275</v>
      </c>
      <c r="F614" s="637" t="s">
        <v>275</v>
      </c>
      <c r="G614" s="637" t="s">
        <v>275</v>
      </c>
      <c r="H614" s="637" t="s">
        <v>275</v>
      </c>
      <c r="I614" s="637" t="s">
        <v>275</v>
      </c>
      <c r="J614" s="638" t="s">
        <v>925</v>
      </c>
      <c r="K614" s="638">
        <f t="shared" ref="K614:AA614" si="237">SUM(K616,K618,K630,K634,K654,K655,K656,K660)</f>
        <v>63.111644631558605</v>
      </c>
      <c r="L614" s="638">
        <f t="shared" si="237"/>
        <v>316.3277831662395</v>
      </c>
      <c r="M614" s="638">
        <f t="shared" si="237"/>
        <v>651.91209208916405</v>
      </c>
      <c r="N614" s="638">
        <f t="shared" si="237"/>
        <v>72.060159158333107</v>
      </c>
      <c r="O614" s="638">
        <f t="shared" si="237"/>
        <v>84.875777230675666</v>
      </c>
      <c r="P614" s="638">
        <f t="shared" si="237"/>
        <v>132.69524315277712</v>
      </c>
      <c r="Q614" s="638">
        <f t="shared" si="237"/>
        <v>226.09235318918465</v>
      </c>
      <c r="R614" s="638">
        <f t="shared" si="237"/>
        <v>234.57638527035229</v>
      </c>
      <c r="S614" s="638">
        <f t="shared" si="237"/>
        <v>161.09913990984003</v>
      </c>
      <c r="T614" s="638">
        <f t="shared" si="237"/>
        <v>185.04040841272638</v>
      </c>
      <c r="U614" s="638">
        <f t="shared" si="237"/>
        <v>234.85242825149589</v>
      </c>
      <c r="V614" s="638">
        <f t="shared" si="237"/>
        <v>100.25015051607662</v>
      </c>
      <c r="W614" s="638">
        <f t="shared" si="237"/>
        <v>250.41391301564286</v>
      </c>
      <c r="X614" s="638">
        <f t="shared" si="237"/>
        <v>208.73908148981093</v>
      </c>
      <c r="Y614" s="638">
        <f t="shared" si="237"/>
        <v>213.63685017624672</v>
      </c>
      <c r="Z614" s="638">
        <f t="shared" si="237"/>
        <v>602.69801571282369</v>
      </c>
      <c r="AA614" s="638">
        <f t="shared" si="237"/>
        <v>388.95132227411455</v>
      </c>
      <c r="AB614" s="638" t="s">
        <v>925</v>
      </c>
      <c r="AC614" s="639" t="s">
        <v>4128</v>
      </c>
      <c r="AD614" s="640" t="s">
        <v>275</v>
      </c>
      <c r="AE614" s="641" t="s">
        <v>275</v>
      </c>
      <c r="AF614" s="642" t="s">
        <v>275</v>
      </c>
      <c r="AG614" s="639" t="s">
        <v>275</v>
      </c>
      <c r="AH614" s="250" t="s">
        <v>275</v>
      </c>
      <c r="AI614" s="643" t="s">
        <v>275</v>
      </c>
      <c r="AJ614" s="94"/>
    </row>
    <row r="615" spans="1:36" ht="26" outlineLevel="1" x14ac:dyDescent="0.3">
      <c r="A615" s="646">
        <v>598</v>
      </c>
      <c r="B615" s="647" t="s">
        <v>275</v>
      </c>
      <c r="C615" s="648" t="s">
        <v>1371</v>
      </c>
      <c r="D615" s="646" t="s">
        <v>1483</v>
      </c>
      <c r="E615" s="649" t="s">
        <v>3825</v>
      </c>
      <c r="F615" s="650" t="s">
        <v>275</v>
      </c>
      <c r="G615" s="650" t="s">
        <v>275</v>
      </c>
      <c r="H615" s="650" t="s">
        <v>275</v>
      </c>
      <c r="I615" s="650" t="s">
        <v>275</v>
      </c>
      <c r="J615" s="651" t="s">
        <v>925</v>
      </c>
      <c r="K615" s="651" t="s">
        <v>1351</v>
      </c>
      <c r="L615" s="651" t="s">
        <v>1351</v>
      </c>
      <c r="M615" s="651" t="s">
        <v>1351</v>
      </c>
      <c r="N615" s="651" t="s">
        <v>1351</v>
      </c>
      <c r="O615" s="651" t="s">
        <v>1351</v>
      </c>
      <c r="P615" s="651" t="s">
        <v>1351</v>
      </c>
      <c r="Q615" s="651" t="s">
        <v>1351</v>
      </c>
      <c r="R615" s="651" t="s">
        <v>1351</v>
      </c>
      <c r="S615" s="651" t="s">
        <v>1351</v>
      </c>
      <c r="T615" s="651" t="s">
        <v>1351</v>
      </c>
      <c r="U615" s="651" t="s">
        <v>1351</v>
      </c>
      <c r="V615" s="651" t="s">
        <v>1351</v>
      </c>
      <c r="W615" s="651" t="s">
        <v>1351</v>
      </c>
      <c r="X615" s="651" t="s">
        <v>1351</v>
      </c>
      <c r="Y615" s="651" t="s">
        <v>1351</v>
      </c>
      <c r="Z615" s="651" t="s">
        <v>1351</v>
      </c>
      <c r="AA615" s="651" t="s">
        <v>1351</v>
      </c>
      <c r="AB615" s="651" t="s">
        <v>275</v>
      </c>
      <c r="AC615" s="649" t="s">
        <v>1345</v>
      </c>
      <c r="AD615" s="652" t="s">
        <v>275</v>
      </c>
      <c r="AE615" s="653" t="s">
        <v>275</v>
      </c>
      <c r="AF615" s="654" t="s">
        <v>275</v>
      </c>
      <c r="AG615" s="649" t="s">
        <v>275</v>
      </c>
      <c r="AH615" s="478" t="s">
        <v>275</v>
      </c>
      <c r="AI615" s="655" t="s">
        <v>275</v>
      </c>
      <c r="AJ615" s="94"/>
    </row>
    <row r="616" spans="1:36" ht="26" outlineLevel="1" x14ac:dyDescent="0.3">
      <c r="A616" s="656">
        <v>599</v>
      </c>
      <c r="B616" s="657" t="s">
        <v>923</v>
      </c>
      <c r="C616" s="657" t="s">
        <v>1273</v>
      </c>
      <c r="D616" s="656" t="s">
        <v>1484</v>
      </c>
      <c r="E616" s="658" t="s">
        <v>3826</v>
      </c>
      <c r="F616" s="659" t="s">
        <v>275</v>
      </c>
      <c r="G616" s="659" t="s">
        <v>275</v>
      </c>
      <c r="H616" s="660" t="s">
        <v>275</v>
      </c>
      <c r="I616" s="660" t="s">
        <v>275</v>
      </c>
      <c r="J616" s="661" t="s">
        <v>925</v>
      </c>
      <c r="K616" s="661">
        <f t="shared" ref="K616:AA616" si="238">K617*K$668</f>
        <v>1.5266743874663042</v>
      </c>
      <c r="L616" s="661">
        <f t="shared" si="238"/>
        <v>2.9175138978281747E-3</v>
      </c>
      <c r="M616" s="661">
        <f t="shared" si="238"/>
        <v>0.93230879319345861</v>
      </c>
      <c r="N616" s="661">
        <f t="shared" si="238"/>
        <v>1.3275068214119055</v>
      </c>
      <c r="O616" s="661">
        <f t="shared" si="238"/>
        <v>0.46608113487305786</v>
      </c>
      <c r="P616" s="661">
        <f t="shared" si="238"/>
        <v>1.861319983306884E-2</v>
      </c>
      <c r="Q616" s="661">
        <f t="shared" si="238"/>
        <v>1.8626391634166271E-2</v>
      </c>
      <c r="R616" s="661">
        <f t="shared" si="238"/>
        <v>9.1678215834180062E-3</v>
      </c>
      <c r="S616" s="661">
        <f t="shared" si="238"/>
        <v>2.0493097545722909</v>
      </c>
      <c r="T616" s="661">
        <f t="shared" si="238"/>
        <v>0.2142150836808909</v>
      </c>
      <c r="U616" s="661">
        <f t="shared" si="238"/>
        <v>0</v>
      </c>
      <c r="V616" s="661">
        <f t="shared" si="238"/>
        <v>0.75899674156355346</v>
      </c>
      <c r="W616" s="661">
        <f t="shared" si="238"/>
        <v>13.8316697946539</v>
      </c>
      <c r="X616" s="661">
        <f t="shared" si="238"/>
        <v>18.23620390052502</v>
      </c>
      <c r="Y616" s="661">
        <f t="shared" si="238"/>
        <v>7.9338806490486286E-4</v>
      </c>
      <c r="Z616" s="661">
        <f t="shared" si="238"/>
        <v>5.386147990112098E-2</v>
      </c>
      <c r="AA616" s="661">
        <f t="shared" si="238"/>
        <v>19.597932574617122</v>
      </c>
      <c r="AB616" s="661" t="s">
        <v>925</v>
      </c>
      <c r="AC616" s="662" t="s">
        <v>1868</v>
      </c>
      <c r="AD616" s="663" t="s">
        <v>275</v>
      </c>
      <c r="AE616" s="664" t="s">
        <v>275</v>
      </c>
      <c r="AF616" s="660" t="s">
        <v>275</v>
      </c>
      <c r="AG616" s="662" t="s">
        <v>275</v>
      </c>
      <c r="AH616" s="443" t="s">
        <v>275</v>
      </c>
      <c r="AI616" s="665" t="s">
        <v>275</v>
      </c>
      <c r="AJ616" s="94"/>
    </row>
    <row r="617" spans="1:36" outlineLevel="1" x14ac:dyDescent="0.3">
      <c r="A617" s="666">
        <v>600</v>
      </c>
      <c r="B617" s="667" t="s">
        <v>275</v>
      </c>
      <c r="C617" s="667" t="s">
        <v>275</v>
      </c>
      <c r="D617" s="666" t="s">
        <v>1900</v>
      </c>
      <c r="E617" s="668" t="s">
        <v>275</v>
      </c>
      <c r="F617" s="669" t="s">
        <v>275</v>
      </c>
      <c r="G617" s="669" t="s">
        <v>275</v>
      </c>
      <c r="H617" s="670" t="s">
        <v>275</v>
      </c>
      <c r="I617" s="670" t="s">
        <v>275</v>
      </c>
      <c r="J617" s="671" t="s">
        <v>275</v>
      </c>
      <c r="K617" s="671">
        <v>0.49311977234035931</v>
      </c>
      <c r="L617" s="671">
        <v>0.49311977234035931</v>
      </c>
      <c r="M617" s="671">
        <v>0.49311977234035931</v>
      </c>
      <c r="N617" s="671">
        <v>0.49311977234035931</v>
      </c>
      <c r="O617" s="671">
        <v>0.49311977234035931</v>
      </c>
      <c r="P617" s="671">
        <v>0.49311977234035931</v>
      </c>
      <c r="Q617" s="671">
        <v>0.14602598368774458</v>
      </c>
      <c r="R617" s="671">
        <v>0.49311977234035931</v>
      </c>
      <c r="S617" s="671">
        <v>1</v>
      </c>
      <c r="T617" s="671">
        <v>0.49311977234035931</v>
      </c>
      <c r="U617" s="671">
        <v>0.49311977234035931</v>
      </c>
      <c r="V617" s="671">
        <v>0.49311977234035931</v>
      </c>
      <c r="W617" s="671">
        <v>0.49311977234035931</v>
      </c>
      <c r="X617" s="671">
        <v>0.49311977234035931</v>
      </c>
      <c r="Y617" s="671">
        <v>0.33333333333333331</v>
      </c>
      <c r="Z617" s="671">
        <v>0.49311977234035931</v>
      </c>
      <c r="AA617" s="671">
        <v>0.49311977234035931</v>
      </c>
      <c r="AB617" s="671" t="s">
        <v>275</v>
      </c>
      <c r="AC617" s="672" t="s">
        <v>1372</v>
      </c>
      <c r="AD617" s="673" t="s">
        <v>275</v>
      </c>
      <c r="AE617" s="674" t="s">
        <v>275</v>
      </c>
      <c r="AF617" s="670" t="s">
        <v>275</v>
      </c>
      <c r="AG617" s="672" t="s">
        <v>275</v>
      </c>
      <c r="AH617" s="228" t="s">
        <v>275</v>
      </c>
      <c r="AI617" s="675" t="s">
        <v>275</v>
      </c>
      <c r="AJ617" s="94"/>
    </row>
    <row r="618" spans="1:36" ht="26" outlineLevel="1" x14ac:dyDescent="0.3">
      <c r="A618" s="145">
        <v>601</v>
      </c>
      <c r="B618" s="146" t="s">
        <v>923</v>
      </c>
      <c r="C618" s="146" t="s">
        <v>464</v>
      </c>
      <c r="D618" s="145" t="s">
        <v>3600</v>
      </c>
      <c r="E618" s="245" t="s">
        <v>275</v>
      </c>
      <c r="F618" s="246" t="s">
        <v>275</v>
      </c>
      <c r="G618" s="246" t="s">
        <v>275</v>
      </c>
      <c r="H618" s="246" t="s">
        <v>275</v>
      </c>
      <c r="I618" s="246" t="s">
        <v>275</v>
      </c>
      <c r="J618" s="150" t="s">
        <v>925</v>
      </c>
      <c r="K618" s="150">
        <f t="shared" ref="K618:AA618" si="239">K$625+K$626*$AD$626+K$627*$AD$627+K$628*$AD$628</f>
        <v>7.6494878793955473E-2</v>
      </c>
      <c r="L618" s="150">
        <f t="shared" si="239"/>
        <v>9.7892190447150737E-3</v>
      </c>
      <c r="M618" s="150">
        <f t="shared" si="239"/>
        <v>482.56137645472126</v>
      </c>
      <c r="N618" s="150">
        <f t="shared" si="239"/>
        <v>0.99473084744018248</v>
      </c>
      <c r="O618" s="150">
        <f t="shared" si="239"/>
        <v>25.751027004530723</v>
      </c>
      <c r="P618" s="150">
        <f t="shared" si="239"/>
        <v>3.2852466670206009</v>
      </c>
      <c r="Q618" s="150">
        <f t="shared" si="239"/>
        <v>3.567851268856509E-3</v>
      </c>
      <c r="R618" s="150">
        <f t="shared" si="239"/>
        <v>0</v>
      </c>
      <c r="S618" s="150">
        <f t="shared" si="239"/>
        <v>20.959905349544329</v>
      </c>
      <c r="T618" s="150">
        <f t="shared" si="239"/>
        <v>0.14117755633813056</v>
      </c>
      <c r="U618" s="150">
        <f t="shared" si="239"/>
        <v>0</v>
      </c>
      <c r="V618" s="150">
        <f t="shared" si="239"/>
        <v>9.6176575636731449</v>
      </c>
      <c r="W618" s="150">
        <f t="shared" si="239"/>
        <v>91.920470444075391</v>
      </c>
      <c r="X618" s="150">
        <f t="shared" si="239"/>
        <v>34.115575761100317</v>
      </c>
      <c r="Y618" s="150">
        <f t="shared" si="239"/>
        <v>0</v>
      </c>
      <c r="Z618" s="150">
        <f t="shared" si="239"/>
        <v>259.92472430050907</v>
      </c>
      <c r="AA618" s="150">
        <f t="shared" si="239"/>
        <v>45.480849088349366</v>
      </c>
      <c r="AB618" s="150" t="s">
        <v>925</v>
      </c>
      <c r="AC618" s="148" t="s">
        <v>2614</v>
      </c>
      <c r="AD618" s="247" t="s">
        <v>275</v>
      </c>
      <c r="AE618" s="248" t="s">
        <v>275</v>
      </c>
      <c r="AF618" s="249" t="s">
        <v>275</v>
      </c>
      <c r="AG618" s="148" t="s">
        <v>275</v>
      </c>
      <c r="AH618" s="250" t="s">
        <v>275</v>
      </c>
      <c r="AI618" s="149" t="s">
        <v>275</v>
      </c>
      <c r="AJ618" s="94"/>
    </row>
    <row r="619" spans="1:36" ht="26" outlineLevel="1" x14ac:dyDescent="0.3">
      <c r="A619" s="145">
        <v>602</v>
      </c>
      <c r="B619" s="146" t="s">
        <v>923</v>
      </c>
      <c r="C619" s="146" t="s">
        <v>464</v>
      </c>
      <c r="D619" s="145" t="s">
        <v>3601</v>
      </c>
      <c r="E619" s="245" t="s">
        <v>275</v>
      </c>
      <c r="F619" s="246" t="s">
        <v>275</v>
      </c>
      <c r="G619" s="246" t="s">
        <v>275</v>
      </c>
      <c r="H619" s="246" t="s">
        <v>275</v>
      </c>
      <c r="I619" s="246" t="s">
        <v>275</v>
      </c>
      <c r="J619" s="150" t="s">
        <v>925</v>
      </c>
      <c r="K619" s="150">
        <f>K$625+K$626*$AD$626+K$627*$AD$627</f>
        <v>1.629432713532691E-2</v>
      </c>
      <c r="L619" s="150">
        <f t="shared" ref="L619:Z619" si="240">L$625+L$626*$AD$626+L$627*$AD$627</f>
        <v>9.7892190447150737E-3</v>
      </c>
      <c r="M619" s="150">
        <f t="shared" si="240"/>
        <v>478.42099755141197</v>
      </c>
      <c r="N619" s="150">
        <f t="shared" si="240"/>
        <v>0.69938923022413468</v>
      </c>
      <c r="O619" s="150">
        <f t="shared" si="240"/>
        <v>25.394628093589862</v>
      </c>
      <c r="P619" s="150">
        <f t="shared" si="240"/>
        <v>3.2848239624371511</v>
      </c>
      <c r="Q619" s="150">
        <f t="shared" si="240"/>
        <v>3.567851268856509E-3</v>
      </c>
      <c r="R619" s="150">
        <f t="shared" si="240"/>
        <v>0</v>
      </c>
      <c r="S619" s="150">
        <f t="shared" si="240"/>
        <v>17.670422131180459</v>
      </c>
      <c r="T619" s="150">
        <f t="shared" si="240"/>
        <v>7.2616433017153818E-3</v>
      </c>
      <c r="U619" s="150">
        <f t="shared" si="240"/>
        <v>0</v>
      </c>
      <c r="V619" s="150">
        <f t="shared" si="240"/>
        <v>9.6176575636731449</v>
      </c>
      <c r="W619" s="150">
        <f t="shared" si="240"/>
        <v>87.775471638065653</v>
      </c>
      <c r="X619" s="150">
        <f t="shared" si="240"/>
        <v>33.532496639072882</v>
      </c>
      <c r="Y619" s="150">
        <f t="shared" si="240"/>
        <v>0</v>
      </c>
      <c r="Z619" s="150">
        <f t="shared" si="240"/>
        <v>259.92447600997724</v>
      </c>
      <c r="AA619" s="150">
        <f>AA$625+AA$626*$AD$626+AA$627*$AD$627</f>
        <v>45.480849088349366</v>
      </c>
      <c r="AB619" s="150" t="s">
        <v>925</v>
      </c>
      <c r="AC619" s="148" t="s">
        <v>2614</v>
      </c>
      <c r="AD619" s="247" t="s">
        <v>275</v>
      </c>
      <c r="AE619" s="248" t="s">
        <v>275</v>
      </c>
      <c r="AF619" s="249" t="s">
        <v>275</v>
      </c>
      <c r="AG619" s="148" t="s">
        <v>275</v>
      </c>
      <c r="AH619" s="250" t="s">
        <v>275</v>
      </c>
      <c r="AI619" s="149" t="s">
        <v>275</v>
      </c>
      <c r="AJ619" s="94"/>
    </row>
    <row r="620" spans="1:36" ht="26" outlineLevel="1" x14ac:dyDescent="0.3">
      <c r="A620" s="145">
        <v>603</v>
      </c>
      <c r="B620" s="146" t="s">
        <v>923</v>
      </c>
      <c r="C620" s="146" t="s">
        <v>464</v>
      </c>
      <c r="D620" s="145" t="s">
        <v>3602</v>
      </c>
      <c r="E620" s="245" t="s">
        <v>275</v>
      </c>
      <c r="F620" s="246" t="s">
        <v>275</v>
      </c>
      <c r="G620" s="246" t="s">
        <v>275</v>
      </c>
      <c r="H620" s="246" t="s">
        <v>275</v>
      </c>
      <c r="I620" s="246" t="s">
        <v>275</v>
      </c>
      <c r="J620" s="150" t="s">
        <v>925</v>
      </c>
      <c r="K620" s="150">
        <f>K$625+K$627*$AD$627+K$628*$AD$628</f>
        <v>7.5766755045619763E-2</v>
      </c>
      <c r="L620" s="150">
        <f t="shared" ref="L620:AA620" si="241">L$625+L$627*$AD$627+L$628*$AD$628</f>
        <v>9.7892190447150737E-3</v>
      </c>
      <c r="M620" s="150">
        <f t="shared" si="241"/>
        <v>306.72378422655549</v>
      </c>
      <c r="N620" s="150">
        <f t="shared" si="241"/>
        <v>0.970348503055803</v>
      </c>
      <c r="O620" s="150">
        <f t="shared" si="241"/>
        <v>11.510666357530594</v>
      </c>
      <c r="P620" s="150">
        <f t="shared" si="241"/>
        <v>3.2852466670206009</v>
      </c>
      <c r="Q620" s="150">
        <f t="shared" si="241"/>
        <v>0</v>
      </c>
      <c r="R620" s="150">
        <f t="shared" si="241"/>
        <v>0</v>
      </c>
      <c r="S620" s="150">
        <f t="shared" si="241"/>
        <v>19.907176955605649</v>
      </c>
      <c r="T620" s="150">
        <f t="shared" si="241"/>
        <v>0.13391591303641517</v>
      </c>
      <c r="U620" s="150">
        <f t="shared" si="241"/>
        <v>0</v>
      </c>
      <c r="V620" s="150">
        <f t="shared" si="241"/>
        <v>9.6176575636731449</v>
      </c>
      <c r="W620" s="150">
        <f t="shared" si="241"/>
        <v>41.161072306268899</v>
      </c>
      <c r="X620" s="150">
        <f t="shared" si="241"/>
        <v>34.115575761100317</v>
      </c>
      <c r="Y620" s="150">
        <f t="shared" si="241"/>
        <v>0</v>
      </c>
      <c r="Z620" s="150">
        <f t="shared" si="241"/>
        <v>203.39049060019997</v>
      </c>
      <c r="AA620" s="150">
        <f t="shared" si="241"/>
        <v>45.480849088349366</v>
      </c>
      <c r="AB620" s="150" t="s">
        <v>925</v>
      </c>
      <c r="AC620" s="148" t="s">
        <v>2610</v>
      </c>
      <c r="AD620" s="247" t="s">
        <v>275</v>
      </c>
      <c r="AE620" s="248" t="s">
        <v>275</v>
      </c>
      <c r="AF620" s="249" t="s">
        <v>275</v>
      </c>
      <c r="AG620" s="148" t="s">
        <v>275</v>
      </c>
      <c r="AH620" s="250" t="s">
        <v>275</v>
      </c>
      <c r="AI620" s="149" t="s">
        <v>275</v>
      </c>
      <c r="AJ620" s="94"/>
    </row>
    <row r="621" spans="1:36" ht="26" outlineLevel="1" x14ac:dyDescent="0.3">
      <c r="A621" s="145">
        <v>604</v>
      </c>
      <c r="B621" s="146" t="s">
        <v>923</v>
      </c>
      <c r="C621" s="146" t="s">
        <v>464</v>
      </c>
      <c r="D621" s="145" t="s">
        <v>3603</v>
      </c>
      <c r="E621" s="636" t="s">
        <v>275</v>
      </c>
      <c r="F621" s="637" t="s">
        <v>275</v>
      </c>
      <c r="G621" s="637" t="s">
        <v>275</v>
      </c>
      <c r="H621" s="637" t="s">
        <v>275</v>
      </c>
      <c r="I621" s="637" t="s">
        <v>275</v>
      </c>
      <c r="J621" s="150" t="s">
        <v>925</v>
      </c>
      <c r="K621" s="150">
        <f>K$625+K$626*$AD$626+K$628*$AD$628</f>
        <v>6.0928675406964283E-2</v>
      </c>
      <c r="L621" s="150">
        <f t="shared" ref="L621:AA621" si="242">L$625+L$626*$AD$626+L$628*$AD$628</f>
        <v>0</v>
      </c>
      <c r="M621" s="150">
        <f t="shared" si="242"/>
        <v>482.53342157808061</v>
      </c>
      <c r="N621" s="150">
        <f t="shared" si="242"/>
        <v>0.99473084744018248</v>
      </c>
      <c r="O621" s="150">
        <f t="shared" si="242"/>
        <v>25.371736459118036</v>
      </c>
      <c r="P621" s="150">
        <f t="shared" si="242"/>
        <v>3.2852466670206009</v>
      </c>
      <c r="Q621" s="150">
        <f t="shared" si="242"/>
        <v>3.567851268856509E-3</v>
      </c>
      <c r="R621" s="150">
        <f t="shared" si="242"/>
        <v>0</v>
      </c>
      <c r="S621" s="150">
        <f t="shared" si="242"/>
        <v>20.956822729938011</v>
      </c>
      <c r="T621" s="150">
        <f t="shared" si="242"/>
        <v>0.14117755633813056</v>
      </c>
      <c r="U621" s="150">
        <f t="shared" si="242"/>
        <v>0</v>
      </c>
      <c r="V621" s="150">
        <f t="shared" si="242"/>
        <v>9.6176575636731449</v>
      </c>
      <c r="W621" s="150">
        <f t="shared" si="242"/>
        <v>91.919296001233818</v>
      </c>
      <c r="X621" s="150">
        <f t="shared" si="242"/>
        <v>34.047127206146371</v>
      </c>
      <c r="Y621" s="150">
        <f t="shared" si="242"/>
        <v>0</v>
      </c>
      <c r="Z621" s="150">
        <f t="shared" si="242"/>
        <v>259.91550215605037</v>
      </c>
      <c r="AA621" s="150">
        <f t="shared" si="242"/>
        <v>45.480849088349366</v>
      </c>
      <c r="AB621" s="150" t="s">
        <v>925</v>
      </c>
      <c r="AC621" s="148" t="s">
        <v>2615</v>
      </c>
      <c r="AD621" s="640" t="s">
        <v>275</v>
      </c>
      <c r="AE621" s="641" t="s">
        <v>275</v>
      </c>
      <c r="AF621" s="642" t="s">
        <v>275</v>
      </c>
      <c r="AG621" s="639" t="s">
        <v>275</v>
      </c>
      <c r="AH621" s="250" t="s">
        <v>275</v>
      </c>
      <c r="AI621" s="643" t="s">
        <v>275</v>
      </c>
      <c r="AJ621" s="94"/>
    </row>
    <row r="622" spans="1:36" ht="26" outlineLevel="1" x14ac:dyDescent="0.3">
      <c r="A622" s="145">
        <v>605</v>
      </c>
      <c r="B622" s="146" t="s">
        <v>923</v>
      </c>
      <c r="C622" s="146" t="s">
        <v>464</v>
      </c>
      <c r="D622" s="145" t="s">
        <v>3604</v>
      </c>
      <c r="E622" s="636" t="s">
        <v>275</v>
      </c>
      <c r="F622" s="637" t="s">
        <v>275</v>
      </c>
      <c r="G622" s="637" t="s">
        <v>275</v>
      </c>
      <c r="H622" s="637" t="s">
        <v>275</v>
      </c>
      <c r="I622" s="637" t="s">
        <v>275</v>
      </c>
      <c r="J622" s="150" t="s">
        <v>925</v>
      </c>
      <c r="K622" s="150">
        <f>K$625+K$627*$AD$627</f>
        <v>1.5566203386991197E-2</v>
      </c>
      <c r="L622" s="150">
        <f t="shared" ref="L622:AA622" si="243">L$625+L$627*$AD$627</f>
        <v>9.7892190447150737E-3</v>
      </c>
      <c r="M622" s="150">
        <f t="shared" si="243"/>
        <v>302.58340532324621</v>
      </c>
      <c r="N622" s="150">
        <f t="shared" si="243"/>
        <v>0.67500688583975521</v>
      </c>
      <c r="O622" s="150">
        <f t="shared" si="243"/>
        <v>11.154267446589733</v>
      </c>
      <c r="P622" s="150">
        <f t="shared" si="243"/>
        <v>3.2848239624371511</v>
      </c>
      <c r="Q622" s="150">
        <f t="shared" si="243"/>
        <v>0</v>
      </c>
      <c r="R622" s="150">
        <f t="shared" si="243"/>
        <v>0</v>
      </c>
      <c r="S622" s="150">
        <f t="shared" si="243"/>
        <v>16.617693737241776</v>
      </c>
      <c r="T622" s="150">
        <f t="shared" si="243"/>
        <v>0</v>
      </c>
      <c r="U622" s="150">
        <f t="shared" si="243"/>
        <v>0</v>
      </c>
      <c r="V622" s="150">
        <f t="shared" si="243"/>
        <v>9.6176575636731449</v>
      </c>
      <c r="W622" s="150">
        <f t="shared" si="243"/>
        <v>37.016073500259161</v>
      </c>
      <c r="X622" s="150">
        <f t="shared" si="243"/>
        <v>33.532496639072882</v>
      </c>
      <c r="Y622" s="150">
        <f t="shared" si="243"/>
        <v>0</v>
      </c>
      <c r="Z622" s="150">
        <f t="shared" si="243"/>
        <v>203.39024230966811</v>
      </c>
      <c r="AA622" s="150">
        <f t="shared" si="243"/>
        <v>45.480849088349366</v>
      </c>
      <c r="AB622" s="150" t="s">
        <v>925</v>
      </c>
      <c r="AC622" s="148" t="s">
        <v>2611</v>
      </c>
      <c r="AD622" s="640" t="s">
        <v>275</v>
      </c>
      <c r="AE622" s="641" t="s">
        <v>275</v>
      </c>
      <c r="AF622" s="642" t="s">
        <v>275</v>
      </c>
      <c r="AG622" s="639" t="s">
        <v>275</v>
      </c>
      <c r="AH622" s="250" t="s">
        <v>275</v>
      </c>
      <c r="AI622" s="643" t="s">
        <v>275</v>
      </c>
      <c r="AJ622" s="94"/>
    </row>
    <row r="623" spans="1:36" ht="26" outlineLevel="1" x14ac:dyDescent="0.3">
      <c r="A623" s="145">
        <v>606</v>
      </c>
      <c r="B623" s="146" t="s">
        <v>923</v>
      </c>
      <c r="C623" s="146" t="s">
        <v>464</v>
      </c>
      <c r="D623" s="145" t="s">
        <v>3605</v>
      </c>
      <c r="E623" s="636" t="s">
        <v>275</v>
      </c>
      <c r="F623" s="637" t="s">
        <v>275</v>
      </c>
      <c r="G623" s="637" t="s">
        <v>275</v>
      </c>
      <c r="H623" s="637" t="s">
        <v>275</v>
      </c>
      <c r="I623" s="637" t="s">
        <v>275</v>
      </c>
      <c r="J623" s="150" t="s">
        <v>925</v>
      </c>
      <c r="K623" s="150">
        <f>K$625+K$628*$AD$628</f>
        <v>6.0200551658628566E-2</v>
      </c>
      <c r="L623" s="150">
        <f t="shared" ref="L623:AA623" si="244">L$625+L$628*$AD$628</f>
        <v>0</v>
      </c>
      <c r="M623" s="150">
        <f t="shared" si="244"/>
        <v>306.69582934991485</v>
      </c>
      <c r="N623" s="150">
        <f t="shared" si="244"/>
        <v>0.970348503055803</v>
      </c>
      <c r="O623" s="150">
        <f t="shared" si="244"/>
        <v>11.131375812117907</v>
      </c>
      <c r="P623" s="150">
        <f t="shared" si="244"/>
        <v>3.2852466670206009</v>
      </c>
      <c r="Q623" s="150">
        <f t="shared" si="244"/>
        <v>0</v>
      </c>
      <c r="R623" s="150">
        <f t="shared" si="244"/>
        <v>0</v>
      </c>
      <c r="S623" s="150">
        <f t="shared" si="244"/>
        <v>19.904094335999325</v>
      </c>
      <c r="T623" s="150">
        <f t="shared" si="244"/>
        <v>0.13391591303641517</v>
      </c>
      <c r="U623" s="150">
        <f t="shared" si="244"/>
        <v>0</v>
      </c>
      <c r="V623" s="150">
        <f t="shared" si="244"/>
        <v>9.6176575636731449</v>
      </c>
      <c r="W623" s="150">
        <f t="shared" si="244"/>
        <v>41.159897863427332</v>
      </c>
      <c r="X623" s="150">
        <f t="shared" si="244"/>
        <v>34.047127206146371</v>
      </c>
      <c r="Y623" s="150">
        <f t="shared" si="244"/>
        <v>0</v>
      </c>
      <c r="Z623" s="150">
        <f t="shared" si="244"/>
        <v>203.38126845574126</v>
      </c>
      <c r="AA623" s="150">
        <f t="shared" si="244"/>
        <v>45.480849088349366</v>
      </c>
      <c r="AB623" s="150" t="s">
        <v>925</v>
      </c>
      <c r="AC623" s="148" t="s">
        <v>2612</v>
      </c>
      <c r="AD623" s="640" t="s">
        <v>275</v>
      </c>
      <c r="AE623" s="641" t="s">
        <v>275</v>
      </c>
      <c r="AF623" s="642" t="s">
        <v>275</v>
      </c>
      <c r="AG623" s="639" t="s">
        <v>275</v>
      </c>
      <c r="AH623" s="250" t="s">
        <v>275</v>
      </c>
      <c r="AI623" s="643" t="s">
        <v>275</v>
      </c>
      <c r="AJ623" s="94"/>
    </row>
    <row r="624" spans="1:36" ht="26" outlineLevel="1" x14ac:dyDescent="0.3">
      <c r="A624" s="145">
        <v>607</v>
      </c>
      <c r="B624" s="146" t="s">
        <v>923</v>
      </c>
      <c r="C624" s="146" t="s">
        <v>464</v>
      </c>
      <c r="D624" s="145" t="s">
        <v>3606</v>
      </c>
      <c r="E624" s="636" t="s">
        <v>275</v>
      </c>
      <c r="F624" s="637" t="s">
        <v>275</v>
      </c>
      <c r="G624" s="637" t="s">
        <v>275</v>
      </c>
      <c r="H624" s="637" t="s">
        <v>275</v>
      </c>
      <c r="I624" s="637" t="s">
        <v>275</v>
      </c>
      <c r="J624" s="150" t="s">
        <v>925</v>
      </c>
      <c r="K624" s="150">
        <f>K$625+K$626*$AD$626</f>
        <v>7.2812374833571491E-4</v>
      </c>
      <c r="L624" s="150">
        <f t="shared" ref="L624:AA624" si="245">L$625+L$626*$AD$626</f>
        <v>0</v>
      </c>
      <c r="M624" s="150">
        <f t="shared" si="245"/>
        <v>478.39304267477132</v>
      </c>
      <c r="N624" s="150">
        <f t="shared" si="245"/>
        <v>0.69938923022413468</v>
      </c>
      <c r="O624" s="150">
        <f t="shared" si="245"/>
        <v>25.015337548177175</v>
      </c>
      <c r="P624" s="150">
        <f t="shared" si="245"/>
        <v>3.2848239624371511</v>
      </c>
      <c r="Q624" s="150">
        <f t="shared" si="245"/>
        <v>3.567851268856509E-3</v>
      </c>
      <c r="R624" s="150">
        <f t="shared" si="245"/>
        <v>0</v>
      </c>
      <c r="S624" s="150">
        <f t="shared" si="245"/>
        <v>17.667339511574138</v>
      </c>
      <c r="T624" s="150">
        <f t="shared" si="245"/>
        <v>7.2616433017153818E-3</v>
      </c>
      <c r="U624" s="150">
        <f t="shared" si="245"/>
        <v>0</v>
      </c>
      <c r="V624" s="150">
        <f t="shared" si="245"/>
        <v>9.6176575636731449</v>
      </c>
      <c r="W624" s="150">
        <f t="shared" si="245"/>
        <v>87.774297195224079</v>
      </c>
      <c r="X624" s="150">
        <f t="shared" si="245"/>
        <v>33.464048084118936</v>
      </c>
      <c r="Y624" s="150">
        <f t="shared" si="245"/>
        <v>0</v>
      </c>
      <c r="Z624" s="150">
        <f t="shared" si="245"/>
        <v>259.91525386551854</v>
      </c>
      <c r="AA624" s="150">
        <f t="shared" si="245"/>
        <v>45.480849088349366</v>
      </c>
      <c r="AB624" s="150" t="s">
        <v>925</v>
      </c>
      <c r="AC624" s="148" t="s">
        <v>2613</v>
      </c>
      <c r="AD624" s="640" t="s">
        <v>275</v>
      </c>
      <c r="AE624" s="641" t="s">
        <v>275</v>
      </c>
      <c r="AF624" s="642" t="s">
        <v>275</v>
      </c>
      <c r="AG624" s="639" t="s">
        <v>275</v>
      </c>
      <c r="AH624" s="250" t="s">
        <v>275</v>
      </c>
      <c r="AI624" s="643" t="s">
        <v>275</v>
      </c>
      <c r="AJ624" s="94"/>
    </row>
    <row r="625" spans="1:36" ht="39" outlineLevel="1" x14ac:dyDescent="0.3">
      <c r="A625" s="165">
        <v>608</v>
      </c>
      <c r="B625" s="166" t="s">
        <v>923</v>
      </c>
      <c r="C625" s="525" t="s">
        <v>464</v>
      </c>
      <c r="D625" s="187" t="s">
        <v>3607</v>
      </c>
      <c r="E625" s="188" t="s">
        <v>3827</v>
      </c>
      <c r="F625" s="189">
        <v>3</v>
      </c>
      <c r="G625" s="190">
        <v>30</v>
      </c>
      <c r="H625" s="190">
        <v>125</v>
      </c>
      <c r="I625" s="190">
        <v>125</v>
      </c>
      <c r="J625" s="170" t="s">
        <v>925</v>
      </c>
      <c r="K625" s="170">
        <v>0</v>
      </c>
      <c r="L625" s="170">
        <v>0</v>
      </c>
      <c r="M625" s="170">
        <v>302.55545044660556</v>
      </c>
      <c r="N625" s="170">
        <v>0.67500688583975521</v>
      </c>
      <c r="O625" s="170">
        <v>10.774976901177046</v>
      </c>
      <c r="P625" s="170">
        <v>3.2848239624371511</v>
      </c>
      <c r="Q625" s="170">
        <v>0</v>
      </c>
      <c r="R625" s="170">
        <v>0</v>
      </c>
      <c r="S625" s="170">
        <v>16.614611117635455</v>
      </c>
      <c r="T625" s="170">
        <v>0</v>
      </c>
      <c r="U625" s="170">
        <v>0</v>
      </c>
      <c r="V625" s="170">
        <v>9.6176575636731449</v>
      </c>
      <c r="W625" s="170">
        <v>37.014899057417594</v>
      </c>
      <c r="X625" s="170">
        <v>33.464048084118936</v>
      </c>
      <c r="Y625" s="170">
        <v>0</v>
      </c>
      <c r="Z625" s="170">
        <v>203.38102016520941</v>
      </c>
      <c r="AA625" s="170">
        <v>45.480849088349366</v>
      </c>
      <c r="AB625" s="170" t="s">
        <v>925</v>
      </c>
      <c r="AC625" s="166" t="s">
        <v>1923</v>
      </c>
      <c r="AD625" s="241" t="s">
        <v>275</v>
      </c>
      <c r="AE625" s="193" t="s">
        <v>275</v>
      </c>
      <c r="AF625" s="192" t="s">
        <v>275</v>
      </c>
      <c r="AG625" s="191" t="s">
        <v>275</v>
      </c>
      <c r="AH625" s="194" t="s">
        <v>275</v>
      </c>
      <c r="AI625" s="169" t="s">
        <v>275</v>
      </c>
      <c r="AJ625" s="94"/>
    </row>
    <row r="626" spans="1:36" ht="52" outlineLevel="1" x14ac:dyDescent="0.3">
      <c r="A626" s="165">
        <v>609</v>
      </c>
      <c r="B626" s="166" t="s">
        <v>923</v>
      </c>
      <c r="C626" s="293" t="s">
        <v>275</v>
      </c>
      <c r="D626" s="187" t="s">
        <v>1381</v>
      </c>
      <c r="E626" s="188" t="s">
        <v>3828</v>
      </c>
      <c r="F626" s="189">
        <v>3</v>
      </c>
      <c r="G626" s="190">
        <v>32</v>
      </c>
      <c r="H626" s="190">
        <v>126</v>
      </c>
      <c r="I626" s="190">
        <v>126</v>
      </c>
      <c r="J626" s="170" t="s">
        <v>926</v>
      </c>
      <c r="K626" s="170">
        <v>2.038746495340002E-4</v>
      </c>
      <c r="L626" s="170">
        <v>0</v>
      </c>
      <c r="M626" s="170">
        <v>49.234525823886415</v>
      </c>
      <c r="N626" s="170">
        <v>6.8270564276262467E-3</v>
      </c>
      <c r="O626" s="170">
        <v>3.9873009811600362</v>
      </c>
      <c r="P626" s="170">
        <v>0</v>
      </c>
      <c r="Q626" s="170">
        <v>9.9899835527982256E-4</v>
      </c>
      <c r="R626" s="170">
        <v>0</v>
      </c>
      <c r="S626" s="170">
        <v>0.29476395030283076</v>
      </c>
      <c r="T626" s="170">
        <v>2.033260124480307E-3</v>
      </c>
      <c r="U626" s="170">
        <v>0</v>
      </c>
      <c r="V626" s="170">
        <v>0</v>
      </c>
      <c r="W626" s="170">
        <v>14.212631478585818</v>
      </c>
      <c r="X626" s="170">
        <v>0</v>
      </c>
      <c r="Y626" s="170">
        <v>0</v>
      </c>
      <c r="Z626" s="170">
        <v>15.829585436086562</v>
      </c>
      <c r="AA626" s="170">
        <v>0</v>
      </c>
      <c r="AB626" s="170" t="s">
        <v>926</v>
      </c>
      <c r="AC626" s="166" t="s">
        <v>1923</v>
      </c>
      <c r="AD626" s="170">
        <f>AD627</f>
        <v>3.5714285714285712</v>
      </c>
      <c r="AE626" s="193" t="s">
        <v>2122</v>
      </c>
      <c r="AF626" s="169" t="s">
        <v>275</v>
      </c>
      <c r="AG626" s="166" t="s">
        <v>2516</v>
      </c>
      <c r="AH626" s="171" t="s">
        <v>275</v>
      </c>
      <c r="AI626" s="169" t="s">
        <v>275</v>
      </c>
      <c r="AJ626" s="94"/>
    </row>
    <row r="627" spans="1:36" ht="91" outlineLevel="1" x14ac:dyDescent="0.3">
      <c r="A627" s="261">
        <v>610</v>
      </c>
      <c r="B627" s="262" t="s">
        <v>923</v>
      </c>
      <c r="C627" s="262" t="s">
        <v>275</v>
      </c>
      <c r="D627" s="261" t="s">
        <v>946</v>
      </c>
      <c r="E627" s="262" t="s">
        <v>3829</v>
      </c>
      <c r="F627" s="676" t="s">
        <v>275</v>
      </c>
      <c r="G627" s="676" t="s">
        <v>275</v>
      </c>
      <c r="H627" s="676" t="s">
        <v>275</v>
      </c>
      <c r="I627" s="676">
        <v>129</v>
      </c>
      <c r="J627" s="265" t="s">
        <v>926</v>
      </c>
      <c r="K627" s="265">
        <v>4.3585369483575354E-3</v>
      </c>
      <c r="L627" s="265">
        <v>2.740981332520221E-3</v>
      </c>
      <c r="M627" s="265">
        <v>7.8273654593791642E-3</v>
      </c>
      <c r="N627" s="265">
        <v>0</v>
      </c>
      <c r="O627" s="265">
        <v>0.10620135271555238</v>
      </c>
      <c r="P627" s="265">
        <v>0</v>
      </c>
      <c r="Q627" s="265">
        <v>0</v>
      </c>
      <c r="R627" s="265">
        <v>0</v>
      </c>
      <c r="S627" s="265">
        <v>8.6313348976984033E-4</v>
      </c>
      <c r="T627" s="265">
        <v>0</v>
      </c>
      <c r="U627" s="265">
        <v>0</v>
      </c>
      <c r="V627" s="265">
        <v>0</v>
      </c>
      <c r="W627" s="265">
        <v>3.2884399563936067E-4</v>
      </c>
      <c r="X627" s="265">
        <v>1.9165595387104977E-2</v>
      </c>
      <c r="Y627" s="265">
        <v>0</v>
      </c>
      <c r="Z627" s="265">
        <v>2.5822004484394542E-3</v>
      </c>
      <c r="AA627" s="265">
        <v>0</v>
      </c>
      <c r="AB627" s="265" t="s">
        <v>926</v>
      </c>
      <c r="AC627" s="269" t="s">
        <v>1967</v>
      </c>
      <c r="AD627" s="265">
        <f>1/0.28</f>
        <v>3.5714285714285712</v>
      </c>
      <c r="AE627" s="261" t="s">
        <v>2608</v>
      </c>
      <c r="AF627" s="644" t="s">
        <v>2607</v>
      </c>
      <c r="AG627" s="269" t="s">
        <v>2520</v>
      </c>
      <c r="AH627" s="677" t="s">
        <v>2517</v>
      </c>
      <c r="AI627" s="489">
        <v>9009</v>
      </c>
      <c r="AJ627" s="94"/>
    </row>
    <row r="628" spans="1:36" ht="78" outlineLevel="1" x14ac:dyDescent="0.3">
      <c r="A628" s="165">
        <v>611</v>
      </c>
      <c r="B628" s="166" t="s">
        <v>923</v>
      </c>
      <c r="C628" s="293" t="s">
        <v>275</v>
      </c>
      <c r="D628" s="187" t="s">
        <v>1380</v>
      </c>
      <c r="E628" s="188" t="s">
        <v>3830</v>
      </c>
      <c r="F628" s="189">
        <v>3</v>
      </c>
      <c r="G628" s="190">
        <v>32</v>
      </c>
      <c r="H628" s="190">
        <v>127</v>
      </c>
      <c r="I628" s="190">
        <v>127</v>
      </c>
      <c r="J628" s="170" t="s">
        <v>926</v>
      </c>
      <c r="K628" s="170">
        <v>1.6856154464416E-2</v>
      </c>
      <c r="L628" s="170">
        <v>0</v>
      </c>
      <c r="M628" s="170">
        <v>1.1593060929265941</v>
      </c>
      <c r="N628" s="170">
        <v>8.269565282049339E-2</v>
      </c>
      <c r="O628" s="170">
        <v>9.9791695063440961E-2</v>
      </c>
      <c r="P628" s="170">
        <v>1.1835728336594221E-4</v>
      </c>
      <c r="Q628" s="170">
        <v>0</v>
      </c>
      <c r="R628" s="170">
        <v>0</v>
      </c>
      <c r="S628" s="170">
        <v>0.92105530114188405</v>
      </c>
      <c r="T628" s="170">
        <v>3.7496455650196249E-2</v>
      </c>
      <c r="U628" s="170">
        <v>0</v>
      </c>
      <c r="V628" s="170">
        <v>0</v>
      </c>
      <c r="W628" s="170">
        <v>1.1605996656827271</v>
      </c>
      <c r="X628" s="170">
        <v>0.16326215416768194</v>
      </c>
      <c r="Y628" s="170">
        <v>0</v>
      </c>
      <c r="Z628" s="170">
        <v>6.9521348917665594E-5</v>
      </c>
      <c r="AA628" s="170">
        <v>0</v>
      </c>
      <c r="AB628" s="170" t="s">
        <v>926</v>
      </c>
      <c r="AC628" s="166" t="s">
        <v>1923</v>
      </c>
      <c r="AD628" s="170">
        <f>1/0.28</f>
        <v>3.5714285714285712</v>
      </c>
      <c r="AE628" s="165" t="s">
        <v>2609</v>
      </c>
      <c r="AF628" s="678" t="s">
        <v>2607</v>
      </c>
      <c r="AG628" s="191" t="s">
        <v>2520</v>
      </c>
      <c r="AH628" s="243" t="s">
        <v>2517</v>
      </c>
      <c r="AI628" s="285" t="s">
        <v>275</v>
      </c>
      <c r="AJ628" s="94"/>
    </row>
    <row r="629" spans="1:36" ht="52" outlineLevel="1" x14ac:dyDescent="0.3">
      <c r="A629" s="679">
        <v>612</v>
      </c>
      <c r="B629" s="680" t="s">
        <v>275</v>
      </c>
      <c r="C629" s="680" t="s">
        <v>275</v>
      </c>
      <c r="D629" s="679" t="s">
        <v>275</v>
      </c>
      <c r="E629" s="681" t="s">
        <v>3831</v>
      </c>
      <c r="F629" s="682">
        <v>3</v>
      </c>
      <c r="G629" s="682">
        <v>32</v>
      </c>
      <c r="H629" s="682">
        <v>128</v>
      </c>
      <c r="I629" s="682">
        <v>128</v>
      </c>
      <c r="J629" s="683" t="s">
        <v>926</v>
      </c>
      <c r="K629" s="683">
        <v>6.0572739853377024E-5</v>
      </c>
      <c r="L629" s="683">
        <v>6.8815868252192452E-4</v>
      </c>
      <c r="M629" s="683">
        <v>5.7065699844317059</v>
      </c>
      <c r="N629" s="683">
        <v>6.5764415215274472E-2</v>
      </c>
      <c r="O629" s="683">
        <v>0.22414161721005599</v>
      </c>
      <c r="P629" s="683">
        <v>6.1430364518460893E-4</v>
      </c>
      <c r="Q629" s="683">
        <v>2.0522317227286924E-2</v>
      </c>
      <c r="R629" s="683">
        <v>0</v>
      </c>
      <c r="S629" s="683">
        <v>5.1644637196046922E-2</v>
      </c>
      <c r="T629" s="683">
        <v>1.3517834918976032E-2</v>
      </c>
      <c r="U629" s="683">
        <v>0</v>
      </c>
      <c r="V629" s="683">
        <v>0</v>
      </c>
      <c r="W629" s="683">
        <v>7.54243083649403</v>
      </c>
      <c r="X629" s="683">
        <v>0.15850060760036297</v>
      </c>
      <c r="Y629" s="683">
        <v>2.8847869925272192E-5</v>
      </c>
      <c r="Z629" s="683">
        <v>1.2894935485579566</v>
      </c>
      <c r="AA629" s="683">
        <v>8.0412213100267971E-3</v>
      </c>
      <c r="AB629" s="683" t="s">
        <v>926</v>
      </c>
      <c r="AC629" s="684" t="s">
        <v>947</v>
      </c>
      <c r="AD629" s="683" t="s">
        <v>275</v>
      </c>
      <c r="AE629" s="679" t="s">
        <v>275</v>
      </c>
      <c r="AF629" s="685" t="s">
        <v>275</v>
      </c>
      <c r="AG629" s="680" t="s">
        <v>275</v>
      </c>
      <c r="AH629" s="686" t="s">
        <v>275</v>
      </c>
      <c r="AI629" s="687" t="s">
        <v>275</v>
      </c>
      <c r="AJ629" s="94"/>
    </row>
    <row r="630" spans="1:36" ht="39" outlineLevel="1" x14ac:dyDescent="0.3">
      <c r="A630" s="656">
        <v>613</v>
      </c>
      <c r="B630" s="657" t="s">
        <v>923</v>
      </c>
      <c r="C630" s="657" t="s">
        <v>1275</v>
      </c>
      <c r="D630" s="656" t="s">
        <v>3599</v>
      </c>
      <c r="E630" s="662" t="s">
        <v>3832</v>
      </c>
      <c r="F630" s="688" t="s">
        <v>275</v>
      </c>
      <c r="G630" s="688" t="s">
        <v>275</v>
      </c>
      <c r="H630" s="688" t="s">
        <v>275</v>
      </c>
      <c r="I630" s="688" t="s">
        <v>275</v>
      </c>
      <c r="J630" s="689" t="s">
        <v>925</v>
      </c>
      <c r="K630" s="661">
        <f t="shared" ref="K630:AA630" si="246">K631*K$668</f>
        <v>1.5692760754824184</v>
      </c>
      <c r="L630" s="661">
        <f t="shared" si="246"/>
        <v>2.9989268159188679E-3</v>
      </c>
      <c r="M630" s="661">
        <f t="shared" si="246"/>
        <v>0.95832477189093601</v>
      </c>
      <c r="N630" s="661">
        <f t="shared" si="246"/>
        <v>1.3645507594705715</v>
      </c>
      <c r="O630" s="661">
        <f t="shared" si="246"/>
        <v>0.47908707986111237</v>
      </c>
      <c r="P630" s="661">
        <f t="shared" si="246"/>
        <v>1.913259921435144E-2</v>
      </c>
      <c r="Q630" s="661">
        <f t="shared" si="246"/>
        <v>0.10892893217721863</v>
      </c>
      <c r="R630" s="661">
        <f t="shared" si="246"/>
        <v>9.4236486792877178E-3</v>
      </c>
      <c r="S630" s="661">
        <f t="shared" si="246"/>
        <v>0</v>
      </c>
      <c r="T630" s="661">
        <f t="shared" si="246"/>
        <v>0.22019273303313078</v>
      </c>
      <c r="U630" s="661">
        <f t="shared" si="246"/>
        <v>0</v>
      </c>
      <c r="V630" s="661">
        <f t="shared" si="246"/>
        <v>0.7801764657108885</v>
      </c>
      <c r="W630" s="661">
        <f t="shared" si="246"/>
        <v>14.217641083732572</v>
      </c>
      <c r="X630" s="661">
        <f t="shared" si="246"/>
        <v>18.745083250009465</v>
      </c>
      <c r="Y630" s="661">
        <f t="shared" si="246"/>
        <v>1.5867761298097257E-3</v>
      </c>
      <c r="Z630" s="661">
        <f t="shared" si="246"/>
        <v>5.5364478825889678E-2</v>
      </c>
      <c r="AA630" s="661">
        <f t="shared" si="246"/>
        <v>20.144810819355545</v>
      </c>
      <c r="AB630" s="689" t="s">
        <v>925</v>
      </c>
      <c r="AC630" s="662" t="s">
        <v>1376</v>
      </c>
      <c r="AD630" s="663" t="s">
        <v>275</v>
      </c>
      <c r="AE630" s="664" t="s">
        <v>275</v>
      </c>
      <c r="AF630" s="660" t="s">
        <v>275</v>
      </c>
      <c r="AG630" s="662" t="s">
        <v>275</v>
      </c>
      <c r="AH630" s="443" t="s">
        <v>275</v>
      </c>
      <c r="AI630" s="665" t="s">
        <v>275</v>
      </c>
      <c r="AJ630" s="94"/>
    </row>
    <row r="631" spans="1:36" outlineLevel="1" x14ac:dyDescent="0.3">
      <c r="A631" s="666">
        <v>614</v>
      </c>
      <c r="B631" s="667" t="s">
        <v>275</v>
      </c>
      <c r="C631" s="667" t="s">
        <v>275</v>
      </c>
      <c r="D631" s="666" t="s">
        <v>1905</v>
      </c>
      <c r="E631" s="672" t="s">
        <v>275</v>
      </c>
      <c r="F631" s="690" t="s">
        <v>275</v>
      </c>
      <c r="G631" s="690" t="s">
        <v>275</v>
      </c>
      <c r="H631" s="690" t="s">
        <v>275</v>
      </c>
      <c r="I631" s="690" t="s">
        <v>275</v>
      </c>
      <c r="J631" s="691" t="s">
        <v>275</v>
      </c>
      <c r="K631" s="692">
        <v>0.50688022765964069</v>
      </c>
      <c r="L631" s="692">
        <v>0.50688022765964069</v>
      </c>
      <c r="M631" s="692">
        <v>0.50688022765964069</v>
      </c>
      <c r="N631" s="692">
        <v>0.50688022765964069</v>
      </c>
      <c r="O631" s="692">
        <v>0.50688022765964069</v>
      </c>
      <c r="P631" s="692">
        <v>0.50688022765964069</v>
      </c>
      <c r="Q631" s="692">
        <v>0.85397401631225545</v>
      </c>
      <c r="R631" s="692">
        <v>0.50688022765964069</v>
      </c>
      <c r="S631" s="692">
        <v>0</v>
      </c>
      <c r="T631" s="692">
        <v>0.50688022765964069</v>
      </c>
      <c r="U631" s="692">
        <v>0.50688022765964069</v>
      </c>
      <c r="V631" s="692">
        <v>0.50688022765964069</v>
      </c>
      <c r="W631" s="692">
        <v>0.50688022765964069</v>
      </c>
      <c r="X631" s="692">
        <v>0.50688022765964069</v>
      </c>
      <c r="Y631" s="692">
        <v>0.66666666666666663</v>
      </c>
      <c r="Z631" s="692">
        <v>0.50688022765964069</v>
      </c>
      <c r="AA631" s="692">
        <v>0.50688022765964069</v>
      </c>
      <c r="AB631" s="691" t="s">
        <v>275</v>
      </c>
      <c r="AC631" s="672" t="s">
        <v>1374</v>
      </c>
      <c r="AD631" s="673" t="s">
        <v>275</v>
      </c>
      <c r="AE631" s="674" t="s">
        <v>275</v>
      </c>
      <c r="AF631" s="670" t="s">
        <v>275</v>
      </c>
      <c r="AG631" s="672" t="s">
        <v>275</v>
      </c>
      <c r="AH631" s="228" t="s">
        <v>275</v>
      </c>
      <c r="AI631" s="675" t="s">
        <v>275</v>
      </c>
      <c r="AJ631" s="94"/>
    </row>
    <row r="632" spans="1:36" ht="26" outlineLevel="1" x14ac:dyDescent="0.3">
      <c r="A632" s="624">
        <v>615</v>
      </c>
      <c r="B632" s="625" t="s">
        <v>275</v>
      </c>
      <c r="C632" s="625" t="s">
        <v>3611</v>
      </c>
      <c r="D632" s="624" t="s">
        <v>1499</v>
      </c>
      <c r="E632" s="626" t="s">
        <v>3833</v>
      </c>
      <c r="F632" s="627" t="s">
        <v>275</v>
      </c>
      <c r="G632" s="627" t="s">
        <v>275</v>
      </c>
      <c r="H632" s="627" t="s">
        <v>275</v>
      </c>
      <c r="I632" s="627" t="s">
        <v>275</v>
      </c>
      <c r="J632" s="628" t="s">
        <v>925</v>
      </c>
      <c r="K632" s="628" t="s">
        <v>1351</v>
      </c>
      <c r="L632" s="628" t="s">
        <v>1351</v>
      </c>
      <c r="M632" s="628" t="s">
        <v>1351</v>
      </c>
      <c r="N632" s="628" t="s">
        <v>1351</v>
      </c>
      <c r="O632" s="628" t="s">
        <v>1351</v>
      </c>
      <c r="P632" s="628" t="s">
        <v>1351</v>
      </c>
      <c r="Q632" s="628" t="s">
        <v>1351</v>
      </c>
      <c r="R632" s="628" t="s">
        <v>1351</v>
      </c>
      <c r="S632" s="628" t="s">
        <v>1351</v>
      </c>
      <c r="T632" s="628" t="s">
        <v>1351</v>
      </c>
      <c r="U632" s="628" t="s">
        <v>1351</v>
      </c>
      <c r="V632" s="628" t="s">
        <v>1351</v>
      </c>
      <c r="W632" s="628" t="s">
        <v>1351</v>
      </c>
      <c r="X632" s="628" t="s">
        <v>1351</v>
      </c>
      <c r="Y632" s="628" t="s">
        <v>1351</v>
      </c>
      <c r="Z632" s="628" t="s">
        <v>1351</v>
      </c>
      <c r="AA632" s="628" t="s">
        <v>1351</v>
      </c>
      <c r="AB632" s="628" t="s">
        <v>275</v>
      </c>
      <c r="AC632" s="629" t="s">
        <v>1345</v>
      </c>
      <c r="AD632" s="630" t="s">
        <v>275</v>
      </c>
      <c r="AE632" s="631" t="s">
        <v>275</v>
      </c>
      <c r="AF632" s="632" t="s">
        <v>275</v>
      </c>
      <c r="AG632" s="629" t="s">
        <v>275</v>
      </c>
      <c r="AH632" s="417" t="s">
        <v>275</v>
      </c>
      <c r="AI632" s="633" t="s">
        <v>275</v>
      </c>
      <c r="AJ632" s="94"/>
    </row>
    <row r="633" spans="1:36" ht="26" outlineLevel="1" x14ac:dyDescent="0.3">
      <c r="A633" s="646">
        <v>616</v>
      </c>
      <c r="B633" s="647" t="s">
        <v>275</v>
      </c>
      <c r="C633" s="647" t="s">
        <v>1375</v>
      </c>
      <c r="D633" s="646" t="s">
        <v>1490</v>
      </c>
      <c r="E633" s="649" t="s">
        <v>3834</v>
      </c>
      <c r="F633" s="650" t="s">
        <v>275</v>
      </c>
      <c r="G633" s="650" t="s">
        <v>275</v>
      </c>
      <c r="H633" s="650" t="s">
        <v>275</v>
      </c>
      <c r="I633" s="650" t="s">
        <v>275</v>
      </c>
      <c r="J633" s="651" t="s">
        <v>925</v>
      </c>
      <c r="K633" s="651" t="s">
        <v>1351</v>
      </c>
      <c r="L633" s="651" t="s">
        <v>1351</v>
      </c>
      <c r="M633" s="651" t="s">
        <v>1351</v>
      </c>
      <c r="N633" s="651" t="s">
        <v>1351</v>
      </c>
      <c r="O633" s="651" t="s">
        <v>1351</v>
      </c>
      <c r="P633" s="651" t="s">
        <v>1351</v>
      </c>
      <c r="Q633" s="651" t="s">
        <v>1351</v>
      </c>
      <c r="R633" s="651" t="s">
        <v>1351</v>
      </c>
      <c r="S633" s="651" t="s">
        <v>1351</v>
      </c>
      <c r="T633" s="651" t="s">
        <v>1351</v>
      </c>
      <c r="U633" s="651" t="s">
        <v>1351</v>
      </c>
      <c r="V633" s="651" t="s">
        <v>1351</v>
      </c>
      <c r="W633" s="651" t="s">
        <v>1351</v>
      </c>
      <c r="X633" s="651" t="s">
        <v>1351</v>
      </c>
      <c r="Y633" s="651" t="s">
        <v>1351</v>
      </c>
      <c r="Z633" s="651" t="s">
        <v>1351</v>
      </c>
      <c r="AA633" s="651" t="s">
        <v>1351</v>
      </c>
      <c r="AB633" s="651" t="s">
        <v>275</v>
      </c>
      <c r="AC633" s="649" t="s">
        <v>1345</v>
      </c>
      <c r="AD633" s="652" t="s">
        <v>275</v>
      </c>
      <c r="AE633" s="653" t="s">
        <v>275</v>
      </c>
      <c r="AF633" s="654" t="s">
        <v>275</v>
      </c>
      <c r="AG633" s="649" t="s">
        <v>275</v>
      </c>
      <c r="AH633" s="478" t="s">
        <v>275</v>
      </c>
      <c r="AI633" s="655" t="s">
        <v>275</v>
      </c>
      <c r="AJ633" s="94"/>
    </row>
    <row r="634" spans="1:36" ht="39" outlineLevel="1" x14ac:dyDescent="0.3">
      <c r="A634" s="145">
        <v>617</v>
      </c>
      <c r="B634" s="146" t="s">
        <v>923</v>
      </c>
      <c r="C634" s="146" t="s">
        <v>465</v>
      </c>
      <c r="D634" s="145" t="s">
        <v>948</v>
      </c>
      <c r="E634" s="245" t="s">
        <v>275</v>
      </c>
      <c r="F634" s="246" t="s">
        <v>275</v>
      </c>
      <c r="G634" s="246" t="s">
        <v>275</v>
      </c>
      <c r="H634" s="246" t="s">
        <v>275</v>
      </c>
      <c r="I634" s="246" t="s">
        <v>275</v>
      </c>
      <c r="J634" s="150" t="s">
        <v>925</v>
      </c>
      <c r="K634" s="151">
        <f t="shared" ref="K634:AA634" si="247">K649+K650*$AD$650+K651*$AD$651+K652*$AD$652+K653*$AD$653</f>
        <v>59.735741062419983</v>
      </c>
      <c r="L634" s="151">
        <f t="shared" si="247"/>
        <v>316.13700144547988</v>
      </c>
      <c r="M634" s="151">
        <f t="shared" si="247"/>
        <v>9.7797064908330391</v>
      </c>
      <c r="N634" s="151">
        <f t="shared" si="247"/>
        <v>60.261125695143207</v>
      </c>
      <c r="O634" s="151">
        <f t="shared" si="247"/>
        <v>54.118447290047413</v>
      </c>
      <c r="P634" s="151">
        <f t="shared" si="247"/>
        <v>119.8211395709659</v>
      </c>
      <c r="Q634" s="151">
        <f t="shared" si="247"/>
        <v>225.03100168974419</v>
      </c>
      <c r="R634" s="151">
        <f t="shared" si="247"/>
        <v>234.23786937432357</v>
      </c>
      <c r="S634" s="151">
        <f t="shared" si="247"/>
        <v>71.478695950070815</v>
      </c>
      <c r="T634" s="151">
        <f t="shared" si="247"/>
        <v>177.54873497142916</v>
      </c>
      <c r="U634" s="151">
        <f t="shared" si="247"/>
        <v>234.55053906600321</v>
      </c>
      <c r="V634" s="151">
        <f t="shared" si="247"/>
        <v>37.709773375397283</v>
      </c>
      <c r="W634" s="151">
        <f t="shared" si="247"/>
        <v>23.962765190645552</v>
      </c>
      <c r="X634" s="151">
        <f t="shared" si="247"/>
        <v>13.555704270755465</v>
      </c>
      <c r="Y634" s="151">
        <f t="shared" si="247"/>
        <v>213.41422179646037</v>
      </c>
      <c r="Z634" s="151">
        <f t="shared" si="247"/>
        <v>104.34529873961672</v>
      </c>
      <c r="AA634" s="151">
        <f t="shared" si="247"/>
        <v>8.5618978452569561</v>
      </c>
      <c r="AB634" s="150" t="s">
        <v>925</v>
      </c>
      <c r="AC634" s="148" t="s">
        <v>2595</v>
      </c>
      <c r="AD634" s="247" t="s">
        <v>275</v>
      </c>
      <c r="AE634" s="248" t="s">
        <v>275</v>
      </c>
      <c r="AF634" s="249" t="s">
        <v>275</v>
      </c>
      <c r="AG634" s="148" t="s">
        <v>275</v>
      </c>
      <c r="AH634" s="250" t="s">
        <v>275</v>
      </c>
      <c r="AI634" s="149" t="s">
        <v>275</v>
      </c>
      <c r="AJ634" s="94"/>
    </row>
    <row r="635" spans="1:36" ht="26" outlineLevel="1" x14ac:dyDescent="0.3">
      <c r="A635" s="145">
        <v>618</v>
      </c>
      <c r="B635" s="146" t="s">
        <v>923</v>
      </c>
      <c r="C635" s="146" t="s">
        <v>465</v>
      </c>
      <c r="D635" s="145" t="s">
        <v>1384</v>
      </c>
      <c r="E635" s="245" t="s">
        <v>275</v>
      </c>
      <c r="F635" s="246" t="s">
        <v>275</v>
      </c>
      <c r="G635" s="246" t="s">
        <v>275</v>
      </c>
      <c r="H635" s="246" t="s">
        <v>275</v>
      </c>
      <c r="I635" s="246" t="s">
        <v>275</v>
      </c>
      <c r="J635" s="150" t="s">
        <v>925</v>
      </c>
      <c r="K635" s="151">
        <f t="shared" ref="K635:AA635" si="248">K649+K650*$AD$650+K651*$AD$651+K653*$AD$653</f>
        <v>59.600852295949217</v>
      </c>
      <c r="L635" s="151">
        <f t="shared" si="248"/>
        <v>316.10393618822121</v>
      </c>
      <c r="M635" s="151">
        <f t="shared" si="248"/>
        <v>9.7712527304210752</v>
      </c>
      <c r="N635" s="151">
        <f t="shared" si="248"/>
        <v>59.591543418604793</v>
      </c>
      <c r="O635" s="151">
        <f t="shared" si="248"/>
        <v>54.118439756015434</v>
      </c>
      <c r="P635" s="151">
        <f t="shared" si="248"/>
        <v>119.82073314750062</v>
      </c>
      <c r="Q635" s="151">
        <f t="shared" si="248"/>
        <v>225.03100168974419</v>
      </c>
      <c r="R635" s="151">
        <f t="shared" si="248"/>
        <v>226.34709750772424</v>
      </c>
      <c r="S635" s="151">
        <f t="shared" si="248"/>
        <v>71.264204410110551</v>
      </c>
      <c r="T635" s="151">
        <f t="shared" si="248"/>
        <v>173.35904272390928</v>
      </c>
      <c r="U635" s="151">
        <f t="shared" si="248"/>
        <v>234.55053906600321</v>
      </c>
      <c r="V635" s="151">
        <f t="shared" si="248"/>
        <v>37.709773375397283</v>
      </c>
      <c r="W635" s="151">
        <f t="shared" si="248"/>
        <v>23.962708355522157</v>
      </c>
      <c r="X635" s="151">
        <f t="shared" si="248"/>
        <v>13.538058223746535</v>
      </c>
      <c r="Y635" s="151">
        <f t="shared" si="248"/>
        <v>213.41422179646037</v>
      </c>
      <c r="Z635" s="151">
        <f t="shared" si="248"/>
        <v>104.34529873961672</v>
      </c>
      <c r="AA635" s="151">
        <f t="shared" si="248"/>
        <v>8.5618978452569561</v>
      </c>
      <c r="AB635" s="150" t="s">
        <v>925</v>
      </c>
      <c r="AC635" s="148" t="s">
        <v>2596</v>
      </c>
      <c r="AD635" s="247" t="s">
        <v>275</v>
      </c>
      <c r="AE635" s="248" t="s">
        <v>275</v>
      </c>
      <c r="AF635" s="249" t="s">
        <v>275</v>
      </c>
      <c r="AG635" s="148" t="s">
        <v>275</v>
      </c>
      <c r="AH635" s="250" t="s">
        <v>275</v>
      </c>
      <c r="AI635" s="149" t="s">
        <v>275</v>
      </c>
      <c r="AJ635" s="94"/>
    </row>
    <row r="636" spans="1:36" ht="26" outlineLevel="1" x14ac:dyDescent="0.3">
      <c r="A636" s="145">
        <v>619</v>
      </c>
      <c r="B636" s="146" t="s">
        <v>923</v>
      </c>
      <c r="C636" s="146" t="s">
        <v>465</v>
      </c>
      <c r="D636" s="145" t="s">
        <v>1383</v>
      </c>
      <c r="E636" s="245" t="s">
        <v>275</v>
      </c>
      <c r="F636" s="246" t="s">
        <v>275</v>
      </c>
      <c r="G636" s="246" t="s">
        <v>275</v>
      </c>
      <c r="H636" s="246" t="s">
        <v>275</v>
      </c>
      <c r="I636" s="246" t="s">
        <v>275</v>
      </c>
      <c r="J636" s="150" t="s">
        <v>925</v>
      </c>
      <c r="K636" s="151">
        <f t="shared" ref="K636:AA636" si="249">K649+K650*$AD$650+K652*$AD$652+K653*$AD$653</f>
        <v>59.486203996363436</v>
      </c>
      <c r="L636" s="151">
        <f t="shared" si="249"/>
        <v>314.47296825399701</v>
      </c>
      <c r="M636" s="151">
        <f t="shared" si="249"/>
        <v>9.6894550791792913</v>
      </c>
      <c r="N636" s="151">
        <f t="shared" si="249"/>
        <v>53.340534197463555</v>
      </c>
      <c r="O636" s="151">
        <f t="shared" si="249"/>
        <v>52.785259086189996</v>
      </c>
      <c r="P636" s="151">
        <f t="shared" si="249"/>
        <v>117.70842748540542</v>
      </c>
      <c r="Q636" s="151">
        <f t="shared" si="249"/>
        <v>206.74175893056216</v>
      </c>
      <c r="R636" s="151">
        <f t="shared" si="249"/>
        <v>225.91943185146511</v>
      </c>
      <c r="S636" s="151">
        <f t="shared" si="249"/>
        <v>71.045623108289391</v>
      </c>
      <c r="T636" s="151">
        <f t="shared" si="249"/>
        <v>172.15508877815634</v>
      </c>
      <c r="U636" s="151">
        <f t="shared" si="249"/>
        <v>221.86171337789509</v>
      </c>
      <c r="V636" s="151">
        <f t="shared" si="249"/>
        <v>25.623046039631205</v>
      </c>
      <c r="W636" s="151">
        <f t="shared" si="249"/>
        <v>22.729315878321867</v>
      </c>
      <c r="X636" s="151">
        <f t="shared" si="249"/>
        <v>11.429988242989555</v>
      </c>
      <c r="Y636" s="151">
        <f t="shared" si="249"/>
        <v>196.50452653095874</v>
      </c>
      <c r="Z636" s="151">
        <f t="shared" si="249"/>
        <v>100.52932384396358</v>
      </c>
      <c r="AA636" s="151">
        <f t="shared" si="249"/>
        <v>8.3592643512565523</v>
      </c>
      <c r="AB636" s="150" t="s">
        <v>925</v>
      </c>
      <c r="AC636" s="148" t="s">
        <v>2597</v>
      </c>
      <c r="AD636" s="247" t="s">
        <v>275</v>
      </c>
      <c r="AE636" s="248" t="s">
        <v>275</v>
      </c>
      <c r="AF636" s="249" t="s">
        <v>275</v>
      </c>
      <c r="AG636" s="148" t="s">
        <v>275</v>
      </c>
      <c r="AH636" s="250" t="s">
        <v>275</v>
      </c>
      <c r="AI636" s="149" t="s">
        <v>275</v>
      </c>
      <c r="AJ636" s="94"/>
    </row>
    <row r="637" spans="1:36" ht="26" outlineLevel="1" x14ac:dyDescent="0.3">
      <c r="A637" s="145">
        <v>620</v>
      </c>
      <c r="B637" s="146" t="s">
        <v>923</v>
      </c>
      <c r="C637" s="146" t="s">
        <v>465</v>
      </c>
      <c r="D637" s="145" t="s">
        <v>1386</v>
      </c>
      <c r="E637" s="245" t="s">
        <v>275</v>
      </c>
      <c r="F637" s="246" t="s">
        <v>275</v>
      </c>
      <c r="G637" s="246" t="s">
        <v>275</v>
      </c>
      <c r="H637" s="246" t="s">
        <v>275</v>
      </c>
      <c r="I637" s="246" t="s">
        <v>275</v>
      </c>
      <c r="J637" s="150" t="s">
        <v>925</v>
      </c>
      <c r="K637" s="151">
        <f t="shared" ref="K637:AA637" si="250">K649+K651*$AD$651+K652*$AD$652+K653*$AD$653</f>
        <v>59.490524522076456</v>
      </c>
      <c r="L637" s="151">
        <f t="shared" si="250"/>
        <v>315.67078859689991</v>
      </c>
      <c r="M637" s="151">
        <f t="shared" si="250"/>
        <v>9.3887015869542445</v>
      </c>
      <c r="N637" s="151">
        <f t="shared" si="250"/>
        <v>56.250340526453947</v>
      </c>
      <c r="O637" s="151">
        <f t="shared" si="250"/>
        <v>53.709753538086936</v>
      </c>
      <c r="P637" s="151">
        <f t="shared" si="250"/>
        <v>119.55062718611804</v>
      </c>
      <c r="Q637" s="151">
        <f t="shared" si="250"/>
        <v>221.34390767103355</v>
      </c>
      <c r="R637" s="151">
        <f t="shared" si="250"/>
        <v>232.03501326419789</v>
      </c>
      <c r="S637" s="151">
        <f t="shared" si="250"/>
        <v>70.636824557667097</v>
      </c>
      <c r="T637" s="151">
        <f t="shared" si="250"/>
        <v>176.43284845690519</v>
      </c>
      <c r="U637" s="151">
        <f t="shared" si="250"/>
        <v>227.39265767026203</v>
      </c>
      <c r="V637" s="151">
        <f t="shared" si="250"/>
        <v>37.40878445911018</v>
      </c>
      <c r="W637" s="151">
        <f t="shared" si="250"/>
        <v>23.724869354453375</v>
      </c>
      <c r="X637" s="151">
        <f t="shared" si="250"/>
        <v>12.627556360807903</v>
      </c>
      <c r="Y637" s="151">
        <f t="shared" si="250"/>
        <v>211.05980144871938</v>
      </c>
      <c r="Z637" s="151">
        <f t="shared" si="250"/>
        <v>101.8859917511859</v>
      </c>
      <c r="AA637" s="151">
        <f t="shared" si="250"/>
        <v>8.5253468393022889</v>
      </c>
      <c r="AB637" s="150" t="s">
        <v>925</v>
      </c>
      <c r="AC637" s="148" t="s">
        <v>2598</v>
      </c>
      <c r="AD637" s="247" t="s">
        <v>275</v>
      </c>
      <c r="AE637" s="248" t="s">
        <v>275</v>
      </c>
      <c r="AF637" s="249" t="s">
        <v>275</v>
      </c>
      <c r="AG637" s="148" t="s">
        <v>275</v>
      </c>
      <c r="AH637" s="250" t="s">
        <v>275</v>
      </c>
      <c r="AI637" s="149" t="s">
        <v>275</v>
      </c>
      <c r="AJ637" s="94"/>
    </row>
    <row r="638" spans="1:36" ht="26" outlineLevel="1" x14ac:dyDescent="0.3">
      <c r="A638" s="145">
        <v>621</v>
      </c>
      <c r="B638" s="146" t="s">
        <v>923</v>
      </c>
      <c r="C638" s="146" t="s">
        <v>465</v>
      </c>
      <c r="D638" s="634" t="s">
        <v>1392</v>
      </c>
      <c r="E638" s="636" t="s">
        <v>275</v>
      </c>
      <c r="F638" s="637" t="s">
        <v>275</v>
      </c>
      <c r="G638" s="637" t="s">
        <v>275</v>
      </c>
      <c r="H638" s="637" t="s">
        <v>275</v>
      </c>
      <c r="I638" s="637" t="s">
        <v>275</v>
      </c>
      <c r="J638" s="150" t="s">
        <v>925</v>
      </c>
      <c r="K638" s="151">
        <f t="shared" ref="K638:AA638" si="251">K649+K650*$AD$650+K651*$AD$651+K652*$AD$652</f>
        <v>59.696502632281941</v>
      </c>
      <c r="L638" s="151">
        <f t="shared" si="251"/>
        <v>316.13602781794572</v>
      </c>
      <c r="M638" s="151">
        <f t="shared" si="251"/>
        <v>9.7190938890108178</v>
      </c>
      <c r="N638" s="151">
        <f t="shared" si="251"/>
        <v>59.758389481012145</v>
      </c>
      <c r="O638" s="151">
        <f t="shared" si="251"/>
        <v>54.117913224195739</v>
      </c>
      <c r="P638" s="151">
        <f t="shared" si="251"/>
        <v>119.81745888543078</v>
      </c>
      <c r="Q638" s="151">
        <f t="shared" si="251"/>
        <v>224.88030105951626</v>
      </c>
      <c r="R638" s="151">
        <f t="shared" si="251"/>
        <v>234.23697730533118</v>
      </c>
      <c r="S638" s="151">
        <f t="shared" si="251"/>
        <v>71.472874925666019</v>
      </c>
      <c r="T638" s="151">
        <f t="shared" si="251"/>
        <v>177.30970949347602</v>
      </c>
      <c r="U638" s="151">
        <f t="shared" si="251"/>
        <v>234.25522869436821</v>
      </c>
      <c r="V638" s="151">
        <f t="shared" si="251"/>
        <v>37.709773375397283</v>
      </c>
      <c r="W638" s="151">
        <f t="shared" si="251"/>
        <v>23.922792567660963</v>
      </c>
      <c r="X638" s="151">
        <f t="shared" si="251"/>
        <v>13.542863532358133</v>
      </c>
      <c r="Y638" s="151">
        <f t="shared" si="251"/>
        <v>212.36339499614593</v>
      </c>
      <c r="Z638" s="151">
        <f t="shared" si="251"/>
        <v>104.27353185715705</v>
      </c>
      <c r="AA638" s="151">
        <f t="shared" si="251"/>
        <v>8.2694897976196184</v>
      </c>
      <c r="AB638" s="150" t="s">
        <v>925</v>
      </c>
      <c r="AC638" s="148" t="s">
        <v>2599</v>
      </c>
      <c r="AD638" s="640" t="s">
        <v>275</v>
      </c>
      <c r="AE638" s="641" t="s">
        <v>275</v>
      </c>
      <c r="AF638" s="642" t="s">
        <v>275</v>
      </c>
      <c r="AG638" s="639" t="s">
        <v>275</v>
      </c>
      <c r="AH638" s="250" t="s">
        <v>275</v>
      </c>
      <c r="AI638" s="643" t="s">
        <v>275</v>
      </c>
      <c r="AJ638" s="94"/>
    </row>
    <row r="639" spans="1:36" ht="26" outlineLevel="1" x14ac:dyDescent="0.3">
      <c r="A639" s="145">
        <v>622</v>
      </c>
      <c r="B639" s="146" t="s">
        <v>923</v>
      </c>
      <c r="C639" s="146" t="s">
        <v>465</v>
      </c>
      <c r="D639" s="145" t="s">
        <v>1385</v>
      </c>
      <c r="E639" s="245" t="s">
        <v>275</v>
      </c>
      <c r="F639" s="246" t="s">
        <v>275</v>
      </c>
      <c r="G639" s="246" t="s">
        <v>275</v>
      </c>
      <c r="H639" s="246" t="s">
        <v>275</v>
      </c>
      <c r="I639" s="246" t="s">
        <v>275</v>
      </c>
      <c r="J639" s="150" t="s">
        <v>925</v>
      </c>
      <c r="K639" s="151">
        <f t="shared" ref="K639:AA639" si="252">K649+K650*$AD$650+K653*$AD$653</f>
        <v>59.35131522989267</v>
      </c>
      <c r="L639" s="151">
        <f t="shared" si="252"/>
        <v>314.43990299673834</v>
      </c>
      <c r="M639" s="151">
        <f t="shared" si="252"/>
        <v>9.6810013187673274</v>
      </c>
      <c r="N639" s="151">
        <f t="shared" si="252"/>
        <v>52.670951920925141</v>
      </c>
      <c r="O639" s="151">
        <f t="shared" si="252"/>
        <v>52.785251552158016</v>
      </c>
      <c r="P639" s="151">
        <f t="shared" si="252"/>
        <v>117.70802106194014</v>
      </c>
      <c r="Q639" s="151">
        <f t="shared" si="252"/>
        <v>206.74175893056216</v>
      </c>
      <c r="R639" s="151">
        <f t="shared" si="252"/>
        <v>218.02865998486578</v>
      </c>
      <c r="S639" s="151">
        <f t="shared" si="252"/>
        <v>70.831131568329127</v>
      </c>
      <c r="T639" s="151">
        <f t="shared" si="252"/>
        <v>167.96539653063647</v>
      </c>
      <c r="U639" s="151">
        <f t="shared" si="252"/>
        <v>221.86171337789509</v>
      </c>
      <c r="V639" s="151">
        <f t="shared" si="252"/>
        <v>25.623046039631205</v>
      </c>
      <c r="W639" s="151">
        <f t="shared" si="252"/>
        <v>22.729259043198471</v>
      </c>
      <c r="X639" s="151">
        <f t="shared" si="252"/>
        <v>11.412342195980626</v>
      </c>
      <c r="Y639" s="151">
        <f t="shared" si="252"/>
        <v>196.50452653095874</v>
      </c>
      <c r="Z639" s="151">
        <f t="shared" si="252"/>
        <v>100.52932384396358</v>
      </c>
      <c r="AA639" s="151">
        <f t="shared" si="252"/>
        <v>8.3592643512565523</v>
      </c>
      <c r="AB639" s="150" t="s">
        <v>925</v>
      </c>
      <c r="AC639" s="148" t="s">
        <v>2600</v>
      </c>
      <c r="AD639" s="247" t="s">
        <v>275</v>
      </c>
      <c r="AE639" s="248" t="s">
        <v>275</v>
      </c>
      <c r="AF639" s="249" t="s">
        <v>275</v>
      </c>
      <c r="AG639" s="148" t="s">
        <v>275</v>
      </c>
      <c r="AH639" s="250" t="s">
        <v>275</v>
      </c>
      <c r="AI639" s="149" t="s">
        <v>275</v>
      </c>
      <c r="AJ639" s="94"/>
    </row>
    <row r="640" spans="1:36" ht="26" outlineLevel="1" x14ac:dyDescent="0.3">
      <c r="A640" s="145">
        <v>623</v>
      </c>
      <c r="B640" s="146" t="s">
        <v>923</v>
      </c>
      <c r="C640" s="146" t="s">
        <v>465</v>
      </c>
      <c r="D640" s="145" t="s">
        <v>1387</v>
      </c>
      <c r="E640" s="245" t="s">
        <v>275</v>
      </c>
      <c r="F640" s="246" t="s">
        <v>275</v>
      </c>
      <c r="G640" s="246" t="s">
        <v>275</v>
      </c>
      <c r="H640" s="246" t="s">
        <v>275</v>
      </c>
      <c r="I640" s="246" t="s">
        <v>275</v>
      </c>
      <c r="J640" s="150" t="s">
        <v>925</v>
      </c>
      <c r="K640" s="151">
        <f t="shared" ref="K640:AA640" si="253">K649+K651*$AD$651+K653*$AD$653</f>
        <v>59.355635755605689</v>
      </c>
      <c r="L640" s="151">
        <f t="shared" si="253"/>
        <v>315.63772333964124</v>
      </c>
      <c r="M640" s="151">
        <f t="shared" si="253"/>
        <v>9.3802478265422806</v>
      </c>
      <c r="N640" s="151">
        <f t="shared" si="253"/>
        <v>55.580758249915533</v>
      </c>
      <c r="O640" s="151">
        <f t="shared" si="253"/>
        <v>53.709746004054956</v>
      </c>
      <c r="P640" s="151">
        <f t="shared" si="253"/>
        <v>119.55022076265276</v>
      </c>
      <c r="Q640" s="151">
        <f t="shared" si="253"/>
        <v>221.34390767103355</v>
      </c>
      <c r="R640" s="151">
        <f t="shared" si="253"/>
        <v>224.14424139759856</v>
      </c>
      <c r="S640" s="151">
        <f t="shared" si="253"/>
        <v>70.422333017706833</v>
      </c>
      <c r="T640" s="151">
        <f t="shared" si="253"/>
        <v>172.24315620938532</v>
      </c>
      <c r="U640" s="151">
        <f t="shared" si="253"/>
        <v>227.39265767026203</v>
      </c>
      <c r="V640" s="151">
        <f t="shared" si="253"/>
        <v>37.40878445911018</v>
      </c>
      <c r="W640" s="151">
        <f t="shared" si="253"/>
        <v>23.72481251932998</v>
      </c>
      <c r="X640" s="151">
        <f t="shared" si="253"/>
        <v>12.609910313798974</v>
      </c>
      <c r="Y640" s="151">
        <f t="shared" si="253"/>
        <v>211.05980144871938</v>
      </c>
      <c r="Z640" s="151">
        <f t="shared" si="253"/>
        <v>101.8859917511859</v>
      </c>
      <c r="AA640" s="151">
        <f t="shared" si="253"/>
        <v>8.5253468393022889</v>
      </c>
      <c r="AB640" s="150" t="s">
        <v>925</v>
      </c>
      <c r="AC640" s="148" t="s">
        <v>2601</v>
      </c>
      <c r="AD640" s="247" t="s">
        <v>275</v>
      </c>
      <c r="AE640" s="248" t="s">
        <v>275</v>
      </c>
      <c r="AF640" s="249" t="s">
        <v>275</v>
      </c>
      <c r="AG640" s="148" t="s">
        <v>275</v>
      </c>
      <c r="AH640" s="250" t="s">
        <v>275</v>
      </c>
      <c r="AI640" s="149" t="s">
        <v>275</v>
      </c>
      <c r="AJ640" s="94"/>
    </row>
    <row r="641" spans="1:36" ht="26" outlineLevel="1" x14ac:dyDescent="0.3">
      <c r="A641" s="145">
        <v>624</v>
      </c>
      <c r="B641" s="146" t="s">
        <v>923</v>
      </c>
      <c r="C641" s="146" t="s">
        <v>465</v>
      </c>
      <c r="D641" s="145" t="s">
        <v>1396</v>
      </c>
      <c r="E641" s="636" t="s">
        <v>275</v>
      </c>
      <c r="F641" s="637" t="s">
        <v>275</v>
      </c>
      <c r="G641" s="637" t="s">
        <v>275</v>
      </c>
      <c r="H641" s="637" t="s">
        <v>275</v>
      </c>
      <c r="I641" s="637" t="s">
        <v>275</v>
      </c>
      <c r="J641" s="150" t="s">
        <v>925</v>
      </c>
      <c r="K641" s="151">
        <f t="shared" ref="K641:AA641" si="254">K649+K650*$AD$650+K651*$AD$651</f>
        <v>59.561613865811175</v>
      </c>
      <c r="L641" s="151">
        <f t="shared" si="254"/>
        <v>316.10296256068705</v>
      </c>
      <c r="M641" s="151">
        <f t="shared" si="254"/>
        <v>9.7106401285988539</v>
      </c>
      <c r="N641" s="151">
        <f t="shared" si="254"/>
        <v>59.088807204473731</v>
      </c>
      <c r="O641" s="151">
        <f t="shared" si="254"/>
        <v>54.117905690163759</v>
      </c>
      <c r="P641" s="151">
        <f t="shared" si="254"/>
        <v>119.8170524619655</v>
      </c>
      <c r="Q641" s="151">
        <f t="shared" si="254"/>
        <v>224.88030105951626</v>
      </c>
      <c r="R641" s="151">
        <f t="shared" si="254"/>
        <v>226.34620543873186</v>
      </c>
      <c r="S641" s="151">
        <f t="shared" si="254"/>
        <v>71.258383385705756</v>
      </c>
      <c r="T641" s="151">
        <f t="shared" si="254"/>
        <v>173.12001724595615</v>
      </c>
      <c r="U641" s="151">
        <f t="shared" si="254"/>
        <v>234.25522869436821</v>
      </c>
      <c r="V641" s="151">
        <f t="shared" si="254"/>
        <v>37.709773375397283</v>
      </c>
      <c r="W641" s="151">
        <f t="shared" si="254"/>
        <v>23.922735732537568</v>
      </c>
      <c r="X641" s="151">
        <f t="shared" si="254"/>
        <v>13.525217485349204</v>
      </c>
      <c r="Y641" s="151">
        <f t="shared" si="254"/>
        <v>212.36339499614593</v>
      </c>
      <c r="Z641" s="151">
        <f t="shared" si="254"/>
        <v>104.27353185715705</v>
      </c>
      <c r="AA641" s="151">
        <f t="shared" si="254"/>
        <v>8.2694897976196184</v>
      </c>
      <c r="AB641" s="150" t="s">
        <v>925</v>
      </c>
      <c r="AC641" s="148" t="s">
        <v>2592</v>
      </c>
      <c r="AD641" s="640" t="s">
        <v>275</v>
      </c>
      <c r="AE641" s="641" t="s">
        <v>275</v>
      </c>
      <c r="AF641" s="642" t="s">
        <v>275</v>
      </c>
      <c r="AG641" s="639" t="s">
        <v>275</v>
      </c>
      <c r="AH641" s="250" t="s">
        <v>275</v>
      </c>
      <c r="AI641" s="643" t="s">
        <v>275</v>
      </c>
      <c r="AJ641" s="94"/>
    </row>
    <row r="642" spans="1:36" ht="26" outlineLevel="1" x14ac:dyDescent="0.3">
      <c r="A642" s="145">
        <v>625</v>
      </c>
      <c r="B642" s="146" t="s">
        <v>923</v>
      </c>
      <c r="C642" s="146" t="s">
        <v>465</v>
      </c>
      <c r="D642" s="145" t="s">
        <v>1395</v>
      </c>
      <c r="E642" s="636" t="s">
        <v>275</v>
      </c>
      <c r="F642" s="637" t="s">
        <v>275</v>
      </c>
      <c r="G642" s="637" t="s">
        <v>275</v>
      </c>
      <c r="H642" s="637" t="s">
        <v>275</v>
      </c>
      <c r="I642" s="637" t="s">
        <v>275</v>
      </c>
      <c r="J642" s="150" t="s">
        <v>925</v>
      </c>
      <c r="K642" s="151">
        <f t="shared" ref="K642:AA642" si="255">K649+K652*$AD$652+K653*$AD$653</f>
        <v>59.240987456019909</v>
      </c>
      <c r="L642" s="151">
        <f t="shared" si="255"/>
        <v>314.00675540541704</v>
      </c>
      <c r="M642" s="151">
        <f t="shared" si="255"/>
        <v>9.2984501753004967</v>
      </c>
      <c r="N642" s="151">
        <f t="shared" si="255"/>
        <v>49.329749028774295</v>
      </c>
      <c r="O642" s="151">
        <f t="shared" si="255"/>
        <v>52.376565334229518</v>
      </c>
      <c r="P642" s="151">
        <f t="shared" si="255"/>
        <v>117.43791510055756</v>
      </c>
      <c r="Q642" s="151">
        <f t="shared" si="255"/>
        <v>203.05466491185152</v>
      </c>
      <c r="R642" s="151">
        <f t="shared" si="255"/>
        <v>223.71657574133943</v>
      </c>
      <c r="S642" s="151">
        <f t="shared" si="255"/>
        <v>70.203751715885673</v>
      </c>
      <c r="T642" s="151">
        <f t="shared" si="255"/>
        <v>171.03920226363238</v>
      </c>
      <c r="U642" s="151">
        <f t="shared" si="255"/>
        <v>214.7038319821539</v>
      </c>
      <c r="V642" s="151">
        <f t="shared" si="255"/>
        <v>25.322057123344106</v>
      </c>
      <c r="W642" s="151">
        <f t="shared" si="255"/>
        <v>22.49142004212969</v>
      </c>
      <c r="X642" s="151">
        <f t="shared" si="255"/>
        <v>10.501840333041994</v>
      </c>
      <c r="Y642" s="151">
        <f t="shared" si="255"/>
        <v>194.15010618321776</v>
      </c>
      <c r="Z642" s="151">
        <f t="shared" si="255"/>
        <v>98.070016855532756</v>
      </c>
      <c r="AA642" s="151">
        <f t="shared" si="255"/>
        <v>8.3227133453018851</v>
      </c>
      <c r="AB642" s="150" t="s">
        <v>925</v>
      </c>
      <c r="AC642" s="148" t="s">
        <v>2602</v>
      </c>
      <c r="AD642" s="640" t="s">
        <v>275</v>
      </c>
      <c r="AE642" s="641" t="s">
        <v>275</v>
      </c>
      <c r="AF642" s="642" t="s">
        <v>275</v>
      </c>
      <c r="AG642" s="639" t="s">
        <v>275</v>
      </c>
      <c r="AH642" s="250" t="s">
        <v>275</v>
      </c>
      <c r="AI642" s="643" t="s">
        <v>275</v>
      </c>
      <c r="AJ642" s="94"/>
    </row>
    <row r="643" spans="1:36" ht="26" outlineLevel="1" x14ac:dyDescent="0.3">
      <c r="A643" s="145">
        <v>626</v>
      </c>
      <c r="B643" s="146" t="s">
        <v>923</v>
      </c>
      <c r="C643" s="146" t="s">
        <v>465</v>
      </c>
      <c r="D643" s="145" t="s">
        <v>1389</v>
      </c>
      <c r="E643" s="636" t="s">
        <v>275</v>
      </c>
      <c r="F643" s="637" t="s">
        <v>275</v>
      </c>
      <c r="G643" s="637" t="s">
        <v>275</v>
      </c>
      <c r="H643" s="637" t="s">
        <v>275</v>
      </c>
      <c r="I643" s="637" t="s">
        <v>275</v>
      </c>
      <c r="J643" s="150" t="s">
        <v>925</v>
      </c>
      <c r="K643" s="151">
        <f t="shared" ref="K643:AA643" si="256">K649+K651*$AD$651+K652*$AD$652</f>
        <v>59.451286091938414</v>
      </c>
      <c r="L643" s="151">
        <f t="shared" si="256"/>
        <v>315.66981496936575</v>
      </c>
      <c r="M643" s="151">
        <f t="shared" si="256"/>
        <v>9.3280889851320232</v>
      </c>
      <c r="N643" s="151">
        <f t="shared" si="256"/>
        <v>55.747604312322885</v>
      </c>
      <c r="O643" s="151">
        <f t="shared" si="256"/>
        <v>53.709219472235262</v>
      </c>
      <c r="P643" s="151">
        <f t="shared" si="256"/>
        <v>119.54694650058292</v>
      </c>
      <c r="Q643" s="151">
        <f t="shared" si="256"/>
        <v>221.19320704080562</v>
      </c>
      <c r="R643" s="151">
        <f t="shared" si="256"/>
        <v>232.0341211952055</v>
      </c>
      <c r="S643" s="151">
        <f t="shared" si="256"/>
        <v>70.631003533262302</v>
      </c>
      <c r="T643" s="151">
        <f t="shared" si="256"/>
        <v>176.19382297895206</v>
      </c>
      <c r="U643" s="151">
        <f t="shared" si="256"/>
        <v>227.09734729862703</v>
      </c>
      <c r="V643" s="151">
        <f t="shared" si="256"/>
        <v>37.40878445911018</v>
      </c>
      <c r="W643" s="151">
        <f t="shared" si="256"/>
        <v>23.684896731468786</v>
      </c>
      <c r="X643" s="151">
        <f t="shared" si="256"/>
        <v>12.614715622410571</v>
      </c>
      <c r="Y643" s="151">
        <f t="shared" si="256"/>
        <v>210.00897464840494</v>
      </c>
      <c r="Z643" s="151">
        <f t="shared" si="256"/>
        <v>101.81422486872623</v>
      </c>
      <c r="AA643" s="151">
        <f t="shared" si="256"/>
        <v>8.2329387916649512</v>
      </c>
      <c r="AB643" s="150" t="s">
        <v>925</v>
      </c>
      <c r="AC643" s="148" t="s">
        <v>2603</v>
      </c>
      <c r="AD643" s="640" t="s">
        <v>275</v>
      </c>
      <c r="AE643" s="641" t="s">
        <v>275</v>
      </c>
      <c r="AF643" s="642" t="s">
        <v>275</v>
      </c>
      <c r="AG643" s="639" t="s">
        <v>275</v>
      </c>
      <c r="AH643" s="250" t="s">
        <v>275</v>
      </c>
      <c r="AI643" s="643" t="s">
        <v>275</v>
      </c>
      <c r="AJ643" s="94"/>
    </row>
    <row r="644" spans="1:36" ht="26" outlineLevel="1" x14ac:dyDescent="0.3">
      <c r="A644" s="145">
        <v>627</v>
      </c>
      <c r="B644" s="146" t="s">
        <v>923</v>
      </c>
      <c r="C644" s="146" t="s">
        <v>465</v>
      </c>
      <c r="D644" s="145" t="s">
        <v>1391</v>
      </c>
      <c r="E644" s="636" t="s">
        <v>275</v>
      </c>
      <c r="F644" s="637" t="s">
        <v>275</v>
      </c>
      <c r="G644" s="637" t="s">
        <v>275</v>
      </c>
      <c r="H644" s="637" t="s">
        <v>275</v>
      </c>
      <c r="I644" s="637" t="s">
        <v>275</v>
      </c>
      <c r="J644" s="150" t="s">
        <v>925</v>
      </c>
      <c r="K644" s="151">
        <f t="shared" ref="K644:AA644" si="257">K649+K650*$AD$650+K652*$AD$652</f>
        <v>59.446965566225394</v>
      </c>
      <c r="L644" s="151">
        <f t="shared" si="257"/>
        <v>314.47199462646284</v>
      </c>
      <c r="M644" s="151">
        <f t="shared" si="257"/>
        <v>9.62884247735707</v>
      </c>
      <c r="N644" s="151">
        <f t="shared" si="257"/>
        <v>52.837797983332493</v>
      </c>
      <c r="O644" s="151">
        <f t="shared" si="257"/>
        <v>52.784725020338321</v>
      </c>
      <c r="P644" s="151">
        <f t="shared" si="257"/>
        <v>117.70474679987031</v>
      </c>
      <c r="Q644" s="151">
        <f t="shared" si="257"/>
        <v>206.59105830033423</v>
      </c>
      <c r="R644" s="151">
        <f t="shared" si="257"/>
        <v>225.91853978247272</v>
      </c>
      <c r="S644" s="151">
        <f t="shared" si="257"/>
        <v>71.039802083884595</v>
      </c>
      <c r="T644" s="151">
        <f t="shared" si="257"/>
        <v>171.91606330020321</v>
      </c>
      <c r="U644" s="151">
        <f t="shared" si="257"/>
        <v>221.56640300626009</v>
      </c>
      <c r="V644" s="151">
        <f t="shared" si="257"/>
        <v>25.623046039631205</v>
      </c>
      <c r="W644" s="151">
        <f t="shared" si="257"/>
        <v>22.689343255337278</v>
      </c>
      <c r="X644" s="151">
        <f t="shared" si="257"/>
        <v>11.417147504592224</v>
      </c>
      <c r="Y644" s="151">
        <f t="shared" si="257"/>
        <v>195.4536997306443</v>
      </c>
      <c r="Z644" s="151">
        <f t="shared" si="257"/>
        <v>100.45755696150391</v>
      </c>
      <c r="AA644" s="151">
        <f t="shared" si="257"/>
        <v>8.0668563036192147</v>
      </c>
      <c r="AB644" s="150" t="s">
        <v>925</v>
      </c>
      <c r="AC644" s="148" t="s">
        <v>2604</v>
      </c>
      <c r="AD644" s="640" t="s">
        <v>275</v>
      </c>
      <c r="AE644" s="641" t="s">
        <v>275</v>
      </c>
      <c r="AF644" s="642" t="s">
        <v>275</v>
      </c>
      <c r="AG644" s="639" t="s">
        <v>275</v>
      </c>
      <c r="AH644" s="250" t="s">
        <v>275</v>
      </c>
      <c r="AI644" s="643" t="s">
        <v>275</v>
      </c>
      <c r="AJ644" s="94"/>
    </row>
    <row r="645" spans="1:36" ht="26" outlineLevel="1" x14ac:dyDescent="0.3">
      <c r="A645" s="145">
        <v>628</v>
      </c>
      <c r="B645" s="146" t="s">
        <v>923</v>
      </c>
      <c r="C645" s="146" t="s">
        <v>465</v>
      </c>
      <c r="D645" s="145" t="s">
        <v>1388</v>
      </c>
      <c r="E645" s="245" t="s">
        <v>275</v>
      </c>
      <c r="F645" s="246" t="s">
        <v>275</v>
      </c>
      <c r="G645" s="246" t="s">
        <v>275</v>
      </c>
      <c r="H645" s="246" t="s">
        <v>275</v>
      </c>
      <c r="I645" s="246" t="s">
        <v>275</v>
      </c>
      <c r="J645" s="150" t="s">
        <v>925</v>
      </c>
      <c r="K645" s="151">
        <f t="shared" ref="K645:AA645" si="258">K649+K652*$AD$652</f>
        <v>59.201749025881867</v>
      </c>
      <c r="L645" s="151">
        <f t="shared" si="258"/>
        <v>314.00578177788287</v>
      </c>
      <c r="M645" s="151">
        <f t="shared" si="258"/>
        <v>9.2378375734782754</v>
      </c>
      <c r="N645" s="151">
        <f t="shared" si="258"/>
        <v>48.827012814643233</v>
      </c>
      <c r="O645" s="151">
        <f t="shared" si="258"/>
        <v>52.376031268377844</v>
      </c>
      <c r="P645" s="151">
        <f t="shared" si="258"/>
        <v>117.43423441502244</v>
      </c>
      <c r="Q645" s="151">
        <f t="shared" si="258"/>
        <v>202.90396428162359</v>
      </c>
      <c r="R645" s="151">
        <f t="shared" si="258"/>
        <v>223.71568367234704</v>
      </c>
      <c r="S645" s="151">
        <f t="shared" si="258"/>
        <v>70.197930691480877</v>
      </c>
      <c r="T645" s="151">
        <f t="shared" si="258"/>
        <v>170.80017678567924</v>
      </c>
      <c r="U645" s="151">
        <f t="shared" si="258"/>
        <v>214.4085216105189</v>
      </c>
      <c r="V645" s="151">
        <f t="shared" si="258"/>
        <v>25.322057123344106</v>
      </c>
      <c r="W645" s="151">
        <f t="shared" si="258"/>
        <v>22.451447419145101</v>
      </c>
      <c r="X645" s="151">
        <f t="shared" si="258"/>
        <v>10.488999594644662</v>
      </c>
      <c r="Y645" s="151">
        <f t="shared" si="258"/>
        <v>193.09927938290332</v>
      </c>
      <c r="Z645" s="151">
        <f t="shared" si="258"/>
        <v>97.998249973073086</v>
      </c>
      <c r="AA645" s="151">
        <f t="shared" si="258"/>
        <v>8.0303052976645475</v>
      </c>
      <c r="AB645" s="150" t="s">
        <v>925</v>
      </c>
      <c r="AC645" s="148" t="s">
        <v>2605</v>
      </c>
      <c r="AD645" s="247" t="s">
        <v>275</v>
      </c>
      <c r="AE645" s="248" t="s">
        <v>275</v>
      </c>
      <c r="AF645" s="249" t="s">
        <v>275</v>
      </c>
      <c r="AG645" s="148" t="s">
        <v>275</v>
      </c>
      <c r="AH645" s="250" t="s">
        <v>275</v>
      </c>
      <c r="AI645" s="149" t="s">
        <v>275</v>
      </c>
      <c r="AJ645" s="94"/>
    </row>
    <row r="646" spans="1:36" ht="26" outlineLevel="1" x14ac:dyDescent="0.3">
      <c r="A646" s="145">
        <v>629</v>
      </c>
      <c r="B646" s="146" t="s">
        <v>923</v>
      </c>
      <c r="C646" s="146" t="s">
        <v>465</v>
      </c>
      <c r="D646" s="145" t="s">
        <v>1390</v>
      </c>
      <c r="E646" s="636" t="s">
        <v>275</v>
      </c>
      <c r="F646" s="637" t="s">
        <v>275</v>
      </c>
      <c r="G646" s="637" t="s">
        <v>275</v>
      </c>
      <c r="H646" s="637" t="s">
        <v>275</v>
      </c>
      <c r="I646" s="637" t="s">
        <v>275</v>
      </c>
      <c r="J646" s="150" t="s">
        <v>925</v>
      </c>
      <c r="K646" s="151">
        <f t="shared" ref="K646:AA646" si="259">K649+K651*$AD$651</f>
        <v>59.316397325467648</v>
      </c>
      <c r="L646" s="151">
        <f t="shared" si="259"/>
        <v>315.63674971210708</v>
      </c>
      <c r="M646" s="151">
        <f t="shared" si="259"/>
        <v>9.3196352247200593</v>
      </c>
      <c r="N646" s="151">
        <f t="shared" si="259"/>
        <v>55.078022035784471</v>
      </c>
      <c r="O646" s="151">
        <f t="shared" si="259"/>
        <v>53.709211938203282</v>
      </c>
      <c r="P646" s="151">
        <f t="shared" si="259"/>
        <v>119.54654007711764</v>
      </c>
      <c r="Q646" s="151">
        <f t="shared" si="259"/>
        <v>221.19320704080562</v>
      </c>
      <c r="R646" s="151">
        <f t="shared" si="259"/>
        <v>224.14334932860618</v>
      </c>
      <c r="S646" s="151">
        <f t="shared" si="259"/>
        <v>70.416511993302038</v>
      </c>
      <c r="T646" s="151">
        <f t="shared" si="259"/>
        <v>172.00413073143218</v>
      </c>
      <c r="U646" s="151">
        <f t="shared" si="259"/>
        <v>227.09734729862703</v>
      </c>
      <c r="V646" s="151">
        <f t="shared" si="259"/>
        <v>37.40878445911018</v>
      </c>
      <c r="W646" s="151">
        <f t="shared" si="259"/>
        <v>23.684839896345391</v>
      </c>
      <c r="X646" s="151">
        <f t="shared" si="259"/>
        <v>12.597069575401642</v>
      </c>
      <c r="Y646" s="151">
        <f t="shared" si="259"/>
        <v>210.00897464840494</v>
      </c>
      <c r="Z646" s="151">
        <f t="shared" si="259"/>
        <v>101.81422486872623</v>
      </c>
      <c r="AA646" s="151">
        <f t="shared" si="259"/>
        <v>8.2329387916649512</v>
      </c>
      <c r="AB646" s="150" t="s">
        <v>925</v>
      </c>
      <c r="AC646" s="148" t="s">
        <v>2593</v>
      </c>
      <c r="AD646" s="640" t="s">
        <v>275</v>
      </c>
      <c r="AE646" s="641" t="s">
        <v>275</v>
      </c>
      <c r="AF646" s="642" t="s">
        <v>275</v>
      </c>
      <c r="AG646" s="639" t="s">
        <v>275</v>
      </c>
      <c r="AH646" s="250" t="s">
        <v>275</v>
      </c>
      <c r="AI646" s="643" t="s">
        <v>275</v>
      </c>
      <c r="AJ646" s="94"/>
    </row>
    <row r="647" spans="1:36" ht="26" outlineLevel="1" x14ac:dyDescent="0.3">
      <c r="A647" s="145">
        <v>630</v>
      </c>
      <c r="B647" s="146" t="s">
        <v>923</v>
      </c>
      <c r="C647" s="146" t="s">
        <v>465</v>
      </c>
      <c r="D647" s="145" t="s">
        <v>1393</v>
      </c>
      <c r="E647" s="636" t="s">
        <v>275</v>
      </c>
      <c r="F647" s="637" t="s">
        <v>275</v>
      </c>
      <c r="G647" s="637" t="s">
        <v>275</v>
      </c>
      <c r="H647" s="637" t="s">
        <v>275</v>
      </c>
      <c r="I647" s="637" t="s">
        <v>275</v>
      </c>
      <c r="J647" s="150" t="s">
        <v>925</v>
      </c>
      <c r="K647" s="151">
        <f t="shared" ref="K647:AA647" si="260">K649+K650*$AD$650</f>
        <v>59.312076799754628</v>
      </c>
      <c r="L647" s="151">
        <f t="shared" si="260"/>
        <v>314.43892936920417</v>
      </c>
      <c r="M647" s="151">
        <f t="shared" si="260"/>
        <v>9.6203887169451061</v>
      </c>
      <c r="N647" s="151">
        <f t="shared" si="260"/>
        <v>52.168215706794079</v>
      </c>
      <c r="O647" s="151">
        <f t="shared" si="260"/>
        <v>52.784717486306342</v>
      </c>
      <c r="P647" s="151">
        <f t="shared" si="260"/>
        <v>117.70434037640503</v>
      </c>
      <c r="Q647" s="151">
        <f t="shared" si="260"/>
        <v>206.59105830033423</v>
      </c>
      <c r="R647" s="151">
        <f t="shared" si="260"/>
        <v>218.0277679158734</v>
      </c>
      <c r="S647" s="151">
        <f t="shared" si="260"/>
        <v>70.825310543924331</v>
      </c>
      <c r="T647" s="151">
        <f t="shared" si="260"/>
        <v>167.72637105268333</v>
      </c>
      <c r="U647" s="151">
        <f t="shared" si="260"/>
        <v>221.56640300626009</v>
      </c>
      <c r="V647" s="151">
        <f t="shared" si="260"/>
        <v>25.623046039631205</v>
      </c>
      <c r="W647" s="151">
        <f t="shared" si="260"/>
        <v>22.689286420213882</v>
      </c>
      <c r="X647" s="151">
        <f t="shared" si="260"/>
        <v>11.399501457583295</v>
      </c>
      <c r="Y647" s="151">
        <f t="shared" si="260"/>
        <v>195.4536997306443</v>
      </c>
      <c r="Z647" s="151">
        <f t="shared" si="260"/>
        <v>100.45755696150391</v>
      </c>
      <c r="AA647" s="151">
        <f t="shared" si="260"/>
        <v>8.0668563036192147</v>
      </c>
      <c r="AB647" s="150" t="s">
        <v>925</v>
      </c>
      <c r="AC647" s="148" t="s">
        <v>2589</v>
      </c>
      <c r="AD647" s="640" t="s">
        <v>275</v>
      </c>
      <c r="AE647" s="641" t="s">
        <v>275</v>
      </c>
      <c r="AF647" s="642" t="s">
        <v>275</v>
      </c>
      <c r="AG647" s="639" t="s">
        <v>275</v>
      </c>
      <c r="AH647" s="250" t="s">
        <v>275</v>
      </c>
      <c r="AI647" s="643" t="s">
        <v>275</v>
      </c>
      <c r="AJ647" s="94"/>
    </row>
    <row r="648" spans="1:36" ht="26" outlineLevel="1" x14ac:dyDescent="0.3">
      <c r="A648" s="145">
        <v>631</v>
      </c>
      <c r="B648" s="146" t="s">
        <v>923</v>
      </c>
      <c r="C648" s="146" t="s">
        <v>465</v>
      </c>
      <c r="D648" s="145" t="s">
        <v>1394</v>
      </c>
      <c r="E648" s="636" t="s">
        <v>275</v>
      </c>
      <c r="F648" s="637" t="s">
        <v>275</v>
      </c>
      <c r="G648" s="637" t="s">
        <v>275</v>
      </c>
      <c r="H648" s="637" t="s">
        <v>275</v>
      </c>
      <c r="I648" s="637" t="s">
        <v>275</v>
      </c>
      <c r="J648" s="150" t="s">
        <v>925</v>
      </c>
      <c r="K648" s="151">
        <f t="shared" ref="K648:AA648" si="261">K649+K653*$AD$653</f>
        <v>59.106098689549142</v>
      </c>
      <c r="L648" s="151">
        <f t="shared" si="261"/>
        <v>313.97369014815837</v>
      </c>
      <c r="M648" s="151">
        <f t="shared" si="261"/>
        <v>9.2899964148885328</v>
      </c>
      <c r="N648" s="151">
        <f t="shared" si="261"/>
        <v>48.660166752235881</v>
      </c>
      <c r="O648" s="151">
        <f t="shared" si="261"/>
        <v>52.376557800197538</v>
      </c>
      <c r="P648" s="151">
        <f t="shared" si="261"/>
        <v>117.43750867709228</v>
      </c>
      <c r="Q648" s="151">
        <f t="shared" si="261"/>
        <v>203.05466491185152</v>
      </c>
      <c r="R648" s="151">
        <f t="shared" si="261"/>
        <v>215.8258038747401</v>
      </c>
      <c r="S648" s="151">
        <f t="shared" si="261"/>
        <v>69.989260175925409</v>
      </c>
      <c r="T648" s="151">
        <f t="shared" si="261"/>
        <v>166.8495100161125</v>
      </c>
      <c r="U648" s="151">
        <f t="shared" si="261"/>
        <v>214.7038319821539</v>
      </c>
      <c r="V648" s="151">
        <f t="shared" si="261"/>
        <v>25.322057123344106</v>
      </c>
      <c r="W648" s="151">
        <f t="shared" si="261"/>
        <v>22.491363207006295</v>
      </c>
      <c r="X648" s="151">
        <f t="shared" si="261"/>
        <v>10.484194286033064</v>
      </c>
      <c r="Y648" s="151">
        <f t="shared" si="261"/>
        <v>194.15010618321776</v>
      </c>
      <c r="Z648" s="151">
        <f t="shared" si="261"/>
        <v>98.070016855532756</v>
      </c>
      <c r="AA648" s="151">
        <f t="shared" si="261"/>
        <v>8.3227133453018851</v>
      </c>
      <c r="AB648" s="150" t="s">
        <v>925</v>
      </c>
      <c r="AC648" s="148" t="s">
        <v>2606</v>
      </c>
      <c r="AD648" s="640" t="s">
        <v>275</v>
      </c>
      <c r="AE648" s="641" t="s">
        <v>275</v>
      </c>
      <c r="AF648" s="642" t="s">
        <v>275</v>
      </c>
      <c r="AG648" s="639" t="s">
        <v>275</v>
      </c>
      <c r="AH648" s="250" t="s">
        <v>275</v>
      </c>
      <c r="AI648" s="643" t="s">
        <v>275</v>
      </c>
      <c r="AJ648" s="94"/>
    </row>
    <row r="649" spans="1:36" ht="26" outlineLevel="1" x14ac:dyDescent="0.3">
      <c r="A649" s="165">
        <v>632</v>
      </c>
      <c r="B649" s="166" t="s">
        <v>923</v>
      </c>
      <c r="C649" s="293" t="s">
        <v>465</v>
      </c>
      <c r="D649" s="187" t="s">
        <v>1493</v>
      </c>
      <c r="E649" s="188" t="s">
        <v>3835</v>
      </c>
      <c r="F649" s="189">
        <v>3</v>
      </c>
      <c r="G649" s="190">
        <v>30</v>
      </c>
      <c r="H649" s="190">
        <v>116</v>
      </c>
      <c r="I649" s="190">
        <v>116</v>
      </c>
      <c r="J649" s="170" t="s">
        <v>925</v>
      </c>
      <c r="K649" s="170">
        <v>59.066860259411101</v>
      </c>
      <c r="L649" s="170">
        <v>313.9727165206242</v>
      </c>
      <c r="M649" s="170">
        <v>9.2293838130663115</v>
      </c>
      <c r="N649" s="170">
        <v>48.157430538104819</v>
      </c>
      <c r="O649" s="170">
        <v>52.376023734345864</v>
      </c>
      <c r="P649" s="170">
        <v>117.43382799155717</v>
      </c>
      <c r="Q649" s="170">
        <v>202.90396428162359</v>
      </c>
      <c r="R649" s="170">
        <v>215.82491180574772</v>
      </c>
      <c r="S649" s="170">
        <v>69.983439151520614</v>
      </c>
      <c r="T649" s="170">
        <v>166.61048453815937</v>
      </c>
      <c r="U649" s="170">
        <v>214.4085216105189</v>
      </c>
      <c r="V649" s="170">
        <v>25.322057123344106</v>
      </c>
      <c r="W649" s="170">
        <v>22.451390584021706</v>
      </c>
      <c r="X649" s="170">
        <v>10.471353547635733</v>
      </c>
      <c r="Y649" s="170">
        <v>193.09927938290332</v>
      </c>
      <c r="Z649" s="170">
        <v>97.998249973073086</v>
      </c>
      <c r="AA649" s="170">
        <v>8.0303052976645475</v>
      </c>
      <c r="AB649" s="170" t="s">
        <v>925</v>
      </c>
      <c r="AC649" s="166" t="s">
        <v>1923</v>
      </c>
      <c r="AD649" s="241" t="s">
        <v>275</v>
      </c>
      <c r="AE649" s="193" t="s">
        <v>275</v>
      </c>
      <c r="AF649" s="192" t="s">
        <v>275</v>
      </c>
      <c r="AG649" s="191" t="s">
        <v>275</v>
      </c>
      <c r="AH649" s="194" t="s">
        <v>275</v>
      </c>
      <c r="AI649" s="169" t="s">
        <v>275</v>
      </c>
      <c r="AJ649" s="94"/>
    </row>
    <row r="650" spans="1:36" ht="78" outlineLevel="1" x14ac:dyDescent="0.3">
      <c r="A650" s="165">
        <v>633</v>
      </c>
      <c r="B650" s="166" t="s">
        <v>923</v>
      </c>
      <c r="C650" s="293" t="s">
        <v>275</v>
      </c>
      <c r="D650" s="187" t="s">
        <v>949</v>
      </c>
      <c r="E650" s="188" t="s">
        <v>3836</v>
      </c>
      <c r="F650" s="189">
        <v>3</v>
      </c>
      <c r="G650" s="190">
        <v>32</v>
      </c>
      <c r="H650" s="190">
        <v>117</v>
      </c>
      <c r="I650" s="190">
        <v>117</v>
      </c>
      <c r="J650" s="170" t="s">
        <v>926</v>
      </c>
      <c r="K650" s="170">
        <v>5.3947638875576451E-2</v>
      </c>
      <c r="L650" s="170">
        <v>0.10256682668759823</v>
      </c>
      <c r="M650" s="170">
        <v>8.6021078853334848E-2</v>
      </c>
      <c r="N650" s="170">
        <v>0.88237273711163688</v>
      </c>
      <c r="O650" s="170">
        <v>8.9912625431304807E-2</v>
      </c>
      <c r="P650" s="170">
        <v>5.9512724666530854E-2</v>
      </c>
      <c r="Q650" s="170">
        <v>0.81116068411634101</v>
      </c>
      <c r="R650" s="170">
        <v>0.48462834422765244</v>
      </c>
      <c r="S650" s="170">
        <v>0.1852117063288167</v>
      </c>
      <c r="T650" s="170">
        <v>0.24549503319527299</v>
      </c>
      <c r="U650" s="170">
        <v>1.5747339070630633</v>
      </c>
      <c r="V650" s="170">
        <v>6.6217561583162332E-2</v>
      </c>
      <c r="W650" s="170">
        <v>5.2337083962279048E-2</v>
      </c>
      <c r="X650" s="170">
        <v>0.20419254018846364</v>
      </c>
      <c r="Y650" s="170">
        <v>0.51797247650301326</v>
      </c>
      <c r="Z650" s="170">
        <v>0.54104753745478174</v>
      </c>
      <c r="AA650" s="170">
        <v>8.0412213100267971E-3</v>
      </c>
      <c r="AB650" s="170" t="s">
        <v>926</v>
      </c>
      <c r="AC650" s="166" t="s">
        <v>1923</v>
      </c>
      <c r="AD650" s="170">
        <f>1/0.22</f>
        <v>4.5454545454545459</v>
      </c>
      <c r="AE650" s="193" t="s">
        <v>2588</v>
      </c>
      <c r="AF650" s="242" t="s">
        <v>2587</v>
      </c>
      <c r="AG650" s="191" t="s">
        <v>2520</v>
      </c>
      <c r="AH650" s="375" t="s">
        <v>2517</v>
      </c>
      <c r="AI650" s="169" t="s">
        <v>275</v>
      </c>
      <c r="AJ650" s="94"/>
    </row>
    <row r="651" spans="1:36" ht="78" outlineLevel="1" x14ac:dyDescent="0.3">
      <c r="A651" s="165">
        <v>634</v>
      </c>
      <c r="B651" s="166" t="s">
        <v>923</v>
      </c>
      <c r="C651" s="293" t="s">
        <v>275</v>
      </c>
      <c r="D651" s="187" t="s">
        <v>181</v>
      </c>
      <c r="E651" s="188" t="s">
        <v>3837</v>
      </c>
      <c r="F651" s="189">
        <v>3</v>
      </c>
      <c r="G651" s="190">
        <v>32</v>
      </c>
      <c r="H651" s="190">
        <v>118</v>
      </c>
      <c r="I651" s="190">
        <v>118</v>
      </c>
      <c r="J651" s="170" t="s">
        <v>926</v>
      </c>
      <c r="K651" s="170">
        <v>0.1297592743494044</v>
      </c>
      <c r="L651" s="170">
        <v>0.86529725957110259</v>
      </c>
      <c r="M651" s="170">
        <v>4.6930734059948638E-2</v>
      </c>
      <c r="N651" s="170">
        <v>3.5987075787934195</v>
      </c>
      <c r="O651" s="170">
        <v>0.69325786600585737</v>
      </c>
      <c r="P651" s="170">
        <v>1.0986102844914469</v>
      </c>
      <c r="Q651" s="170">
        <v>9.5104062347746527</v>
      </c>
      <c r="R651" s="170">
        <v>4.325587511886404</v>
      </c>
      <c r="S651" s="170">
        <v>0.22519787772633884</v>
      </c>
      <c r="T651" s="170">
        <v>2.8046960205018641</v>
      </c>
      <c r="U651" s="170">
        <v>6.5981893578162234</v>
      </c>
      <c r="V651" s="170">
        <v>6.2850982145983609</v>
      </c>
      <c r="W651" s="170">
        <v>0.6413936424083162</v>
      </c>
      <c r="X651" s="170">
        <v>1.1053723344382731</v>
      </c>
      <c r="Y651" s="170">
        <v>8.7930415380608444</v>
      </c>
      <c r="Z651" s="170">
        <v>1.9843069457396327</v>
      </c>
      <c r="AA651" s="170">
        <v>0.10536941688020969</v>
      </c>
      <c r="AB651" s="170" t="s">
        <v>926</v>
      </c>
      <c r="AC651" s="166" t="s">
        <v>1923</v>
      </c>
      <c r="AD651" s="170">
        <f>1/0.52</f>
        <v>1.9230769230769229</v>
      </c>
      <c r="AE651" s="193" t="s">
        <v>2591</v>
      </c>
      <c r="AF651" s="192" t="s">
        <v>2590</v>
      </c>
      <c r="AG651" s="191" t="s">
        <v>2520</v>
      </c>
      <c r="AH651" s="375" t="s">
        <v>2517</v>
      </c>
      <c r="AI651" s="169" t="s">
        <v>275</v>
      </c>
      <c r="AJ651" s="94"/>
    </row>
    <row r="652" spans="1:36" ht="78" outlineLevel="1" x14ac:dyDescent="0.3">
      <c r="A652" s="261">
        <v>635</v>
      </c>
      <c r="B652" s="262" t="s">
        <v>923</v>
      </c>
      <c r="C652" s="262" t="s">
        <v>275</v>
      </c>
      <c r="D652" s="261" t="s">
        <v>950</v>
      </c>
      <c r="E652" s="263" t="s">
        <v>3838</v>
      </c>
      <c r="F652" s="264" t="s">
        <v>275</v>
      </c>
      <c r="G652" s="264" t="s">
        <v>275</v>
      </c>
      <c r="H652" s="264" t="s">
        <v>275</v>
      </c>
      <c r="I652" s="264">
        <v>119</v>
      </c>
      <c r="J652" s="265" t="s">
        <v>926</v>
      </c>
      <c r="K652" s="265">
        <v>2.967552862356777E-2</v>
      </c>
      <c r="L652" s="265">
        <v>7.2743565969129002E-3</v>
      </c>
      <c r="M652" s="265">
        <v>1.8598272906320574E-3</v>
      </c>
      <c r="N652" s="265">
        <v>0.14730810083845169</v>
      </c>
      <c r="O652" s="265">
        <v>1.6574870358613176E-6</v>
      </c>
      <c r="P652" s="265">
        <v>8.9413162361529622E-5</v>
      </c>
      <c r="Q652" s="265">
        <v>0</v>
      </c>
      <c r="R652" s="265">
        <v>1.7359698106518489</v>
      </c>
      <c r="S652" s="265">
        <v>4.7188138791258806E-2</v>
      </c>
      <c r="T652" s="265">
        <v>0.92173229445437421</v>
      </c>
      <c r="U652" s="265">
        <v>0</v>
      </c>
      <c r="V652" s="265">
        <v>0</v>
      </c>
      <c r="W652" s="265">
        <v>1.2503727146785063E-5</v>
      </c>
      <c r="X652" s="265">
        <v>3.8821303419645892E-3</v>
      </c>
      <c r="Y652" s="265">
        <v>0</v>
      </c>
      <c r="Z652" s="265">
        <v>0</v>
      </c>
      <c r="AA652" s="265">
        <v>0</v>
      </c>
      <c r="AB652" s="265" t="s">
        <v>926</v>
      </c>
      <c r="AC652" s="269" t="s">
        <v>1967</v>
      </c>
      <c r="AD652" s="265">
        <f>1/0.22</f>
        <v>4.5454545454545459</v>
      </c>
      <c r="AE652" s="271" t="s">
        <v>2594</v>
      </c>
      <c r="AF652" s="479" t="s">
        <v>2587</v>
      </c>
      <c r="AG652" s="269" t="s">
        <v>2520</v>
      </c>
      <c r="AH652" s="645" t="s">
        <v>2517</v>
      </c>
      <c r="AI652" s="274">
        <v>9009</v>
      </c>
      <c r="AJ652" s="94"/>
    </row>
    <row r="653" spans="1:36" ht="78" outlineLevel="1" x14ac:dyDescent="0.3">
      <c r="A653" s="165">
        <v>636</v>
      </c>
      <c r="B653" s="166" t="s">
        <v>923</v>
      </c>
      <c r="C653" s="293" t="s">
        <v>275</v>
      </c>
      <c r="D653" s="187" t="s">
        <v>951</v>
      </c>
      <c r="E653" s="188" t="s">
        <v>3839</v>
      </c>
      <c r="F653" s="189">
        <v>3</v>
      </c>
      <c r="G653" s="190">
        <v>32</v>
      </c>
      <c r="H653" s="190">
        <v>121</v>
      </c>
      <c r="I653" s="190">
        <v>121</v>
      </c>
      <c r="J653" s="170" t="s">
        <v>926</v>
      </c>
      <c r="K653" s="170">
        <v>8.6324546303696032E-3</v>
      </c>
      <c r="L653" s="170">
        <v>2.1419805751906367E-4</v>
      </c>
      <c r="M653" s="170">
        <v>1.3334772400888794E-2</v>
      </c>
      <c r="N653" s="170">
        <v>0.11060196710883428</v>
      </c>
      <c r="O653" s="170">
        <v>1.1749448736855389E-4</v>
      </c>
      <c r="P653" s="170">
        <v>8.0975081772652769E-4</v>
      </c>
      <c r="Q653" s="170">
        <v>3.3154138650145382E-2</v>
      </c>
      <c r="R653" s="170">
        <v>1.9625517832587688E-4</v>
      </c>
      <c r="S653" s="170">
        <v>1.2806253690542083E-3</v>
      </c>
      <c r="T653" s="170">
        <v>5.2585605149689171E-2</v>
      </c>
      <c r="U653" s="170">
        <v>6.496828175970211E-2</v>
      </c>
      <c r="V653" s="170">
        <v>0</v>
      </c>
      <c r="W653" s="170">
        <v>8.7939770566092552E-3</v>
      </c>
      <c r="X653" s="170">
        <v>2.8249624474128627E-3</v>
      </c>
      <c r="Y653" s="170">
        <v>0.23118189606917511</v>
      </c>
      <c r="Z653" s="170">
        <v>1.5788714141126533E-2</v>
      </c>
      <c r="AA653" s="170">
        <v>6.4329770480214377E-2</v>
      </c>
      <c r="AB653" s="170" t="s">
        <v>926</v>
      </c>
      <c r="AC653" s="166" t="s">
        <v>1923</v>
      </c>
      <c r="AD653" s="170">
        <f>AD652</f>
        <v>4.5454545454545459</v>
      </c>
      <c r="AE653" s="429" t="s">
        <v>2467</v>
      </c>
      <c r="AF653" s="242" t="s">
        <v>275</v>
      </c>
      <c r="AG653" s="191" t="s">
        <v>2468</v>
      </c>
      <c r="AH653" s="193" t="s">
        <v>275</v>
      </c>
      <c r="AI653" s="285" t="s">
        <v>275</v>
      </c>
      <c r="AJ653" s="94"/>
    </row>
    <row r="654" spans="1:36" ht="52" outlineLevel="1" x14ac:dyDescent="0.3">
      <c r="A654" s="165">
        <v>637</v>
      </c>
      <c r="B654" s="166" t="s">
        <v>923</v>
      </c>
      <c r="C654" s="293" t="s">
        <v>466</v>
      </c>
      <c r="D654" s="187" t="s">
        <v>1482</v>
      </c>
      <c r="E654" s="188" t="s">
        <v>3840</v>
      </c>
      <c r="F654" s="189">
        <v>3</v>
      </c>
      <c r="G654" s="190">
        <v>30</v>
      </c>
      <c r="H654" s="190">
        <v>122</v>
      </c>
      <c r="I654" s="190">
        <v>122</v>
      </c>
      <c r="J654" s="170" t="s">
        <v>925</v>
      </c>
      <c r="K654" s="170">
        <v>0.18466776741610905</v>
      </c>
      <c r="L654" s="170">
        <v>0.1750760610011802</v>
      </c>
      <c r="M654" s="170">
        <v>42.161663869922847</v>
      </c>
      <c r="N654" s="170">
        <v>1.6125171777774596</v>
      </c>
      <c r="O654" s="170">
        <v>3.0552813173145967</v>
      </c>
      <c r="P654" s="170">
        <v>6.6667454984652403</v>
      </c>
      <c r="Q654" s="170">
        <v>0.93022832436022951</v>
      </c>
      <c r="R654" s="170">
        <v>0.31992442576602004</v>
      </c>
      <c r="S654" s="170">
        <v>64.649552205376452</v>
      </c>
      <c r="T654" s="170">
        <v>5.3665908199228216</v>
      </c>
      <c r="U654" s="170">
        <v>0.30188918549268384</v>
      </c>
      <c r="V654" s="170">
        <v>3.1342256769632399</v>
      </c>
      <c r="W654" s="170">
        <v>28.834887435909952</v>
      </c>
      <c r="X654" s="170">
        <v>61.55252243993111</v>
      </c>
      <c r="Y654" s="170">
        <v>0.15426831505892152</v>
      </c>
      <c r="Z654" s="170">
        <v>221.93745181161736</v>
      </c>
      <c r="AA654" s="170">
        <v>0</v>
      </c>
      <c r="AB654" s="170" t="s">
        <v>925</v>
      </c>
      <c r="AC654" s="166" t="s">
        <v>1923</v>
      </c>
      <c r="AD654" s="241" t="s">
        <v>275</v>
      </c>
      <c r="AE654" s="193" t="s">
        <v>275</v>
      </c>
      <c r="AF654" s="192" t="s">
        <v>275</v>
      </c>
      <c r="AG654" s="191" t="s">
        <v>275</v>
      </c>
      <c r="AH654" s="194" t="s">
        <v>275</v>
      </c>
      <c r="AI654" s="169" t="s">
        <v>275</v>
      </c>
      <c r="AJ654" s="94"/>
    </row>
    <row r="655" spans="1:36" ht="39" outlineLevel="1" x14ac:dyDescent="0.3">
      <c r="A655" s="165">
        <v>638</v>
      </c>
      <c r="B655" s="166" t="s">
        <v>923</v>
      </c>
      <c r="C655" s="166" t="s">
        <v>100</v>
      </c>
      <c r="D655" s="187" t="s">
        <v>3608</v>
      </c>
      <c r="E655" s="188" t="s">
        <v>3841</v>
      </c>
      <c r="F655" s="189">
        <v>3</v>
      </c>
      <c r="G655" s="190">
        <v>30</v>
      </c>
      <c r="H655" s="190">
        <v>135</v>
      </c>
      <c r="I655" s="190">
        <v>135</v>
      </c>
      <c r="J655" s="170" t="s">
        <v>925</v>
      </c>
      <c r="K655" s="170">
        <v>0</v>
      </c>
      <c r="L655" s="170">
        <v>0</v>
      </c>
      <c r="M655" s="170">
        <v>0</v>
      </c>
      <c r="N655" s="170">
        <v>8.2011704518684565E-3</v>
      </c>
      <c r="O655" s="170">
        <v>0.25583484319231653</v>
      </c>
      <c r="P655" s="170">
        <v>1.2684958658626935</v>
      </c>
      <c r="Q655" s="170">
        <v>0</v>
      </c>
      <c r="R655" s="170">
        <v>0</v>
      </c>
      <c r="S655" s="170">
        <v>0</v>
      </c>
      <c r="T655" s="170">
        <v>3.5205638971963456E-6</v>
      </c>
      <c r="U655" s="170">
        <v>0</v>
      </c>
      <c r="V655" s="170">
        <v>10.744789073201781</v>
      </c>
      <c r="W655" s="170">
        <v>0</v>
      </c>
      <c r="X655" s="170">
        <v>0</v>
      </c>
      <c r="Y655" s="170">
        <v>3.7585955224255863E-4</v>
      </c>
      <c r="Z655" s="170">
        <v>0</v>
      </c>
      <c r="AA655" s="170">
        <v>0</v>
      </c>
      <c r="AB655" s="170" t="s">
        <v>925</v>
      </c>
      <c r="AC655" s="166" t="s">
        <v>1923</v>
      </c>
      <c r="AD655" s="241" t="s">
        <v>275</v>
      </c>
      <c r="AE655" s="193" t="s">
        <v>275</v>
      </c>
      <c r="AF655" s="192" t="s">
        <v>275</v>
      </c>
      <c r="AG655" s="191" t="s">
        <v>275</v>
      </c>
      <c r="AH655" s="194" t="s">
        <v>275</v>
      </c>
      <c r="AI655" s="169" t="s">
        <v>275</v>
      </c>
      <c r="AJ655" s="94"/>
    </row>
    <row r="656" spans="1:36" ht="26" outlineLevel="1" x14ac:dyDescent="0.3">
      <c r="A656" s="165">
        <v>639</v>
      </c>
      <c r="B656" s="166" t="s">
        <v>923</v>
      </c>
      <c r="C656" s="293" t="s">
        <v>467</v>
      </c>
      <c r="D656" s="187" t="s">
        <v>3610</v>
      </c>
      <c r="E656" s="188" t="s">
        <v>3842</v>
      </c>
      <c r="F656" s="189">
        <v>3</v>
      </c>
      <c r="G656" s="190">
        <v>30</v>
      </c>
      <c r="H656" s="190">
        <v>136</v>
      </c>
      <c r="I656" s="190">
        <v>136</v>
      </c>
      <c r="J656" s="170" t="s">
        <v>925</v>
      </c>
      <c r="K656" s="170">
        <v>6.5608374781364804E-4</v>
      </c>
      <c r="L656" s="170">
        <v>0</v>
      </c>
      <c r="M656" s="170">
        <v>25.120337152002524</v>
      </c>
      <c r="N656" s="170">
        <v>3.8594182646854693E-2</v>
      </c>
      <c r="O656" s="170">
        <v>1.2926413566317966E-2</v>
      </c>
      <c r="P656" s="170">
        <v>0.96557243221195133</v>
      </c>
      <c r="Q656" s="170">
        <v>0</v>
      </c>
      <c r="R656" s="170">
        <v>0</v>
      </c>
      <c r="S656" s="170">
        <v>1.9293977780009675</v>
      </c>
      <c r="T656" s="170">
        <v>0.83653608267055513</v>
      </c>
      <c r="U656" s="170">
        <v>0</v>
      </c>
      <c r="V656" s="170">
        <v>19.935863188892629</v>
      </c>
      <c r="W656" s="170">
        <v>6.7118575738052328</v>
      </c>
      <c r="X656" s="170">
        <v>31.91491204055405</v>
      </c>
      <c r="Y656" s="170">
        <v>0</v>
      </c>
      <c r="Z656" s="170">
        <v>10.732570021512943</v>
      </c>
      <c r="AA656" s="170">
        <v>264.31175272947661</v>
      </c>
      <c r="AB656" s="170" t="s">
        <v>925</v>
      </c>
      <c r="AC656" s="166" t="s">
        <v>1923</v>
      </c>
      <c r="AD656" s="241" t="s">
        <v>275</v>
      </c>
      <c r="AE656" s="193" t="s">
        <v>275</v>
      </c>
      <c r="AF656" s="192" t="s">
        <v>275</v>
      </c>
      <c r="AG656" s="191" t="s">
        <v>275</v>
      </c>
      <c r="AH656" s="194" t="s">
        <v>275</v>
      </c>
      <c r="AI656" s="169" t="s">
        <v>275</v>
      </c>
      <c r="AJ656" s="94"/>
    </row>
    <row r="657" spans="1:36" ht="26" outlineLevel="1" x14ac:dyDescent="0.3">
      <c r="A657" s="646">
        <v>640</v>
      </c>
      <c r="B657" s="647" t="s">
        <v>275</v>
      </c>
      <c r="C657" s="647" t="s">
        <v>1373</v>
      </c>
      <c r="D657" s="646" t="s">
        <v>3609</v>
      </c>
      <c r="E657" s="693" t="s">
        <v>3843</v>
      </c>
      <c r="F657" s="694" t="s">
        <v>275</v>
      </c>
      <c r="G657" s="694" t="s">
        <v>275</v>
      </c>
      <c r="H657" s="654" t="s">
        <v>275</v>
      </c>
      <c r="I657" s="654" t="s">
        <v>275</v>
      </c>
      <c r="J657" s="695" t="s">
        <v>925</v>
      </c>
      <c r="K657" s="651" t="s">
        <v>1351</v>
      </c>
      <c r="L657" s="651" t="s">
        <v>1351</v>
      </c>
      <c r="M657" s="651" t="s">
        <v>1351</v>
      </c>
      <c r="N657" s="651" t="s">
        <v>1351</v>
      </c>
      <c r="O657" s="651" t="s">
        <v>1351</v>
      </c>
      <c r="P657" s="651" t="s">
        <v>1351</v>
      </c>
      <c r="Q657" s="651" t="s">
        <v>1351</v>
      </c>
      <c r="R657" s="651" t="s">
        <v>1351</v>
      </c>
      <c r="S657" s="651" t="s">
        <v>1351</v>
      </c>
      <c r="T657" s="651" t="s">
        <v>1351</v>
      </c>
      <c r="U657" s="651" t="s">
        <v>1351</v>
      </c>
      <c r="V657" s="651" t="s">
        <v>1351</v>
      </c>
      <c r="W657" s="651" t="s">
        <v>1351</v>
      </c>
      <c r="X657" s="651" t="s">
        <v>1351</v>
      </c>
      <c r="Y657" s="651" t="s">
        <v>1351</v>
      </c>
      <c r="Z657" s="651" t="s">
        <v>1351</v>
      </c>
      <c r="AA657" s="651" t="s">
        <v>1351</v>
      </c>
      <c r="AB657" s="695" t="s">
        <v>275</v>
      </c>
      <c r="AC657" s="649" t="s">
        <v>1345</v>
      </c>
      <c r="AD657" s="652" t="s">
        <v>275</v>
      </c>
      <c r="AE657" s="653" t="s">
        <v>275</v>
      </c>
      <c r="AF657" s="654" t="s">
        <v>275</v>
      </c>
      <c r="AG657" s="649" t="s">
        <v>275</v>
      </c>
      <c r="AH657" s="478" t="s">
        <v>275</v>
      </c>
      <c r="AI657" s="655" t="s">
        <v>275</v>
      </c>
      <c r="AJ657" s="94"/>
    </row>
    <row r="658" spans="1:36" ht="26" outlineLevel="1" x14ac:dyDescent="0.3">
      <c r="A658" s="624">
        <v>641</v>
      </c>
      <c r="B658" s="625" t="s">
        <v>275</v>
      </c>
      <c r="C658" s="625" t="s">
        <v>275</v>
      </c>
      <c r="D658" s="624" t="s">
        <v>1500</v>
      </c>
      <c r="E658" s="626" t="s">
        <v>3844</v>
      </c>
      <c r="F658" s="627" t="s">
        <v>275</v>
      </c>
      <c r="G658" s="627" t="s">
        <v>275</v>
      </c>
      <c r="H658" s="627" t="s">
        <v>275</v>
      </c>
      <c r="I658" s="627" t="s">
        <v>275</v>
      </c>
      <c r="J658" s="628" t="s">
        <v>925</v>
      </c>
      <c r="K658" s="628" t="s">
        <v>1351</v>
      </c>
      <c r="L658" s="628" t="s">
        <v>1351</v>
      </c>
      <c r="M658" s="628" t="s">
        <v>1351</v>
      </c>
      <c r="N658" s="628" t="s">
        <v>1351</v>
      </c>
      <c r="O658" s="628" t="s">
        <v>1351</v>
      </c>
      <c r="P658" s="628" t="s">
        <v>1351</v>
      </c>
      <c r="Q658" s="628" t="s">
        <v>1351</v>
      </c>
      <c r="R658" s="628" t="s">
        <v>1351</v>
      </c>
      <c r="S658" s="628" t="s">
        <v>1351</v>
      </c>
      <c r="T658" s="628" t="s">
        <v>1351</v>
      </c>
      <c r="U658" s="628" t="s">
        <v>1351</v>
      </c>
      <c r="V658" s="628" t="s">
        <v>1351</v>
      </c>
      <c r="W658" s="628" t="s">
        <v>1351</v>
      </c>
      <c r="X658" s="628" t="s">
        <v>1351</v>
      </c>
      <c r="Y658" s="628" t="s">
        <v>1351</v>
      </c>
      <c r="Z658" s="628" t="s">
        <v>1351</v>
      </c>
      <c r="AA658" s="628" t="s">
        <v>1351</v>
      </c>
      <c r="AB658" s="628" t="s">
        <v>275</v>
      </c>
      <c r="AC658" s="629" t="s">
        <v>1345</v>
      </c>
      <c r="AD658" s="630" t="s">
        <v>275</v>
      </c>
      <c r="AE658" s="631" t="s">
        <v>275</v>
      </c>
      <c r="AF658" s="632" t="s">
        <v>275</v>
      </c>
      <c r="AG658" s="629" t="s">
        <v>275</v>
      </c>
      <c r="AH658" s="417" t="s">
        <v>275</v>
      </c>
      <c r="AI658" s="633" t="s">
        <v>275</v>
      </c>
      <c r="AJ658" s="94"/>
    </row>
    <row r="659" spans="1:36" ht="26" outlineLevel="1" x14ac:dyDescent="0.3">
      <c r="A659" s="624">
        <v>642</v>
      </c>
      <c r="B659" s="625" t="s">
        <v>275</v>
      </c>
      <c r="C659" s="625" t="s">
        <v>1378</v>
      </c>
      <c r="D659" s="624" t="s">
        <v>1496</v>
      </c>
      <c r="E659" s="626" t="s">
        <v>3845</v>
      </c>
      <c r="F659" s="627" t="s">
        <v>275</v>
      </c>
      <c r="G659" s="627" t="s">
        <v>275</v>
      </c>
      <c r="H659" s="627" t="s">
        <v>275</v>
      </c>
      <c r="I659" s="627" t="s">
        <v>275</v>
      </c>
      <c r="J659" s="628" t="s">
        <v>925</v>
      </c>
      <c r="K659" s="628" t="s">
        <v>1351</v>
      </c>
      <c r="L659" s="628" t="s">
        <v>1351</v>
      </c>
      <c r="M659" s="628" t="s">
        <v>1351</v>
      </c>
      <c r="N659" s="628" t="s">
        <v>1351</v>
      </c>
      <c r="O659" s="628" t="s">
        <v>1351</v>
      </c>
      <c r="P659" s="628" t="s">
        <v>1351</v>
      </c>
      <c r="Q659" s="628" t="s">
        <v>1351</v>
      </c>
      <c r="R659" s="628" t="s">
        <v>1351</v>
      </c>
      <c r="S659" s="628" t="s">
        <v>1351</v>
      </c>
      <c r="T659" s="628" t="s">
        <v>1351</v>
      </c>
      <c r="U659" s="628" t="s">
        <v>1351</v>
      </c>
      <c r="V659" s="628" t="s">
        <v>1351</v>
      </c>
      <c r="W659" s="628" t="s">
        <v>1351</v>
      </c>
      <c r="X659" s="628" t="s">
        <v>1351</v>
      </c>
      <c r="Y659" s="628" t="s">
        <v>1351</v>
      </c>
      <c r="Z659" s="628" t="s">
        <v>1351</v>
      </c>
      <c r="AA659" s="628" t="s">
        <v>1351</v>
      </c>
      <c r="AB659" s="628" t="s">
        <v>275</v>
      </c>
      <c r="AC659" s="629" t="s">
        <v>1345</v>
      </c>
      <c r="AD659" s="630" t="s">
        <v>275</v>
      </c>
      <c r="AE659" s="631" t="s">
        <v>275</v>
      </c>
      <c r="AF659" s="632" t="s">
        <v>275</v>
      </c>
      <c r="AG659" s="629" t="s">
        <v>275</v>
      </c>
      <c r="AH659" s="417" t="s">
        <v>275</v>
      </c>
      <c r="AI659" s="633" t="s">
        <v>275</v>
      </c>
      <c r="AJ659" s="94"/>
    </row>
    <row r="660" spans="1:36" ht="26" outlineLevel="1" x14ac:dyDescent="0.3">
      <c r="A660" s="165">
        <v>643</v>
      </c>
      <c r="B660" s="166" t="s">
        <v>923</v>
      </c>
      <c r="C660" s="293" t="s">
        <v>468</v>
      </c>
      <c r="D660" s="187" t="s">
        <v>1497</v>
      </c>
      <c r="E660" s="188" t="s">
        <v>3846</v>
      </c>
      <c r="F660" s="189">
        <v>3</v>
      </c>
      <c r="G660" s="190">
        <v>30</v>
      </c>
      <c r="H660" s="190">
        <v>137</v>
      </c>
      <c r="I660" s="190">
        <v>137</v>
      </c>
      <c r="J660" s="170" t="s">
        <v>925</v>
      </c>
      <c r="K660" s="170">
        <v>1.8134376232020008E-2</v>
      </c>
      <c r="L660" s="170">
        <v>0</v>
      </c>
      <c r="M660" s="170">
        <v>90.398374556599975</v>
      </c>
      <c r="N660" s="170">
        <v>6.4529325039910521</v>
      </c>
      <c r="O660" s="170">
        <v>0.73709214729012706</v>
      </c>
      <c r="P660" s="170">
        <v>0.65029731920333345</v>
      </c>
      <c r="Q660" s="170">
        <v>0</v>
      </c>
      <c r="R660" s="170">
        <v>0</v>
      </c>
      <c r="S660" s="170">
        <v>3.2278872275168277E-2</v>
      </c>
      <c r="T660" s="170">
        <v>0.71295764508779025</v>
      </c>
      <c r="U660" s="170">
        <v>0</v>
      </c>
      <c r="V660" s="170">
        <v>17.568668430674101</v>
      </c>
      <c r="W660" s="170">
        <v>70.934621492820241</v>
      </c>
      <c r="X660" s="170">
        <v>30.619079826935479</v>
      </c>
      <c r="Y660" s="170">
        <v>6.5604040980491649E-2</v>
      </c>
      <c r="Z660" s="170">
        <v>5.6487448808406198</v>
      </c>
      <c r="AA660" s="170">
        <v>30.854079217058963</v>
      </c>
      <c r="AB660" s="170" t="s">
        <v>925</v>
      </c>
      <c r="AC660" s="166" t="s">
        <v>1923</v>
      </c>
      <c r="AD660" s="241" t="s">
        <v>275</v>
      </c>
      <c r="AE660" s="193" t="s">
        <v>275</v>
      </c>
      <c r="AF660" s="192" t="s">
        <v>275</v>
      </c>
      <c r="AG660" s="191" t="s">
        <v>275</v>
      </c>
      <c r="AH660" s="194" t="s">
        <v>275</v>
      </c>
      <c r="AI660" s="169" t="s">
        <v>275</v>
      </c>
      <c r="AJ660" s="94"/>
    </row>
    <row r="661" spans="1:36" ht="39" outlineLevel="1" x14ac:dyDescent="0.3">
      <c r="A661" s="624">
        <v>644</v>
      </c>
      <c r="B661" s="625" t="s">
        <v>275</v>
      </c>
      <c r="C661" s="625" t="s">
        <v>3489</v>
      </c>
      <c r="D661" s="624" t="s">
        <v>3612</v>
      </c>
      <c r="E661" s="626" t="s">
        <v>3847</v>
      </c>
      <c r="F661" s="627" t="s">
        <v>275</v>
      </c>
      <c r="G661" s="627" t="s">
        <v>275</v>
      </c>
      <c r="H661" s="627" t="s">
        <v>275</v>
      </c>
      <c r="I661" s="627" t="s">
        <v>275</v>
      </c>
      <c r="J661" s="628" t="s">
        <v>925</v>
      </c>
      <c r="K661" s="628" t="s">
        <v>1351</v>
      </c>
      <c r="L661" s="628" t="s">
        <v>1351</v>
      </c>
      <c r="M661" s="628" t="s">
        <v>1351</v>
      </c>
      <c r="N661" s="628" t="s">
        <v>1351</v>
      </c>
      <c r="O661" s="628" t="s">
        <v>1351</v>
      </c>
      <c r="P661" s="628" t="s">
        <v>1351</v>
      </c>
      <c r="Q661" s="628" t="s">
        <v>1351</v>
      </c>
      <c r="R661" s="628" t="s">
        <v>1351</v>
      </c>
      <c r="S661" s="628" t="s">
        <v>1351</v>
      </c>
      <c r="T661" s="628" t="s">
        <v>1351</v>
      </c>
      <c r="U661" s="628" t="s">
        <v>1351</v>
      </c>
      <c r="V661" s="628" t="s">
        <v>1351</v>
      </c>
      <c r="W661" s="628" t="s">
        <v>1351</v>
      </c>
      <c r="X661" s="628" t="s">
        <v>1351</v>
      </c>
      <c r="Y661" s="628" t="s">
        <v>1351</v>
      </c>
      <c r="Z661" s="628" t="s">
        <v>1351</v>
      </c>
      <c r="AA661" s="628" t="s">
        <v>1351</v>
      </c>
      <c r="AB661" s="628" t="s">
        <v>275</v>
      </c>
      <c r="AC661" s="629" t="s">
        <v>1345</v>
      </c>
      <c r="AD661" s="630" t="s">
        <v>275</v>
      </c>
      <c r="AE661" s="631" t="s">
        <v>275</v>
      </c>
      <c r="AF661" s="632" t="s">
        <v>275</v>
      </c>
      <c r="AG661" s="629" t="s">
        <v>275</v>
      </c>
      <c r="AH661" s="417" t="s">
        <v>275</v>
      </c>
      <c r="AI661" s="633" t="s">
        <v>275</v>
      </c>
      <c r="AJ661" s="94"/>
    </row>
    <row r="662" spans="1:36" x14ac:dyDescent="0.3">
      <c r="A662" s="138">
        <v>645</v>
      </c>
      <c r="B662" s="138" t="s">
        <v>923</v>
      </c>
      <c r="C662" s="172" t="s">
        <v>3483</v>
      </c>
      <c r="D662" s="138" t="s">
        <v>3484</v>
      </c>
      <c r="E662" s="172" t="s">
        <v>275</v>
      </c>
      <c r="F662" s="141" t="s">
        <v>275</v>
      </c>
      <c r="G662" s="141" t="s">
        <v>275</v>
      </c>
      <c r="H662" s="141" t="s">
        <v>275</v>
      </c>
      <c r="I662" s="141" t="s">
        <v>275</v>
      </c>
      <c r="J662" s="244" t="s">
        <v>275</v>
      </c>
      <c r="K662" s="244" t="s">
        <v>275</v>
      </c>
      <c r="L662" s="244" t="s">
        <v>275</v>
      </c>
      <c r="M662" s="244" t="s">
        <v>275</v>
      </c>
      <c r="N662" s="244" t="s">
        <v>275</v>
      </c>
      <c r="O662" s="244" t="s">
        <v>275</v>
      </c>
      <c r="P662" s="244" t="s">
        <v>275</v>
      </c>
      <c r="Q662" s="244" t="s">
        <v>275</v>
      </c>
      <c r="R662" s="244" t="s">
        <v>275</v>
      </c>
      <c r="S662" s="244" t="s">
        <v>275</v>
      </c>
      <c r="T662" s="244" t="s">
        <v>275</v>
      </c>
      <c r="U662" s="244" t="s">
        <v>275</v>
      </c>
      <c r="V662" s="244" t="s">
        <v>275</v>
      </c>
      <c r="W662" s="244" t="s">
        <v>275</v>
      </c>
      <c r="X662" s="244" t="s">
        <v>275</v>
      </c>
      <c r="Y662" s="244" t="s">
        <v>275</v>
      </c>
      <c r="Z662" s="244" t="s">
        <v>275</v>
      </c>
      <c r="AA662" s="244" t="s">
        <v>275</v>
      </c>
      <c r="AB662" s="244" t="s">
        <v>275</v>
      </c>
      <c r="AC662" s="140" t="s">
        <v>275</v>
      </c>
      <c r="AD662" s="341" t="s">
        <v>275</v>
      </c>
      <c r="AE662" s="143" t="s">
        <v>275</v>
      </c>
      <c r="AF662" s="142" t="s">
        <v>275</v>
      </c>
      <c r="AG662" s="140" t="s">
        <v>275</v>
      </c>
      <c r="AH662" s="144" t="s">
        <v>275</v>
      </c>
      <c r="AI662" s="141" t="s">
        <v>275</v>
      </c>
      <c r="AJ662" s="94"/>
    </row>
    <row r="663" spans="1:36" ht="26" outlineLevel="1" x14ac:dyDescent="0.3">
      <c r="A663" s="145">
        <v>646</v>
      </c>
      <c r="B663" s="146" t="s">
        <v>923</v>
      </c>
      <c r="C663" s="280" t="s">
        <v>3485</v>
      </c>
      <c r="D663" s="145" t="s">
        <v>3486</v>
      </c>
      <c r="E663" s="245" t="s">
        <v>275</v>
      </c>
      <c r="F663" s="246" t="s">
        <v>275</v>
      </c>
      <c r="G663" s="246" t="s">
        <v>275</v>
      </c>
      <c r="H663" s="246" t="s">
        <v>275</v>
      </c>
      <c r="I663" s="246" t="s">
        <v>275</v>
      </c>
      <c r="J663" s="150" t="s">
        <v>925</v>
      </c>
      <c r="K663" s="150">
        <f>K664</f>
        <v>0</v>
      </c>
      <c r="L663" s="150">
        <f t="shared" ref="L663:AA663" si="262">L664</f>
        <v>0</v>
      </c>
      <c r="M663" s="150">
        <f t="shared" si="262"/>
        <v>0</v>
      </c>
      <c r="N663" s="150">
        <f t="shared" si="262"/>
        <v>0</v>
      </c>
      <c r="O663" s="150">
        <f t="shared" si="262"/>
        <v>0</v>
      </c>
      <c r="P663" s="150">
        <f t="shared" si="262"/>
        <v>0</v>
      </c>
      <c r="Q663" s="150">
        <f t="shared" si="262"/>
        <v>0</v>
      </c>
      <c r="R663" s="150">
        <f t="shared" si="262"/>
        <v>0</v>
      </c>
      <c r="S663" s="150">
        <f t="shared" si="262"/>
        <v>3.4198666976808285</v>
      </c>
      <c r="T663" s="150">
        <f t="shared" si="262"/>
        <v>0</v>
      </c>
      <c r="U663" s="150">
        <f t="shared" si="262"/>
        <v>0</v>
      </c>
      <c r="V663" s="150">
        <f t="shared" si="262"/>
        <v>0</v>
      </c>
      <c r="W663" s="150">
        <f t="shared" si="262"/>
        <v>0</v>
      </c>
      <c r="X663" s="150">
        <f t="shared" si="262"/>
        <v>0</v>
      </c>
      <c r="Y663" s="150">
        <f t="shared" si="262"/>
        <v>0</v>
      </c>
      <c r="Z663" s="150">
        <f t="shared" si="262"/>
        <v>0</v>
      </c>
      <c r="AA663" s="150">
        <f t="shared" si="262"/>
        <v>0</v>
      </c>
      <c r="AB663" s="150" t="s">
        <v>925</v>
      </c>
      <c r="AC663" s="148" t="s">
        <v>3487</v>
      </c>
      <c r="AD663" s="247" t="s">
        <v>275</v>
      </c>
      <c r="AE663" s="248" t="s">
        <v>275</v>
      </c>
      <c r="AF663" s="249" t="s">
        <v>275</v>
      </c>
      <c r="AG663" s="148" t="s">
        <v>275</v>
      </c>
      <c r="AH663" s="250" t="s">
        <v>275</v>
      </c>
      <c r="AI663" s="149" t="s">
        <v>275</v>
      </c>
      <c r="AJ663" s="94"/>
    </row>
    <row r="664" spans="1:36" ht="26" outlineLevel="1" x14ac:dyDescent="0.3">
      <c r="A664" s="656">
        <v>647</v>
      </c>
      <c r="B664" s="657" t="s">
        <v>923</v>
      </c>
      <c r="C664" s="657" t="s">
        <v>3613</v>
      </c>
      <c r="D664" s="656" t="s">
        <v>3614</v>
      </c>
      <c r="E664" s="662" t="s">
        <v>275</v>
      </c>
      <c r="F664" s="688" t="s">
        <v>275</v>
      </c>
      <c r="G664" s="688" t="s">
        <v>275</v>
      </c>
      <c r="H664" s="688" t="s">
        <v>275</v>
      </c>
      <c r="I664" s="688" t="s">
        <v>275</v>
      </c>
      <c r="J664" s="689" t="s">
        <v>925</v>
      </c>
      <c r="K664" s="689">
        <f t="shared" ref="K664:AA664" si="263">K665*K$496</f>
        <v>0</v>
      </c>
      <c r="L664" s="689">
        <f t="shared" si="263"/>
        <v>0</v>
      </c>
      <c r="M664" s="689">
        <f t="shared" si="263"/>
        <v>0</v>
      </c>
      <c r="N664" s="689">
        <f t="shared" si="263"/>
        <v>0</v>
      </c>
      <c r="O664" s="689">
        <f t="shared" si="263"/>
        <v>0</v>
      </c>
      <c r="P664" s="689">
        <f t="shared" si="263"/>
        <v>0</v>
      </c>
      <c r="Q664" s="689">
        <f t="shared" si="263"/>
        <v>0</v>
      </c>
      <c r="R664" s="689">
        <f t="shared" si="263"/>
        <v>0</v>
      </c>
      <c r="S664" s="689">
        <f t="shared" si="263"/>
        <v>3.4198666976808285</v>
      </c>
      <c r="T664" s="689">
        <f t="shared" si="263"/>
        <v>0</v>
      </c>
      <c r="U664" s="689">
        <f t="shared" si="263"/>
        <v>0</v>
      </c>
      <c r="V664" s="689">
        <f t="shared" si="263"/>
        <v>0</v>
      </c>
      <c r="W664" s="689">
        <f t="shared" si="263"/>
        <v>0</v>
      </c>
      <c r="X664" s="689">
        <f t="shared" si="263"/>
        <v>0</v>
      </c>
      <c r="Y664" s="689">
        <f t="shared" si="263"/>
        <v>0</v>
      </c>
      <c r="Z664" s="689">
        <f t="shared" si="263"/>
        <v>0</v>
      </c>
      <c r="AA664" s="689">
        <f t="shared" si="263"/>
        <v>0</v>
      </c>
      <c r="AB664" s="689" t="s">
        <v>925</v>
      </c>
      <c r="AC664" s="657" t="s">
        <v>1365</v>
      </c>
      <c r="AD664" s="663" t="s">
        <v>275</v>
      </c>
      <c r="AE664" s="664" t="s">
        <v>275</v>
      </c>
      <c r="AF664" s="660" t="s">
        <v>275</v>
      </c>
      <c r="AG664" s="662" t="s">
        <v>275</v>
      </c>
      <c r="AH664" s="443" t="s">
        <v>275</v>
      </c>
      <c r="AI664" s="665" t="s">
        <v>275</v>
      </c>
      <c r="AJ664" s="94"/>
    </row>
    <row r="665" spans="1:36" outlineLevel="1" x14ac:dyDescent="0.3">
      <c r="A665" s="666">
        <v>648</v>
      </c>
      <c r="B665" s="667" t="s">
        <v>275</v>
      </c>
      <c r="C665" s="667" t="s">
        <v>275</v>
      </c>
      <c r="D665" s="666" t="s">
        <v>1909</v>
      </c>
      <c r="E665" s="672" t="s">
        <v>275</v>
      </c>
      <c r="F665" s="690" t="s">
        <v>275</v>
      </c>
      <c r="G665" s="690" t="s">
        <v>275</v>
      </c>
      <c r="H665" s="690" t="s">
        <v>275</v>
      </c>
      <c r="I665" s="690" t="s">
        <v>275</v>
      </c>
      <c r="J665" s="691" t="s">
        <v>275</v>
      </c>
      <c r="K665" s="696">
        <v>0.25</v>
      </c>
      <c r="L665" s="696">
        <v>0.25</v>
      </c>
      <c r="M665" s="696">
        <v>0.25</v>
      </c>
      <c r="N665" s="696">
        <v>0.25</v>
      </c>
      <c r="O665" s="696">
        <v>0.25</v>
      </c>
      <c r="P665" s="696">
        <v>0.25</v>
      </c>
      <c r="Q665" s="696">
        <v>0.25</v>
      </c>
      <c r="R665" s="696">
        <v>0.25</v>
      </c>
      <c r="S665" s="696">
        <v>0.5</v>
      </c>
      <c r="T665" s="696">
        <v>0</v>
      </c>
      <c r="U665" s="696">
        <v>0.25</v>
      </c>
      <c r="V665" s="696">
        <v>0.25</v>
      </c>
      <c r="W665" s="696">
        <v>0.25</v>
      </c>
      <c r="X665" s="696">
        <v>0.25</v>
      </c>
      <c r="Y665" s="696">
        <v>0.25</v>
      </c>
      <c r="Z665" s="696">
        <v>0.25</v>
      </c>
      <c r="AA665" s="696">
        <v>0.25</v>
      </c>
      <c r="AB665" s="691" t="s">
        <v>275</v>
      </c>
      <c r="AC665" s="667" t="s">
        <v>1364</v>
      </c>
      <c r="AD665" s="673" t="s">
        <v>275</v>
      </c>
      <c r="AE665" s="674" t="s">
        <v>275</v>
      </c>
      <c r="AF665" s="670" t="s">
        <v>275</v>
      </c>
      <c r="AG665" s="672" t="s">
        <v>275</v>
      </c>
      <c r="AH665" s="228" t="s">
        <v>275</v>
      </c>
      <c r="AI665" s="675" t="s">
        <v>275</v>
      </c>
      <c r="AJ665" s="94"/>
    </row>
    <row r="666" spans="1:36" outlineLevel="1" x14ac:dyDescent="0.3">
      <c r="A666" s="697">
        <v>649</v>
      </c>
      <c r="B666" s="698" t="s">
        <v>275</v>
      </c>
      <c r="C666" s="698" t="s">
        <v>3615</v>
      </c>
      <c r="D666" s="697" t="s">
        <v>3616</v>
      </c>
      <c r="E666" s="699" t="s">
        <v>275</v>
      </c>
      <c r="F666" s="700" t="s">
        <v>275</v>
      </c>
      <c r="G666" s="700" t="s">
        <v>275</v>
      </c>
      <c r="H666" s="700" t="s">
        <v>275</v>
      </c>
      <c r="I666" s="700" t="s">
        <v>275</v>
      </c>
      <c r="J666" s="701" t="s">
        <v>925</v>
      </c>
      <c r="K666" s="701" t="s">
        <v>1351</v>
      </c>
      <c r="L666" s="701" t="s">
        <v>1351</v>
      </c>
      <c r="M666" s="701" t="s">
        <v>1351</v>
      </c>
      <c r="N666" s="701" t="s">
        <v>1351</v>
      </c>
      <c r="O666" s="701" t="s">
        <v>1351</v>
      </c>
      <c r="P666" s="701" t="s">
        <v>1351</v>
      </c>
      <c r="Q666" s="701" t="s">
        <v>1351</v>
      </c>
      <c r="R666" s="701" t="s">
        <v>1351</v>
      </c>
      <c r="S666" s="701" t="s">
        <v>1351</v>
      </c>
      <c r="T666" s="701" t="s">
        <v>1351</v>
      </c>
      <c r="U666" s="701" t="s">
        <v>1351</v>
      </c>
      <c r="V666" s="701" t="s">
        <v>1351</v>
      </c>
      <c r="W666" s="701" t="s">
        <v>1351</v>
      </c>
      <c r="X666" s="701" t="s">
        <v>1351</v>
      </c>
      <c r="Y666" s="701" t="s">
        <v>1351</v>
      </c>
      <c r="Z666" s="701" t="s">
        <v>1351</v>
      </c>
      <c r="AA666" s="701" t="s">
        <v>1351</v>
      </c>
      <c r="AB666" s="701" t="s">
        <v>925</v>
      </c>
      <c r="AC666" s="316" t="s">
        <v>3121</v>
      </c>
      <c r="AD666" s="702" t="s">
        <v>275</v>
      </c>
      <c r="AE666" s="703" t="s">
        <v>275</v>
      </c>
      <c r="AF666" s="704" t="s">
        <v>275</v>
      </c>
      <c r="AG666" s="705" t="s">
        <v>275</v>
      </c>
      <c r="AH666" s="597" t="s">
        <v>275</v>
      </c>
      <c r="AI666" s="706" t="s">
        <v>275</v>
      </c>
      <c r="AJ666" s="94"/>
    </row>
    <row r="667" spans="1:36" x14ac:dyDescent="0.3">
      <c r="A667" s="138">
        <v>650</v>
      </c>
      <c r="B667" s="138" t="s">
        <v>275</v>
      </c>
      <c r="C667" s="172" t="s">
        <v>275</v>
      </c>
      <c r="D667" s="138" t="s">
        <v>3488</v>
      </c>
      <c r="E667" s="172" t="s">
        <v>275</v>
      </c>
      <c r="F667" s="141" t="s">
        <v>275</v>
      </c>
      <c r="G667" s="141" t="s">
        <v>275</v>
      </c>
      <c r="H667" s="141" t="s">
        <v>275</v>
      </c>
      <c r="I667" s="141" t="s">
        <v>275</v>
      </c>
      <c r="J667" s="244" t="s">
        <v>275</v>
      </c>
      <c r="K667" s="244" t="s">
        <v>275</v>
      </c>
      <c r="L667" s="244" t="s">
        <v>275</v>
      </c>
      <c r="M667" s="244" t="s">
        <v>275</v>
      </c>
      <c r="N667" s="244" t="s">
        <v>275</v>
      </c>
      <c r="O667" s="244" t="s">
        <v>275</v>
      </c>
      <c r="P667" s="244" t="s">
        <v>275</v>
      </c>
      <c r="Q667" s="244" t="s">
        <v>275</v>
      </c>
      <c r="R667" s="244" t="s">
        <v>275</v>
      </c>
      <c r="S667" s="244" t="s">
        <v>275</v>
      </c>
      <c r="T667" s="244" t="s">
        <v>275</v>
      </c>
      <c r="U667" s="244" t="s">
        <v>275</v>
      </c>
      <c r="V667" s="244" t="s">
        <v>275</v>
      </c>
      <c r="W667" s="244" t="s">
        <v>275</v>
      </c>
      <c r="X667" s="244" t="s">
        <v>275</v>
      </c>
      <c r="Y667" s="244" t="s">
        <v>275</v>
      </c>
      <c r="Z667" s="244" t="s">
        <v>275</v>
      </c>
      <c r="AA667" s="244" t="s">
        <v>275</v>
      </c>
      <c r="AB667" s="244" t="s">
        <v>275</v>
      </c>
      <c r="AC667" s="140" t="s">
        <v>275</v>
      </c>
      <c r="AD667" s="341" t="s">
        <v>275</v>
      </c>
      <c r="AE667" s="143" t="s">
        <v>275</v>
      </c>
      <c r="AF667" s="142" t="s">
        <v>275</v>
      </c>
      <c r="AG667" s="140" t="s">
        <v>275</v>
      </c>
      <c r="AH667" s="144" t="s">
        <v>275</v>
      </c>
      <c r="AI667" s="141" t="s">
        <v>275</v>
      </c>
      <c r="AJ667" s="94"/>
    </row>
    <row r="668" spans="1:36" ht="65" outlineLevel="1" x14ac:dyDescent="0.3">
      <c r="A668" s="145">
        <v>651</v>
      </c>
      <c r="B668" s="146" t="s">
        <v>275</v>
      </c>
      <c r="C668" s="280" t="s">
        <v>275</v>
      </c>
      <c r="D668" s="145" t="s">
        <v>1370</v>
      </c>
      <c r="E668" s="245" t="s">
        <v>275</v>
      </c>
      <c r="F668" s="246" t="s">
        <v>275</v>
      </c>
      <c r="G668" s="246" t="s">
        <v>275</v>
      </c>
      <c r="H668" s="246" t="s">
        <v>275</v>
      </c>
      <c r="I668" s="246" t="s">
        <v>275</v>
      </c>
      <c r="J668" s="150" t="s">
        <v>925</v>
      </c>
      <c r="K668" s="150">
        <f>K670+K671*$AD$671+K672*$AD$672</f>
        <v>3.0959504629487227</v>
      </c>
      <c r="L668" s="150">
        <f t="shared" ref="L668:AA668" si="264">L670+L671*$AD$671+L672*$AD$672</f>
        <v>5.9164407137470426E-3</v>
      </c>
      <c r="M668" s="150">
        <f t="shared" si="264"/>
        <v>1.8906335650843946</v>
      </c>
      <c r="N668" s="150">
        <f t="shared" si="264"/>
        <v>2.6920575808824769</v>
      </c>
      <c r="O668" s="150">
        <f t="shared" si="264"/>
        <v>0.94516821473417023</v>
      </c>
      <c r="P668" s="150">
        <f t="shared" si="264"/>
        <v>3.774579904742028E-2</v>
      </c>
      <c r="Q668" s="150">
        <f t="shared" si="264"/>
        <v>0.1275553238113849</v>
      </c>
      <c r="R668" s="150">
        <f t="shared" si="264"/>
        <v>1.8591470262705724E-2</v>
      </c>
      <c r="S668" s="150">
        <f t="shared" si="264"/>
        <v>2.0493097545722909</v>
      </c>
      <c r="T668" s="150">
        <f t="shared" si="264"/>
        <v>0.43440781671402168</v>
      </c>
      <c r="U668" s="150">
        <f t="shared" si="264"/>
        <v>0</v>
      </c>
      <c r="V668" s="150">
        <f t="shared" si="264"/>
        <v>1.539173207274442</v>
      </c>
      <c r="W668" s="150">
        <f t="shared" si="264"/>
        <v>28.049310878386471</v>
      </c>
      <c r="X668" s="150">
        <f t="shared" si="264"/>
        <v>36.981287150534484</v>
      </c>
      <c r="Y668" s="150">
        <f t="shared" si="264"/>
        <v>2.3801641947145888E-3</v>
      </c>
      <c r="Z668" s="150">
        <f t="shared" si="264"/>
        <v>0.10922595872701066</v>
      </c>
      <c r="AA668" s="150">
        <f t="shared" si="264"/>
        <v>39.742743393972667</v>
      </c>
      <c r="AB668" s="150" t="s">
        <v>925</v>
      </c>
      <c r="AC668" s="148" t="s">
        <v>3848</v>
      </c>
      <c r="AD668" s="247" t="s">
        <v>275</v>
      </c>
      <c r="AE668" s="248" t="s">
        <v>275</v>
      </c>
      <c r="AF668" s="249" t="s">
        <v>275</v>
      </c>
      <c r="AG668" s="148" t="s">
        <v>275</v>
      </c>
      <c r="AH668" s="250" t="s">
        <v>275</v>
      </c>
      <c r="AI668" s="149" t="s">
        <v>275</v>
      </c>
      <c r="AJ668" s="94"/>
    </row>
    <row r="669" spans="1:36" ht="65" outlineLevel="1" x14ac:dyDescent="0.3">
      <c r="A669" s="251">
        <v>652</v>
      </c>
      <c r="B669" s="252" t="s">
        <v>275</v>
      </c>
      <c r="C669" s="252" t="s">
        <v>275</v>
      </c>
      <c r="D669" s="251" t="s">
        <v>1367</v>
      </c>
      <c r="E669" s="252" t="s">
        <v>275</v>
      </c>
      <c r="F669" s="253">
        <v>3</v>
      </c>
      <c r="G669" s="253">
        <v>31</v>
      </c>
      <c r="H669" s="253">
        <v>9010</v>
      </c>
      <c r="I669" s="253" t="s">
        <v>275</v>
      </c>
      <c r="J669" s="254" t="s">
        <v>925</v>
      </c>
      <c r="K669" s="254">
        <v>3.091976424423351</v>
      </c>
      <c r="L669" s="254">
        <v>3.6411237079897116E-3</v>
      </c>
      <c r="M669" s="254">
        <v>1.4293071877152104</v>
      </c>
      <c r="N669" s="254">
        <v>1.8220452228659436</v>
      </c>
      <c r="O669" s="254">
        <v>0.77929207383330434</v>
      </c>
      <c r="P669" s="254">
        <v>3.7288039962403499E-2</v>
      </c>
      <c r="Q669" s="254">
        <v>5.360891062879207E-2</v>
      </c>
      <c r="R669" s="254">
        <v>1.3317024014510067E-3</v>
      </c>
      <c r="S669" s="254">
        <v>0.37269557934794245</v>
      </c>
      <c r="T669" s="254">
        <v>0.363593303947498</v>
      </c>
      <c r="U669" s="254">
        <v>0</v>
      </c>
      <c r="V669" s="254">
        <v>0.55947637775520043</v>
      </c>
      <c r="W669" s="254">
        <v>27.955492665870452</v>
      </c>
      <c r="X669" s="254">
        <v>4.8514225522959062</v>
      </c>
      <c r="Y669" s="254">
        <v>1.697059109310698E-3</v>
      </c>
      <c r="Z669" s="254">
        <v>2.0343150206601351E-2</v>
      </c>
      <c r="AA669" s="254">
        <v>39.676951583254258</v>
      </c>
      <c r="AB669" s="254" t="s">
        <v>925</v>
      </c>
      <c r="AC669" s="255" t="s">
        <v>1973</v>
      </c>
      <c r="AD669" s="256" t="s">
        <v>275</v>
      </c>
      <c r="AE669" s="257" t="s">
        <v>275</v>
      </c>
      <c r="AF669" s="258" t="s">
        <v>275</v>
      </c>
      <c r="AG669" s="255" t="s">
        <v>275</v>
      </c>
      <c r="AH669" s="259" t="s">
        <v>275</v>
      </c>
      <c r="AI669" s="260">
        <v>9010</v>
      </c>
      <c r="AJ669" s="94"/>
    </row>
    <row r="670" spans="1:36" ht="143" outlineLevel="1" x14ac:dyDescent="0.3">
      <c r="A670" s="261">
        <v>653</v>
      </c>
      <c r="B670" s="262" t="s">
        <v>275</v>
      </c>
      <c r="C670" s="262" t="s">
        <v>275</v>
      </c>
      <c r="D670" s="261" t="s">
        <v>1369</v>
      </c>
      <c r="E670" s="261" t="s">
        <v>3849</v>
      </c>
      <c r="F670" s="264" t="s">
        <v>275</v>
      </c>
      <c r="G670" s="264" t="s">
        <v>275</v>
      </c>
      <c r="H670" s="264" t="s">
        <v>275</v>
      </c>
      <c r="I670" s="264">
        <v>149</v>
      </c>
      <c r="J670" s="265" t="s">
        <v>925</v>
      </c>
      <c r="K670" s="265">
        <v>3.0919764244233461</v>
      </c>
      <c r="L670" s="265">
        <v>3.641123707989712E-3</v>
      </c>
      <c r="M670" s="265">
        <v>1.4293071877152099</v>
      </c>
      <c r="N670" s="265">
        <v>1.8220452228659427</v>
      </c>
      <c r="O670" s="265">
        <v>0.77925186000252467</v>
      </c>
      <c r="P670" s="265">
        <v>3.7288039962403513E-2</v>
      </c>
      <c r="Q670" s="265">
        <v>5.3608910628792174E-2</v>
      </c>
      <c r="R670" s="265">
        <v>1.3317024014510093E-3</v>
      </c>
      <c r="S670" s="265">
        <v>0.37290575777530349</v>
      </c>
      <c r="T670" s="265">
        <v>0.35716700506419574</v>
      </c>
      <c r="U670" s="265">
        <v>0</v>
      </c>
      <c r="V670" s="265">
        <v>0.55947637775520032</v>
      </c>
      <c r="W670" s="512">
        <v>27.955492665870462</v>
      </c>
      <c r="X670" s="265">
        <v>4.8514225522959062</v>
      </c>
      <c r="Y670" s="265">
        <v>1.6970591093106969E-3</v>
      </c>
      <c r="Z670" s="265">
        <v>2.0343150206601358E-2</v>
      </c>
      <c r="AA670" s="265">
        <v>39.676951583254265</v>
      </c>
      <c r="AB670" s="265" t="s">
        <v>925</v>
      </c>
      <c r="AC670" s="269" t="s">
        <v>1967</v>
      </c>
      <c r="AD670" s="270" t="s">
        <v>275</v>
      </c>
      <c r="AE670" s="271" t="s">
        <v>275</v>
      </c>
      <c r="AF670" s="272" t="s">
        <v>275</v>
      </c>
      <c r="AG670" s="269" t="s">
        <v>275</v>
      </c>
      <c r="AH670" s="273" t="s">
        <v>275</v>
      </c>
      <c r="AI670" s="274">
        <v>9010</v>
      </c>
      <c r="AJ670" s="94"/>
    </row>
    <row r="671" spans="1:36" ht="78" outlineLevel="1" x14ac:dyDescent="0.3">
      <c r="A671" s="261">
        <v>654</v>
      </c>
      <c r="B671" s="262" t="s">
        <v>275</v>
      </c>
      <c r="C671" s="262" t="s">
        <v>275</v>
      </c>
      <c r="D671" s="261" t="s">
        <v>182</v>
      </c>
      <c r="E671" s="261" t="s">
        <v>3850</v>
      </c>
      <c r="F671" s="264" t="s">
        <v>275</v>
      </c>
      <c r="G671" s="264" t="s">
        <v>275</v>
      </c>
      <c r="H671" s="264" t="s">
        <v>275</v>
      </c>
      <c r="I671" s="264">
        <v>151</v>
      </c>
      <c r="J671" s="265" t="s">
        <v>926</v>
      </c>
      <c r="K671" s="265">
        <v>0</v>
      </c>
      <c r="L671" s="265">
        <v>0</v>
      </c>
      <c r="M671" s="265">
        <v>0</v>
      </c>
      <c r="N671" s="265">
        <v>0</v>
      </c>
      <c r="O671" s="265">
        <v>2.6585343841652298E-5</v>
      </c>
      <c r="P671" s="265">
        <v>0</v>
      </c>
      <c r="Q671" s="265">
        <v>0</v>
      </c>
      <c r="R671" s="265">
        <v>0</v>
      </c>
      <c r="S671" s="265">
        <v>0</v>
      </c>
      <c r="T671" s="265">
        <v>1.9298194844751719E-3</v>
      </c>
      <c r="U671" s="265">
        <v>0</v>
      </c>
      <c r="V671" s="265">
        <v>0</v>
      </c>
      <c r="W671" s="265">
        <v>0</v>
      </c>
      <c r="X671" s="265">
        <v>0</v>
      </c>
      <c r="Y671" s="265">
        <v>0</v>
      </c>
      <c r="Z671" s="265">
        <v>0</v>
      </c>
      <c r="AA671" s="265">
        <v>0</v>
      </c>
      <c r="AB671" s="265" t="s">
        <v>926</v>
      </c>
      <c r="AC671" s="269" t="s">
        <v>1967</v>
      </c>
      <c r="AD671" s="270">
        <f>1/0.4</f>
        <v>2.5</v>
      </c>
      <c r="AE671" s="271" t="s">
        <v>2522</v>
      </c>
      <c r="AF671" s="479">
        <v>0.4</v>
      </c>
      <c r="AG671" s="269" t="s">
        <v>2520</v>
      </c>
      <c r="AH671" s="645" t="s">
        <v>2517</v>
      </c>
      <c r="AI671" s="274">
        <v>9010</v>
      </c>
      <c r="AJ671" s="94"/>
    </row>
    <row r="672" spans="1:36" ht="39" outlineLevel="1" x14ac:dyDescent="0.3">
      <c r="A672" s="165">
        <v>655</v>
      </c>
      <c r="B672" s="166" t="s">
        <v>275</v>
      </c>
      <c r="C672" s="166" t="s">
        <v>275</v>
      </c>
      <c r="D672" s="165" t="s">
        <v>1366</v>
      </c>
      <c r="E672" s="240" t="s">
        <v>3851</v>
      </c>
      <c r="F672" s="189">
        <v>3</v>
      </c>
      <c r="G672" s="189">
        <v>32</v>
      </c>
      <c r="H672" s="189">
        <v>150</v>
      </c>
      <c r="I672" s="189">
        <v>150</v>
      </c>
      <c r="J672" s="170" t="s">
        <v>926</v>
      </c>
      <c r="K672" s="170">
        <v>8.7428847558286202E-4</v>
      </c>
      <c r="L672" s="170">
        <v>5.0056974126661262E-4</v>
      </c>
      <c r="M672" s="170">
        <v>0.10149180302122064</v>
      </c>
      <c r="N672" s="170">
        <v>0.19140271876363751</v>
      </c>
      <c r="O672" s="170">
        <v>3.6486976101849096E-2</v>
      </c>
      <c r="P672" s="170">
        <v>1.0070699870368798E-4</v>
      </c>
      <c r="Q672" s="170">
        <v>1.6268210900170402E-2</v>
      </c>
      <c r="R672" s="170">
        <v>3.7971489294760371E-3</v>
      </c>
      <c r="S672" s="170">
        <v>0.36880887929533718</v>
      </c>
      <c r="T672" s="170">
        <v>1.5931577846500365E-2</v>
      </c>
      <c r="U672" s="170">
        <v>0</v>
      </c>
      <c r="V672" s="170">
        <v>0.21553330249423311</v>
      </c>
      <c r="W672" s="170">
        <v>2.0640006753522143E-2</v>
      </c>
      <c r="X672" s="170">
        <v>7.068570211612486</v>
      </c>
      <c r="Y672" s="170">
        <v>1.5028311878885624E-4</v>
      </c>
      <c r="Z672" s="170">
        <v>1.9554217874490042E-2</v>
      </c>
      <c r="AA672" s="170">
        <v>1.4474198358048224E-2</v>
      </c>
      <c r="AB672" s="170" t="s">
        <v>926</v>
      </c>
      <c r="AC672" s="166" t="s">
        <v>1923</v>
      </c>
      <c r="AD672" s="241">
        <f>AD650</f>
        <v>4.5454545454545459</v>
      </c>
      <c r="AE672" s="707" t="s">
        <v>2474</v>
      </c>
      <c r="AF672" s="192" t="s">
        <v>275</v>
      </c>
      <c r="AG672" s="708" t="s">
        <v>2523</v>
      </c>
      <c r="AH672" s="709" t="s">
        <v>275</v>
      </c>
      <c r="AI672" s="169" t="s">
        <v>275</v>
      </c>
      <c r="AJ672" s="94"/>
    </row>
    <row r="673" spans="1:36" ht="65" outlineLevel="1" x14ac:dyDescent="0.3">
      <c r="A673" s="251">
        <v>656</v>
      </c>
      <c r="B673" s="252" t="s">
        <v>275</v>
      </c>
      <c r="C673" s="252" t="s">
        <v>275</v>
      </c>
      <c r="D673" s="251" t="s">
        <v>954</v>
      </c>
      <c r="E673" s="252" t="s">
        <v>275</v>
      </c>
      <c r="F673" s="253">
        <v>6</v>
      </c>
      <c r="G673" s="253">
        <v>61</v>
      </c>
      <c r="H673" s="253">
        <v>9009</v>
      </c>
      <c r="I673" s="253" t="s">
        <v>275</v>
      </c>
      <c r="J673" s="254" t="s">
        <v>926</v>
      </c>
      <c r="K673" s="254">
        <v>3.2581219922472759E-2</v>
      </c>
      <c r="L673" s="254">
        <v>8.6448472631730135E-3</v>
      </c>
      <c r="M673" s="254">
        <v>9.6871927500112188E-3</v>
      </c>
      <c r="N673" s="254">
        <v>0.14730810083845164</v>
      </c>
      <c r="O673" s="254">
        <v>0.10620301020258827</v>
      </c>
      <c r="P673" s="254">
        <v>8.9413162361529636E-5</v>
      </c>
      <c r="Q673" s="254">
        <v>0</v>
      </c>
      <c r="R673" s="254">
        <v>1.7359698106518531</v>
      </c>
      <c r="S673" s="254">
        <v>4.7692798572565073E-2</v>
      </c>
      <c r="T673" s="254">
        <v>0.92173229445437488</v>
      </c>
      <c r="U673" s="254">
        <v>0</v>
      </c>
      <c r="V673" s="254">
        <v>0</v>
      </c>
      <c r="W673" s="254">
        <v>3.4134772278614608E-4</v>
      </c>
      <c r="X673" s="254">
        <v>2.3047725729069581E-2</v>
      </c>
      <c r="Y673" s="254">
        <v>0</v>
      </c>
      <c r="Z673" s="254">
        <v>2.5822004484394555E-3</v>
      </c>
      <c r="AA673" s="254">
        <v>0</v>
      </c>
      <c r="AB673" s="254" t="s">
        <v>926</v>
      </c>
      <c r="AC673" s="255" t="s">
        <v>1974</v>
      </c>
      <c r="AD673" s="256" t="s">
        <v>275</v>
      </c>
      <c r="AE673" s="257" t="s">
        <v>275</v>
      </c>
      <c r="AF673" s="258" t="s">
        <v>275</v>
      </c>
      <c r="AG673" s="255" t="s">
        <v>275</v>
      </c>
      <c r="AH673" s="259" t="s">
        <v>275</v>
      </c>
      <c r="AI673" s="260">
        <v>9009</v>
      </c>
      <c r="AJ673" s="94"/>
    </row>
    <row r="674" spans="1:36" x14ac:dyDescent="0.3">
      <c r="A674" s="138">
        <v>657</v>
      </c>
      <c r="B674" s="138" t="s">
        <v>923</v>
      </c>
      <c r="C674" s="172" t="s">
        <v>283</v>
      </c>
      <c r="D674" s="138" t="s">
        <v>284</v>
      </c>
      <c r="E674" s="172" t="s">
        <v>275</v>
      </c>
      <c r="F674" s="141" t="s">
        <v>275</v>
      </c>
      <c r="G674" s="141" t="s">
        <v>275</v>
      </c>
      <c r="H674" s="141" t="s">
        <v>275</v>
      </c>
      <c r="I674" s="141" t="s">
        <v>275</v>
      </c>
      <c r="J674" s="244" t="s">
        <v>275</v>
      </c>
      <c r="K674" s="244" t="s">
        <v>275</v>
      </c>
      <c r="L674" s="244" t="s">
        <v>275</v>
      </c>
      <c r="M674" s="244" t="s">
        <v>275</v>
      </c>
      <c r="N674" s="244" t="s">
        <v>275</v>
      </c>
      <c r="O674" s="244" t="s">
        <v>275</v>
      </c>
      <c r="P674" s="244" t="s">
        <v>275</v>
      </c>
      <c r="Q674" s="244" t="s">
        <v>275</v>
      </c>
      <c r="R674" s="244" t="s">
        <v>275</v>
      </c>
      <c r="S674" s="244" t="s">
        <v>275</v>
      </c>
      <c r="T674" s="244" t="s">
        <v>275</v>
      </c>
      <c r="U674" s="710" t="s">
        <v>275</v>
      </c>
      <c r="V674" s="244" t="s">
        <v>275</v>
      </c>
      <c r="W674" s="244" t="s">
        <v>275</v>
      </c>
      <c r="X674" s="244" t="s">
        <v>275</v>
      </c>
      <c r="Y674" s="244" t="s">
        <v>275</v>
      </c>
      <c r="Z674" s="244" t="s">
        <v>275</v>
      </c>
      <c r="AA674" s="244" t="s">
        <v>275</v>
      </c>
      <c r="AB674" s="244" t="s">
        <v>275</v>
      </c>
      <c r="AC674" s="140" t="s">
        <v>275</v>
      </c>
      <c r="AD674" s="341" t="s">
        <v>275</v>
      </c>
      <c r="AE674" s="143" t="s">
        <v>275</v>
      </c>
      <c r="AF674" s="142" t="s">
        <v>275</v>
      </c>
      <c r="AG674" s="140" t="s">
        <v>275</v>
      </c>
      <c r="AH674" s="144" t="s">
        <v>275</v>
      </c>
      <c r="AI674" s="141" t="s">
        <v>275</v>
      </c>
      <c r="AJ674" s="94"/>
    </row>
    <row r="675" spans="1:36" ht="26" outlineLevel="1" x14ac:dyDescent="0.3">
      <c r="A675" s="145">
        <v>658</v>
      </c>
      <c r="B675" s="146" t="s">
        <v>923</v>
      </c>
      <c r="C675" s="405" t="s">
        <v>3617</v>
      </c>
      <c r="D675" s="406" t="s">
        <v>3490</v>
      </c>
      <c r="E675" s="405" t="s">
        <v>275</v>
      </c>
      <c r="F675" s="150" t="s">
        <v>275</v>
      </c>
      <c r="G675" s="150" t="s">
        <v>275</v>
      </c>
      <c r="H675" s="150" t="s">
        <v>275</v>
      </c>
      <c r="I675" s="150" t="s">
        <v>275</v>
      </c>
      <c r="J675" s="150" t="s">
        <v>925</v>
      </c>
      <c r="K675" s="150">
        <f>SUM(K678,K687,K694)</f>
        <v>6.0348769557005069</v>
      </c>
      <c r="L675" s="150">
        <f>SUM(L678,L687,L694)</f>
        <v>9.4658617125576594</v>
      </c>
      <c r="M675" s="150">
        <f t="shared" ref="M675:AA675" si="265">SUM(M678,M687,M694)</f>
        <v>5.8594037020313952</v>
      </c>
      <c r="N675" s="150">
        <f t="shared" si="265"/>
        <v>14.553106702239178</v>
      </c>
      <c r="O675" s="150">
        <f t="shared" si="265"/>
        <v>2.6119974514103061</v>
      </c>
      <c r="P675" s="150">
        <f t="shared" si="265"/>
        <v>8.2735257397234392</v>
      </c>
      <c r="Q675" s="150">
        <f t="shared" si="265"/>
        <v>12.563569353564439</v>
      </c>
      <c r="R675" s="150">
        <f t="shared" si="265"/>
        <v>15.574832073812782</v>
      </c>
      <c r="S675" s="150">
        <f t="shared" si="265"/>
        <v>72.501603632469966</v>
      </c>
      <c r="T675" s="150">
        <f t="shared" si="265"/>
        <v>8.1123473338639762</v>
      </c>
      <c r="U675" s="150">
        <f t="shared" si="265"/>
        <v>28.786194292377878</v>
      </c>
      <c r="V675" s="150">
        <f t="shared" si="265"/>
        <v>10.129486339246561</v>
      </c>
      <c r="W675" s="150">
        <f t="shared" si="265"/>
        <v>9.1429766358437519</v>
      </c>
      <c r="X675" s="150">
        <f t="shared" si="265"/>
        <v>6.6028053258926516</v>
      </c>
      <c r="Y675" s="150">
        <f t="shared" si="265"/>
        <v>7.57730405896229</v>
      </c>
      <c r="Z675" s="150">
        <f t="shared" si="265"/>
        <v>6.1776359331672301</v>
      </c>
      <c r="AA675" s="150">
        <f t="shared" si="265"/>
        <v>12.340671782704703</v>
      </c>
      <c r="AB675" s="150" t="s">
        <v>925</v>
      </c>
      <c r="AC675" s="148" t="s">
        <v>3501</v>
      </c>
      <c r="AD675" s="247" t="s">
        <v>275</v>
      </c>
      <c r="AE675" s="248" t="s">
        <v>275</v>
      </c>
      <c r="AF675" s="249" t="s">
        <v>275</v>
      </c>
      <c r="AG675" s="148" t="s">
        <v>275</v>
      </c>
      <c r="AH675" s="250" t="s">
        <v>275</v>
      </c>
      <c r="AI675" s="149" t="s">
        <v>275</v>
      </c>
      <c r="AJ675" s="94"/>
    </row>
    <row r="676" spans="1:36" ht="26" outlineLevel="1" x14ac:dyDescent="0.3">
      <c r="A676" s="165">
        <v>659</v>
      </c>
      <c r="B676" s="166" t="s">
        <v>275</v>
      </c>
      <c r="C676" s="711" t="s">
        <v>275</v>
      </c>
      <c r="D676" s="165" t="s">
        <v>955</v>
      </c>
      <c r="E676" s="166" t="s">
        <v>275</v>
      </c>
      <c r="F676" s="169">
        <f>FLOOR(G676/10, 1)</f>
        <v>4</v>
      </c>
      <c r="G676" s="169">
        <v>47</v>
      </c>
      <c r="H676" s="169" t="s">
        <v>275</v>
      </c>
      <c r="I676" s="169" t="s">
        <v>275</v>
      </c>
      <c r="J676" s="169" t="s">
        <v>925</v>
      </c>
      <c r="K676" s="170">
        <v>0.69989269291108724</v>
      </c>
      <c r="L676" s="170">
        <v>1.097704753447277E-2</v>
      </c>
      <c r="M676" s="170">
        <v>5.4595683150905801E-3</v>
      </c>
      <c r="N676" s="170">
        <v>0.34257819717988075</v>
      </c>
      <c r="O676" s="170">
        <v>0.3265009387047304</v>
      </c>
      <c r="P676" s="170">
        <v>1.418649073441026</v>
      </c>
      <c r="Q676" s="170">
        <v>1.821699806050572</v>
      </c>
      <c r="R676" s="170">
        <v>5.728610735020383</v>
      </c>
      <c r="S676" s="170">
        <v>7.171620445996794</v>
      </c>
      <c r="T676" s="170">
        <v>2.6757307789187594</v>
      </c>
      <c r="U676" s="170">
        <v>1.9461178398340564</v>
      </c>
      <c r="V676" s="170">
        <v>4.0259362642938314E-2</v>
      </c>
      <c r="W676" s="170">
        <v>4.8417228305021494E-3</v>
      </c>
      <c r="X676" s="170">
        <v>4.3823014440266095E-4</v>
      </c>
      <c r="Y676" s="170">
        <v>0.25706105353168929</v>
      </c>
      <c r="Z676" s="170">
        <v>4.4987816644212703E-4</v>
      </c>
      <c r="AA676" s="170">
        <v>0</v>
      </c>
      <c r="AB676" s="169" t="s">
        <v>925</v>
      </c>
      <c r="AC676" s="712" t="s">
        <v>1941</v>
      </c>
      <c r="AD676" s="170" t="s">
        <v>275</v>
      </c>
      <c r="AE676" s="165" t="s">
        <v>275</v>
      </c>
      <c r="AF676" s="169" t="s">
        <v>275</v>
      </c>
      <c r="AG676" s="166" t="s">
        <v>275</v>
      </c>
      <c r="AH676" s="171" t="s">
        <v>275</v>
      </c>
      <c r="AI676" s="169" t="s">
        <v>275</v>
      </c>
      <c r="AJ676" s="94"/>
    </row>
    <row r="677" spans="1:36" x14ac:dyDescent="0.3">
      <c r="A677" s="138">
        <v>660</v>
      </c>
      <c r="B677" s="138" t="s">
        <v>923</v>
      </c>
      <c r="C677" s="172" t="s">
        <v>3491</v>
      </c>
      <c r="D677" s="138" t="s">
        <v>3492</v>
      </c>
      <c r="E677" s="172" t="s">
        <v>275</v>
      </c>
      <c r="F677" s="141" t="s">
        <v>275</v>
      </c>
      <c r="G677" s="141" t="s">
        <v>275</v>
      </c>
      <c r="H677" s="141" t="s">
        <v>275</v>
      </c>
      <c r="I677" s="141" t="s">
        <v>275</v>
      </c>
      <c r="J677" s="244" t="s">
        <v>275</v>
      </c>
      <c r="K677" s="244" t="s">
        <v>275</v>
      </c>
      <c r="L677" s="244" t="s">
        <v>275</v>
      </c>
      <c r="M677" s="244" t="s">
        <v>275</v>
      </c>
      <c r="N677" s="244" t="s">
        <v>275</v>
      </c>
      <c r="O677" s="244" t="s">
        <v>275</v>
      </c>
      <c r="P677" s="244" t="s">
        <v>275</v>
      </c>
      <c r="Q677" s="244" t="s">
        <v>275</v>
      </c>
      <c r="R677" s="244" t="s">
        <v>275</v>
      </c>
      <c r="S677" s="244" t="s">
        <v>275</v>
      </c>
      <c r="T677" s="244" t="s">
        <v>275</v>
      </c>
      <c r="U677" s="710" t="s">
        <v>275</v>
      </c>
      <c r="V677" s="244" t="s">
        <v>275</v>
      </c>
      <c r="W677" s="244" t="s">
        <v>275</v>
      </c>
      <c r="X677" s="244" t="s">
        <v>275</v>
      </c>
      <c r="Y677" s="244" t="s">
        <v>275</v>
      </c>
      <c r="Z677" s="244" t="s">
        <v>275</v>
      </c>
      <c r="AA677" s="244" t="s">
        <v>275</v>
      </c>
      <c r="AB677" s="244" t="s">
        <v>275</v>
      </c>
      <c r="AC677" s="140" t="s">
        <v>275</v>
      </c>
      <c r="AD677" s="341" t="s">
        <v>275</v>
      </c>
      <c r="AE677" s="143" t="s">
        <v>275</v>
      </c>
      <c r="AF677" s="142" t="s">
        <v>275</v>
      </c>
      <c r="AG677" s="140" t="s">
        <v>275</v>
      </c>
      <c r="AH677" s="144" t="s">
        <v>275</v>
      </c>
      <c r="AI677" s="141" t="s">
        <v>275</v>
      </c>
      <c r="AJ677" s="94"/>
    </row>
    <row r="678" spans="1:36" outlineLevel="1" x14ac:dyDescent="0.3">
      <c r="A678" s="145">
        <v>661</v>
      </c>
      <c r="B678" s="146" t="s">
        <v>923</v>
      </c>
      <c r="C678" s="405" t="s">
        <v>3493</v>
      </c>
      <c r="D678" s="406" t="s">
        <v>3494</v>
      </c>
      <c r="E678" s="405" t="s">
        <v>275</v>
      </c>
      <c r="F678" s="150" t="s">
        <v>275</v>
      </c>
      <c r="G678" s="150" t="s">
        <v>275</v>
      </c>
      <c r="H678" s="150" t="s">
        <v>275</v>
      </c>
      <c r="I678" s="150" t="s">
        <v>275</v>
      </c>
      <c r="J678" s="150" t="s">
        <v>925</v>
      </c>
      <c r="K678" s="150">
        <f>SUM(K679,K681,K684)</f>
        <v>3.112732391442544</v>
      </c>
      <c r="L678" s="150">
        <f t="shared" ref="L678:AA678" si="266">SUM(L679,L681,L684)</f>
        <v>5.5165159454065913</v>
      </c>
      <c r="M678" s="150">
        <f t="shared" si="266"/>
        <v>3.4155230128432428</v>
      </c>
      <c r="N678" s="150">
        <f t="shared" si="266"/>
        <v>8.291228277042368</v>
      </c>
      <c r="O678" s="150">
        <f t="shared" si="266"/>
        <v>1.5323232613145952E-2</v>
      </c>
      <c r="P678" s="150">
        <f t="shared" si="266"/>
        <v>3.9995238200242786</v>
      </c>
      <c r="Q678" s="150">
        <f t="shared" si="266"/>
        <v>9.310554341805414</v>
      </c>
      <c r="R678" s="150">
        <f t="shared" si="266"/>
        <v>8.5688398268059167</v>
      </c>
      <c r="S678" s="150">
        <f t="shared" si="266"/>
        <v>0</v>
      </c>
      <c r="T678" s="150">
        <f t="shared" si="266"/>
        <v>3.8814274433048039</v>
      </c>
      <c r="U678" s="150">
        <f t="shared" si="266"/>
        <v>24.463797111498799</v>
      </c>
      <c r="V678" s="150">
        <f t="shared" si="266"/>
        <v>5.8866272265758761</v>
      </c>
      <c r="W678" s="150">
        <f t="shared" si="266"/>
        <v>5.3317061756871933</v>
      </c>
      <c r="X678" s="150">
        <f t="shared" si="266"/>
        <v>3.8521954155464782</v>
      </c>
      <c r="Y678" s="150">
        <f t="shared" si="266"/>
        <v>5.8005888049273189</v>
      </c>
      <c r="Z678" s="150">
        <f t="shared" si="266"/>
        <v>3.6041206823194512</v>
      </c>
      <c r="AA678" s="150">
        <f t="shared" si="266"/>
        <v>7.2002478166826727</v>
      </c>
      <c r="AB678" s="150" t="s">
        <v>925</v>
      </c>
      <c r="AC678" s="148" t="s">
        <v>3049</v>
      </c>
      <c r="AD678" s="247" t="s">
        <v>275</v>
      </c>
      <c r="AE678" s="248" t="s">
        <v>275</v>
      </c>
      <c r="AF678" s="249" t="s">
        <v>275</v>
      </c>
      <c r="AG678" s="148" t="s">
        <v>275</v>
      </c>
      <c r="AH678" s="250" t="s">
        <v>275</v>
      </c>
      <c r="AI678" s="149" t="s">
        <v>275</v>
      </c>
      <c r="AJ678" s="94"/>
    </row>
    <row r="679" spans="1:36" ht="26" outlineLevel="1" x14ac:dyDescent="0.3">
      <c r="A679" s="566">
        <v>662</v>
      </c>
      <c r="B679" s="567" t="s">
        <v>923</v>
      </c>
      <c r="C679" s="713" t="s">
        <v>1251</v>
      </c>
      <c r="D679" s="566" t="s">
        <v>1252</v>
      </c>
      <c r="E679" s="575" t="s">
        <v>3852</v>
      </c>
      <c r="F679" s="576" t="s">
        <v>275</v>
      </c>
      <c r="G679" s="576" t="s">
        <v>275</v>
      </c>
      <c r="H679" s="576" t="s">
        <v>275</v>
      </c>
      <c r="I679" s="576" t="s">
        <v>275</v>
      </c>
      <c r="J679" s="569" t="s">
        <v>925</v>
      </c>
      <c r="K679" s="569">
        <f t="shared" ref="K679:AA679" si="267">K680*K$707</f>
        <v>0.24169274263582954</v>
      </c>
      <c r="L679" s="569">
        <f t="shared" si="267"/>
        <v>0.42833809687755031</v>
      </c>
      <c r="M679" s="569">
        <f t="shared" si="267"/>
        <v>0.26520337141070693</v>
      </c>
      <c r="N679" s="569">
        <f t="shared" si="267"/>
        <v>0.64378476852275301</v>
      </c>
      <c r="O679" s="569">
        <f t="shared" si="267"/>
        <v>0</v>
      </c>
      <c r="P679" s="569">
        <f t="shared" si="267"/>
        <v>0.31054898389482727</v>
      </c>
      <c r="Q679" s="569">
        <f t="shared" si="267"/>
        <v>1.8713885714190359E-2</v>
      </c>
      <c r="R679" s="569">
        <f t="shared" si="267"/>
        <v>3.494280535395796</v>
      </c>
      <c r="S679" s="569">
        <f t="shared" si="267"/>
        <v>0</v>
      </c>
      <c r="T679" s="569">
        <f t="shared" si="267"/>
        <v>2.3915553385872809E-2</v>
      </c>
      <c r="U679" s="569">
        <f t="shared" si="267"/>
        <v>0</v>
      </c>
      <c r="V679" s="569">
        <f t="shared" si="267"/>
        <v>0.45707593854752104</v>
      </c>
      <c r="W679" s="569">
        <f t="shared" si="267"/>
        <v>0.41398826705209679</v>
      </c>
      <c r="X679" s="569">
        <f t="shared" si="267"/>
        <v>0.2991094504982868</v>
      </c>
      <c r="Y679" s="569">
        <f t="shared" si="267"/>
        <v>0</v>
      </c>
      <c r="Z679" s="569">
        <f t="shared" si="267"/>
        <v>0.27984731835447424</v>
      </c>
      <c r="AA679" s="569">
        <f t="shared" si="267"/>
        <v>0.55907396577230017</v>
      </c>
      <c r="AB679" s="569" t="s">
        <v>925</v>
      </c>
      <c r="AC679" s="577" t="s">
        <v>1918</v>
      </c>
      <c r="AD679" s="578" t="s">
        <v>275</v>
      </c>
      <c r="AE679" s="579" t="s">
        <v>275</v>
      </c>
      <c r="AF679" s="580" t="s">
        <v>275</v>
      </c>
      <c r="AG679" s="577" t="s">
        <v>275</v>
      </c>
      <c r="AH679" s="329" t="s">
        <v>275</v>
      </c>
      <c r="AI679" s="568" t="s">
        <v>275</v>
      </c>
      <c r="AJ679" s="94"/>
    </row>
    <row r="680" spans="1:36" outlineLevel="1" x14ac:dyDescent="0.3">
      <c r="A680" s="570">
        <v>663</v>
      </c>
      <c r="B680" s="571" t="s">
        <v>275</v>
      </c>
      <c r="C680" s="714" t="s">
        <v>275</v>
      </c>
      <c r="D680" s="570" t="s">
        <v>1912</v>
      </c>
      <c r="E680" s="581" t="s">
        <v>275</v>
      </c>
      <c r="F680" s="582" t="s">
        <v>275</v>
      </c>
      <c r="G680" s="582" t="s">
        <v>275</v>
      </c>
      <c r="H680" s="582" t="s">
        <v>275</v>
      </c>
      <c r="I680" s="582" t="s">
        <v>275</v>
      </c>
      <c r="J680" s="573" t="s">
        <v>275</v>
      </c>
      <c r="K680" s="574">
        <v>8.7442136009562941E-3</v>
      </c>
      <c r="L680" s="574">
        <v>8.7442136009562941E-3</v>
      </c>
      <c r="M680" s="574">
        <v>8.7442136009562941E-3</v>
      </c>
      <c r="N680" s="574">
        <v>8.7442136009562941E-3</v>
      </c>
      <c r="O680" s="574">
        <v>0</v>
      </c>
      <c r="P680" s="574">
        <v>8.7442136009562941E-3</v>
      </c>
      <c r="Q680" s="574">
        <v>3.5254008397585024E-4</v>
      </c>
      <c r="R680" s="574">
        <v>6.0445980823705857E-2</v>
      </c>
      <c r="S680" s="574">
        <v>0</v>
      </c>
      <c r="T680" s="574">
        <v>4.1097429901234699E-4</v>
      </c>
      <c r="U680" s="574">
        <v>0</v>
      </c>
      <c r="V680" s="574">
        <v>8.7442136009562941E-3</v>
      </c>
      <c r="W680" s="574">
        <v>8.7442136009562941E-3</v>
      </c>
      <c r="X680" s="574">
        <v>8.7442136009562941E-3</v>
      </c>
      <c r="Y680" s="574">
        <v>0</v>
      </c>
      <c r="Z680" s="574">
        <v>8.7442136009562941E-3</v>
      </c>
      <c r="AA680" s="574">
        <v>8.7442136009562941E-3</v>
      </c>
      <c r="AB680" s="573" t="s">
        <v>275</v>
      </c>
      <c r="AC680" s="583" t="s">
        <v>1333</v>
      </c>
      <c r="AD680" s="584" t="s">
        <v>275</v>
      </c>
      <c r="AE680" s="585" t="s">
        <v>275</v>
      </c>
      <c r="AF680" s="586" t="s">
        <v>275</v>
      </c>
      <c r="AG680" s="583" t="s">
        <v>275</v>
      </c>
      <c r="AH680" s="304" t="s">
        <v>275</v>
      </c>
      <c r="AI680" s="572" t="s">
        <v>275</v>
      </c>
      <c r="AJ680" s="94"/>
    </row>
    <row r="681" spans="1:36" ht="26" outlineLevel="1" x14ac:dyDescent="0.3">
      <c r="A681" s="566">
        <v>664</v>
      </c>
      <c r="B681" s="567" t="s">
        <v>923</v>
      </c>
      <c r="C681" s="352" t="s">
        <v>227</v>
      </c>
      <c r="D681" s="351" t="s">
        <v>323</v>
      </c>
      <c r="E681" s="575" t="s">
        <v>3853</v>
      </c>
      <c r="F681" s="576" t="s">
        <v>275</v>
      </c>
      <c r="G681" s="576" t="s">
        <v>275</v>
      </c>
      <c r="H681" s="576" t="s">
        <v>275</v>
      </c>
      <c r="I681" s="576" t="s">
        <v>275</v>
      </c>
      <c r="J681" s="569" t="s">
        <v>925</v>
      </c>
      <c r="K681" s="569">
        <f t="shared" ref="K681:AA681" si="268">K682*K$707</f>
        <v>2.1374538663259837</v>
      </c>
      <c r="L681" s="569">
        <f t="shared" si="268"/>
        <v>3.7880861099960401</v>
      </c>
      <c r="M681" s="569">
        <f t="shared" si="268"/>
        <v>2.3453744014093854</v>
      </c>
      <c r="N681" s="569">
        <f t="shared" si="268"/>
        <v>5.693428058922378</v>
      </c>
      <c r="O681" s="569">
        <f t="shared" si="268"/>
        <v>1.5323232613145952E-2</v>
      </c>
      <c r="P681" s="569">
        <f t="shared" si="268"/>
        <v>2.7463965987169119</v>
      </c>
      <c r="Q681" s="569">
        <f t="shared" si="268"/>
        <v>7.6782538742140316</v>
      </c>
      <c r="R681" s="569">
        <f t="shared" si="268"/>
        <v>2.8457098590222594</v>
      </c>
      <c r="S681" s="569">
        <f t="shared" si="268"/>
        <v>0</v>
      </c>
      <c r="T681" s="569">
        <f t="shared" si="268"/>
        <v>3.3417240233636103</v>
      </c>
      <c r="U681" s="569">
        <f t="shared" si="268"/>
        <v>16.832115804714462</v>
      </c>
      <c r="V681" s="569">
        <f t="shared" si="268"/>
        <v>4.0422344560218706</v>
      </c>
      <c r="W681" s="569">
        <f t="shared" si="268"/>
        <v>3.661180771809073</v>
      </c>
      <c r="X681" s="569">
        <f t="shared" si="268"/>
        <v>2.6452289979824415</v>
      </c>
      <c r="Y681" s="569">
        <f t="shared" si="268"/>
        <v>4.8419781451247692</v>
      </c>
      <c r="Z681" s="569">
        <f t="shared" si="268"/>
        <v>2.4748808179938107</v>
      </c>
      <c r="AA681" s="569">
        <f t="shared" si="268"/>
        <v>4.9442726193179976</v>
      </c>
      <c r="AB681" s="569" t="s">
        <v>925</v>
      </c>
      <c r="AC681" s="577" t="s">
        <v>1919</v>
      </c>
      <c r="AD681" s="578" t="s">
        <v>275</v>
      </c>
      <c r="AE681" s="579" t="s">
        <v>275</v>
      </c>
      <c r="AF681" s="580" t="s">
        <v>275</v>
      </c>
      <c r="AG681" s="577" t="s">
        <v>275</v>
      </c>
      <c r="AH681" s="329" t="s">
        <v>275</v>
      </c>
      <c r="AI681" s="568" t="s">
        <v>275</v>
      </c>
      <c r="AJ681" s="94"/>
    </row>
    <row r="682" spans="1:36" outlineLevel="1" x14ac:dyDescent="0.3">
      <c r="A682" s="550">
        <v>665</v>
      </c>
      <c r="B682" s="551" t="s">
        <v>275</v>
      </c>
      <c r="C682" s="551" t="s">
        <v>275</v>
      </c>
      <c r="D682" s="550" t="s">
        <v>1913</v>
      </c>
      <c r="E682" s="554" t="s">
        <v>275</v>
      </c>
      <c r="F682" s="555" t="s">
        <v>275</v>
      </c>
      <c r="G682" s="555" t="s">
        <v>275</v>
      </c>
      <c r="H682" s="555" t="s">
        <v>275</v>
      </c>
      <c r="I682" s="555" t="s">
        <v>275</v>
      </c>
      <c r="J682" s="553" t="s">
        <v>275</v>
      </c>
      <c r="K682" s="560">
        <v>7.7331048361290539E-2</v>
      </c>
      <c r="L682" s="560">
        <v>7.7331048361290539E-2</v>
      </c>
      <c r="M682" s="560">
        <v>7.7331048361290539E-2</v>
      </c>
      <c r="N682" s="560">
        <v>7.7331048361290539E-2</v>
      </c>
      <c r="O682" s="560">
        <v>3.3038926215995032E-4</v>
      </c>
      <c r="P682" s="560">
        <v>7.7331048361290539E-2</v>
      </c>
      <c r="Q682" s="560">
        <v>0.14464618983703267</v>
      </c>
      <c r="R682" s="560">
        <v>4.9226649613811416E-2</v>
      </c>
      <c r="S682" s="560">
        <v>0</v>
      </c>
      <c r="T682" s="560">
        <v>5.7425503221089615E-2</v>
      </c>
      <c r="U682" s="560">
        <v>0.19815908474784621</v>
      </c>
      <c r="V682" s="560">
        <v>7.7331048361290539E-2</v>
      </c>
      <c r="W682" s="560">
        <v>7.7331048361290539E-2</v>
      </c>
      <c r="X682" s="560">
        <v>7.7331048361290539E-2</v>
      </c>
      <c r="Y682" s="560">
        <v>9.1529521847093814E-2</v>
      </c>
      <c r="Z682" s="560">
        <v>7.7331048361290539E-2</v>
      </c>
      <c r="AA682" s="560">
        <v>7.7331048361290539E-2</v>
      </c>
      <c r="AB682" s="553" t="s">
        <v>275</v>
      </c>
      <c r="AC682" s="559" t="s">
        <v>1334</v>
      </c>
      <c r="AD682" s="556" t="s">
        <v>275</v>
      </c>
      <c r="AE682" s="557" t="s">
        <v>275</v>
      </c>
      <c r="AF682" s="558" t="s">
        <v>275</v>
      </c>
      <c r="AG682" s="559" t="s">
        <v>275</v>
      </c>
      <c r="AH682" s="304" t="s">
        <v>275</v>
      </c>
      <c r="AI682" s="552" t="s">
        <v>275</v>
      </c>
      <c r="AJ682" s="94"/>
    </row>
    <row r="683" spans="1:36" ht="26" outlineLevel="1" x14ac:dyDescent="0.3">
      <c r="A683" s="587">
        <v>666</v>
      </c>
      <c r="B683" s="588" t="s">
        <v>275</v>
      </c>
      <c r="C683" s="588" t="s">
        <v>3324</v>
      </c>
      <c r="D683" s="587" t="s">
        <v>1447</v>
      </c>
      <c r="E683" s="588" t="s">
        <v>3854</v>
      </c>
      <c r="F683" s="589" t="s">
        <v>275</v>
      </c>
      <c r="G683" s="589" t="s">
        <v>275</v>
      </c>
      <c r="H683" s="589" t="s">
        <v>275</v>
      </c>
      <c r="I683" s="589" t="s">
        <v>275</v>
      </c>
      <c r="J683" s="590" t="s">
        <v>925</v>
      </c>
      <c r="K683" s="590" t="s">
        <v>1351</v>
      </c>
      <c r="L683" s="590" t="s">
        <v>1351</v>
      </c>
      <c r="M683" s="590" t="s">
        <v>1351</v>
      </c>
      <c r="N683" s="590" t="s">
        <v>1351</v>
      </c>
      <c r="O683" s="590" t="s">
        <v>1351</v>
      </c>
      <c r="P683" s="590" t="s">
        <v>1351</v>
      </c>
      <c r="Q683" s="590" t="s">
        <v>1351</v>
      </c>
      <c r="R683" s="590" t="s">
        <v>1351</v>
      </c>
      <c r="S683" s="590" t="s">
        <v>1351</v>
      </c>
      <c r="T683" s="590" t="s">
        <v>1351</v>
      </c>
      <c r="U683" s="590" t="s">
        <v>1351</v>
      </c>
      <c r="V683" s="590" t="s">
        <v>1351</v>
      </c>
      <c r="W683" s="590" t="s">
        <v>1351</v>
      </c>
      <c r="X683" s="590" t="s">
        <v>1351</v>
      </c>
      <c r="Y683" s="590" t="s">
        <v>1351</v>
      </c>
      <c r="Z683" s="590" t="s">
        <v>1351</v>
      </c>
      <c r="AA683" s="590" t="s">
        <v>1351</v>
      </c>
      <c r="AB683" s="590" t="s">
        <v>275</v>
      </c>
      <c r="AC683" s="588" t="s">
        <v>1345</v>
      </c>
      <c r="AD683" s="590" t="s">
        <v>275</v>
      </c>
      <c r="AE683" s="587" t="s">
        <v>275</v>
      </c>
      <c r="AF683" s="589" t="s">
        <v>275</v>
      </c>
      <c r="AG683" s="588" t="s">
        <v>275</v>
      </c>
      <c r="AH683" s="411" t="s">
        <v>275</v>
      </c>
      <c r="AI683" s="589" t="s">
        <v>275</v>
      </c>
      <c r="AJ683" s="94"/>
    </row>
    <row r="684" spans="1:36" ht="26" outlineLevel="1" x14ac:dyDescent="0.3">
      <c r="A684" s="566">
        <v>667</v>
      </c>
      <c r="B684" s="567" t="s">
        <v>923</v>
      </c>
      <c r="C684" s="352" t="s">
        <v>431</v>
      </c>
      <c r="D684" s="351" t="s">
        <v>290</v>
      </c>
      <c r="E684" s="715" t="s">
        <v>3855</v>
      </c>
      <c r="F684" s="576" t="s">
        <v>275</v>
      </c>
      <c r="G684" s="576" t="s">
        <v>275</v>
      </c>
      <c r="H684" s="576" t="s">
        <v>275</v>
      </c>
      <c r="I684" s="576" t="s">
        <v>275</v>
      </c>
      <c r="J684" s="569" t="s">
        <v>925</v>
      </c>
      <c r="K684" s="569">
        <f t="shared" ref="K684:AA684" si="269">K685*K$707</f>
        <v>0.7335857824807307</v>
      </c>
      <c r="L684" s="569">
        <f t="shared" si="269"/>
        <v>1.3000917385330009</v>
      </c>
      <c r="M684" s="569">
        <f t="shared" si="269"/>
        <v>0.80494524002315038</v>
      </c>
      <c r="N684" s="569">
        <f t="shared" si="269"/>
        <v>1.9540154495972377</v>
      </c>
      <c r="O684" s="569">
        <f t="shared" si="269"/>
        <v>0</v>
      </c>
      <c r="P684" s="569">
        <f t="shared" si="269"/>
        <v>0.94257823741253943</v>
      </c>
      <c r="Q684" s="569">
        <f t="shared" si="269"/>
        <v>1.6135865818771922</v>
      </c>
      <c r="R684" s="569">
        <f t="shared" si="269"/>
        <v>2.2288494323878609</v>
      </c>
      <c r="S684" s="569">
        <f t="shared" si="269"/>
        <v>0</v>
      </c>
      <c r="T684" s="569">
        <f t="shared" si="269"/>
        <v>0.51578786655532072</v>
      </c>
      <c r="U684" s="569">
        <f t="shared" si="269"/>
        <v>7.6316813067843379</v>
      </c>
      <c r="V684" s="569">
        <f t="shared" si="269"/>
        <v>1.3873168320064846</v>
      </c>
      <c r="W684" s="569">
        <f t="shared" si="269"/>
        <v>1.2565371368260232</v>
      </c>
      <c r="X684" s="569">
        <f t="shared" si="269"/>
        <v>0.90785696706575014</v>
      </c>
      <c r="Y684" s="569">
        <f t="shared" si="269"/>
        <v>0.95861065980254967</v>
      </c>
      <c r="Z684" s="569">
        <f t="shared" si="269"/>
        <v>0.84939254597116653</v>
      </c>
      <c r="AA684" s="569">
        <f t="shared" si="269"/>
        <v>1.6969012315923753</v>
      </c>
      <c r="AB684" s="569" t="s">
        <v>925</v>
      </c>
      <c r="AC684" s="577" t="s">
        <v>1921</v>
      </c>
      <c r="AD684" s="578" t="s">
        <v>275</v>
      </c>
      <c r="AE684" s="579" t="s">
        <v>275</v>
      </c>
      <c r="AF684" s="580" t="s">
        <v>275</v>
      </c>
      <c r="AG684" s="577" t="s">
        <v>275</v>
      </c>
      <c r="AH684" s="329" t="s">
        <v>275</v>
      </c>
      <c r="AI684" s="568" t="s">
        <v>275</v>
      </c>
      <c r="AJ684" s="94"/>
    </row>
    <row r="685" spans="1:36" outlineLevel="1" x14ac:dyDescent="0.3">
      <c r="A685" s="550">
        <v>668</v>
      </c>
      <c r="B685" s="551" t="s">
        <v>275</v>
      </c>
      <c r="C685" s="551" t="s">
        <v>275</v>
      </c>
      <c r="D685" s="550" t="s">
        <v>1915</v>
      </c>
      <c r="E685" s="554" t="s">
        <v>275</v>
      </c>
      <c r="F685" s="555" t="s">
        <v>275</v>
      </c>
      <c r="G685" s="555" t="s">
        <v>275</v>
      </c>
      <c r="H685" s="555" t="s">
        <v>275</v>
      </c>
      <c r="I685" s="555" t="s">
        <v>275</v>
      </c>
      <c r="J685" s="553" t="s">
        <v>275</v>
      </c>
      <c r="K685" s="560">
        <v>2.6540436037425476E-2</v>
      </c>
      <c r="L685" s="560">
        <v>2.6540436037425476E-2</v>
      </c>
      <c r="M685" s="560">
        <v>2.6540436037425476E-2</v>
      </c>
      <c r="N685" s="560">
        <v>2.6540436037425476E-2</v>
      </c>
      <c r="O685" s="560">
        <v>0</v>
      </c>
      <c r="P685" s="560">
        <v>2.6540436037425476E-2</v>
      </c>
      <c r="Q685" s="560">
        <v>3.0397425621015745E-2</v>
      </c>
      <c r="R685" s="560">
        <v>3.8555859692525826E-2</v>
      </c>
      <c r="S685" s="560">
        <v>0</v>
      </c>
      <c r="T685" s="560">
        <v>8.8635020681504823E-3</v>
      </c>
      <c r="U685" s="560">
        <v>8.9845329035584412E-2</v>
      </c>
      <c r="V685" s="560">
        <v>2.6540436037425476E-2</v>
      </c>
      <c r="W685" s="560">
        <v>2.6540436037425476E-2</v>
      </c>
      <c r="X685" s="560">
        <v>2.6540436037425476E-2</v>
      </c>
      <c r="Y685" s="560">
        <v>1.8120935844701865E-2</v>
      </c>
      <c r="Z685" s="560">
        <v>2.6540436037425476E-2</v>
      </c>
      <c r="AA685" s="560">
        <v>2.6540436037425476E-2</v>
      </c>
      <c r="AB685" s="553" t="s">
        <v>275</v>
      </c>
      <c r="AC685" s="559" t="s">
        <v>1336</v>
      </c>
      <c r="AD685" s="556" t="s">
        <v>275</v>
      </c>
      <c r="AE685" s="557" t="s">
        <v>275</v>
      </c>
      <c r="AF685" s="558" t="s">
        <v>275</v>
      </c>
      <c r="AG685" s="559" t="s">
        <v>275</v>
      </c>
      <c r="AH685" s="304" t="s">
        <v>275</v>
      </c>
      <c r="AI685" s="552" t="s">
        <v>275</v>
      </c>
      <c r="AJ685" s="94"/>
    </row>
    <row r="686" spans="1:36" x14ac:dyDescent="0.3">
      <c r="A686" s="138">
        <v>669</v>
      </c>
      <c r="B686" s="138" t="s">
        <v>923</v>
      </c>
      <c r="C686" s="172" t="s">
        <v>3495</v>
      </c>
      <c r="D686" s="138" t="s">
        <v>3496</v>
      </c>
      <c r="E686" s="172" t="s">
        <v>275</v>
      </c>
      <c r="F686" s="141" t="s">
        <v>275</v>
      </c>
      <c r="G686" s="141" t="s">
        <v>275</v>
      </c>
      <c r="H686" s="141" t="s">
        <v>275</v>
      </c>
      <c r="I686" s="141" t="s">
        <v>275</v>
      </c>
      <c r="J686" s="244" t="s">
        <v>275</v>
      </c>
      <c r="K686" s="244" t="s">
        <v>275</v>
      </c>
      <c r="L686" s="244" t="s">
        <v>275</v>
      </c>
      <c r="M686" s="244" t="s">
        <v>275</v>
      </c>
      <c r="N686" s="244" t="s">
        <v>275</v>
      </c>
      <c r="O686" s="244" t="s">
        <v>275</v>
      </c>
      <c r="P686" s="244" t="s">
        <v>275</v>
      </c>
      <c r="Q686" s="244" t="s">
        <v>275</v>
      </c>
      <c r="R686" s="244" t="s">
        <v>275</v>
      </c>
      <c r="S686" s="244" t="s">
        <v>275</v>
      </c>
      <c r="T686" s="244" t="s">
        <v>275</v>
      </c>
      <c r="U686" s="710" t="s">
        <v>275</v>
      </c>
      <c r="V686" s="244" t="s">
        <v>275</v>
      </c>
      <c r="W686" s="244" t="s">
        <v>275</v>
      </c>
      <c r="X686" s="244" t="s">
        <v>275</v>
      </c>
      <c r="Y686" s="244" t="s">
        <v>275</v>
      </c>
      <c r="Z686" s="244" t="s">
        <v>275</v>
      </c>
      <c r="AA686" s="244" t="s">
        <v>275</v>
      </c>
      <c r="AB686" s="244" t="s">
        <v>275</v>
      </c>
      <c r="AC686" s="140" t="s">
        <v>275</v>
      </c>
      <c r="AD686" s="341" t="s">
        <v>275</v>
      </c>
      <c r="AE686" s="143" t="s">
        <v>275</v>
      </c>
      <c r="AF686" s="142" t="s">
        <v>275</v>
      </c>
      <c r="AG686" s="140" t="s">
        <v>275</v>
      </c>
      <c r="AH686" s="144" t="s">
        <v>275</v>
      </c>
      <c r="AI686" s="141" t="s">
        <v>275</v>
      </c>
      <c r="AJ686" s="94"/>
    </row>
    <row r="687" spans="1:36" outlineLevel="1" x14ac:dyDescent="0.3">
      <c r="A687" s="145">
        <v>670</v>
      </c>
      <c r="B687" s="146" t="s">
        <v>923</v>
      </c>
      <c r="C687" s="405" t="s">
        <v>3497</v>
      </c>
      <c r="D687" s="406" t="s">
        <v>3498</v>
      </c>
      <c r="E687" s="405" t="s">
        <v>275</v>
      </c>
      <c r="F687" s="150" t="s">
        <v>275</v>
      </c>
      <c r="G687" s="150" t="s">
        <v>275</v>
      </c>
      <c r="H687" s="150" t="s">
        <v>275</v>
      </c>
      <c r="I687" s="150" t="s">
        <v>275</v>
      </c>
      <c r="J687" s="150" t="s">
        <v>925</v>
      </c>
      <c r="K687" s="150">
        <f>SUM(K688,K689,K691)</f>
        <v>1.8363504270233468</v>
      </c>
      <c r="L687" s="150">
        <f t="shared" ref="L687:AA687" si="270">SUM(L688,L689,L691)</f>
        <v>3.2466482327449397</v>
      </c>
      <c r="M687" s="150">
        <f t="shared" si="270"/>
        <v>2.0061825426200861</v>
      </c>
      <c r="N687" s="150">
        <f t="shared" si="270"/>
        <v>4.895211487417841</v>
      </c>
      <c r="O687" s="150">
        <f t="shared" si="270"/>
        <v>7.0890027406087797E-2</v>
      </c>
      <c r="P687" s="150">
        <f t="shared" si="270"/>
        <v>2.5575664517194636</v>
      </c>
      <c r="Q687" s="150">
        <f t="shared" si="270"/>
        <v>1.7582192699124473</v>
      </c>
      <c r="R687" s="150">
        <f t="shared" si="270"/>
        <v>2.6337510150238885</v>
      </c>
      <c r="S687" s="150">
        <f t="shared" si="270"/>
        <v>68.891575910438775</v>
      </c>
      <c r="T687" s="150">
        <f t="shared" si="270"/>
        <v>2.5530864679528875</v>
      </c>
      <c r="U687" s="150">
        <f t="shared" si="270"/>
        <v>3.4051262400320121</v>
      </c>
      <c r="V687" s="150">
        <f t="shared" si="270"/>
        <v>3.4977791519065162</v>
      </c>
      <c r="W687" s="150">
        <f t="shared" si="270"/>
        <v>3.1336479066917358</v>
      </c>
      <c r="X687" s="150">
        <f t="shared" si="270"/>
        <v>2.2630312853377039</v>
      </c>
      <c r="Y687" s="150">
        <f t="shared" si="270"/>
        <v>1.6919368515674531</v>
      </c>
      <c r="Z687" s="150">
        <f t="shared" si="270"/>
        <v>2.1172530857604346</v>
      </c>
      <c r="AA687" s="150">
        <f t="shared" si="270"/>
        <v>4.2290769154518211</v>
      </c>
      <c r="AB687" s="150" t="s">
        <v>925</v>
      </c>
      <c r="AC687" s="148" t="s">
        <v>3049</v>
      </c>
      <c r="AD687" s="247" t="s">
        <v>275</v>
      </c>
      <c r="AE687" s="248" t="s">
        <v>275</v>
      </c>
      <c r="AF687" s="249" t="s">
        <v>275</v>
      </c>
      <c r="AG687" s="148" t="s">
        <v>275</v>
      </c>
      <c r="AH687" s="250" t="s">
        <v>275</v>
      </c>
      <c r="AI687" s="149" t="s">
        <v>275</v>
      </c>
      <c r="AJ687" s="94"/>
    </row>
    <row r="688" spans="1:36" ht="26" outlineLevel="1" x14ac:dyDescent="0.3">
      <c r="A688" s="165">
        <v>671</v>
      </c>
      <c r="B688" s="166" t="s">
        <v>923</v>
      </c>
      <c r="C688" s="525" t="s">
        <v>221</v>
      </c>
      <c r="D688" s="187" t="s">
        <v>3618</v>
      </c>
      <c r="E688" s="188" t="s">
        <v>3856</v>
      </c>
      <c r="F688" s="189">
        <v>4</v>
      </c>
      <c r="G688" s="190">
        <v>47</v>
      </c>
      <c r="H688" s="190">
        <v>367</v>
      </c>
      <c r="I688" s="190">
        <v>367</v>
      </c>
      <c r="J688" s="170" t="s">
        <v>925</v>
      </c>
      <c r="K688" s="170">
        <v>8.0821457388611413E-3</v>
      </c>
      <c r="L688" s="170">
        <v>6.513888426013777E-3</v>
      </c>
      <c r="M688" s="170">
        <v>6.9712122434793125E-5</v>
      </c>
      <c r="N688" s="170">
        <v>2.5345477259291968E-2</v>
      </c>
      <c r="O688" s="170">
        <v>7.0890027406087797E-2</v>
      </c>
      <c r="P688" s="170">
        <v>0.2084398257060299</v>
      </c>
      <c r="Q688" s="170">
        <v>0.83997643086804574</v>
      </c>
      <c r="R688" s="170">
        <v>2.0814817137803048</v>
      </c>
      <c r="S688" s="170">
        <v>7.1062267830839714</v>
      </c>
      <c r="T688" s="170">
        <v>1.0065939211800645</v>
      </c>
      <c r="U688" s="170">
        <v>1.6896938756078428</v>
      </c>
      <c r="V688" s="170">
        <v>4.0259362642938314E-2</v>
      </c>
      <c r="W688" s="170">
        <v>2.0618722045075777E-3</v>
      </c>
      <c r="X688" s="170">
        <v>4.3823014440266095E-4</v>
      </c>
      <c r="Y688" s="170">
        <v>0.17228265106417118</v>
      </c>
      <c r="Z688" s="170">
        <v>3.671165324948689E-4</v>
      </c>
      <c r="AA688" s="170">
        <v>0</v>
      </c>
      <c r="AB688" s="170" t="s">
        <v>925</v>
      </c>
      <c r="AC688" s="166" t="s">
        <v>1923</v>
      </c>
      <c r="AD688" s="241" t="s">
        <v>275</v>
      </c>
      <c r="AE688" s="193" t="s">
        <v>275</v>
      </c>
      <c r="AF688" s="192" t="s">
        <v>275</v>
      </c>
      <c r="AG688" s="191" t="s">
        <v>275</v>
      </c>
      <c r="AH688" s="194" t="s">
        <v>275</v>
      </c>
      <c r="AI688" s="169" t="s">
        <v>275</v>
      </c>
      <c r="AJ688" s="94"/>
    </row>
    <row r="689" spans="1:36" ht="26" outlineLevel="1" x14ac:dyDescent="0.3">
      <c r="A689" s="566">
        <v>672</v>
      </c>
      <c r="B689" s="567" t="s">
        <v>923</v>
      </c>
      <c r="C689" s="713" t="s">
        <v>1249</v>
      </c>
      <c r="D689" s="566" t="s">
        <v>3619</v>
      </c>
      <c r="E689" s="575" t="s">
        <v>3857</v>
      </c>
      <c r="F689" s="576" t="s">
        <v>275</v>
      </c>
      <c r="G689" s="576" t="s">
        <v>275</v>
      </c>
      <c r="H689" s="576" t="s">
        <v>275</v>
      </c>
      <c r="I689" s="576" t="s">
        <v>275</v>
      </c>
      <c r="J689" s="569" t="s">
        <v>925</v>
      </c>
      <c r="K689" s="569">
        <f t="shared" ref="K689:AA689" si="271">K690*K$707</f>
        <v>1.7233317094476091</v>
      </c>
      <c r="L689" s="569">
        <f t="shared" si="271"/>
        <v>3.0541613151610418</v>
      </c>
      <c r="M689" s="569">
        <f t="shared" si="271"/>
        <v>1.8909685678610453</v>
      </c>
      <c r="N689" s="569">
        <f t="shared" si="271"/>
        <v>4.5903517563467755</v>
      </c>
      <c r="O689" s="569">
        <f t="shared" si="271"/>
        <v>0</v>
      </c>
      <c r="P689" s="569">
        <f t="shared" si="271"/>
        <v>2.2142945023759832</v>
      </c>
      <c r="Q689" s="569">
        <f t="shared" si="271"/>
        <v>0.91824283904440152</v>
      </c>
      <c r="R689" s="569">
        <f t="shared" si="271"/>
        <v>0.55226930124358387</v>
      </c>
      <c r="S689" s="569">
        <f t="shared" si="271"/>
        <v>61.785349127354806</v>
      </c>
      <c r="T689" s="569">
        <f t="shared" si="271"/>
        <v>0</v>
      </c>
      <c r="U689" s="569">
        <f t="shared" si="271"/>
        <v>1.7154323644241694</v>
      </c>
      <c r="V689" s="569">
        <f t="shared" si="271"/>
        <v>3.2590695522510025</v>
      </c>
      <c r="W689" s="569">
        <f t="shared" si="271"/>
        <v>2.9518433204472232</v>
      </c>
      <c r="X689" s="569">
        <f t="shared" si="271"/>
        <v>2.1327276732335485</v>
      </c>
      <c r="Y689" s="569">
        <f t="shared" si="271"/>
        <v>1.5196542005032818</v>
      </c>
      <c r="Z689" s="569">
        <f t="shared" si="271"/>
        <v>1.9953836936295817</v>
      </c>
      <c r="AA689" s="569">
        <f t="shared" si="271"/>
        <v>3.9863418430967958</v>
      </c>
      <c r="AB689" s="569" t="s">
        <v>925</v>
      </c>
      <c r="AC689" s="577" t="s">
        <v>1917</v>
      </c>
      <c r="AD689" s="578" t="s">
        <v>275</v>
      </c>
      <c r="AE689" s="579" t="s">
        <v>275</v>
      </c>
      <c r="AF689" s="580" t="s">
        <v>275</v>
      </c>
      <c r="AG689" s="577" t="s">
        <v>275</v>
      </c>
      <c r="AH689" s="329" t="s">
        <v>275</v>
      </c>
      <c r="AI689" s="568" t="s">
        <v>275</v>
      </c>
      <c r="AJ689" s="94"/>
    </row>
    <row r="690" spans="1:36" outlineLevel="1" x14ac:dyDescent="0.3">
      <c r="A690" s="570">
        <v>673</v>
      </c>
      <c r="B690" s="571" t="s">
        <v>275</v>
      </c>
      <c r="C690" s="714" t="s">
        <v>275</v>
      </c>
      <c r="D690" s="570" t="s">
        <v>1911</v>
      </c>
      <c r="E690" s="581" t="s">
        <v>275</v>
      </c>
      <c r="F690" s="582" t="s">
        <v>275</v>
      </c>
      <c r="G690" s="582" t="s">
        <v>275</v>
      </c>
      <c r="H690" s="582" t="s">
        <v>275</v>
      </c>
      <c r="I690" s="582" t="s">
        <v>275</v>
      </c>
      <c r="J690" s="573" t="s">
        <v>275</v>
      </c>
      <c r="K690" s="574">
        <v>6.2348502517580874E-2</v>
      </c>
      <c r="L690" s="574">
        <v>6.2348502517580874E-2</v>
      </c>
      <c r="M690" s="574">
        <v>6.2348502517580874E-2</v>
      </c>
      <c r="N690" s="574">
        <v>6.2348502517580874E-2</v>
      </c>
      <c r="O690" s="574">
        <v>0</v>
      </c>
      <c r="P690" s="574">
        <v>6.2348502517580874E-2</v>
      </c>
      <c r="Q690" s="574">
        <v>1.7298246474887261E-2</v>
      </c>
      <c r="R690" s="574">
        <v>9.5534572151087706E-3</v>
      </c>
      <c r="S690" s="574">
        <v>0.36066605220664572</v>
      </c>
      <c r="T690" s="574">
        <v>0</v>
      </c>
      <c r="U690" s="574">
        <v>2.0195233399351826E-2</v>
      </c>
      <c r="V690" s="574">
        <v>6.2348502517580874E-2</v>
      </c>
      <c r="W690" s="574">
        <v>6.2348502517580874E-2</v>
      </c>
      <c r="X690" s="574">
        <v>6.2348502517580874E-2</v>
      </c>
      <c r="Y690" s="574">
        <v>2.8726528327072575E-2</v>
      </c>
      <c r="Z690" s="574">
        <v>6.2348502517580874E-2</v>
      </c>
      <c r="AA690" s="574">
        <v>6.2348502517580874E-2</v>
      </c>
      <c r="AB690" s="573" t="s">
        <v>275</v>
      </c>
      <c r="AC690" s="583" t="s">
        <v>1332</v>
      </c>
      <c r="AD690" s="584" t="s">
        <v>275</v>
      </c>
      <c r="AE690" s="585" t="s">
        <v>275</v>
      </c>
      <c r="AF690" s="586" t="s">
        <v>275</v>
      </c>
      <c r="AG690" s="583" t="s">
        <v>275</v>
      </c>
      <c r="AH690" s="304" t="s">
        <v>275</v>
      </c>
      <c r="AI690" s="572" t="s">
        <v>275</v>
      </c>
      <c r="AJ690" s="94"/>
    </row>
    <row r="691" spans="1:36" ht="26" outlineLevel="1" x14ac:dyDescent="0.3">
      <c r="A691" s="566">
        <v>674</v>
      </c>
      <c r="B691" s="567" t="s">
        <v>923</v>
      </c>
      <c r="C691" s="567" t="s">
        <v>275</v>
      </c>
      <c r="D691" s="566" t="s">
        <v>3620</v>
      </c>
      <c r="E691" s="715" t="s">
        <v>3858</v>
      </c>
      <c r="F691" s="576" t="s">
        <v>275</v>
      </c>
      <c r="G691" s="576" t="s">
        <v>275</v>
      </c>
      <c r="H691" s="576" t="s">
        <v>275</v>
      </c>
      <c r="I691" s="576" t="s">
        <v>275</v>
      </c>
      <c r="J691" s="569" t="s">
        <v>925</v>
      </c>
      <c r="K691" s="569">
        <f t="shared" ref="K691:AA691" si="272">K692*K$707</f>
        <v>0.10493657183687673</v>
      </c>
      <c r="L691" s="569">
        <f t="shared" si="272"/>
        <v>0.18597302915788416</v>
      </c>
      <c r="M691" s="569">
        <f t="shared" si="272"/>
        <v>0.11514426263660589</v>
      </c>
      <c r="N691" s="569">
        <f t="shared" si="272"/>
        <v>0.27951425381177358</v>
      </c>
      <c r="O691" s="569">
        <f t="shared" si="272"/>
        <v>0</v>
      </c>
      <c r="P691" s="569">
        <f t="shared" si="272"/>
        <v>0.13483212363745029</v>
      </c>
      <c r="Q691" s="569">
        <f t="shared" si="272"/>
        <v>0</v>
      </c>
      <c r="R691" s="569">
        <f t="shared" si="272"/>
        <v>0</v>
      </c>
      <c r="S691" s="569">
        <f t="shared" si="272"/>
        <v>0</v>
      </c>
      <c r="T691" s="569">
        <f t="shared" si="272"/>
        <v>1.546492546772823</v>
      </c>
      <c r="U691" s="569">
        <f t="shared" si="272"/>
        <v>0</v>
      </c>
      <c r="V691" s="569">
        <f t="shared" si="272"/>
        <v>0.19845023701257555</v>
      </c>
      <c r="W691" s="569">
        <f t="shared" si="272"/>
        <v>0.17974271404000511</v>
      </c>
      <c r="X691" s="569">
        <f t="shared" si="272"/>
        <v>0.12986538195975264</v>
      </c>
      <c r="Y691" s="569">
        <f t="shared" si="272"/>
        <v>0</v>
      </c>
      <c r="Z691" s="569">
        <f t="shared" si="272"/>
        <v>0.12150227559835812</v>
      </c>
      <c r="AA691" s="569">
        <f t="shared" si="272"/>
        <v>0.24273507235502512</v>
      </c>
      <c r="AB691" s="569" t="s">
        <v>925</v>
      </c>
      <c r="AC691" s="567" t="s">
        <v>1860</v>
      </c>
      <c r="AD691" s="578" t="s">
        <v>275</v>
      </c>
      <c r="AE691" s="579" t="s">
        <v>275</v>
      </c>
      <c r="AF691" s="580" t="s">
        <v>275</v>
      </c>
      <c r="AG691" s="577" t="s">
        <v>275</v>
      </c>
      <c r="AH691" s="329" t="s">
        <v>275</v>
      </c>
      <c r="AI691" s="568" t="s">
        <v>275</v>
      </c>
      <c r="AJ691" s="94"/>
    </row>
    <row r="692" spans="1:36" outlineLevel="1" x14ac:dyDescent="0.3">
      <c r="A692" s="570">
        <v>675</v>
      </c>
      <c r="B692" s="571" t="s">
        <v>275</v>
      </c>
      <c r="C692" s="571" t="s">
        <v>275</v>
      </c>
      <c r="D692" s="570" t="s">
        <v>1894</v>
      </c>
      <c r="E692" s="581" t="s">
        <v>275</v>
      </c>
      <c r="F692" s="582" t="s">
        <v>275</v>
      </c>
      <c r="G692" s="582" t="s">
        <v>275</v>
      </c>
      <c r="H692" s="582" t="s">
        <v>275</v>
      </c>
      <c r="I692" s="582" t="s">
        <v>275</v>
      </c>
      <c r="J692" s="573" t="s">
        <v>275</v>
      </c>
      <c r="K692" s="574">
        <v>3.7965053840127911E-3</v>
      </c>
      <c r="L692" s="574">
        <v>3.7965053840127911E-3</v>
      </c>
      <c r="M692" s="574">
        <v>3.7965053840127911E-3</v>
      </c>
      <c r="N692" s="574">
        <v>3.7965053840127911E-3</v>
      </c>
      <c r="O692" s="574">
        <v>0</v>
      </c>
      <c r="P692" s="574">
        <v>3.7965053840127911E-3</v>
      </c>
      <c r="Q692" s="574">
        <v>0</v>
      </c>
      <c r="R692" s="574">
        <v>0</v>
      </c>
      <c r="S692" s="574">
        <v>0</v>
      </c>
      <c r="T692" s="574">
        <v>2.6575537688089537E-2</v>
      </c>
      <c r="U692" s="574">
        <v>0</v>
      </c>
      <c r="V692" s="574">
        <v>3.7965053840127911E-3</v>
      </c>
      <c r="W692" s="574">
        <v>3.7965053840127911E-3</v>
      </c>
      <c r="X692" s="574">
        <v>3.7965053840127911E-3</v>
      </c>
      <c r="Y692" s="574">
        <v>0</v>
      </c>
      <c r="Z692" s="574">
        <v>3.7965053840127911E-3</v>
      </c>
      <c r="AA692" s="574">
        <v>3.7965053840127911E-3</v>
      </c>
      <c r="AB692" s="573" t="s">
        <v>275</v>
      </c>
      <c r="AC692" s="571" t="s">
        <v>1304</v>
      </c>
      <c r="AD692" s="584" t="s">
        <v>275</v>
      </c>
      <c r="AE692" s="585" t="s">
        <v>275</v>
      </c>
      <c r="AF692" s="586" t="s">
        <v>275</v>
      </c>
      <c r="AG692" s="583" t="s">
        <v>275</v>
      </c>
      <c r="AH692" s="304" t="s">
        <v>275</v>
      </c>
      <c r="AI692" s="572" t="s">
        <v>275</v>
      </c>
      <c r="AJ692" s="94"/>
    </row>
    <row r="693" spans="1:36" x14ac:dyDescent="0.3">
      <c r="A693" s="138">
        <v>676</v>
      </c>
      <c r="B693" s="138" t="s">
        <v>923</v>
      </c>
      <c r="C693" s="172" t="s">
        <v>4131</v>
      </c>
      <c r="D693" s="138" t="s">
        <v>4132</v>
      </c>
      <c r="E693" s="172" t="s">
        <v>275</v>
      </c>
      <c r="F693" s="141" t="s">
        <v>275</v>
      </c>
      <c r="G693" s="141" t="s">
        <v>275</v>
      </c>
      <c r="H693" s="141" t="s">
        <v>275</v>
      </c>
      <c r="I693" s="141" t="s">
        <v>275</v>
      </c>
      <c r="J693" s="244" t="s">
        <v>275</v>
      </c>
      <c r="K693" s="244" t="s">
        <v>275</v>
      </c>
      <c r="L693" s="244" t="s">
        <v>275</v>
      </c>
      <c r="M693" s="244" t="s">
        <v>275</v>
      </c>
      <c r="N693" s="244" t="s">
        <v>275</v>
      </c>
      <c r="O693" s="244" t="s">
        <v>275</v>
      </c>
      <c r="P693" s="244" t="s">
        <v>275</v>
      </c>
      <c r="Q693" s="244" t="s">
        <v>275</v>
      </c>
      <c r="R693" s="244" t="s">
        <v>275</v>
      </c>
      <c r="S693" s="244" t="s">
        <v>275</v>
      </c>
      <c r="T693" s="244" t="s">
        <v>275</v>
      </c>
      <c r="U693" s="710" t="s">
        <v>275</v>
      </c>
      <c r="V693" s="244" t="s">
        <v>275</v>
      </c>
      <c r="W693" s="244" t="s">
        <v>275</v>
      </c>
      <c r="X693" s="244" t="s">
        <v>275</v>
      </c>
      <c r="Y693" s="244" t="s">
        <v>275</v>
      </c>
      <c r="Z693" s="244" t="s">
        <v>275</v>
      </c>
      <c r="AA693" s="244" t="s">
        <v>275</v>
      </c>
      <c r="AB693" s="244" t="s">
        <v>275</v>
      </c>
      <c r="AC693" s="140" t="s">
        <v>275</v>
      </c>
      <c r="AD693" s="341" t="s">
        <v>275</v>
      </c>
      <c r="AE693" s="143" t="s">
        <v>275</v>
      </c>
      <c r="AF693" s="142" t="s">
        <v>275</v>
      </c>
      <c r="AG693" s="140" t="s">
        <v>275</v>
      </c>
      <c r="AH693" s="144" t="s">
        <v>275</v>
      </c>
      <c r="AI693" s="141" t="s">
        <v>275</v>
      </c>
      <c r="AJ693" s="94"/>
    </row>
    <row r="694" spans="1:36" ht="26" outlineLevel="1" x14ac:dyDescent="0.3">
      <c r="A694" s="145">
        <v>677</v>
      </c>
      <c r="B694" s="146" t="s">
        <v>923</v>
      </c>
      <c r="C694" s="405" t="s">
        <v>3499</v>
      </c>
      <c r="D694" s="406" t="s">
        <v>3500</v>
      </c>
      <c r="E694" s="405" t="s">
        <v>275</v>
      </c>
      <c r="F694" s="150" t="s">
        <v>275</v>
      </c>
      <c r="G694" s="150" t="s">
        <v>275</v>
      </c>
      <c r="H694" s="150" t="s">
        <v>275</v>
      </c>
      <c r="I694" s="150" t="s">
        <v>275</v>
      </c>
      <c r="J694" s="150" t="s">
        <v>925</v>
      </c>
      <c r="K694" s="150">
        <f>SUM(K695,K696)</f>
        <v>1.0857941372346156</v>
      </c>
      <c r="L694" s="150">
        <f t="shared" ref="L694:AA694" si="273">SUM(L695,L696)</f>
        <v>0.70269753440612837</v>
      </c>
      <c r="M694" s="150">
        <f t="shared" si="273"/>
        <v>0.43769814656806644</v>
      </c>
      <c r="N694" s="150">
        <f t="shared" si="273"/>
        <v>1.3666669377789691</v>
      </c>
      <c r="O694" s="150">
        <f t="shared" si="273"/>
        <v>2.5257841913910726</v>
      </c>
      <c r="P694" s="150">
        <f t="shared" si="273"/>
        <v>1.7164354679796969</v>
      </c>
      <c r="Q694" s="150">
        <f t="shared" si="273"/>
        <v>1.4947957418465783</v>
      </c>
      <c r="R694" s="150">
        <f t="shared" si="273"/>
        <v>4.3722412319829775</v>
      </c>
      <c r="S694" s="150">
        <f t="shared" si="273"/>
        <v>3.6100277220311972</v>
      </c>
      <c r="T694" s="150">
        <f t="shared" si="273"/>
        <v>1.6778334226062845</v>
      </c>
      <c r="U694" s="150">
        <f t="shared" si="273"/>
        <v>0.91727094084706684</v>
      </c>
      <c r="V694" s="150">
        <f t="shared" si="273"/>
        <v>0.74507996076416971</v>
      </c>
      <c r="W694" s="150">
        <f t="shared" si="273"/>
        <v>0.67762255346482203</v>
      </c>
      <c r="X694" s="150">
        <f t="shared" si="273"/>
        <v>0.48757862500846927</v>
      </c>
      <c r="Y694" s="150">
        <f t="shared" si="273"/>
        <v>8.4778402467518138E-2</v>
      </c>
      <c r="Z694" s="150">
        <f t="shared" si="273"/>
        <v>0.45626216508734452</v>
      </c>
      <c r="AA694" s="150">
        <f t="shared" si="273"/>
        <v>0.91134705057021081</v>
      </c>
      <c r="AB694" s="150" t="s">
        <v>925</v>
      </c>
      <c r="AC694" s="148" t="s">
        <v>3049</v>
      </c>
      <c r="AD694" s="247" t="s">
        <v>275</v>
      </c>
      <c r="AE694" s="248" t="s">
        <v>275</v>
      </c>
      <c r="AF694" s="249" t="s">
        <v>275</v>
      </c>
      <c r="AG694" s="148" t="s">
        <v>275</v>
      </c>
      <c r="AH694" s="250" t="s">
        <v>275</v>
      </c>
      <c r="AI694" s="149" t="s">
        <v>275</v>
      </c>
      <c r="AJ694" s="94"/>
    </row>
    <row r="695" spans="1:36" ht="26" outlineLevel="1" x14ac:dyDescent="0.3">
      <c r="A695" s="165">
        <v>678</v>
      </c>
      <c r="B695" s="166" t="s">
        <v>923</v>
      </c>
      <c r="C695" s="293" t="s">
        <v>220</v>
      </c>
      <c r="D695" s="187" t="s">
        <v>3623</v>
      </c>
      <c r="E695" s="188" t="s">
        <v>3859</v>
      </c>
      <c r="F695" s="189">
        <v>4</v>
      </c>
      <c r="G695" s="190">
        <v>47</v>
      </c>
      <c r="H695" s="190">
        <v>366</v>
      </c>
      <c r="I695" s="190">
        <v>366</v>
      </c>
      <c r="J695" s="170" t="s">
        <v>925</v>
      </c>
      <c r="K695" s="170">
        <v>0.69181054717222612</v>
      </c>
      <c r="L695" s="170">
        <v>4.4631591084589948E-3</v>
      </c>
      <c r="M695" s="170">
        <v>5.3898561926557865E-3</v>
      </c>
      <c r="N695" s="170">
        <v>0.31723271992058877</v>
      </c>
      <c r="O695" s="170">
        <v>0.25561091129864261</v>
      </c>
      <c r="P695" s="170">
        <v>1.2102092477349962</v>
      </c>
      <c r="Q695" s="170">
        <v>0.98172337518252595</v>
      </c>
      <c r="R695" s="170">
        <v>3.6471290212400787</v>
      </c>
      <c r="S695" s="170">
        <v>6.5393662912822892E-2</v>
      </c>
      <c r="T695" s="170">
        <v>1.6691368577386945</v>
      </c>
      <c r="U695" s="170">
        <v>0.25642396422621372</v>
      </c>
      <c r="V695" s="170">
        <v>0</v>
      </c>
      <c r="W695" s="170">
        <v>2.7798506259945721E-3</v>
      </c>
      <c r="X695" s="170">
        <v>0</v>
      </c>
      <c r="Y695" s="170">
        <v>8.4778402467518138E-2</v>
      </c>
      <c r="Z695" s="170">
        <v>8.2761633947258122E-5</v>
      </c>
      <c r="AA695" s="170">
        <v>0</v>
      </c>
      <c r="AB695" s="170" t="s">
        <v>925</v>
      </c>
      <c r="AC695" s="166" t="s">
        <v>1923</v>
      </c>
      <c r="AD695" s="241" t="s">
        <v>275</v>
      </c>
      <c r="AE695" s="193" t="s">
        <v>275</v>
      </c>
      <c r="AF695" s="192" t="s">
        <v>275</v>
      </c>
      <c r="AG695" s="191" t="s">
        <v>275</v>
      </c>
      <c r="AH695" s="194" t="s">
        <v>275</v>
      </c>
      <c r="AI695" s="169" t="s">
        <v>275</v>
      </c>
      <c r="AJ695" s="94"/>
    </row>
    <row r="696" spans="1:36" ht="26" outlineLevel="1" x14ac:dyDescent="0.3">
      <c r="A696" s="566">
        <v>679</v>
      </c>
      <c r="B696" s="567" t="s">
        <v>923</v>
      </c>
      <c r="C696" s="567" t="s">
        <v>1278</v>
      </c>
      <c r="D696" s="566" t="s">
        <v>3624</v>
      </c>
      <c r="E696" s="715" t="s">
        <v>3858</v>
      </c>
      <c r="F696" s="576" t="s">
        <v>275</v>
      </c>
      <c r="G696" s="576" t="s">
        <v>275</v>
      </c>
      <c r="H696" s="576" t="s">
        <v>275</v>
      </c>
      <c r="I696" s="576" t="s">
        <v>275</v>
      </c>
      <c r="J696" s="569" t="s">
        <v>925</v>
      </c>
      <c r="K696" s="569">
        <f t="shared" ref="K696:AA696" si="274">K697*K$707</f>
        <v>0.39398359006238942</v>
      </c>
      <c r="L696" s="569">
        <f t="shared" si="274"/>
        <v>0.69823437529766941</v>
      </c>
      <c r="M696" s="569">
        <f t="shared" si="274"/>
        <v>0.43230829037541063</v>
      </c>
      <c r="N696" s="569">
        <f t="shared" si="274"/>
        <v>1.0494342178583804</v>
      </c>
      <c r="O696" s="569">
        <f t="shared" si="274"/>
        <v>2.2701732800924299</v>
      </c>
      <c r="P696" s="569">
        <f t="shared" si="274"/>
        <v>0.50622622024470076</v>
      </c>
      <c r="Q696" s="569">
        <f t="shared" si="274"/>
        <v>0.51307236666405232</v>
      </c>
      <c r="R696" s="569">
        <f t="shared" si="274"/>
        <v>0.72511221074289933</v>
      </c>
      <c r="S696" s="569">
        <f t="shared" si="274"/>
        <v>3.5446340591183745</v>
      </c>
      <c r="T696" s="569">
        <f t="shared" si="274"/>
        <v>8.696564867590113E-3</v>
      </c>
      <c r="U696" s="569">
        <f t="shared" si="274"/>
        <v>0.66084697662085312</v>
      </c>
      <c r="V696" s="569">
        <f t="shared" si="274"/>
        <v>0.74507996076416971</v>
      </c>
      <c r="W696" s="569">
        <f t="shared" si="274"/>
        <v>0.67484270283882741</v>
      </c>
      <c r="X696" s="569">
        <f t="shared" si="274"/>
        <v>0.48757862500846927</v>
      </c>
      <c r="Y696" s="569">
        <f t="shared" si="274"/>
        <v>0</v>
      </c>
      <c r="Z696" s="569">
        <f t="shared" si="274"/>
        <v>0.45617940345339725</v>
      </c>
      <c r="AA696" s="569">
        <f t="shared" si="274"/>
        <v>0.91134705057021081</v>
      </c>
      <c r="AB696" s="569" t="s">
        <v>925</v>
      </c>
      <c r="AC696" s="577" t="s">
        <v>1920</v>
      </c>
      <c r="AD696" s="578" t="s">
        <v>275</v>
      </c>
      <c r="AE696" s="579" t="s">
        <v>275</v>
      </c>
      <c r="AF696" s="580" t="s">
        <v>275</v>
      </c>
      <c r="AG696" s="577" t="s">
        <v>275</v>
      </c>
      <c r="AH696" s="329" t="s">
        <v>275</v>
      </c>
      <c r="AI696" s="568" t="s">
        <v>275</v>
      </c>
      <c r="AJ696" s="94"/>
    </row>
    <row r="697" spans="1:36" outlineLevel="1" x14ac:dyDescent="0.3">
      <c r="A697" s="570">
        <v>680</v>
      </c>
      <c r="B697" s="571" t="s">
        <v>275</v>
      </c>
      <c r="C697" s="571" t="s">
        <v>275</v>
      </c>
      <c r="D697" s="570" t="s">
        <v>1914</v>
      </c>
      <c r="E697" s="581" t="s">
        <v>275</v>
      </c>
      <c r="F697" s="582" t="s">
        <v>275</v>
      </c>
      <c r="G697" s="582" t="s">
        <v>275</v>
      </c>
      <c r="H697" s="582" t="s">
        <v>275</v>
      </c>
      <c r="I697" s="582" t="s">
        <v>275</v>
      </c>
      <c r="J697" s="573" t="s">
        <v>275</v>
      </c>
      <c r="K697" s="574">
        <v>1.4253951646235415E-2</v>
      </c>
      <c r="L697" s="574">
        <v>1.4253951646235415E-2</v>
      </c>
      <c r="M697" s="574">
        <v>1.4253951646235415E-2</v>
      </c>
      <c r="N697" s="574">
        <v>1.4253951646235415E-2</v>
      </c>
      <c r="O697" s="574">
        <v>4.8947953341222837E-2</v>
      </c>
      <c r="P697" s="574">
        <v>1.4253951646235415E-2</v>
      </c>
      <c r="Q697" s="574">
        <v>9.6654739690045614E-3</v>
      </c>
      <c r="R697" s="574">
        <v>1.2543388643704198E-2</v>
      </c>
      <c r="S697" s="574">
        <v>2.0691461498166582E-2</v>
      </c>
      <c r="T697" s="574">
        <v>1.4944519964085347E-4</v>
      </c>
      <c r="U697" s="574">
        <v>7.7799388719088638E-3</v>
      </c>
      <c r="V697" s="574">
        <v>1.4253951646235415E-2</v>
      </c>
      <c r="W697" s="574">
        <v>1.4253951646235415E-2</v>
      </c>
      <c r="X697" s="574">
        <v>1.4253951646235415E-2</v>
      </c>
      <c r="Y697" s="574">
        <v>0</v>
      </c>
      <c r="Z697" s="574">
        <v>1.4253951646235415E-2</v>
      </c>
      <c r="AA697" s="574">
        <v>1.4253951646235415E-2</v>
      </c>
      <c r="AB697" s="573" t="s">
        <v>275</v>
      </c>
      <c r="AC697" s="583" t="s">
        <v>1335</v>
      </c>
      <c r="AD697" s="584" t="s">
        <v>275</v>
      </c>
      <c r="AE697" s="585" t="s">
        <v>275</v>
      </c>
      <c r="AF697" s="586" t="s">
        <v>275</v>
      </c>
      <c r="AG697" s="583" t="s">
        <v>275</v>
      </c>
      <c r="AH697" s="304" t="s">
        <v>275</v>
      </c>
      <c r="AI697" s="572" t="s">
        <v>275</v>
      </c>
      <c r="AJ697" s="94"/>
    </row>
    <row r="698" spans="1:36" x14ac:dyDescent="0.3">
      <c r="A698" s="138">
        <v>681</v>
      </c>
      <c r="B698" s="138" t="s">
        <v>923</v>
      </c>
      <c r="C698" s="139" t="s">
        <v>3502</v>
      </c>
      <c r="D698" s="138" t="s">
        <v>3503</v>
      </c>
      <c r="E698" s="172" t="s">
        <v>275</v>
      </c>
      <c r="F698" s="141" t="s">
        <v>275</v>
      </c>
      <c r="G698" s="141" t="s">
        <v>275</v>
      </c>
      <c r="H698" s="141" t="s">
        <v>275</v>
      </c>
      <c r="I698" s="141" t="s">
        <v>275</v>
      </c>
      <c r="J698" s="244" t="s">
        <v>275</v>
      </c>
      <c r="K698" s="244" t="s">
        <v>275</v>
      </c>
      <c r="L698" s="244" t="s">
        <v>275</v>
      </c>
      <c r="M698" s="244" t="s">
        <v>275</v>
      </c>
      <c r="N698" s="244" t="s">
        <v>275</v>
      </c>
      <c r="O698" s="244" t="s">
        <v>275</v>
      </c>
      <c r="P698" s="244" t="s">
        <v>275</v>
      </c>
      <c r="Q698" s="244" t="s">
        <v>275</v>
      </c>
      <c r="R698" s="244" t="s">
        <v>275</v>
      </c>
      <c r="S698" s="244" t="s">
        <v>275</v>
      </c>
      <c r="T698" s="244" t="s">
        <v>275</v>
      </c>
      <c r="U698" s="710" t="s">
        <v>275</v>
      </c>
      <c r="V698" s="244" t="s">
        <v>275</v>
      </c>
      <c r="W698" s="244" t="s">
        <v>275</v>
      </c>
      <c r="X698" s="244" t="s">
        <v>275</v>
      </c>
      <c r="Y698" s="244" t="s">
        <v>275</v>
      </c>
      <c r="Z698" s="244" t="s">
        <v>275</v>
      </c>
      <c r="AA698" s="244" t="s">
        <v>275</v>
      </c>
      <c r="AB698" s="244" t="s">
        <v>275</v>
      </c>
      <c r="AC698" s="140" t="s">
        <v>275</v>
      </c>
      <c r="AD698" s="341" t="s">
        <v>275</v>
      </c>
      <c r="AE698" s="143" t="s">
        <v>275</v>
      </c>
      <c r="AF698" s="142" t="s">
        <v>275</v>
      </c>
      <c r="AG698" s="140" t="s">
        <v>275</v>
      </c>
      <c r="AH698" s="144" t="s">
        <v>275</v>
      </c>
      <c r="AI698" s="141" t="s">
        <v>275</v>
      </c>
      <c r="AJ698" s="94"/>
    </row>
    <row r="699" spans="1:36" ht="26" outlineLevel="1" x14ac:dyDescent="0.3">
      <c r="A699" s="145">
        <v>682</v>
      </c>
      <c r="B699" s="146" t="s">
        <v>923</v>
      </c>
      <c r="C699" s="146" t="s">
        <v>3504</v>
      </c>
      <c r="D699" s="145" t="s">
        <v>3505</v>
      </c>
      <c r="E699" s="245" t="s">
        <v>275</v>
      </c>
      <c r="F699" s="246" t="s">
        <v>275</v>
      </c>
      <c r="G699" s="246" t="s">
        <v>275</v>
      </c>
      <c r="H699" s="246" t="s">
        <v>275</v>
      </c>
      <c r="I699" s="246" t="s">
        <v>275</v>
      </c>
      <c r="J699" s="150" t="s">
        <v>925</v>
      </c>
      <c r="K699" s="150">
        <f t="shared" ref="K699:AA699" si="275">K702+K703*$AD$703+K704*$AD$704</f>
        <v>8.7511356630831746E-2</v>
      </c>
      <c r="L699" s="150">
        <f t="shared" si="275"/>
        <v>0.55786773283380642</v>
      </c>
      <c r="M699" s="150">
        <f t="shared" si="275"/>
        <v>2.2664002351589295E-2</v>
      </c>
      <c r="N699" s="150">
        <f t="shared" si="275"/>
        <v>2.6476918931498301</v>
      </c>
      <c r="O699" s="150">
        <f t="shared" si="275"/>
        <v>0.11276168468925099</v>
      </c>
      <c r="P699" s="150">
        <f t="shared" si="275"/>
        <v>0.50503319570660188</v>
      </c>
      <c r="Q699" s="150">
        <f t="shared" si="275"/>
        <v>7.3057480198111984</v>
      </c>
      <c r="R699" s="150">
        <f t="shared" si="275"/>
        <v>5.9151108852052534</v>
      </c>
      <c r="S699" s="150">
        <f t="shared" si="275"/>
        <v>1.2564773347567995</v>
      </c>
      <c r="T699" s="150">
        <f t="shared" si="275"/>
        <v>3.7304392338641259</v>
      </c>
      <c r="U699" s="150">
        <f t="shared" si="275"/>
        <v>14.85367237603578</v>
      </c>
      <c r="V699" s="150">
        <f t="shared" si="275"/>
        <v>0.56554644960808509</v>
      </c>
      <c r="W699" s="150">
        <f t="shared" si="275"/>
        <v>1.6267816881085136E-2</v>
      </c>
      <c r="X699" s="150">
        <f t="shared" si="275"/>
        <v>3.9280109487461926E-2</v>
      </c>
      <c r="Y699" s="150">
        <f t="shared" si="275"/>
        <v>3.7323950868397491</v>
      </c>
      <c r="Z699" s="150">
        <f t="shared" si="275"/>
        <v>1.3336203836318731E-2</v>
      </c>
      <c r="AA699" s="150">
        <f t="shared" si="275"/>
        <v>0</v>
      </c>
      <c r="AB699" s="150" t="s">
        <v>925</v>
      </c>
      <c r="AC699" s="148" t="s">
        <v>2465</v>
      </c>
      <c r="AD699" s="247" t="s">
        <v>275</v>
      </c>
      <c r="AE699" s="248" t="s">
        <v>275</v>
      </c>
      <c r="AF699" s="249" t="s">
        <v>275</v>
      </c>
      <c r="AG699" s="148" t="s">
        <v>275</v>
      </c>
      <c r="AH699" s="250" t="s">
        <v>275</v>
      </c>
      <c r="AI699" s="149" t="s">
        <v>275</v>
      </c>
      <c r="AJ699" s="94"/>
    </row>
    <row r="700" spans="1:36" ht="26" outlineLevel="1" x14ac:dyDescent="0.3">
      <c r="A700" s="145">
        <v>683</v>
      </c>
      <c r="B700" s="146" t="s">
        <v>923</v>
      </c>
      <c r="C700" s="146" t="s">
        <v>3504</v>
      </c>
      <c r="D700" s="145" t="s">
        <v>3621</v>
      </c>
      <c r="E700" s="245" t="s">
        <v>275</v>
      </c>
      <c r="F700" s="246" t="s">
        <v>275</v>
      </c>
      <c r="G700" s="246" t="s">
        <v>275</v>
      </c>
      <c r="H700" s="246" t="s">
        <v>275</v>
      </c>
      <c r="I700" s="246" t="s">
        <v>275</v>
      </c>
      <c r="J700" s="150" t="s">
        <v>925</v>
      </c>
      <c r="K700" s="150">
        <f t="shared" ref="K700" si="276">K702+K703</f>
        <v>6.3285641075731147E-2</v>
      </c>
      <c r="L700" s="150">
        <f t="shared" ref="L700:AA700" si="277">L702+L703</f>
        <v>0.41820187232078992</v>
      </c>
      <c r="M700" s="150">
        <f t="shared" si="277"/>
        <v>1.7506636585017724E-2</v>
      </c>
      <c r="N700" s="150">
        <f t="shared" si="277"/>
        <v>1.9997786978358829</v>
      </c>
      <c r="O700" s="150">
        <f t="shared" si="277"/>
        <v>5.753737190665581E-2</v>
      </c>
      <c r="P700" s="150">
        <f t="shared" si="277"/>
        <v>0.31141724995342507</v>
      </c>
      <c r="Q700" s="150">
        <f t="shared" si="277"/>
        <v>6.8490932935179565</v>
      </c>
      <c r="R700" s="150">
        <f t="shared" si="277"/>
        <v>5.0604217057093699</v>
      </c>
      <c r="S700" s="150">
        <f t="shared" si="277"/>
        <v>1.0600684100243893</v>
      </c>
      <c r="T700" s="150">
        <f t="shared" si="277"/>
        <v>3.0350091355816011</v>
      </c>
      <c r="U700" s="150">
        <f t="shared" si="277"/>
        <v>14.049025011808975</v>
      </c>
      <c r="V700" s="150">
        <f t="shared" si="277"/>
        <v>0.37709497669578496</v>
      </c>
      <c r="W700" s="150">
        <f t="shared" si="277"/>
        <v>1.1337891425219163E-2</v>
      </c>
      <c r="X700" s="150">
        <f t="shared" si="277"/>
        <v>2.5937659875085946E-2</v>
      </c>
      <c r="Y700" s="150">
        <f t="shared" si="277"/>
        <v>3.1102663889943183</v>
      </c>
      <c r="Z700" s="150">
        <f t="shared" si="277"/>
        <v>7.9297609225270696E-3</v>
      </c>
      <c r="AA700" s="150">
        <f t="shared" si="277"/>
        <v>0</v>
      </c>
      <c r="AB700" s="150" t="s">
        <v>925</v>
      </c>
      <c r="AC700" s="148" t="s">
        <v>2465</v>
      </c>
      <c r="AD700" s="247" t="s">
        <v>275</v>
      </c>
      <c r="AE700" s="248" t="s">
        <v>275</v>
      </c>
      <c r="AF700" s="249" t="s">
        <v>275</v>
      </c>
      <c r="AG700" s="148" t="s">
        <v>275</v>
      </c>
      <c r="AH700" s="250" t="s">
        <v>275</v>
      </c>
      <c r="AI700" s="149" t="s">
        <v>275</v>
      </c>
      <c r="AJ700" s="94"/>
    </row>
    <row r="701" spans="1:36" ht="26" outlineLevel="1" x14ac:dyDescent="0.3">
      <c r="A701" s="145">
        <v>684</v>
      </c>
      <c r="B701" s="146" t="s">
        <v>923</v>
      </c>
      <c r="C701" s="146" t="s">
        <v>3504</v>
      </c>
      <c r="D701" s="145" t="s">
        <v>3622</v>
      </c>
      <c r="E701" s="245" t="s">
        <v>275</v>
      </c>
      <c r="F701" s="246" t="s">
        <v>275</v>
      </c>
      <c r="G701" s="246" t="s">
        <v>275</v>
      </c>
      <c r="H701" s="246" t="s">
        <v>275</v>
      </c>
      <c r="I701" s="246" t="s">
        <v>275</v>
      </c>
      <c r="J701" s="150" t="s">
        <v>925</v>
      </c>
      <c r="K701" s="150">
        <f t="shared" ref="K701:AA701" si="278">K702+K704*$AD$704</f>
        <v>1.4603519254052153E-2</v>
      </c>
      <c r="L701" s="150">
        <f t="shared" si="278"/>
        <v>0.18281529205446817</v>
      </c>
      <c r="M701" s="150">
        <f t="shared" si="278"/>
        <v>1.1384645356406665E-2</v>
      </c>
      <c r="N701" s="150">
        <f t="shared" si="278"/>
        <v>0.78252529188637276</v>
      </c>
      <c r="O701" s="150">
        <f t="shared" si="278"/>
        <v>4.5612562841865607E-2</v>
      </c>
      <c r="P701" s="150">
        <f t="shared" si="278"/>
        <v>0.30221904463598492</v>
      </c>
      <c r="Q701" s="150">
        <f t="shared" si="278"/>
        <v>6.3059688360443999</v>
      </c>
      <c r="R701" s="150">
        <f t="shared" si="278"/>
        <v>3.5123043889538805</v>
      </c>
      <c r="S701" s="150">
        <f t="shared" si="278"/>
        <v>0.92953031939542208</v>
      </c>
      <c r="T701" s="150">
        <f t="shared" si="278"/>
        <v>2.6587435054732085</v>
      </c>
      <c r="U701" s="150">
        <f t="shared" si="278"/>
        <v>12.410561737113625</v>
      </c>
      <c r="V701" s="150">
        <f t="shared" si="278"/>
        <v>0.24521732747790406</v>
      </c>
      <c r="W701" s="150">
        <f t="shared" si="278"/>
        <v>7.5488030472062881E-3</v>
      </c>
      <c r="X701" s="150">
        <f t="shared" si="278"/>
        <v>1.044229573783534E-2</v>
      </c>
      <c r="Y701" s="150">
        <f t="shared" si="278"/>
        <v>1.9159300232660601</v>
      </c>
      <c r="Z701" s="150">
        <f t="shared" si="278"/>
        <v>2.96572336349831E-3</v>
      </c>
      <c r="AA701" s="150">
        <f t="shared" si="278"/>
        <v>0</v>
      </c>
      <c r="AB701" s="150" t="s">
        <v>925</v>
      </c>
      <c r="AC701" s="148" t="s">
        <v>2464</v>
      </c>
      <c r="AD701" s="247" t="s">
        <v>275</v>
      </c>
      <c r="AE701" s="248" t="s">
        <v>275</v>
      </c>
      <c r="AF701" s="249" t="s">
        <v>275</v>
      </c>
      <c r="AG701" s="148" t="s">
        <v>275</v>
      </c>
      <c r="AH701" s="250" t="s">
        <v>275</v>
      </c>
      <c r="AI701" s="149" t="s">
        <v>275</v>
      </c>
      <c r="AJ701" s="94"/>
    </row>
    <row r="702" spans="1:36" ht="65" outlineLevel="1" x14ac:dyDescent="0.3">
      <c r="A702" s="165">
        <v>685</v>
      </c>
      <c r="B702" s="166" t="s">
        <v>923</v>
      </c>
      <c r="C702" s="293" t="s">
        <v>3504</v>
      </c>
      <c r="D702" s="187" t="s">
        <v>3506</v>
      </c>
      <c r="E702" s="188" t="s">
        <v>3860</v>
      </c>
      <c r="F702" s="189">
        <v>4</v>
      </c>
      <c r="G702" s="190">
        <v>43</v>
      </c>
      <c r="H702" s="190">
        <v>449</v>
      </c>
      <c r="I702" s="190">
        <v>449</v>
      </c>
      <c r="J702" s="170" t="s">
        <v>925</v>
      </c>
      <c r="K702" s="170">
        <v>1.131996938878917E-2</v>
      </c>
      <c r="L702" s="170">
        <v>0.15088010412454028</v>
      </c>
      <c r="M702" s="170">
        <v>9.4671804230914026E-3</v>
      </c>
      <c r="N702" s="170">
        <v>0.67036558218124453</v>
      </c>
      <c r="O702" s="170">
        <v>9.6762729420190475E-3</v>
      </c>
      <c r="P702" s="170">
        <v>0.16685976522739729</v>
      </c>
      <c r="Q702" s="170">
        <v>6.1364923072265816</v>
      </c>
      <c r="R702" s="170">
        <v>3.3478012522158758</v>
      </c>
      <c r="S702" s="170">
        <v>0.82703418667344331</v>
      </c>
      <c r="T702" s="170">
        <v>2.2711490298147319</v>
      </c>
      <c r="U702" s="170">
        <v>12.307677443083277</v>
      </c>
      <c r="V702" s="170">
        <v>0.14877771216964022</v>
      </c>
      <c r="W702" s="170">
        <v>5.1233412941579732E-3</v>
      </c>
      <c r="X702" s="170">
        <v>5.3832666109187447E-3</v>
      </c>
      <c r="Y702" s="170">
        <v>1.8155657021991016</v>
      </c>
      <c r="Z702" s="170">
        <v>5.3811411367431141E-4</v>
      </c>
      <c r="AA702" s="170">
        <v>0</v>
      </c>
      <c r="AB702" s="170" t="s">
        <v>925</v>
      </c>
      <c r="AC702" s="191" t="s">
        <v>1923</v>
      </c>
      <c r="AD702" s="241" t="s">
        <v>275</v>
      </c>
      <c r="AE702" s="193" t="s">
        <v>275</v>
      </c>
      <c r="AF702" s="192" t="s">
        <v>275</v>
      </c>
      <c r="AG702" s="191" t="s">
        <v>275</v>
      </c>
      <c r="AH702" s="194" t="s">
        <v>275</v>
      </c>
      <c r="AI702" s="169" t="s">
        <v>275</v>
      </c>
      <c r="AJ702" s="94"/>
    </row>
    <row r="703" spans="1:36" ht="78" outlineLevel="1" x14ac:dyDescent="0.3">
      <c r="A703" s="165">
        <v>686</v>
      </c>
      <c r="B703" s="166" t="s">
        <v>923</v>
      </c>
      <c r="C703" s="293" t="s">
        <v>275</v>
      </c>
      <c r="D703" s="187" t="s">
        <v>3507</v>
      </c>
      <c r="E703" s="188" t="s">
        <v>3861</v>
      </c>
      <c r="F703" s="189">
        <v>4</v>
      </c>
      <c r="G703" s="190">
        <v>43</v>
      </c>
      <c r="H703" s="190">
        <v>451</v>
      </c>
      <c r="I703" s="190">
        <v>451</v>
      </c>
      <c r="J703" s="170" t="s">
        <v>926</v>
      </c>
      <c r="K703" s="170">
        <v>5.196567168694198E-2</v>
      </c>
      <c r="L703" s="170">
        <v>0.26732176819624964</v>
      </c>
      <c r="M703" s="170">
        <v>8.0394561619263217E-3</v>
      </c>
      <c r="N703" s="170">
        <v>1.3294131156546383</v>
      </c>
      <c r="O703" s="170">
        <v>4.7861098964636764E-2</v>
      </c>
      <c r="P703" s="170">
        <v>0.14455748472602778</v>
      </c>
      <c r="Q703" s="170">
        <v>0.71260098629137469</v>
      </c>
      <c r="R703" s="170">
        <v>1.7126204534934946</v>
      </c>
      <c r="S703" s="170">
        <v>0.23303422335094598</v>
      </c>
      <c r="T703" s="170">
        <v>0.76386010576686914</v>
      </c>
      <c r="U703" s="170">
        <v>1.7413475687256983</v>
      </c>
      <c r="V703" s="170">
        <v>0.22831726452614473</v>
      </c>
      <c r="W703" s="170">
        <v>6.2145501310611898E-3</v>
      </c>
      <c r="X703" s="170">
        <v>2.0554393264167203E-2</v>
      </c>
      <c r="Y703" s="170">
        <v>1.2947006867952167</v>
      </c>
      <c r="Z703" s="170">
        <v>7.3916468088527582E-3</v>
      </c>
      <c r="AA703" s="170">
        <v>0</v>
      </c>
      <c r="AB703" s="170" t="s">
        <v>926</v>
      </c>
      <c r="AC703" s="191" t="s">
        <v>1923</v>
      </c>
      <c r="AD703" s="241">
        <v>1.403</v>
      </c>
      <c r="AE703" s="193" t="s">
        <v>2454</v>
      </c>
      <c r="AF703" s="192" t="s">
        <v>275</v>
      </c>
      <c r="AG703" s="191" t="s">
        <v>2439</v>
      </c>
      <c r="AH703" s="375" t="s">
        <v>2404</v>
      </c>
      <c r="AI703" s="169" t="s">
        <v>275</v>
      </c>
      <c r="AJ703" s="94"/>
    </row>
    <row r="704" spans="1:36" ht="52" outlineLevel="1" x14ac:dyDescent="0.3">
      <c r="A704" s="165">
        <v>687</v>
      </c>
      <c r="B704" s="166" t="s">
        <v>923</v>
      </c>
      <c r="C704" s="293" t="s">
        <v>275</v>
      </c>
      <c r="D704" s="165" t="s">
        <v>3508</v>
      </c>
      <c r="E704" s="188" t="s">
        <v>3862</v>
      </c>
      <c r="F704" s="189">
        <v>4</v>
      </c>
      <c r="G704" s="190">
        <v>43</v>
      </c>
      <c r="H704" s="190">
        <v>450</v>
      </c>
      <c r="I704" s="190">
        <v>450</v>
      </c>
      <c r="J704" s="170" t="s">
        <v>926</v>
      </c>
      <c r="K704" s="170">
        <v>9.6291784905072793E-4</v>
      </c>
      <c r="L704" s="170">
        <v>9.3651577507119863E-3</v>
      </c>
      <c r="M704" s="170">
        <v>5.6230643205726176E-4</v>
      </c>
      <c r="N704" s="170">
        <v>3.2891410470712083E-2</v>
      </c>
      <c r="O704" s="170">
        <v>1.053850143690515E-2</v>
      </c>
      <c r="P704" s="170">
        <v>3.9694803345626875E-2</v>
      </c>
      <c r="Q704" s="170">
        <v>4.9699861823407229E-2</v>
      </c>
      <c r="R704" s="170">
        <v>4.8241389072728638E-2</v>
      </c>
      <c r="S704" s="170">
        <v>3.0057516927266503E-2</v>
      </c>
      <c r="T704" s="170">
        <v>0.11366406910805761</v>
      </c>
      <c r="U704" s="170">
        <v>3.0171347222976153E-2</v>
      </c>
      <c r="V704" s="170">
        <v>2.8281412113860361E-2</v>
      </c>
      <c r="W704" s="170">
        <v>7.1127910646578149E-4</v>
      </c>
      <c r="X704" s="170">
        <v>1.4835862542277407E-3</v>
      </c>
      <c r="Y704" s="170">
        <v>2.943235221904943E-2</v>
      </c>
      <c r="Z704" s="170">
        <v>7.1190887091612852E-4</v>
      </c>
      <c r="AA704" s="170">
        <v>0</v>
      </c>
      <c r="AB704" s="170" t="s">
        <v>926</v>
      </c>
      <c r="AC704" s="191" t="s">
        <v>1923</v>
      </c>
      <c r="AD704" s="241">
        <v>3.41</v>
      </c>
      <c r="AE704" s="193" t="s">
        <v>2466</v>
      </c>
      <c r="AF704" s="242">
        <v>3.41</v>
      </c>
      <c r="AG704" s="191" t="s">
        <v>2361</v>
      </c>
      <c r="AH704" s="194" t="s">
        <v>2372</v>
      </c>
      <c r="AI704" s="169" t="s">
        <v>275</v>
      </c>
      <c r="AJ704" s="94"/>
    </row>
    <row r="705" spans="1:36" outlineLevel="1" x14ac:dyDescent="0.3">
      <c r="A705" s="482">
        <v>688</v>
      </c>
      <c r="B705" s="483" t="s">
        <v>275</v>
      </c>
      <c r="C705" s="483" t="s">
        <v>275</v>
      </c>
      <c r="D705" s="482" t="s">
        <v>3070</v>
      </c>
      <c r="E705" s="483" t="s">
        <v>275</v>
      </c>
      <c r="F705" s="485" t="s">
        <v>275</v>
      </c>
      <c r="G705" s="485" t="s">
        <v>275</v>
      </c>
      <c r="H705" s="485" t="s">
        <v>275</v>
      </c>
      <c r="I705" s="485" t="s">
        <v>275</v>
      </c>
      <c r="J705" s="486" t="s">
        <v>925</v>
      </c>
      <c r="K705" s="486" t="s">
        <v>1351</v>
      </c>
      <c r="L705" s="486" t="s">
        <v>1351</v>
      </c>
      <c r="M705" s="486" t="s">
        <v>1351</v>
      </c>
      <c r="N705" s="486" t="s">
        <v>1351</v>
      </c>
      <c r="O705" s="486" t="s">
        <v>1351</v>
      </c>
      <c r="P705" s="486" t="s">
        <v>1351</v>
      </c>
      <c r="Q705" s="486" t="s">
        <v>1351</v>
      </c>
      <c r="R705" s="486" t="s">
        <v>1351</v>
      </c>
      <c r="S705" s="486" t="s">
        <v>1351</v>
      </c>
      <c r="T705" s="486" t="s">
        <v>1351</v>
      </c>
      <c r="U705" s="486" t="s">
        <v>1351</v>
      </c>
      <c r="V705" s="486" t="s">
        <v>1351</v>
      </c>
      <c r="W705" s="486" t="s">
        <v>1351</v>
      </c>
      <c r="X705" s="486" t="s">
        <v>1351</v>
      </c>
      <c r="Y705" s="486" t="s">
        <v>1351</v>
      </c>
      <c r="Z705" s="486" t="s">
        <v>1351</v>
      </c>
      <c r="AA705" s="486" t="s">
        <v>1351</v>
      </c>
      <c r="AB705" s="486" t="s">
        <v>275</v>
      </c>
      <c r="AC705" s="316" t="s">
        <v>3121</v>
      </c>
      <c r="AD705" s="486" t="s">
        <v>275</v>
      </c>
      <c r="AE705" s="482" t="s">
        <v>275</v>
      </c>
      <c r="AF705" s="485" t="s">
        <v>275</v>
      </c>
      <c r="AG705" s="483" t="s">
        <v>275</v>
      </c>
      <c r="AH705" s="487" t="s">
        <v>275</v>
      </c>
      <c r="AI705" s="485" t="s">
        <v>275</v>
      </c>
      <c r="AJ705" s="94"/>
    </row>
    <row r="706" spans="1:36" x14ac:dyDescent="0.3">
      <c r="A706" s="138">
        <v>689</v>
      </c>
      <c r="B706" s="138" t="s">
        <v>275</v>
      </c>
      <c r="C706" s="172" t="s">
        <v>275</v>
      </c>
      <c r="D706" s="138" t="s">
        <v>956</v>
      </c>
      <c r="E706" s="172" t="s">
        <v>275</v>
      </c>
      <c r="F706" s="141" t="s">
        <v>275</v>
      </c>
      <c r="G706" s="141" t="s">
        <v>275</v>
      </c>
      <c r="H706" s="141" t="s">
        <v>275</v>
      </c>
      <c r="I706" s="141" t="s">
        <v>275</v>
      </c>
      <c r="J706" s="244" t="s">
        <v>275</v>
      </c>
      <c r="K706" s="244" t="s">
        <v>275</v>
      </c>
      <c r="L706" s="244" t="s">
        <v>275</v>
      </c>
      <c r="M706" s="244" t="s">
        <v>275</v>
      </c>
      <c r="N706" s="244" t="s">
        <v>275</v>
      </c>
      <c r="O706" s="244" t="s">
        <v>275</v>
      </c>
      <c r="P706" s="244" t="s">
        <v>275</v>
      </c>
      <c r="Q706" s="244" t="s">
        <v>275</v>
      </c>
      <c r="R706" s="244" t="s">
        <v>275</v>
      </c>
      <c r="S706" s="244" t="s">
        <v>275</v>
      </c>
      <c r="T706" s="244" t="s">
        <v>275</v>
      </c>
      <c r="U706" s="710" t="s">
        <v>275</v>
      </c>
      <c r="V706" s="244" t="s">
        <v>275</v>
      </c>
      <c r="W706" s="244" t="s">
        <v>275</v>
      </c>
      <c r="X706" s="244" t="s">
        <v>275</v>
      </c>
      <c r="Y706" s="244" t="s">
        <v>275</v>
      </c>
      <c r="Z706" s="244" t="s">
        <v>275</v>
      </c>
      <c r="AA706" s="244" t="s">
        <v>275</v>
      </c>
      <c r="AB706" s="244" t="s">
        <v>275</v>
      </c>
      <c r="AC706" s="140" t="s">
        <v>275</v>
      </c>
      <c r="AD706" s="341" t="s">
        <v>275</v>
      </c>
      <c r="AE706" s="143" t="s">
        <v>275</v>
      </c>
      <c r="AF706" s="142" t="s">
        <v>275</v>
      </c>
      <c r="AG706" s="140" t="s">
        <v>275</v>
      </c>
      <c r="AH706" s="144" t="s">
        <v>275</v>
      </c>
      <c r="AI706" s="141" t="s">
        <v>275</v>
      </c>
      <c r="AJ706" s="94"/>
    </row>
    <row r="707" spans="1:36" ht="104" outlineLevel="1" x14ac:dyDescent="0.3">
      <c r="A707" s="145">
        <v>690</v>
      </c>
      <c r="B707" s="146" t="s">
        <v>275</v>
      </c>
      <c r="C707" s="716" t="s">
        <v>275</v>
      </c>
      <c r="D707" s="717" t="s">
        <v>2181</v>
      </c>
      <c r="E707" s="716" t="s">
        <v>275</v>
      </c>
      <c r="F707" s="718" t="s">
        <v>275</v>
      </c>
      <c r="G707" s="718" t="s">
        <v>275</v>
      </c>
      <c r="H707" s="718" t="s">
        <v>275</v>
      </c>
      <c r="I707" s="718" t="s">
        <v>275</v>
      </c>
      <c r="J707" s="150" t="s">
        <v>925</v>
      </c>
      <c r="K707" s="150">
        <f>SUM(K709,K710*$AD$710,K711*$AD$711,K712*$AD$712,K713*$AD$713,K714*$AD$714,K715*$AD$715,K716*$AD$716,K717*$AD$717,K718*$AD$718,K719*$AD$719)</f>
        <v>27.640306340343432</v>
      </c>
      <c r="L707" s="150">
        <f t="shared" ref="L707:AA707" si="279">SUM(L709,L710*$AD$710,L711*$AD$711,L712*$AD$712,L713*$AD$713,L714*$AD$714,L715*$AD$715,L716*$AD$716,L717*$AD$717,L718*$AD$718,L719*$AD$719)</f>
        <v>48.985319483813377</v>
      </c>
      <c r="M707" s="150">
        <f t="shared" si="279"/>
        <v>30.329013392548358</v>
      </c>
      <c r="N707" s="150">
        <f t="shared" si="279"/>
        <v>73.624089929864795</v>
      </c>
      <c r="O707" s="150">
        <f t="shared" si="279"/>
        <v>46.379329984784924</v>
      </c>
      <c r="P707" s="150">
        <f t="shared" si="279"/>
        <v>35.514798478946659</v>
      </c>
      <c r="Q707" s="150">
        <f t="shared" si="279"/>
        <v>53.083001238157927</v>
      </c>
      <c r="R707" s="150">
        <f t="shared" si="279"/>
        <v>57.808318895297006</v>
      </c>
      <c r="S707" s="150">
        <f t="shared" si="279"/>
        <v>171.30902326220192</v>
      </c>
      <c r="T707" s="150">
        <f t="shared" si="279"/>
        <v>58.192333300030299</v>
      </c>
      <c r="U707" s="150">
        <f t="shared" si="279"/>
        <v>84.942438173516081</v>
      </c>
      <c r="V707" s="150">
        <f t="shared" si="279"/>
        <v>52.2718176163416</v>
      </c>
      <c r="W707" s="150">
        <f t="shared" si="279"/>
        <v>47.344253691014792</v>
      </c>
      <c r="X707" s="150">
        <f t="shared" si="279"/>
        <v>34.206558090664124</v>
      </c>
      <c r="Y707" s="150">
        <f t="shared" si="279"/>
        <v>52.900725879608743</v>
      </c>
      <c r="Z707" s="150">
        <f t="shared" si="279"/>
        <v>32.003714813630502</v>
      </c>
      <c r="AA707" s="150">
        <f t="shared" si="279"/>
        <v>63.936448866157406</v>
      </c>
      <c r="AB707" s="150" t="s">
        <v>925</v>
      </c>
      <c r="AC707" s="245" t="s">
        <v>2526</v>
      </c>
      <c r="AD707" s="719" t="s">
        <v>275</v>
      </c>
      <c r="AE707" s="720" t="s">
        <v>275</v>
      </c>
      <c r="AF707" s="246" t="s">
        <v>275</v>
      </c>
      <c r="AG707" s="721" t="s">
        <v>275</v>
      </c>
      <c r="AH707" s="722" t="s">
        <v>275</v>
      </c>
      <c r="AI707" s="723" t="s">
        <v>275</v>
      </c>
      <c r="AJ707" s="94"/>
    </row>
    <row r="708" spans="1:36" ht="91" outlineLevel="1" x14ac:dyDescent="0.3">
      <c r="A708" s="165">
        <v>691</v>
      </c>
      <c r="B708" s="166" t="s">
        <v>275</v>
      </c>
      <c r="C708" s="614" t="s">
        <v>275</v>
      </c>
      <c r="D708" s="166" t="s">
        <v>3084</v>
      </c>
      <c r="E708" s="166" t="s">
        <v>275</v>
      </c>
      <c r="F708" s="169">
        <f>FLOOR(G708/10, 1)</f>
        <v>4</v>
      </c>
      <c r="G708" s="169">
        <v>48</v>
      </c>
      <c r="H708" s="282" t="s">
        <v>275</v>
      </c>
      <c r="I708" s="282" t="s">
        <v>275</v>
      </c>
      <c r="J708" s="170" t="s">
        <v>925</v>
      </c>
      <c r="K708" s="170">
        <v>23.39894387414969</v>
      </c>
      <c r="L708" s="170">
        <v>46.317357275037445</v>
      </c>
      <c r="M708" s="170">
        <v>29.385901094817218</v>
      </c>
      <c r="N708" s="170">
        <v>52.198067922683649</v>
      </c>
      <c r="O708" s="170">
        <v>43.875603573425764</v>
      </c>
      <c r="P708" s="170">
        <v>30.811334176166021</v>
      </c>
      <c r="Q708" s="170">
        <v>33.36617608884017</v>
      </c>
      <c r="R708" s="170">
        <v>43.222065916920542</v>
      </c>
      <c r="S708" s="170">
        <v>164.86934181600543</v>
      </c>
      <c r="T708" s="170">
        <v>47.742037717310225</v>
      </c>
      <c r="U708" s="170">
        <v>23.219037351539583</v>
      </c>
      <c r="V708" s="170">
        <v>41.51428455989641</v>
      </c>
      <c r="W708" s="170">
        <v>46.393247233584212</v>
      </c>
      <c r="X708" s="170">
        <v>32.737051330674525</v>
      </c>
      <c r="Y708" s="170">
        <v>40.816840401856886</v>
      </c>
      <c r="Z708" s="170">
        <v>31.182862680721758</v>
      </c>
      <c r="AA708" s="170">
        <v>61.591387595141043</v>
      </c>
      <c r="AB708" s="170" t="s">
        <v>925</v>
      </c>
      <c r="AC708" s="166" t="s">
        <v>1942</v>
      </c>
      <c r="AD708" s="724" t="s">
        <v>275</v>
      </c>
      <c r="AE708" s="725" t="s">
        <v>275</v>
      </c>
      <c r="AF708" s="282" t="s">
        <v>275</v>
      </c>
      <c r="AG708" s="614" t="s">
        <v>275</v>
      </c>
      <c r="AH708" s="726" t="s">
        <v>275</v>
      </c>
      <c r="AI708" s="282" t="s">
        <v>275</v>
      </c>
      <c r="AJ708" s="94"/>
    </row>
    <row r="709" spans="1:36" ht="273" outlineLevel="1" x14ac:dyDescent="0.3">
      <c r="A709" s="165">
        <v>692</v>
      </c>
      <c r="B709" s="166" t="s">
        <v>275</v>
      </c>
      <c r="C709" s="166" t="s">
        <v>275</v>
      </c>
      <c r="D709" s="165" t="s">
        <v>2182</v>
      </c>
      <c r="E709" s="165" t="s">
        <v>3863</v>
      </c>
      <c r="F709" s="189">
        <v>4</v>
      </c>
      <c r="G709" s="190">
        <v>48</v>
      </c>
      <c r="H709" s="190">
        <v>463</v>
      </c>
      <c r="I709" s="190">
        <v>463</v>
      </c>
      <c r="J709" s="170" t="s">
        <v>925</v>
      </c>
      <c r="K709" s="170">
        <v>19.392988581586316</v>
      </c>
      <c r="L709" s="170">
        <v>43.258462118234092</v>
      </c>
      <c r="M709" s="170">
        <v>28.954386506165388</v>
      </c>
      <c r="N709" s="170">
        <v>27.331214770269884</v>
      </c>
      <c r="O709" s="170">
        <v>42.102183974262303</v>
      </c>
      <c r="P709" s="170">
        <v>27.958905660318187</v>
      </c>
      <c r="Q709" s="170">
        <v>14.715763614097851</v>
      </c>
      <c r="R709" s="170">
        <v>28.884508732173344</v>
      </c>
      <c r="S709" s="170">
        <v>159.49190850932439</v>
      </c>
      <c r="T709" s="170">
        <v>37.037854436488693</v>
      </c>
      <c r="U709" s="170">
        <v>8.880021019053002</v>
      </c>
      <c r="V709" s="170">
        <v>32.094405662107881</v>
      </c>
      <c r="W709" s="170">
        <v>45.625554425183019</v>
      </c>
      <c r="X709" s="170">
        <v>31.251541633593192</v>
      </c>
      <c r="Y709" s="170">
        <v>28.488340436377232</v>
      </c>
      <c r="Z709" s="170">
        <v>30.876174759095019</v>
      </c>
      <c r="AA709" s="170">
        <v>60.113749629839297</v>
      </c>
      <c r="AB709" s="170" t="s">
        <v>925</v>
      </c>
      <c r="AC709" s="166" t="s">
        <v>1923</v>
      </c>
      <c r="AD709" s="241" t="s">
        <v>275</v>
      </c>
      <c r="AE709" s="429" t="s">
        <v>275</v>
      </c>
      <c r="AF709" s="192" t="s">
        <v>275</v>
      </c>
      <c r="AG709" s="191" t="s">
        <v>275</v>
      </c>
      <c r="AH709" s="194" t="s">
        <v>275</v>
      </c>
      <c r="AI709" s="169" t="s">
        <v>275</v>
      </c>
      <c r="AJ709" s="94"/>
    </row>
    <row r="710" spans="1:36" ht="78" outlineLevel="1" x14ac:dyDescent="0.3">
      <c r="A710" s="261">
        <v>693</v>
      </c>
      <c r="B710" s="262" t="s">
        <v>275</v>
      </c>
      <c r="C710" s="262" t="s">
        <v>275</v>
      </c>
      <c r="D710" s="263" t="s">
        <v>965</v>
      </c>
      <c r="E710" s="263" t="s">
        <v>2455</v>
      </c>
      <c r="F710" s="264" t="s">
        <v>275</v>
      </c>
      <c r="G710" s="264" t="s">
        <v>275</v>
      </c>
      <c r="H710" s="264" t="s">
        <v>275</v>
      </c>
      <c r="I710" s="264">
        <v>464</v>
      </c>
      <c r="J710" s="265" t="s">
        <v>926</v>
      </c>
      <c r="K710" s="265">
        <v>0</v>
      </c>
      <c r="L710" s="265">
        <v>2.0487937277497873E-2</v>
      </c>
      <c r="M710" s="265">
        <v>0</v>
      </c>
      <c r="N710" s="265">
        <v>0</v>
      </c>
      <c r="O710" s="265">
        <v>0</v>
      </c>
      <c r="P710" s="265">
        <v>0</v>
      </c>
      <c r="Q710" s="265">
        <v>0</v>
      </c>
      <c r="R710" s="265">
        <v>0</v>
      </c>
      <c r="S710" s="727">
        <v>0.17809945875684058</v>
      </c>
      <c r="T710" s="265">
        <v>0</v>
      </c>
      <c r="U710" s="265">
        <v>0</v>
      </c>
      <c r="V710" s="265">
        <v>0</v>
      </c>
      <c r="W710" s="265">
        <v>0</v>
      </c>
      <c r="X710" s="265">
        <v>0</v>
      </c>
      <c r="Y710" s="265">
        <v>0</v>
      </c>
      <c r="Z710" s="265">
        <v>0</v>
      </c>
      <c r="AA710" s="265">
        <v>0</v>
      </c>
      <c r="AB710" s="265" t="s">
        <v>926</v>
      </c>
      <c r="AC710" s="262" t="s">
        <v>1967</v>
      </c>
      <c r="AD710" s="270">
        <f>1/0.2</f>
        <v>5</v>
      </c>
      <c r="AE710" s="271" t="s">
        <v>2525</v>
      </c>
      <c r="AF710" s="272" t="s">
        <v>2524</v>
      </c>
      <c r="AG710" s="269" t="s">
        <v>2520</v>
      </c>
      <c r="AH710" s="645" t="s">
        <v>2517</v>
      </c>
      <c r="AI710" s="274">
        <v>9022</v>
      </c>
      <c r="AJ710" s="94"/>
    </row>
    <row r="711" spans="1:36" ht="78" outlineLevel="1" x14ac:dyDescent="0.3">
      <c r="A711" s="261">
        <v>694</v>
      </c>
      <c r="B711" s="262" t="s">
        <v>275</v>
      </c>
      <c r="C711" s="262" t="s">
        <v>275</v>
      </c>
      <c r="D711" s="263" t="s">
        <v>966</v>
      </c>
      <c r="E711" s="263" t="s">
        <v>2455</v>
      </c>
      <c r="F711" s="264" t="s">
        <v>275</v>
      </c>
      <c r="G711" s="264" t="s">
        <v>275</v>
      </c>
      <c r="H711" s="264" t="s">
        <v>275</v>
      </c>
      <c r="I711" s="264">
        <v>465</v>
      </c>
      <c r="J711" s="265" t="s">
        <v>926</v>
      </c>
      <c r="K711" s="265">
        <v>0</v>
      </c>
      <c r="L711" s="265">
        <v>0</v>
      </c>
      <c r="M711" s="265">
        <v>0</v>
      </c>
      <c r="N711" s="265">
        <v>0</v>
      </c>
      <c r="O711" s="265">
        <v>0</v>
      </c>
      <c r="P711" s="265">
        <v>0</v>
      </c>
      <c r="Q711" s="265">
        <v>0</v>
      </c>
      <c r="R711" s="265">
        <v>0</v>
      </c>
      <c r="S711" s="727">
        <v>1.5336950898051009</v>
      </c>
      <c r="T711" s="265">
        <v>0</v>
      </c>
      <c r="U711" s="265">
        <v>0</v>
      </c>
      <c r="V711" s="265">
        <v>0</v>
      </c>
      <c r="W711" s="265">
        <v>0</v>
      </c>
      <c r="X711" s="265">
        <v>0</v>
      </c>
      <c r="Y711" s="265">
        <v>0</v>
      </c>
      <c r="Z711" s="265">
        <v>0</v>
      </c>
      <c r="AA711" s="265">
        <v>0</v>
      </c>
      <c r="AB711" s="265" t="s">
        <v>926</v>
      </c>
      <c r="AC711" s="262" t="s">
        <v>1967</v>
      </c>
      <c r="AD711" s="270">
        <v>1.34</v>
      </c>
      <c r="AE711" s="271" t="s">
        <v>2457</v>
      </c>
      <c r="AF711" s="272" t="s">
        <v>275</v>
      </c>
      <c r="AG711" s="269" t="s">
        <v>2456</v>
      </c>
      <c r="AH711" s="645" t="s">
        <v>2404</v>
      </c>
      <c r="AI711" s="274">
        <v>9022</v>
      </c>
      <c r="AJ711" s="94"/>
    </row>
    <row r="712" spans="1:36" ht="39" outlineLevel="1" x14ac:dyDescent="0.3">
      <c r="A712" s="165">
        <v>695</v>
      </c>
      <c r="B712" s="166" t="s">
        <v>275</v>
      </c>
      <c r="C712" s="614" t="s">
        <v>275</v>
      </c>
      <c r="D712" s="165" t="s">
        <v>957</v>
      </c>
      <c r="E712" s="598" t="s">
        <v>3864</v>
      </c>
      <c r="F712" s="309">
        <v>13</v>
      </c>
      <c r="G712" s="309">
        <v>130</v>
      </c>
      <c r="H712" s="309">
        <v>466</v>
      </c>
      <c r="I712" s="309">
        <v>466</v>
      </c>
      <c r="J712" s="310" t="s">
        <v>926</v>
      </c>
      <c r="K712" s="310">
        <v>1.0008400119414216E-4</v>
      </c>
      <c r="L712" s="310">
        <v>0</v>
      </c>
      <c r="M712" s="310">
        <v>2.4452618335059476E-3</v>
      </c>
      <c r="N712" s="310">
        <v>1.0271670886788755</v>
      </c>
      <c r="O712" s="310">
        <v>3.8055065630397595E-3</v>
      </c>
      <c r="P712" s="310">
        <v>9.1920312955264503E-3</v>
      </c>
      <c r="Q712" s="310">
        <v>9.704360379027574E-2</v>
      </c>
      <c r="R712" s="310">
        <v>2.4850134269522738E-3</v>
      </c>
      <c r="S712" s="310">
        <v>5.4653675573471866E-2</v>
      </c>
      <c r="T712" s="310">
        <v>3.2900662283708075E-2</v>
      </c>
      <c r="U712" s="310">
        <v>0</v>
      </c>
      <c r="V712" s="310">
        <v>1.9295946592705959E-2</v>
      </c>
      <c r="W712" s="310">
        <v>1.7202296842961063E-3</v>
      </c>
      <c r="X712" s="310">
        <v>4.9094923977760138E-4</v>
      </c>
      <c r="Y712" s="310">
        <v>0</v>
      </c>
      <c r="Z712" s="310">
        <v>4.6486125001959262E-3</v>
      </c>
      <c r="AA712" s="310">
        <v>0</v>
      </c>
      <c r="AB712" s="310" t="s">
        <v>926</v>
      </c>
      <c r="AC712" s="166" t="s">
        <v>1923</v>
      </c>
      <c r="AD712" s="170">
        <f>AD406</f>
        <v>1.25</v>
      </c>
      <c r="AE712" s="165" t="s">
        <v>2123</v>
      </c>
      <c r="AF712" s="169" t="s">
        <v>275</v>
      </c>
      <c r="AG712" s="166" t="s">
        <v>2475</v>
      </c>
      <c r="AH712" s="171" t="s">
        <v>275</v>
      </c>
      <c r="AI712" s="282" t="s">
        <v>275</v>
      </c>
      <c r="AJ712" s="94"/>
    </row>
    <row r="713" spans="1:36" ht="78" outlineLevel="1" x14ac:dyDescent="0.3">
      <c r="A713" s="165">
        <v>696</v>
      </c>
      <c r="B713" s="166" t="s">
        <v>275</v>
      </c>
      <c r="C713" s="166" t="s">
        <v>275</v>
      </c>
      <c r="D713" s="165" t="s">
        <v>958</v>
      </c>
      <c r="E713" s="188" t="s">
        <v>3865</v>
      </c>
      <c r="F713" s="189">
        <v>4</v>
      </c>
      <c r="G713" s="190">
        <v>48</v>
      </c>
      <c r="H713" s="190">
        <v>469</v>
      </c>
      <c r="I713" s="190">
        <v>469</v>
      </c>
      <c r="J713" s="170" t="s">
        <v>926</v>
      </c>
      <c r="K713" s="170">
        <v>0.26712644192071944</v>
      </c>
      <c r="L713" s="170">
        <v>0.11285069000202309</v>
      </c>
      <c r="M713" s="170">
        <v>5.9240133843914855E-2</v>
      </c>
      <c r="N713" s="170">
        <v>1.1430215062564471</v>
      </c>
      <c r="O713" s="170">
        <v>0.14990102788104206</v>
      </c>
      <c r="P713" s="170">
        <v>0.30327563131832574</v>
      </c>
      <c r="Q713" s="170">
        <v>0.83345209616711113</v>
      </c>
      <c r="R713" s="170">
        <v>0.59831583751642814</v>
      </c>
      <c r="S713" s="170">
        <v>0.34520251588995687</v>
      </c>
      <c r="T713" s="170">
        <v>0.48985546129497387</v>
      </c>
      <c r="U713" s="170">
        <v>4.7027498309849722</v>
      </c>
      <c r="V713" s="170">
        <v>0.34005671462939197</v>
      </c>
      <c r="W713" s="170">
        <v>5.9623914708821217E-2</v>
      </c>
      <c r="X713" s="170">
        <v>9.5483829014365237E-2</v>
      </c>
      <c r="Y713" s="170">
        <v>0.52291622044570529</v>
      </c>
      <c r="Z713" s="170">
        <v>5.3552735049928142E-2</v>
      </c>
      <c r="AA713" s="170">
        <v>0.13271957536207762</v>
      </c>
      <c r="AB713" s="170" t="s">
        <v>926</v>
      </c>
      <c r="AC713" s="166" t="s">
        <v>1923</v>
      </c>
      <c r="AD713" s="170">
        <v>12.84</v>
      </c>
      <c r="AE713" s="165" t="s">
        <v>2458</v>
      </c>
      <c r="AF713" s="169" t="s">
        <v>275</v>
      </c>
      <c r="AG713" s="166" t="s">
        <v>2460</v>
      </c>
      <c r="AH713" s="375" t="s">
        <v>2404</v>
      </c>
      <c r="AI713" s="169" t="s">
        <v>275</v>
      </c>
      <c r="AJ713" s="94"/>
    </row>
    <row r="714" spans="1:36" ht="78" outlineLevel="1" x14ac:dyDescent="0.3">
      <c r="A714" s="165">
        <v>697</v>
      </c>
      <c r="B714" s="166" t="s">
        <v>275</v>
      </c>
      <c r="C714" s="166" t="s">
        <v>275</v>
      </c>
      <c r="D714" s="165" t="s">
        <v>2476</v>
      </c>
      <c r="E714" s="188" t="s">
        <v>3866</v>
      </c>
      <c r="F714" s="189">
        <v>4</v>
      </c>
      <c r="G714" s="190">
        <v>48</v>
      </c>
      <c r="H714" s="190">
        <v>471</v>
      </c>
      <c r="I714" s="190">
        <v>471</v>
      </c>
      <c r="J714" s="170" t="s">
        <v>926</v>
      </c>
      <c r="K714" s="170">
        <v>0.43223849997295588</v>
      </c>
      <c r="L714" s="170">
        <v>0.70493792786958165</v>
      </c>
      <c r="M714" s="170">
        <v>1.8331046126068073E-2</v>
      </c>
      <c r="N714" s="170">
        <v>4.3278984777515612</v>
      </c>
      <c r="O714" s="170">
        <v>0.15724199846141404</v>
      </c>
      <c r="P714" s="170">
        <v>0.62299105917264175</v>
      </c>
      <c r="Q714" s="170">
        <v>1.5060673920841525</v>
      </c>
      <c r="R714" s="170">
        <v>1.068569334455568</v>
      </c>
      <c r="S714" s="170">
        <v>0.52417705228020761</v>
      </c>
      <c r="T714" s="170">
        <v>1.735635751531484</v>
      </c>
      <c r="U714" s="170">
        <v>0.48789052282265105</v>
      </c>
      <c r="V714" s="170">
        <v>0.68242245078706509</v>
      </c>
      <c r="W714" s="170">
        <v>5.3303998166723952E-2</v>
      </c>
      <c r="X714" s="170">
        <v>0.16103801665125286</v>
      </c>
      <c r="Y714" s="170">
        <v>2.1212510372325317</v>
      </c>
      <c r="Z714" s="170">
        <v>4.5610822630661524E-3</v>
      </c>
      <c r="AA714" s="170">
        <v>6.3964232306662414E-2</v>
      </c>
      <c r="AB714" s="170" t="s">
        <v>926</v>
      </c>
      <c r="AC714" s="166" t="s">
        <v>1923</v>
      </c>
      <c r="AD714" s="241">
        <v>0.74399999999999999</v>
      </c>
      <c r="AE714" s="193" t="s">
        <v>2794</v>
      </c>
      <c r="AF714" s="192" t="s">
        <v>275</v>
      </c>
      <c r="AG714" s="191" t="s">
        <v>2456</v>
      </c>
      <c r="AH714" s="375" t="s">
        <v>2404</v>
      </c>
      <c r="AI714" s="169" t="s">
        <v>275</v>
      </c>
      <c r="AJ714" s="94"/>
    </row>
    <row r="715" spans="1:36" ht="78" outlineLevel="1" x14ac:dyDescent="0.3">
      <c r="A715" s="261">
        <v>698</v>
      </c>
      <c r="B715" s="262" t="s">
        <v>275</v>
      </c>
      <c r="C715" s="262" t="s">
        <v>275</v>
      </c>
      <c r="D715" s="728" t="s">
        <v>964</v>
      </c>
      <c r="E715" s="263" t="s">
        <v>3867</v>
      </c>
      <c r="F715" s="264" t="s">
        <v>275</v>
      </c>
      <c r="G715" s="264" t="s">
        <v>275</v>
      </c>
      <c r="H715" s="264" t="s">
        <v>275</v>
      </c>
      <c r="I715" s="264">
        <v>472</v>
      </c>
      <c r="J715" s="265" t="s">
        <v>926</v>
      </c>
      <c r="K715" s="265">
        <v>1.5342474284558214</v>
      </c>
      <c r="L715" s="265">
        <v>1.4870347772796957</v>
      </c>
      <c r="M715" s="265">
        <v>0.24891531934687502</v>
      </c>
      <c r="N715" s="265">
        <v>5.4539185733901547</v>
      </c>
      <c r="O715" s="265">
        <v>0.5452421055206319</v>
      </c>
      <c r="P715" s="265">
        <v>1.1409982631417139</v>
      </c>
      <c r="Q715" s="265">
        <v>5.7254928695790852</v>
      </c>
      <c r="R715" s="265">
        <v>5.1803476012048835</v>
      </c>
      <c r="S715" s="727">
        <v>1.4774061726937673</v>
      </c>
      <c r="T715" s="265">
        <v>3.0915372820451772</v>
      </c>
      <c r="U715" s="265">
        <v>6.8549124081321269</v>
      </c>
      <c r="V715" s="265">
        <v>7.582226370508006</v>
      </c>
      <c r="W715" s="512">
        <v>0.31716058109519729</v>
      </c>
      <c r="X715" s="265">
        <v>0.1257242885258357</v>
      </c>
      <c r="Y715" s="512">
        <v>4.2950291618996017</v>
      </c>
      <c r="Z715" s="265">
        <v>0.16121175645913141</v>
      </c>
      <c r="AA715" s="265">
        <v>0.53146098640322337</v>
      </c>
      <c r="AB715" s="265" t="s">
        <v>926</v>
      </c>
      <c r="AC715" s="262" t="s">
        <v>1967</v>
      </c>
      <c r="AD715" s="270">
        <v>1.859</v>
      </c>
      <c r="AE715" s="271" t="s">
        <v>2459</v>
      </c>
      <c r="AF715" s="272" t="s">
        <v>275</v>
      </c>
      <c r="AG715" s="269" t="s">
        <v>2456</v>
      </c>
      <c r="AH715" s="645" t="s">
        <v>2404</v>
      </c>
      <c r="AI715" s="274">
        <v>9022</v>
      </c>
      <c r="AJ715" s="94"/>
    </row>
    <row r="716" spans="1:36" ht="78" outlineLevel="1" x14ac:dyDescent="0.3">
      <c r="A716" s="165">
        <v>699</v>
      </c>
      <c r="B716" s="166" t="s">
        <v>275</v>
      </c>
      <c r="C716" s="166" t="s">
        <v>275</v>
      </c>
      <c r="D716" s="165" t="s">
        <v>959</v>
      </c>
      <c r="E716" s="188" t="s">
        <v>3868</v>
      </c>
      <c r="F716" s="189">
        <v>4</v>
      </c>
      <c r="G716" s="190">
        <v>48</v>
      </c>
      <c r="H716" s="190">
        <v>473</v>
      </c>
      <c r="I716" s="190">
        <v>473</v>
      </c>
      <c r="J716" s="170" t="s">
        <v>926</v>
      </c>
      <c r="K716" s="170">
        <v>0.17018247760967228</v>
      </c>
      <c r="L716" s="170">
        <v>0.26504765985251394</v>
      </c>
      <c r="M716" s="170">
        <v>5.9926770304615726E-2</v>
      </c>
      <c r="N716" s="170">
        <v>6.1795405365156011</v>
      </c>
      <c r="O716" s="170">
        <v>0.58243503519888928</v>
      </c>
      <c r="P716" s="170">
        <v>0.43725864623895488</v>
      </c>
      <c r="Q716" s="170">
        <v>9.0592656707285375</v>
      </c>
      <c r="R716" s="170">
        <v>6.3963788495785217</v>
      </c>
      <c r="S716" s="170">
        <v>0.41176663891666104</v>
      </c>
      <c r="T716" s="170">
        <v>4.089144357534674</v>
      </c>
      <c r="U716" s="170">
        <v>0.42116175388167909</v>
      </c>
      <c r="V716" s="170">
        <v>0.34943310281472473</v>
      </c>
      <c r="W716" s="170">
        <v>0.14443497584745127</v>
      </c>
      <c r="X716" s="170">
        <v>0.46005895479037689</v>
      </c>
      <c r="Y716" s="170">
        <v>4.6436468804505431</v>
      </c>
      <c r="Z716" s="170">
        <v>7.5128277130701818E-2</v>
      </c>
      <c r="AA716" s="170">
        <v>0.46160615769810859</v>
      </c>
      <c r="AB716" s="170" t="s">
        <v>926</v>
      </c>
      <c r="AC716" s="166" t="s">
        <v>1923</v>
      </c>
      <c r="AD716" s="241">
        <v>1.55</v>
      </c>
      <c r="AE716" s="193" t="s">
        <v>2444</v>
      </c>
      <c r="AF716" s="192" t="s">
        <v>275</v>
      </c>
      <c r="AG716" s="191" t="s">
        <v>2443</v>
      </c>
      <c r="AH716" s="375" t="s">
        <v>2404</v>
      </c>
      <c r="AI716" s="169" t="s">
        <v>275</v>
      </c>
      <c r="AJ716" s="94"/>
    </row>
    <row r="717" spans="1:36" ht="52" outlineLevel="1" x14ac:dyDescent="0.3">
      <c r="A717" s="165">
        <v>700</v>
      </c>
      <c r="B717" s="166" t="s">
        <v>275</v>
      </c>
      <c r="C717" s="166" t="s">
        <v>275</v>
      </c>
      <c r="D717" s="165" t="s">
        <v>960</v>
      </c>
      <c r="E717" s="188" t="s">
        <v>3869</v>
      </c>
      <c r="F717" s="189">
        <v>4</v>
      </c>
      <c r="G717" s="190">
        <v>48</v>
      </c>
      <c r="H717" s="190">
        <v>474</v>
      </c>
      <c r="I717" s="190">
        <v>474</v>
      </c>
      <c r="J717" s="170" t="s">
        <v>926</v>
      </c>
      <c r="K717" s="170">
        <v>1.1356808846464084</v>
      </c>
      <c r="L717" s="170">
        <v>0.22510390594945964</v>
      </c>
      <c r="M717" s="170">
        <v>3.2716703635514072E-2</v>
      </c>
      <c r="N717" s="170">
        <v>2.2864840003899234</v>
      </c>
      <c r="O717" s="170">
        <v>0.25937077495339617</v>
      </c>
      <c r="P717" s="170">
        <v>0.23423301372152661</v>
      </c>
      <c r="Q717" s="170">
        <v>0.78732839825589673</v>
      </c>
      <c r="R717" s="170">
        <v>0.43018712225177375</v>
      </c>
      <c r="S717" s="170">
        <v>0.45339964304065133</v>
      </c>
      <c r="T717" s="170">
        <v>0.92651526755149982</v>
      </c>
      <c r="U717" s="170">
        <v>1.1348255084414003</v>
      </c>
      <c r="V717" s="170">
        <v>8.8103275127864047E-2</v>
      </c>
      <c r="W717" s="170">
        <v>7.7003955458665549E-2</v>
      </c>
      <c r="X717" s="170">
        <v>0.59517874874010213</v>
      </c>
      <c r="Y717" s="170">
        <v>0.27102231755273676</v>
      </c>
      <c r="Z717" s="170">
        <v>3.2513852135372971E-4</v>
      </c>
      <c r="AA717" s="170">
        <v>0.1431088896307055</v>
      </c>
      <c r="AB717" s="170" t="s">
        <v>926</v>
      </c>
      <c r="AC717" s="166" t="s">
        <v>1923</v>
      </c>
      <c r="AD717" s="241">
        <v>1</v>
      </c>
      <c r="AE717" s="193" t="s">
        <v>2124</v>
      </c>
      <c r="AF717" s="192" t="s">
        <v>275</v>
      </c>
      <c r="AG717" s="191" t="s">
        <v>1399</v>
      </c>
      <c r="AH717" s="194" t="s">
        <v>275</v>
      </c>
      <c r="AI717" s="169" t="s">
        <v>275</v>
      </c>
      <c r="AJ717" s="94"/>
    </row>
    <row r="718" spans="1:36" ht="39" outlineLevel="1" x14ac:dyDescent="0.3">
      <c r="A718" s="165">
        <v>701</v>
      </c>
      <c r="B718" s="166" t="s">
        <v>275</v>
      </c>
      <c r="C718" s="166" t="s">
        <v>275</v>
      </c>
      <c r="D718" s="165" t="s">
        <v>961</v>
      </c>
      <c r="E718" s="188" t="s">
        <v>3870</v>
      </c>
      <c r="F718" s="189">
        <v>4</v>
      </c>
      <c r="G718" s="190">
        <v>48</v>
      </c>
      <c r="H718" s="190">
        <v>475</v>
      </c>
      <c r="I718" s="190">
        <v>475</v>
      </c>
      <c r="J718" s="170" t="s">
        <v>926</v>
      </c>
      <c r="K718" s="170">
        <v>0.14593842857820305</v>
      </c>
      <c r="L718" s="170">
        <v>0.10563963104731401</v>
      </c>
      <c r="M718" s="170">
        <v>4.6852587711078012E-3</v>
      </c>
      <c r="N718" s="170">
        <v>3.2240863259691257</v>
      </c>
      <c r="O718" s="170">
        <v>2.8190994761379918E-2</v>
      </c>
      <c r="P718" s="170">
        <v>8.9373909462695564E-2</v>
      </c>
      <c r="Q718" s="170">
        <v>0.47464727562275288</v>
      </c>
      <c r="R718" s="170">
        <v>0.27133962387347255</v>
      </c>
      <c r="S718" s="170">
        <v>8.0610100881674321E-2</v>
      </c>
      <c r="T718" s="170">
        <v>0.32396935687983675</v>
      </c>
      <c r="U718" s="170">
        <v>0.30099204174919175</v>
      </c>
      <c r="V718" s="170">
        <v>0.32094747378058397</v>
      </c>
      <c r="W718" s="170">
        <v>9.3953894600391896E-3</v>
      </c>
      <c r="X718" s="170">
        <v>4.0543625271012136E-2</v>
      </c>
      <c r="Y718" s="170">
        <v>0.38543599907953663</v>
      </c>
      <c r="Z718" s="170">
        <v>5.6017577976008939E-3</v>
      </c>
      <c r="AA718" s="170">
        <v>0.14477812390097652</v>
      </c>
      <c r="AB718" s="170" t="s">
        <v>926</v>
      </c>
      <c r="AC718" s="166" t="s">
        <v>1923</v>
      </c>
      <c r="AD718" s="241">
        <f>AD716</f>
        <v>1.55</v>
      </c>
      <c r="AE718" s="193" t="s">
        <v>2125</v>
      </c>
      <c r="AF718" s="192" t="s">
        <v>275</v>
      </c>
      <c r="AG718" s="191" t="s">
        <v>2477</v>
      </c>
      <c r="AH718" s="194" t="s">
        <v>275</v>
      </c>
      <c r="AI718" s="169" t="s">
        <v>275</v>
      </c>
      <c r="AJ718" s="94"/>
    </row>
    <row r="719" spans="1:36" ht="26" outlineLevel="1" x14ac:dyDescent="0.3">
      <c r="A719" s="165">
        <v>702</v>
      </c>
      <c r="B719" s="166" t="s">
        <v>275</v>
      </c>
      <c r="C719" s="166" t="s">
        <v>275</v>
      </c>
      <c r="D719" s="165" t="s">
        <v>962</v>
      </c>
      <c r="E719" s="188" t="s">
        <v>3871</v>
      </c>
      <c r="F719" s="189">
        <v>4</v>
      </c>
      <c r="G719" s="190">
        <v>48</v>
      </c>
      <c r="H719" s="190">
        <v>476</v>
      </c>
      <c r="I719" s="190">
        <v>476</v>
      </c>
      <c r="J719" s="170" t="s">
        <v>926</v>
      </c>
      <c r="K719" s="170">
        <v>1.786943677671899E-2</v>
      </c>
      <c r="L719" s="170">
        <v>8.6874143423697092E-2</v>
      </c>
      <c r="M719" s="170">
        <v>1.6897648486984445E-3</v>
      </c>
      <c r="N719" s="170">
        <v>0.11162342579282895</v>
      </c>
      <c r="O719" s="170">
        <v>1.1225686916281605E-2</v>
      </c>
      <c r="P719" s="170">
        <v>1.5209079117782791E-2</v>
      </c>
      <c r="Q719" s="170">
        <v>0.21530935517800065</v>
      </c>
      <c r="R719" s="170">
        <v>4.7896011051847223E-2</v>
      </c>
      <c r="S719" s="170">
        <v>1.7679248598328066E-2</v>
      </c>
      <c r="T719" s="170">
        <v>1.8286581304105196E-2</v>
      </c>
      <c r="U719" s="170">
        <v>0.31867271724911822</v>
      </c>
      <c r="V719" s="170">
        <v>5.668951014089444E-2</v>
      </c>
      <c r="W719" s="170">
        <v>6.2771972878421763E-3</v>
      </c>
      <c r="X719" s="170">
        <v>3.743921383449166E-3</v>
      </c>
      <c r="Y719" s="170">
        <v>6.9370408211923681E-2</v>
      </c>
      <c r="Z719" s="170">
        <v>5.5693777476892676E-3</v>
      </c>
      <c r="AA719" s="170">
        <v>0</v>
      </c>
      <c r="AB719" s="170" t="s">
        <v>926</v>
      </c>
      <c r="AC719" s="166" t="s">
        <v>1923</v>
      </c>
      <c r="AD719" s="241">
        <v>1</v>
      </c>
      <c r="AE719" s="193" t="s">
        <v>2126</v>
      </c>
      <c r="AF719" s="192" t="s">
        <v>275</v>
      </c>
      <c r="AG719" s="191" t="s">
        <v>1399</v>
      </c>
      <c r="AH719" s="194" t="s">
        <v>275</v>
      </c>
      <c r="AI719" s="169" t="s">
        <v>275</v>
      </c>
      <c r="AJ719" s="94"/>
    </row>
    <row r="720" spans="1:36" ht="65" outlineLevel="1" x14ac:dyDescent="0.3">
      <c r="A720" s="251">
        <v>703</v>
      </c>
      <c r="B720" s="252" t="s">
        <v>275</v>
      </c>
      <c r="C720" s="252" t="s">
        <v>275</v>
      </c>
      <c r="D720" s="729" t="s">
        <v>963</v>
      </c>
      <c r="E720" s="730" t="s">
        <v>275</v>
      </c>
      <c r="F720" s="253">
        <v>4</v>
      </c>
      <c r="G720" s="253">
        <v>48</v>
      </c>
      <c r="H720" s="253">
        <v>9022</v>
      </c>
      <c r="I720" s="253" t="s">
        <v>275</v>
      </c>
      <c r="J720" s="254" t="s">
        <v>926</v>
      </c>
      <c r="K720" s="254">
        <v>1.5342474284558199</v>
      </c>
      <c r="L720" s="254">
        <v>1.555259608413764</v>
      </c>
      <c r="M720" s="254">
        <v>0.24891531934687477</v>
      </c>
      <c r="N720" s="254">
        <v>5.453918573390161</v>
      </c>
      <c r="O720" s="254">
        <v>0.54524210552063157</v>
      </c>
      <c r="P720" s="254">
        <v>1.1409982631417139</v>
      </c>
      <c r="Q720" s="254">
        <v>5.7254928695790941</v>
      </c>
      <c r="R720" s="254">
        <v>5.1803476012048861</v>
      </c>
      <c r="S720" s="254">
        <v>3.528421901398878</v>
      </c>
      <c r="T720" s="254">
        <v>3.0915372820451781</v>
      </c>
      <c r="U720" s="254">
        <v>6.8549124081321242</v>
      </c>
      <c r="V720" s="254">
        <v>7.5822263705079997</v>
      </c>
      <c r="W720" s="254">
        <v>0.31716058109519724</v>
      </c>
      <c r="X720" s="254">
        <v>0.12572428852583575</v>
      </c>
      <c r="Y720" s="254">
        <v>4.2950291618996026</v>
      </c>
      <c r="Z720" s="254">
        <v>0.16121175645913188</v>
      </c>
      <c r="AA720" s="254">
        <v>0.53146098640322315</v>
      </c>
      <c r="AB720" s="254" t="s">
        <v>926</v>
      </c>
      <c r="AC720" s="255" t="s">
        <v>1975</v>
      </c>
      <c r="AD720" s="256" t="s">
        <v>275</v>
      </c>
      <c r="AE720" s="257" t="s">
        <v>275</v>
      </c>
      <c r="AF720" s="258" t="s">
        <v>275</v>
      </c>
      <c r="AG720" s="255" t="s">
        <v>275</v>
      </c>
      <c r="AH720" s="259" t="s">
        <v>275</v>
      </c>
      <c r="AI720" s="260">
        <v>9022</v>
      </c>
      <c r="AJ720" s="94"/>
    </row>
    <row r="721" spans="1:36" x14ac:dyDescent="0.3">
      <c r="A721" s="138">
        <v>704</v>
      </c>
      <c r="B721" s="138" t="s">
        <v>923</v>
      </c>
      <c r="C721" s="172" t="s">
        <v>106</v>
      </c>
      <c r="D721" s="138" t="s">
        <v>285</v>
      </c>
      <c r="E721" s="172" t="s">
        <v>275</v>
      </c>
      <c r="F721" s="141" t="s">
        <v>275</v>
      </c>
      <c r="G721" s="141" t="s">
        <v>275</v>
      </c>
      <c r="H721" s="141" t="s">
        <v>275</v>
      </c>
      <c r="I721" s="141" t="s">
        <v>275</v>
      </c>
      <c r="J721" s="244" t="s">
        <v>275</v>
      </c>
      <c r="K721" s="244" t="s">
        <v>275</v>
      </c>
      <c r="L721" s="244" t="s">
        <v>275</v>
      </c>
      <c r="M721" s="244" t="s">
        <v>275</v>
      </c>
      <c r="N721" s="244" t="s">
        <v>275</v>
      </c>
      <c r="O721" s="244" t="s">
        <v>275</v>
      </c>
      <c r="P721" s="244" t="s">
        <v>275</v>
      </c>
      <c r="Q721" s="244" t="s">
        <v>275</v>
      </c>
      <c r="R721" s="244" t="s">
        <v>275</v>
      </c>
      <c r="S721" s="244" t="s">
        <v>275</v>
      </c>
      <c r="T721" s="244" t="s">
        <v>275</v>
      </c>
      <c r="U721" s="244" t="s">
        <v>275</v>
      </c>
      <c r="V721" s="244" t="s">
        <v>275</v>
      </c>
      <c r="W721" s="244" t="s">
        <v>275</v>
      </c>
      <c r="X721" s="244" t="s">
        <v>275</v>
      </c>
      <c r="Y721" s="244" t="s">
        <v>275</v>
      </c>
      <c r="Z721" s="244" t="s">
        <v>275</v>
      </c>
      <c r="AA721" s="244" t="s">
        <v>275</v>
      </c>
      <c r="AB721" s="244" t="s">
        <v>275</v>
      </c>
      <c r="AC721" s="140" t="s">
        <v>275</v>
      </c>
      <c r="AD721" s="341" t="s">
        <v>275</v>
      </c>
      <c r="AE721" s="143" t="s">
        <v>275</v>
      </c>
      <c r="AF721" s="142" t="s">
        <v>275</v>
      </c>
      <c r="AG721" s="140" t="s">
        <v>275</v>
      </c>
      <c r="AH721" s="144" t="s">
        <v>275</v>
      </c>
      <c r="AI721" s="141" t="s">
        <v>275</v>
      </c>
      <c r="AJ721" s="94"/>
    </row>
    <row r="722" spans="1:36" ht="26" outlineLevel="1" x14ac:dyDescent="0.3">
      <c r="A722" s="145">
        <v>705</v>
      </c>
      <c r="B722" s="146" t="s">
        <v>923</v>
      </c>
      <c r="C722" s="146" t="s">
        <v>463</v>
      </c>
      <c r="D722" s="146" t="s">
        <v>3547</v>
      </c>
      <c r="E722" s="146" t="s">
        <v>275</v>
      </c>
      <c r="F722" s="149" t="s">
        <v>275</v>
      </c>
      <c r="G722" s="149" t="s">
        <v>275</v>
      </c>
      <c r="H722" s="149" t="s">
        <v>275</v>
      </c>
      <c r="I722" s="149" t="s">
        <v>275</v>
      </c>
      <c r="J722" s="150" t="s">
        <v>925</v>
      </c>
      <c r="K722" s="150">
        <f>SUM(K728,K766,K798,K843,K861,K906,K919)</f>
        <v>484.43006993149584</v>
      </c>
      <c r="L722" s="150">
        <f t="shared" ref="L722:AA722" si="280">SUM(L767,L790,L862,L847,L794,L729,L844,L799,L731,L854,L734,L737,L906)</f>
        <v>464.63037751113353</v>
      </c>
      <c r="M722" s="150">
        <f t="shared" si="280"/>
        <v>262.3616296879801</v>
      </c>
      <c r="N722" s="150">
        <f t="shared" si="280"/>
        <v>486.80573234869127</v>
      </c>
      <c r="O722" s="150">
        <f t="shared" si="280"/>
        <v>469.62208714622943</v>
      </c>
      <c r="P722" s="150">
        <f t="shared" si="280"/>
        <v>614.04206339329096</v>
      </c>
      <c r="Q722" s="150">
        <f t="shared" si="280"/>
        <v>345.62500935789603</v>
      </c>
      <c r="R722" s="150">
        <f t="shared" si="280"/>
        <v>386.16440797480175</v>
      </c>
      <c r="S722" s="150">
        <f t="shared" si="280"/>
        <v>514.3313541888848</v>
      </c>
      <c r="T722" s="150">
        <f t="shared" si="280"/>
        <v>402.71894849565456</v>
      </c>
      <c r="U722" s="150">
        <f t="shared" si="280"/>
        <v>295.30415052186567</v>
      </c>
      <c r="V722" s="150">
        <f t="shared" si="280"/>
        <v>359.96964468676543</v>
      </c>
      <c r="W722" s="150">
        <f t="shared" si="280"/>
        <v>407.03526396064245</v>
      </c>
      <c r="X722" s="150">
        <f t="shared" si="280"/>
        <v>417.03907283090075</v>
      </c>
      <c r="Y722" s="150">
        <f t="shared" si="280"/>
        <v>402.78623829841939</v>
      </c>
      <c r="Z722" s="150">
        <f t="shared" si="280"/>
        <v>195.29679277162293</v>
      </c>
      <c r="AA722" s="150">
        <f t="shared" si="280"/>
        <v>263.25830585290259</v>
      </c>
      <c r="AB722" s="150" t="s">
        <v>925</v>
      </c>
      <c r="AC722" s="146" t="s">
        <v>3546</v>
      </c>
      <c r="AD722" s="718" t="s">
        <v>275</v>
      </c>
      <c r="AE722" s="731" t="s">
        <v>275</v>
      </c>
      <c r="AF722" s="723" t="s">
        <v>275</v>
      </c>
      <c r="AG722" s="732" t="s">
        <v>275</v>
      </c>
      <c r="AH722" s="733" t="s">
        <v>275</v>
      </c>
      <c r="AI722" s="723" t="s">
        <v>275</v>
      </c>
      <c r="AJ722" s="94"/>
    </row>
    <row r="723" spans="1:36" ht="26" outlineLevel="1" x14ac:dyDescent="0.3">
      <c r="A723" s="152">
        <v>706</v>
      </c>
      <c r="B723" s="153" t="s">
        <v>923</v>
      </c>
      <c r="C723" s="153" t="s">
        <v>3509</v>
      </c>
      <c r="D723" s="153" t="s">
        <v>4376</v>
      </c>
      <c r="E723" s="153" t="s">
        <v>275</v>
      </c>
      <c r="F723" s="156" t="s">
        <v>275</v>
      </c>
      <c r="G723" s="156" t="s">
        <v>275</v>
      </c>
      <c r="H723" s="156" t="s">
        <v>275</v>
      </c>
      <c r="I723" s="156" t="s">
        <v>275</v>
      </c>
      <c r="J723" s="157" t="s">
        <v>925</v>
      </c>
      <c r="K723" s="157">
        <f>K722-K724-K919</f>
        <v>484.28813771738459</v>
      </c>
      <c r="L723" s="157">
        <f t="shared" ref="L723:AA723" si="281">L722-L724-L919</f>
        <v>463.28737847155958</v>
      </c>
      <c r="M723" s="157">
        <f t="shared" si="281"/>
        <v>256.66207130755049</v>
      </c>
      <c r="N723" s="157">
        <f t="shared" si="281"/>
        <v>484.18558149618298</v>
      </c>
      <c r="O723" s="157">
        <f t="shared" si="281"/>
        <v>467.54139473268788</v>
      </c>
      <c r="P723" s="157">
        <f t="shared" si="281"/>
        <v>613.73585308797487</v>
      </c>
      <c r="Q723" s="157">
        <f t="shared" si="281"/>
        <v>334.1931327512566</v>
      </c>
      <c r="R723" s="157">
        <f t="shared" si="281"/>
        <v>381.66990116771143</v>
      </c>
      <c r="S723" s="157">
        <f t="shared" si="281"/>
        <v>513.41215456421435</v>
      </c>
      <c r="T723" s="157">
        <f t="shared" si="281"/>
        <v>388.7437508875193</v>
      </c>
      <c r="U723" s="157">
        <f t="shared" si="281"/>
        <v>292.23766031719862</v>
      </c>
      <c r="V723" s="157">
        <f t="shared" si="281"/>
        <v>358.46685568524816</v>
      </c>
      <c r="W723" s="157">
        <f t="shared" si="281"/>
        <v>403.37030785570909</v>
      </c>
      <c r="X723" s="157">
        <f t="shared" si="281"/>
        <v>393.72128418901792</v>
      </c>
      <c r="Y723" s="157">
        <f t="shared" si="281"/>
        <v>394.0088133270973</v>
      </c>
      <c r="Z723" s="157">
        <f t="shared" si="281"/>
        <v>195.27494428256955</v>
      </c>
      <c r="AA723" s="157">
        <f t="shared" si="281"/>
        <v>263.08973572627372</v>
      </c>
      <c r="AB723" s="157" t="s">
        <v>925</v>
      </c>
      <c r="AC723" s="153" t="s">
        <v>4377</v>
      </c>
      <c r="AD723" s="734" t="s">
        <v>275</v>
      </c>
      <c r="AE723" s="733" t="s">
        <v>275</v>
      </c>
      <c r="AF723" s="735" t="s">
        <v>275</v>
      </c>
      <c r="AG723" s="736" t="s">
        <v>275</v>
      </c>
      <c r="AH723" s="733" t="s">
        <v>275</v>
      </c>
      <c r="AI723" s="735" t="s">
        <v>275</v>
      </c>
      <c r="AJ723" s="94"/>
    </row>
    <row r="724" spans="1:36" ht="26" outlineLevel="1" x14ac:dyDescent="0.3">
      <c r="A724" s="152">
        <v>707</v>
      </c>
      <c r="B724" s="153" t="s">
        <v>923</v>
      </c>
      <c r="C724" s="153" t="s">
        <v>3510</v>
      </c>
      <c r="D724" s="153" t="s">
        <v>3548</v>
      </c>
      <c r="E724" s="153" t="s">
        <v>275</v>
      </c>
      <c r="F724" s="156" t="s">
        <v>275</v>
      </c>
      <c r="G724" s="156" t="s">
        <v>275</v>
      </c>
      <c r="H724" s="156" t="s">
        <v>275</v>
      </c>
      <c r="I724" s="156" t="s">
        <v>275</v>
      </c>
      <c r="J724" s="157" t="s">
        <v>925</v>
      </c>
      <c r="K724" s="157">
        <f>SUM(K729,K790)</f>
        <v>0</v>
      </c>
      <c r="L724" s="157">
        <f t="shared" ref="L724:AA724" si="282">SUM(L729,L790)</f>
        <v>0.40051175043906317</v>
      </c>
      <c r="M724" s="157">
        <f t="shared" si="282"/>
        <v>1.2511635615439714E-5</v>
      </c>
      <c r="N724" s="157">
        <f t="shared" si="282"/>
        <v>5.2500284975518161E-3</v>
      </c>
      <c r="O724" s="157">
        <f t="shared" si="282"/>
        <v>0.13906123189524588</v>
      </c>
      <c r="P724" s="157">
        <f t="shared" si="282"/>
        <v>8.7806479304156082E-2</v>
      </c>
      <c r="Q724" s="157">
        <f t="shared" si="282"/>
        <v>3.704284456392315E-3</v>
      </c>
      <c r="R724" s="157">
        <f t="shared" si="282"/>
        <v>0.78670828586066621</v>
      </c>
      <c r="S724" s="157">
        <f t="shared" si="282"/>
        <v>0.18402922896644089</v>
      </c>
      <c r="T724" s="157">
        <f t="shared" si="282"/>
        <v>0.34705199710002838</v>
      </c>
      <c r="U724" s="157">
        <f t="shared" si="282"/>
        <v>0</v>
      </c>
      <c r="V724" s="157">
        <f t="shared" si="282"/>
        <v>0</v>
      </c>
      <c r="W724" s="157">
        <f t="shared" si="282"/>
        <v>3.8110214669783773E-2</v>
      </c>
      <c r="X724" s="157">
        <f t="shared" si="282"/>
        <v>2.8211099526246541</v>
      </c>
      <c r="Y724" s="157">
        <f t="shared" si="282"/>
        <v>5.9407087417193084E-4</v>
      </c>
      <c r="Z724" s="157">
        <f t="shared" si="282"/>
        <v>5.3187745582139803E-4</v>
      </c>
      <c r="AA724" s="157">
        <f t="shared" si="282"/>
        <v>0</v>
      </c>
      <c r="AB724" s="157" t="s">
        <v>925</v>
      </c>
      <c r="AC724" s="153" t="s">
        <v>2190</v>
      </c>
      <c r="AD724" s="734" t="s">
        <v>275</v>
      </c>
      <c r="AE724" s="733" t="s">
        <v>275</v>
      </c>
      <c r="AF724" s="735" t="s">
        <v>275</v>
      </c>
      <c r="AG724" s="736" t="s">
        <v>275</v>
      </c>
      <c r="AH724" s="733" t="s">
        <v>275</v>
      </c>
      <c r="AI724" s="735" t="s">
        <v>275</v>
      </c>
      <c r="AJ724" s="94"/>
    </row>
    <row r="725" spans="1:36" ht="26" outlineLevel="1" x14ac:dyDescent="0.3">
      <c r="A725" s="165">
        <v>708</v>
      </c>
      <c r="B725" s="166" t="s">
        <v>275</v>
      </c>
      <c r="C725" s="166" t="s">
        <v>275</v>
      </c>
      <c r="D725" s="166" t="s">
        <v>967</v>
      </c>
      <c r="E725" s="166" t="s">
        <v>275</v>
      </c>
      <c r="F725" s="169">
        <f>FLOOR(G725/10, 1)</f>
        <v>6</v>
      </c>
      <c r="G725" s="169">
        <v>60</v>
      </c>
      <c r="H725" s="169" t="s">
        <v>275</v>
      </c>
      <c r="I725" s="169" t="s">
        <v>275</v>
      </c>
      <c r="J725" s="170" t="s">
        <v>925</v>
      </c>
      <c r="K725" s="170">
        <v>372.40441827129604</v>
      </c>
      <c r="L725" s="170">
        <v>337.84445286583258</v>
      </c>
      <c r="M725" s="170">
        <v>205.93790654048811</v>
      </c>
      <c r="N725" s="170">
        <v>355.29825755100387</v>
      </c>
      <c r="O725" s="170">
        <v>358.37709446674876</v>
      </c>
      <c r="P725" s="170">
        <v>479.21722585012265</v>
      </c>
      <c r="Q725" s="170">
        <v>216.72554223343084</v>
      </c>
      <c r="R725" s="170">
        <v>244.99033164992483</v>
      </c>
      <c r="S725" s="170">
        <v>391.9248209740536</v>
      </c>
      <c r="T725" s="170">
        <v>260.73156985022058</v>
      </c>
      <c r="U725" s="170">
        <v>183.58741998532005</v>
      </c>
      <c r="V725" s="170">
        <v>247.0389687096428</v>
      </c>
      <c r="W725" s="170">
        <v>330.54855845300676</v>
      </c>
      <c r="X725" s="170">
        <v>321.29529802795076</v>
      </c>
      <c r="Y725" s="170">
        <v>262.29175198210498</v>
      </c>
      <c r="Z725" s="170">
        <v>136.76969671682221</v>
      </c>
      <c r="AA725" s="170">
        <v>182.90639853160701</v>
      </c>
      <c r="AB725" s="170" t="s">
        <v>925</v>
      </c>
      <c r="AC725" s="166" t="s">
        <v>1943</v>
      </c>
      <c r="AD725" s="170" t="s">
        <v>275</v>
      </c>
      <c r="AE725" s="165" t="s">
        <v>275</v>
      </c>
      <c r="AF725" s="169" t="s">
        <v>275</v>
      </c>
      <c r="AG725" s="166" t="s">
        <v>275</v>
      </c>
      <c r="AH725" s="171" t="s">
        <v>275</v>
      </c>
      <c r="AI725" s="169" t="s">
        <v>275</v>
      </c>
      <c r="AJ725" s="94"/>
    </row>
    <row r="726" spans="1:36" ht="26" outlineLevel="1" x14ac:dyDescent="0.3">
      <c r="A726" s="165">
        <v>709</v>
      </c>
      <c r="B726" s="166" t="s">
        <v>275</v>
      </c>
      <c r="C726" s="166" t="s">
        <v>275</v>
      </c>
      <c r="D726" s="166" t="s">
        <v>968</v>
      </c>
      <c r="E726" s="166" t="s">
        <v>275</v>
      </c>
      <c r="F726" s="169">
        <f>FLOOR(G726/10, 1)</f>
        <v>6</v>
      </c>
      <c r="G726" s="169">
        <v>61</v>
      </c>
      <c r="H726" s="169" t="s">
        <v>275</v>
      </c>
      <c r="I726" s="169" t="s">
        <v>275</v>
      </c>
      <c r="J726" s="170" t="s">
        <v>925</v>
      </c>
      <c r="K726" s="170">
        <v>7.220836907198982</v>
      </c>
      <c r="L726" s="170">
        <v>13.043574913666424</v>
      </c>
      <c r="M726" s="170">
        <v>3.967885921788008</v>
      </c>
      <c r="N726" s="170">
        <v>21.912016650293719</v>
      </c>
      <c r="O726" s="170">
        <v>6.5933171785079558</v>
      </c>
      <c r="P726" s="170">
        <v>4.4832652193894305</v>
      </c>
      <c r="Q726" s="170">
        <v>30.085777933061436</v>
      </c>
      <c r="R726" s="170">
        <v>15.462431089258537</v>
      </c>
      <c r="S726" s="170">
        <v>3.4298448371435351</v>
      </c>
      <c r="T726" s="170">
        <v>23.027240994759698</v>
      </c>
      <c r="U726" s="170">
        <v>12.679691345095444</v>
      </c>
      <c r="V726" s="170">
        <v>25.979116243047358</v>
      </c>
      <c r="W726" s="170">
        <v>2.7899720959003971</v>
      </c>
      <c r="X726" s="170">
        <v>3.5521870560005198</v>
      </c>
      <c r="Y726" s="170">
        <v>19.396201027656531</v>
      </c>
      <c r="Z726" s="170">
        <v>1.3502684524493427</v>
      </c>
      <c r="AA726" s="170">
        <v>18.27822858445958</v>
      </c>
      <c r="AB726" s="170" t="s">
        <v>925</v>
      </c>
      <c r="AC726" s="166" t="s">
        <v>1944</v>
      </c>
      <c r="AD726" s="170" t="s">
        <v>275</v>
      </c>
      <c r="AE726" s="165" t="s">
        <v>275</v>
      </c>
      <c r="AF726" s="169" t="s">
        <v>275</v>
      </c>
      <c r="AG726" s="166" t="s">
        <v>275</v>
      </c>
      <c r="AH726" s="171" t="s">
        <v>275</v>
      </c>
      <c r="AI726" s="169" t="s">
        <v>275</v>
      </c>
      <c r="AJ726" s="94"/>
    </row>
    <row r="727" spans="1:36" ht="26" x14ac:dyDescent="0.3">
      <c r="A727" s="138">
        <v>710</v>
      </c>
      <c r="B727" s="138" t="s">
        <v>923</v>
      </c>
      <c r="C727" s="172" t="s">
        <v>3512</v>
      </c>
      <c r="D727" s="138" t="s">
        <v>3513</v>
      </c>
      <c r="E727" s="172" t="s">
        <v>275</v>
      </c>
      <c r="F727" s="141" t="s">
        <v>275</v>
      </c>
      <c r="G727" s="141" t="s">
        <v>275</v>
      </c>
      <c r="H727" s="141" t="s">
        <v>275</v>
      </c>
      <c r="I727" s="141" t="s">
        <v>275</v>
      </c>
      <c r="J727" s="244" t="s">
        <v>275</v>
      </c>
      <c r="K727" s="244" t="s">
        <v>275</v>
      </c>
      <c r="L727" s="244" t="s">
        <v>275</v>
      </c>
      <c r="M727" s="244" t="s">
        <v>275</v>
      </c>
      <c r="N727" s="244" t="s">
        <v>275</v>
      </c>
      <c r="O727" s="244" t="s">
        <v>275</v>
      </c>
      <c r="P727" s="244" t="s">
        <v>275</v>
      </c>
      <c r="Q727" s="244" t="s">
        <v>275</v>
      </c>
      <c r="R727" s="244" t="s">
        <v>275</v>
      </c>
      <c r="S727" s="244" t="s">
        <v>275</v>
      </c>
      <c r="T727" s="244" t="s">
        <v>275</v>
      </c>
      <c r="U727" s="244" t="s">
        <v>275</v>
      </c>
      <c r="V727" s="244" t="s">
        <v>275</v>
      </c>
      <c r="W727" s="244" t="s">
        <v>275</v>
      </c>
      <c r="X727" s="244" t="s">
        <v>275</v>
      </c>
      <c r="Y727" s="244" t="s">
        <v>275</v>
      </c>
      <c r="Z727" s="244" t="s">
        <v>275</v>
      </c>
      <c r="AA727" s="244" t="s">
        <v>275</v>
      </c>
      <c r="AB727" s="244" t="s">
        <v>275</v>
      </c>
      <c r="AC727" s="140" t="s">
        <v>275</v>
      </c>
      <c r="AD727" s="341" t="s">
        <v>275</v>
      </c>
      <c r="AE727" s="143" t="s">
        <v>275</v>
      </c>
      <c r="AF727" s="142" t="s">
        <v>275</v>
      </c>
      <c r="AG727" s="140" t="s">
        <v>275</v>
      </c>
      <c r="AH727" s="144" t="s">
        <v>275</v>
      </c>
      <c r="AI727" s="141" t="s">
        <v>275</v>
      </c>
      <c r="AJ727" s="94"/>
    </row>
    <row r="728" spans="1:36" ht="39" outlineLevel="1" x14ac:dyDescent="0.3">
      <c r="A728" s="145">
        <v>711</v>
      </c>
      <c r="B728" s="146" t="s">
        <v>923</v>
      </c>
      <c r="C728" s="146" t="s">
        <v>3511</v>
      </c>
      <c r="D728" s="146" t="s">
        <v>3518</v>
      </c>
      <c r="E728" s="146" t="s">
        <v>275</v>
      </c>
      <c r="F728" s="149" t="s">
        <v>275</v>
      </c>
      <c r="G728" s="149" t="s">
        <v>275</v>
      </c>
      <c r="H728" s="149" t="s">
        <v>275</v>
      </c>
      <c r="I728" s="149" t="s">
        <v>275</v>
      </c>
      <c r="J728" s="150" t="s">
        <v>925</v>
      </c>
      <c r="K728" s="150">
        <f>SUM(K729,K731,K734,K737)</f>
        <v>381.28699549755044</v>
      </c>
      <c r="L728" s="150">
        <f t="shared" ref="L728:AA728" si="283">SUM(L729,L731,L734,L737)</f>
        <v>360.93503853798558</v>
      </c>
      <c r="M728" s="150">
        <f t="shared" si="283"/>
        <v>38.445019199560583</v>
      </c>
      <c r="N728" s="150">
        <f t="shared" si="283"/>
        <v>282.00924878351844</v>
      </c>
      <c r="O728" s="150">
        <f t="shared" si="283"/>
        <v>173.31550946276224</v>
      </c>
      <c r="P728" s="150">
        <f t="shared" si="283"/>
        <v>436.21612309997141</v>
      </c>
      <c r="Q728" s="150">
        <f t="shared" si="283"/>
        <v>256.28197766401013</v>
      </c>
      <c r="R728" s="150">
        <f t="shared" si="283"/>
        <v>280.28809147396112</v>
      </c>
      <c r="S728" s="150">
        <f t="shared" si="283"/>
        <v>134.94000016977756</v>
      </c>
      <c r="T728" s="150">
        <f t="shared" si="283"/>
        <v>241.60907763529804</v>
      </c>
      <c r="U728" s="150">
        <f t="shared" si="283"/>
        <v>217.88206124647144</v>
      </c>
      <c r="V728" s="150">
        <f t="shared" si="283"/>
        <v>167.39808583493402</v>
      </c>
      <c r="W728" s="150">
        <f t="shared" si="283"/>
        <v>57.225003976645347</v>
      </c>
      <c r="X728" s="150">
        <f t="shared" si="283"/>
        <v>110.47156584215244</v>
      </c>
      <c r="Y728" s="150">
        <f t="shared" si="283"/>
        <v>286.57445784077606</v>
      </c>
      <c r="Z728" s="150">
        <f t="shared" si="283"/>
        <v>25.817367312941471</v>
      </c>
      <c r="AA728" s="150">
        <f t="shared" si="283"/>
        <v>132.91992227122935</v>
      </c>
      <c r="AB728" s="150" t="s">
        <v>925</v>
      </c>
      <c r="AC728" s="146" t="s">
        <v>3546</v>
      </c>
      <c r="AD728" s="718" t="s">
        <v>275</v>
      </c>
      <c r="AE728" s="731" t="s">
        <v>275</v>
      </c>
      <c r="AF728" s="723" t="s">
        <v>275</v>
      </c>
      <c r="AG728" s="732" t="s">
        <v>275</v>
      </c>
      <c r="AH728" s="733" t="s">
        <v>275</v>
      </c>
      <c r="AI728" s="723" t="s">
        <v>275</v>
      </c>
      <c r="AJ728" s="94"/>
    </row>
    <row r="729" spans="1:36" ht="26" outlineLevel="1" x14ac:dyDescent="0.3">
      <c r="A729" s="261">
        <v>712</v>
      </c>
      <c r="B729" s="262" t="s">
        <v>923</v>
      </c>
      <c r="C729" s="262" t="s">
        <v>3087</v>
      </c>
      <c r="D729" s="263" t="s">
        <v>3012</v>
      </c>
      <c r="E729" s="263" t="s">
        <v>3872</v>
      </c>
      <c r="F729" s="264" t="s">
        <v>275</v>
      </c>
      <c r="G729" s="264" t="s">
        <v>275</v>
      </c>
      <c r="H729" s="264" t="s">
        <v>275</v>
      </c>
      <c r="I729" s="264">
        <v>92</v>
      </c>
      <c r="J729" s="265" t="s">
        <v>925</v>
      </c>
      <c r="K729" s="265">
        <v>0</v>
      </c>
      <c r="L729" s="265">
        <v>0</v>
      </c>
      <c r="M729" s="265">
        <v>0</v>
      </c>
      <c r="N729" s="265">
        <v>0</v>
      </c>
      <c r="O729" s="265">
        <v>6.7742291897363097E-2</v>
      </c>
      <c r="P729" s="265">
        <v>0</v>
      </c>
      <c r="Q729" s="265">
        <v>0</v>
      </c>
      <c r="R729" s="265">
        <v>0</v>
      </c>
      <c r="S729" s="265">
        <v>0</v>
      </c>
      <c r="T729" s="265">
        <v>0</v>
      </c>
      <c r="U729" s="265">
        <v>0</v>
      </c>
      <c r="V729" s="265">
        <v>0</v>
      </c>
      <c r="W729" s="265">
        <v>0</v>
      </c>
      <c r="X729" s="265">
        <v>0</v>
      </c>
      <c r="Y729" s="265">
        <v>0</v>
      </c>
      <c r="Z729" s="265">
        <v>0</v>
      </c>
      <c r="AA729" s="265">
        <v>0</v>
      </c>
      <c r="AB729" s="265" t="s">
        <v>925</v>
      </c>
      <c r="AC729" s="269" t="s">
        <v>1967</v>
      </c>
      <c r="AD729" s="270" t="s">
        <v>275</v>
      </c>
      <c r="AE729" s="271" t="s">
        <v>275</v>
      </c>
      <c r="AF729" s="272" t="s">
        <v>275</v>
      </c>
      <c r="AG729" s="269" t="s">
        <v>275</v>
      </c>
      <c r="AH729" s="273" t="s">
        <v>275</v>
      </c>
      <c r="AI729" s="274">
        <v>9008</v>
      </c>
      <c r="AJ729" s="94"/>
    </row>
    <row r="730" spans="1:36" ht="65" outlineLevel="1" x14ac:dyDescent="0.3">
      <c r="A730" s="251">
        <v>713</v>
      </c>
      <c r="B730" s="252" t="s">
        <v>275</v>
      </c>
      <c r="C730" s="252" t="s">
        <v>287</v>
      </c>
      <c r="D730" s="251" t="s">
        <v>2180</v>
      </c>
      <c r="E730" s="730" t="s">
        <v>275</v>
      </c>
      <c r="F730" s="253">
        <v>6</v>
      </c>
      <c r="G730" s="253">
        <v>60</v>
      </c>
      <c r="H730" s="253">
        <v>9005</v>
      </c>
      <c r="I730" s="253" t="s">
        <v>275</v>
      </c>
      <c r="J730" s="254" t="s">
        <v>925</v>
      </c>
      <c r="K730" s="254">
        <v>0.10610759915794181</v>
      </c>
      <c r="L730" s="254">
        <v>15.505044241704519</v>
      </c>
      <c r="M730" s="254">
        <v>7.4507205987700387E-2</v>
      </c>
      <c r="N730" s="254">
        <v>9.669987859038208E-2</v>
      </c>
      <c r="O730" s="254">
        <v>2.5547737581979077E-2</v>
      </c>
      <c r="P730" s="254">
        <v>1.7180564390012172</v>
      </c>
      <c r="Q730" s="254">
        <v>2.5718571528031191</v>
      </c>
      <c r="R730" s="254">
        <v>28.306170497332801</v>
      </c>
      <c r="S730" s="254">
        <v>0.1729789386588467</v>
      </c>
      <c r="T730" s="254">
        <v>5.2033027092275583</v>
      </c>
      <c r="U730" s="254">
        <v>1.1952843995306979</v>
      </c>
      <c r="V730" s="254">
        <v>0</v>
      </c>
      <c r="W730" s="254">
        <v>2.0269127921203133E-2</v>
      </c>
      <c r="X730" s="254">
        <v>3.6427979972040086E-4</v>
      </c>
      <c r="Y730" s="254">
        <v>11.164804217802091</v>
      </c>
      <c r="Z730" s="254">
        <v>7.3772754446235539E-4</v>
      </c>
      <c r="AA730" s="254">
        <v>0.7043762888630849</v>
      </c>
      <c r="AB730" s="254" t="s">
        <v>925</v>
      </c>
      <c r="AC730" s="255" t="s">
        <v>1981</v>
      </c>
      <c r="AD730" s="256" t="s">
        <v>275</v>
      </c>
      <c r="AE730" s="257" t="s">
        <v>275</v>
      </c>
      <c r="AF730" s="258" t="s">
        <v>275</v>
      </c>
      <c r="AG730" s="255" t="s">
        <v>275</v>
      </c>
      <c r="AH730" s="259" t="s">
        <v>275</v>
      </c>
      <c r="AI730" s="260">
        <v>9005</v>
      </c>
      <c r="AJ730" s="94"/>
    </row>
    <row r="731" spans="1:36" outlineLevel="1" x14ac:dyDescent="0.3">
      <c r="A731" s="152">
        <v>714</v>
      </c>
      <c r="B731" s="153" t="s">
        <v>923</v>
      </c>
      <c r="C731" s="153" t="s">
        <v>287</v>
      </c>
      <c r="D731" s="152" t="s">
        <v>2112</v>
      </c>
      <c r="E731" s="431" t="s">
        <v>275</v>
      </c>
      <c r="F731" s="388" t="s">
        <v>275</v>
      </c>
      <c r="G731" s="388" t="s">
        <v>275</v>
      </c>
      <c r="H731" s="388" t="s">
        <v>275</v>
      </c>
      <c r="I731" s="388" t="s">
        <v>275</v>
      </c>
      <c r="J731" s="157" t="s">
        <v>925</v>
      </c>
      <c r="K731" s="157">
        <f t="shared" ref="K731:AA731" si="284">K732+K733*$AD$733</f>
        <v>0.13263449894742732</v>
      </c>
      <c r="L731" s="157">
        <f t="shared" si="284"/>
        <v>19.381305302130652</v>
      </c>
      <c r="M731" s="157">
        <f t="shared" si="284"/>
        <v>9.7163622909284153E-2</v>
      </c>
      <c r="N731" s="157">
        <f t="shared" si="284"/>
        <v>0.12082867932063172</v>
      </c>
      <c r="O731" s="157">
        <f t="shared" si="284"/>
        <v>3.190004778231724E-2</v>
      </c>
      <c r="P731" s="157">
        <f t="shared" si="284"/>
        <v>2.1475677095739125</v>
      </c>
      <c r="Q731" s="157">
        <f t="shared" si="284"/>
        <v>3.2147573688098658</v>
      </c>
      <c r="R731" s="157">
        <f t="shared" si="284"/>
        <v>35.382713121666008</v>
      </c>
      <c r="S731" s="157">
        <f t="shared" si="284"/>
        <v>0.2056851142279934</v>
      </c>
      <c r="T731" s="157">
        <f t="shared" si="284"/>
        <v>6.5047362692569699</v>
      </c>
      <c r="U731" s="157">
        <f t="shared" si="284"/>
        <v>1.4941054994133722</v>
      </c>
      <c r="V731" s="157">
        <f t="shared" si="284"/>
        <v>0</v>
      </c>
      <c r="W731" s="157">
        <f t="shared" si="284"/>
        <v>2.532841442409757E-2</v>
      </c>
      <c r="X731" s="157">
        <f t="shared" si="284"/>
        <v>4.5534974965050082E-4</v>
      </c>
      <c r="Y731" s="157">
        <f t="shared" si="284"/>
        <v>13.95270642257962</v>
      </c>
      <c r="Z731" s="157">
        <f t="shared" si="284"/>
        <v>1.1554027031128722E-3</v>
      </c>
      <c r="AA731" s="157">
        <f t="shared" si="284"/>
        <v>0.88047036107885679</v>
      </c>
      <c r="AB731" s="157" t="s">
        <v>925</v>
      </c>
      <c r="AC731" s="155" t="s">
        <v>2540</v>
      </c>
      <c r="AD731" s="389" t="s">
        <v>275</v>
      </c>
      <c r="AE731" s="250" t="s">
        <v>275</v>
      </c>
      <c r="AF731" s="390" t="s">
        <v>275</v>
      </c>
      <c r="AG731" s="155" t="s">
        <v>275</v>
      </c>
      <c r="AH731" s="250" t="s">
        <v>275</v>
      </c>
      <c r="AI731" s="156" t="s">
        <v>275</v>
      </c>
      <c r="AJ731" s="94"/>
    </row>
    <row r="732" spans="1:36" outlineLevel="1" x14ac:dyDescent="0.3">
      <c r="A732" s="261">
        <v>715</v>
      </c>
      <c r="B732" s="262" t="s">
        <v>923</v>
      </c>
      <c r="C732" s="262" t="s">
        <v>287</v>
      </c>
      <c r="D732" s="263" t="s">
        <v>2111</v>
      </c>
      <c r="E732" s="263" t="s">
        <v>3873</v>
      </c>
      <c r="F732" s="264" t="s">
        <v>275</v>
      </c>
      <c r="G732" s="264" t="s">
        <v>275</v>
      </c>
      <c r="H732" s="264" t="s">
        <v>275</v>
      </c>
      <c r="I732" s="264">
        <v>71</v>
      </c>
      <c r="J732" s="265" t="s">
        <v>925</v>
      </c>
      <c r="K732" s="265">
        <v>0</v>
      </c>
      <c r="L732" s="265">
        <v>0</v>
      </c>
      <c r="M732" s="265">
        <v>2.4143094504799945E-2</v>
      </c>
      <c r="N732" s="265">
        <v>1.8467566938372919E-4</v>
      </c>
      <c r="O732" s="265">
        <v>2.0169580623085877E-4</v>
      </c>
      <c r="P732" s="265">
        <v>1.1356710434912099E-5</v>
      </c>
      <c r="Q732" s="265">
        <v>2.5628877614185095E-4</v>
      </c>
      <c r="R732" s="265">
        <v>0</v>
      </c>
      <c r="S732" s="265">
        <v>5.5284807218285187E-2</v>
      </c>
      <c r="T732" s="265">
        <v>1.6210205933832869E-3</v>
      </c>
      <c r="U732" s="265">
        <v>0</v>
      </c>
      <c r="V732" s="265">
        <v>0</v>
      </c>
      <c r="W732" s="265">
        <v>3.1981909625362959E-5</v>
      </c>
      <c r="X732" s="265">
        <v>0</v>
      </c>
      <c r="Y732" s="265">
        <v>0</v>
      </c>
      <c r="Z732" s="265">
        <v>2.1593047631054092E-4</v>
      </c>
      <c r="AA732" s="265">
        <v>0</v>
      </c>
      <c r="AB732" s="265" t="s">
        <v>925</v>
      </c>
      <c r="AC732" s="269" t="s">
        <v>1967</v>
      </c>
      <c r="AD732" s="270" t="s">
        <v>275</v>
      </c>
      <c r="AE732" s="271" t="s">
        <v>275</v>
      </c>
      <c r="AF732" s="272" t="s">
        <v>275</v>
      </c>
      <c r="AG732" s="269" t="s">
        <v>275</v>
      </c>
      <c r="AH732" s="273" t="s">
        <v>275</v>
      </c>
      <c r="AI732" s="274">
        <v>9005</v>
      </c>
      <c r="AJ732" s="94"/>
    </row>
    <row r="733" spans="1:36" ht="78" outlineLevel="1" x14ac:dyDescent="0.3">
      <c r="A733" s="261">
        <v>716</v>
      </c>
      <c r="B733" s="262" t="s">
        <v>923</v>
      </c>
      <c r="C733" s="262" t="s">
        <v>194</v>
      </c>
      <c r="D733" s="263" t="s">
        <v>3011</v>
      </c>
      <c r="E733" s="263" t="s">
        <v>3874</v>
      </c>
      <c r="F733" s="264" t="s">
        <v>275</v>
      </c>
      <c r="G733" s="264" t="s">
        <v>275</v>
      </c>
      <c r="H733" s="264" t="s">
        <v>275</v>
      </c>
      <c r="I733" s="264">
        <v>72</v>
      </c>
      <c r="J733" s="265" t="s">
        <v>926</v>
      </c>
      <c r="K733" s="265">
        <v>0.10610759915794185</v>
      </c>
      <c r="L733" s="265">
        <v>15.505044241704523</v>
      </c>
      <c r="M733" s="265">
        <v>5.8416422723587373E-2</v>
      </c>
      <c r="N733" s="265">
        <v>9.6515202920998397E-2</v>
      </c>
      <c r="O733" s="265">
        <v>2.5358681580869104E-2</v>
      </c>
      <c r="P733" s="265">
        <v>1.7180450822907822</v>
      </c>
      <c r="Q733" s="265">
        <v>2.571600864026979</v>
      </c>
      <c r="R733" s="265">
        <v>28.306170497332804</v>
      </c>
      <c r="S733" s="265">
        <v>0.12032024560776658</v>
      </c>
      <c r="T733" s="265">
        <v>5.2024921989308694</v>
      </c>
      <c r="U733" s="265">
        <v>1.1952843995306979</v>
      </c>
      <c r="V733" s="265">
        <v>0</v>
      </c>
      <c r="W733" s="265">
        <v>2.0237146011577768E-2</v>
      </c>
      <c r="X733" s="265">
        <v>3.6427979972040065E-4</v>
      </c>
      <c r="Y733" s="267">
        <v>11.162165138063695</v>
      </c>
      <c r="Z733" s="265">
        <v>7.5157778144186501E-4</v>
      </c>
      <c r="AA733" s="265">
        <v>0.70437628886308545</v>
      </c>
      <c r="AB733" s="265" t="s">
        <v>926</v>
      </c>
      <c r="AC733" s="269" t="s">
        <v>1967</v>
      </c>
      <c r="AD733" s="270">
        <f>1/0.8</f>
        <v>1.25</v>
      </c>
      <c r="AE733" s="271" t="s">
        <v>2586</v>
      </c>
      <c r="AF733" s="479">
        <v>0.8</v>
      </c>
      <c r="AG733" s="269" t="s">
        <v>2520</v>
      </c>
      <c r="AH733" s="645" t="s">
        <v>2517</v>
      </c>
      <c r="AI733" s="274">
        <v>9005</v>
      </c>
      <c r="AJ733" s="94"/>
    </row>
    <row r="734" spans="1:36" outlineLevel="1" x14ac:dyDescent="0.3">
      <c r="A734" s="145">
        <v>717</v>
      </c>
      <c r="B734" s="146" t="s">
        <v>923</v>
      </c>
      <c r="C734" s="280" t="s">
        <v>461</v>
      </c>
      <c r="D734" s="145" t="s">
        <v>3165</v>
      </c>
      <c r="E734" s="721" t="s">
        <v>275</v>
      </c>
      <c r="F734" s="246" t="s">
        <v>275</v>
      </c>
      <c r="G734" s="246" t="s">
        <v>275</v>
      </c>
      <c r="H734" s="246" t="s">
        <v>275</v>
      </c>
      <c r="I734" s="246" t="s">
        <v>275</v>
      </c>
      <c r="J734" s="150" t="s">
        <v>925</v>
      </c>
      <c r="K734" s="150">
        <f t="shared" ref="K734:AA734" si="285">K735+K736*$AD$736</f>
        <v>0</v>
      </c>
      <c r="L734" s="150">
        <f t="shared" si="285"/>
        <v>0</v>
      </c>
      <c r="M734" s="150">
        <f t="shared" si="285"/>
        <v>0</v>
      </c>
      <c r="N734" s="150">
        <f t="shared" si="285"/>
        <v>5.0155684231519167E-4</v>
      </c>
      <c r="O734" s="150">
        <f t="shared" si="285"/>
        <v>0.38814397312466081</v>
      </c>
      <c r="P734" s="150">
        <f t="shared" si="285"/>
        <v>0</v>
      </c>
      <c r="Q734" s="150">
        <f t="shared" si="285"/>
        <v>1.374568517640979E-3</v>
      </c>
      <c r="R734" s="150">
        <f t="shared" si="285"/>
        <v>0.17073473774460546</v>
      </c>
      <c r="S734" s="150">
        <f t="shared" si="285"/>
        <v>0.29381463613523567</v>
      </c>
      <c r="T734" s="150">
        <f t="shared" si="285"/>
        <v>1.026530221854292E-4</v>
      </c>
      <c r="U734" s="150">
        <f t="shared" si="285"/>
        <v>0</v>
      </c>
      <c r="V734" s="150">
        <f t="shared" si="285"/>
        <v>0</v>
      </c>
      <c r="W734" s="150">
        <f t="shared" si="285"/>
        <v>4.4101580778893378E-4</v>
      </c>
      <c r="X734" s="150">
        <f t="shared" si="285"/>
        <v>0</v>
      </c>
      <c r="Y734" s="150">
        <f t="shared" si="285"/>
        <v>0</v>
      </c>
      <c r="Z734" s="150">
        <f t="shared" si="285"/>
        <v>0</v>
      </c>
      <c r="AA734" s="150">
        <f t="shared" si="285"/>
        <v>0</v>
      </c>
      <c r="AB734" s="150" t="s">
        <v>925</v>
      </c>
      <c r="AC734" s="148" t="s">
        <v>2115</v>
      </c>
      <c r="AD734" s="247" t="s">
        <v>275</v>
      </c>
      <c r="AE734" s="248" t="s">
        <v>275</v>
      </c>
      <c r="AF734" s="249" t="s">
        <v>275</v>
      </c>
      <c r="AG734" s="148" t="s">
        <v>275</v>
      </c>
      <c r="AH734" s="250" t="s">
        <v>275</v>
      </c>
      <c r="AI734" s="149" t="s">
        <v>275</v>
      </c>
      <c r="AJ734" s="94"/>
    </row>
    <row r="735" spans="1:36" outlineLevel="1" x14ac:dyDescent="0.3">
      <c r="A735" s="261">
        <v>718</v>
      </c>
      <c r="B735" s="262" t="s">
        <v>923</v>
      </c>
      <c r="C735" s="262" t="s">
        <v>461</v>
      </c>
      <c r="D735" s="263" t="s">
        <v>2114</v>
      </c>
      <c r="E735" s="275" t="s">
        <v>990</v>
      </c>
      <c r="F735" s="264" t="s">
        <v>275</v>
      </c>
      <c r="G735" s="264" t="s">
        <v>275</v>
      </c>
      <c r="H735" s="264" t="s">
        <v>275</v>
      </c>
      <c r="I735" s="264">
        <v>97</v>
      </c>
      <c r="J735" s="265" t="s">
        <v>925</v>
      </c>
      <c r="K735" s="265">
        <v>0</v>
      </c>
      <c r="L735" s="265">
        <v>0</v>
      </c>
      <c r="M735" s="265">
        <v>0</v>
      </c>
      <c r="N735" s="265">
        <v>5.0155684231519167E-4</v>
      </c>
      <c r="O735" s="265">
        <v>0</v>
      </c>
      <c r="P735" s="265">
        <v>0</v>
      </c>
      <c r="Q735" s="265">
        <v>0</v>
      </c>
      <c r="R735" s="265">
        <v>0</v>
      </c>
      <c r="S735" s="265">
        <v>2.514926495983736E-4</v>
      </c>
      <c r="T735" s="265">
        <v>1.026530221854292E-4</v>
      </c>
      <c r="U735" s="265">
        <v>0</v>
      </c>
      <c r="V735" s="265">
        <v>0</v>
      </c>
      <c r="W735" s="265">
        <v>4.4101580778893378E-4</v>
      </c>
      <c r="X735" s="265">
        <v>0</v>
      </c>
      <c r="Y735" s="265">
        <v>0</v>
      </c>
      <c r="Z735" s="265">
        <v>0</v>
      </c>
      <c r="AA735" s="265">
        <v>0</v>
      </c>
      <c r="AB735" s="265" t="s">
        <v>925</v>
      </c>
      <c r="AC735" s="269" t="s">
        <v>1967</v>
      </c>
      <c r="AD735" s="270" t="s">
        <v>275</v>
      </c>
      <c r="AE735" s="271" t="s">
        <v>275</v>
      </c>
      <c r="AF735" s="272" t="s">
        <v>275</v>
      </c>
      <c r="AG735" s="269" t="s">
        <v>275</v>
      </c>
      <c r="AH735" s="273" t="s">
        <v>275</v>
      </c>
      <c r="AI735" s="274">
        <v>9008</v>
      </c>
      <c r="AJ735" s="94"/>
    </row>
    <row r="736" spans="1:36" ht="26" outlineLevel="1" x14ac:dyDescent="0.3">
      <c r="A736" s="261">
        <v>719</v>
      </c>
      <c r="B736" s="262" t="s">
        <v>923</v>
      </c>
      <c r="C736" s="262" t="s">
        <v>461</v>
      </c>
      <c r="D736" s="263" t="s">
        <v>3009</v>
      </c>
      <c r="E736" s="263" t="s">
        <v>3875</v>
      </c>
      <c r="F736" s="264" t="s">
        <v>275</v>
      </c>
      <c r="G736" s="264" t="s">
        <v>275</v>
      </c>
      <c r="H736" s="264" t="s">
        <v>275</v>
      </c>
      <c r="I736" s="264">
        <v>98</v>
      </c>
      <c r="J736" s="265" t="s">
        <v>926</v>
      </c>
      <c r="K736" s="265">
        <v>0</v>
      </c>
      <c r="L736" s="265">
        <v>0</v>
      </c>
      <c r="M736" s="265">
        <v>0</v>
      </c>
      <c r="N736" s="265">
        <v>0</v>
      </c>
      <c r="O736" s="265">
        <v>0.30702188274160669</v>
      </c>
      <c r="P736" s="265">
        <v>0</v>
      </c>
      <c r="Q736" s="265">
        <v>1.0872836974540143E-3</v>
      </c>
      <c r="R736" s="265">
        <v>0.13505117755598292</v>
      </c>
      <c r="S736" s="265">
        <v>0.23220844649713906</v>
      </c>
      <c r="T736" s="265">
        <v>0</v>
      </c>
      <c r="U736" s="265">
        <v>0</v>
      </c>
      <c r="V736" s="265">
        <v>0</v>
      </c>
      <c r="W736" s="265">
        <v>0</v>
      </c>
      <c r="X736" s="265">
        <v>0</v>
      </c>
      <c r="Y736" s="265">
        <v>0</v>
      </c>
      <c r="Z736" s="265">
        <v>0</v>
      </c>
      <c r="AA736" s="265">
        <v>0</v>
      </c>
      <c r="AB736" s="265" t="s">
        <v>926</v>
      </c>
      <c r="AC736" s="269" t="s">
        <v>1967</v>
      </c>
      <c r="AD736" s="270">
        <f>AD756</f>
        <v>1.2642225031605563</v>
      </c>
      <c r="AE736" s="271" t="s">
        <v>2136</v>
      </c>
      <c r="AF736" s="272" t="s">
        <v>275</v>
      </c>
      <c r="AG736" s="269" t="s">
        <v>2152</v>
      </c>
      <c r="AH736" s="273" t="s">
        <v>275</v>
      </c>
      <c r="AI736" s="274">
        <v>9008</v>
      </c>
      <c r="AJ736" s="94"/>
    </row>
    <row r="737" spans="1:36" ht="78" outlineLevel="1" x14ac:dyDescent="0.3">
      <c r="A737" s="145">
        <v>720</v>
      </c>
      <c r="B737" s="146" t="s">
        <v>923</v>
      </c>
      <c r="C737" s="146" t="s">
        <v>462</v>
      </c>
      <c r="D737" s="145" t="s">
        <v>3169</v>
      </c>
      <c r="E737" s="245" t="s">
        <v>275</v>
      </c>
      <c r="F737" s="246" t="s">
        <v>275</v>
      </c>
      <c r="G737" s="246" t="s">
        <v>275</v>
      </c>
      <c r="H737" s="246" t="s">
        <v>275</v>
      </c>
      <c r="I737" s="246" t="s">
        <v>275</v>
      </c>
      <c r="J737" s="150" t="s">
        <v>925</v>
      </c>
      <c r="K737" s="150">
        <f t="shared" ref="K737:AA737" si="286">K742+K745*$AD$745+K746*$AD$746+K755*$AD$755+K754*$AD$754+K749*$AD$749+K752*$AD$752</f>
        <v>381.15436099860301</v>
      </c>
      <c r="L737" s="150">
        <f t="shared" si="286"/>
        <v>341.55373323585491</v>
      </c>
      <c r="M737" s="150">
        <f t="shared" si="286"/>
        <v>38.347855576651298</v>
      </c>
      <c r="N737" s="150">
        <f t="shared" si="286"/>
        <v>281.88791854735553</v>
      </c>
      <c r="O737" s="150">
        <f t="shared" si="286"/>
        <v>172.8277231499579</v>
      </c>
      <c r="P737" s="150">
        <f t="shared" si="286"/>
        <v>434.06855539039748</v>
      </c>
      <c r="Q737" s="150">
        <f t="shared" si="286"/>
        <v>253.06584572668262</v>
      </c>
      <c r="R737" s="150">
        <f t="shared" si="286"/>
        <v>244.73464361455049</v>
      </c>
      <c r="S737" s="150">
        <f t="shared" si="286"/>
        <v>134.44050041941432</v>
      </c>
      <c r="T737" s="150">
        <f t="shared" si="286"/>
        <v>235.10423871301887</v>
      </c>
      <c r="U737" s="150">
        <f t="shared" si="286"/>
        <v>216.38795574705807</v>
      </c>
      <c r="V737" s="150">
        <f t="shared" si="286"/>
        <v>167.39808583493402</v>
      </c>
      <c r="W737" s="150">
        <f t="shared" si="286"/>
        <v>57.199234546413457</v>
      </c>
      <c r="X737" s="150">
        <f t="shared" si="286"/>
        <v>110.47111049240279</v>
      </c>
      <c r="Y737" s="150">
        <f t="shared" si="286"/>
        <v>272.62175141819642</v>
      </c>
      <c r="Z737" s="150">
        <f t="shared" si="286"/>
        <v>25.816211910238358</v>
      </c>
      <c r="AA737" s="150">
        <f t="shared" si="286"/>
        <v>132.03945191015049</v>
      </c>
      <c r="AB737" s="150" t="s">
        <v>925</v>
      </c>
      <c r="AC737" s="148" t="s">
        <v>3173</v>
      </c>
      <c r="AD737" s="247" t="s">
        <v>275</v>
      </c>
      <c r="AE737" s="248" t="s">
        <v>275</v>
      </c>
      <c r="AF737" s="249" t="s">
        <v>275</v>
      </c>
      <c r="AG737" s="148" t="s">
        <v>275</v>
      </c>
      <c r="AH737" s="250" t="s">
        <v>275</v>
      </c>
      <c r="AI737" s="149" t="s">
        <v>275</v>
      </c>
      <c r="AJ737" s="94"/>
    </row>
    <row r="738" spans="1:36" ht="52" outlineLevel="1" x14ac:dyDescent="0.3">
      <c r="A738" s="145">
        <v>721</v>
      </c>
      <c r="B738" s="146" t="s">
        <v>923</v>
      </c>
      <c r="C738" s="146" t="s">
        <v>462</v>
      </c>
      <c r="D738" s="145" t="s">
        <v>3170</v>
      </c>
      <c r="E738" s="245" t="s">
        <v>275</v>
      </c>
      <c r="F738" s="246" t="s">
        <v>275</v>
      </c>
      <c r="G738" s="246" t="s">
        <v>275</v>
      </c>
      <c r="H738" s="246" t="s">
        <v>275</v>
      </c>
      <c r="I738" s="246" t="s">
        <v>275</v>
      </c>
      <c r="J738" s="150" t="s">
        <v>925</v>
      </c>
      <c r="K738" s="150">
        <f t="shared" ref="K738:AA738" si="287">K742+K745*$AD$745+K746*$AD$746+K754*$AD$754+K749*$AD$749</f>
        <v>6.6097402734231316E-3</v>
      </c>
      <c r="L738" s="150">
        <f t="shared" si="287"/>
        <v>1.1341472983852821</v>
      </c>
      <c r="M738" s="150">
        <f t="shared" si="287"/>
        <v>3.7819137948455566E-3</v>
      </c>
      <c r="N738" s="150">
        <f t="shared" si="287"/>
        <v>4.7073613252421966E-2</v>
      </c>
      <c r="O738" s="150">
        <f t="shared" si="287"/>
        <v>0.73714502482587951</v>
      </c>
      <c r="P738" s="150">
        <f t="shared" si="287"/>
        <v>7.1849751003216656E-3</v>
      </c>
      <c r="Q738" s="150">
        <f t="shared" si="287"/>
        <v>1.0035823367505925</v>
      </c>
      <c r="R738" s="150">
        <f t="shared" si="287"/>
        <v>0.11264203392584404</v>
      </c>
      <c r="S738" s="150">
        <f t="shared" si="287"/>
        <v>4.7399148003764505E-2</v>
      </c>
      <c r="T738" s="150">
        <f t="shared" si="287"/>
        <v>0.83506512908624742</v>
      </c>
      <c r="U738" s="150">
        <f t="shared" si="287"/>
        <v>6.2406283986003369E-2</v>
      </c>
      <c r="V738" s="150">
        <f t="shared" si="287"/>
        <v>5.6336488557218817E-2</v>
      </c>
      <c r="W738" s="150">
        <f t="shared" si="287"/>
        <v>4.8166624210161282E-2</v>
      </c>
      <c r="X738" s="150">
        <f t="shared" si="287"/>
        <v>1.1858517090064739E-2</v>
      </c>
      <c r="Y738" s="150">
        <f t="shared" si="287"/>
        <v>4.6686173451725974E-2</v>
      </c>
      <c r="Z738" s="150">
        <f t="shared" si="287"/>
        <v>2.9723111182730225E-3</v>
      </c>
      <c r="AA738" s="150">
        <f t="shared" si="287"/>
        <v>0.97480327265413769</v>
      </c>
      <c r="AB738" s="150" t="s">
        <v>925</v>
      </c>
      <c r="AC738" s="148" t="s">
        <v>3166</v>
      </c>
      <c r="AD738" s="247" t="s">
        <v>275</v>
      </c>
      <c r="AE738" s="248" t="s">
        <v>275</v>
      </c>
      <c r="AF738" s="249" t="s">
        <v>275</v>
      </c>
      <c r="AG738" s="148" t="s">
        <v>275</v>
      </c>
      <c r="AH738" s="250" t="s">
        <v>275</v>
      </c>
      <c r="AI738" s="149" t="s">
        <v>275</v>
      </c>
      <c r="AJ738" s="94"/>
    </row>
    <row r="739" spans="1:36" ht="52" outlineLevel="1" x14ac:dyDescent="0.3">
      <c r="A739" s="145">
        <v>722</v>
      </c>
      <c r="B739" s="146" t="s">
        <v>923</v>
      </c>
      <c r="C739" s="146" t="s">
        <v>462</v>
      </c>
      <c r="D739" s="145" t="s">
        <v>3171</v>
      </c>
      <c r="E739" s="245" t="s">
        <v>275</v>
      </c>
      <c r="F739" s="246" t="s">
        <v>275</v>
      </c>
      <c r="G739" s="246" t="s">
        <v>275</v>
      </c>
      <c r="H739" s="246" t="s">
        <v>275</v>
      </c>
      <c r="I739" s="246" t="s">
        <v>275</v>
      </c>
      <c r="J739" s="150" t="s">
        <v>925</v>
      </c>
      <c r="K739" s="150">
        <f t="shared" ref="K739:AA739" si="288">K742+K745*$AD$745+K755*$AD$755+K752*$AD$752+K754*$AD$754</f>
        <v>381.14794735598474</v>
      </c>
      <c r="L739" s="150">
        <f t="shared" si="288"/>
        <v>341.53760904601666</v>
      </c>
      <c r="M739" s="150">
        <f t="shared" si="288"/>
        <v>38.344073662856452</v>
      </c>
      <c r="N739" s="150">
        <f t="shared" si="288"/>
        <v>281.87314777880891</v>
      </c>
      <c r="O739" s="150">
        <f t="shared" si="288"/>
        <v>172.65160928022871</v>
      </c>
      <c r="P739" s="150">
        <f t="shared" si="288"/>
        <v>434.06137041529718</v>
      </c>
      <c r="Q739" s="150">
        <f t="shared" si="288"/>
        <v>252.06226338993204</v>
      </c>
      <c r="R739" s="150">
        <f t="shared" si="288"/>
        <v>244.62200158062464</v>
      </c>
      <c r="S739" s="150">
        <f t="shared" si="288"/>
        <v>134.41092742398564</v>
      </c>
      <c r="T739" s="150">
        <f t="shared" si="288"/>
        <v>235.09804818924079</v>
      </c>
      <c r="U739" s="150">
        <f t="shared" si="288"/>
        <v>216.32554946307206</v>
      </c>
      <c r="V739" s="150">
        <f t="shared" si="288"/>
        <v>167.34174934637682</v>
      </c>
      <c r="W739" s="150">
        <f t="shared" si="288"/>
        <v>57.152423453362864</v>
      </c>
      <c r="X739" s="150">
        <f t="shared" si="288"/>
        <v>110.45925197531272</v>
      </c>
      <c r="Y739" s="150">
        <f t="shared" si="288"/>
        <v>272.57506524474468</v>
      </c>
      <c r="Z739" s="150">
        <f t="shared" si="288"/>
        <v>25.813239599120084</v>
      </c>
      <c r="AA739" s="150">
        <f t="shared" si="288"/>
        <v>132.03770417911053</v>
      </c>
      <c r="AB739" s="150" t="s">
        <v>925</v>
      </c>
      <c r="AC739" s="148" t="s">
        <v>3174</v>
      </c>
      <c r="AD739" s="247" t="s">
        <v>275</v>
      </c>
      <c r="AE739" s="248" t="s">
        <v>275</v>
      </c>
      <c r="AF739" s="249" t="s">
        <v>275</v>
      </c>
      <c r="AG739" s="148" t="s">
        <v>275</v>
      </c>
      <c r="AH739" s="250" t="s">
        <v>275</v>
      </c>
      <c r="AI739" s="149" t="s">
        <v>275</v>
      </c>
      <c r="AJ739" s="94"/>
    </row>
    <row r="740" spans="1:36" ht="52" outlineLevel="1" x14ac:dyDescent="0.3">
      <c r="A740" s="145">
        <v>723</v>
      </c>
      <c r="B740" s="146" t="s">
        <v>923</v>
      </c>
      <c r="C740" s="146" t="s">
        <v>462</v>
      </c>
      <c r="D740" s="145" t="s">
        <v>3172</v>
      </c>
      <c r="E740" s="245" t="s">
        <v>275</v>
      </c>
      <c r="F740" s="246" t="s">
        <v>275</v>
      </c>
      <c r="G740" s="246" t="s">
        <v>275</v>
      </c>
      <c r="H740" s="246" t="s">
        <v>275</v>
      </c>
      <c r="I740" s="246" t="s">
        <v>275</v>
      </c>
      <c r="J740" s="150" t="s">
        <v>925</v>
      </c>
      <c r="K740" s="150">
        <f t="shared" ref="K740:AA740" si="289">K742+K745*$AD$745+K754*$AD$754</f>
        <v>1.9609765512841197E-4</v>
      </c>
      <c r="L740" s="150">
        <f t="shared" si="289"/>
        <v>1.118023108547014</v>
      </c>
      <c r="M740" s="150">
        <f t="shared" si="289"/>
        <v>0</v>
      </c>
      <c r="N740" s="150">
        <f t="shared" si="289"/>
        <v>3.2302844705804523E-2</v>
      </c>
      <c r="O740" s="150">
        <f t="shared" si="289"/>
        <v>0.56103115509667734</v>
      </c>
      <c r="P740" s="150">
        <f t="shared" si="289"/>
        <v>0</v>
      </c>
      <c r="Q740" s="150">
        <f t="shared" si="289"/>
        <v>0</v>
      </c>
      <c r="R740" s="150">
        <f t="shared" si="289"/>
        <v>0</v>
      </c>
      <c r="S740" s="150">
        <f t="shared" si="289"/>
        <v>1.7826152575070902E-2</v>
      </c>
      <c r="T740" s="150">
        <f t="shared" si="289"/>
        <v>0.82887460530813994</v>
      </c>
      <c r="U740" s="150">
        <f t="shared" si="289"/>
        <v>0</v>
      </c>
      <c r="V740" s="150">
        <f t="shared" si="289"/>
        <v>0</v>
      </c>
      <c r="W740" s="150">
        <f t="shared" si="289"/>
        <v>1.3555311595705236E-3</v>
      </c>
      <c r="X740" s="150">
        <f t="shared" si="289"/>
        <v>0</v>
      </c>
      <c r="Y740" s="150">
        <f t="shared" si="289"/>
        <v>0</v>
      </c>
      <c r="Z740" s="150">
        <f t="shared" si="289"/>
        <v>0</v>
      </c>
      <c r="AA740" s="150">
        <f t="shared" si="289"/>
        <v>0.97305554161417196</v>
      </c>
      <c r="AB740" s="150" t="s">
        <v>925</v>
      </c>
      <c r="AC740" s="148" t="s">
        <v>3167</v>
      </c>
      <c r="AD740" s="247" t="s">
        <v>275</v>
      </c>
      <c r="AE740" s="248" t="s">
        <v>275</v>
      </c>
      <c r="AF740" s="249" t="s">
        <v>275</v>
      </c>
      <c r="AG740" s="148" t="s">
        <v>275</v>
      </c>
      <c r="AH740" s="250" t="s">
        <v>275</v>
      </c>
      <c r="AI740" s="149" t="s">
        <v>275</v>
      </c>
      <c r="AJ740" s="94"/>
    </row>
    <row r="741" spans="1:36" ht="65" outlineLevel="1" x14ac:dyDescent="0.3">
      <c r="A741" s="251">
        <v>724</v>
      </c>
      <c r="B741" s="252" t="s">
        <v>275</v>
      </c>
      <c r="C741" s="252" t="s">
        <v>462</v>
      </c>
      <c r="D741" s="251" t="s">
        <v>2183</v>
      </c>
      <c r="E741" s="730" t="s">
        <v>275</v>
      </c>
      <c r="F741" s="253">
        <v>6</v>
      </c>
      <c r="G741" s="253">
        <v>60</v>
      </c>
      <c r="H741" s="253">
        <v>9001</v>
      </c>
      <c r="I741" s="253" t="s">
        <v>275</v>
      </c>
      <c r="J741" s="254" t="s">
        <v>925</v>
      </c>
      <c r="K741" s="254">
        <v>0</v>
      </c>
      <c r="L741" s="254">
        <v>0</v>
      </c>
      <c r="M741" s="254">
        <v>0</v>
      </c>
      <c r="N741" s="254">
        <v>2.6121730880018058E-2</v>
      </c>
      <c r="O741" s="254">
        <v>0.55967225188017566</v>
      </c>
      <c r="P741" s="254">
        <v>0</v>
      </c>
      <c r="Q741" s="254">
        <v>0</v>
      </c>
      <c r="R741" s="254">
        <v>0</v>
      </c>
      <c r="S741" s="254">
        <v>1.4382496420618734E-2</v>
      </c>
      <c r="T741" s="254">
        <v>3.9919612363132387E-4</v>
      </c>
      <c r="U741" s="254">
        <v>0</v>
      </c>
      <c r="V741" s="254">
        <v>0</v>
      </c>
      <c r="W741" s="254">
        <v>1.0936696501646895E-3</v>
      </c>
      <c r="X741" s="254">
        <v>0</v>
      </c>
      <c r="Y741" s="254">
        <v>0</v>
      </c>
      <c r="Z741" s="254">
        <v>0</v>
      </c>
      <c r="AA741" s="254">
        <v>0.97305554161417229</v>
      </c>
      <c r="AB741" s="254" t="s">
        <v>925</v>
      </c>
      <c r="AC741" s="255" t="s">
        <v>1982</v>
      </c>
      <c r="AD741" s="256" t="s">
        <v>275</v>
      </c>
      <c r="AE741" s="257" t="s">
        <v>275</v>
      </c>
      <c r="AF741" s="258" t="s">
        <v>275</v>
      </c>
      <c r="AG741" s="255" t="s">
        <v>275</v>
      </c>
      <c r="AH741" s="259" t="s">
        <v>275</v>
      </c>
      <c r="AI741" s="260">
        <v>9001</v>
      </c>
      <c r="AJ741" s="94"/>
    </row>
    <row r="742" spans="1:36" outlineLevel="1" x14ac:dyDescent="0.3">
      <c r="A742" s="145">
        <v>725</v>
      </c>
      <c r="B742" s="146" t="s">
        <v>923</v>
      </c>
      <c r="C742" s="146" t="s">
        <v>462</v>
      </c>
      <c r="D742" s="145" t="s">
        <v>2116</v>
      </c>
      <c r="E742" s="245" t="s">
        <v>275</v>
      </c>
      <c r="F742" s="246" t="s">
        <v>275</v>
      </c>
      <c r="G742" s="246" t="s">
        <v>275</v>
      </c>
      <c r="H742" s="246" t="s">
        <v>275</v>
      </c>
      <c r="I742" s="246" t="s">
        <v>275</v>
      </c>
      <c r="J742" s="150" t="s">
        <v>925</v>
      </c>
      <c r="K742" s="150">
        <f>K743+K744</f>
        <v>1.9609765512841197E-4</v>
      </c>
      <c r="L742" s="150">
        <f t="shared" ref="L742:AA742" si="290">L743+L744</f>
        <v>1.118023108547014</v>
      </c>
      <c r="M742" s="150">
        <f t="shared" si="290"/>
        <v>0</v>
      </c>
      <c r="N742" s="150">
        <f t="shared" si="290"/>
        <v>3.06189639097472E-4</v>
      </c>
      <c r="O742" s="150">
        <f t="shared" si="290"/>
        <v>0.56103115509667734</v>
      </c>
      <c r="P742" s="150">
        <f t="shared" si="290"/>
        <v>0</v>
      </c>
      <c r="Q742" s="150">
        <f t="shared" si="290"/>
        <v>0</v>
      </c>
      <c r="R742" s="150">
        <f t="shared" si="290"/>
        <v>0</v>
      </c>
      <c r="S742" s="150">
        <f t="shared" si="290"/>
        <v>0</v>
      </c>
      <c r="T742" s="150">
        <f t="shared" si="290"/>
        <v>2.5213005430495908E-5</v>
      </c>
      <c r="U742" s="150">
        <f t="shared" si="290"/>
        <v>0</v>
      </c>
      <c r="V742" s="150">
        <f t="shared" si="290"/>
        <v>0</v>
      </c>
      <c r="W742" s="150">
        <f t="shared" si="290"/>
        <v>0</v>
      </c>
      <c r="X742" s="150">
        <f t="shared" si="290"/>
        <v>0</v>
      </c>
      <c r="Y742" s="150">
        <f t="shared" si="290"/>
        <v>0</v>
      </c>
      <c r="Z742" s="150">
        <f t="shared" si="290"/>
        <v>0</v>
      </c>
      <c r="AA742" s="150">
        <f t="shared" si="290"/>
        <v>0.97305554161417196</v>
      </c>
      <c r="AB742" s="150" t="s">
        <v>925</v>
      </c>
      <c r="AC742" s="148" t="s">
        <v>2916</v>
      </c>
      <c r="AD742" s="247" t="s">
        <v>275</v>
      </c>
      <c r="AE742" s="248" t="s">
        <v>275</v>
      </c>
      <c r="AF742" s="249" t="s">
        <v>275</v>
      </c>
      <c r="AG742" s="148" t="s">
        <v>275</v>
      </c>
      <c r="AH742" s="250" t="s">
        <v>275</v>
      </c>
      <c r="AI742" s="149" t="s">
        <v>275</v>
      </c>
      <c r="AJ742" s="94"/>
    </row>
    <row r="743" spans="1:36" ht="39" outlineLevel="1" x14ac:dyDescent="0.3">
      <c r="A743" s="261">
        <v>726</v>
      </c>
      <c r="B743" s="262" t="s">
        <v>275</v>
      </c>
      <c r="C743" s="262" t="s">
        <v>462</v>
      </c>
      <c r="D743" s="263" t="s">
        <v>991</v>
      </c>
      <c r="E743" s="263" t="s">
        <v>3876</v>
      </c>
      <c r="F743" s="264" t="s">
        <v>275</v>
      </c>
      <c r="G743" s="264" t="s">
        <v>275</v>
      </c>
      <c r="H743" s="264" t="s">
        <v>275</v>
      </c>
      <c r="I743" s="264">
        <v>15</v>
      </c>
      <c r="J743" s="265" t="s">
        <v>925</v>
      </c>
      <c r="K743" s="265">
        <v>0</v>
      </c>
      <c r="L743" s="265">
        <v>1.1179287214708853</v>
      </c>
      <c r="M743" s="265">
        <v>0</v>
      </c>
      <c r="N743" s="265">
        <v>3.06189639097472E-4</v>
      </c>
      <c r="O743" s="265">
        <v>0.559672251880175</v>
      </c>
      <c r="P743" s="265">
        <v>0</v>
      </c>
      <c r="Q743" s="265">
        <v>0</v>
      </c>
      <c r="R743" s="265">
        <v>0</v>
      </c>
      <c r="S743" s="265">
        <v>0</v>
      </c>
      <c r="T743" s="265">
        <v>0</v>
      </c>
      <c r="U743" s="265">
        <v>0</v>
      </c>
      <c r="V743" s="265">
        <v>0</v>
      </c>
      <c r="W743" s="265">
        <v>0</v>
      </c>
      <c r="X743" s="265">
        <v>0</v>
      </c>
      <c r="Y743" s="265">
        <v>0</v>
      </c>
      <c r="Z743" s="265">
        <v>0</v>
      </c>
      <c r="AA743" s="265">
        <v>0.97305554161417196</v>
      </c>
      <c r="AB743" s="265" t="s">
        <v>925</v>
      </c>
      <c r="AC743" s="269" t="s">
        <v>1967</v>
      </c>
      <c r="AD743" s="270" t="s">
        <v>275</v>
      </c>
      <c r="AE743" s="271" t="s">
        <v>275</v>
      </c>
      <c r="AF743" s="272" t="s">
        <v>275</v>
      </c>
      <c r="AG743" s="269" t="s">
        <v>275</v>
      </c>
      <c r="AH743" s="273" t="s">
        <v>275</v>
      </c>
      <c r="AI743" s="274">
        <v>9001</v>
      </c>
      <c r="AJ743" s="94"/>
    </row>
    <row r="744" spans="1:36" ht="65" outlineLevel="1" x14ac:dyDescent="0.3">
      <c r="A744" s="261">
        <v>727</v>
      </c>
      <c r="B744" s="262" t="s">
        <v>275</v>
      </c>
      <c r="C744" s="262" t="s">
        <v>462</v>
      </c>
      <c r="D744" s="263" t="s">
        <v>992</v>
      </c>
      <c r="E744" s="263" t="s">
        <v>3877</v>
      </c>
      <c r="F744" s="264" t="s">
        <v>275</v>
      </c>
      <c r="G744" s="264" t="s">
        <v>275</v>
      </c>
      <c r="H744" s="264" t="s">
        <v>275</v>
      </c>
      <c r="I744" s="264">
        <v>103</v>
      </c>
      <c r="J744" s="265" t="s">
        <v>925</v>
      </c>
      <c r="K744" s="265">
        <v>1.9609765512841197E-4</v>
      </c>
      <c r="L744" s="265">
        <v>9.4387076128796507E-5</v>
      </c>
      <c r="M744" s="265">
        <v>0</v>
      </c>
      <c r="N744" s="265">
        <v>0</v>
      </c>
      <c r="O744" s="265">
        <v>1.3589032165022979E-3</v>
      </c>
      <c r="P744" s="265">
        <v>0</v>
      </c>
      <c r="Q744" s="265">
        <v>0</v>
      </c>
      <c r="R744" s="265">
        <v>0</v>
      </c>
      <c r="S744" s="265">
        <v>0</v>
      </c>
      <c r="T744" s="265">
        <v>2.5213005430495908E-5</v>
      </c>
      <c r="U744" s="265">
        <v>0</v>
      </c>
      <c r="V744" s="265">
        <v>0</v>
      </c>
      <c r="W744" s="265">
        <v>0</v>
      </c>
      <c r="X744" s="265">
        <v>0</v>
      </c>
      <c r="Y744" s="265">
        <v>0</v>
      </c>
      <c r="Z744" s="265">
        <v>0</v>
      </c>
      <c r="AA744" s="265">
        <v>0</v>
      </c>
      <c r="AB744" s="265" t="s">
        <v>925</v>
      </c>
      <c r="AC744" s="269" t="s">
        <v>1967</v>
      </c>
      <c r="AD744" s="270" t="s">
        <v>275</v>
      </c>
      <c r="AE744" s="271" t="s">
        <v>2382</v>
      </c>
      <c r="AF744" s="272" t="s">
        <v>275</v>
      </c>
      <c r="AG744" s="269" t="s">
        <v>1845</v>
      </c>
      <c r="AH744" s="645" t="s">
        <v>900</v>
      </c>
      <c r="AI744" s="274">
        <v>9008</v>
      </c>
      <c r="AJ744" s="94"/>
    </row>
    <row r="745" spans="1:36" ht="39" outlineLevel="1" x14ac:dyDescent="0.3">
      <c r="A745" s="261">
        <v>728</v>
      </c>
      <c r="B745" s="262" t="s">
        <v>923</v>
      </c>
      <c r="C745" s="262" t="s">
        <v>275</v>
      </c>
      <c r="D745" s="737" t="s">
        <v>993</v>
      </c>
      <c r="E745" s="737" t="s">
        <v>3878</v>
      </c>
      <c r="F745" s="738" t="s">
        <v>275</v>
      </c>
      <c r="G745" s="738" t="s">
        <v>275</v>
      </c>
      <c r="H745" s="738" t="s">
        <v>275</v>
      </c>
      <c r="I745" s="738">
        <v>21</v>
      </c>
      <c r="J745" s="739" t="s">
        <v>926</v>
      </c>
      <c r="K745" s="739">
        <v>0</v>
      </c>
      <c r="L745" s="739">
        <v>0</v>
      </c>
      <c r="M745" s="739">
        <v>0</v>
      </c>
      <c r="N745" s="265">
        <v>2.5309354157765276E-2</v>
      </c>
      <c r="O745" s="739">
        <v>0</v>
      </c>
      <c r="P745" s="739">
        <v>0</v>
      </c>
      <c r="Q745" s="739">
        <v>0</v>
      </c>
      <c r="R745" s="265">
        <v>0</v>
      </c>
      <c r="S745" s="265">
        <v>1.4100486686881082E-2</v>
      </c>
      <c r="T745" s="739">
        <v>0</v>
      </c>
      <c r="U745" s="739">
        <v>0</v>
      </c>
      <c r="V745" s="739">
        <v>0</v>
      </c>
      <c r="W745" s="739">
        <v>1.0722251472202841E-3</v>
      </c>
      <c r="X745" s="739">
        <v>0</v>
      </c>
      <c r="Y745" s="739">
        <v>0</v>
      </c>
      <c r="Z745" s="739">
        <v>0</v>
      </c>
      <c r="AA745" s="739">
        <v>0</v>
      </c>
      <c r="AB745" s="739" t="s">
        <v>926</v>
      </c>
      <c r="AC745" s="269" t="s">
        <v>1967</v>
      </c>
      <c r="AD745" s="270">
        <f>AD755</f>
        <v>1.2642225031605563</v>
      </c>
      <c r="AE745" s="271" t="s">
        <v>2137</v>
      </c>
      <c r="AF745" s="272" t="s">
        <v>275</v>
      </c>
      <c r="AG745" s="269" t="s">
        <v>2380</v>
      </c>
      <c r="AH745" s="273" t="s">
        <v>275</v>
      </c>
      <c r="AI745" s="274">
        <v>9001</v>
      </c>
      <c r="AJ745" s="94"/>
    </row>
    <row r="746" spans="1:36" ht="91" outlineLevel="1" x14ac:dyDescent="0.3">
      <c r="A746" s="261">
        <v>729</v>
      </c>
      <c r="B746" s="262" t="s">
        <v>923</v>
      </c>
      <c r="C746" s="262" t="s">
        <v>277</v>
      </c>
      <c r="D746" s="263" t="s">
        <v>994</v>
      </c>
      <c r="E746" s="263" t="s">
        <v>3879</v>
      </c>
      <c r="F746" s="264" t="s">
        <v>275</v>
      </c>
      <c r="G746" s="264" t="s">
        <v>275</v>
      </c>
      <c r="H746" s="264" t="s">
        <v>275</v>
      </c>
      <c r="I746" s="264">
        <v>19</v>
      </c>
      <c r="J746" s="265" t="s">
        <v>926</v>
      </c>
      <c r="K746" s="265">
        <v>0</v>
      </c>
      <c r="L746" s="265">
        <v>0</v>
      </c>
      <c r="M746" s="265">
        <v>5.8723492631078227E-4</v>
      </c>
      <c r="N746" s="265">
        <v>3.8435394691676236E-3</v>
      </c>
      <c r="O746" s="265">
        <v>0.14050041497220916</v>
      </c>
      <c r="P746" s="265">
        <v>1.4497644805900696E-3</v>
      </c>
      <c r="Q746" s="265">
        <v>0.97022360734490509</v>
      </c>
      <c r="R746" s="265">
        <v>0.1008205305777157</v>
      </c>
      <c r="S746" s="265">
        <v>2.8001045347623418E-2</v>
      </c>
      <c r="T746" s="265">
        <v>5.4171070997494097E-4</v>
      </c>
      <c r="U746" s="265">
        <v>0</v>
      </c>
      <c r="V746" s="265">
        <v>3.6515520453729272E-2</v>
      </c>
      <c r="W746" s="265">
        <v>3.5861309306334903E-2</v>
      </c>
      <c r="X746" s="265">
        <v>1.3047188281570721E-3</v>
      </c>
      <c r="Y746" s="265">
        <v>6.7296843562158325E-3</v>
      </c>
      <c r="Z746" s="265">
        <v>1.7296721028605414E-4</v>
      </c>
      <c r="AA746" s="265">
        <v>0</v>
      </c>
      <c r="AB746" s="265" t="s">
        <v>926</v>
      </c>
      <c r="AC746" s="269" t="s">
        <v>1967</v>
      </c>
      <c r="AD746" s="270">
        <v>1</v>
      </c>
      <c r="AE746" s="271" t="s">
        <v>2138</v>
      </c>
      <c r="AF746" s="272" t="s">
        <v>275</v>
      </c>
      <c r="AG746" s="269" t="s">
        <v>275</v>
      </c>
      <c r="AH746" s="273" t="s">
        <v>275</v>
      </c>
      <c r="AI746" s="274">
        <v>9002</v>
      </c>
      <c r="AJ746" s="94"/>
    </row>
    <row r="747" spans="1:36" outlineLevel="1" x14ac:dyDescent="0.3">
      <c r="A747" s="482">
        <v>730</v>
      </c>
      <c r="B747" s="483" t="s">
        <v>275</v>
      </c>
      <c r="C747" s="483" t="s">
        <v>3023</v>
      </c>
      <c r="D747" s="482" t="s">
        <v>3024</v>
      </c>
      <c r="E747" s="483" t="s">
        <v>275</v>
      </c>
      <c r="F747" s="740" t="s">
        <v>275</v>
      </c>
      <c r="G747" s="740" t="s">
        <v>275</v>
      </c>
      <c r="H747" s="740" t="s">
        <v>275</v>
      </c>
      <c r="I747" s="740" t="s">
        <v>275</v>
      </c>
      <c r="J747" s="486" t="s">
        <v>926</v>
      </c>
      <c r="K747" s="486" t="s">
        <v>1351</v>
      </c>
      <c r="L747" s="486" t="s">
        <v>1351</v>
      </c>
      <c r="M747" s="486" t="s">
        <v>1351</v>
      </c>
      <c r="N747" s="486" t="s">
        <v>1351</v>
      </c>
      <c r="O747" s="486" t="s">
        <v>1351</v>
      </c>
      <c r="P747" s="486" t="s">
        <v>1351</v>
      </c>
      <c r="Q747" s="486" t="s">
        <v>1351</v>
      </c>
      <c r="R747" s="486" t="s">
        <v>1351</v>
      </c>
      <c r="S747" s="486" t="s">
        <v>1351</v>
      </c>
      <c r="T747" s="486" t="s">
        <v>1351</v>
      </c>
      <c r="U747" s="486" t="s">
        <v>1351</v>
      </c>
      <c r="V747" s="486" t="s">
        <v>1351</v>
      </c>
      <c r="W747" s="486" t="s">
        <v>1351</v>
      </c>
      <c r="X747" s="486" t="s">
        <v>1351</v>
      </c>
      <c r="Y747" s="486" t="s">
        <v>1351</v>
      </c>
      <c r="Z747" s="486" t="s">
        <v>1351</v>
      </c>
      <c r="AA747" s="486" t="s">
        <v>1351</v>
      </c>
      <c r="AB747" s="486" t="s">
        <v>926</v>
      </c>
      <c r="AC747" s="316" t="s">
        <v>3121</v>
      </c>
      <c r="AD747" s="486" t="s">
        <v>275</v>
      </c>
      <c r="AE747" s="482" t="s">
        <v>275</v>
      </c>
      <c r="AF747" s="485" t="s">
        <v>275</v>
      </c>
      <c r="AG747" s="483" t="s">
        <v>275</v>
      </c>
      <c r="AH747" s="487" t="s">
        <v>275</v>
      </c>
      <c r="AI747" s="485" t="s">
        <v>275</v>
      </c>
      <c r="AJ747" s="94"/>
    </row>
    <row r="748" spans="1:36" outlineLevel="1" x14ac:dyDescent="0.3">
      <c r="A748" s="624">
        <v>731</v>
      </c>
      <c r="B748" s="625" t="s">
        <v>275</v>
      </c>
      <c r="C748" s="625" t="s">
        <v>3022</v>
      </c>
      <c r="D748" s="624" t="s">
        <v>3021</v>
      </c>
      <c r="E748" s="626" t="s">
        <v>275</v>
      </c>
      <c r="F748" s="627" t="s">
        <v>275</v>
      </c>
      <c r="G748" s="627" t="s">
        <v>275</v>
      </c>
      <c r="H748" s="627" t="s">
        <v>275</v>
      </c>
      <c r="I748" s="627" t="s">
        <v>275</v>
      </c>
      <c r="J748" s="628" t="s">
        <v>926</v>
      </c>
      <c r="K748" s="628" t="s">
        <v>1351</v>
      </c>
      <c r="L748" s="628" t="s">
        <v>1351</v>
      </c>
      <c r="M748" s="628" t="s">
        <v>1351</v>
      </c>
      <c r="N748" s="628" t="s">
        <v>1351</v>
      </c>
      <c r="O748" s="628" t="s">
        <v>1351</v>
      </c>
      <c r="P748" s="628" t="s">
        <v>1351</v>
      </c>
      <c r="Q748" s="628" t="s">
        <v>1351</v>
      </c>
      <c r="R748" s="628" t="s">
        <v>1351</v>
      </c>
      <c r="S748" s="628" t="s">
        <v>1351</v>
      </c>
      <c r="T748" s="628" t="s">
        <v>1351</v>
      </c>
      <c r="U748" s="628" t="s">
        <v>1351</v>
      </c>
      <c r="V748" s="628" t="s">
        <v>1351</v>
      </c>
      <c r="W748" s="628" t="s">
        <v>1351</v>
      </c>
      <c r="X748" s="628" t="s">
        <v>1351</v>
      </c>
      <c r="Y748" s="628" t="s">
        <v>1351</v>
      </c>
      <c r="Z748" s="628" t="s">
        <v>1351</v>
      </c>
      <c r="AA748" s="628" t="s">
        <v>1351</v>
      </c>
      <c r="AB748" s="628" t="s">
        <v>926</v>
      </c>
      <c r="AC748" s="629" t="s">
        <v>1345</v>
      </c>
      <c r="AD748" s="630" t="s">
        <v>275</v>
      </c>
      <c r="AE748" s="631" t="s">
        <v>275</v>
      </c>
      <c r="AF748" s="632" t="s">
        <v>275</v>
      </c>
      <c r="AG748" s="629" t="s">
        <v>275</v>
      </c>
      <c r="AH748" s="417" t="s">
        <v>275</v>
      </c>
      <c r="AI748" s="633" t="s">
        <v>275</v>
      </c>
      <c r="AJ748" s="94"/>
    </row>
    <row r="749" spans="1:36" ht="26" outlineLevel="1" x14ac:dyDescent="0.3">
      <c r="A749" s="351">
        <v>732</v>
      </c>
      <c r="B749" s="352" t="s">
        <v>923</v>
      </c>
      <c r="C749" s="352" t="s">
        <v>3032</v>
      </c>
      <c r="D749" s="407" t="s">
        <v>3026</v>
      </c>
      <c r="E749" s="407" t="s">
        <v>275</v>
      </c>
      <c r="F749" s="408" t="s">
        <v>275</v>
      </c>
      <c r="G749" s="408" t="s">
        <v>275</v>
      </c>
      <c r="H749" s="408" t="s">
        <v>275</v>
      </c>
      <c r="I749" s="408" t="s">
        <v>275</v>
      </c>
      <c r="J749" s="355" t="s">
        <v>926</v>
      </c>
      <c r="K749" s="355">
        <f t="shared" ref="K749:AA749" si="291">K751*K750</f>
        <v>5.0731913110711232E-3</v>
      </c>
      <c r="L749" s="355">
        <f t="shared" si="291"/>
        <v>1.2754234162069996E-2</v>
      </c>
      <c r="M749" s="355">
        <f t="shared" si="291"/>
        <v>2.5269909850110066E-3</v>
      </c>
      <c r="N749" s="355">
        <f t="shared" si="291"/>
        <v>8.6434382002628062E-3</v>
      </c>
      <c r="O749" s="355">
        <f t="shared" si="291"/>
        <v>2.817024271278154E-2</v>
      </c>
      <c r="P749" s="355">
        <f t="shared" si="291"/>
        <v>4.5365516002076924E-3</v>
      </c>
      <c r="Q749" s="355">
        <f t="shared" si="291"/>
        <v>2.6386754959898659E-2</v>
      </c>
      <c r="R749" s="355">
        <f t="shared" si="291"/>
        <v>9.3508091483695162E-3</v>
      </c>
      <c r="S749" s="355">
        <f t="shared" si="291"/>
        <v>1.2434125141265113E-3</v>
      </c>
      <c r="T749" s="355">
        <f t="shared" si="291"/>
        <v>4.468211136892759E-3</v>
      </c>
      <c r="U749" s="355">
        <f t="shared" si="291"/>
        <v>4.9363370632928665E-2</v>
      </c>
      <c r="V749" s="355">
        <f t="shared" si="291"/>
        <v>1.5678385769860231E-2</v>
      </c>
      <c r="W749" s="355">
        <f t="shared" si="291"/>
        <v>8.6612789417063827E-3</v>
      </c>
      <c r="X749" s="355">
        <f t="shared" si="291"/>
        <v>8.3480544251689649E-3</v>
      </c>
      <c r="Y749" s="355">
        <f t="shared" si="291"/>
        <v>3.1605582874548517E-2</v>
      </c>
      <c r="Z749" s="355">
        <f t="shared" si="291"/>
        <v>2.2142810312176919E-3</v>
      </c>
      <c r="AA749" s="355">
        <f t="shared" si="291"/>
        <v>1.3824552526128487E-3</v>
      </c>
      <c r="AB749" s="355" t="s">
        <v>926</v>
      </c>
      <c r="AC749" s="356" t="s">
        <v>3030</v>
      </c>
      <c r="AD749" s="409">
        <f>AD756</f>
        <v>1.2642225031605563</v>
      </c>
      <c r="AE749" s="410" t="s">
        <v>3034</v>
      </c>
      <c r="AF749" s="354" t="s">
        <v>275</v>
      </c>
      <c r="AG749" s="356" t="s">
        <v>2817</v>
      </c>
      <c r="AH749" s="329" t="s">
        <v>275</v>
      </c>
      <c r="AI749" s="353" t="s">
        <v>275</v>
      </c>
      <c r="AJ749" s="94"/>
    </row>
    <row r="750" spans="1:36" outlineLevel="1" x14ac:dyDescent="0.3">
      <c r="A750" s="570">
        <v>733</v>
      </c>
      <c r="B750" s="571" t="s">
        <v>275</v>
      </c>
      <c r="C750" s="571" t="s">
        <v>275</v>
      </c>
      <c r="D750" s="570" t="s">
        <v>3028</v>
      </c>
      <c r="E750" s="571" t="s">
        <v>275</v>
      </c>
      <c r="F750" s="572" t="s">
        <v>275</v>
      </c>
      <c r="G750" s="572" t="s">
        <v>275</v>
      </c>
      <c r="H750" s="572" t="s">
        <v>275</v>
      </c>
      <c r="I750" s="572" t="s">
        <v>275</v>
      </c>
      <c r="J750" s="573" t="s">
        <v>275</v>
      </c>
      <c r="K750" s="574">
        <v>1.983621956418331E-2</v>
      </c>
      <c r="L750" s="574">
        <v>1.983621956418331E-2</v>
      </c>
      <c r="M750" s="574">
        <v>1.983621956418331E-2</v>
      </c>
      <c r="N750" s="574">
        <v>1.983621956418331E-2</v>
      </c>
      <c r="O750" s="574">
        <v>1.983621956418331E-2</v>
      </c>
      <c r="P750" s="574">
        <v>1.983621956418331E-2</v>
      </c>
      <c r="Q750" s="574">
        <v>1.983621956418331E-2</v>
      </c>
      <c r="R750" s="574">
        <v>1.983621956418331E-2</v>
      </c>
      <c r="S750" s="574">
        <v>1.983621956418331E-2</v>
      </c>
      <c r="T750" s="574">
        <v>1.983621956418331E-2</v>
      </c>
      <c r="U750" s="574">
        <v>1.983621956418331E-2</v>
      </c>
      <c r="V750" s="574">
        <v>1.983621956418331E-2</v>
      </c>
      <c r="W750" s="574">
        <v>1.983621956418331E-2</v>
      </c>
      <c r="X750" s="574">
        <v>1.983621956418331E-2</v>
      </c>
      <c r="Y750" s="574">
        <v>1.983621956418331E-2</v>
      </c>
      <c r="Z750" s="574">
        <v>1.983621956418331E-2</v>
      </c>
      <c r="AA750" s="574">
        <v>1.983621956418331E-2</v>
      </c>
      <c r="AB750" s="573" t="s">
        <v>275</v>
      </c>
      <c r="AC750" s="583" t="s">
        <v>3018</v>
      </c>
      <c r="AD750" s="573" t="s">
        <v>275</v>
      </c>
      <c r="AE750" s="570" t="s">
        <v>275</v>
      </c>
      <c r="AF750" s="572" t="s">
        <v>275</v>
      </c>
      <c r="AG750" s="571" t="s">
        <v>275</v>
      </c>
      <c r="AH750" s="357" t="s">
        <v>275</v>
      </c>
      <c r="AI750" s="572" t="s">
        <v>275</v>
      </c>
      <c r="AJ750" s="94"/>
    </row>
    <row r="751" spans="1:36" ht="52" outlineLevel="1" x14ac:dyDescent="0.3">
      <c r="A751" s="165">
        <v>734</v>
      </c>
      <c r="B751" s="166" t="s">
        <v>275</v>
      </c>
      <c r="C751" s="293" t="s">
        <v>275</v>
      </c>
      <c r="D751" s="187" t="s">
        <v>2998</v>
      </c>
      <c r="E751" s="188" t="s">
        <v>3880</v>
      </c>
      <c r="F751" s="189">
        <v>6</v>
      </c>
      <c r="G751" s="190">
        <v>61</v>
      </c>
      <c r="H751" s="190">
        <v>20</v>
      </c>
      <c r="I751" s="190">
        <v>20</v>
      </c>
      <c r="J751" s="170" t="s">
        <v>926</v>
      </c>
      <c r="K751" s="170">
        <v>0.25575394014247466</v>
      </c>
      <c r="L751" s="170">
        <v>0.64297706126924037</v>
      </c>
      <c r="M751" s="170">
        <v>0.12739277143180014</v>
      </c>
      <c r="N751" s="170">
        <v>0.43574019597310659</v>
      </c>
      <c r="O751" s="170">
        <v>1.4201417070239692</v>
      </c>
      <c r="P751" s="170">
        <v>0.22870041267333943</v>
      </c>
      <c r="Q751" s="170">
        <v>1.3302310389598193</v>
      </c>
      <c r="R751" s="170">
        <v>0.47140076858463148</v>
      </c>
      <c r="S751" s="170">
        <v>6.2683945905279384E-2</v>
      </c>
      <c r="T751" s="170">
        <v>0.22525517639261533</v>
      </c>
      <c r="U751" s="170">
        <v>2.4885472997112914</v>
      </c>
      <c r="V751" s="170">
        <v>0.79039182436604249</v>
      </c>
      <c r="W751" s="170">
        <v>0.4366395982702958</v>
      </c>
      <c r="X751" s="170">
        <v>0.42084906340935979</v>
      </c>
      <c r="Y751" s="170">
        <v>1.5933269326992234</v>
      </c>
      <c r="Z751" s="170">
        <v>0.1116281771359218</v>
      </c>
      <c r="AA751" s="170">
        <v>6.9693484090539035E-2</v>
      </c>
      <c r="AB751" s="170" t="s">
        <v>926</v>
      </c>
      <c r="AC751" s="191" t="s">
        <v>1923</v>
      </c>
      <c r="AD751" s="241" t="s">
        <v>275</v>
      </c>
      <c r="AE751" s="193" t="s">
        <v>275</v>
      </c>
      <c r="AF751" s="192" t="s">
        <v>275</v>
      </c>
      <c r="AG751" s="191" t="s">
        <v>275</v>
      </c>
      <c r="AH751" s="194" t="s">
        <v>275</v>
      </c>
      <c r="AI751" s="169" t="s">
        <v>275</v>
      </c>
      <c r="AJ751" s="94"/>
    </row>
    <row r="752" spans="1:36" ht="26" outlineLevel="1" x14ac:dyDescent="0.3">
      <c r="A752" s="351">
        <v>735</v>
      </c>
      <c r="B752" s="352" t="s">
        <v>923</v>
      </c>
      <c r="C752" s="352" t="s">
        <v>3031</v>
      </c>
      <c r="D752" s="407" t="s">
        <v>3025</v>
      </c>
      <c r="E752" s="407" t="s">
        <v>275</v>
      </c>
      <c r="F752" s="408" t="s">
        <v>275</v>
      </c>
      <c r="G752" s="408" t="s">
        <v>275</v>
      </c>
      <c r="H752" s="408" t="s">
        <v>275</v>
      </c>
      <c r="I752" s="408" t="s">
        <v>275</v>
      </c>
      <c r="J752" s="355" t="s">
        <v>926</v>
      </c>
      <c r="K752" s="355">
        <f t="shared" ref="K752:AA752" si="292">K751*K753</f>
        <v>0.25068074883140351</v>
      </c>
      <c r="L752" s="355">
        <f t="shared" si="292"/>
        <v>0.63022282710717037</v>
      </c>
      <c r="M752" s="355">
        <f t="shared" si="292"/>
        <v>0.12486578044678913</v>
      </c>
      <c r="N752" s="355">
        <f t="shared" si="292"/>
        <v>0.42709675777284378</v>
      </c>
      <c r="O752" s="355">
        <f t="shared" si="292"/>
        <v>1.3919714643111876</v>
      </c>
      <c r="P752" s="355">
        <f t="shared" si="292"/>
        <v>0.22416386107313174</v>
      </c>
      <c r="Q752" s="355">
        <f t="shared" si="292"/>
        <v>1.3038442839999207</v>
      </c>
      <c r="R752" s="355">
        <f t="shared" si="292"/>
        <v>0.46204995943626193</v>
      </c>
      <c r="S752" s="355">
        <f t="shared" si="292"/>
        <v>6.1440533391152873E-2</v>
      </c>
      <c r="T752" s="355">
        <f t="shared" si="292"/>
        <v>0.22078696525572256</v>
      </c>
      <c r="U752" s="355">
        <f t="shared" si="292"/>
        <v>2.4391839290783626</v>
      </c>
      <c r="V752" s="355">
        <f t="shared" si="292"/>
        <v>0.77471343859618225</v>
      </c>
      <c r="W752" s="355">
        <f t="shared" si="292"/>
        <v>0.42797831932858937</v>
      </c>
      <c r="X752" s="355">
        <f t="shared" si="292"/>
        <v>0.41250100898419079</v>
      </c>
      <c r="Y752" s="355">
        <f t="shared" si="292"/>
        <v>1.5617213498246749</v>
      </c>
      <c r="Z752" s="355">
        <f t="shared" si="292"/>
        <v>0.1094138961047041</v>
      </c>
      <c r="AA752" s="355">
        <f t="shared" si="292"/>
        <v>6.8311028837926183E-2</v>
      </c>
      <c r="AB752" s="355" t="s">
        <v>926</v>
      </c>
      <c r="AC752" s="356" t="s">
        <v>3029</v>
      </c>
      <c r="AD752" s="409">
        <f>AD756</f>
        <v>1.2642225031605563</v>
      </c>
      <c r="AE752" s="410" t="s">
        <v>3034</v>
      </c>
      <c r="AF752" s="354" t="s">
        <v>275</v>
      </c>
      <c r="AG752" s="356" t="s">
        <v>2817</v>
      </c>
      <c r="AH752" s="329" t="s">
        <v>275</v>
      </c>
      <c r="AI752" s="353" t="s">
        <v>275</v>
      </c>
      <c r="AJ752" s="94"/>
    </row>
    <row r="753" spans="1:36" outlineLevel="1" x14ac:dyDescent="0.3">
      <c r="A753" s="570">
        <v>736</v>
      </c>
      <c r="B753" s="571" t="s">
        <v>275</v>
      </c>
      <c r="C753" s="571" t="s">
        <v>275</v>
      </c>
      <c r="D753" s="570" t="s">
        <v>3027</v>
      </c>
      <c r="E753" s="571" t="s">
        <v>275</v>
      </c>
      <c r="F753" s="572" t="s">
        <v>275</v>
      </c>
      <c r="G753" s="572" t="s">
        <v>275</v>
      </c>
      <c r="H753" s="572" t="s">
        <v>275</v>
      </c>
      <c r="I753" s="572" t="s">
        <v>275</v>
      </c>
      <c r="J753" s="573" t="s">
        <v>275</v>
      </c>
      <c r="K753" s="574">
        <v>0.98016378043581665</v>
      </c>
      <c r="L753" s="574">
        <v>0.98016378043581665</v>
      </c>
      <c r="M753" s="574">
        <v>0.98016378043581665</v>
      </c>
      <c r="N753" s="574">
        <v>0.98016378043581665</v>
      </c>
      <c r="O753" s="574">
        <v>0.98016378043581665</v>
      </c>
      <c r="P753" s="574">
        <v>0.98016378043581665</v>
      </c>
      <c r="Q753" s="574">
        <v>0.98016378043581665</v>
      </c>
      <c r="R753" s="574">
        <v>0.98016378043581665</v>
      </c>
      <c r="S753" s="574">
        <v>0.98016378043581665</v>
      </c>
      <c r="T753" s="574">
        <v>0.98016378043581665</v>
      </c>
      <c r="U753" s="574">
        <v>0.98016378043581665</v>
      </c>
      <c r="V753" s="574">
        <v>0.98016378043581665</v>
      </c>
      <c r="W753" s="574">
        <v>0.98016378043581665</v>
      </c>
      <c r="X753" s="574">
        <v>0.98016378043581665</v>
      </c>
      <c r="Y753" s="574">
        <v>0.98016378043581665</v>
      </c>
      <c r="Z753" s="574">
        <v>0.98016378043581665</v>
      </c>
      <c r="AA753" s="574">
        <v>0.98016378043581665</v>
      </c>
      <c r="AB753" s="573" t="s">
        <v>275</v>
      </c>
      <c r="AC753" s="583" t="s">
        <v>3018</v>
      </c>
      <c r="AD753" s="573" t="s">
        <v>275</v>
      </c>
      <c r="AE753" s="570" t="s">
        <v>275</v>
      </c>
      <c r="AF753" s="572" t="s">
        <v>275</v>
      </c>
      <c r="AG753" s="571" t="s">
        <v>275</v>
      </c>
      <c r="AH753" s="357" t="s">
        <v>275</v>
      </c>
      <c r="AI753" s="572" t="s">
        <v>275</v>
      </c>
      <c r="AJ753" s="94"/>
    </row>
    <row r="754" spans="1:36" ht="39" outlineLevel="1" x14ac:dyDescent="0.3">
      <c r="A754" s="165">
        <v>737</v>
      </c>
      <c r="B754" s="166" t="s">
        <v>923</v>
      </c>
      <c r="C754" s="166" t="s">
        <v>275</v>
      </c>
      <c r="D754" s="165" t="s">
        <v>996</v>
      </c>
      <c r="E754" s="598" t="s">
        <v>3881</v>
      </c>
      <c r="F754" s="309">
        <v>15</v>
      </c>
      <c r="G754" s="309">
        <v>151</v>
      </c>
      <c r="H754" s="309">
        <v>26</v>
      </c>
      <c r="I754" s="309">
        <v>26</v>
      </c>
      <c r="J754" s="310" t="s">
        <v>926</v>
      </c>
      <c r="K754" s="310">
        <v>0</v>
      </c>
      <c r="L754" s="310">
        <v>0</v>
      </c>
      <c r="M754" s="310">
        <v>0</v>
      </c>
      <c r="N754" s="310">
        <v>0</v>
      </c>
      <c r="O754" s="310">
        <v>0</v>
      </c>
      <c r="P754" s="310">
        <v>0</v>
      </c>
      <c r="Q754" s="310">
        <v>0</v>
      </c>
      <c r="R754" s="310">
        <v>0</v>
      </c>
      <c r="S754" s="310">
        <v>0</v>
      </c>
      <c r="T754" s="310">
        <v>4.3623652226458391</v>
      </c>
      <c r="U754" s="310">
        <v>0</v>
      </c>
      <c r="V754" s="310">
        <v>0</v>
      </c>
      <c r="W754" s="310">
        <v>0</v>
      </c>
      <c r="X754" s="310">
        <v>0</v>
      </c>
      <c r="Y754" s="310">
        <v>0</v>
      </c>
      <c r="Z754" s="310">
        <v>0</v>
      </c>
      <c r="AA754" s="310">
        <v>0</v>
      </c>
      <c r="AB754" s="310" t="s">
        <v>926</v>
      </c>
      <c r="AC754" s="191" t="s">
        <v>1923</v>
      </c>
      <c r="AD754" s="241">
        <f>AD787</f>
        <v>0.19</v>
      </c>
      <c r="AE754" s="193" t="s">
        <v>2141</v>
      </c>
      <c r="AF754" s="192" t="s">
        <v>275</v>
      </c>
      <c r="AG754" s="191" t="s">
        <v>2545</v>
      </c>
      <c r="AH754" s="194" t="s">
        <v>275</v>
      </c>
      <c r="AI754" s="169" t="s">
        <v>275</v>
      </c>
      <c r="AJ754" s="94"/>
    </row>
    <row r="755" spans="1:36" ht="78" outlineLevel="1" x14ac:dyDescent="0.3">
      <c r="A755" s="145">
        <v>738</v>
      </c>
      <c r="B755" s="146" t="s">
        <v>923</v>
      </c>
      <c r="C755" s="146" t="s">
        <v>278</v>
      </c>
      <c r="D755" s="245" t="s">
        <v>3168</v>
      </c>
      <c r="E755" s="245" t="s">
        <v>275</v>
      </c>
      <c r="F755" s="246" t="s">
        <v>275</v>
      </c>
      <c r="G755" s="246" t="s">
        <v>275</v>
      </c>
      <c r="H755" s="246" t="s">
        <v>275</v>
      </c>
      <c r="I755" s="246" t="s">
        <v>275</v>
      </c>
      <c r="J755" s="150" t="s">
        <v>926</v>
      </c>
      <c r="K755" s="150">
        <f>SUM(K756,K761,K762,K763,K764)</f>
        <v>301.23719049650731</v>
      </c>
      <c r="L755" s="150">
        <f t="shared" ref="L755:AA755" si="293">SUM(L756,L761,L762,L763,L764)</f>
        <v>268.64166964943132</v>
      </c>
      <c r="M755" s="150">
        <f t="shared" si="293"/>
        <v>30.205296486872662</v>
      </c>
      <c r="N755" s="150">
        <f t="shared" si="293"/>
        <v>222.50901158510274</v>
      </c>
      <c r="O755" s="150">
        <f t="shared" si="293"/>
        <v>134.73167583266823</v>
      </c>
      <c r="P755" s="150">
        <f t="shared" si="293"/>
        <v>343.11838013742693</v>
      </c>
      <c r="Q755" s="150">
        <f t="shared" si="293"/>
        <v>198.07740605743632</v>
      </c>
      <c r="R755" s="150">
        <f t="shared" si="293"/>
        <v>193.03395329083784</v>
      </c>
      <c r="S755" s="150">
        <f t="shared" si="293"/>
        <v>106.2435025722946</v>
      </c>
      <c r="T755" s="150">
        <f t="shared" si="293"/>
        <v>185.08612933963497</v>
      </c>
      <c r="U755" s="150">
        <f t="shared" si="293"/>
        <v>168.67432569621164</v>
      </c>
      <c r="V755" s="150">
        <f t="shared" si="293"/>
        <v>131.59261029438787</v>
      </c>
      <c r="W755" s="150">
        <f t="shared" si="293"/>
        <v>44.778516407134219</v>
      </c>
      <c r="X755" s="150">
        <f t="shared" si="293"/>
        <v>86.960767303488169</v>
      </c>
      <c r="Y755" s="150">
        <f t="shared" si="293"/>
        <v>214.04515525876838</v>
      </c>
      <c r="Z755" s="150">
        <f t="shared" si="293"/>
        <v>20.308858626799282</v>
      </c>
      <c r="AA755" s="150">
        <f t="shared" si="293"/>
        <v>103.60382604342168</v>
      </c>
      <c r="AB755" s="150" t="s">
        <v>275</v>
      </c>
      <c r="AC755" s="148" t="s">
        <v>3035</v>
      </c>
      <c r="AD755" s="247">
        <v>1.2642225031605563</v>
      </c>
      <c r="AE755" s="248" t="s">
        <v>2560</v>
      </c>
      <c r="AF755" s="249" t="s">
        <v>2559</v>
      </c>
      <c r="AG755" s="148" t="s">
        <v>2520</v>
      </c>
      <c r="AH755" s="250" t="s">
        <v>2517</v>
      </c>
      <c r="AI755" s="149" t="s">
        <v>275</v>
      </c>
      <c r="AJ755" s="94"/>
    </row>
    <row r="756" spans="1:36" ht="78" outlineLevel="1" x14ac:dyDescent="0.3">
      <c r="A756" s="351">
        <v>739</v>
      </c>
      <c r="B756" s="352" t="s">
        <v>923</v>
      </c>
      <c r="C756" s="352" t="s">
        <v>278</v>
      </c>
      <c r="D756" s="407" t="s">
        <v>3020</v>
      </c>
      <c r="E756" s="407" t="s">
        <v>275</v>
      </c>
      <c r="F756" s="408" t="s">
        <v>275</v>
      </c>
      <c r="G756" s="408" t="s">
        <v>275</v>
      </c>
      <c r="H756" s="408" t="s">
        <v>275</v>
      </c>
      <c r="I756" s="408" t="s">
        <v>275</v>
      </c>
      <c r="J756" s="355" t="s">
        <v>926</v>
      </c>
      <c r="K756" s="355">
        <f t="shared" ref="K756:AA756" si="294">K758*K757</f>
        <v>299.26952443718511</v>
      </c>
      <c r="L756" s="355">
        <f t="shared" si="294"/>
        <v>263.31577194586765</v>
      </c>
      <c r="M756" s="355">
        <f t="shared" si="294"/>
        <v>27.929929957622047</v>
      </c>
      <c r="N756" s="355">
        <f t="shared" si="294"/>
        <v>214.1847443739691</v>
      </c>
      <c r="O756" s="355">
        <f t="shared" si="294"/>
        <v>133.46746196562265</v>
      </c>
      <c r="P756" s="355">
        <f t="shared" si="294"/>
        <v>340.03005889084369</v>
      </c>
      <c r="Q756" s="355">
        <f t="shared" si="294"/>
        <v>182.76548377894943</v>
      </c>
      <c r="R756" s="355">
        <f t="shared" si="294"/>
        <v>187.54308849515417</v>
      </c>
      <c r="S756" s="355">
        <f t="shared" si="294"/>
        <v>103.82326837155593</v>
      </c>
      <c r="T756" s="355">
        <f t="shared" si="294"/>
        <v>180.42459661232681</v>
      </c>
      <c r="U756" s="355">
        <f t="shared" si="294"/>
        <v>164.00028942500307</v>
      </c>
      <c r="V756" s="355">
        <f t="shared" si="294"/>
        <v>118.83520011604602</v>
      </c>
      <c r="W756" s="355">
        <f t="shared" si="294"/>
        <v>43.750779568948033</v>
      </c>
      <c r="X756" s="355">
        <f t="shared" si="294"/>
        <v>85.80648667025595</v>
      </c>
      <c r="Y756" s="355">
        <f t="shared" si="294"/>
        <v>206.68295589360875</v>
      </c>
      <c r="Z756" s="355">
        <f t="shared" si="294"/>
        <v>19.380254568580266</v>
      </c>
      <c r="AA756" s="355">
        <f t="shared" si="294"/>
        <v>92.918983673811738</v>
      </c>
      <c r="AB756" s="355" t="s">
        <v>926</v>
      </c>
      <c r="AC756" s="356" t="s">
        <v>3019</v>
      </c>
      <c r="AD756" s="409">
        <v>1.2642225031605563</v>
      </c>
      <c r="AE756" s="410" t="s">
        <v>2560</v>
      </c>
      <c r="AF756" s="354" t="s">
        <v>2559</v>
      </c>
      <c r="AG756" s="356" t="s">
        <v>2520</v>
      </c>
      <c r="AH756" s="329" t="s">
        <v>2517</v>
      </c>
      <c r="AI756" s="353" t="s">
        <v>275</v>
      </c>
      <c r="AJ756" s="94"/>
    </row>
    <row r="757" spans="1:36" outlineLevel="1" x14ac:dyDescent="0.3">
      <c r="A757" s="570">
        <v>740</v>
      </c>
      <c r="B757" s="571" t="s">
        <v>275</v>
      </c>
      <c r="C757" s="571" t="s">
        <v>275</v>
      </c>
      <c r="D757" s="570" t="s">
        <v>3017</v>
      </c>
      <c r="E757" s="571" t="s">
        <v>275</v>
      </c>
      <c r="F757" s="572" t="s">
        <v>275</v>
      </c>
      <c r="G757" s="572" t="s">
        <v>275</v>
      </c>
      <c r="H757" s="572" t="s">
        <v>275</v>
      </c>
      <c r="I757" s="572" t="s">
        <v>275</v>
      </c>
      <c r="J757" s="573" t="s">
        <v>275</v>
      </c>
      <c r="K757" s="574">
        <v>1</v>
      </c>
      <c r="L757" s="574">
        <v>1</v>
      </c>
      <c r="M757" s="574">
        <v>1</v>
      </c>
      <c r="N757" s="574">
        <v>1</v>
      </c>
      <c r="O757" s="574">
        <v>1</v>
      </c>
      <c r="P757" s="574">
        <v>1</v>
      </c>
      <c r="Q757" s="574">
        <v>1</v>
      </c>
      <c r="R757" s="574">
        <v>1</v>
      </c>
      <c r="S757" s="574">
        <v>1</v>
      </c>
      <c r="T757" s="574">
        <v>1</v>
      </c>
      <c r="U757" s="574">
        <v>1</v>
      </c>
      <c r="V757" s="574">
        <v>1</v>
      </c>
      <c r="W757" s="574">
        <v>1</v>
      </c>
      <c r="X757" s="574">
        <v>1</v>
      </c>
      <c r="Y757" s="574">
        <v>1</v>
      </c>
      <c r="Z757" s="574">
        <v>1</v>
      </c>
      <c r="AA757" s="574">
        <v>1</v>
      </c>
      <c r="AB757" s="573" t="s">
        <v>275</v>
      </c>
      <c r="AC757" s="583" t="s">
        <v>3018</v>
      </c>
      <c r="AD757" s="573" t="s">
        <v>275</v>
      </c>
      <c r="AE757" s="570" t="s">
        <v>275</v>
      </c>
      <c r="AF757" s="572" t="s">
        <v>275</v>
      </c>
      <c r="AG757" s="571" t="s">
        <v>275</v>
      </c>
      <c r="AH757" s="357" t="s">
        <v>275</v>
      </c>
      <c r="AI757" s="572" t="s">
        <v>275</v>
      </c>
      <c r="AJ757" s="94"/>
    </row>
    <row r="758" spans="1:36" ht="26" outlineLevel="1" x14ac:dyDescent="0.3">
      <c r="A758" s="145">
        <v>741</v>
      </c>
      <c r="B758" s="146" t="s">
        <v>275</v>
      </c>
      <c r="C758" s="146" t="s">
        <v>275</v>
      </c>
      <c r="D758" s="245" t="s">
        <v>2999</v>
      </c>
      <c r="E758" s="245" t="s">
        <v>275</v>
      </c>
      <c r="F758" s="246" t="s">
        <v>275</v>
      </c>
      <c r="G758" s="246" t="s">
        <v>275</v>
      </c>
      <c r="H758" s="246" t="s">
        <v>275</v>
      </c>
      <c r="I758" s="246" t="s">
        <v>275</v>
      </c>
      <c r="J758" s="150" t="s">
        <v>926</v>
      </c>
      <c r="K758" s="150">
        <f t="shared" ref="K758:AA758" si="295">K759+K760</f>
        <v>299.26952443718511</v>
      </c>
      <c r="L758" s="150">
        <f t="shared" si="295"/>
        <v>263.31577194586765</v>
      </c>
      <c r="M758" s="150">
        <f t="shared" si="295"/>
        <v>27.929929957622047</v>
      </c>
      <c r="N758" s="150">
        <f t="shared" si="295"/>
        <v>214.1847443739691</v>
      </c>
      <c r="O758" s="150">
        <f t="shared" si="295"/>
        <v>133.46746196562265</v>
      </c>
      <c r="P758" s="150">
        <f t="shared" si="295"/>
        <v>340.03005889084369</v>
      </c>
      <c r="Q758" s="150">
        <f t="shared" si="295"/>
        <v>182.76548377894943</v>
      </c>
      <c r="R758" s="150">
        <f t="shared" si="295"/>
        <v>187.54308849515417</v>
      </c>
      <c r="S758" s="150">
        <f t="shared" si="295"/>
        <v>103.82326837155593</v>
      </c>
      <c r="T758" s="150">
        <f t="shared" si="295"/>
        <v>180.42459661232681</v>
      </c>
      <c r="U758" s="150">
        <f t="shared" si="295"/>
        <v>164.00028942500307</v>
      </c>
      <c r="V758" s="150">
        <f t="shared" si="295"/>
        <v>118.83520011604602</v>
      </c>
      <c r="W758" s="150">
        <f t="shared" si="295"/>
        <v>43.750779568948033</v>
      </c>
      <c r="X758" s="150">
        <f t="shared" si="295"/>
        <v>85.80648667025595</v>
      </c>
      <c r="Y758" s="150">
        <f t="shared" si="295"/>
        <v>206.68295589360875</v>
      </c>
      <c r="Z758" s="150">
        <f t="shared" si="295"/>
        <v>19.380254568580266</v>
      </c>
      <c r="AA758" s="150">
        <f t="shared" si="295"/>
        <v>92.918983673811738</v>
      </c>
      <c r="AB758" s="150" t="s">
        <v>926</v>
      </c>
      <c r="AC758" s="148" t="s">
        <v>2117</v>
      </c>
      <c r="AD758" s="247" t="s">
        <v>275</v>
      </c>
      <c r="AE758" s="248" t="s">
        <v>275</v>
      </c>
      <c r="AF758" s="249" t="s">
        <v>275</v>
      </c>
      <c r="AG758" s="148" t="s">
        <v>275</v>
      </c>
      <c r="AH758" s="250" t="s">
        <v>275</v>
      </c>
      <c r="AI758" s="149" t="s">
        <v>275</v>
      </c>
      <c r="AJ758" s="94"/>
    </row>
    <row r="759" spans="1:36" ht="26" outlineLevel="1" x14ac:dyDescent="0.3">
      <c r="A759" s="165">
        <v>742</v>
      </c>
      <c r="B759" s="166" t="s">
        <v>275</v>
      </c>
      <c r="C759" s="293" t="s">
        <v>275</v>
      </c>
      <c r="D759" s="187" t="s">
        <v>3000</v>
      </c>
      <c r="E759" s="188" t="s">
        <v>3882</v>
      </c>
      <c r="F759" s="189">
        <v>6</v>
      </c>
      <c r="G759" s="190">
        <v>60</v>
      </c>
      <c r="H759" s="190">
        <v>16</v>
      </c>
      <c r="I759" s="190">
        <v>16</v>
      </c>
      <c r="J759" s="170" t="s">
        <v>926</v>
      </c>
      <c r="K759" s="170">
        <v>299.26019624665969</v>
      </c>
      <c r="L759" s="170">
        <v>263.30794053060123</v>
      </c>
      <c r="M759" s="170">
        <v>27.922021966025749</v>
      </c>
      <c r="N759" s="170">
        <v>214.14906216926892</v>
      </c>
      <c r="O759" s="170">
        <v>133.46515405143703</v>
      </c>
      <c r="P759" s="170">
        <v>339.99510909458962</v>
      </c>
      <c r="Q759" s="170">
        <v>182.62492654998465</v>
      </c>
      <c r="R759" s="170">
        <v>187.22241405973926</v>
      </c>
      <c r="S759" s="170">
        <v>103.82247855839931</v>
      </c>
      <c r="T759" s="170">
        <v>180.41290132510537</v>
      </c>
      <c r="U759" s="170">
        <v>164.00028942500307</v>
      </c>
      <c r="V759" s="170">
        <v>118.58208849007742</v>
      </c>
      <c r="W759" s="170">
        <v>43.713155234621254</v>
      </c>
      <c r="X759" s="170">
        <v>85.80648667025595</v>
      </c>
      <c r="Y759" s="170">
        <v>206.19564101263742</v>
      </c>
      <c r="Z759" s="170">
        <v>19.376853693296432</v>
      </c>
      <c r="AA759" s="170">
        <v>92.918983673811738</v>
      </c>
      <c r="AB759" s="170" t="s">
        <v>926</v>
      </c>
      <c r="AC759" s="191" t="s">
        <v>1923</v>
      </c>
      <c r="AD759" s="241" t="s">
        <v>275</v>
      </c>
      <c r="AE759" s="193" t="s">
        <v>275</v>
      </c>
      <c r="AF759" s="242" t="s">
        <v>275</v>
      </c>
      <c r="AG759" s="191" t="s">
        <v>275</v>
      </c>
      <c r="AH759" s="193" t="s">
        <v>275</v>
      </c>
      <c r="AI759" s="169" t="s">
        <v>275</v>
      </c>
      <c r="AJ759" s="94"/>
    </row>
    <row r="760" spans="1:36" ht="26" outlineLevel="1" x14ac:dyDescent="0.3">
      <c r="A760" s="261">
        <v>743</v>
      </c>
      <c r="B760" s="262" t="s">
        <v>275</v>
      </c>
      <c r="C760" s="262" t="s">
        <v>275</v>
      </c>
      <c r="D760" s="263" t="s">
        <v>2381</v>
      </c>
      <c r="E760" s="263" t="s">
        <v>3883</v>
      </c>
      <c r="F760" s="264" t="s">
        <v>275</v>
      </c>
      <c r="G760" s="264" t="s">
        <v>275</v>
      </c>
      <c r="H760" s="264" t="s">
        <v>275</v>
      </c>
      <c r="I760" s="264">
        <v>104</v>
      </c>
      <c r="J760" s="265" t="s">
        <v>926</v>
      </c>
      <c r="K760" s="265">
        <v>9.328190525399566E-3</v>
      </c>
      <c r="L760" s="265">
        <v>7.8314152664459603E-3</v>
      </c>
      <c r="M760" s="265">
        <v>7.9079915962973427E-3</v>
      </c>
      <c r="N760" s="265">
        <v>3.5682204700169168E-2</v>
      </c>
      <c r="O760" s="265">
        <v>2.3079141856125539E-3</v>
      </c>
      <c r="P760" s="265">
        <v>3.4949796254058287E-2</v>
      </c>
      <c r="Q760" s="265">
        <v>0.14055722896478265</v>
      </c>
      <c r="R760" s="265">
        <v>0.32067443541490814</v>
      </c>
      <c r="S760" s="265">
        <v>7.8981315661640203E-4</v>
      </c>
      <c r="T760" s="265">
        <v>1.169528722143583E-2</v>
      </c>
      <c r="U760" s="265">
        <v>0</v>
      </c>
      <c r="V760" s="265">
        <v>0.25311162596860715</v>
      </c>
      <c r="W760" s="265">
        <v>3.7624334326781084E-2</v>
      </c>
      <c r="X760" s="265">
        <v>0</v>
      </c>
      <c r="Y760" s="265">
        <v>0.48731488097131964</v>
      </c>
      <c r="Z760" s="265">
        <v>3.4008752838338881E-3</v>
      </c>
      <c r="AA760" s="265">
        <v>0</v>
      </c>
      <c r="AB760" s="265" t="s">
        <v>926</v>
      </c>
      <c r="AC760" s="269" t="s">
        <v>1967</v>
      </c>
      <c r="AD760" s="270" t="str">
        <f>AD759</f>
        <v>-</v>
      </c>
      <c r="AE760" s="271" t="s">
        <v>275</v>
      </c>
      <c r="AF760" s="272" t="s">
        <v>275</v>
      </c>
      <c r="AG760" s="269" t="s">
        <v>275</v>
      </c>
      <c r="AH760" s="273" t="s">
        <v>275</v>
      </c>
      <c r="AI760" s="274">
        <v>9008</v>
      </c>
      <c r="AJ760" s="94"/>
    </row>
    <row r="761" spans="1:36" ht="104" outlineLevel="1" x14ac:dyDescent="0.3">
      <c r="A761" s="261">
        <v>744</v>
      </c>
      <c r="B761" s="262" t="s">
        <v>923</v>
      </c>
      <c r="C761" s="262" t="s">
        <v>275</v>
      </c>
      <c r="D761" s="737" t="s">
        <v>995</v>
      </c>
      <c r="E761" s="737" t="s">
        <v>3884</v>
      </c>
      <c r="F761" s="738" t="s">
        <v>275</v>
      </c>
      <c r="G761" s="738" t="s">
        <v>275</v>
      </c>
      <c r="H761" s="738">
        <v>23</v>
      </c>
      <c r="I761" s="738">
        <v>23</v>
      </c>
      <c r="J761" s="739" t="s">
        <v>926</v>
      </c>
      <c r="K761" s="739">
        <v>2.1098116956719318E-2</v>
      </c>
      <c r="L761" s="739">
        <v>0</v>
      </c>
      <c r="M761" s="739">
        <v>4.3109325849045077E-5</v>
      </c>
      <c r="N761" s="739">
        <v>4.6420898185778908E-2</v>
      </c>
      <c r="O761" s="739">
        <v>0.13423608624655825</v>
      </c>
      <c r="P761" s="739">
        <v>2.1427759570539213E-3</v>
      </c>
      <c r="Q761" s="739">
        <v>0</v>
      </c>
      <c r="R761" s="739">
        <v>0</v>
      </c>
      <c r="S761" s="739">
        <v>7.6497606017256635E-3</v>
      </c>
      <c r="T761" s="739">
        <v>0.30887625277633801</v>
      </c>
      <c r="U761" s="739">
        <v>0</v>
      </c>
      <c r="V761" s="739">
        <v>0</v>
      </c>
      <c r="W761" s="739">
        <v>2.3088285773100233E-3</v>
      </c>
      <c r="X761" s="739">
        <v>1.5854481460550664E-2</v>
      </c>
      <c r="Y761" s="739">
        <v>0</v>
      </c>
      <c r="Z761" s="739">
        <v>0</v>
      </c>
      <c r="AA761" s="739">
        <v>0</v>
      </c>
      <c r="AB761" s="739" t="s">
        <v>926</v>
      </c>
      <c r="AC761" s="269" t="s">
        <v>1967</v>
      </c>
      <c r="AD761" s="270">
        <v>1.26</v>
      </c>
      <c r="AE761" s="271" t="s">
        <v>2139</v>
      </c>
      <c r="AF761" s="272" t="s">
        <v>275</v>
      </c>
      <c r="AG761" s="269" t="s">
        <v>2118</v>
      </c>
      <c r="AH761" s="273" t="s">
        <v>275</v>
      </c>
      <c r="AI761" s="274">
        <v>9003</v>
      </c>
      <c r="AJ761" s="94"/>
    </row>
    <row r="762" spans="1:36" ht="65" outlineLevel="1" x14ac:dyDescent="0.3">
      <c r="A762" s="261">
        <v>745</v>
      </c>
      <c r="B762" s="262" t="s">
        <v>923</v>
      </c>
      <c r="C762" s="262" t="s">
        <v>275</v>
      </c>
      <c r="D762" s="737" t="s">
        <v>2997</v>
      </c>
      <c r="E762" s="737" t="s">
        <v>3885</v>
      </c>
      <c r="F762" s="738" t="s">
        <v>275</v>
      </c>
      <c r="G762" s="738" t="s">
        <v>275</v>
      </c>
      <c r="H762" s="738">
        <v>24</v>
      </c>
      <c r="I762" s="738">
        <v>24</v>
      </c>
      <c r="J762" s="739" t="s">
        <v>926</v>
      </c>
      <c r="K762" s="739">
        <v>1.0222010845615888E-2</v>
      </c>
      <c r="L762" s="739">
        <v>3.0638118038748023E-4</v>
      </c>
      <c r="M762" s="739">
        <v>3.2704438326769674E-3</v>
      </c>
      <c r="N762" s="739">
        <v>0.26999046217978234</v>
      </c>
      <c r="O762" s="739">
        <v>7.5933511131444555E-3</v>
      </c>
      <c r="P762" s="739">
        <v>2.8556831620613055E-2</v>
      </c>
      <c r="Q762" s="739">
        <v>0.67540738090254615</v>
      </c>
      <c r="R762" s="739">
        <v>0</v>
      </c>
      <c r="S762" s="739">
        <v>1.5153257534117031E-4</v>
      </c>
      <c r="T762" s="739">
        <v>6.9814354129744344E-3</v>
      </c>
      <c r="U762" s="739">
        <v>0</v>
      </c>
      <c r="V762" s="739">
        <v>0</v>
      </c>
      <c r="W762" s="739">
        <v>2.1807382848144782E-3</v>
      </c>
      <c r="X762" s="739">
        <v>3.4079822857954555E-4</v>
      </c>
      <c r="Y762" s="739">
        <v>1.2357123654457257E-2</v>
      </c>
      <c r="Z762" s="739">
        <v>3.5875276477439566E-4</v>
      </c>
      <c r="AA762" s="739">
        <v>0.1877844553302378</v>
      </c>
      <c r="AB762" s="739" t="s">
        <v>926</v>
      </c>
      <c r="AC762" s="269" t="s">
        <v>1967</v>
      </c>
      <c r="AD762" s="270">
        <v>1</v>
      </c>
      <c r="AE762" s="271" t="s">
        <v>2140</v>
      </c>
      <c r="AF762" s="272" t="s">
        <v>275</v>
      </c>
      <c r="AG762" s="269" t="s">
        <v>275</v>
      </c>
      <c r="AH762" s="273" t="s">
        <v>275</v>
      </c>
      <c r="AI762" s="274">
        <v>9004</v>
      </c>
      <c r="AJ762" s="94"/>
    </row>
    <row r="763" spans="1:36" ht="78" outlineLevel="1" x14ac:dyDescent="0.3">
      <c r="A763" s="165">
        <v>746</v>
      </c>
      <c r="B763" s="166" t="s">
        <v>923</v>
      </c>
      <c r="C763" s="293" t="s">
        <v>275</v>
      </c>
      <c r="D763" s="187" t="s">
        <v>997</v>
      </c>
      <c r="E763" s="188" t="s">
        <v>3886</v>
      </c>
      <c r="F763" s="189">
        <v>6</v>
      </c>
      <c r="G763" s="190">
        <v>61</v>
      </c>
      <c r="H763" s="190">
        <v>18</v>
      </c>
      <c r="I763" s="190">
        <v>18</v>
      </c>
      <c r="J763" s="170" t="s">
        <v>926</v>
      </c>
      <c r="K763" s="170">
        <v>0.72173588766597097</v>
      </c>
      <c r="L763" s="170">
        <v>2.1990964406999431</v>
      </c>
      <c r="M763" s="170">
        <v>1.2200207967575825</v>
      </c>
      <c r="N763" s="170">
        <v>3.9870422979155964</v>
      </c>
      <c r="O763" s="170">
        <v>0.52513893432204861</v>
      </c>
      <c r="P763" s="170">
        <v>1.6615094933123886</v>
      </c>
      <c r="Q763" s="170">
        <v>6.7077298102791278</v>
      </c>
      <c r="R763" s="170">
        <v>4.9819259185181997</v>
      </c>
      <c r="S763" s="170">
        <v>2.1182192321344999</v>
      </c>
      <c r="T763" s="170">
        <v>1.9008327269531646</v>
      </c>
      <c r="U763" s="170">
        <v>2.8897689199975223</v>
      </c>
      <c r="V763" s="170">
        <v>4.12076090509251</v>
      </c>
      <c r="W763" s="170">
        <v>0.51507217186687593</v>
      </c>
      <c r="X763" s="170">
        <v>0.6320307610250212</v>
      </c>
      <c r="Y763" s="170">
        <v>2.9863984611077683</v>
      </c>
      <c r="Z763" s="170">
        <v>0.26313010946125021</v>
      </c>
      <c r="AA763" s="170">
        <v>5.1815363892208879</v>
      </c>
      <c r="AB763" s="170" t="s">
        <v>926</v>
      </c>
      <c r="AC763" s="191" t="s">
        <v>1923</v>
      </c>
      <c r="AD763" s="241">
        <f>AD756</f>
        <v>1.2642225031605563</v>
      </c>
      <c r="AE763" s="193" t="s">
        <v>2816</v>
      </c>
      <c r="AF763" s="242" t="s">
        <v>275</v>
      </c>
      <c r="AG763" s="191" t="s">
        <v>2815</v>
      </c>
      <c r="AH763" s="194" t="s">
        <v>275</v>
      </c>
      <c r="AI763" s="169" t="s">
        <v>275</v>
      </c>
      <c r="AJ763" s="94"/>
    </row>
    <row r="764" spans="1:36" ht="65" outlineLevel="1" x14ac:dyDescent="0.3">
      <c r="A764" s="165">
        <v>747</v>
      </c>
      <c r="B764" s="166" t="s">
        <v>923</v>
      </c>
      <c r="C764" s="293" t="s">
        <v>275</v>
      </c>
      <c r="D764" s="187" t="s">
        <v>998</v>
      </c>
      <c r="E764" s="188" t="s">
        <v>3887</v>
      </c>
      <c r="F764" s="189">
        <v>6</v>
      </c>
      <c r="G764" s="190">
        <v>61</v>
      </c>
      <c r="H764" s="190">
        <v>22</v>
      </c>
      <c r="I764" s="190">
        <v>22</v>
      </c>
      <c r="J764" s="170" t="s">
        <v>926</v>
      </c>
      <c r="K764" s="170">
        <v>1.21461004385394</v>
      </c>
      <c r="L764" s="170">
        <v>3.1264948816833789</v>
      </c>
      <c r="M764" s="170">
        <v>1.0520321793345118</v>
      </c>
      <c r="N764" s="170">
        <v>4.02081355285251</v>
      </c>
      <c r="O764" s="170">
        <v>0.59724549536383942</v>
      </c>
      <c r="P764" s="170">
        <v>1.3961121456931411</v>
      </c>
      <c r="Q764" s="170">
        <v>7.9287850873052106</v>
      </c>
      <c r="R764" s="170">
        <v>0.50893887716548325</v>
      </c>
      <c r="S764" s="170">
        <v>0.29421367542710125</v>
      </c>
      <c r="T764" s="170">
        <v>2.4448423121656813</v>
      </c>
      <c r="U764" s="170">
        <v>1.7842673512110436</v>
      </c>
      <c r="V764" s="170">
        <v>8.6366492732493221</v>
      </c>
      <c r="W764" s="170">
        <v>0.50817509945718198</v>
      </c>
      <c r="X764" s="170">
        <v>0.50605459251806861</v>
      </c>
      <c r="Y764" s="170">
        <v>4.3634437803974144</v>
      </c>
      <c r="Z764" s="170">
        <v>0.6651151959929904</v>
      </c>
      <c r="AA764" s="170">
        <v>5.3155215250588288</v>
      </c>
      <c r="AB764" s="170" t="s">
        <v>926</v>
      </c>
      <c r="AC764" s="191" t="s">
        <v>1923</v>
      </c>
      <c r="AD764" s="241">
        <f>AD756</f>
        <v>1.2642225031605563</v>
      </c>
      <c r="AE764" s="193" t="s">
        <v>2142</v>
      </c>
      <c r="AF764" s="192" t="s">
        <v>275</v>
      </c>
      <c r="AG764" s="191" t="s">
        <v>2818</v>
      </c>
      <c r="AH764" s="194" t="s">
        <v>275</v>
      </c>
      <c r="AI764" s="169" t="s">
        <v>275</v>
      </c>
      <c r="AJ764" s="94"/>
    </row>
    <row r="765" spans="1:36" x14ac:dyDescent="0.3">
      <c r="A765" s="138">
        <v>748</v>
      </c>
      <c r="B765" s="138" t="s">
        <v>923</v>
      </c>
      <c r="C765" s="172" t="s">
        <v>3514</v>
      </c>
      <c r="D765" s="138" t="s">
        <v>3515</v>
      </c>
      <c r="E765" s="172" t="s">
        <v>275</v>
      </c>
      <c r="F765" s="141" t="s">
        <v>275</v>
      </c>
      <c r="G765" s="141" t="s">
        <v>275</v>
      </c>
      <c r="H765" s="141" t="s">
        <v>275</v>
      </c>
      <c r="I765" s="141" t="s">
        <v>275</v>
      </c>
      <c r="J765" s="244" t="s">
        <v>275</v>
      </c>
      <c r="K765" s="244" t="s">
        <v>275</v>
      </c>
      <c r="L765" s="244" t="s">
        <v>275</v>
      </c>
      <c r="M765" s="244" t="s">
        <v>275</v>
      </c>
      <c r="N765" s="244" t="s">
        <v>275</v>
      </c>
      <c r="O765" s="244" t="s">
        <v>275</v>
      </c>
      <c r="P765" s="244" t="s">
        <v>275</v>
      </c>
      <c r="Q765" s="244" t="s">
        <v>275</v>
      </c>
      <c r="R765" s="244" t="s">
        <v>275</v>
      </c>
      <c r="S765" s="244" t="s">
        <v>275</v>
      </c>
      <c r="T765" s="244" t="s">
        <v>275</v>
      </c>
      <c r="U765" s="244" t="s">
        <v>275</v>
      </c>
      <c r="V765" s="244" t="s">
        <v>275</v>
      </c>
      <c r="W765" s="244" t="s">
        <v>275</v>
      </c>
      <c r="X765" s="244" t="s">
        <v>275</v>
      </c>
      <c r="Y765" s="244" t="s">
        <v>275</v>
      </c>
      <c r="Z765" s="244" t="s">
        <v>275</v>
      </c>
      <c r="AA765" s="244" t="s">
        <v>275</v>
      </c>
      <c r="AB765" s="244" t="s">
        <v>275</v>
      </c>
      <c r="AC765" s="140" t="s">
        <v>275</v>
      </c>
      <c r="AD765" s="341" t="s">
        <v>275</v>
      </c>
      <c r="AE765" s="143" t="s">
        <v>275</v>
      </c>
      <c r="AF765" s="142" t="s">
        <v>275</v>
      </c>
      <c r="AG765" s="140" t="s">
        <v>275</v>
      </c>
      <c r="AH765" s="144" t="s">
        <v>275</v>
      </c>
      <c r="AI765" s="141" t="s">
        <v>275</v>
      </c>
      <c r="AJ765" s="94"/>
    </row>
    <row r="766" spans="1:36" ht="39" outlineLevel="1" x14ac:dyDescent="0.3">
      <c r="A766" s="145">
        <v>749</v>
      </c>
      <c r="B766" s="146" t="s">
        <v>923</v>
      </c>
      <c r="C766" s="146" t="s">
        <v>3516</v>
      </c>
      <c r="D766" s="146" t="s">
        <v>3517</v>
      </c>
      <c r="E766" s="146" t="s">
        <v>275</v>
      </c>
      <c r="F766" s="149" t="s">
        <v>275</v>
      </c>
      <c r="G766" s="149" t="s">
        <v>275</v>
      </c>
      <c r="H766" s="149" t="s">
        <v>275</v>
      </c>
      <c r="I766" s="149" t="s">
        <v>275</v>
      </c>
      <c r="J766" s="150" t="s">
        <v>925</v>
      </c>
      <c r="K766" s="150">
        <f>SUM(K767,K790,K794)</f>
        <v>19.955159151998611</v>
      </c>
      <c r="L766" s="150">
        <f t="shared" ref="L766:AA766" si="296">SUM(L767,L790,L794)</f>
        <v>38.617789710452236</v>
      </c>
      <c r="M766" s="150">
        <f t="shared" si="296"/>
        <v>5.1330957274650286</v>
      </c>
      <c r="N766" s="150">
        <f t="shared" si="296"/>
        <v>4.8086977391603281</v>
      </c>
      <c r="O766" s="150">
        <f t="shared" si="296"/>
        <v>10.799718256186626</v>
      </c>
      <c r="P766" s="150">
        <f t="shared" si="296"/>
        <v>4.4417714810790647</v>
      </c>
      <c r="Q766" s="150">
        <f t="shared" si="296"/>
        <v>43.681789099085471</v>
      </c>
      <c r="R766" s="150">
        <f t="shared" si="296"/>
        <v>60.489931707891834</v>
      </c>
      <c r="S766" s="150">
        <f t="shared" si="296"/>
        <v>9.7244879891380318</v>
      </c>
      <c r="T766" s="150">
        <f t="shared" si="296"/>
        <v>40.467345890211881</v>
      </c>
      <c r="U766" s="150">
        <f t="shared" si="296"/>
        <v>49.834600482352144</v>
      </c>
      <c r="V766" s="150">
        <f t="shared" si="296"/>
        <v>18.897197788778673</v>
      </c>
      <c r="W766" s="150">
        <f t="shared" si="296"/>
        <v>11.990847654402238</v>
      </c>
      <c r="X766" s="150">
        <f t="shared" si="296"/>
        <v>5.22046840185123</v>
      </c>
      <c r="Y766" s="150">
        <f t="shared" si="296"/>
        <v>49.502785357178581</v>
      </c>
      <c r="Z766" s="150">
        <f t="shared" si="296"/>
        <v>3.8246031670128038</v>
      </c>
      <c r="AA766" s="150">
        <f t="shared" si="296"/>
        <v>16.255060258930541</v>
      </c>
      <c r="AB766" s="150" t="s">
        <v>925</v>
      </c>
      <c r="AC766" s="146" t="s">
        <v>3546</v>
      </c>
      <c r="AD766" s="150" t="s">
        <v>275</v>
      </c>
      <c r="AE766" s="145" t="s">
        <v>275</v>
      </c>
      <c r="AF766" s="149" t="s">
        <v>275</v>
      </c>
      <c r="AG766" s="146" t="s">
        <v>275</v>
      </c>
      <c r="AH766" s="152" t="s">
        <v>275</v>
      </c>
      <c r="AI766" s="149" t="s">
        <v>275</v>
      </c>
      <c r="AJ766" s="94"/>
    </row>
    <row r="767" spans="1:36" ht="52" outlineLevel="1" x14ac:dyDescent="0.3">
      <c r="A767" s="145">
        <v>750</v>
      </c>
      <c r="B767" s="146" t="s">
        <v>923</v>
      </c>
      <c r="C767" s="146" t="s">
        <v>456</v>
      </c>
      <c r="D767" s="146" t="s">
        <v>2415</v>
      </c>
      <c r="E767" s="146" t="s">
        <v>275</v>
      </c>
      <c r="F767" s="149" t="s">
        <v>275</v>
      </c>
      <c r="G767" s="149" t="s">
        <v>275</v>
      </c>
      <c r="H767" s="149" t="s">
        <v>275</v>
      </c>
      <c r="I767" s="149" t="s">
        <v>275</v>
      </c>
      <c r="J767" s="150" t="s">
        <v>925</v>
      </c>
      <c r="K767" s="150">
        <f>K782+K783*$AD$783+K786*$AD$786+K787*$AD$787+K788*$AD$788+K789*$AD$789</f>
        <v>19.905209357016435</v>
      </c>
      <c r="L767" s="150">
        <f t="shared" ref="L767:AA767" si="297">L782+L783*$AD$783+L786*$AD$786+L787*$AD$787+L788*$AD$788+L789*$AD$789</f>
        <v>31.16328334114684</v>
      </c>
      <c r="M767" s="150">
        <f t="shared" si="297"/>
        <v>5.0376298819630962</v>
      </c>
      <c r="N767" s="150">
        <f t="shared" si="297"/>
        <v>3.0957519265394775</v>
      </c>
      <c r="O767" s="150">
        <f t="shared" si="297"/>
        <v>9.7665467016543506</v>
      </c>
      <c r="P767" s="150">
        <f t="shared" si="297"/>
        <v>4.311508076250659</v>
      </c>
      <c r="Q767" s="150">
        <f t="shared" si="297"/>
        <v>36.180731005328838</v>
      </c>
      <c r="R767" s="150">
        <f t="shared" si="297"/>
        <v>53.445994589661552</v>
      </c>
      <c r="S767" s="150">
        <f t="shared" si="297"/>
        <v>9.3861553585549657</v>
      </c>
      <c r="T767" s="150">
        <f t="shared" si="297"/>
        <v>35.24975521167714</v>
      </c>
      <c r="U767" s="150">
        <f t="shared" si="297"/>
        <v>46.676038891008126</v>
      </c>
      <c r="V767" s="150">
        <f t="shared" si="297"/>
        <v>15.921256320486659</v>
      </c>
      <c r="W767" s="150">
        <f t="shared" si="297"/>
        <v>11.583586642192497</v>
      </c>
      <c r="X767" s="150">
        <f t="shared" si="297"/>
        <v>2.3316761661427878</v>
      </c>
      <c r="Y767" s="150">
        <f t="shared" si="297"/>
        <v>46.709387996671396</v>
      </c>
      <c r="Z767" s="150">
        <f t="shared" si="297"/>
        <v>3.7217952431248156</v>
      </c>
      <c r="AA767" s="150">
        <f t="shared" si="297"/>
        <v>16.255060258930541</v>
      </c>
      <c r="AB767" s="150" t="s">
        <v>925</v>
      </c>
      <c r="AC767" s="146" t="s">
        <v>2572</v>
      </c>
      <c r="AD767" s="150" t="s">
        <v>275</v>
      </c>
      <c r="AE767" s="145" t="s">
        <v>275</v>
      </c>
      <c r="AF767" s="149" t="s">
        <v>275</v>
      </c>
      <c r="AG767" s="146" t="s">
        <v>275</v>
      </c>
      <c r="AH767" s="152" t="s">
        <v>275</v>
      </c>
      <c r="AI767" s="149" t="s">
        <v>275</v>
      </c>
      <c r="AJ767" s="94"/>
    </row>
    <row r="768" spans="1:36" ht="39" outlineLevel="1" x14ac:dyDescent="0.3">
      <c r="A768" s="145">
        <v>751</v>
      </c>
      <c r="B768" s="146" t="s">
        <v>923</v>
      </c>
      <c r="C768" s="146" t="s">
        <v>456</v>
      </c>
      <c r="D768" s="145" t="s">
        <v>2416</v>
      </c>
      <c r="E768" s="245" t="s">
        <v>275</v>
      </c>
      <c r="F768" s="246" t="s">
        <v>275</v>
      </c>
      <c r="G768" s="246" t="s">
        <v>275</v>
      </c>
      <c r="H768" s="246" t="s">
        <v>275</v>
      </c>
      <c r="I768" s="246" t="s">
        <v>275</v>
      </c>
      <c r="J768" s="150" t="s">
        <v>925</v>
      </c>
      <c r="K768" s="150">
        <f>K782+K783*$AD$783+K786*$AD$786+K787*$AD$787+K789*$AD$789</f>
        <v>19.783883209608035</v>
      </c>
      <c r="L768" s="150">
        <f t="shared" ref="L768:AA768" si="298">L782+L783*$AD$783+L786*$AD$786+L787*$AD$787+L789*$AD$789</f>
        <v>29.751721921258145</v>
      </c>
      <c r="M768" s="150">
        <f t="shared" si="298"/>
        <v>4.7939124666748931</v>
      </c>
      <c r="N768" s="150">
        <f t="shared" si="298"/>
        <v>2.6557347551155113</v>
      </c>
      <c r="O768" s="150">
        <f t="shared" si="298"/>
        <v>9.7116186654883006</v>
      </c>
      <c r="P768" s="150">
        <f t="shared" si="298"/>
        <v>4.1705611484867342</v>
      </c>
      <c r="Q768" s="150">
        <f t="shared" si="298"/>
        <v>35.927953494786109</v>
      </c>
      <c r="R768" s="150">
        <f t="shared" si="298"/>
        <v>53.445994589661552</v>
      </c>
      <c r="S768" s="150">
        <f t="shared" si="298"/>
        <v>9.3256730561334447</v>
      </c>
      <c r="T768" s="150">
        <f t="shared" si="298"/>
        <v>35.140496018324257</v>
      </c>
      <c r="U768" s="150">
        <f t="shared" si="298"/>
        <v>46.676038891008126</v>
      </c>
      <c r="V768" s="150">
        <f t="shared" si="298"/>
        <v>13.031556972656562</v>
      </c>
      <c r="W768" s="150">
        <f t="shared" si="298"/>
        <v>11.572208649240023</v>
      </c>
      <c r="X768" s="150">
        <f t="shared" si="298"/>
        <v>2.1832882792906583</v>
      </c>
      <c r="Y768" s="150">
        <f t="shared" si="298"/>
        <v>45.801036696083045</v>
      </c>
      <c r="Z768" s="150">
        <f t="shared" si="298"/>
        <v>3.7152197746756737</v>
      </c>
      <c r="AA768" s="150">
        <f t="shared" si="298"/>
        <v>10.023570937209639</v>
      </c>
      <c r="AB768" s="150" t="s">
        <v>925</v>
      </c>
      <c r="AC768" s="146" t="s">
        <v>2573</v>
      </c>
      <c r="AD768" s="247" t="s">
        <v>275</v>
      </c>
      <c r="AE768" s="248" t="s">
        <v>275</v>
      </c>
      <c r="AF768" s="249" t="s">
        <v>275</v>
      </c>
      <c r="AG768" s="148" t="s">
        <v>275</v>
      </c>
      <c r="AH768" s="250" t="s">
        <v>275</v>
      </c>
      <c r="AI768" s="149" t="s">
        <v>275</v>
      </c>
      <c r="AJ768" s="94"/>
    </row>
    <row r="769" spans="1:36" ht="39" outlineLevel="1" x14ac:dyDescent="0.3">
      <c r="A769" s="145">
        <v>752</v>
      </c>
      <c r="B769" s="146" t="s">
        <v>923</v>
      </c>
      <c r="C769" s="146" t="s">
        <v>456</v>
      </c>
      <c r="D769" s="145" t="s">
        <v>2417</v>
      </c>
      <c r="E769" s="245" t="s">
        <v>275</v>
      </c>
      <c r="F769" s="246" t="s">
        <v>275</v>
      </c>
      <c r="G769" s="246" t="s">
        <v>275</v>
      </c>
      <c r="H769" s="246" t="s">
        <v>275</v>
      </c>
      <c r="I769" s="246" t="s">
        <v>275</v>
      </c>
      <c r="J769" s="150" t="s">
        <v>925</v>
      </c>
      <c r="K769" s="150">
        <f>K782+K783*$AD$783+K786*$AD$786++K788*$AD$788+K789*$AD$789</f>
        <v>18.979123699599597</v>
      </c>
      <c r="L769" s="150">
        <f t="shared" ref="L769:AA769" si="299">L782+L783*$AD$783+L786*$AD$786++L788*$AD$788+L789*$AD$789</f>
        <v>13.345484483556529</v>
      </c>
      <c r="M769" s="150">
        <f t="shared" si="299"/>
        <v>0.42415136122111219</v>
      </c>
      <c r="N769" s="150">
        <f t="shared" si="299"/>
        <v>0.67221587179986719</v>
      </c>
      <c r="O769" s="150">
        <f t="shared" si="299"/>
        <v>2.3038393725494051</v>
      </c>
      <c r="P769" s="150">
        <f t="shared" si="299"/>
        <v>0.86224358632747966</v>
      </c>
      <c r="Q769" s="150">
        <f t="shared" si="299"/>
        <v>1.940941323658987</v>
      </c>
      <c r="R769" s="150">
        <f t="shared" si="299"/>
        <v>4.1482605284040837</v>
      </c>
      <c r="S769" s="150">
        <f t="shared" si="299"/>
        <v>0.66347613208231371</v>
      </c>
      <c r="T769" s="150">
        <f t="shared" si="299"/>
        <v>2.5012238757910605</v>
      </c>
      <c r="U769" s="150">
        <f t="shared" si="299"/>
        <v>2.1356654646870386</v>
      </c>
      <c r="V769" s="150">
        <f t="shared" si="299"/>
        <v>3.5151303635570943</v>
      </c>
      <c r="W769" s="150">
        <f t="shared" si="299"/>
        <v>8.4967495103954178</v>
      </c>
      <c r="X769" s="150">
        <f t="shared" si="299"/>
        <v>0.17295293857826391</v>
      </c>
      <c r="Y769" s="150">
        <f t="shared" si="299"/>
        <v>3.91855950347649</v>
      </c>
      <c r="Z769" s="150">
        <f t="shared" si="299"/>
        <v>1.875299013799387E-2</v>
      </c>
      <c r="AA769" s="150">
        <f t="shared" si="299"/>
        <v>6.3427597215983953</v>
      </c>
      <c r="AB769" s="150" t="s">
        <v>925</v>
      </c>
      <c r="AC769" s="146" t="s">
        <v>2574</v>
      </c>
      <c r="AD769" s="247" t="s">
        <v>275</v>
      </c>
      <c r="AE769" s="248" t="s">
        <v>275</v>
      </c>
      <c r="AF769" s="249" t="s">
        <v>275</v>
      </c>
      <c r="AG769" s="148" t="s">
        <v>275</v>
      </c>
      <c r="AH769" s="250" t="s">
        <v>275</v>
      </c>
      <c r="AI769" s="149" t="s">
        <v>275</v>
      </c>
      <c r="AJ769" s="94"/>
    </row>
    <row r="770" spans="1:36" ht="39" outlineLevel="1" x14ac:dyDescent="0.3">
      <c r="A770" s="145">
        <v>753</v>
      </c>
      <c r="B770" s="146" t="s">
        <v>923</v>
      </c>
      <c r="C770" s="146" t="s">
        <v>456</v>
      </c>
      <c r="D770" s="145" t="s">
        <v>2418</v>
      </c>
      <c r="E770" s="245" t="s">
        <v>275</v>
      </c>
      <c r="F770" s="246" t="s">
        <v>275</v>
      </c>
      <c r="G770" s="246" t="s">
        <v>275</v>
      </c>
      <c r="H770" s="246" t="s">
        <v>275</v>
      </c>
      <c r="I770" s="246" t="s">
        <v>275</v>
      </c>
      <c r="J770" s="150" t="s">
        <v>925</v>
      </c>
      <c r="K770" s="150">
        <f>K782+K783*$AD$783+K787*$AD$787+K788*$AD$788+K789*$AD$789</f>
        <v>14.499776313305262</v>
      </c>
      <c r="L770" s="150">
        <f t="shared" ref="L770:AA770" si="300">L782+L783*$AD$783+L787*$AD$787+L788*$AD$788+L789*$AD$789</f>
        <v>30.607023829116972</v>
      </c>
      <c r="M770" s="150">
        <f t="shared" si="300"/>
        <v>5.0091421170620345</v>
      </c>
      <c r="N770" s="150">
        <f t="shared" si="300"/>
        <v>3.0764059218095476</v>
      </c>
      <c r="O770" s="150">
        <f t="shared" si="300"/>
        <v>8.8817594262848534</v>
      </c>
      <c r="P770" s="150">
        <f t="shared" si="300"/>
        <v>4.2869438393080674</v>
      </c>
      <c r="Q770" s="150">
        <f t="shared" si="300"/>
        <v>36.041305713307224</v>
      </c>
      <c r="R770" s="150">
        <f t="shared" si="300"/>
        <v>53.39105211035519</v>
      </c>
      <c r="S770" s="150">
        <f t="shared" si="300"/>
        <v>9.3779423513876505</v>
      </c>
      <c r="T770" s="150">
        <f t="shared" si="300"/>
        <v>35.165962240061212</v>
      </c>
      <c r="U770" s="150">
        <f t="shared" si="300"/>
        <v>45.425247427283693</v>
      </c>
      <c r="V770" s="150">
        <f t="shared" si="300"/>
        <v>15.824757076779356</v>
      </c>
      <c r="W770" s="150">
        <f t="shared" si="300"/>
        <v>11.54474948908895</v>
      </c>
      <c r="X770" s="150">
        <f t="shared" si="300"/>
        <v>2.3316761661427878</v>
      </c>
      <c r="Y770" s="150">
        <f t="shared" si="300"/>
        <v>46.125872372094776</v>
      </c>
      <c r="Z770" s="150">
        <f t="shared" si="300"/>
        <v>3.7184018513618513</v>
      </c>
      <c r="AA770" s="150">
        <f t="shared" si="300"/>
        <v>16.255060258930541</v>
      </c>
      <c r="AB770" s="150" t="s">
        <v>925</v>
      </c>
      <c r="AC770" s="146" t="s">
        <v>2575</v>
      </c>
      <c r="AD770" s="247" t="s">
        <v>275</v>
      </c>
      <c r="AE770" s="248" t="s">
        <v>275</v>
      </c>
      <c r="AF770" s="249" t="s">
        <v>275</v>
      </c>
      <c r="AG770" s="148" t="s">
        <v>275</v>
      </c>
      <c r="AH770" s="250" t="s">
        <v>275</v>
      </c>
      <c r="AI770" s="149" t="s">
        <v>275</v>
      </c>
      <c r="AJ770" s="94"/>
    </row>
    <row r="771" spans="1:36" ht="39" outlineLevel="1" x14ac:dyDescent="0.3">
      <c r="A771" s="145">
        <v>754</v>
      </c>
      <c r="B771" s="146" t="s">
        <v>923</v>
      </c>
      <c r="C771" s="146" t="s">
        <v>456</v>
      </c>
      <c r="D771" s="145" t="s">
        <v>2419</v>
      </c>
      <c r="E771" s="245" t="s">
        <v>275</v>
      </c>
      <c r="F771" s="246" t="s">
        <v>275</v>
      </c>
      <c r="G771" s="246" t="s">
        <v>275</v>
      </c>
      <c r="H771" s="246" t="s">
        <v>275</v>
      </c>
      <c r="I771" s="246" t="s">
        <v>275</v>
      </c>
      <c r="J771" s="150" t="s">
        <v>925</v>
      </c>
      <c r="K771" s="150">
        <f>K782+K786*$AD$786+K787*$AD$787+K788*$AD$788+K789*$AD$789</f>
        <v>8.9533128937453075</v>
      </c>
      <c r="L771" s="150">
        <f t="shared" ref="L771:AA771" si="301">L782+L786*$AD$786+L787*$AD$787+L788*$AD$788+L789*$AD$789</f>
        <v>19.87017008684029</v>
      </c>
      <c r="M771" s="150">
        <f t="shared" si="301"/>
        <v>5.0073137724579855</v>
      </c>
      <c r="N771" s="150">
        <f t="shared" si="301"/>
        <v>3.0437309580592169</v>
      </c>
      <c r="O771" s="150">
        <f t="shared" si="301"/>
        <v>8.7322408282312853</v>
      </c>
      <c r="P771" s="150">
        <f t="shared" si="301"/>
        <v>4.0049251466049878</v>
      </c>
      <c r="Q771" s="150">
        <f t="shared" si="301"/>
        <v>35.308554720123745</v>
      </c>
      <c r="R771" s="150">
        <f t="shared" si="301"/>
        <v>49.503674879111884</v>
      </c>
      <c r="S771" s="150">
        <f t="shared" si="301"/>
        <v>8.8731432541621285</v>
      </c>
      <c r="T771" s="150">
        <f t="shared" si="301"/>
        <v>34.389902978976124</v>
      </c>
      <c r="U771" s="150">
        <f t="shared" si="301"/>
        <v>46.122605135307886</v>
      </c>
      <c r="V771" s="150">
        <f t="shared" si="301"/>
        <v>15.921256320486659</v>
      </c>
      <c r="W771" s="150">
        <f t="shared" si="301"/>
        <v>3.1851894181430627</v>
      </c>
      <c r="X771" s="150">
        <f t="shared" si="301"/>
        <v>2.3111211600880401</v>
      </c>
      <c r="Y771" s="150">
        <f t="shared" si="301"/>
        <v>44.500339297773266</v>
      </c>
      <c r="Z771" s="150">
        <f t="shared" si="301"/>
        <v>3.7212510090489621</v>
      </c>
      <c r="AA771" s="150">
        <f t="shared" si="301"/>
        <v>16.255060258930541</v>
      </c>
      <c r="AB771" s="150" t="s">
        <v>925</v>
      </c>
      <c r="AC771" s="146" t="s">
        <v>2567</v>
      </c>
      <c r="AD771" s="247" t="s">
        <v>275</v>
      </c>
      <c r="AE771" s="248" t="s">
        <v>275</v>
      </c>
      <c r="AF771" s="249" t="s">
        <v>275</v>
      </c>
      <c r="AG771" s="148" t="s">
        <v>275</v>
      </c>
      <c r="AH771" s="250" t="s">
        <v>275</v>
      </c>
      <c r="AI771" s="149" t="s">
        <v>275</v>
      </c>
      <c r="AJ771" s="94"/>
    </row>
    <row r="772" spans="1:36" ht="39" outlineLevel="1" x14ac:dyDescent="0.3">
      <c r="A772" s="145">
        <v>755</v>
      </c>
      <c r="B772" s="146" t="s">
        <v>923</v>
      </c>
      <c r="C772" s="146" t="s">
        <v>456</v>
      </c>
      <c r="D772" s="145" t="s">
        <v>2420</v>
      </c>
      <c r="E772" s="245" t="s">
        <v>275</v>
      </c>
      <c r="F772" s="246" t="s">
        <v>275</v>
      </c>
      <c r="G772" s="246" t="s">
        <v>275</v>
      </c>
      <c r="H772" s="246" t="s">
        <v>275</v>
      </c>
      <c r="I772" s="246" t="s">
        <v>275</v>
      </c>
      <c r="J772" s="150" t="s">
        <v>925</v>
      </c>
      <c r="K772" s="150">
        <f>K782+K783*$AD$783+K786*$AD$786+K789*$AD$789</f>
        <v>18.857797552191197</v>
      </c>
      <c r="L772" s="150">
        <f t="shared" ref="L772:AA772" si="302">L782+L783*$AD$783+L786*$AD$786+L789*$AD$789</f>
        <v>11.933923063667836</v>
      </c>
      <c r="M772" s="150">
        <f t="shared" si="302"/>
        <v>0.18043394593290912</v>
      </c>
      <c r="N772" s="150">
        <f t="shared" si="302"/>
        <v>0.23219870037590115</v>
      </c>
      <c r="O772" s="150">
        <f t="shared" si="302"/>
        <v>2.2489113363833546</v>
      </c>
      <c r="P772" s="150">
        <f t="shared" si="302"/>
        <v>0.72129665856355463</v>
      </c>
      <c r="Q772" s="150">
        <f t="shared" si="302"/>
        <v>1.6881638131162593</v>
      </c>
      <c r="R772" s="150">
        <f t="shared" si="302"/>
        <v>4.1482605284040837</v>
      </c>
      <c r="S772" s="150">
        <f t="shared" si="302"/>
        <v>0.60299382966079251</v>
      </c>
      <c r="T772" s="150">
        <f t="shared" si="302"/>
        <v>2.3919646824381795</v>
      </c>
      <c r="U772" s="150">
        <f t="shared" si="302"/>
        <v>2.1356654646870386</v>
      </c>
      <c r="V772" s="150">
        <f t="shared" si="302"/>
        <v>0.62543101572699766</v>
      </c>
      <c r="W772" s="150">
        <f t="shared" si="302"/>
        <v>8.4853715174429443</v>
      </c>
      <c r="X772" s="150">
        <f t="shared" si="302"/>
        <v>2.4565051726134185E-2</v>
      </c>
      <c r="Y772" s="150">
        <f t="shared" si="302"/>
        <v>3.0102082028881383</v>
      </c>
      <c r="Z772" s="150">
        <f t="shared" si="302"/>
        <v>1.2177521688851849E-2</v>
      </c>
      <c r="AA772" s="150">
        <f t="shared" si="302"/>
        <v>0.11127039987749576</v>
      </c>
      <c r="AB772" s="150" t="s">
        <v>925</v>
      </c>
      <c r="AC772" s="146" t="s">
        <v>2576</v>
      </c>
      <c r="AD772" s="247" t="s">
        <v>275</v>
      </c>
      <c r="AE772" s="248" t="s">
        <v>275</v>
      </c>
      <c r="AF772" s="249" t="s">
        <v>275</v>
      </c>
      <c r="AG772" s="148" t="s">
        <v>275</v>
      </c>
      <c r="AH772" s="250" t="s">
        <v>275</v>
      </c>
      <c r="AI772" s="149" t="s">
        <v>275</v>
      </c>
      <c r="AJ772" s="94"/>
    </row>
    <row r="773" spans="1:36" ht="39" outlineLevel="1" x14ac:dyDescent="0.3">
      <c r="A773" s="145">
        <v>756</v>
      </c>
      <c r="B773" s="146" t="s">
        <v>923</v>
      </c>
      <c r="C773" s="146" t="s">
        <v>456</v>
      </c>
      <c r="D773" s="145" t="s">
        <v>2421</v>
      </c>
      <c r="E773" s="245" t="s">
        <v>275</v>
      </c>
      <c r="F773" s="246" t="s">
        <v>275</v>
      </c>
      <c r="G773" s="246" t="s">
        <v>275</v>
      </c>
      <c r="H773" s="246" t="s">
        <v>275</v>
      </c>
      <c r="I773" s="246" t="s">
        <v>275</v>
      </c>
      <c r="J773" s="150" t="s">
        <v>925</v>
      </c>
      <c r="K773" s="150">
        <f>K782+K783*$AD$783+K787*$AD$787+K789*$AD$789</f>
        <v>14.378450165896862</v>
      </c>
      <c r="L773" s="150">
        <f t="shared" ref="L773:AA773" si="303">L782+L783*$AD$783+L787*$AD$787+L789*$AD$789</f>
        <v>29.195462409228277</v>
      </c>
      <c r="M773" s="150">
        <f t="shared" si="303"/>
        <v>4.7654247017738314</v>
      </c>
      <c r="N773" s="150">
        <f t="shared" si="303"/>
        <v>2.6363887503855814</v>
      </c>
      <c r="O773" s="150">
        <f t="shared" si="303"/>
        <v>8.8268313901188034</v>
      </c>
      <c r="P773" s="150">
        <f t="shared" si="303"/>
        <v>4.1459969115441426</v>
      </c>
      <c r="Q773" s="150">
        <f t="shared" si="303"/>
        <v>35.788528202764496</v>
      </c>
      <c r="R773" s="150">
        <f t="shared" si="303"/>
        <v>53.39105211035519</v>
      </c>
      <c r="S773" s="150">
        <f t="shared" si="303"/>
        <v>9.3174600489661294</v>
      </c>
      <c r="T773" s="150">
        <f t="shared" si="303"/>
        <v>35.056703046708328</v>
      </c>
      <c r="U773" s="150">
        <f t="shared" si="303"/>
        <v>45.425247427283693</v>
      </c>
      <c r="V773" s="150">
        <f t="shared" si="303"/>
        <v>12.935057728949261</v>
      </c>
      <c r="W773" s="150">
        <f t="shared" si="303"/>
        <v>11.533371496136477</v>
      </c>
      <c r="X773" s="150">
        <f t="shared" si="303"/>
        <v>2.1832882792906583</v>
      </c>
      <c r="Y773" s="150">
        <f t="shared" si="303"/>
        <v>45.217521071506425</v>
      </c>
      <c r="Z773" s="150">
        <f t="shared" si="303"/>
        <v>3.7118263829127094</v>
      </c>
      <c r="AA773" s="150">
        <f t="shared" si="303"/>
        <v>10.023570937209639</v>
      </c>
      <c r="AB773" s="150" t="s">
        <v>925</v>
      </c>
      <c r="AC773" s="146" t="s">
        <v>2577</v>
      </c>
      <c r="AD773" s="247" t="s">
        <v>275</v>
      </c>
      <c r="AE773" s="248" t="s">
        <v>275</v>
      </c>
      <c r="AF773" s="249" t="s">
        <v>275</v>
      </c>
      <c r="AG773" s="148" t="s">
        <v>275</v>
      </c>
      <c r="AH773" s="250" t="s">
        <v>275</v>
      </c>
      <c r="AI773" s="149" t="s">
        <v>275</v>
      </c>
      <c r="AJ773" s="94"/>
    </row>
    <row r="774" spans="1:36" ht="39" outlineLevel="1" x14ac:dyDescent="0.3">
      <c r="A774" s="145">
        <v>757</v>
      </c>
      <c r="B774" s="146" t="s">
        <v>923</v>
      </c>
      <c r="C774" s="146" t="s">
        <v>456</v>
      </c>
      <c r="D774" s="145" t="s">
        <v>2422</v>
      </c>
      <c r="E774" s="245" t="s">
        <v>275</v>
      </c>
      <c r="F774" s="246" t="s">
        <v>275</v>
      </c>
      <c r="G774" s="246" t="s">
        <v>275</v>
      </c>
      <c r="H774" s="246" t="s">
        <v>275</v>
      </c>
      <c r="I774" s="246" t="s">
        <v>275</v>
      </c>
      <c r="J774" s="150" t="s">
        <v>925</v>
      </c>
      <c r="K774" s="150">
        <f>K782+K783+K788*$AD$788+K789*$AD$789</f>
        <v>9.7405268937435299</v>
      </c>
      <c r="L774" s="150">
        <f t="shared" ref="L774:AA774" si="304">L782+L783+L788*$AD$788+L789*$AD$789</f>
        <v>8.8366353325193696</v>
      </c>
      <c r="M774" s="150">
        <f t="shared" si="304"/>
        <v>0.385052957993262</v>
      </c>
      <c r="N774" s="150">
        <f t="shared" si="304"/>
        <v>0.63466252810184631</v>
      </c>
      <c r="O774" s="150">
        <f t="shared" si="304"/>
        <v>1.0570450414818364</v>
      </c>
      <c r="P774" s="150">
        <f t="shared" si="304"/>
        <v>0.73037532400890426</v>
      </c>
      <c r="Q774" s="150">
        <f t="shared" si="304"/>
        <v>1.4962543318155948</v>
      </c>
      <c r="R774" s="150">
        <f t="shared" si="304"/>
        <v>2.7135061504053377</v>
      </c>
      <c r="S774" s="150">
        <f t="shared" si="304"/>
        <v>0.47570888837750669</v>
      </c>
      <c r="T774" s="150">
        <f t="shared" si="304"/>
        <v>2.1164826227297788</v>
      </c>
      <c r="U774" s="150">
        <f t="shared" si="304"/>
        <v>0.69117218646752054</v>
      </c>
      <c r="V774" s="150">
        <f t="shared" si="304"/>
        <v>3.4186311198497932</v>
      </c>
      <c r="W774" s="150">
        <f t="shared" si="304"/>
        <v>5.5184733288745695</v>
      </c>
      <c r="X774" s="150">
        <f t="shared" si="304"/>
        <v>0.16575868645910227</v>
      </c>
      <c r="Y774" s="150">
        <f t="shared" si="304"/>
        <v>2.561876834285524</v>
      </c>
      <c r="Z774" s="150">
        <f t="shared" si="304"/>
        <v>1.5169116448480775E-2</v>
      </c>
      <c r="AA774" s="150">
        <f t="shared" si="304"/>
        <v>6.3427597215983953</v>
      </c>
      <c r="AB774" s="150" t="s">
        <v>925</v>
      </c>
      <c r="AC774" s="146" t="s">
        <v>2578</v>
      </c>
      <c r="AD774" s="247" t="s">
        <v>275</v>
      </c>
      <c r="AE774" s="248" t="s">
        <v>275</v>
      </c>
      <c r="AF774" s="249" t="s">
        <v>275</v>
      </c>
      <c r="AG774" s="148" t="s">
        <v>275</v>
      </c>
      <c r="AH774" s="250" t="s">
        <v>275</v>
      </c>
      <c r="AI774" s="149" t="s">
        <v>275</v>
      </c>
      <c r="AJ774" s="94"/>
    </row>
    <row r="775" spans="1:36" ht="39" outlineLevel="1" x14ac:dyDescent="0.3">
      <c r="A775" s="145">
        <v>758</v>
      </c>
      <c r="B775" s="146" t="s">
        <v>923</v>
      </c>
      <c r="C775" s="146" t="s">
        <v>456</v>
      </c>
      <c r="D775" s="145" t="s">
        <v>2423</v>
      </c>
      <c r="E775" s="245" t="s">
        <v>275</v>
      </c>
      <c r="F775" s="246" t="s">
        <v>275</v>
      </c>
      <c r="G775" s="246" t="s">
        <v>275</v>
      </c>
      <c r="H775" s="246" t="s">
        <v>275</v>
      </c>
      <c r="I775" s="246" t="s">
        <v>275</v>
      </c>
      <c r="J775" s="150" t="s">
        <v>925</v>
      </c>
      <c r="K775" s="150">
        <f>K782+K786*$AD$786+K787*$AD$787+K789*$AD$789</f>
        <v>8.8319867463369075</v>
      </c>
      <c r="L775" s="150">
        <f t="shared" ref="L775:AA775" si="305">L782+L786*$AD$786+L787*$AD$787+L789*$AD$789</f>
        <v>18.458608666951594</v>
      </c>
      <c r="M775" s="150">
        <f t="shared" si="305"/>
        <v>4.7635963571697824</v>
      </c>
      <c r="N775" s="150">
        <f t="shared" si="305"/>
        <v>2.6037137866352507</v>
      </c>
      <c r="O775" s="150">
        <f t="shared" si="305"/>
        <v>8.6773127920652353</v>
      </c>
      <c r="P775" s="150">
        <f t="shared" si="305"/>
        <v>3.863978218841063</v>
      </c>
      <c r="Q775" s="150">
        <f t="shared" si="305"/>
        <v>35.055777209581017</v>
      </c>
      <c r="R775" s="150">
        <f t="shared" si="305"/>
        <v>49.503674879111884</v>
      </c>
      <c r="S775" s="150">
        <f t="shared" si="305"/>
        <v>8.8126609517406074</v>
      </c>
      <c r="T775" s="150">
        <f t="shared" si="305"/>
        <v>34.280643785623241</v>
      </c>
      <c r="U775" s="150">
        <f t="shared" si="305"/>
        <v>46.122605135307886</v>
      </c>
      <c r="V775" s="150">
        <f t="shared" si="305"/>
        <v>13.031556972656562</v>
      </c>
      <c r="W775" s="150">
        <f t="shared" si="305"/>
        <v>3.1738114251905896</v>
      </c>
      <c r="X775" s="150">
        <f t="shared" si="305"/>
        <v>2.1627332732359106</v>
      </c>
      <c r="Y775" s="150">
        <f t="shared" si="305"/>
        <v>43.591987997184916</v>
      </c>
      <c r="Z775" s="150">
        <f t="shared" si="305"/>
        <v>3.7146755405998202</v>
      </c>
      <c r="AA775" s="150">
        <f t="shared" si="305"/>
        <v>10.023570937209639</v>
      </c>
      <c r="AB775" s="150" t="s">
        <v>925</v>
      </c>
      <c r="AC775" s="146" t="s">
        <v>2563</v>
      </c>
      <c r="AD775" s="247" t="s">
        <v>275</v>
      </c>
      <c r="AE775" s="248" t="s">
        <v>275</v>
      </c>
      <c r="AF775" s="249" t="s">
        <v>275</v>
      </c>
      <c r="AG775" s="148" t="s">
        <v>275</v>
      </c>
      <c r="AH775" s="250" t="s">
        <v>275</v>
      </c>
      <c r="AI775" s="149" t="s">
        <v>275</v>
      </c>
      <c r="AJ775" s="94"/>
    </row>
    <row r="776" spans="1:36" ht="39" outlineLevel="1" x14ac:dyDescent="0.3">
      <c r="A776" s="145">
        <v>759</v>
      </c>
      <c r="B776" s="146" t="s">
        <v>923</v>
      </c>
      <c r="C776" s="146" t="s">
        <v>456</v>
      </c>
      <c r="D776" s="145" t="s">
        <v>2424</v>
      </c>
      <c r="E776" s="245" t="s">
        <v>275</v>
      </c>
      <c r="F776" s="246" t="s">
        <v>275</v>
      </c>
      <c r="G776" s="246" t="s">
        <v>275</v>
      </c>
      <c r="H776" s="246" t="s">
        <v>275</v>
      </c>
      <c r="I776" s="246" t="s">
        <v>275</v>
      </c>
      <c r="J776" s="150" t="s">
        <v>925</v>
      </c>
      <c r="K776" s="150">
        <f>K782+K786*$AD$786+K788*$AD$788+K789*$AD$789</f>
        <v>8.0272272363284678</v>
      </c>
      <c r="L776" s="150">
        <f t="shared" ref="L776:AA776" si="306">L782+L786*$AD$786+L788*$AD$788+L789*$AD$789</f>
        <v>2.0523712292499812</v>
      </c>
      <c r="M776" s="150">
        <f t="shared" si="306"/>
        <v>0.39383525171600153</v>
      </c>
      <c r="N776" s="150">
        <f t="shared" si="306"/>
        <v>0.62019490331960636</v>
      </c>
      <c r="O776" s="150">
        <f t="shared" si="306"/>
        <v>1.2695334991263403</v>
      </c>
      <c r="P776" s="150">
        <f t="shared" si="306"/>
        <v>0.55566065668180942</v>
      </c>
      <c r="Q776" s="150">
        <f t="shared" si="306"/>
        <v>1.068765038453898</v>
      </c>
      <c r="R776" s="150">
        <f t="shared" si="306"/>
        <v>0.2059408178544167</v>
      </c>
      <c r="S776" s="150">
        <f t="shared" si="306"/>
        <v>0.15046402768947759</v>
      </c>
      <c r="T776" s="150">
        <f t="shared" si="306"/>
        <v>1.6413716430900458</v>
      </c>
      <c r="U776" s="150">
        <f t="shared" si="306"/>
        <v>1.5822317089867963</v>
      </c>
      <c r="V776" s="150">
        <f t="shared" si="306"/>
        <v>3.5151303635570943</v>
      </c>
      <c r="W776" s="150">
        <f t="shared" si="306"/>
        <v>9.8352286345984336E-2</v>
      </c>
      <c r="X776" s="150">
        <f t="shared" si="306"/>
        <v>0.15239793252351636</v>
      </c>
      <c r="Y776" s="150">
        <f t="shared" si="306"/>
        <v>1.7095108045783596</v>
      </c>
      <c r="Z776" s="150">
        <f t="shared" si="306"/>
        <v>1.8208756062140275E-2</v>
      </c>
      <c r="AA776" s="150">
        <f t="shared" si="306"/>
        <v>6.3427597215983953</v>
      </c>
      <c r="AB776" s="150" t="s">
        <v>925</v>
      </c>
      <c r="AC776" s="146" t="s">
        <v>2568</v>
      </c>
      <c r="AD776" s="247" t="s">
        <v>275</v>
      </c>
      <c r="AE776" s="248" t="s">
        <v>275</v>
      </c>
      <c r="AF776" s="249" t="s">
        <v>275</v>
      </c>
      <c r="AG776" s="148" t="s">
        <v>275</v>
      </c>
      <c r="AH776" s="250" t="s">
        <v>275</v>
      </c>
      <c r="AI776" s="149" t="s">
        <v>275</v>
      </c>
      <c r="AJ776" s="94"/>
    </row>
    <row r="777" spans="1:36" ht="39" outlineLevel="1" x14ac:dyDescent="0.3">
      <c r="A777" s="145">
        <v>760</v>
      </c>
      <c r="B777" s="146" t="s">
        <v>923</v>
      </c>
      <c r="C777" s="146" t="s">
        <v>456</v>
      </c>
      <c r="D777" s="145" t="s">
        <v>2425</v>
      </c>
      <c r="E777" s="245" t="s">
        <v>275</v>
      </c>
      <c r="F777" s="246" t="s">
        <v>275</v>
      </c>
      <c r="G777" s="246" t="s">
        <v>275</v>
      </c>
      <c r="H777" s="246" t="s">
        <v>275</v>
      </c>
      <c r="I777" s="246" t="s">
        <v>275</v>
      </c>
      <c r="J777" s="150" t="s">
        <v>925</v>
      </c>
      <c r="K777" s="150">
        <f>K782+K787*$AD$787+K788*$AD$788+K789*$AD$789</f>
        <v>3.547879850034136</v>
      </c>
      <c r="L777" s="150">
        <f t="shared" ref="L777:AA777" si="307">L782+L787*$AD$787+L788*$AD$788+L789*$AD$789</f>
        <v>19.313910574810421</v>
      </c>
      <c r="M777" s="150">
        <f t="shared" si="307"/>
        <v>4.9788260075569237</v>
      </c>
      <c r="N777" s="150">
        <f t="shared" si="307"/>
        <v>3.024384953329287</v>
      </c>
      <c r="O777" s="150">
        <f t="shared" si="307"/>
        <v>7.8474535528617881</v>
      </c>
      <c r="P777" s="150">
        <f t="shared" si="307"/>
        <v>3.9803609096623971</v>
      </c>
      <c r="Q777" s="150">
        <f t="shared" si="307"/>
        <v>35.169129428102138</v>
      </c>
      <c r="R777" s="150">
        <f t="shared" si="307"/>
        <v>49.448732399805522</v>
      </c>
      <c r="S777" s="150">
        <f t="shared" si="307"/>
        <v>8.864930246994815</v>
      </c>
      <c r="T777" s="150">
        <f t="shared" si="307"/>
        <v>34.306110007360196</v>
      </c>
      <c r="U777" s="150">
        <f t="shared" si="307"/>
        <v>44.871813671583453</v>
      </c>
      <c r="V777" s="150">
        <f t="shared" si="307"/>
        <v>15.824757076779356</v>
      </c>
      <c r="W777" s="150">
        <f t="shared" si="307"/>
        <v>3.1463522650395155</v>
      </c>
      <c r="X777" s="150">
        <f t="shared" si="307"/>
        <v>2.3111211600880401</v>
      </c>
      <c r="Y777" s="150">
        <f t="shared" si="307"/>
        <v>43.916823673196646</v>
      </c>
      <c r="Z777" s="150">
        <f t="shared" si="307"/>
        <v>3.7178576172859978</v>
      </c>
      <c r="AA777" s="150">
        <f t="shared" si="307"/>
        <v>16.255060258930541</v>
      </c>
      <c r="AB777" s="150" t="s">
        <v>925</v>
      </c>
      <c r="AC777" s="146" t="s">
        <v>2569</v>
      </c>
      <c r="AD777" s="247" t="s">
        <v>275</v>
      </c>
      <c r="AE777" s="248" t="s">
        <v>275</v>
      </c>
      <c r="AF777" s="249" t="s">
        <v>275</v>
      </c>
      <c r="AG777" s="148" t="s">
        <v>275</v>
      </c>
      <c r="AH777" s="250" t="s">
        <v>275</v>
      </c>
      <c r="AI777" s="149" t="s">
        <v>275</v>
      </c>
      <c r="AJ777" s="94"/>
    </row>
    <row r="778" spans="1:36" ht="39" outlineLevel="1" x14ac:dyDescent="0.3">
      <c r="A778" s="145">
        <v>761</v>
      </c>
      <c r="B778" s="146" t="s">
        <v>923</v>
      </c>
      <c r="C778" s="146" t="s">
        <v>456</v>
      </c>
      <c r="D778" s="145" t="s">
        <v>2426</v>
      </c>
      <c r="E778" s="245" t="s">
        <v>275</v>
      </c>
      <c r="F778" s="246" t="s">
        <v>275</v>
      </c>
      <c r="G778" s="246" t="s">
        <v>275</v>
      </c>
      <c r="H778" s="246" t="s">
        <v>275</v>
      </c>
      <c r="I778" s="246" t="s">
        <v>275</v>
      </c>
      <c r="J778" s="150" t="s">
        <v>925</v>
      </c>
      <c r="K778" s="150">
        <f>K782+K783*$AD$783+K789*$AD$789</f>
        <v>13.452364508480024</v>
      </c>
      <c r="L778" s="150">
        <f t="shared" ref="L778:AA778" si="308">L782+L783*$AD$783+L789*$AD$789</f>
        <v>11.377663551637967</v>
      </c>
      <c r="M778" s="150">
        <f t="shared" si="308"/>
        <v>0.15194618103184765</v>
      </c>
      <c r="N778" s="150">
        <f t="shared" si="308"/>
        <v>0.21285269564597153</v>
      </c>
      <c r="O778" s="150">
        <f t="shared" si="308"/>
        <v>1.3641240610138585</v>
      </c>
      <c r="P778" s="150">
        <f t="shared" si="308"/>
        <v>0.69673242162096394</v>
      </c>
      <c r="Q778" s="150">
        <f t="shared" si="308"/>
        <v>1.5487385210946483</v>
      </c>
      <c r="R778" s="150">
        <f t="shared" si="308"/>
        <v>4.0933180490977206</v>
      </c>
      <c r="S778" s="150">
        <f t="shared" si="308"/>
        <v>0.59478082249347808</v>
      </c>
      <c r="T778" s="150">
        <f t="shared" si="308"/>
        <v>2.3081717108222528</v>
      </c>
      <c r="U778" s="150">
        <f t="shared" si="308"/>
        <v>0.88487400096260538</v>
      </c>
      <c r="V778" s="150">
        <f t="shared" si="308"/>
        <v>0.52893177201969654</v>
      </c>
      <c r="W778" s="150">
        <f t="shared" si="308"/>
        <v>8.4465343643393975</v>
      </c>
      <c r="X778" s="150">
        <f t="shared" si="308"/>
        <v>2.4565051726134185E-2</v>
      </c>
      <c r="Y778" s="150">
        <f t="shared" si="308"/>
        <v>2.4266925783115179</v>
      </c>
      <c r="Z778" s="150">
        <f t="shared" si="308"/>
        <v>8.7841299258875124E-3</v>
      </c>
      <c r="AA778" s="150">
        <f t="shared" si="308"/>
        <v>0.11127039987749576</v>
      </c>
      <c r="AB778" s="150" t="s">
        <v>925</v>
      </c>
      <c r="AC778" s="146" t="s">
        <v>2579</v>
      </c>
      <c r="AD778" s="247" t="s">
        <v>275</v>
      </c>
      <c r="AE778" s="248" t="s">
        <v>275</v>
      </c>
      <c r="AF778" s="249" t="s">
        <v>275</v>
      </c>
      <c r="AG778" s="148" t="s">
        <v>275</v>
      </c>
      <c r="AH778" s="250" t="s">
        <v>275</v>
      </c>
      <c r="AI778" s="149" t="s">
        <v>275</v>
      </c>
      <c r="AJ778" s="94"/>
    </row>
    <row r="779" spans="1:36" ht="39" outlineLevel="1" x14ac:dyDescent="0.3">
      <c r="A779" s="145">
        <v>762</v>
      </c>
      <c r="B779" s="146" t="s">
        <v>923</v>
      </c>
      <c r="C779" s="146" t="s">
        <v>456</v>
      </c>
      <c r="D779" s="145" t="s">
        <v>2427</v>
      </c>
      <c r="E779" s="245" t="s">
        <v>275</v>
      </c>
      <c r="F779" s="246" t="s">
        <v>275</v>
      </c>
      <c r="G779" s="246" t="s">
        <v>275</v>
      </c>
      <c r="H779" s="246" t="s">
        <v>275</v>
      </c>
      <c r="I779" s="246" t="s">
        <v>275</v>
      </c>
      <c r="J779" s="150" t="s">
        <v>925</v>
      </c>
      <c r="K779" s="150">
        <f>K782+K786*$AD$786+K789*$AD$789</f>
        <v>7.9059010889200687</v>
      </c>
      <c r="L779" s="150">
        <f t="shared" ref="L779:AA779" si="309">L782+L786*$AD$786+L789*$AD$789</f>
        <v>0.64080980936128762</v>
      </c>
      <c r="M779" s="150">
        <f t="shared" si="309"/>
        <v>0.15011783642779841</v>
      </c>
      <c r="N779" s="150">
        <f t="shared" si="309"/>
        <v>0.18017773189564038</v>
      </c>
      <c r="O779" s="150">
        <f t="shared" si="309"/>
        <v>1.2146054629602898</v>
      </c>
      <c r="P779" s="150">
        <f t="shared" si="309"/>
        <v>0.41471372891788449</v>
      </c>
      <c r="Q779" s="150">
        <f t="shared" si="309"/>
        <v>0.81598752791117035</v>
      </c>
      <c r="R779" s="150">
        <f t="shared" si="309"/>
        <v>0.2059408178544167</v>
      </c>
      <c r="S779" s="150">
        <f t="shared" si="309"/>
        <v>8.9981725267956322E-2</v>
      </c>
      <c r="T779" s="150">
        <f t="shared" si="309"/>
        <v>1.5321124497371648</v>
      </c>
      <c r="U779" s="150">
        <f t="shared" si="309"/>
        <v>1.5822317089867963</v>
      </c>
      <c r="V779" s="150">
        <f t="shared" si="309"/>
        <v>0.62543101572699766</v>
      </c>
      <c r="W779" s="150">
        <f t="shared" si="309"/>
        <v>8.6974293393511398E-2</v>
      </c>
      <c r="X779" s="150">
        <f t="shared" si="309"/>
        <v>4.0100456713866436E-3</v>
      </c>
      <c r="Y779" s="150">
        <f t="shared" si="309"/>
        <v>0.80115950399000779</v>
      </c>
      <c r="Z779" s="150">
        <f t="shared" si="309"/>
        <v>1.1633287612998255E-2</v>
      </c>
      <c r="AA779" s="150">
        <f t="shared" si="309"/>
        <v>0.11127039987749576</v>
      </c>
      <c r="AB779" s="150" t="s">
        <v>925</v>
      </c>
      <c r="AC779" s="146" t="s">
        <v>2564</v>
      </c>
      <c r="AD779" s="247" t="s">
        <v>275</v>
      </c>
      <c r="AE779" s="248" t="s">
        <v>275</v>
      </c>
      <c r="AF779" s="249" t="s">
        <v>275</v>
      </c>
      <c r="AG779" s="148" t="s">
        <v>275</v>
      </c>
      <c r="AH779" s="250" t="s">
        <v>275</v>
      </c>
      <c r="AI779" s="149" t="s">
        <v>275</v>
      </c>
      <c r="AJ779" s="94"/>
    </row>
    <row r="780" spans="1:36" ht="39" outlineLevel="1" x14ac:dyDescent="0.3">
      <c r="A780" s="145">
        <v>763</v>
      </c>
      <c r="B780" s="146" t="s">
        <v>923</v>
      </c>
      <c r="C780" s="146" t="s">
        <v>456</v>
      </c>
      <c r="D780" s="145" t="s">
        <v>2428</v>
      </c>
      <c r="E780" s="245" t="s">
        <v>275</v>
      </c>
      <c r="F780" s="246" t="s">
        <v>275</v>
      </c>
      <c r="G780" s="246" t="s">
        <v>275</v>
      </c>
      <c r="H780" s="246" t="s">
        <v>275</v>
      </c>
      <c r="I780" s="246" t="s">
        <v>275</v>
      </c>
      <c r="J780" s="150" t="s">
        <v>925</v>
      </c>
      <c r="K780" s="150">
        <f>K782+K787*$AD$787+K789*$AD$789</f>
        <v>3.4265537026257369</v>
      </c>
      <c r="L780" s="150">
        <f t="shared" ref="L780:AA780" si="310">L782+L787*$AD$787+L789*$AD$789</f>
        <v>17.902349154921726</v>
      </c>
      <c r="M780" s="150">
        <f t="shared" si="310"/>
        <v>4.7351085922687206</v>
      </c>
      <c r="N780" s="150">
        <f t="shared" si="310"/>
        <v>2.5843677819053208</v>
      </c>
      <c r="O780" s="150">
        <f t="shared" si="310"/>
        <v>7.7925255166957381</v>
      </c>
      <c r="P780" s="150">
        <f t="shared" si="310"/>
        <v>3.8394139818984723</v>
      </c>
      <c r="Q780" s="150">
        <f t="shared" si="310"/>
        <v>34.91635191755941</v>
      </c>
      <c r="R780" s="150">
        <f t="shared" si="310"/>
        <v>49.448732399805522</v>
      </c>
      <c r="S780" s="150">
        <f t="shared" si="310"/>
        <v>8.8044479445732939</v>
      </c>
      <c r="T780" s="150">
        <f t="shared" si="310"/>
        <v>34.196850814007313</v>
      </c>
      <c r="U780" s="150">
        <f t="shared" si="310"/>
        <v>44.871813671583453</v>
      </c>
      <c r="V780" s="150">
        <f t="shared" si="310"/>
        <v>12.935057728949261</v>
      </c>
      <c r="W780" s="150">
        <f t="shared" si="310"/>
        <v>3.1349742720870424</v>
      </c>
      <c r="X780" s="150">
        <f t="shared" si="310"/>
        <v>2.1627332732359106</v>
      </c>
      <c r="Y780" s="150">
        <f t="shared" si="310"/>
        <v>43.008472372608296</v>
      </c>
      <c r="Z780" s="150">
        <f t="shared" si="310"/>
        <v>3.7112821488368559</v>
      </c>
      <c r="AA780" s="150">
        <f t="shared" si="310"/>
        <v>10.023570937209639</v>
      </c>
      <c r="AB780" s="150" t="s">
        <v>925</v>
      </c>
      <c r="AC780" s="146" t="s">
        <v>2565</v>
      </c>
      <c r="AD780" s="247" t="s">
        <v>275</v>
      </c>
      <c r="AE780" s="248" t="s">
        <v>275</v>
      </c>
      <c r="AF780" s="249" t="s">
        <v>275</v>
      </c>
      <c r="AG780" s="148" t="s">
        <v>275</v>
      </c>
      <c r="AH780" s="250" t="s">
        <v>275</v>
      </c>
      <c r="AI780" s="149" t="s">
        <v>275</v>
      </c>
      <c r="AJ780" s="94"/>
    </row>
    <row r="781" spans="1:36" ht="39" outlineLevel="1" x14ac:dyDescent="0.3">
      <c r="A781" s="145">
        <v>764</v>
      </c>
      <c r="B781" s="146" t="s">
        <v>923</v>
      </c>
      <c r="C781" s="146" t="s">
        <v>456</v>
      </c>
      <c r="D781" s="145" t="s">
        <v>2429</v>
      </c>
      <c r="E781" s="245" t="s">
        <v>275</v>
      </c>
      <c r="F781" s="246" t="s">
        <v>275</v>
      </c>
      <c r="G781" s="246" t="s">
        <v>275</v>
      </c>
      <c r="H781" s="246" t="s">
        <v>275</v>
      </c>
      <c r="I781" s="246" t="s">
        <v>275</v>
      </c>
      <c r="J781" s="150" t="s">
        <v>925</v>
      </c>
      <c r="K781" s="150">
        <f>K782+K788*$AD$788+K789*$AD$789</f>
        <v>2.6217941926172972</v>
      </c>
      <c r="L781" s="150">
        <f t="shared" ref="L781:AA781" si="311">L782+L788*$AD$788+L789*$AD$789</f>
        <v>1.4961117172201126</v>
      </c>
      <c r="M781" s="150">
        <f t="shared" si="311"/>
        <v>0.36534748681494</v>
      </c>
      <c r="N781" s="150">
        <f t="shared" si="311"/>
        <v>0.60084889858967683</v>
      </c>
      <c r="O781" s="150">
        <f t="shared" si="311"/>
        <v>0.38474622375684397</v>
      </c>
      <c r="P781" s="150">
        <f t="shared" si="311"/>
        <v>0.53109641973921873</v>
      </c>
      <c r="Q781" s="150">
        <f t="shared" si="311"/>
        <v>0.92933974643228701</v>
      </c>
      <c r="R781" s="150">
        <f t="shared" si="311"/>
        <v>0.15099833854805395</v>
      </c>
      <c r="S781" s="150">
        <f t="shared" si="311"/>
        <v>0.14225102052216315</v>
      </c>
      <c r="T781" s="150">
        <f t="shared" si="311"/>
        <v>1.5575786714741193</v>
      </c>
      <c r="U781" s="150">
        <f t="shared" si="311"/>
        <v>0.33144024526236282</v>
      </c>
      <c r="V781" s="150">
        <f t="shared" si="311"/>
        <v>3.4186311198497932</v>
      </c>
      <c r="W781" s="150">
        <f t="shared" si="311"/>
        <v>5.9515133242436943E-2</v>
      </c>
      <c r="X781" s="150">
        <f t="shared" si="311"/>
        <v>0.15239793252351636</v>
      </c>
      <c r="Y781" s="150">
        <f t="shared" si="311"/>
        <v>1.1259951800017394</v>
      </c>
      <c r="Z781" s="150">
        <f t="shared" si="311"/>
        <v>1.4815364299175939E-2</v>
      </c>
      <c r="AA781" s="150">
        <f t="shared" si="311"/>
        <v>6.3427597215983953</v>
      </c>
      <c r="AB781" s="150" t="s">
        <v>925</v>
      </c>
      <c r="AC781" s="146" t="s">
        <v>2566</v>
      </c>
      <c r="AD781" s="247" t="s">
        <v>275</v>
      </c>
      <c r="AE781" s="248" t="s">
        <v>275</v>
      </c>
      <c r="AF781" s="249" t="s">
        <v>275</v>
      </c>
      <c r="AG781" s="148" t="s">
        <v>275</v>
      </c>
      <c r="AH781" s="250" t="s">
        <v>275</v>
      </c>
      <c r="AI781" s="149" t="s">
        <v>275</v>
      </c>
      <c r="AJ781" s="94"/>
    </row>
    <row r="782" spans="1:36" ht="52" outlineLevel="1" x14ac:dyDescent="0.3">
      <c r="A782" s="165">
        <v>765</v>
      </c>
      <c r="B782" s="166" t="s">
        <v>923</v>
      </c>
      <c r="C782" s="293" t="s">
        <v>456</v>
      </c>
      <c r="D782" s="187" t="s">
        <v>2023</v>
      </c>
      <c r="E782" s="188" t="s">
        <v>3888</v>
      </c>
      <c r="F782" s="189">
        <v>6</v>
      </c>
      <c r="G782" s="190">
        <v>60</v>
      </c>
      <c r="H782" s="190">
        <v>44</v>
      </c>
      <c r="I782" s="190">
        <v>44</v>
      </c>
      <c r="J782" s="170" t="s">
        <v>925</v>
      </c>
      <c r="K782" s="170">
        <v>2.4876998733315521</v>
      </c>
      <c r="L782" s="170">
        <v>0</v>
      </c>
      <c r="M782" s="170">
        <v>2.2124589690243283E-2</v>
      </c>
      <c r="N782" s="170">
        <v>3.0108292466442012E-2</v>
      </c>
      <c r="O782" s="170">
        <v>0.18100095010865344</v>
      </c>
      <c r="P782" s="170">
        <v>0.3830549437975585</v>
      </c>
      <c r="Q782" s="170">
        <v>3.2850740840875448E-4</v>
      </c>
      <c r="R782" s="170">
        <v>0</v>
      </c>
      <c r="S782" s="170">
        <v>3.1294209813208768E-2</v>
      </c>
      <c r="T782" s="170">
        <v>1.3588218032968504</v>
      </c>
      <c r="U782" s="170">
        <v>0</v>
      </c>
      <c r="V782" s="170">
        <v>0</v>
      </c>
      <c r="W782" s="170">
        <v>1.4502636945168726E-2</v>
      </c>
      <c r="X782" s="170">
        <v>2.9418751900956829E-4</v>
      </c>
      <c r="Y782" s="170">
        <v>0.16117046991435557</v>
      </c>
      <c r="Z782" s="170">
        <v>0</v>
      </c>
      <c r="AA782" s="170">
        <v>0</v>
      </c>
      <c r="AB782" s="170" t="s">
        <v>925</v>
      </c>
      <c r="AC782" s="191" t="s">
        <v>1923</v>
      </c>
      <c r="AD782" s="241" t="s">
        <v>275</v>
      </c>
      <c r="AE782" s="193" t="s">
        <v>275</v>
      </c>
      <c r="AF782" s="192" t="s">
        <v>275</v>
      </c>
      <c r="AG782" s="191" t="s">
        <v>275</v>
      </c>
      <c r="AH782" s="194" t="s">
        <v>275</v>
      </c>
      <c r="AI782" s="169" t="s">
        <v>275</v>
      </c>
      <c r="AJ782" s="94"/>
    </row>
    <row r="783" spans="1:36" ht="26" outlineLevel="1" x14ac:dyDescent="0.3">
      <c r="A783" s="145">
        <v>766</v>
      </c>
      <c r="B783" s="146" t="s">
        <v>923</v>
      </c>
      <c r="C783" s="146" t="s">
        <v>275</v>
      </c>
      <c r="D783" s="145" t="s">
        <v>2024</v>
      </c>
      <c r="E783" s="245" t="s">
        <v>275</v>
      </c>
      <c r="F783" s="246" t="s">
        <v>275</v>
      </c>
      <c r="G783" s="246" t="s">
        <v>275</v>
      </c>
      <c r="H783" s="246" t="s">
        <v>275</v>
      </c>
      <c r="I783" s="246" t="s">
        <v>275</v>
      </c>
      <c r="J783" s="150" t="s">
        <v>926</v>
      </c>
      <c r="K783" s="150">
        <f>K784+K785</f>
        <v>7.1187327011262322</v>
      </c>
      <c r="L783" s="150">
        <f t="shared" ref="L783:AA783" si="312">L784+L785</f>
        <v>7.3405236152992579</v>
      </c>
      <c r="M783" s="150">
        <f t="shared" si="312"/>
        <v>1.9705471178321974E-2</v>
      </c>
      <c r="N783" s="150">
        <f t="shared" si="312"/>
        <v>3.3813629512169513E-2</v>
      </c>
      <c r="O783" s="150">
        <f t="shared" si="312"/>
        <v>0.67229881772499234</v>
      </c>
      <c r="P783" s="150">
        <f t="shared" si="312"/>
        <v>0.19927890426968559</v>
      </c>
      <c r="Q783" s="150">
        <f t="shared" si="312"/>
        <v>0.56691458538330786</v>
      </c>
      <c r="R783" s="150">
        <f t="shared" si="312"/>
        <v>2.5625078118572837</v>
      </c>
      <c r="S783" s="150">
        <f t="shared" si="312"/>
        <v>0.33345786785534354</v>
      </c>
      <c r="T783" s="150">
        <f t="shared" si="312"/>
        <v>0.55890395125565928</v>
      </c>
      <c r="U783" s="150">
        <f t="shared" si="312"/>
        <v>0.35973194120515772</v>
      </c>
      <c r="V783" s="150">
        <f t="shared" si="312"/>
        <v>0</v>
      </c>
      <c r="W783" s="150">
        <f t="shared" si="312"/>
        <v>5.4589581956321327</v>
      </c>
      <c r="X783" s="150">
        <f t="shared" si="312"/>
        <v>1.3360753935585903E-2</v>
      </c>
      <c r="Y783" s="150">
        <f t="shared" si="312"/>
        <v>1.4358816542837847</v>
      </c>
      <c r="Z783" s="150">
        <f t="shared" si="312"/>
        <v>3.5375214930483595E-4</v>
      </c>
      <c r="AA783" s="150">
        <f t="shared" si="312"/>
        <v>0</v>
      </c>
      <c r="AB783" s="150" t="s">
        <v>926</v>
      </c>
      <c r="AC783" s="148" t="s">
        <v>2028</v>
      </c>
      <c r="AD783" s="247">
        <f>AD785</f>
        <v>1.5384615384615383</v>
      </c>
      <c r="AE783" s="248" t="s">
        <v>2127</v>
      </c>
      <c r="AF783" s="249" t="s">
        <v>275</v>
      </c>
      <c r="AG783" s="148" t="s">
        <v>2413</v>
      </c>
      <c r="AH783" s="250" t="s">
        <v>275</v>
      </c>
      <c r="AI783" s="149" t="s">
        <v>275</v>
      </c>
      <c r="AJ783" s="94"/>
    </row>
    <row r="784" spans="1:36" ht="26" outlineLevel="1" x14ac:dyDescent="0.3">
      <c r="A784" s="165">
        <v>767</v>
      </c>
      <c r="B784" s="166" t="s">
        <v>275</v>
      </c>
      <c r="C784" s="293" t="s">
        <v>275</v>
      </c>
      <c r="D784" s="187" t="s">
        <v>441</v>
      </c>
      <c r="E784" s="188" t="s">
        <v>3889</v>
      </c>
      <c r="F784" s="189">
        <v>6</v>
      </c>
      <c r="G784" s="190">
        <v>60</v>
      </c>
      <c r="H784" s="190">
        <v>45</v>
      </c>
      <c r="I784" s="190">
        <v>45</v>
      </c>
      <c r="J784" s="170" t="s">
        <v>926</v>
      </c>
      <c r="K784" s="170">
        <v>3.3576429858455765</v>
      </c>
      <c r="L784" s="170">
        <v>6.9583790713796452</v>
      </c>
      <c r="M784" s="170">
        <v>0</v>
      </c>
      <c r="N784" s="170">
        <v>1.8859733148495024E-3</v>
      </c>
      <c r="O784" s="170">
        <v>5.2113038190078391E-2</v>
      </c>
      <c r="P784" s="170">
        <v>0.18228780303083861</v>
      </c>
      <c r="Q784" s="170">
        <v>0.21498778782437519</v>
      </c>
      <c r="R784" s="170">
        <v>2.4808818302206599</v>
      </c>
      <c r="S784" s="170">
        <v>0.32720911264551433</v>
      </c>
      <c r="T784" s="170">
        <v>0.50234147453031275</v>
      </c>
      <c r="U784" s="170">
        <v>0</v>
      </c>
      <c r="V784" s="170">
        <v>0</v>
      </c>
      <c r="W784" s="170">
        <v>5.4362603469564572</v>
      </c>
      <c r="X784" s="170">
        <v>0</v>
      </c>
      <c r="Y784" s="170">
        <v>0.71285644429749628</v>
      </c>
      <c r="Z784" s="170">
        <v>0</v>
      </c>
      <c r="AA784" s="170">
        <v>0</v>
      </c>
      <c r="AB784" s="170" t="s">
        <v>926</v>
      </c>
      <c r="AC784" s="191" t="s">
        <v>1923</v>
      </c>
      <c r="AD784" s="241">
        <f>AD785</f>
        <v>1.5384615384615383</v>
      </c>
      <c r="AE784" s="193" t="s">
        <v>2128</v>
      </c>
      <c r="AF784" s="192" t="s">
        <v>275</v>
      </c>
      <c r="AG784" s="191" t="s">
        <v>2027</v>
      </c>
      <c r="AH784" s="194" t="s">
        <v>275</v>
      </c>
      <c r="AI784" s="169" t="s">
        <v>275</v>
      </c>
      <c r="AJ784" s="94"/>
    </row>
    <row r="785" spans="1:36" ht="78" outlineLevel="1" x14ac:dyDescent="0.3">
      <c r="A785" s="165">
        <v>768</v>
      </c>
      <c r="B785" s="166" t="s">
        <v>275</v>
      </c>
      <c r="C785" s="293" t="s">
        <v>275</v>
      </c>
      <c r="D785" s="187" t="s">
        <v>442</v>
      </c>
      <c r="E785" s="188" t="s">
        <v>3890</v>
      </c>
      <c r="F785" s="189">
        <v>6</v>
      </c>
      <c r="G785" s="190">
        <v>61</v>
      </c>
      <c r="H785" s="190">
        <v>46</v>
      </c>
      <c r="I785" s="190">
        <v>46</v>
      </c>
      <c r="J785" s="170" t="s">
        <v>926</v>
      </c>
      <c r="K785" s="170">
        <v>3.7610897152806553</v>
      </c>
      <c r="L785" s="170">
        <v>0.38214454391961233</v>
      </c>
      <c r="M785" s="170">
        <v>1.9705471178321974E-2</v>
      </c>
      <c r="N785" s="170">
        <v>3.1927656197320013E-2</v>
      </c>
      <c r="O785" s="170">
        <v>0.62018577953491394</v>
      </c>
      <c r="P785" s="170">
        <v>1.6991101238846989E-2</v>
      </c>
      <c r="Q785" s="170">
        <v>0.35192679755893264</v>
      </c>
      <c r="R785" s="170">
        <v>8.1625981636623837E-2</v>
      </c>
      <c r="S785" s="170">
        <v>6.248755209829213E-3</v>
      </c>
      <c r="T785" s="170">
        <v>5.6562476725346512E-2</v>
      </c>
      <c r="U785" s="170">
        <v>0.35973194120515772</v>
      </c>
      <c r="V785" s="170">
        <v>0</v>
      </c>
      <c r="W785" s="170">
        <v>2.2697848675675574E-2</v>
      </c>
      <c r="X785" s="170">
        <v>1.3360753935585903E-2</v>
      </c>
      <c r="Y785" s="170">
        <v>0.72302520998628839</v>
      </c>
      <c r="Z785" s="170">
        <v>3.5375214930483595E-4</v>
      </c>
      <c r="AA785" s="170">
        <v>0</v>
      </c>
      <c r="AB785" s="170" t="s">
        <v>926</v>
      </c>
      <c r="AC785" s="191" t="s">
        <v>1923</v>
      </c>
      <c r="AD785" s="241">
        <f>1/0.65</f>
        <v>1.5384615384615383</v>
      </c>
      <c r="AE785" s="193" t="s">
        <v>2571</v>
      </c>
      <c r="AF785" s="192" t="s">
        <v>2570</v>
      </c>
      <c r="AG785" s="191" t="s">
        <v>2520</v>
      </c>
      <c r="AH785" s="375" t="s">
        <v>2517</v>
      </c>
      <c r="AI785" s="169" t="s">
        <v>275</v>
      </c>
      <c r="AJ785" s="94"/>
    </row>
    <row r="786" spans="1:36" ht="78" outlineLevel="1" x14ac:dyDescent="0.3">
      <c r="A786" s="165">
        <v>769</v>
      </c>
      <c r="B786" s="166" t="s">
        <v>923</v>
      </c>
      <c r="C786" s="293" t="s">
        <v>275</v>
      </c>
      <c r="D786" s="187" t="s">
        <v>3016</v>
      </c>
      <c r="E786" s="188" t="s">
        <v>3891</v>
      </c>
      <c r="F786" s="189">
        <v>6</v>
      </c>
      <c r="G786" s="190">
        <v>60</v>
      </c>
      <c r="H786" s="190">
        <v>48</v>
      </c>
      <c r="I786" s="190">
        <v>48</v>
      </c>
      <c r="J786" s="170" t="s">
        <v>926</v>
      </c>
      <c r="K786" s="170">
        <v>2.9297740074315293</v>
      </c>
      <c r="L786" s="170">
        <v>0.30149567047689363</v>
      </c>
      <c r="M786" s="170">
        <v>1.5440522981605146E-2</v>
      </c>
      <c r="N786" s="170">
        <v>1.048563942001606E-2</v>
      </c>
      <c r="O786" s="170">
        <v>0.47955949884525539</v>
      </c>
      <c r="P786" s="170">
        <v>1.3313949562379766E-2</v>
      </c>
      <c r="Q786" s="170">
        <v>7.5569263968352868E-2</v>
      </c>
      <c r="R786" s="170">
        <v>2.9779121575264366E-2</v>
      </c>
      <c r="S786" s="170">
        <v>4.4514943996284209E-3</v>
      </c>
      <c r="T786" s="170">
        <v>4.541624477827997E-2</v>
      </c>
      <c r="U786" s="170">
        <v>0.6779357526961699</v>
      </c>
      <c r="V786" s="170">
        <v>5.2303113120488437E-2</v>
      </c>
      <c r="W786" s="170">
        <v>2.1049947481597508E-2</v>
      </c>
      <c r="X786" s="170">
        <v>0</v>
      </c>
      <c r="Y786" s="170">
        <v>0.31626863120684029</v>
      </c>
      <c r="Z786" s="170">
        <v>1.8392367278939493E-3</v>
      </c>
      <c r="AA786" s="170">
        <v>0</v>
      </c>
      <c r="AB786" s="170" t="s">
        <v>926</v>
      </c>
      <c r="AC786" s="191" t="s">
        <v>1923</v>
      </c>
      <c r="AD786" s="241">
        <v>1.845</v>
      </c>
      <c r="AE786" s="193" t="s">
        <v>2129</v>
      </c>
      <c r="AF786" s="192" t="s">
        <v>275</v>
      </c>
      <c r="AG786" s="191" t="s">
        <v>2412</v>
      </c>
      <c r="AH786" s="375" t="s">
        <v>2404</v>
      </c>
      <c r="AI786" s="169" t="s">
        <v>275</v>
      </c>
      <c r="AJ786" s="94"/>
    </row>
    <row r="787" spans="1:36" ht="65" outlineLevel="1" x14ac:dyDescent="0.3">
      <c r="A787" s="165">
        <v>770</v>
      </c>
      <c r="B787" s="166" t="s">
        <v>923</v>
      </c>
      <c r="C787" s="166" t="s">
        <v>275</v>
      </c>
      <c r="D787" s="165" t="s">
        <v>96</v>
      </c>
      <c r="E787" s="240" t="s">
        <v>3892</v>
      </c>
      <c r="F787" s="189">
        <v>15</v>
      </c>
      <c r="G787" s="189">
        <v>150</v>
      </c>
      <c r="H787" s="189">
        <v>51</v>
      </c>
      <c r="I787" s="189">
        <v>51</v>
      </c>
      <c r="J787" s="170" t="s">
        <v>926</v>
      </c>
      <c r="K787" s="170">
        <v>4.874135039035993</v>
      </c>
      <c r="L787" s="170">
        <v>93.77788872415951</v>
      </c>
      <c r="M787" s="170">
        <v>24.281465898642018</v>
      </c>
      <c r="N787" s="170">
        <v>12.755452919682158</v>
      </c>
      <c r="O787" s="170">
        <v>39.277406995289184</v>
      </c>
      <c r="P787" s="170">
        <v>18.154023631174624</v>
      </c>
      <c r="Q787" s="170">
        <v>180.20941937720974</v>
      </c>
      <c r="R787" s="170">
        <v>259.46175821714456</v>
      </c>
      <c r="S787" s="170">
        <v>45.908838034066591</v>
      </c>
      <c r="T787" s="170">
        <v>172.36069124150566</v>
      </c>
      <c r="U787" s="170">
        <v>234.4230180332689</v>
      </c>
      <c r="V787" s="170">
        <v>65.295399773313491</v>
      </c>
      <c r="W787" s="170">
        <v>16.246511219984622</v>
      </c>
      <c r="X787" s="170">
        <v>11.361701197708021</v>
      </c>
      <c r="Y787" s="170">
        <v>225.214886806289</v>
      </c>
      <c r="Z787" s="170">
        <v>19.489696068351694</v>
      </c>
      <c r="AA787" s="170">
        <v>52.170002828063915</v>
      </c>
      <c r="AB787" s="170" t="s">
        <v>926</v>
      </c>
      <c r="AC787" s="191" t="s">
        <v>1923</v>
      </c>
      <c r="AD787" s="241">
        <v>0.19</v>
      </c>
      <c r="AE787" s="193" t="s">
        <v>2926</v>
      </c>
      <c r="AF787" s="242" t="s">
        <v>275</v>
      </c>
      <c r="AG787" s="191" t="s">
        <v>2527</v>
      </c>
      <c r="AH787" s="375" t="s">
        <v>2495</v>
      </c>
      <c r="AI787" s="169" t="s">
        <v>275</v>
      </c>
      <c r="AJ787" s="94"/>
    </row>
    <row r="788" spans="1:36" ht="104" outlineLevel="1" x14ac:dyDescent="0.3">
      <c r="A788" s="165">
        <v>771</v>
      </c>
      <c r="B788" s="166" t="s">
        <v>923</v>
      </c>
      <c r="C788" s="166" t="s">
        <v>275</v>
      </c>
      <c r="D788" s="165" t="s">
        <v>2022</v>
      </c>
      <c r="E788" s="240" t="s">
        <v>3893</v>
      </c>
      <c r="F788" s="189">
        <v>6</v>
      </c>
      <c r="G788" s="189">
        <v>61</v>
      </c>
      <c r="H788" s="189">
        <v>49</v>
      </c>
      <c r="I788" s="189">
        <v>49</v>
      </c>
      <c r="J788" s="170" t="s">
        <v>926</v>
      </c>
      <c r="K788" s="170">
        <v>8.9781349082215411E-2</v>
      </c>
      <c r="L788" s="170">
        <v>1.0445554507176333</v>
      </c>
      <c r="M788" s="170">
        <v>0.18035088731327029</v>
      </c>
      <c r="N788" s="170">
        <v>0.32561270685373489</v>
      </c>
      <c r="O788" s="170">
        <v>4.0646746762877314E-2</v>
      </c>
      <c r="P788" s="170">
        <v>0.10430072654530449</v>
      </c>
      <c r="Q788" s="170">
        <v>0.18705535780161844</v>
      </c>
      <c r="R788" s="170">
        <v>0</v>
      </c>
      <c r="S788" s="170">
        <v>4.4756903791925727E-2</v>
      </c>
      <c r="T788" s="170">
        <v>8.0851803081131893E-2</v>
      </c>
      <c r="U788" s="170">
        <v>0</v>
      </c>
      <c r="V788" s="170">
        <v>2.1383775173942716</v>
      </c>
      <c r="W788" s="170">
        <v>8.4197147848299753E-3</v>
      </c>
      <c r="X788" s="170">
        <v>0.10980703627057599</v>
      </c>
      <c r="Y788" s="170">
        <v>0.67217996243538025</v>
      </c>
      <c r="Z788" s="170">
        <v>4.8658466523650952E-3</v>
      </c>
      <c r="AA788" s="170">
        <v>4.611302098073466</v>
      </c>
      <c r="AB788" s="170" t="s">
        <v>926</v>
      </c>
      <c r="AC788" s="191" t="s">
        <v>1923</v>
      </c>
      <c r="AD788" s="241">
        <f>1/0.74</f>
        <v>1.3513513513513513</v>
      </c>
      <c r="AE788" s="193" t="s">
        <v>2562</v>
      </c>
      <c r="AF788" s="192" t="s">
        <v>2561</v>
      </c>
      <c r="AG788" s="191" t="s">
        <v>2520</v>
      </c>
      <c r="AH788" s="375" t="s">
        <v>2517</v>
      </c>
      <c r="AI788" s="169" t="s">
        <v>275</v>
      </c>
      <c r="AJ788" s="94"/>
    </row>
    <row r="789" spans="1:36" ht="78" outlineLevel="1" x14ac:dyDescent="0.3">
      <c r="A789" s="165">
        <v>772</v>
      </c>
      <c r="B789" s="166" t="s">
        <v>923</v>
      </c>
      <c r="C789" s="166" t="s">
        <v>275</v>
      </c>
      <c r="D789" s="165" t="s">
        <v>969</v>
      </c>
      <c r="E789" s="240" t="s">
        <v>3894</v>
      </c>
      <c r="F789" s="189">
        <v>6</v>
      </c>
      <c r="G789" s="189">
        <v>61</v>
      </c>
      <c r="H789" s="189">
        <v>50</v>
      </c>
      <c r="I789" s="189">
        <v>50</v>
      </c>
      <c r="J789" s="170" t="s">
        <v>926</v>
      </c>
      <c r="K789" s="170">
        <v>6.9204183617051444E-3</v>
      </c>
      <c r="L789" s="170">
        <v>4.5826719420823239E-2</v>
      </c>
      <c r="M789" s="170">
        <v>5.3932510480484357E-2</v>
      </c>
      <c r="N789" s="170">
        <v>7.0852810135104999E-2</v>
      </c>
      <c r="O789" s="170">
        <v>8.0659749312813084E-2</v>
      </c>
      <c r="P789" s="170">
        <v>3.8452835651681858E-3</v>
      </c>
      <c r="Q789" s="170">
        <v>0.36652234606024425</v>
      </c>
      <c r="R789" s="170">
        <v>8.1841917912224366E-2</v>
      </c>
      <c r="S789" s="170">
        <v>2.7357457066359416E-2</v>
      </c>
      <c r="T789" s="170">
        <v>4.850822483706662E-2</v>
      </c>
      <c r="U789" s="170">
        <v>0.17964240935629422</v>
      </c>
      <c r="V789" s="170">
        <v>0.28668388727354827</v>
      </c>
      <c r="W789" s="170">
        <v>1.8230083113710178E-2</v>
      </c>
      <c r="X789" s="170">
        <v>2.0140152587409623E-3</v>
      </c>
      <c r="Y789" s="170">
        <v>3.060889403741569E-2</v>
      </c>
      <c r="Z789" s="170">
        <v>4.4660682114004979E-3</v>
      </c>
      <c r="AA789" s="170">
        <v>6.0309159825200957E-2</v>
      </c>
      <c r="AB789" s="170" t="s">
        <v>926</v>
      </c>
      <c r="AC789" s="191" t="s">
        <v>1923</v>
      </c>
      <c r="AD789" s="241">
        <v>1.845</v>
      </c>
      <c r="AE789" s="193" t="s">
        <v>2414</v>
      </c>
      <c r="AF789" s="192" t="s">
        <v>275</v>
      </c>
      <c r="AG789" s="191" t="s">
        <v>2412</v>
      </c>
      <c r="AH789" s="375" t="s">
        <v>2404</v>
      </c>
      <c r="AI789" s="169" t="s">
        <v>275</v>
      </c>
      <c r="AJ789" s="94"/>
    </row>
    <row r="790" spans="1:36" outlineLevel="1" x14ac:dyDescent="0.3">
      <c r="A790" s="145">
        <v>773</v>
      </c>
      <c r="B790" s="146" t="s">
        <v>923</v>
      </c>
      <c r="C790" s="146" t="s">
        <v>457</v>
      </c>
      <c r="D790" s="145" t="s">
        <v>2029</v>
      </c>
      <c r="E790" s="245" t="s">
        <v>275</v>
      </c>
      <c r="F790" s="246" t="s">
        <v>275</v>
      </c>
      <c r="G790" s="246" t="s">
        <v>275</v>
      </c>
      <c r="H790" s="246" t="s">
        <v>275</v>
      </c>
      <c r="I790" s="246" t="s">
        <v>275</v>
      </c>
      <c r="J790" s="150" t="s">
        <v>925</v>
      </c>
      <c r="K790" s="150">
        <f>K792+K793*$AD$793</f>
        <v>0</v>
      </c>
      <c r="L790" s="150">
        <f t="shared" ref="L790:AA790" si="313">L792+L793*$AD$793</f>
        <v>0.40051175043906317</v>
      </c>
      <c r="M790" s="150">
        <f t="shared" si="313"/>
        <v>1.2511635615439714E-5</v>
      </c>
      <c r="N790" s="150">
        <f t="shared" si="313"/>
        <v>5.2500284975518161E-3</v>
      </c>
      <c r="O790" s="150">
        <f t="shared" si="313"/>
        <v>7.1318939997882774E-2</v>
      </c>
      <c r="P790" s="150">
        <f t="shared" si="313"/>
        <v>8.7806479304156082E-2</v>
      </c>
      <c r="Q790" s="150">
        <f t="shared" si="313"/>
        <v>3.704284456392315E-3</v>
      </c>
      <c r="R790" s="150">
        <f t="shared" si="313"/>
        <v>0.78670828586066621</v>
      </c>
      <c r="S790" s="150">
        <f t="shared" si="313"/>
        <v>0.18402922896644089</v>
      </c>
      <c r="T790" s="150">
        <f t="shared" si="313"/>
        <v>0.34705199710002838</v>
      </c>
      <c r="U790" s="150">
        <f t="shared" si="313"/>
        <v>0</v>
      </c>
      <c r="V790" s="150">
        <f t="shared" si="313"/>
        <v>0</v>
      </c>
      <c r="W790" s="150">
        <f t="shared" si="313"/>
        <v>3.8110214669783773E-2</v>
      </c>
      <c r="X790" s="150">
        <f t="shared" si="313"/>
        <v>2.8211099526246541</v>
      </c>
      <c r="Y790" s="150">
        <f t="shared" si="313"/>
        <v>5.9407087417193084E-4</v>
      </c>
      <c r="Z790" s="150">
        <f t="shared" si="313"/>
        <v>5.3187745582139803E-4</v>
      </c>
      <c r="AA790" s="150">
        <f t="shared" si="313"/>
        <v>0</v>
      </c>
      <c r="AB790" s="150" t="s">
        <v>925</v>
      </c>
      <c r="AC790" s="148" t="s">
        <v>2529</v>
      </c>
      <c r="AD790" s="247" t="s">
        <v>275</v>
      </c>
      <c r="AE790" s="248" t="s">
        <v>275</v>
      </c>
      <c r="AF790" s="249" t="s">
        <v>275</v>
      </c>
      <c r="AG790" s="148" t="s">
        <v>275</v>
      </c>
      <c r="AH790" s="250" t="s">
        <v>275</v>
      </c>
      <c r="AI790" s="149" t="s">
        <v>275</v>
      </c>
      <c r="AJ790" s="94"/>
    </row>
    <row r="791" spans="1:36" ht="65" outlineLevel="1" x14ac:dyDescent="0.3">
      <c r="A791" s="251">
        <v>774</v>
      </c>
      <c r="B791" s="252" t="s">
        <v>275</v>
      </c>
      <c r="C791" s="252" t="s">
        <v>457</v>
      </c>
      <c r="D791" s="251" t="s">
        <v>970</v>
      </c>
      <c r="E791" s="730" t="s">
        <v>275</v>
      </c>
      <c r="F791" s="253">
        <v>6</v>
      </c>
      <c r="G791" s="253">
        <v>60</v>
      </c>
      <c r="H791" s="253">
        <v>9007</v>
      </c>
      <c r="I791" s="253" t="s">
        <v>275</v>
      </c>
      <c r="J791" s="254" t="s">
        <v>925</v>
      </c>
      <c r="K791" s="254">
        <v>0</v>
      </c>
      <c r="L791" s="254">
        <v>0.31693973457581165</v>
      </c>
      <c r="M791" s="254">
        <v>1.2511635615439714E-5</v>
      </c>
      <c r="N791" s="254">
        <v>4.7548090692492301E-3</v>
      </c>
      <c r="O791" s="254">
        <v>7.126122564901681E-2</v>
      </c>
      <c r="P791" s="254">
        <v>8.7806479304155735E-2</v>
      </c>
      <c r="Q791" s="254">
        <v>3.7042844563923128E-3</v>
      </c>
      <c r="R791" s="254">
        <v>0.62771548150377754</v>
      </c>
      <c r="S791" s="254">
        <v>0.14318151552388658</v>
      </c>
      <c r="T791" s="254">
        <v>0.27697800126364114</v>
      </c>
      <c r="U791" s="254">
        <v>0</v>
      </c>
      <c r="V791" s="254">
        <v>0</v>
      </c>
      <c r="W791" s="254">
        <v>3.811021466978378E-2</v>
      </c>
      <c r="X791" s="254">
        <v>2.8211099526246532</v>
      </c>
      <c r="Y791" s="254">
        <v>1.1317175087253914E-3</v>
      </c>
      <c r="Z791" s="254">
        <v>5.318774558213976E-4</v>
      </c>
      <c r="AA791" s="254">
        <v>0</v>
      </c>
      <c r="AB791" s="254" t="s">
        <v>275</v>
      </c>
      <c r="AC791" s="255" t="s">
        <v>1976</v>
      </c>
      <c r="AD791" s="256" t="s">
        <v>275</v>
      </c>
      <c r="AE791" s="257" t="s">
        <v>275</v>
      </c>
      <c r="AF791" s="258" t="s">
        <v>275</v>
      </c>
      <c r="AG791" s="255" t="s">
        <v>275</v>
      </c>
      <c r="AH791" s="259" t="s">
        <v>275</v>
      </c>
      <c r="AI791" s="260">
        <v>9007</v>
      </c>
      <c r="AJ791" s="94"/>
    </row>
    <row r="792" spans="1:36" ht="26" outlineLevel="1" x14ac:dyDescent="0.3">
      <c r="A792" s="261">
        <v>775</v>
      </c>
      <c r="B792" s="262" t="s">
        <v>923</v>
      </c>
      <c r="C792" s="262" t="s">
        <v>457</v>
      </c>
      <c r="D792" s="263" t="s">
        <v>2030</v>
      </c>
      <c r="E792" s="263" t="s">
        <v>3895</v>
      </c>
      <c r="F792" s="264" t="s">
        <v>275</v>
      </c>
      <c r="G792" s="264" t="s">
        <v>275</v>
      </c>
      <c r="H792" s="264" t="s">
        <v>275</v>
      </c>
      <c r="I792" s="264">
        <v>89</v>
      </c>
      <c r="J792" s="265" t="s">
        <v>925</v>
      </c>
      <c r="K792" s="265">
        <v>0</v>
      </c>
      <c r="L792" s="265">
        <v>6.4564583020430355E-4</v>
      </c>
      <c r="M792" s="265">
        <v>1.2511635615439714E-5</v>
      </c>
      <c r="N792" s="265">
        <v>2.8805575487356031E-3</v>
      </c>
      <c r="O792" s="265">
        <v>7.1042794787997784E-2</v>
      </c>
      <c r="P792" s="265">
        <v>8.7806479304156082E-2</v>
      </c>
      <c r="Q792" s="265">
        <v>3.704284456392315E-3</v>
      </c>
      <c r="R792" s="265">
        <v>2.5977164535838478E-2</v>
      </c>
      <c r="S792" s="265">
        <v>3.9221682642993838E-3</v>
      </c>
      <c r="T792" s="265">
        <v>1.1769720370902122E-2</v>
      </c>
      <c r="U792" s="265">
        <v>0</v>
      </c>
      <c r="V792" s="265">
        <v>0</v>
      </c>
      <c r="W792" s="265">
        <v>3.8110214669783773E-2</v>
      </c>
      <c r="X792" s="265">
        <v>2.8211099526246541</v>
      </c>
      <c r="Y792" s="512">
        <v>5.9407087417193084E-4</v>
      </c>
      <c r="Z792" s="265">
        <v>5.3187745582139803E-4</v>
      </c>
      <c r="AA792" s="265">
        <v>0</v>
      </c>
      <c r="AB792" s="265" t="s">
        <v>925</v>
      </c>
      <c r="AC792" s="269" t="s">
        <v>1967</v>
      </c>
      <c r="AD792" s="270" t="s">
        <v>275</v>
      </c>
      <c r="AE792" s="271" t="s">
        <v>275</v>
      </c>
      <c r="AF792" s="272" t="s">
        <v>275</v>
      </c>
      <c r="AG792" s="269" t="s">
        <v>275</v>
      </c>
      <c r="AH792" s="273" t="s">
        <v>275</v>
      </c>
      <c r="AI792" s="274">
        <v>9007</v>
      </c>
      <c r="AJ792" s="94"/>
    </row>
    <row r="793" spans="1:36" ht="26" outlineLevel="1" x14ac:dyDescent="0.3">
      <c r="A793" s="261">
        <v>776</v>
      </c>
      <c r="B793" s="262" t="s">
        <v>923</v>
      </c>
      <c r="C793" s="262" t="s">
        <v>275</v>
      </c>
      <c r="D793" s="263" t="s">
        <v>3015</v>
      </c>
      <c r="E793" s="263" t="s">
        <v>3896</v>
      </c>
      <c r="F793" s="264" t="s">
        <v>275</v>
      </c>
      <c r="G793" s="264" t="s">
        <v>275</v>
      </c>
      <c r="H793" s="264" t="s">
        <v>275</v>
      </c>
      <c r="I793" s="264">
        <v>90</v>
      </c>
      <c r="J793" s="265" t="s">
        <v>926</v>
      </c>
      <c r="K793" s="265">
        <v>0</v>
      </c>
      <c r="L793" s="265">
        <v>0.31629408874560733</v>
      </c>
      <c r="M793" s="265">
        <v>0</v>
      </c>
      <c r="N793" s="265">
        <v>1.8742515205136243E-3</v>
      </c>
      <c r="O793" s="265">
        <v>2.1843086101902949E-4</v>
      </c>
      <c r="P793" s="265">
        <v>0</v>
      </c>
      <c r="Q793" s="265">
        <v>0</v>
      </c>
      <c r="R793" s="265">
        <v>0.60173831696793878</v>
      </c>
      <c r="S793" s="265">
        <v>0.14246468501539392</v>
      </c>
      <c r="T793" s="265">
        <v>0.26520828089273885</v>
      </c>
      <c r="U793" s="265">
        <v>0</v>
      </c>
      <c r="V793" s="265">
        <v>0</v>
      </c>
      <c r="W793" s="265">
        <v>0</v>
      </c>
      <c r="X793" s="265">
        <v>0</v>
      </c>
      <c r="Y793" s="265">
        <v>0</v>
      </c>
      <c r="Z793" s="265">
        <v>0</v>
      </c>
      <c r="AA793" s="265">
        <v>0</v>
      </c>
      <c r="AB793" s="265" t="s">
        <v>926</v>
      </c>
      <c r="AC793" s="269" t="s">
        <v>1967</v>
      </c>
      <c r="AD793" s="270">
        <f>AD756</f>
        <v>1.2642225031605563</v>
      </c>
      <c r="AE793" s="271" t="s">
        <v>2130</v>
      </c>
      <c r="AF793" s="741" t="s">
        <v>275</v>
      </c>
      <c r="AG793" s="269" t="s">
        <v>2528</v>
      </c>
      <c r="AH793" s="273" t="s">
        <v>275</v>
      </c>
      <c r="AI793" s="274">
        <v>9007</v>
      </c>
      <c r="AJ793" s="94"/>
    </row>
    <row r="794" spans="1:36" outlineLevel="1" x14ac:dyDescent="0.3">
      <c r="A794" s="145">
        <v>777</v>
      </c>
      <c r="B794" s="146" t="s">
        <v>923</v>
      </c>
      <c r="C794" s="146" t="s">
        <v>459</v>
      </c>
      <c r="D794" s="145" t="s">
        <v>3164</v>
      </c>
      <c r="E794" s="245" t="s">
        <v>275</v>
      </c>
      <c r="F794" s="246" t="s">
        <v>275</v>
      </c>
      <c r="G794" s="246" t="s">
        <v>275</v>
      </c>
      <c r="H794" s="246" t="s">
        <v>275</v>
      </c>
      <c r="I794" s="246" t="s">
        <v>275</v>
      </c>
      <c r="J794" s="150" t="s">
        <v>925</v>
      </c>
      <c r="K794" s="150">
        <f t="shared" ref="K794:AA794" si="314">K795+K796*$AD$796</f>
        <v>4.9949794982174341E-2</v>
      </c>
      <c r="L794" s="150">
        <f t="shared" si="314"/>
        <v>7.0539946188663336</v>
      </c>
      <c r="M794" s="150">
        <f t="shared" si="314"/>
        <v>9.5453333866316548E-2</v>
      </c>
      <c r="N794" s="150">
        <f t="shared" si="314"/>
        <v>1.7076957841232989</v>
      </c>
      <c r="O794" s="150">
        <f t="shared" si="314"/>
        <v>0.96185261453439352</v>
      </c>
      <c r="P794" s="150">
        <f t="shared" si="314"/>
        <v>4.2456925524249643E-2</v>
      </c>
      <c r="Q794" s="150">
        <f t="shared" si="314"/>
        <v>7.4973538093002432</v>
      </c>
      <c r="R794" s="150">
        <f t="shared" si="314"/>
        <v>6.2572288323696101</v>
      </c>
      <c r="S794" s="150">
        <f t="shared" si="314"/>
        <v>0.15430340161662567</v>
      </c>
      <c r="T794" s="150">
        <f t="shared" si="314"/>
        <v>4.8705386814347076</v>
      </c>
      <c r="U794" s="150">
        <f t="shared" si="314"/>
        <v>3.1585615913440148</v>
      </c>
      <c r="V794" s="150">
        <f t="shared" si="314"/>
        <v>2.9759414682920147</v>
      </c>
      <c r="W794" s="150">
        <f t="shared" si="314"/>
        <v>0.3691507975399575</v>
      </c>
      <c r="X794" s="150">
        <f t="shared" si="314"/>
        <v>6.7682283083787709E-2</v>
      </c>
      <c r="Y794" s="150">
        <f t="shared" si="314"/>
        <v>2.7928032896330146</v>
      </c>
      <c r="Z794" s="150">
        <f t="shared" si="314"/>
        <v>0.10227604643216677</v>
      </c>
      <c r="AA794" s="150">
        <f t="shared" si="314"/>
        <v>0</v>
      </c>
      <c r="AB794" s="150" t="s">
        <v>925</v>
      </c>
      <c r="AC794" s="148" t="s">
        <v>2585</v>
      </c>
      <c r="AD794" s="247" t="s">
        <v>275</v>
      </c>
      <c r="AE794" s="248" t="s">
        <v>275</v>
      </c>
      <c r="AF794" s="249" t="s">
        <v>275</v>
      </c>
      <c r="AG794" s="148" t="s">
        <v>275</v>
      </c>
      <c r="AH794" s="250" t="s">
        <v>275</v>
      </c>
      <c r="AI794" s="149" t="s">
        <v>275</v>
      </c>
      <c r="AJ794" s="94"/>
    </row>
    <row r="795" spans="1:36" ht="26" outlineLevel="1" x14ac:dyDescent="0.3">
      <c r="A795" s="165">
        <v>778</v>
      </c>
      <c r="B795" s="166" t="s">
        <v>923</v>
      </c>
      <c r="C795" s="166" t="s">
        <v>459</v>
      </c>
      <c r="D795" s="187" t="s">
        <v>2041</v>
      </c>
      <c r="E795" s="188" t="s">
        <v>3897</v>
      </c>
      <c r="F795" s="189">
        <v>6</v>
      </c>
      <c r="G795" s="190">
        <v>60</v>
      </c>
      <c r="H795" s="190">
        <v>75</v>
      </c>
      <c r="I795" s="190">
        <v>75</v>
      </c>
      <c r="J795" s="170" t="s">
        <v>925</v>
      </c>
      <c r="K795" s="170">
        <v>2.5056970697070379E-4</v>
      </c>
      <c r="L795" s="170">
        <v>0</v>
      </c>
      <c r="M795" s="170">
        <v>1.6731418420912362E-5</v>
      </c>
      <c r="N795" s="170">
        <v>0.44847960553761412</v>
      </c>
      <c r="O795" s="170">
        <v>9.143409221405347E-5</v>
      </c>
      <c r="P795" s="170">
        <v>1.0349793194659609E-2</v>
      </c>
      <c r="Q795" s="170">
        <v>0</v>
      </c>
      <c r="R795" s="170">
        <v>0</v>
      </c>
      <c r="S795" s="170">
        <v>3.3379935136190476E-4</v>
      </c>
      <c r="T795" s="170">
        <v>1.3677601985247579E-2</v>
      </c>
      <c r="U795" s="170">
        <v>0</v>
      </c>
      <c r="V795" s="170">
        <v>0.23278309943902431</v>
      </c>
      <c r="W795" s="170">
        <v>1.9193582504746579E-3</v>
      </c>
      <c r="X795" s="170">
        <v>1.8507153846695809E-2</v>
      </c>
      <c r="Y795" s="170">
        <v>0</v>
      </c>
      <c r="Z795" s="170">
        <v>8.8204590838164676E-2</v>
      </c>
      <c r="AA795" s="170">
        <v>0</v>
      </c>
      <c r="AB795" s="170" t="s">
        <v>925</v>
      </c>
      <c r="AC795" s="191" t="s">
        <v>1923</v>
      </c>
      <c r="AD795" s="241" t="s">
        <v>275</v>
      </c>
      <c r="AE795" s="193" t="s">
        <v>275</v>
      </c>
      <c r="AF795" s="192" t="s">
        <v>275</v>
      </c>
      <c r="AG795" s="191" t="s">
        <v>275</v>
      </c>
      <c r="AH795" s="194" t="s">
        <v>275</v>
      </c>
      <c r="AI795" s="169" t="s">
        <v>275</v>
      </c>
      <c r="AJ795" s="94"/>
    </row>
    <row r="796" spans="1:36" ht="78" outlineLevel="1" x14ac:dyDescent="0.3">
      <c r="A796" s="165">
        <v>779</v>
      </c>
      <c r="B796" s="166" t="s">
        <v>923</v>
      </c>
      <c r="C796" s="166" t="s">
        <v>459</v>
      </c>
      <c r="D796" s="187" t="s">
        <v>2430</v>
      </c>
      <c r="E796" s="188" t="s">
        <v>3898</v>
      </c>
      <c r="F796" s="189">
        <v>6</v>
      </c>
      <c r="G796" s="190">
        <v>61</v>
      </c>
      <c r="H796" s="190">
        <v>76</v>
      </c>
      <c r="I796" s="190">
        <v>76</v>
      </c>
      <c r="J796" s="170" t="s">
        <v>926</v>
      </c>
      <c r="K796" s="170">
        <v>2.7334573901362003E-2</v>
      </c>
      <c r="L796" s="170">
        <v>3.8796970403764837</v>
      </c>
      <c r="M796" s="170">
        <v>5.2490131346342603E-2</v>
      </c>
      <c r="N796" s="170">
        <v>0.69256889822212664</v>
      </c>
      <c r="O796" s="170">
        <v>0.52896864924319875</v>
      </c>
      <c r="P796" s="170">
        <v>1.7658922781274518E-2</v>
      </c>
      <c r="Q796" s="170">
        <v>4.1235445951151339</v>
      </c>
      <c r="R796" s="170">
        <v>3.4414758578032858</v>
      </c>
      <c r="S796" s="170">
        <v>8.4683281245895067E-2</v>
      </c>
      <c r="T796" s="170">
        <v>2.6712735936972032</v>
      </c>
      <c r="U796" s="170">
        <v>1.7372088752392083</v>
      </c>
      <c r="V796" s="170">
        <v>1.508737102869145</v>
      </c>
      <c r="W796" s="170">
        <v>0.20197729160921554</v>
      </c>
      <c r="X796" s="170">
        <v>2.7046321080400542E-2</v>
      </c>
      <c r="Y796" s="170">
        <v>1.536041809298158</v>
      </c>
      <c r="Z796" s="170">
        <v>7.7393005767011497E-3</v>
      </c>
      <c r="AA796" s="170">
        <v>0</v>
      </c>
      <c r="AB796" s="170" t="s">
        <v>926</v>
      </c>
      <c r="AC796" s="191" t="s">
        <v>1923</v>
      </c>
      <c r="AD796" s="241">
        <f>1/0.55</f>
        <v>1.8181818181818181</v>
      </c>
      <c r="AE796" s="193" t="s">
        <v>2584</v>
      </c>
      <c r="AF796" s="242">
        <v>0.55000000000000004</v>
      </c>
      <c r="AG796" s="191" t="s">
        <v>2520</v>
      </c>
      <c r="AH796" s="375" t="s">
        <v>2517</v>
      </c>
      <c r="AI796" s="169" t="s">
        <v>275</v>
      </c>
      <c r="AJ796" s="94"/>
    </row>
    <row r="797" spans="1:36" x14ac:dyDescent="0.3">
      <c r="A797" s="138">
        <v>780</v>
      </c>
      <c r="B797" s="138" t="s">
        <v>923</v>
      </c>
      <c r="C797" s="172" t="s">
        <v>3519</v>
      </c>
      <c r="D797" s="138" t="s">
        <v>3520</v>
      </c>
      <c r="E797" s="172" t="s">
        <v>275</v>
      </c>
      <c r="F797" s="141" t="s">
        <v>275</v>
      </c>
      <c r="G797" s="141" t="s">
        <v>275</v>
      </c>
      <c r="H797" s="141" t="s">
        <v>275</v>
      </c>
      <c r="I797" s="141" t="s">
        <v>275</v>
      </c>
      <c r="J797" s="244" t="s">
        <v>275</v>
      </c>
      <c r="K797" s="244" t="s">
        <v>275</v>
      </c>
      <c r="L797" s="244" t="s">
        <v>275</v>
      </c>
      <c r="M797" s="244" t="s">
        <v>275</v>
      </c>
      <c r="N797" s="244" t="s">
        <v>275</v>
      </c>
      <c r="O797" s="244" t="s">
        <v>275</v>
      </c>
      <c r="P797" s="244" t="s">
        <v>275</v>
      </c>
      <c r="Q797" s="244" t="s">
        <v>275</v>
      </c>
      <c r="R797" s="244" t="s">
        <v>275</v>
      </c>
      <c r="S797" s="244" t="s">
        <v>275</v>
      </c>
      <c r="T797" s="244" t="s">
        <v>275</v>
      </c>
      <c r="U797" s="244" t="s">
        <v>275</v>
      </c>
      <c r="V797" s="244" t="s">
        <v>275</v>
      </c>
      <c r="W797" s="244" t="s">
        <v>275</v>
      </c>
      <c r="X797" s="244" t="s">
        <v>275</v>
      </c>
      <c r="Y797" s="244" t="s">
        <v>275</v>
      </c>
      <c r="Z797" s="244" t="s">
        <v>275</v>
      </c>
      <c r="AA797" s="244" t="s">
        <v>275</v>
      </c>
      <c r="AB797" s="244" t="s">
        <v>275</v>
      </c>
      <c r="AC797" s="140" t="s">
        <v>275</v>
      </c>
      <c r="AD797" s="341" t="s">
        <v>275</v>
      </c>
      <c r="AE797" s="143" t="s">
        <v>275</v>
      </c>
      <c r="AF797" s="142" t="s">
        <v>275</v>
      </c>
      <c r="AG797" s="140" t="s">
        <v>275</v>
      </c>
      <c r="AH797" s="144" t="s">
        <v>275</v>
      </c>
      <c r="AI797" s="141" t="s">
        <v>275</v>
      </c>
      <c r="AJ797" s="94"/>
    </row>
    <row r="798" spans="1:36" outlineLevel="1" x14ac:dyDescent="0.3">
      <c r="A798" s="145">
        <v>781</v>
      </c>
      <c r="B798" s="146" t="s">
        <v>923</v>
      </c>
      <c r="C798" s="146" t="s">
        <v>3521</v>
      </c>
      <c r="D798" s="145" t="s">
        <v>3522</v>
      </c>
      <c r="E798" s="245" t="s">
        <v>275</v>
      </c>
      <c r="F798" s="246" t="s">
        <v>275</v>
      </c>
      <c r="G798" s="246" t="s">
        <v>275</v>
      </c>
      <c r="H798" s="246" t="s">
        <v>275</v>
      </c>
      <c r="I798" s="246" t="s">
        <v>275</v>
      </c>
      <c r="J798" s="150" t="s">
        <v>1382</v>
      </c>
      <c r="K798" s="150">
        <f>K799</f>
        <v>45.398431841365678</v>
      </c>
      <c r="L798" s="150">
        <f t="shared" ref="L798:AA798" si="315">L799</f>
        <v>14.994265128875593</v>
      </c>
      <c r="M798" s="150">
        <f t="shared" si="315"/>
        <v>84.880211367634004</v>
      </c>
      <c r="N798" s="150">
        <f t="shared" si="315"/>
        <v>111.73201021784486</v>
      </c>
      <c r="O798" s="150">
        <f t="shared" si="315"/>
        <v>194.75438401528098</v>
      </c>
      <c r="P798" s="150">
        <f t="shared" si="315"/>
        <v>93.11693153516218</v>
      </c>
      <c r="Q798" s="150">
        <f t="shared" si="315"/>
        <v>20.959510348713863</v>
      </c>
      <c r="R798" s="150">
        <f t="shared" si="315"/>
        <v>16.0424205242672</v>
      </c>
      <c r="S798" s="150">
        <f t="shared" si="315"/>
        <v>339.67348372349193</v>
      </c>
      <c r="T798" s="150">
        <f t="shared" si="315"/>
        <v>75.506156504013973</v>
      </c>
      <c r="U798" s="150">
        <f t="shared" si="315"/>
        <v>16.855130377960872</v>
      </c>
      <c r="V798" s="150">
        <f t="shared" si="315"/>
        <v>86.128161075077827</v>
      </c>
      <c r="W798" s="150">
        <f t="shared" si="315"/>
        <v>52.546399535003715</v>
      </c>
      <c r="X798" s="150">
        <f t="shared" si="315"/>
        <v>286.02325465722993</v>
      </c>
      <c r="Y798" s="150">
        <f t="shared" si="315"/>
        <v>18.638894442296657</v>
      </c>
      <c r="Z798" s="150">
        <f t="shared" si="315"/>
        <v>19.67304644127023</v>
      </c>
      <c r="AA798" s="150">
        <f t="shared" si="315"/>
        <v>75.093576292523082</v>
      </c>
      <c r="AB798" s="150" t="s">
        <v>1382</v>
      </c>
      <c r="AC798" s="148" t="s">
        <v>3545</v>
      </c>
      <c r="AD798" s="247" t="s">
        <v>275</v>
      </c>
      <c r="AE798" s="248" t="s">
        <v>980</v>
      </c>
      <c r="AF798" s="249" t="s">
        <v>275</v>
      </c>
      <c r="AG798" s="148" t="s">
        <v>275</v>
      </c>
      <c r="AH798" s="250" t="s">
        <v>275</v>
      </c>
      <c r="AI798" s="149" t="s">
        <v>275</v>
      </c>
      <c r="AJ798" s="94"/>
    </row>
    <row r="799" spans="1:36" ht="39" outlineLevel="1" x14ac:dyDescent="0.3">
      <c r="A799" s="145">
        <v>782</v>
      </c>
      <c r="B799" s="146" t="s">
        <v>923</v>
      </c>
      <c r="C799" s="280" t="s">
        <v>2995</v>
      </c>
      <c r="D799" s="145" t="s">
        <v>2074</v>
      </c>
      <c r="E799" s="245" t="s">
        <v>275</v>
      </c>
      <c r="F799" s="246" t="s">
        <v>275</v>
      </c>
      <c r="G799" s="246" t="s">
        <v>275</v>
      </c>
      <c r="H799" s="246" t="s">
        <v>275</v>
      </c>
      <c r="I799" s="246" t="s">
        <v>275</v>
      </c>
      <c r="J799" s="150" t="s">
        <v>1382</v>
      </c>
      <c r="K799" s="151">
        <f t="shared" ref="K799:AA799" si="316">K830+K833*$AD$833+K837*$AD$837+K838*$AD$838+K840*$AD$840+K841*$AD$841</f>
        <v>45.398431841365678</v>
      </c>
      <c r="L799" s="151">
        <f t="shared" si="316"/>
        <v>14.994265128875593</v>
      </c>
      <c r="M799" s="151">
        <f t="shared" si="316"/>
        <v>84.880211367634004</v>
      </c>
      <c r="N799" s="151">
        <f t="shared" si="316"/>
        <v>111.73201021784486</v>
      </c>
      <c r="O799" s="151">
        <f t="shared" si="316"/>
        <v>194.75438401528098</v>
      </c>
      <c r="P799" s="151">
        <f t="shared" si="316"/>
        <v>93.11693153516218</v>
      </c>
      <c r="Q799" s="151">
        <f t="shared" si="316"/>
        <v>20.959510348713863</v>
      </c>
      <c r="R799" s="151">
        <f t="shared" si="316"/>
        <v>16.0424205242672</v>
      </c>
      <c r="S799" s="151">
        <f t="shared" si="316"/>
        <v>339.67348372349193</v>
      </c>
      <c r="T799" s="151">
        <f t="shared" si="316"/>
        <v>75.506156504013973</v>
      </c>
      <c r="U799" s="151">
        <f t="shared" si="316"/>
        <v>16.855130377960872</v>
      </c>
      <c r="V799" s="151">
        <f t="shared" si="316"/>
        <v>86.128161075077827</v>
      </c>
      <c r="W799" s="151">
        <f t="shared" si="316"/>
        <v>52.546399535003715</v>
      </c>
      <c r="X799" s="151">
        <f t="shared" si="316"/>
        <v>286.02325465722993</v>
      </c>
      <c r="Y799" s="151">
        <f t="shared" si="316"/>
        <v>18.638894442296657</v>
      </c>
      <c r="Z799" s="151">
        <f t="shared" si="316"/>
        <v>19.67304644127023</v>
      </c>
      <c r="AA799" s="151">
        <f t="shared" si="316"/>
        <v>75.093576292523082</v>
      </c>
      <c r="AB799" s="150" t="s">
        <v>1382</v>
      </c>
      <c r="AC799" s="148" t="s">
        <v>2076</v>
      </c>
      <c r="AD799" s="247" t="s">
        <v>275</v>
      </c>
      <c r="AE799" s="248" t="s">
        <v>980</v>
      </c>
      <c r="AF799" s="249" t="s">
        <v>275</v>
      </c>
      <c r="AG799" s="148" t="s">
        <v>275</v>
      </c>
      <c r="AH799" s="250" t="s">
        <v>275</v>
      </c>
      <c r="AI799" s="149" t="s">
        <v>275</v>
      </c>
      <c r="AJ799" s="94"/>
    </row>
    <row r="800" spans="1:36" ht="39" outlineLevel="1" x14ac:dyDescent="0.3">
      <c r="A800" s="145">
        <v>783</v>
      </c>
      <c r="B800" s="146" t="s">
        <v>923</v>
      </c>
      <c r="C800" s="280" t="s">
        <v>2995</v>
      </c>
      <c r="D800" s="145" t="s">
        <v>2051</v>
      </c>
      <c r="E800" s="245" t="s">
        <v>275</v>
      </c>
      <c r="F800" s="246" t="s">
        <v>275</v>
      </c>
      <c r="G800" s="246" t="s">
        <v>275</v>
      </c>
      <c r="H800" s="246" t="s">
        <v>275</v>
      </c>
      <c r="I800" s="246" t="s">
        <v>275</v>
      </c>
      <c r="J800" s="150" t="s">
        <v>1382</v>
      </c>
      <c r="K800" s="150">
        <f t="shared" ref="K800:AA800" si="317">K830+K833*$AD$833+K837*$AD$837+K840*$AD$840+K841*$AD$841</f>
        <v>45.391447836838324</v>
      </c>
      <c r="L800" s="150">
        <f t="shared" si="317"/>
        <v>14.993719373423447</v>
      </c>
      <c r="M800" s="150">
        <f t="shared" si="317"/>
        <v>84.880211367634004</v>
      </c>
      <c r="N800" s="150">
        <f t="shared" si="317"/>
        <v>111.72882957945002</v>
      </c>
      <c r="O800" s="150">
        <f t="shared" si="317"/>
        <v>194.75438401528098</v>
      </c>
      <c r="P800" s="150">
        <f t="shared" si="317"/>
        <v>93.115701198726157</v>
      </c>
      <c r="Q800" s="150">
        <f t="shared" si="317"/>
        <v>20.959510348713863</v>
      </c>
      <c r="R800" s="150">
        <f t="shared" si="317"/>
        <v>16.0424205242672</v>
      </c>
      <c r="S800" s="150">
        <f t="shared" si="317"/>
        <v>339.66492001043207</v>
      </c>
      <c r="T800" s="150">
        <f t="shared" si="317"/>
        <v>75.506156504013973</v>
      </c>
      <c r="U800" s="150">
        <f t="shared" si="317"/>
        <v>16.855130377960872</v>
      </c>
      <c r="V800" s="150">
        <f t="shared" si="317"/>
        <v>86.118876293785988</v>
      </c>
      <c r="W800" s="150">
        <f t="shared" si="317"/>
        <v>52.541737026907292</v>
      </c>
      <c r="X800" s="150">
        <f t="shared" si="317"/>
        <v>285.97794735183112</v>
      </c>
      <c r="Y800" s="150">
        <f t="shared" si="317"/>
        <v>18.638894442296657</v>
      </c>
      <c r="Z800" s="150">
        <f t="shared" si="317"/>
        <v>19.67304644127023</v>
      </c>
      <c r="AA800" s="150">
        <f t="shared" si="317"/>
        <v>75.093576292523082</v>
      </c>
      <c r="AB800" s="150" t="s">
        <v>1382</v>
      </c>
      <c r="AC800" s="148" t="s">
        <v>2080</v>
      </c>
      <c r="AD800" s="247" t="s">
        <v>275</v>
      </c>
      <c r="AE800" s="248" t="s">
        <v>980</v>
      </c>
      <c r="AF800" s="249" t="s">
        <v>275</v>
      </c>
      <c r="AG800" s="148" t="s">
        <v>275</v>
      </c>
      <c r="AH800" s="250" t="s">
        <v>275</v>
      </c>
      <c r="AI800" s="149" t="s">
        <v>275</v>
      </c>
      <c r="AJ800" s="94"/>
    </row>
    <row r="801" spans="1:36" ht="39" outlineLevel="1" x14ac:dyDescent="0.3">
      <c r="A801" s="145">
        <v>784</v>
      </c>
      <c r="B801" s="146" t="s">
        <v>923</v>
      </c>
      <c r="C801" s="280" t="s">
        <v>2995</v>
      </c>
      <c r="D801" s="145" t="s">
        <v>2052</v>
      </c>
      <c r="E801" s="245" t="s">
        <v>275</v>
      </c>
      <c r="F801" s="246" t="s">
        <v>275</v>
      </c>
      <c r="G801" s="246" t="s">
        <v>275</v>
      </c>
      <c r="H801" s="246" t="s">
        <v>275</v>
      </c>
      <c r="I801" s="246" t="s">
        <v>275</v>
      </c>
      <c r="J801" s="150" t="s">
        <v>1382</v>
      </c>
      <c r="K801" s="150">
        <f t="shared" ref="K801:AA801" si="318">K830+K833*$AD$833+K837*$AD$837+K838*$AD$838+K840*$AD$840</f>
        <v>45.398431841365678</v>
      </c>
      <c r="L801" s="150">
        <f t="shared" si="318"/>
        <v>14.994265128875593</v>
      </c>
      <c r="M801" s="150">
        <f t="shared" si="318"/>
        <v>84.880211367634004</v>
      </c>
      <c r="N801" s="150">
        <f t="shared" si="318"/>
        <v>111.73201021784486</v>
      </c>
      <c r="O801" s="150">
        <f t="shared" si="318"/>
        <v>194.75431268585962</v>
      </c>
      <c r="P801" s="150">
        <f t="shared" si="318"/>
        <v>93.11693153516218</v>
      </c>
      <c r="Q801" s="150">
        <f t="shared" si="318"/>
        <v>20.959510348713863</v>
      </c>
      <c r="R801" s="150">
        <f t="shared" si="318"/>
        <v>16.0424205242672</v>
      </c>
      <c r="S801" s="150">
        <f t="shared" si="318"/>
        <v>339.66749166743699</v>
      </c>
      <c r="T801" s="150">
        <f t="shared" si="318"/>
        <v>74.979276855531097</v>
      </c>
      <c r="U801" s="150">
        <f t="shared" si="318"/>
        <v>16.855130377960872</v>
      </c>
      <c r="V801" s="150">
        <f t="shared" si="318"/>
        <v>86.128161075077827</v>
      </c>
      <c r="W801" s="150">
        <f t="shared" si="318"/>
        <v>52.546399535003715</v>
      </c>
      <c r="X801" s="150">
        <f t="shared" si="318"/>
        <v>286.02325465722993</v>
      </c>
      <c r="Y801" s="150">
        <f t="shared" si="318"/>
        <v>18.638894442296657</v>
      </c>
      <c r="Z801" s="150">
        <f t="shared" si="318"/>
        <v>19.67304644127023</v>
      </c>
      <c r="AA801" s="150">
        <f t="shared" si="318"/>
        <v>75.093576292523082</v>
      </c>
      <c r="AB801" s="150" t="s">
        <v>1382</v>
      </c>
      <c r="AC801" s="148" t="s">
        <v>2093</v>
      </c>
      <c r="AD801" s="247" t="s">
        <v>275</v>
      </c>
      <c r="AE801" s="248" t="s">
        <v>980</v>
      </c>
      <c r="AF801" s="249" t="s">
        <v>275</v>
      </c>
      <c r="AG801" s="148" t="s">
        <v>275</v>
      </c>
      <c r="AH801" s="250" t="s">
        <v>275</v>
      </c>
      <c r="AI801" s="149" t="s">
        <v>275</v>
      </c>
      <c r="AJ801" s="94"/>
    </row>
    <row r="802" spans="1:36" ht="39" outlineLevel="1" x14ac:dyDescent="0.3">
      <c r="A802" s="145">
        <v>785</v>
      </c>
      <c r="B802" s="146" t="s">
        <v>923</v>
      </c>
      <c r="C802" s="280" t="s">
        <v>2995</v>
      </c>
      <c r="D802" s="145" t="s">
        <v>2053</v>
      </c>
      <c r="E802" s="245" t="s">
        <v>275</v>
      </c>
      <c r="F802" s="246" t="s">
        <v>275</v>
      </c>
      <c r="G802" s="246" t="s">
        <v>275</v>
      </c>
      <c r="H802" s="246" t="s">
        <v>275</v>
      </c>
      <c r="I802" s="246" t="s">
        <v>275</v>
      </c>
      <c r="J802" s="150" t="s">
        <v>1382</v>
      </c>
      <c r="K802" s="150">
        <f t="shared" ref="K802:AA802" si="319">K830+K833*$AD$833+K837*$AD$837+K838*$AD$838+K841*$AD$841</f>
        <v>45.370433033896575</v>
      </c>
      <c r="L802" s="150">
        <f t="shared" si="319"/>
        <v>14.994265128875593</v>
      </c>
      <c r="M802" s="150">
        <f t="shared" si="319"/>
        <v>84.880211367634004</v>
      </c>
      <c r="N802" s="150">
        <f t="shared" si="319"/>
        <v>111.73201021784486</v>
      </c>
      <c r="O802" s="150">
        <f t="shared" si="319"/>
        <v>194.39615550657726</v>
      </c>
      <c r="P802" s="150">
        <f t="shared" si="319"/>
        <v>93.11693153516218</v>
      </c>
      <c r="Q802" s="150">
        <f t="shared" si="319"/>
        <v>20.959510348713863</v>
      </c>
      <c r="R802" s="150">
        <f t="shared" si="319"/>
        <v>16.0424205242672</v>
      </c>
      <c r="S802" s="150">
        <f t="shared" si="319"/>
        <v>339.52184478522878</v>
      </c>
      <c r="T802" s="150">
        <f t="shared" si="319"/>
        <v>75.407268512366542</v>
      </c>
      <c r="U802" s="150">
        <f t="shared" si="319"/>
        <v>16.855130377960872</v>
      </c>
      <c r="V802" s="150">
        <f t="shared" si="319"/>
        <v>86.128161075077827</v>
      </c>
      <c r="W802" s="150">
        <f t="shared" si="319"/>
        <v>52.546399535003715</v>
      </c>
      <c r="X802" s="150">
        <f t="shared" si="319"/>
        <v>285.42090300972001</v>
      </c>
      <c r="Y802" s="150">
        <f t="shared" si="319"/>
        <v>18.638894442296657</v>
      </c>
      <c r="Z802" s="150">
        <f t="shared" si="319"/>
        <v>19.67304644127023</v>
      </c>
      <c r="AA802" s="150">
        <f t="shared" si="319"/>
        <v>75.093576292523082</v>
      </c>
      <c r="AB802" s="150" t="s">
        <v>1382</v>
      </c>
      <c r="AC802" s="148" t="s">
        <v>2085</v>
      </c>
      <c r="AD802" s="247" t="s">
        <v>275</v>
      </c>
      <c r="AE802" s="248" t="s">
        <v>980</v>
      </c>
      <c r="AF802" s="249" t="s">
        <v>275</v>
      </c>
      <c r="AG802" s="148" t="s">
        <v>275</v>
      </c>
      <c r="AH802" s="250" t="s">
        <v>275</v>
      </c>
      <c r="AI802" s="149" t="s">
        <v>275</v>
      </c>
      <c r="AJ802" s="94"/>
    </row>
    <row r="803" spans="1:36" ht="39" outlineLevel="1" x14ac:dyDescent="0.3">
      <c r="A803" s="145">
        <v>786</v>
      </c>
      <c r="B803" s="146" t="s">
        <v>923</v>
      </c>
      <c r="C803" s="280" t="s">
        <v>2995</v>
      </c>
      <c r="D803" s="145" t="s">
        <v>2054</v>
      </c>
      <c r="E803" s="245" t="s">
        <v>275</v>
      </c>
      <c r="F803" s="246" t="s">
        <v>275</v>
      </c>
      <c r="G803" s="246" t="s">
        <v>275</v>
      </c>
      <c r="H803" s="246" t="s">
        <v>275</v>
      </c>
      <c r="I803" s="246" t="s">
        <v>275</v>
      </c>
      <c r="J803" s="150" t="s">
        <v>1382</v>
      </c>
      <c r="K803" s="150">
        <f t="shared" ref="K803:AA803" si="320">K830+K833*$AD$833+K838*$AD$838+K840*$AD$840+K841*$AD$841</f>
        <v>45.337008928035893</v>
      </c>
      <c r="L803" s="150">
        <f t="shared" si="320"/>
        <v>14.708650247584979</v>
      </c>
      <c r="M803" s="150">
        <f t="shared" si="320"/>
        <v>84.87800962222795</v>
      </c>
      <c r="N803" s="150">
        <f t="shared" si="320"/>
        <v>111.09296920417404</v>
      </c>
      <c r="O803" s="150">
        <f t="shared" si="320"/>
        <v>194.46648947611178</v>
      </c>
      <c r="P803" s="150">
        <f t="shared" si="320"/>
        <v>93.090800660957854</v>
      </c>
      <c r="Q803" s="150">
        <f t="shared" si="320"/>
        <v>19.692935290566261</v>
      </c>
      <c r="R803" s="150">
        <f t="shared" si="320"/>
        <v>15.548751658796863</v>
      </c>
      <c r="S803" s="150">
        <f t="shared" si="320"/>
        <v>338.74918684570059</v>
      </c>
      <c r="T803" s="150">
        <f t="shared" si="320"/>
        <v>75.447462912687953</v>
      </c>
      <c r="U803" s="150">
        <f t="shared" si="320"/>
        <v>16.56128018181974</v>
      </c>
      <c r="V803" s="150">
        <f t="shared" si="320"/>
        <v>86.04221549542639</v>
      </c>
      <c r="W803" s="150">
        <f t="shared" si="320"/>
        <v>52.503750918636975</v>
      </c>
      <c r="X803" s="150">
        <f t="shared" si="320"/>
        <v>285.85656111991693</v>
      </c>
      <c r="Y803" s="150">
        <f t="shared" si="320"/>
        <v>18.435116925601534</v>
      </c>
      <c r="Z803" s="150">
        <f t="shared" si="320"/>
        <v>19.671742744188379</v>
      </c>
      <c r="AA803" s="150">
        <f t="shared" si="320"/>
        <v>75.093576292523082</v>
      </c>
      <c r="AB803" s="150" t="s">
        <v>1382</v>
      </c>
      <c r="AC803" s="148" t="s">
        <v>2078</v>
      </c>
      <c r="AD803" s="247" t="s">
        <v>275</v>
      </c>
      <c r="AE803" s="248" t="s">
        <v>980</v>
      </c>
      <c r="AF803" s="249" t="s">
        <v>275</v>
      </c>
      <c r="AG803" s="148" t="s">
        <v>275</v>
      </c>
      <c r="AH803" s="250" t="s">
        <v>275</v>
      </c>
      <c r="AI803" s="149" t="s">
        <v>275</v>
      </c>
      <c r="AJ803" s="94"/>
    </row>
    <row r="804" spans="1:36" ht="39" outlineLevel="1" x14ac:dyDescent="0.3">
      <c r="A804" s="145">
        <v>787</v>
      </c>
      <c r="B804" s="146" t="s">
        <v>923</v>
      </c>
      <c r="C804" s="280" t="s">
        <v>2995</v>
      </c>
      <c r="D804" s="145" t="s">
        <v>2055</v>
      </c>
      <c r="E804" s="245" t="s">
        <v>275</v>
      </c>
      <c r="F804" s="246" t="s">
        <v>275</v>
      </c>
      <c r="G804" s="246" t="s">
        <v>275</v>
      </c>
      <c r="H804" s="246" t="s">
        <v>275</v>
      </c>
      <c r="I804" s="246" t="s">
        <v>275</v>
      </c>
      <c r="J804" s="150" t="s">
        <v>1382</v>
      </c>
      <c r="K804" s="150">
        <f t="shared" ref="K804:AA804" si="321">K830+K837*$AD$837+K838*$AD$838+K840*$AD$840+K841*$AD$841</f>
        <v>1.2627649973138433</v>
      </c>
      <c r="L804" s="150">
        <f t="shared" si="321"/>
        <v>1.5832872071903541</v>
      </c>
      <c r="M804" s="150">
        <f t="shared" si="321"/>
        <v>31.052720337022297</v>
      </c>
      <c r="N804" s="150">
        <f t="shared" si="321"/>
        <v>5.4299169237339413</v>
      </c>
      <c r="O804" s="150">
        <f t="shared" si="321"/>
        <v>0.8960426682109327</v>
      </c>
      <c r="P804" s="150">
        <f t="shared" si="321"/>
        <v>2.18306791597356</v>
      </c>
      <c r="Q804" s="150">
        <f t="shared" si="321"/>
        <v>3.6965721346031248</v>
      </c>
      <c r="R804" s="150">
        <f t="shared" si="321"/>
        <v>2.1121423714997354</v>
      </c>
      <c r="S804" s="150">
        <f t="shared" si="321"/>
        <v>1.5072132552794277</v>
      </c>
      <c r="T804" s="150">
        <f t="shared" si="321"/>
        <v>1.7466834404466078</v>
      </c>
      <c r="U804" s="150">
        <f t="shared" si="321"/>
        <v>0.29385019614113167</v>
      </c>
      <c r="V804" s="150">
        <f t="shared" si="321"/>
        <v>5.1193157592507088</v>
      </c>
      <c r="W804" s="150">
        <f t="shared" si="321"/>
        <v>13.578945216660708</v>
      </c>
      <c r="X804" s="150">
        <f t="shared" si="321"/>
        <v>4.289486686045727</v>
      </c>
      <c r="Y804" s="150">
        <f t="shared" si="321"/>
        <v>2.1667308584223237</v>
      </c>
      <c r="Z804" s="150">
        <f t="shared" si="321"/>
        <v>1.3026294481321688E-2</v>
      </c>
      <c r="AA804" s="150">
        <f t="shared" si="321"/>
        <v>8.8374705675947638</v>
      </c>
      <c r="AB804" s="150" t="s">
        <v>1382</v>
      </c>
      <c r="AC804" s="148" t="s">
        <v>2077</v>
      </c>
      <c r="AD804" s="247" t="s">
        <v>275</v>
      </c>
      <c r="AE804" s="248" t="s">
        <v>980</v>
      </c>
      <c r="AF804" s="249" t="s">
        <v>275</v>
      </c>
      <c r="AG804" s="148" t="s">
        <v>275</v>
      </c>
      <c r="AH804" s="250" t="s">
        <v>275</v>
      </c>
      <c r="AI804" s="149" t="s">
        <v>275</v>
      </c>
      <c r="AJ804" s="94"/>
    </row>
    <row r="805" spans="1:36" ht="39" outlineLevel="1" x14ac:dyDescent="0.3">
      <c r="A805" s="145">
        <v>788</v>
      </c>
      <c r="B805" s="146" t="s">
        <v>923</v>
      </c>
      <c r="C805" s="280" t="s">
        <v>2995</v>
      </c>
      <c r="D805" s="145" t="s">
        <v>2056</v>
      </c>
      <c r="E805" s="245" t="s">
        <v>275</v>
      </c>
      <c r="F805" s="246" t="s">
        <v>275</v>
      </c>
      <c r="G805" s="246" t="s">
        <v>275</v>
      </c>
      <c r="H805" s="246" t="s">
        <v>275</v>
      </c>
      <c r="I805" s="246" t="s">
        <v>275</v>
      </c>
      <c r="J805" s="150" t="s">
        <v>1382</v>
      </c>
      <c r="K805" s="150">
        <f t="shared" ref="K805:AA805" si="322">K830+K833*$AD$833+K837*$AD$837+K840*$AD$840</f>
        <v>45.391447836838324</v>
      </c>
      <c r="L805" s="150">
        <f t="shared" si="322"/>
        <v>14.993719373423447</v>
      </c>
      <c r="M805" s="150">
        <f t="shared" si="322"/>
        <v>84.880211367634004</v>
      </c>
      <c r="N805" s="150">
        <f t="shared" si="322"/>
        <v>111.72882957945002</v>
      </c>
      <c r="O805" s="150">
        <f t="shared" si="322"/>
        <v>194.75431268585962</v>
      </c>
      <c r="P805" s="150">
        <f t="shared" si="322"/>
        <v>93.115701198726157</v>
      </c>
      <c r="Q805" s="150">
        <f t="shared" si="322"/>
        <v>20.959510348713863</v>
      </c>
      <c r="R805" s="150">
        <f t="shared" si="322"/>
        <v>16.0424205242672</v>
      </c>
      <c r="S805" s="150">
        <f t="shared" si="322"/>
        <v>339.65892795437713</v>
      </c>
      <c r="T805" s="150">
        <f t="shared" si="322"/>
        <v>74.979276855531097</v>
      </c>
      <c r="U805" s="150">
        <f t="shared" si="322"/>
        <v>16.855130377960872</v>
      </c>
      <c r="V805" s="150">
        <f t="shared" si="322"/>
        <v>86.118876293785988</v>
      </c>
      <c r="W805" s="150">
        <f t="shared" si="322"/>
        <v>52.541737026907292</v>
      </c>
      <c r="X805" s="150">
        <f t="shared" si="322"/>
        <v>285.97794735183112</v>
      </c>
      <c r="Y805" s="150">
        <f t="shared" si="322"/>
        <v>18.638894442296657</v>
      </c>
      <c r="Z805" s="150">
        <f t="shared" si="322"/>
        <v>19.67304644127023</v>
      </c>
      <c r="AA805" s="150">
        <f t="shared" si="322"/>
        <v>75.093576292523082</v>
      </c>
      <c r="AB805" s="150" t="s">
        <v>1382</v>
      </c>
      <c r="AC805" s="148" t="s">
        <v>2094</v>
      </c>
      <c r="AD805" s="247" t="s">
        <v>275</v>
      </c>
      <c r="AE805" s="248" t="s">
        <v>980</v>
      </c>
      <c r="AF805" s="249" t="s">
        <v>275</v>
      </c>
      <c r="AG805" s="148" t="s">
        <v>275</v>
      </c>
      <c r="AH805" s="250" t="s">
        <v>275</v>
      </c>
      <c r="AI805" s="149" t="s">
        <v>275</v>
      </c>
      <c r="AJ805" s="94"/>
    </row>
    <row r="806" spans="1:36" ht="39" outlineLevel="1" x14ac:dyDescent="0.3">
      <c r="A806" s="145">
        <v>789</v>
      </c>
      <c r="B806" s="146" t="s">
        <v>923</v>
      </c>
      <c r="C806" s="280" t="s">
        <v>2995</v>
      </c>
      <c r="D806" s="145" t="s">
        <v>2057</v>
      </c>
      <c r="E806" s="245" t="s">
        <v>275</v>
      </c>
      <c r="F806" s="246" t="s">
        <v>275</v>
      </c>
      <c r="G806" s="246" t="s">
        <v>275</v>
      </c>
      <c r="H806" s="246" t="s">
        <v>275</v>
      </c>
      <c r="I806" s="246" t="s">
        <v>275</v>
      </c>
      <c r="J806" s="150" t="s">
        <v>1382</v>
      </c>
      <c r="K806" s="150">
        <f t="shared" ref="K806:AA806" si="323">K830+K833*$AD$833+K837*$AD$837+K841*$AD$841</f>
        <v>45.363449029369221</v>
      </c>
      <c r="L806" s="150">
        <f t="shared" si="323"/>
        <v>14.993719373423447</v>
      </c>
      <c r="M806" s="150">
        <f t="shared" si="323"/>
        <v>84.880211367634004</v>
      </c>
      <c r="N806" s="150">
        <f t="shared" si="323"/>
        <v>111.72882957945002</v>
      </c>
      <c r="O806" s="150">
        <f t="shared" si="323"/>
        <v>194.39615550657726</v>
      </c>
      <c r="P806" s="150">
        <f t="shared" si="323"/>
        <v>93.115701198726157</v>
      </c>
      <c r="Q806" s="150">
        <f t="shared" si="323"/>
        <v>20.959510348713863</v>
      </c>
      <c r="R806" s="150">
        <f t="shared" si="323"/>
        <v>16.0424205242672</v>
      </c>
      <c r="S806" s="150">
        <f t="shared" si="323"/>
        <v>339.51328107216892</v>
      </c>
      <c r="T806" s="150">
        <f t="shared" si="323"/>
        <v>75.407268512366542</v>
      </c>
      <c r="U806" s="150">
        <f t="shared" si="323"/>
        <v>16.855130377960872</v>
      </c>
      <c r="V806" s="150">
        <f t="shared" si="323"/>
        <v>86.118876293785988</v>
      </c>
      <c r="W806" s="150">
        <f t="shared" si="323"/>
        <v>52.541737026907292</v>
      </c>
      <c r="X806" s="150">
        <f t="shared" si="323"/>
        <v>285.3755957043212</v>
      </c>
      <c r="Y806" s="150">
        <f t="shared" si="323"/>
        <v>18.638894442296657</v>
      </c>
      <c r="Z806" s="150">
        <f t="shared" si="323"/>
        <v>19.67304644127023</v>
      </c>
      <c r="AA806" s="150">
        <f t="shared" si="323"/>
        <v>75.093576292523082</v>
      </c>
      <c r="AB806" s="150" t="s">
        <v>1382</v>
      </c>
      <c r="AC806" s="148" t="s">
        <v>2086</v>
      </c>
      <c r="AD806" s="247" t="s">
        <v>275</v>
      </c>
      <c r="AE806" s="248" t="s">
        <v>980</v>
      </c>
      <c r="AF806" s="249" t="s">
        <v>275</v>
      </c>
      <c r="AG806" s="148" t="s">
        <v>275</v>
      </c>
      <c r="AH806" s="250" t="s">
        <v>275</v>
      </c>
      <c r="AI806" s="149" t="s">
        <v>275</v>
      </c>
      <c r="AJ806" s="94"/>
    </row>
    <row r="807" spans="1:36" ht="39" outlineLevel="1" x14ac:dyDescent="0.3">
      <c r="A807" s="145">
        <v>790</v>
      </c>
      <c r="B807" s="146" t="s">
        <v>923</v>
      </c>
      <c r="C807" s="280" t="s">
        <v>2995</v>
      </c>
      <c r="D807" s="145" t="s">
        <v>2058</v>
      </c>
      <c r="E807" s="245" t="s">
        <v>275</v>
      </c>
      <c r="F807" s="246" t="s">
        <v>275</v>
      </c>
      <c r="G807" s="246" t="s">
        <v>275</v>
      </c>
      <c r="H807" s="246" t="s">
        <v>275</v>
      </c>
      <c r="I807" s="246" t="s">
        <v>275</v>
      </c>
      <c r="J807" s="150" t="s">
        <v>1382</v>
      </c>
      <c r="K807" s="150">
        <f t="shared" ref="K807:AA807" si="324">K830+K833*$AD$833+K837*$AD$837+K838*$AD$838</f>
        <v>45.370433033896575</v>
      </c>
      <c r="L807" s="150">
        <f t="shared" si="324"/>
        <v>14.994265128875593</v>
      </c>
      <c r="M807" s="150">
        <f t="shared" si="324"/>
        <v>84.880211367634004</v>
      </c>
      <c r="N807" s="150">
        <f t="shared" si="324"/>
        <v>111.73201021784486</v>
      </c>
      <c r="O807" s="150">
        <f t="shared" si="324"/>
        <v>194.3960841771559</v>
      </c>
      <c r="P807" s="150">
        <f t="shared" si="324"/>
        <v>93.11693153516218</v>
      </c>
      <c r="Q807" s="150">
        <f t="shared" si="324"/>
        <v>20.959510348713863</v>
      </c>
      <c r="R807" s="150">
        <f t="shared" si="324"/>
        <v>16.0424205242672</v>
      </c>
      <c r="S807" s="150">
        <f t="shared" si="324"/>
        <v>339.51585272917384</v>
      </c>
      <c r="T807" s="150">
        <f t="shared" si="324"/>
        <v>74.880388863883667</v>
      </c>
      <c r="U807" s="150">
        <f t="shared" si="324"/>
        <v>16.855130377960872</v>
      </c>
      <c r="V807" s="150">
        <f t="shared" si="324"/>
        <v>86.128161075077827</v>
      </c>
      <c r="W807" s="150">
        <f t="shared" si="324"/>
        <v>52.546399535003715</v>
      </c>
      <c r="X807" s="150">
        <f t="shared" si="324"/>
        <v>285.42090300972001</v>
      </c>
      <c r="Y807" s="150">
        <f t="shared" si="324"/>
        <v>18.638894442296657</v>
      </c>
      <c r="Z807" s="150">
        <f t="shared" si="324"/>
        <v>19.67304644127023</v>
      </c>
      <c r="AA807" s="150">
        <f t="shared" si="324"/>
        <v>75.093576292523082</v>
      </c>
      <c r="AB807" s="150" t="s">
        <v>1382</v>
      </c>
      <c r="AC807" s="148" t="s">
        <v>2095</v>
      </c>
      <c r="AD807" s="247" t="s">
        <v>275</v>
      </c>
      <c r="AE807" s="248" t="s">
        <v>980</v>
      </c>
      <c r="AF807" s="249" t="s">
        <v>275</v>
      </c>
      <c r="AG807" s="148" t="s">
        <v>275</v>
      </c>
      <c r="AH807" s="250" t="s">
        <v>275</v>
      </c>
      <c r="AI807" s="149" t="s">
        <v>275</v>
      </c>
      <c r="AJ807" s="94"/>
    </row>
    <row r="808" spans="1:36" ht="39" outlineLevel="1" x14ac:dyDescent="0.3">
      <c r="A808" s="145">
        <v>791</v>
      </c>
      <c r="B808" s="146" t="s">
        <v>923</v>
      </c>
      <c r="C808" s="280" t="s">
        <v>2995</v>
      </c>
      <c r="D808" s="145" t="s">
        <v>2060</v>
      </c>
      <c r="E808" s="245" t="s">
        <v>275</v>
      </c>
      <c r="F808" s="246" t="s">
        <v>275</v>
      </c>
      <c r="G808" s="246" t="s">
        <v>275</v>
      </c>
      <c r="H808" s="246" t="s">
        <v>275</v>
      </c>
      <c r="I808" s="246" t="s">
        <v>275</v>
      </c>
      <c r="J808" s="150" t="s">
        <v>1382</v>
      </c>
      <c r="K808" s="150">
        <f t="shared" ref="K808:AA808" si="325">K830+K833*$AD$833+K840*$AD$840+K841*$AD$841</f>
        <v>45.330024923508539</v>
      </c>
      <c r="L808" s="150">
        <f t="shared" si="325"/>
        <v>14.708104492132833</v>
      </c>
      <c r="M808" s="150">
        <f t="shared" si="325"/>
        <v>84.87800962222795</v>
      </c>
      <c r="N808" s="150">
        <f t="shared" si="325"/>
        <v>111.0897885657792</v>
      </c>
      <c r="O808" s="150">
        <f t="shared" si="325"/>
        <v>194.46648947611178</v>
      </c>
      <c r="P808" s="150">
        <f t="shared" si="325"/>
        <v>93.08957032452183</v>
      </c>
      <c r="Q808" s="150">
        <f t="shared" si="325"/>
        <v>19.692935290566261</v>
      </c>
      <c r="R808" s="150">
        <f t="shared" si="325"/>
        <v>15.548751658796863</v>
      </c>
      <c r="S808" s="150">
        <f t="shared" si="325"/>
        <v>338.74062313264074</v>
      </c>
      <c r="T808" s="150">
        <f t="shared" si="325"/>
        <v>75.447462912687953</v>
      </c>
      <c r="U808" s="150">
        <f t="shared" si="325"/>
        <v>16.56128018181974</v>
      </c>
      <c r="V808" s="150">
        <f t="shared" si="325"/>
        <v>86.032930714134551</v>
      </c>
      <c r="W808" s="150">
        <f t="shared" si="325"/>
        <v>52.499088410540551</v>
      </c>
      <c r="X808" s="150">
        <f t="shared" si="325"/>
        <v>285.81125381451812</v>
      </c>
      <c r="Y808" s="150">
        <f t="shared" si="325"/>
        <v>18.435116925601534</v>
      </c>
      <c r="Z808" s="150">
        <f t="shared" si="325"/>
        <v>19.671742744188379</v>
      </c>
      <c r="AA808" s="150">
        <f t="shared" si="325"/>
        <v>75.093576292523082</v>
      </c>
      <c r="AB808" s="150" t="s">
        <v>1382</v>
      </c>
      <c r="AC808" s="148" t="s">
        <v>2081</v>
      </c>
      <c r="AD808" s="247" t="s">
        <v>275</v>
      </c>
      <c r="AE808" s="248" t="s">
        <v>980</v>
      </c>
      <c r="AF808" s="249" t="s">
        <v>275</v>
      </c>
      <c r="AG808" s="148" t="s">
        <v>275</v>
      </c>
      <c r="AH808" s="250" t="s">
        <v>275</v>
      </c>
      <c r="AI808" s="149" t="s">
        <v>275</v>
      </c>
      <c r="AJ808" s="94"/>
    </row>
    <row r="809" spans="1:36" ht="39" outlineLevel="1" x14ac:dyDescent="0.3">
      <c r="A809" s="145">
        <v>792</v>
      </c>
      <c r="B809" s="146" t="s">
        <v>923</v>
      </c>
      <c r="C809" s="280" t="s">
        <v>2995</v>
      </c>
      <c r="D809" s="145" t="s">
        <v>2061</v>
      </c>
      <c r="E809" s="245" t="s">
        <v>275</v>
      </c>
      <c r="F809" s="246" t="s">
        <v>275</v>
      </c>
      <c r="G809" s="246" t="s">
        <v>275</v>
      </c>
      <c r="H809" s="246" t="s">
        <v>275</v>
      </c>
      <c r="I809" s="246" t="s">
        <v>275</v>
      </c>
      <c r="J809" s="150" t="s">
        <v>1382</v>
      </c>
      <c r="K809" s="150">
        <f t="shared" ref="K809:AA809" si="326">K830+K833*$AD$833+K838*$AD$838+K840*$AD$840</f>
        <v>45.337008928035893</v>
      </c>
      <c r="L809" s="150">
        <f t="shared" si="326"/>
        <v>14.708650247584979</v>
      </c>
      <c r="M809" s="150">
        <f t="shared" si="326"/>
        <v>84.87800962222795</v>
      </c>
      <c r="N809" s="150">
        <f t="shared" si="326"/>
        <v>111.09296920417404</v>
      </c>
      <c r="O809" s="150">
        <f t="shared" si="326"/>
        <v>194.46641814669042</v>
      </c>
      <c r="P809" s="150">
        <f t="shared" si="326"/>
        <v>93.090800660957854</v>
      </c>
      <c r="Q809" s="150">
        <f t="shared" si="326"/>
        <v>19.692935290566261</v>
      </c>
      <c r="R809" s="150">
        <f t="shared" si="326"/>
        <v>15.548751658796863</v>
      </c>
      <c r="S809" s="150">
        <f t="shared" si="326"/>
        <v>338.74319478964566</v>
      </c>
      <c r="T809" s="150">
        <f t="shared" si="326"/>
        <v>74.920583264205078</v>
      </c>
      <c r="U809" s="150">
        <f t="shared" si="326"/>
        <v>16.56128018181974</v>
      </c>
      <c r="V809" s="150">
        <f t="shared" si="326"/>
        <v>86.04221549542639</v>
      </c>
      <c r="W809" s="150">
        <f t="shared" si="326"/>
        <v>52.503750918636975</v>
      </c>
      <c r="X809" s="150">
        <f t="shared" si="326"/>
        <v>285.85656111991693</v>
      </c>
      <c r="Y809" s="150">
        <f t="shared" si="326"/>
        <v>18.435116925601534</v>
      </c>
      <c r="Z809" s="150">
        <f t="shared" si="326"/>
        <v>19.671742744188379</v>
      </c>
      <c r="AA809" s="150">
        <f t="shared" si="326"/>
        <v>75.093576292523082</v>
      </c>
      <c r="AB809" s="150" t="s">
        <v>1382</v>
      </c>
      <c r="AC809" s="148" t="s">
        <v>2097</v>
      </c>
      <c r="AD809" s="247" t="s">
        <v>275</v>
      </c>
      <c r="AE809" s="248" t="s">
        <v>980</v>
      </c>
      <c r="AF809" s="249" t="s">
        <v>275</v>
      </c>
      <c r="AG809" s="148" t="s">
        <v>275</v>
      </c>
      <c r="AH809" s="250" t="s">
        <v>275</v>
      </c>
      <c r="AI809" s="149" t="s">
        <v>275</v>
      </c>
      <c r="AJ809" s="94"/>
    </row>
    <row r="810" spans="1:36" ht="39" outlineLevel="1" x14ac:dyDescent="0.3">
      <c r="A810" s="145">
        <v>793</v>
      </c>
      <c r="B810" s="146" t="s">
        <v>923</v>
      </c>
      <c r="C810" s="280" t="s">
        <v>2995</v>
      </c>
      <c r="D810" s="145" t="s">
        <v>2062</v>
      </c>
      <c r="E810" s="245" t="s">
        <v>275</v>
      </c>
      <c r="F810" s="246" t="s">
        <v>275</v>
      </c>
      <c r="G810" s="246" t="s">
        <v>275</v>
      </c>
      <c r="H810" s="246" t="s">
        <v>275</v>
      </c>
      <c r="I810" s="246" t="s">
        <v>275</v>
      </c>
      <c r="J810" s="150" t="s">
        <v>1382</v>
      </c>
      <c r="K810" s="150">
        <f t="shared" ref="K810:AA810" si="327">K830+K833*$AD$833+K838*$AD$838+K841*$AD$841</f>
        <v>45.309010120566789</v>
      </c>
      <c r="L810" s="150">
        <f t="shared" si="327"/>
        <v>14.708650247584979</v>
      </c>
      <c r="M810" s="150">
        <f t="shared" si="327"/>
        <v>84.87800962222795</v>
      </c>
      <c r="N810" s="150">
        <f t="shared" si="327"/>
        <v>111.09296920417404</v>
      </c>
      <c r="O810" s="150">
        <f t="shared" si="327"/>
        <v>194.10826096740806</v>
      </c>
      <c r="P810" s="150">
        <f t="shared" si="327"/>
        <v>93.090800660957854</v>
      </c>
      <c r="Q810" s="150">
        <f t="shared" si="327"/>
        <v>19.692935290566261</v>
      </c>
      <c r="R810" s="150">
        <f t="shared" si="327"/>
        <v>15.548751658796863</v>
      </c>
      <c r="S810" s="150">
        <f t="shared" si="327"/>
        <v>338.59754790743744</v>
      </c>
      <c r="T810" s="150">
        <f t="shared" si="327"/>
        <v>75.348574921040523</v>
      </c>
      <c r="U810" s="150">
        <f t="shared" si="327"/>
        <v>16.56128018181974</v>
      </c>
      <c r="V810" s="150">
        <f t="shared" si="327"/>
        <v>86.04221549542639</v>
      </c>
      <c r="W810" s="150">
        <f t="shared" si="327"/>
        <v>52.503750918636975</v>
      </c>
      <c r="X810" s="150">
        <f t="shared" si="327"/>
        <v>285.25420947240701</v>
      </c>
      <c r="Y810" s="150">
        <f t="shared" si="327"/>
        <v>18.435116925601534</v>
      </c>
      <c r="Z810" s="150">
        <f t="shared" si="327"/>
        <v>19.671742744188379</v>
      </c>
      <c r="AA810" s="150">
        <f t="shared" si="327"/>
        <v>75.093576292523082</v>
      </c>
      <c r="AB810" s="150" t="s">
        <v>1382</v>
      </c>
      <c r="AC810" s="148" t="s">
        <v>2087</v>
      </c>
      <c r="AD810" s="247" t="s">
        <v>275</v>
      </c>
      <c r="AE810" s="248" t="s">
        <v>980</v>
      </c>
      <c r="AF810" s="249" t="s">
        <v>275</v>
      </c>
      <c r="AG810" s="148" t="s">
        <v>275</v>
      </c>
      <c r="AH810" s="250" t="s">
        <v>275</v>
      </c>
      <c r="AI810" s="149" t="s">
        <v>275</v>
      </c>
      <c r="AJ810" s="94"/>
    </row>
    <row r="811" spans="1:36" ht="39" outlineLevel="1" x14ac:dyDescent="0.3">
      <c r="A811" s="145">
        <v>794</v>
      </c>
      <c r="B811" s="146" t="s">
        <v>923</v>
      </c>
      <c r="C811" s="280" t="s">
        <v>2995</v>
      </c>
      <c r="D811" s="145" t="s">
        <v>2063</v>
      </c>
      <c r="E811" s="245" t="s">
        <v>275</v>
      </c>
      <c r="F811" s="246" t="s">
        <v>275</v>
      </c>
      <c r="G811" s="246" t="s">
        <v>275</v>
      </c>
      <c r="H811" s="246" t="s">
        <v>275</v>
      </c>
      <c r="I811" s="246" t="s">
        <v>275</v>
      </c>
      <c r="J811" s="150" t="s">
        <v>1382</v>
      </c>
      <c r="K811" s="150">
        <f t="shared" ref="K811:AA811" si="328">K830+K837*$AD$837+K838*$AD$838+K840*$AD$840</f>
        <v>1.2627649973138433</v>
      </c>
      <c r="L811" s="150">
        <f t="shared" si="328"/>
        <v>1.5832872071903541</v>
      </c>
      <c r="M811" s="150">
        <f t="shared" si="328"/>
        <v>31.052720337022297</v>
      </c>
      <c r="N811" s="150">
        <f t="shared" si="328"/>
        <v>5.4299169237339413</v>
      </c>
      <c r="O811" s="150">
        <f t="shared" si="328"/>
        <v>0.89597133878958435</v>
      </c>
      <c r="P811" s="150">
        <f t="shared" si="328"/>
        <v>2.18306791597356</v>
      </c>
      <c r="Q811" s="150">
        <f t="shared" si="328"/>
        <v>3.6965721346031248</v>
      </c>
      <c r="R811" s="150">
        <f t="shared" si="328"/>
        <v>2.1121423714997354</v>
      </c>
      <c r="S811" s="150">
        <f t="shared" si="328"/>
        <v>1.5012211992244995</v>
      </c>
      <c r="T811" s="150">
        <f t="shared" si="328"/>
        <v>1.2198037919637383</v>
      </c>
      <c r="U811" s="150">
        <f t="shared" si="328"/>
        <v>0.29385019614113167</v>
      </c>
      <c r="V811" s="150">
        <f t="shared" si="328"/>
        <v>5.1193157592507088</v>
      </c>
      <c r="W811" s="150">
        <f t="shared" si="328"/>
        <v>13.578945216660708</v>
      </c>
      <c r="X811" s="150">
        <f t="shared" si="328"/>
        <v>4.289486686045727</v>
      </c>
      <c r="Y811" s="150">
        <f t="shared" si="328"/>
        <v>2.1667308584223237</v>
      </c>
      <c r="Z811" s="150">
        <f t="shared" si="328"/>
        <v>1.3026294481321688E-2</v>
      </c>
      <c r="AA811" s="150">
        <f t="shared" si="328"/>
        <v>8.8374705675947638</v>
      </c>
      <c r="AB811" s="150" t="s">
        <v>1382</v>
      </c>
      <c r="AC811" s="148" t="s">
        <v>2098</v>
      </c>
      <c r="AD811" s="247" t="s">
        <v>275</v>
      </c>
      <c r="AE811" s="248" t="s">
        <v>980</v>
      </c>
      <c r="AF811" s="249" t="s">
        <v>275</v>
      </c>
      <c r="AG811" s="148" t="s">
        <v>275</v>
      </c>
      <c r="AH811" s="250" t="s">
        <v>275</v>
      </c>
      <c r="AI811" s="149" t="s">
        <v>275</v>
      </c>
      <c r="AJ811" s="94"/>
    </row>
    <row r="812" spans="1:36" ht="39" outlineLevel="1" x14ac:dyDescent="0.3">
      <c r="A812" s="145">
        <v>795</v>
      </c>
      <c r="B812" s="146" t="s">
        <v>923</v>
      </c>
      <c r="C812" s="280" t="s">
        <v>2995</v>
      </c>
      <c r="D812" s="145" t="s">
        <v>2106</v>
      </c>
      <c r="E812" s="245" t="s">
        <v>275</v>
      </c>
      <c r="F812" s="246" t="s">
        <v>275</v>
      </c>
      <c r="G812" s="246" t="s">
        <v>275</v>
      </c>
      <c r="H812" s="246" t="s">
        <v>275</v>
      </c>
      <c r="I812" s="246" t="s">
        <v>275</v>
      </c>
      <c r="J812" s="150" t="s">
        <v>1382</v>
      </c>
      <c r="K812" s="150">
        <f t="shared" ref="K812:AA812" si="329">K830+K837*$AD$837+K838*$AD$838+K841*$AD$841</f>
        <v>1.2347661898447426</v>
      </c>
      <c r="L812" s="150">
        <f t="shared" si="329"/>
        <v>1.5832872071903541</v>
      </c>
      <c r="M812" s="150">
        <f t="shared" si="329"/>
        <v>31.052720337022297</v>
      </c>
      <c r="N812" s="150">
        <f t="shared" si="329"/>
        <v>5.4299169237339413</v>
      </c>
      <c r="O812" s="150">
        <f t="shared" si="329"/>
        <v>0.53781415950722078</v>
      </c>
      <c r="P812" s="150">
        <f t="shared" si="329"/>
        <v>2.18306791597356</v>
      </c>
      <c r="Q812" s="150">
        <f t="shared" si="329"/>
        <v>3.6965721346031248</v>
      </c>
      <c r="R812" s="150">
        <f t="shared" si="329"/>
        <v>2.1121423714997354</v>
      </c>
      <c r="S812" s="150">
        <f t="shared" si="329"/>
        <v>1.3555743170163075</v>
      </c>
      <c r="T812" s="150">
        <f t="shared" si="329"/>
        <v>1.6477954487991777</v>
      </c>
      <c r="U812" s="150">
        <f t="shared" si="329"/>
        <v>0.29385019614113167</v>
      </c>
      <c r="V812" s="150">
        <f t="shared" si="329"/>
        <v>5.1193157592507088</v>
      </c>
      <c r="W812" s="150">
        <f t="shared" si="329"/>
        <v>13.578945216660708</v>
      </c>
      <c r="X812" s="150">
        <f t="shared" si="329"/>
        <v>3.6871350385357848</v>
      </c>
      <c r="Y812" s="150">
        <f t="shared" si="329"/>
        <v>2.1667308584223237</v>
      </c>
      <c r="Z812" s="150">
        <f t="shared" si="329"/>
        <v>1.3026294481321688E-2</v>
      </c>
      <c r="AA812" s="150">
        <f t="shared" si="329"/>
        <v>8.8374705675947638</v>
      </c>
      <c r="AB812" s="150" t="s">
        <v>1382</v>
      </c>
      <c r="AC812" s="148" t="s">
        <v>2088</v>
      </c>
      <c r="AD812" s="247" t="s">
        <v>275</v>
      </c>
      <c r="AE812" s="248" t="s">
        <v>980</v>
      </c>
      <c r="AF812" s="249" t="s">
        <v>275</v>
      </c>
      <c r="AG812" s="148" t="s">
        <v>275</v>
      </c>
      <c r="AH812" s="250" t="s">
        <v>275</v>
      </c>
      <c r="AI812" s="149" t="s">
        <v>275</v>
      </c>
      <c r="AJ812" s="94"/>
    </row>
    <row r="813" spans="1:36" ht="39" outlineLevel="1" x14ac:dyDescent="0.3">
      <c r="A813" s="145">
        <v>796</v>
      </c>
      <c r="B813" s="146" t="s">
        <v>923</v>
      </c>
      <c r="C813" s="280" t="s">
        <v>2995</v>
      </c>
      <c r="D813" s="145" t="s">
        <v>2064</v>
      </c>
      <c r="E813" s="245" t="s">
        <v>275</v>
      </c>
      <c r="F813" s="246" t="s">
        <v>275</v>
      </c>
      <c r="G813" s="246" t="s">
        <v>275</v>
      </c>
      <c r="H813" s="246" t="s">
        <v>275</v>
      </c>
      <c r="I813" s="246" t="s">
        <v>275</v>
      </c>
      <c r="J813" s="150" t="s">
        <v>1382</v>
      </c>
      <c r="K813" s="150">
        <f t="shared" ref="K813:AA813" si="330">K830+K838*$AD$838+K840*$AD$840+K841*$AD$841</f>
        <v>1.2013420839840614</v>
      </c>
      <c r="L813" s="150">
        <f t="shared" si="330"/>
        <v>1.2976723258997396</v>
      </c>
      <c r="M813" s="150">
        <f t="shared" si="330"/>
        <v>31.050518591616246</v>
      </c>
      <c r="N813" s="150">
        <f t="shared" si="330"/>
        <v>4.7908759100631215</v>
      </c>
      <c r="O813" s="150">
        <f t="shared" si="330"/>
        <v>0.60814812904172588</v>
      </c>
      <c r="P813" s="150">
        <f t="shared" si="330"/>
        <v>2.1569370417692313</v>
      </c>
      <c r="Q813" s="150">
        <f t="shared" si="330"/>
        <v>2.4299970764555212</v>
      </c>
      <c r="R813" s="150">
        <f t="shared" si="330"/>
        <v>1.6184735060293989</v>
      </c>
      <c r="S813" s="150">
        <f t="shared" si="330"/>
        <v>0.58291637748807179</v>
      </c>
      <c r="T813" s="150">
        <f t="shared" si="330"/>
        <v>1.6879898491205871</v>
      </c>
      <c r="U813" s="150">
        <f t="shared" si="330"/>
        <v>0</v>
      </c>
      <c r="V813" s="150">
        <f t="shared" si="330"/>
        <v>5.0333701795992738</v>
      </c>
      <c r="W813" s="150">
        <f t="shared" si="330"/>
        <v>13.536296600293968</v>
      </c>
      <c r="X813" s="150">
        <f t="shared" si="330"/>
        <v>4.1227931487327094</v>
      </c>
      <c r="Y813" s="150">
        <f t="shared" si="330"/>
        <v>1.9629533417272023</v>
      </c>
      <c r="Z813" s="150">
        <f t="shared" si="330"/>
        <v>1.1722597399469547E-2</v>
      </c>
      <c r="AA813" s="150">
        <f t="shared" si="330"/>
        <v>8.8374705675947638</v>
      </c>
      <c r="AB813" s="150" t="s">
        <v>1382</v>
      </c>
      <c r="AC813" s="148" t="s">
        <v>2079</v>
      </c>
      <c r="AD813" s="247" t="s">
        <v>275</v>
      </c>
      <c r="AE813" s="248" t="s">
        <v>980</v>
      </c>
      <c r="AF813" s="249" t="s">
        <v>275</v>
      </c>
      <c r="AG813" s="148" t="s">
        <v>275</v>
      </c>
      <c r="AH813" s="250" t="s">
        <v>275</v>
      </c>
      <c r="AI813" s="149" t="s">
        <v>275</v>
      </c>
      <c r="AJ813" s="94"/>
    </row>
    <row r="814" spans="1:36" ht="39" outlineLevel="1" x14ac:dyDescent="0.3">
      <c r="A814" s="145">
        <v>797</v>
      </c>
      <c r="B814" s="146" t="s">
        <v>923</v>
      </c>
      <c r="C814" s="280" t="s">
        <v>2995</v>
      </c>
      <c r="D814" s="145" t="s">
        <v>2067</v>
      </c>
      <c r="E814" s="245" t="s">
        <v>275</v>
      </c>
      <c r="F814" s="246" t="s">
        <v>275</v>
      </c>
      <c r="G814" s="246" t="s">
        <v>275</v>
      </c>
      <c r="H814" s="246" t="s">
        <v>275</v>
      </c>
      <c r="I814" s="246" t="s">
        <v>275</v>
      </c>
      <c r="J814" s="150" t="s">
        <v>1382</v>
      </c>
      <c r="K814" s="150">
        <f t="shared" ref="K814:AA814" si="331">K830+K837*$AD$837+K840*$AD$840+K841*$AD$841</f>
        <v>1.2557809927864885</v>
      </c>
      <c r="L814" s="150">
        <f t="shared" si="331"/>
        <v>1.5827414517382079</v>
      </c>
      <c r="M814" s="150">
        <f t="shared" si="331"/>
        <v>31.052720337022297</v>
      </c>
      <c r="N814" s="150">
        <f t="shared" si="331"/>
        <v>5.4267362853391061</v>
      </c>
      <c r="O814" s="150">
        <f t="shared" si="331"/>
        <v>0.8960426682109327</v>
      </c>
      <c r="P814" s="150">
        <f t="shared" si="331"/>
        <v>2.1818375795375315</v>
      </c>
      <c r="Q814" s="150">
        <f t="shared" si="331"/>
        <v>3.6965721346031248</v>
      </c>
      <c r="R814" s="150">
        <f t="shared" si="331"/>
        <v>2.1121423714997354</v>
      </c>
      <c r="S814" s="150">
        <f t="shared" si="331"/>
        <v>1.4986495422195703</v>
      </c>
      <c r="T814" s="150">
        <f t="shared" si="331"/>
        <v>1.7466834404466078</v>
      </c>
      <c r="U814" s="150">
        <f t="shared" si="331"/>
        <v>0.29385019614113167</v>
      </c>
      <c r="V814" s="150">
        <f t="shared" si="331"/>
        <v>5.1100309779588686</v>
      </c>
      <c r="W814" s="150">
        <f t="shared" si="331"/>
        <v>13.574282708564283</v>
      </c>
      <c r="X814" s="150">
        <f t="shared" si="331"/>
        <v>4.2441793806469041</v>
      </c>
      <c r="Y814" s="150">
        <f t="shared" si="331"/>
        <v>2.1667308584223237</v>
      </c>
      <c r="Z814" s="150">
        <f t="shared" si="331"/>
        <v>1.3026294481321688E-2</v>
      </c>
      <c r="AA814" s="150">
        <f t="shared" si="331"/>
        <v>8.8374705675947638</v>
      </c>
      <c r="AB814" s="150" t="s">
        <v>1382</v>
      </c>
      <c r="AC814" s="148" t="s">
        <v>2083</v>
      </c>
      <c r="AD814" s="247" t="s">
        <v>275</v>
      </c>
      <c r="AE814" s="248" t="s">
        <v>980</v>
      </c>
      <c r="AF814" s="249" t="s">
        <v>275</v>
      </c>
      <c r="AG814" s="148" t="s">
        <v>275</v>
      </c>
      <c r="AH814" s="250" t="s">
        <v>275</v>
      </c>
      <c r="AI814" s="149" t="s">
        <v>275</v>
      </c>
      <c r="AJ814" s="94"/>
    </row>
    <row r="815" spans="1:36" ht="39" outlineLevel="1" x14ac:dyDescent="0.3">
      <c r="A815" s="145">
        <v>798</v>
      </c>
      <c r="B815" s="146" t="s">
        <v>923</v>
      </c>
      <c r="C815" s="280" t="s">
        <v>2995</v>
      </c>
      <c r="D815" s="145" t="s">
        <v>2059</v>
      </c>
      <c r="E815" s="245" t="s">
        <v>275</v>
      </c>
      <c r="F815" s="246" t="s">
        <v>275</v>
      </c>
      <c r="G815" s="246" t="s">
        <v>275</v>
      </c>
      <c r="H815" s="246" t="s">
        <v>275</v>
      </c>
      <c r="I815" s="246" t="s">
        <v>275</v>
      </c>
      <c r="J815" s="150" t="s">
        <v>1382</v>
      </c>
      <c r="K815" s="150">
        <f t="shared" ref="K815:AA815" si="332">K830+K833*$AD$833+K837*$AD$837</f>
        <v>45.363449029369221</v>
      </c>
      <c r="L815" s="150">
        <f t="shared" si="332"/>
        <v>14.993719373423447</v>
      </c>
      <c r="M815" s="150">
        <f t="shared" si="332"/>
        <v>84.880211367634004</v>
      </c>
      <c r="N815" s="150">
        <f t="shared" si="332"/>
        <v>111.72882957945002</v>
      </c>
      <c r="O815" s="150">
        <f t="shared" si="332"/>
        <v>194.3960841771559</v>
      </c>
      <c r="P815" s="150">
        <f t="shared" si="332"/>
        <v>93.115701198726157</v>
      </c>
      <c r="Q815" s="150">
        <f t="shared" si="332"/>
        <v>20.959510348713863</v>
      </c>
      <c r="R815" s="150">
        <f t="shared" si="332"/>
        <v>16.0424205242672</v>
      </c>
      <c r="S815" s="150">
        <f t="shared" si="332"/>
        <v>339.50728901611399</v>
      </c>
      <c r="T815" s="150">
        <f t="shared" si="332"/>
        <v>74.880388863883667</v>
      </c>
      <c r="U815" s="150">
        <f t="shared" si="332"/>
        <v>16.855130377960872</v>
      </c>
      <c r="V815" s="150">
        <f t="shared" si="332"/>
        <v>86.118876293785988</v>
      </c>
      <c r="W815" s="150">
        <f t="shared" si="332"/>
        <v>52.541737026907292</v>
      </c>
      <c r="X815" s="150">
        <f t="shared" si="332"/>
        <v>285.3755957043212</v>
      </c>
      <c r="Y815" s="150">
        <f t="shared" si="332"/>
        <v>18.638894442296657</v>
      </c>
      <c r="Z815" s="150">
        <f t="shared" si="332"/>
        <v>19.67304644127023</v>
      </c>
      <c r="AA815" s="150">
        <f t="shared" si="332"/>
        <v>75.093576292523082</v>
      </c>
      <c r="AB815" s="150" t="s">
        <v>1382</v>
      </c>
      <c r="AC815" s="148" t="s">
        <v>2096</v>
      </c>
      <c r="AD815" s="247" t="s">
        <v>275</v>
      </c>
      <c r="AE815" s="248" t="s">
        <v>980</v>
      </c>
      <c r="AF815" s="249" t="s">
        <v>275</v>
      </c>
      <c r="AG815" s="148" t="s">
        <v>275</v>
      </c>
      <c r="AH815" s="250" t="s">
        <v>275</v>
      </c>
      <c r="AI815" s="149" t="s">
        <v>275</v>
      </c>
      <c r="AJ815" s="94"/>
    </row>
    <row r="816" spans="1:36" ht="39" outlineLevel="1" x14ac:dyDescent="0.3">
      <c r="A816" s="145">
        <v>799</v>
      </c>
      <c r="B816" s="146" t="s">
        <v>923</v>
      </c>
      <c r="C816" s="280" t="s">
        <v>2995</v>
      </c>
      <c r="D816" s="145" t="s">
        <v>2082</v>
      </c>
      <c r="E816" s="245" t="s">
        <v>275</v>
      </c>
      <c r="F816" s="246" t="s">
        <v>275</v>
      </c>
      <c r="G816" s="246" t="s">
        <v>275</v>
      </c>
      <c r="H816" s="246" t="s">
        <v>275</v>
      </c>
      <c r="I816" s="246" t="s">
        <v>275</v>
      </c>
      <c r="J816" s="150" t="s">
        <v>1382</v>
      </c>
      <c r="K816" s="150">
        <f t="shared" ref="K816:AA816" si="333">K830+K833*$AD$833+K840*$AD$840</f>
        <v>45.330024923508539</v>
      </c>
      <c r="L816" s="150">
        <f t="shared" si="333"/>
        <v>14.708104492132833</v>
      </c>
      <c r="M816" s="150">
        <f t="shared" si="333"/>
        <v>84.87800962222795</v>
      </c>
      <c r="N816" s="150">
        <f t="shared" si="333"/>
        <v>111.0897885657792</v>
      </c>
      <c r="O816" s="150">
        <f t="shared" si="333"/>
        <v>194.46641814669042</v>
      </c>
      <c r="P816" s="150">
        <f t="shared" si="333"/>
        <v>93.08957032452183</v>
      </c>
      <c r="Q816" s="150">
        <f t="shared" si="333"/>
        <v>19.692935290566261</v>
      </c>
      <c r="R816" s="150">
        <f t="shared" si="333"/>
        <v>15.548751658796863</v>
      </c>
      <c r="S816" s="150">
        <f t="shared" si="333"/>
        <v>338.7346310765858</v>
      </c>
      <c r="T816" s="150">
        <f t="shared" si="333"/>
        <v>74.920583264205078</v>
      </c>
      <c r="U816" s="150">
        <f t="shared" si="333"/>
        <v>16.56128018181974</v>
      </c>
      <c r="V816" s="150">
        <f t="shared" si="333"/>
        <v>86.032930714134551</v>
      </c>
      <c r="W816" s="150">
        <f t="shared" si="333"/>
        <v>52.499088410540551</v>
      </c>
      <c r="X816" s="150">
        <f t="shared" si="333"/>
        <v>285.81125381451812</v>
      </c>
      <c r="Y816" s="150">
        <f t="shared" si="333"/>
        <v>18.435116925601534</v>
      </c>
      <c r="Z816" s="150">
        <f t="shared" si="333"/>
        <v>19.671742744188379</v>
      </c>
      <c r="AA816" s="150">
        <f t="shared" si="333"/>
        <v>75.093576292523082</v>
      </c>
      <c r="AB816" s="150" t="s">
        <v>1382</v>
      </c>
      <c r="AC816" s="148" t="s">
        <v>2099</v>
      </c>
      <c r="AD816" s="247" t="s">
        <v>275</v>
      </c>
      <c r="AE816" s="248" t="s">
        <v>980</v>
      </c>
      <c r="AF816" s="249" t="s">
        <v>275</v>
      </c>
      <c r="AG816" s="148" t="s">
        <v>275</v>
      </c>
      <c r="AH816" s="250" t="s">
        <v>275</v>
      </c>
      <c r="AI816" s="149" t="s">
        <v>275</v>
      </c>
      <c r="AJ816" s="94"/>
    </row>
    <row r="817" spans="1:36" ht="39" outlineLevel="1" x14ac:dyDescent="0.3">
      <c r="A817" s="145">
        <v>800</v>
      </c>
      <c r="B817" s="146" t="s">
        <v>923</v>
      </c>
      <c r="C817" s="280" t="s">
        <v>2995</v>
      </c>
      <c r="D817" s="145" t="s">
        <v>2107</v>
      </c>
      <c r="E817" s="245" t="s">
        <v>275</v>
      </c>
      <c r="F817" s="246" t="s">
        <v>275</v>
      </c>
      <c r="G817" s="246" t="s">
        <v>275</v>
      </c>
      <c r="H817" s="246" t="s">
        <v>275</v>
      </c>
      <c r="I817" s="246" t="s">
        <v>275</v>
      </c>
      <c r="J817" s="150" t="s">
        <v>1382</v>
      </c>
      <c r="K817" s="150">
        <f t="shared" ref="K817:AA817" si="334">K830+K833*$AD$833+K838*$AD$838</f>
        <v>45.309010120566789</v>
      </c>
      <c r="L817" s="150">
        <f t="shared" si="334"/>
        <v>14.708650247584979</v>
      </c>
      <c r="M817" s="150">
        <f t="shared" si="334"/>
        <v>84.87800962222795</v>
      </c>
      <c r="N817" s="150">
        <f t="shared" si="334"/>
        <v>111.09296920417404</v>
      </c>
      <c r="O817" s="150">
        <f t="shared" si="334"/>
        <v>194.1081896379867</v>
      </c>
      <c r="P817" s="150">
        <f t="shared" si="334"/>
        <v>93.090800660957854</v>
      </c>
      <c r="Q817" s="150">
        <f t="shared" si="334"/>
        <v>19.692935290566261</v>
      </c>
      <c r="R817" s="150">
        <f t="shared" si="334"/>
        <v>15.548751658796863</v>
      </c>
      <c r="S817" s="150">
        <f t="shared" si="334"/>
        <v>338.59155585138251</v>
      </c>
      <c r="T817" s="150">
        <f t="shared" si="334"/>
        <v>74.821695272557648</v>
      </c>
      <c r="U817" s="150">
        <f t="shared" si="334"/>
        <v>16.56128018181974</v>
      </c>
      <c r="V817" s="150">
        <f t="shared" si="334"/>
        <v>86.04221549542639</v>
      </c>
      <c r="W817" s="150">
        <f t="shared" si="334"/>
        <v>52.503750918636975</v>
      </c>
      <c r="X817" s="150">
        <f t="shared" si="334"/>
        <v>285.25420947240701</v>
      </c>
      <c r="Y817" s="150">
        <f t="shared" si="334"/>
        <v>18.435116925601534</v>
      </c>
      <c r="Z817" s="150">
        <f t="shared" si="334"/>
        <v>19.671742744188379</v>
      </c>
      <c r="AA817" s="150">
        <f t="shared" si="334"/>
        <v>75.093576292523082</v>
      </c>
      <c r="AB817" s="150" t="s">
        <v>1382</v>
      </c>
      <c r="AC817" s="148" t="s">
        <v>2108</v>
      </c>
      <c r="AD817" s="247" t="s">
        <v>275</v>
      </c>
      <c r="AE817" s="248" t="s">
        <v>980</v>
      </c>
      <c r="AF817" s="249" t="s">
        <v>275</v>
      </c>
      <c r="AG817" s="148" t="s">
        <v>275</v>
      </c>
      <c r="AH817" s="250" t="s">
        <v>275</v>
      </c>
      <c r="AI817" s="149" t="s">
        <v>275</v>
      </c>
      <c r="AJ817" s="94"/>
    </row>
    <row r="818" spans="1:36" ht="39" outlineLevel="1" x14ac:dyDescent="0.3">
      <c r="A818" s="145">
        <v>801</v>
      </c>
      <c r="B818" s="146" t="s">
        <v>923</v>
      </c>
      <c r="C818" s="280" t="s">
        <v>2995</v>
      </c>
      <c r="D818" s="145" t="s">
        <v>2065</v>
      </c>
      <c r="E818" s="245" t="s">
        <v>275</v>
      </c>
      <c r="F818" s="246" t="s">
        <v>275</v>
      </c>
      <c r="G818" s="246" t="s">
        <v>275</v>
      </c>
      <c r="H818" s="246" t="s">
        <v>275</v>
      </c>
      <c r="I818" s="246" t="s">
        <v>275</v>
      </c>
      <c r="J818" s="150" t="s">
        <v>1382</v>
      </c>
      <c r="K818" s="150">
        <f t="shared" ref="K818:AA818" si="335">K830+K833*$AD$833+K841*$AD$841</f>
        <v>45.302026116039436</v>
      </c>
      <c r="L818" s="150">
        <f t="shared" si="335"/>
        <v>14.708104492132833</v>
      </c>
      <c r="M818" s="150">
        <f t="shared" si="335"/>
        <v>84.87800962222795</v>
      </c>
      <c r="N818" s="150">
        <f t="shared" si="335"/>
        <v>111.0897885657792</v>
      </c>
      <c r="O818" s="150">
        <f t="shared" si="335"/>
        <v>194.10826096740806</v>
      </c>
      <c r="P818" s="150">
        <f t="shared" si="335"/>
        <v>93.08957032452183</v>
      </c>
      <c r="Q818" s="150">
        <f t="shared" si="335"/>
        <v>19.692935290566261</v>
      </c>
      <c r="R818" s="150">
        <f t="shared" si="335"/>
        <v>15.548751658796863</v>
      </c>
      <c r="S818" s="150">
        <f t="shared" si="335"/>
        <v>338.58898419437759</v>
      </c>
      <c r="T818" s="150">
        <f t="shared" si="335"/>
        <v>75.348574921040523</v>
      </c>
      <c r="U818" s="150">
        <f t="shared" si="335"/>
        <v>16.56128018181974</v>
      </c>
      <c r="V818" s="150">
        <f t="shared" si="335"/>
        <v>86.032930714134551</v>
      </c>
      <c r="W818" s="150">
        <f t="shared" si="335"/>
        <v>52.499088410540551</v>
      </c>
      <c r="X818" s="150">
        <f t="shared" si="335"/>
        <v>285.2089021670082</v>
      </c>
      <c r="Y818" s="150">
        <f t="shared" si="335"/>
        <v>18.435116925601534</v>
      </c>
      <c r="Z818" s="150">
        <f t="shared" si="335"/>
        <v>19.671742744188379</v>
      </c>
      <c r="AA818" s="150">
        <f t="shared" si="335"/>
        <v>75.093576292523082</v>
      </c>
      <c r="AB818" s="150" t="s">
        <v>1382</v>
      </c>
      <c r="AC818" s="148" t="s">
        <v>2089</v>
      </c>
      <c r="AD818" s="247" t="s">
        <v>275</v>
      </c>
      <c r="AE818" s="248" t="s">
        <v>980</v>
      </c>
      <c r="AF818" s="249" t="s">
        <v>275</v>
      </c>
      <c r="AG818" s="148" t="s">
        <v>275</v>
      </c>
      <c r="AH818" s="250" t="s">
        <v>275</v>
      </c>
      <c r="AI818" s="149" t="s">
        <v>275</v>
      </c>
      <c r="AJ818" s="94"/>
    </row>
    <row r="819" spans="1:36" ht="39" outlineLevel="1" x14ac:dyDescent="0.3">
      <c r="A819" s="145">
        <v>802</v>
      </c>
      <c r="B819" s="146" t="s">
        <v>923</v>
      </c>
      <c r="C819" s="280" t="s">
        <v>2995</v>
      </c>
      <c r="D819" s="145" t="s">
        <v>2109</v>
      </c>
      <c r="E819" s="245" t="s">
        <v>275</v>
      </c>
      <c r="F819" s="246" t="s">
        <v>275</v>
      </c>
      <c r="G819" s="246" t="s">
        <v>275</v>
      </c>
      <c r="H819" s="246" t="s">
        <v>275</v>
      </c>
      <c r="I819" s="246" t="s">
        <v>275</v>
      </c>
      <c r="J819" s="150" t="s">
        <v>1382</v>
      </c>
      <c r="K819" s="150">
        <f t="shared" ref="K819:AA819" si="336">K830+K837*$AD$837+K838*$AD$838</f>
        <v>1.2347661898447426</v>
      </c>
      <c r="L819" s="150">
        <f t="shared" si="336"/>
        <v>1.5832872071903541</v>
      </c>
      <c r="M819" s="150">
        <f t="shared" si="336"/>
        <v>31.052720337022297</v>
      </c>
      <c r="N819" s="150">
        <f t="shared" si="336"/>
        <v>5.4299169237339413</v>
      </c>
      <c r="O819" s="150">
        <f t="shared" si="336"/>
        <v>0.53774283008587243</v>
      </c>
      <c r="P819" s="150">
        <f t="shared" si="336"/>
        <v>2.18306791597356</v>
      </c>
      <c r="Q819" s="150">
        <f t="shared" si="336"/>
        <v>3.6965721346031248</v>
      </c>
      <c r="R819" s="150">
        <f t="shared" si="336"/>
        <v>2.1121423714997354</v>
      </c>
      <c r="S819" s="150">
        <f t="shared" si="336"/>
        <v>1.3495822609613792</v>
      </c>
      <c r="T819" s="150">
        <f t="shared" si="336"/>
        <v>1.1209158003163082</v>
      </c>
      <c r="U819" s="150">
        <f t="shared" si="336"/>
        <v>0.29385019614113167</v>
      </c>
      <c r="V819" s="150">
        <f t="shared" si="336"/>
        <v>5.1193157592507088</v>
      </c>
      <c r="W819" s="150">
        <f t="shared" si="336"/>
        <v>13.578945216660708</v>
      </c>
      <c r="X819" s="150">
        <f t="shared" si="336"/>
        <v>3.6871350385357848</v>
      </c>
      <c r="Y819" s="150">
        <f t="shared" si="336"/>
        <v>2.1667308584223237</v>
      </c>
      <c r="Z819" s="150">
        <f t="shared" si="336"/>
        <v>1.3026294481321688E-2</v>
      </c>
      <c r="AA819" s="150">
        <f t="shared" si="336"/>
        <v>8.8374705675947638</v>
      </c>
      <c r="AB819" s="150" t="s">
        <v>1382</v>
      </c>
      <c r="AC819" s="148" t="s">
        <v>2110</v>
      </c>
      <c r="AD819" s="247" t="s">
        <v>275</v>
      </c>
      <c r="AE819" s="248" t="s">
        <v>980</v>
      </c>
      <c r="AF819" s="249" t="s">
        <v>275</v>
      </c>
      <c r="AG819" s="148" t="s">
        <v>275</v>
      </c>
      <c r="AH819" s="250" t="s">
        <v>275</v>
      </c>
      <c r="AI819" s="149" t="s">
        <v>275</v>
      </c>
      <c r="AJ819" s="94"/>
    </row>
    <row r="820" spans="1:36" ht="39" outlineLevel="1" x14ac:dyDescent="0.3">
      <c r="A820" s="145">
        <v>803</v>
      </c>
      <c r="B820" s="146" t="s">
        <v>923</v>
      </c>
      <c r="C820" s="280" t="s">
        <v>2995</v>
      </c>
      <c r="D820" s="145" t="s">
        <v>2068</v>
      </c>
      <c r="E820" s="245" t="s">
        <v>275</v>
      </c>
      <c r="F820" s="246" t="s">
        <v>275</v>
      </c>
      <c r="G820" s="246" t="s">
        <v>275</v>
      </c>
      <c r="H820" s="246" t="s">
        <v>275</v>
      </c>
      <c r="I820" s="246" t="s">
        <v>275</v>
      </c>
      <c r="J820" s="150" t="s">
        <v>1382</v>
      </c>
      <c r="K820" s="150">
        <f t="shared" ref="K820:AA820" si="337">K830+K837*$AD$837+K840*$AD$840</f>
        <v>1.2557809927864885</v>
      </c>
      <c r="L820" s="150">
        <f t="shared" si="337"/>
        <v>1.5827414517382079</v>
      </c>
      <c r="M820" s="150">
        <f t="shared" si="337"/>
        <v>31.052720337022297</v>
      </c>
      <c r="N820" s="150">
        <f t="shared" si="337"/>
        <v>5.4267362853391061</v>
      </c>
      <c r="O820" s="150">
        <f t="shared" si="337"/>
        <v>0.89597133878958435</v>
      </c>
      <c r="P820" s="150">
        <f t="shared" si="337"/>
        <v>2.1818375795375315</v>
      </c>
      <c r="Q820" s="150">
        <f t="shared" si="337"/>
        <v>3.6965721346031248</v>
      </c>
      <c r="R820" s="150">
        <f t="shared" si="337"/>
        <v>2.1121423714997354</v>
      </c>
      <c r="S820" s="150">
        <f t="shared" si="337"/>
        <v>1.492657486164642</v>
      </c>
      <c r="T820" s="150">
        <f t="shared" si="337"/>
        <v>1.2198037919637383</v>
      </c>
      <c r="U820" s="150">
        <f t="shared" si="337"/>
        <v>0.29385019614113167</v>
      </c>
      <c r="V820" s="150">
        <f t="shared" si="337"/>
        <v>5.1100309779588686</v>
      </c>
      <c r="W820" s="150">
        <f t="shared" si="337"/>
        <v>13.574282708564283</v>
      </c>
      <c r="X820" s="150">
        <f t="shared" si="337"/>
        <v>4.2441793806469041</v>
      </c>
      <c r="Y820" s="150">
        <f t="shared" si="337"/>
        <v>2.1667308584223237</v>
      </c>
      <c r="Z820" s="150">
        <f t="shared" si="337"/>
        <v>1.3026294481321688E-2</v>
      </c>
      <c r="AA820" s="150">
        <f t="shared" si="337"/>
        <v>8.8374705675947638</v>
      </c>
      <c r="AB820" s="150" t="s">
        <v>1382</v>
      </c>
      <c r="AC820" s="148" t="s">
        <v>2101</v>
      </c>
      <c r="AD820" s="247" t="s">
        <v>275</v>
      </c>
      <c r="AE820" s="248" t="s">
        <v>980</v>
      </c>
      <c r="AF820" s="249" t="s">
        <v>275</v>
      </c>
      <c r="AG820" s="148" t="s">
        <v>275</v>
      </c>
      <c r="AH820" s="250" t="s">
        <v>275</v>
      </c>
      <c r="AI820" s="149" t="s">
        <v>275</v>
      </c>
      <c r="AJ820" s="94"/>
    </row>
    <row r="821" spans="1:36" ht="39" outlineLevel="1" x14ac:dyDescent="0.3">
      <c r="A821" s="145">
        <v>804</v>
      </c>
      <c r="B821" s="146" t="s">
        <v>923</v>
      </c>
      <c r="C821" s="280" t="s">
        <v>2995</v>
      </c>
      <c r="D821" s="145" t="s">
        <v>2069</v>
      </c>
      <c r="E821" s="245" t="s">
        <v>275</v>
      </c>
      <c r="F821" s="246" t="s">
        <v>275</v>
      </c>
      <c r="G821" s="246" t="s">
        <v>275</v>
      </c>
      <c r="H821" s="246" t="s">
        <v>275</v>
      </c>
      <c r="I821" s="246" t="s">
        <v>275</v>
      </c>
      <c r="J821" s="150" t="s">
        <v>1382</v>
      </c>
      <c r="K821" s="150">
        <f t="shared" ref="K821:AA821" si="338">K830+K837*$AD$837+K841*$AD$841</f>
        <v>1.2277821853173878</v>
      </c>
      <c r="L821" s="150">
        <f t="shared" si="338"/>
        <v>1.5827414517382079</v>
      </c>
      <c r="M821" s="150">
        <f t="shared" si="338"/>
        <v>31.052720337022297</v>
      </c>
      <c r="N821" s="150">
        <f t="shared" si="338"/>
        <v>5.4267362853391061</v>
      </c>
      <c r="O821" s="150">
        <f t="shared" si="338"/>
        <v>0.53781415950722078</v>
      </c>
      <c r="P821" s="150">
        <f t="shared" si="338"/>
        <v>2.1818375795375315</v>
      </c>
      <c r="Q821" s="150">
        <f t="shared" si="338"/>
        <v>3.6965721346031248</v>
      </c>
      <c r="R821" s="150">
        <f t="shared" si="338"/>
        <v>2.1121423714997354</v>
      </c>
      <c r="S821" s="150">
        <f t="shared" si="338"/>
        <v>1.34701060395645</v>
      </c>
      <c r="T821" s="150">
        <f t="shared" si="338"/>
        <v>1.6477954487991777</v>
      </c>
      <c r="U821" s="150">
        <f t="shared" si="338"/>
        <v>0.29385019614113167</v>
      </c>
      <c r="V821" s="150">
        <f t="shared" si="338"/>
        <v>5.1100309779588686</v>
      </c>
      <c r="W821" s="150">
        <f t="shared" si="338"/>
        <v>13.574282708564283</v>
      </c>
      <c r="X821" s="150">
        <f t="shared" si="338"/>
        <v>3.641827733136962</v>
      </c>
      <c r="Y821" s="150">
        <f t="shared" si="338"/>
        <v>2.1667308584223237</v>
      </c>
      <c r="Z821" s="150">
        <f t="shared" si="338"/>
        <v>1.3026294481321688E-2</v>
      </c>
      <c r="AA821" s="150">
        <f t="shared" si="338"/>
        <v>8.8374705675947638</v>
      </c>
      <c r="AB821" s="150" t="s">
        <v>1382</v>
      </c>
      <c r="AC821" s="148" t="s">
        <v>2090</v>
      </c>
      <c r="AD821" s="247" t="s">
        <v>275</v>
      </c>
      <c r="AE821" s="248" t="s">
        <v>980</v>
      </c>
      <c r="AF821" s="249" t="s">
        <v>275</v>
      </c>
      <c r="AG821" s="148" t="s">
        <v>275</v>
      </c>
      <c r="AH821" s="250" t="s">
        <v>275</v>
      </c>
      <c r="AI821" s="149" t="s">
        <v>275</v>
      </c>
      <c r="AJ821" s="94"/>
    </row>
    <row r="822" spans="1:36" ht="39" outlineLevel="1" x14ac:dyDescent="0.3">
      <c r="A822" s="145">
        <v>805</v>
      </c>
      <c r="B822" s="146" t="s">
        <v>923</v>
      </c>
      <c r="C822" s="280" t="s">
        <v>2995</v>
      </c>
      <c r="D822" s="145" t="s">
        <v>2071</v>
      </c>
      <c r="E822" s="245" t="s">
        <v>275</v>
      </c>
      <c r="F822" s="246" t="s">
        <v>275</v>
      </c>
      <c r="G822" s="246" t="s">
        <v>275</v>
      </c>
      <c r="H822" s="246" t="s">
        <v>275</v>
      </c>
      <c r="I822" s="246" t="s">
        <v>275</v>
      </c>
      <c r="J822" s="150" t="s">
        <v>1382</v>
      </c>
      <c r="K822" s="150">
        <f t="shared" ref="K822:AA822" si="339">K830+K840*$AD$840+K841*$AD$841</f>
        <v>1.1943580794567066</v>
      </c>
      <c r="L822" s="150">
        <f t="shared" si="339"/>
        <v>1.2971265704475934</v>
      </c>
      <c r="M822" s="150">
        <f t="shared" si="339"/>
        <v>31.050518591616246</v>
      </c>
      <c r="N822" s="150">
        <f t="shared" si="339"/>
        <v>4.7876952716682863</v>
      </c>
      <c r="O822" s="150">
        <f t="shared" si="339"/>
        <v>0.60814812904172588</v>
      </c>
      <c r="P822" s="150">
        <f t="shared" si="339"/>
        <v>2.1557067053332029</v>
      </c>
      <c r="Q822" s="150">
        <f t="shared" si="339"/>
        <v>2.4299970764555212</v>
      </c>
      <c r="R822" s="150">
        <f t="shared" si="339"/>
        <v>1.6184735060293989</v>
      </c>
      <c r="S822" s="150">
        <f t="shared" si="339"/>
        <v>0.57435266442821442</v>
      </c>
      <c r="T822" s="150">
        <f t="shared" si="339"/>
        <v>1.6879898491205871</v>
      </c>
      <c r="U822" s="150">
        <f t="shared" si="339"/>
        <v>0</v>
      </c>
      <c r="V822" s="150">
        <f t="shared" si="339"/>
        <v>5.0240853983074336</v>
      </c>
      <c r="W822" s="150">
        <f t="shared" si="339"/>
        <v>13.531634092197542</v>
      </c>
      <c r="X822" s="150">
        <f t="shared" si="339"/>
        <v>4.0774858433338865</v>
      </c>
      <c r="Y822" s="150">
        <f t="shared" si="339"/>
        <v>1.9629533417272023</v>
      </c>
      <c r="Z822" s="150">
        <f t="shared" si="339"/>
        <v>1.1722597399469547E-2</v>
      </c>
      <c r="AA822" s="150">
        <f t="shared" si="339"/>
        <v>8.8374705675947638</v>
      </c>
      <c r="AB822" s="150" t="s">
        <v>1382</v>
      </c>
      <c r="AC822" s="148" t="s">
        <v>2084</v>
      </c>
      <c r="AD822" s="247" t="s">
        <v>275</v>
      </c>
      <c r="AE822" s="248" t="s">
        <v>980</v>
      </c>
      <c r="AF822" s="249" t="s">
        <v>275</v>
      </c>
      <c r="AG822" s="148" t="s">
        <v>275</v>
      </c>
      <c r="AH822" s="250" t="s">
        <v>275</v>
      </c>
      <c r="AI822" s="149" t="s">
        <v>275</v>
      </c>
      <c r="AJ822" s="94"/>
    </row>
    <row r="823" spans="1:36" ht="39" outlineLevel="1" x14ac:dyDescent="0.3">
      <c r="A823" s="145">
        <v>806</v>
      </c>
      <c r="B823" s="146" t="s">
        <v>923</v>
      </c>
      <c r="C823" s="280" t="s">
        <v>2995</v>
      </c>
      <c r="D823" s="145" t="s">
        <v>2072</v>
      </c>
      <c r="E823" s="245" t="s">
        <v>275</v>
      </c>
      <c r="F823" s="246" t="s">
        <v>275</v>
      </c>
      <c r="G823" s="246" t="s">
        <v>275</v>
      </c>
      <c r="H823" s="246" t="s">
        <v>275</v>
      </c>
      <c r="I823" s="246" t="s">
        <v>275</v>
      </c>
      <c r="J823" s="150" t="s">
        <v>1382</v>
      </c>
      <c r="K823" s="150">
        <f t="shared" ref="K823:AA823" si="340">K830+K838*$AD$838+K840*$AD$840</f>
        <v>1.2013420839840614</v>
      </c>
      <c r="L823" s="150">
        <f t="shared" si="340"/>
        <v>1.2976723258997396</v>
      </c>
      <c r="M823" s="150">
        <f t="shared" si="340"/>
        <v>31.050518591616246</v>
      </c>
      <c r="N823" s="150">
        <f t="shared" si="340"/>
        <v>4.7908759100631215</v>
      </c>
      <c r="O823" s="150">
        <f t="shared" si="340"/>
        <v>0.60807679962037753</v>
      </c>
      <c r="P823" s="150">
        <f t="shared" si="340"/>
        <v>2.1569370417692313</v>
      </c>
      <c r="Q823" s="150">
        <f t="shared" si="340"/>
        <v>2.4299970764555212</v>
      </c>
      <c r="R823" s="150">
        <f t="shared" si="340"/>
        <v>1.6184735060293989</v>
      </c>
      <c r="S823" s="150">
        <f t="shared" si="340"/>
        <v>0.57692432143314343</v>
      </c>
      <c r="T823" s="150">
        <f t="shared" si="340"/>
        <v>1.1611102006377176</v>
      </c>
      <c r="U823" s="150">
        <f t="shared" si="340"/>
        <v>0</v>
      </c>
      <c r="V823" s="150">
        <f t="shared" si="340"/>
        <v>5.0333701795992738</v>
      </c>
      <c r="W823" s="150">
        <f t="shared" si="340"/>
        <v>13.536296600293968</v>
      </c>
      <c r="X823" s="150">
        <f t="shared" si="340"/>
        <v>4.1227931487327094</v>
      </c>
      <c r="Y823" s="150">
        <f t="shared" si="340"/>
        <v>1.9629533417272023</v>
      </c>
      <c r="Z823" s="150">
        <f t="shared" si="340"/>
        <v>1.1722597399469547E-2</v>
      </c>
      <c r="AA823" s="150">
        <f t="shared" si="340"/>
        <v>8.8374705675947638</v>
      </c>
      <c r="AB823" s="150" t="s">
        <v>1382</v>
      </c>
      <c r="AC823" s="148" t="s">
        <v>2103</v>
      </c>
      <c r="AD823" s="247" t="s">
        <v>275</v>
      </c>
      <c r="AE823" s="248" t="s">
        <v>980</v>
      </c>
      <c r="AF823" s="249" t="s">
        <v>275</v>
      </c>
      <c r="AG823" s="148" t="s">
        <v>275</v>
      </c>
      <c r="AH823" s="250" t="s">
        <v>275</v>
      </c>
      <c r="AI823" s="149" t="s">
        <v>275</v>
      </c>
      <c r="AJ823" s="94"/>
    </row>
    <row r="824" spans="1:36" ht="39" outlineLevel="1" x14ac:dyDescent="0.3">
      <c r="A824" s="145">
        <v>807</v>
      </c>
      <c r="B824" s="146" t="s">
        <v>923</v>
      </c>
      <c r="C824" s="280" t="s">
        <v>2995</v>
      </c>
      <c r="D824" s="145" t="s">
        <v>2050</v>
      </c>
      <c r="E824" s="245" t="s">
        <v>275</v>
      </c>
      <c r="F824" s="246" t="s">
        <v>275</v>
      </c>
      <c r="G824" s="246" t="s">
        <v>275</v>
      </c>
      <c r="H824" s="246" t="s">
        <v>275</v>
      </c>
      <c r="I824" s="246" t="s">
        <v>275</v>
      </c>
      <c r="J824" s="150" t="s">
        <v>1382</v>
      </c>
      <c r="K824" s="150">
        <f t="shared" ref="K824:AA824" si="341">K830+K838*$AD$838+K841*$AD$841</f>
        <v>1.1733432765149607</v>
      </c>
      <c r="L824" s="150">
        <f t="shared" si="341"/>
        <v>1.2976723258997396</v>
      </c>
      <c r="M824" s="150">
        <f t="shared" si="341"/>
        <v>31.050518591616246</v>
      </c>
      <c r="N824" s="150">
        <f t="shared" si="341"/>
        <v>4.7908759100631215</v>
      </c>
      <c r="O824" s="150">
        <f t="shared" si="341"/>
        <v>0.24991962033801393</v>
      </c>
      <c r="P824" s="150">
        <f t="shared" si="341"/>
        <v>2.1569370417692313</v>
      </c>
      <c r="Q824" s="150">
        <f t="shared" si="341"/>
        <v>2.4299970764555212</v>
      </c>
      <c r="R824" s="150">
        <f t="shared" si="341"/>
        <v>1.6184735060293989</v>
      </c>
      <c r="S824" s="150">
        <f t="shared" si="341"/>
        <v>0.4312774392249516</v>
      </c>
      <c r="T824" s="150">
        <f t="shared" si="341"/>
        <v>1.589101857473157</v>
      </c>
      <c r="U824" s="150">
        <f t="shared" si="341"/>
        <v>0</v>
      </c>
      <c r="V824" s="150">
        <f t="shared" si="341"/>
        <v>5.0333701795992738</v>
      </c>
      <c r="W824" s="150">
        <f t="shared" si="341"/>
        <v>13.536296600293968</v>
      </c>
      <c r="X824" s="150">
        <f t="shared" si="341"/>
        <v>3.5204415012227672</v>
      </c>
      <c r="Y824" s="150">
        <f t="shared" si="341"/>
        <v>1.9629533417272023</v>
      </c>
      <c r="Z824" s="150">
        <f t="shared" si="341"/>
        <v>1.1722597399469547E-2</v>
      </c>
      <c r="AA824" s="150">
        <f t="shared" si="341"/>
        <v>8.8374705675947638</v>
      </c>
      <c r="AB824" s="150" t="s">
        <v>1382</v>
      </c>
      <c r="AC824" s="148" t="s">
        <v>2091</v>
      </c>
      <c r="AD824" s="247" t="s">
        <v>275</v>
      </c>
      <c r="AE824" s="248" t="s">
        <v>980</v>
      </c>
      <c r="AF824" s="249" t="s">
        <v>275</v>
      </c>
      <c r="AG824" s="148" t="s">
        <v>275</v>
      </c>
      <c r="AH824" s="250" t="s">
        <v>275</v>
      </c>
      <c r="AI824" s="149" t="s">
        <v>275</v>
      </c>
      <c r="AJ824" s="94"/>
    </row>
    <row r="825" spans="1:36" ht="39" outlineLevel="1" x14ac:dyDescent="0.3">
      <c r="A825" s="145">
        <v>808</v>
      </c>
      <c r="B825" s="146" t="s">
        <v>923</v>
      </c>
      <c r="C825" s="280" t="s">
        <v>2995</v>
      </c>
      <c r="D825" s="145" t="s">
        <v>2066</v>
      </c>
      <c r="E825" s="245" t="s">
        <v>275</v>
      </c>
      <c r="F825" s="246" t="s">
        <v>275</v>
      </c>
      <c r="G825" s="246" t="s">
        <v>275</v>
      </c>
      <c r="H825" s="246" t="s">
        <v>275</v>
      </c>
      <c r="I825" s="246" t="s">
        <v>275</v>
      </c>
      <c r="J825" s="150" t="s">
        <v>1382</v>
      </c>
      <c r="K825" s="150">
        <f t="shared" ref="K825:AA825" si="342">K830+K833*$AD$833</f>
        <v>45.302026116039436</v>
      </c>
      <c r="L825" s="150">
        <f t="shared" si="342"/>
        <v>14.708104492132833</v>
      </c>
      <c r="M825" s="150">
        <f t="shared" si="342"/>
        <v>84.87800962222795</v>
      </c>
      <c r="N825" s="150">
        <f t="shared" si="342"/>
        <v>111.0897885657792</v>
      </c>
      <c r="O825" s="150">
        <f t="shared" si="342"/>
        <v>194.1081896379867</v>
      </c>
      <c r="P825" s="150">
        <f t="shared" si="342"/>
        <v>93.08957032452183</v>
      </c>
      <c r="Q825" s="150">
        <f t="shared" si="342"/>
        <v>19.692935290566261</v>
      </c>
      <c r="R825" s="150">
        <f t="shared" si="342"/>
        <v>15.548751658796863</v>
      </c>
      <c r="S825" s="150">
        <f t="shared" si="342"/>
        <v>338.58299213832265</v>
      </c>
      <c r="T825" s="150">
        <f t="shared" si="342"/>
        <v>74.821695272557648</v>
      </c>
      <c r="U825" s="150">
        <f t="shared" si="342"/>
        <v>16.56128018181974</v>
      </c>
      <c r="V825" s="150">
        <f t="shared" si="342"/>
        <v>86.032930714134551</v>
      </c>
      <c r="W825" s="150">
        <f t="shared" si="342"/>
        <v>52.499088410540551</v>
      </c>
      <c r="X825" s="150">
        <f t="shared" si="342"/>
        <v>285.2089021670082</v>
      </c>
      <c r="Y825" s="150">
        <f t="shared" si="342"/>
        <v>18.435116925601534</v>
      </c>
      <c r="Z825" s="150">
        <f t="shared" si="342"/>
        <v>19.671742744188379</v>
      </c>
      <c r="AA825" s="150">
        <f t="shared" si="342"/>
        <v>75.093576292523082</v>
      </c>
      <c r="AB825" s="150" t="s">
        <v>1382</v>
      </c>
      <c r="AC825" s="148" t="s">
        <v>2100</v>
      </c>
      <c r="AD825" s="247" t="s">
        <v>275</v>
      </c>
      <c r="AE825" s="248" t="s">
        <v>980</v>
      </c>
      <c r="AF825" s="249" t="s">
        <v>275</v>
      </c>
      <c r="AG825" s="148" t="s">
        <v>275</v>
      </c>
      <c r="AH825" s="250" t="s">
        <v>275</v>
      </c>
      <c r="AI825" s="149" t="s">
        <v>275</v>
      </c>
      <c r="AJ825" s="94"/>
    </row>
    <row r="826" spans="1:36" ht="39" outlineLevel="1" x14ac:dyDescent="0.3">
      <c r="A826" s="145">
        <v>809</v>
      </c>
      <c r="B826" s="146" t="s">
        <v>923</v>
      </c>
      <c r="C826" s="280" t="s">
        <v>2995</v>
      </c>
      <c r="D826" s="145" t="s">
        <v>2070</v>
      </c>
      <c r="E826" s="245" t="s">
        <v>275</v>
      </c>
      <c r="F826" s="246" t="s">
        <v>275</v>
      </c>
      <c r="G826" s="246" t="s">
        <v>275</v>
      </c>
      <c r="H826" s="246" t="s">
        <v>275</v>
      </c>
      <c r="I826" s="246" t="s">
        <v>275</v>
      </c>
      <c r="J826" s="150" t="s">
        <v>1382</v>
      </c>
      <c r="K826" s="150">
        <f t="shared" ref="K826:AA826" si="343">K830+K837*$AD$837</f>
        <v>1.2277821853173878</v>
      </c>
      <c r="L826" s="150">
        <f t="shared" si="343"/>
        <v>1.5827414517382079</v>
      </c>
      <c r="M826" s="150">
        <f t="shared" si="343"/>
        <v>31.052720337022297</v>
      </c>
      <c r="N826" s="150">
        <f t="shared" si="343"/>
        <v>5.4267362853391061</v>
      </c>
      <c r="O826" s="150">
        <f t="shared" si="343"/>
        <v>0.53774283008587243</v>
      </c>
      <c r="P826" s="150">
        <f t="shared" si="343"/>
        <v>2.1818375795375315</v>
      </c>
      <c r="Q826" s="150">
        <f t="shared" si="343"/>
        <v>3.6965721346031248</v>
      </c>
      <c r="R826" s="150">
        <f t="shared" si="343"/>
        <v>2.1121423714997354</v>
      </c>
      <c r="S826" s="150">
        <f t="shared" si="343"/>
        <v>1.3410185479015218</v>
      </c>
      <c r="T826" s="150">
        <f t="shared" si="343"/>
        <v>1.1209158003163082</v>
      </c>
      <c r="U826" s="150">
        <f t="shared" si="343"/>
        <v>0.29385019614113167</v>
      </c>
      <c r="V826" s="150">
        <f t="shared" si="343"/>
        <v>5.1100309779588686</v>
      </c>
      <c r="W826" s="150">
        <f t="shared" si="343"/>
        <v>13.574282708564283</v>
      </c>
      <c r="X826" s="150">
        <f t="shared" si="343"/>
        <v>3.641827733136962</v>
      </c>
      <c r="Y826" s="150">
        <f t="shared" si="343"/>
        <v>2.1667308584223237</v>
      </c>
      <c r="Z826" s="150">
        <f t="shared" si="343"/>
        <v>1.3026294481321688E-2</v>
      </c>
      <c r="AA826" s="150">
        <f t="shared" si="343"/>
        <v>8.8374705675947638</v>
      </c>
      <c r="AB826" s="150" t="s">
        <v>1382</v>
      </c>
      <c r="AC826" s="148" t="s">
        <v>2102</v>
      </c>
      <c r="AD826" s="247" t="s">
        <v>275</v>
      </c>
      <c r="AE826" s="248" t="s">
        <v>980</v>
      </c>
      <c r="AF826" s="249" t="s">
        <v>275</v>
      </c>
      <c r="AG826" s="148" t="s">
        <v>275</v>
      </c>
      <c r="AH826" s="250" t="s">
        <v>275</v>
      </c>
      <c r="AI826" s="149" t="s">
        <v>275</v>
      </c>
      <c r="AJ826" s="94"/>
    </row>
    <row r="827" spans="1:36" ht="39" outlineLevel="1" x14ac:dyDescent="0.3">
      <c r="A827" s="145">
        <v>810</v>
      </c>
      <c r="B827" s="146" t="s">
        <v>923</v>
      </c>
      <c r="C827" s="280" t="s">
        <v>2995</v>
      </c>
      <c r="D827" s="145" t="s">
        <v>2049</v>
      </c>
      <c r="E827" s="245" t="s">
        <v>275</v>
      </c>
      <c r="F827" s="246" t="s">
        <v>275</v>
      </c>
      <c r="G827" s="246" t="s">
        <v>275</v>
      </c>
      <c r="H827" s="246" t="s">
        <v>275</v>
      </c>
      <c r="I827" s="246" t="s">
        <v>275</v>
      </c>
      <c r="J827" s="150" t="s">
        <v>1382</v>
      </c>
      <c r="K827" s="150">
        <f t="shared" ref="K827:AA827" si="344">K830+K840*$AD$840</f>
        <v>1.1943580794567066</v>
      </c>
      <c r="L827" s="150">
        <f t="shared" si="344"/>
        <v>1.2971265704475934</v>
      </c>
      <c r="M827" s="150">
        <f t="shared" si="344"/>
        <v>31.050518591616246</v>
      </c>
      <c r="N827" s="150">
        <f t="shared" si="344"/>
        <v>4.7876952716682863</v>
      </c>
      <c r="O827" s="150">
        <f t="shared" si="344"/>
        <v>0.60807679962037753</v>
      </c>
      <c r="P827" s="150">
        <f t="shared" si="344"/>
        <v>2.1557067053332029</v>
      </c>
      <c r="Q827" s="150">
        <f t="shared" si="344"/>
        <v>2.4299970764555212</v>
      </c>
      <c r="R827" s="150">
        <f t="shared" si="344"/>
        <v>1.6184735060293989</v>
      </c>
      <c r="S827" s="150">
        <f t="shared" si="344"/>
        <v>0.56836060837328606</v>
      </c>
      <c r="T827" s="150">
        <f t="shared" si="344"/>
        <v>1.1611102006377176</v>
      </c>
      <c r="U827" s="150">
        <f t="shared" si="344"/>
        <v>0</v>
      </c>
      <c r="V827" s="150">
        <f t="shared" si="344"/>
        <v>5.0240853983074336</v>
      </c>
      <c r="W827" s="150">
        <f t="shared" si="344"/>
        <v>13.531634092197542</v>
      </c>
      <c r="X827" s="150">
        <f t="shared" si="344"/>
        <v>4.0774858433338865</v>
      </c>
      <c r="Y827" s="150">
        <f t="shared" si="344"/>
        <v>1.9629533417272023</v>
      </c>
      <c r="Z827" s="150">
        <f t="shared" si="344"/>
        <v>1.1722597399469547E-2</v>
      </c>
      <c r="AA827" s="150">
        <f t="shared" si="344"/>
        <v>8.8374705675947638</v>
      </c>
      <c r="AB827" s="150" t="s">
        <v>1382</v>
      </c>
      <c r="AC827" s="148" t="s">
        <v>2104</v>
      </c>
      <c r="AD827" s="247" t="s">
        <v>275</v>
      </c>
      <c r="AE827" s="248" t="s">
        <v>980</v>
      </c>
      <c r="AF827" s="249" t="s">
        <v>275</v>
      </c>
      <c r="AG827" s="148" t="s">
        <v>275</v>
      </c>
      <c r="AH827" s="250" t="s">
        <v>275</v>
      </c>
      <c r="AI827" s="149" t="s">
        <v>275</v>
      </c>
      <c r="AJ827" s="94"/>
    </row>
    <row r="828" spans="1:36" ht="39" outlineLevel="1" x14ac:dyDescent="0.3">
      <c r="A828" s="145">
        <v>811</v>
      </c>
      <c r="B828" s="146" t="s">
        <v>923</v>
      </c>
      <c r="C828" s="280" t="s">
        <v>2995</v>
      </c>
      <c r="D828" s="145" t="s">
        <v>2048</v>
      </c>
      <c r="E828" s="245" t="s">
        <v>275</v>
      </c>
      <c r="F828" s="246" t="s">
        <v>275</v>
      </c>
      <c r="G828" s="246" t="s">
        <v>275</v>
      </c>
      <c r="H828" s="246" t="s">
        <v>275</v>
      </c>
      <c r="I828" s="246" t="s">
        <v>275</v>
      </c>
      <c r="J828" s="150" t="s">
        <v>1382</v>
      </c>
      <c r="K828" s="150">
        <f t="shared" ref="K828:AA828" si="345">K830+K841*$AD$841</f>
        <v>1.1663592719876059</v>
      </c>
      <c r="L828" s="150">
        <f t="shared" si="345"/>
        <v>1.2971265704475934</v>
      </c>
      <c r="M828" s="150">
        <f t="shared" si="345"/>
        <v>31.050518591616246</v>
      </c>
      <c r="N828" s="150">
        <f t="shared" si="345"/>
        <v>4.7876952716682863</v>
      </c>
      <c r="O828" s="150">
        <f t="shared" si="345"/>
        <v>0.24991962033801393</v>
      </c>
      <c r="P828" s="150">
        <f t="shared" si="345"/>
        <v>2.1557067053332029</v>
      </c>
      <c r="Q828" s="150">
        <f t="shared" si="345"/>
        <v>2.4299970764555212</v>
      </c>
      <c r="R828" s="150">
        <f t="shared" si="345"/>
        <v>1.6184735060293989</v>
      </c>
      <c r="S828" s="150">
        <f t="shared" si="345"/>
        <v>0.42271372616509423</v>
      </c>
      <c r="T828" s="150">
        <f t="shared" si="345"/>
        <v>1.589101857473157</v>
      </c>
      <c r="U828" s="150">
        <f t="shared" si="345"/>
        <v>0</v>
      </c>
      <c r="V828" s="150">
        <f t="shared" si="345"/>
        <v>5.0240853983074336</v>
      </c>
      <c r="W828" s="150">
        <f t="shared" si="345"/>
        <v>13.531634092197542</v>
      </c>
      <c r="X828" s="150">
        <f t="shared" si="345"/>
        <v>3.4751341958239443</v>
      </c>
      <c r="Y828" s="150">
        <f t="shared" si="345"/>
        <v>1.9629533417272023</v>
      </c>
      <c r="Z828" s="150">
        <f t="shared" si="345"/>
        <v>1.1722597399469547E-2</v>
      </c>
      <c r="AA828" s="150">
        <f t="shared" si="345"/>
        <v>8.8374705675947638</v>
      </c>
      <c r="AB828" s="150" t="s">
        <v>1382</v>
      </c>
      <c r="AC828" s="148" t="s">
        <v>2092</v>
      </c>
      <c r="AD828" s="247" t="s">
        <v>275</v>
      </c>
      <c r="AE828" s="248" t="s">
        <v>980</v>
      </c>
      <c r="AF828" s="249" t="s">
        <v>275</v>
      </c>
      <c r="AG828" s="148" t="s">
        <v>275</v>
      </c>
      <c r="AH828" s="250" t="s">
        <v>275</v>
      </c>
      <c r="AI828" s="149" t="s">
        <v>275</v>
      </c>
      <c r="AJ828" s="94"/>
    </row>
    <row r="829" spans="1:36" ht="39" outlineLevel="1" x14ac:dyDescent="0.3">
      <c r="A829" s="145">
        <v>812</v>
      </c>
      <c r="B829" s="146" t="s">
        <v>923</v>
      </c>
      <c r="C829" s="280" t="s">
        <v>2995</v>
      </c>
      <c r="D829" s="145" t="s">
        <v>2047</v>
      </c>
      <c r="E829" s="245" t="s">
        <v>275</v>
      </c>
      <c r="F829" s="246" t="s">
        <v>275</v>
      </c>
      <c r="G829" s="246" t="s">
        <v>275</v>
      </c>
      <c r="H829" s="246" t="s">
        <v>275</v>
      </c>
      <c r="I829" s="246" t="s">
        <v>275</v>
      </c>
      <c r="J829" s="150" t="s">
        <v>1382</v>
      </c>
      <c r="K829" s="150">
        <f t="shared" ref="K829:AA829" si="346">K830+K838*$AD$838</f>
        <v>1.1733432765149607</v>
      </c>
      <c r="L829" s="150">
        <f t="shared" si="346"/>
        <v>1.2976723258997396</v>
      </c>
      <c r="M829" s="150">
        <f t="shared" si="346"/>
        <v>31.050518591616246</v>
      </c>
      <c r="N829" s="150">
        <f t="shared" si="346"/>
        <v>4.7908759100631215</v>
      </c>
      <c r="O829" s="150">
        <f t="shared" si="346"/>
        <v>0.24984829091666558</v>
      </c>
      <c r="P829" s="150">
        <f t="shared" si="346"/>
        <v>2.1569370417692313</v>
      </c>
      <c r="Q829" s="150">
        <f t="shared" si="346"/>
        <v>2.4299970764555212</v>
      </c>
      <c r="R829" s="150">
        <f t="shared" si="346"/>
        <v>1.6184735060293989</v>
      </c>
      <c r="S829" s="150">
        <f t="shared" si="346"/>
        <v>0.42528538317002323</v>
      </c>
      <c r="T829" s="150">
        <f t="shared" si="346"/>
        <v>1.0622222089902875</v>
      </c>
      <c r="U829" s="150">
        <f t="shared" si="346"/>
        <v>0</v>
      </c>
      <c r="V829" s="150">
        <f t="shared" si="346"/>
        <v>5.0333701795992738</v>
      </c>
      <c r="W829" s="150">
        <f t="shared" si="346"/>
        <v>13.536296600293968</v>
      </c>
      <c r="X829" s="150">
        <f t="shared" si="346"/>
        <v>3.5204415012227672</v>
      </c>
      <c r="Y829" s="150">
        <f t="shared" si="346"/>
        <v>1.9629533417272023</v>
      </c>
      <c r="Z829" s="150">
        <f t="shared" si="346"/>
        <v>1.1722597399469547E-2</v>
      </c>
      <c r="AA829" s="150">
        <f t="shared" si="346"/>
        <v>8.8374705675947638</v>
      </c>
      <c r="AB829" s="150" t="s">
        <v>1382</v>
      </c>
      <c r="AC829" s="148" t="s">
        <v>2105</v>
      </c>
      <c r="AD829" s="247" t="s">
        <v>275</v>
      </c>
      <c r="AE829" s="248" t="s">
        <v>980</v>
      </c>
      <c r="AF829" s="249" t="s">
        <v>275</v>
      </c>
      <c r="AG829" s="148" t="s">
        <v>275</v>
      </c>
      <c r="AH829" s="250" t="s">
        <v>275</v>
      </c>
      <c r="AI829" s="149" t="s">
        <v>275</v>
      </c>
      <c r="AJ829" s="94"/>
    </row>
    <row r="830" spans="1:36" ht="39" outlineLevel="1" x14ac:dyDescent="0.3">
      <c r="A830" s="145">
        <v>813</v>
      </c>
      <c r="B830" s="146" t="s">
        <v>923</v>
      </c>
      <c r="C830" s="280" t="s">
        <v>2995</v>
      </c>
      <c r="D830" s="145" t="s">
        <v>2075</v>
      </c>
      <c r="E830" s="245" t="s">
        <v>275</v>
      </c>
      <c r="F830" s="246" t="s">
        <v>275</v>
      </c>
      <c r="G830" s="246" t="s">
        <v>275</v>
      </c>
      <c r="H830" s="246" t="s">
        <v>275</v>
      </c>
      <c r="I830" s="246" t="s">
        <v>275</v>
      </c>
      <c r="J830" s="150" t="s">
        <v>1382</v>
      </c>
      <c r="K830" s="150">
        <f t="shared" ref="K830:AA830" si="347">K832+K831*$AD$831</f>
        <v>1.1663592719876059</v>
      </c>
      <c r="L830" s="150">
        <f t="shared" si="347"/>
        <v>1.2971265704475934</v>
      </c>
      <c r="M830" s="150">
        <f t="shared" si="347"/>
        <v>31.050518591616246</v>
      </c>
      <c r="N830" s="150">
        <f t="shared" si="347"/>
        <v>4.7876952716682863</v>
      </c>
      <c r="O830" s="150">
        <f t="shared" si="347"/>
        <v>0.24984829091666558</v>
      </c>
      <c r="P830" s="150">
        <f t="shared" si="347"/>
        <v>2.1557067053332029</v>
      </c>
      <c r="Q830" s="150">
        <f t="shared" si="347"/>
        <v>2.4299970764555212</v>
      </c>
      <c r="R830" s="150">
        <f t="shared" si="347"/>
        <v>1.6184735060293989</v>
      </c>
      <c r="S830" s="150">
        <f t="shared" si="347"/>
        <v>0.41672167011016586</v>
      </c>
      <c r="T830" s="150">
        <f t="shared" si="347"/>
        <v>1.0622222089902875</v>
      </c>
      <c r="U830" s="150">
        <f t="shared" si="347"/>
        <v>0</v>
      </c>
      <c r="V830" s="150">
        <f t="shared" si="347"/>
        <v>5.0240853983074336</v>
      </c>
      <c r="W830" s="150">
        <f t="shared" si="347"/>
        <v>13.531634092197542</v>
      </c>
      <c r="X830" s="150">
        <f t="shared" si="347"/>
        <v>3.4751341958239443</v>
      </c>
      <c r="Y830" s="150">
        <f t="shared" si="347"/>
        <v>1.9629533417272023</v>
      </c>
      <c r="Z830" s="150">
        <f t="shared" si="347"/>
        <v>1.1722597399469547E-2</v>
      </c>
      <c r="AA830" s="150">
        <f t="shared" si="347"/>
        <v>8.8374705675947638</v>
      </c>
      <c r="AB830" s="150" t="s">
        <v>1382</v>
      </c>
      <c r="AC830" s="148" t="s">
        <v>2042</v>
      </c>
      <c r="AD830" s="247" t="s">
        <v>275</v>
      </c>
      <c r="AE830" s="248" t="s">
        <v>980</v>
      </c>
      <c r="AF830" s="249" t="s">
        <v>275</v>
      </c>
      <c r="AG830" s="148" t="s">
        <v>275</v>
      </c>
      <c r="AH830" s="250" t="s">
        <v>275</v>
      </c>
      <c r="AI830" s="149" t="s">
        <v>275</v>
      </c>
      <c r="AJ830" s="94"/>
    </row>
    <row r="831" spans="1:36" ht="78" outlineLevel="1" x14ac:dyDescent="0.3">
      <c r="A831" s="165">
        <v>814</v>
      </c>
      <c r="B831" s="166" t="s">
        <v>275</v>
      </c>
      <c r="C831" s="293" t="s">
        <v>3625</v>
      </c>
      <c r="D831" s="742" t="s">
        <v>981</v>
      </c>
      <c r="E831" s="240" t="s">
        <v>3899</v>
      </c>
      <c r="F831" s="189">
        <v>6</v>
      </c>
      <c r="G831" s="190">
        <v>60</v>
      </c>
      <c r="H831" s="190">
        <v>27</v>
      </c>
      <c r="I831" s="190">
        <v>27</v>
      </c>
      <c r="J831" s="170" t="s">
        <v>925</v>
      </c>
      <c r="K831" s="170">
        <v>3.4005030487931591E-4</v>
      </c>
      <c r="L831" s="170">
        <v>0</v>
      </c>
      <c r="M831" s="170">
        <v>0</v>
      </c>
      <c r="N831" s="170">
        <v>0.28705836564653509</v>
      </c>
      <c r="O831" s="170">
        <v>9.9685406154560849E-6</v>
      </c>
      <c r="P831" s="170">
        <v>0</v>
      </c>
      <c r="Q831" s="170">
        <v>0</v>
      </c>
      <c r="R831" s="170">
        <v>0</v>
      </c>
      <c r="S831" s="170">
        <v>0</v>
      </c>
      <c r="T831" s="170">
        <v>1.2436581893405759E-3</v>
      </c>
      <c r="U831" s="170">
        <v>0</v>
      </c>
      <c r="V831" s="170">
        <v>0.29942726772058015</v>
      </c>
      <c r="W831" s="170">
        <v>0</v>
      </c>
      <c r="X831" s="170">
        <v>1.505260796538813E-2</v>
      </c>
      <c r="Y831" s="170">
        <v>0.18392822666337044</v>
      </c>
      <c r="Z831" s="170">
        <v>0</v>
      </c>
      <c r="AA831" s="170">
        <v>0</v>
      </c>
      <c r="AB831" s="170" t="s">
        <v>925</v>
      </c>
      <c r="AC831" s="191" t="s">
        <v>1923</v>
      </c>
      <c r="AD831" s="241">
        <f>1/1.25</f>
        <v>0.8</v>
      </c>
      <c r="AE831" s="193" t="s">
        <v>2375</v>
      </c>
      <c r="AF831" s="242">
        <v>1.25</v>
      </c>
      <c r="AG831" s="191" t="s">
        <v>2358</v>
      </c>
      <c r="AH831" s="375" t="s">
        <v>2359</v>
      </c>
      <c r="AI831" s="169" t="s">
        <v>275</v>
      </c>
      <c r="AJ831" s="94"/>
    </row>
    <row r="832" spans="1:36" ht="39" outlineLevel="1" x14ac:dyDescent="0.3">
      <c r="A832" s="165">
        <v>815</v>
      </c>
      <c r="B832" s="166" t="s">
        <v>275</v>
      </c>
      <c r="C832" s="293" t="s">
        <v>3626</v>
      </c>
      <c r="D832" s="165" t="s">
        <v>2044</v>
      </c>
      <c r="E832" s="240" t="s">
        <v>3900</v>
      </c>
      <c r="F832" s="189">
        <v>6</v>
      </c>
      <c r="G832" s="190">
        <v>60</v>
      </c>
      <c r="H832" s="190">
        <v>28</v>
      </c>
      <c r="I832" s="190">
        <v>28</v>
      </c>
      <c r="J832" s="170" t="s">
        <v>1382</v>
      </c>
      <c r="K832" s="170">
        <v>1.1660872317437025</v>
      </c>
      <c r="L832" s="170">
        <v>1.2971265704475934</v>
      </c>
      <c r="M832" s="170">
        <v>31.050518591616246</v>
      </c>
      <c r="N832" s="170">
        <v>4.5580485791510581</v>
      </c>
      <c r="O832" s="170">
        <v>0.2498403160841732</v>
      </c>
      <c r="P832" s="170">
        <v>2.1557067053332029</v>
      </c>
      <c r="Q832" s="170">
        <v>2.4299970764555212</v>
      </c>
      <c r="R832" s="170">
        <v>1.6184735060293989</v>
      </c>
      <c r="S832" s="170">
        <v>0.41672167011016586</v>
      </c>
      <c r="T832" s="170">
        <v>1.0612272824388151</v>
      </c>
      <c r="U832" s="170">
        <v>0</v>
      </c>
      <c r="V832" s="170">
        <v>4.7845435841309696</v>
      </c>
      <c r="W832" s="170">
        <v>13.531634092197542</v>
      </c>
      <c r="X832" s="170">
        <v>3.463092109451634</v>
      </c>
      <c r="Y832" s="170">
        <v>1.8158107603965059</v>
      </c>
      <c r="Z832" s="170">
        <v>1.1722597399469547E-2</v>
      </c>
      <c r="AA832" s="170">
        <v>8.8374705675947638</v>
      </c>
      <c r="AB832" s="170" t="s">
        <v>1382</v>
      </c>
      <c r="AC832" s="191" t="s">
        <v>1923</v>
      </c>
      <c r="AD832" s="241">
        <v>1</v>
      </c>
      <c r="AE832" s="193" t="s">
        <v>2405</v>
      </c>
      <c r="AF832" s="192" t="s">
        <v>275</v>
      </c>
      <c r="AG832" s="191" t="s">
        <v>275</v>
      </c>
      <c r="AH832" s="194" t="s">
        <v>275</v>
      </c>
      <c r="AI832" s="169" t="s">
        <v>275</v>
      </c>
      <c r="AJ832" s="94"/>
    </row>
    <row r="833" spans="1:36" ht="78" outlineLevel="1" x14ac:dyDescent="0.3">
      <c r="A833" s="145">
        <v>816</v>
      </c>
      <c r="B833" s="146" t="s">
        <v>923</v>
      </c>
      <c r="C833" s="146" t="s">
        <v>2996</v>
      </c>
      <c r="D833" s="145" t="s">
        <v>2043</v>
      </c>
      <c r="E833" s="245" t="s">
        <v>275</v>
      </c>
      <c r="F833" s="246" t="s">
        <v>275</v>
      </c>
      <c r="G833" s="246" t="s">
        <v>275</v>
      </c>
      <c r="H833" s="246" t="s">
        <v>275</v>
      </c>
      <c r="I833" s="246" t="s">
        <v>275</v>
      </c>
      <c r="J833" s="150" t="s">
        <v>926</v>
      </c>
      <c r="K833" s="150">
        <f t="shared" ref="K833:AA833" si="348">K834+K835+K836</f>
        <v>34.205141804140169</v>
      </c>
      <c r="L833" s="150">
        <f t="shared" si="348"/>
        <v>10.393507889306061</v>
      </c>
      <c r="M833" s="150">
        <f t="shared" si="348"/>
        <v>41.716305548724065</v>
      </c>
      <c r="N833" s="150">
        <f t="shared" si="348"/>
        <v>82.384122302935964</v>
      </c>
      <c r="O833" s="150">
        <f t="shared" si="348"/>
        <v>150.24021454397928</v>
      </c>
      <c r="P833" s="150">
        <f t="shared" si="348"/>
        <v>70.47374430487119</v>
      </c>
      <c r="Q833" s="150">
        <f t="shared" si="348"/>
        <v>13.378777115935824</v>
      </c>
      <c r="R833" s="150">
        <f t="shared" si="348"/>
        <v>10.795965568394784</v>
      </c>
      <c r="S833" s="150">
        <f t="shared" si="348"/>
        <v>262.07885961286468</v>
      </c>
      <c r="T833" s="150">
        <f t="shared" si="348"/>
        <v>57.163591624264697</v>
      </c>
      <c r="U833" s="150">
        <f t="shared" si="348"/>
        <v>12.834992140910298</v>
      </c>
      <c r="V833" s="150">
        <f t="shared" si="348"/>
        <v>62.781855119766021</v>
      </c>
      <c r="W833" s="150">
        <f t="shared" si="348"/>
        <v>30.199777096715835</v>
      </c>
      <c r="X833" s="150">
        <f t="shared" si="348"/>
        <v>218.3436701776678</v>
      </c>
      <c r="Y833" s="150">
        <f t="shared" si="348"/>
        <v>12.765926777502607</v>
      </c>
      <c r="Z833" s="150">
        <f t="shared" si="348"/>
        <v>15.236515613761405</v>
      </c>
      <c r="AA833" s="150">
        <f t="shared" si="348"/>
        <v>51.348481936819447</v>
      </c>
      <c r="AB833" s="150" t="s">
        <v>926</v>
      </c>
      <c r="AC833" s="148" t="s">
        <v>2045</v>
      </c>
      <c r="AD833" s="150">
        <f>1/0.775</f>
        <v>1.2903225806451613</v>
      </c>
      <c r="AE833" s="248" t="s">
        <v>2377</v>
      </c>
      <c r="AF833" s="249" t="s">
        <v>2046</v>
      </c>
      <c r="AG833" s="148" t="s">
        <v>2358</v>
      </c>
      <c r="AH833" s="307" t="s">
        <v>2359</v>
      </c>
      <c r="AI833" s="149" t="s">
        <v>275</v>
      </c>
      <c r="AJ833" s="94"/>
    </row>
    <row r="834" spans="1:36" ht="78" outlineLevel="1" x14ac:dyDescent="0.3">
      <c r="A834" s="165">
        <v>817</v>
      </c>
      <c r="B834" s="166" t="s">
        <v>275</v>
      </c>
      <c r="C834" s="293" t="s">
        <v>2996</v>
      </c>
      <c r="D834" s="187" t="s">
        <v>982</v>
      </c>
      <c r="E834" s="188" t="s">
        <v>3901</v>
      </c>
      <c r="F834" s="189">
        <v>6</v>
      </c>
      <c r="G834" s="190">
        <v>60</v>
      </c>
      <c r="H834" s="190">
        <v>29</v>
      </c>
      <c r="I834" s="190">
        <v>29</v>
      </c>
      <c r="J834" s="170" t="s">
        <v>926</v>
      </c>
      <c r="K834" s="170">
        <v>3.9463361094594092E-2</v>
      </c>
      <c r="L834" s="170">
        <v>1.5056948471704799E-2</v>
      </c>
      <c r="M834" s="170">
        <v>0</v>
      </c>
      <c r="N834" s="170">
        <v>7.687142112733758E-2</v>
      </c>
      <c r="O834" s="170">
        <v>0.27608075826209244</v>
      </c>
      <c r="P834" s="170">
        <v>0</v>
      </c>
      <c r="Q834" s="170">
        <v>2.7335471146151407</v>
      </c>
      <c r="R834" s="170">
        <v>4.6283396984594312</v>
      </c>
      <c r="S834" s="170">
        <v>0</v>
      </c>
      <c r="T834" s="170">
        <v>28.434572328990047</v>
      </c>
      <c r="U834" s="170">
        <v>11.204869855496623</v>
      </c>
      <c r="V834" s="170">
        <v>0</v>
      </c>
      <c r="W834" s="170">
        <v>8.6097195801366842E-6</v>
      </c>
      <c r="X834" s="170">
        <v>0</v>
      </c>
      <c r="Y834" s="170">
        <v>2.1591484080391425</v>
      </c>
      <c r="Z834" s="170">
        <v>0</v>
      </c>
      <c r="AA834" s="170">
        <v>0</v>
      </c>
      <c r="AB834" s="170" t="s">
        <v>926</v>
      </c>
      <c r="AC834" s="191" t="s">
        <v>1923</v>
      </c>
      <c r="AD834" s="241">
        <f>1/0.775</f>
        <v>1.2903225806451613</v>
      </c>
      <c r="AE834" s="193" t="s">
        <v>2376</v>
      </c>
      <c r="AF834" s="242" t="s">
        <v>2046</v>
      </c>
      <c r="AG834" s="191" t="s">
        <v>2358</v>
      </c>
      <c r="AH834" s="375" t="s">
        <v>2359</v>
      </c>
      <c r="AI834" s="169" t="s">
        <v>275</v>
      </c>
      <c r="AJ834" s="94"/>
    </row>
    <row r="835" spans="1:36" ht="78" outlineLevel="1" x14ac:dyDescent="0.3">
      <c r="A835" s="165">
        <v>818</v>
      </c>
      <c r="B835" s="166" t="s">
        <v>275</v>
      </c>
      <c r="C835" s="293" t="s">
        <v>2996</v>
      </c>
      <c r="D835" s="742" t="s">
        <v>983</v>
      </c>
      <c r="E835" s="240" t="s">
        <v>3902</v>
      </c>
      <c r="F835" s="189">
        <v>6</v>
      </c>
      <c r="G835" s="190">
        <v>60</v>
      </c>
      <c r="H835" s="190">
        <v>31</v>
      </c>
      <c r="I835" s="190">
        <v>31</v>
      </c>
      <c r="J835" s="170" t="s">
        <v>926</v>
      </c>
      <c r="K835" s="170">
        <v>33.946407879214078</v>
      </c>
      <c r="L835" s="170">
        <v>9.3310406680692637</v>
      </c>
      <c r="M835" s="170">
        <v>36.515476418123626</v>
      </c>
      <c r="N835" s="170">
        <v>82.303100254193197</v>
      </c>
      <c r="O835" s="170">
        <v>144.41518092357344</v>
      </c>
      <c r="P835" s="170">
        <v>65.904801765513724</v>
      </c>
      <c r="Q835" s="170">
        <v>9.6342667162885576</v>
      </c>
      <c r="R835" s="170">
        <v>5.2641380416516546</v>
      </c>
      <c r="S835" s="170">
        <v>261.94301024641368</v>
      </c>
      <c r="T835" s="170">
        <v>28.613733384062211</v>
      </c>
      <c r="U835" s="170">
        <v>0</v>
      </c>
      <c r="V835" s="170">
        <v>62.191968396633108</v>
      </c>
      <c r="W835" s="170">
        <v>23.865855694600263</v>
      </c>
      <c r="X835" s="170">
        <v>211.09250510733634</v>
      </c>
      <c r="Y835" s="170">
        <v>10.408467502963147</v>
      </c>
      <c r="Z835" s="170">
        <v>12.846346241997527</v>
      </c>
      <c r="AA835" s="170">
        <v>49.901062101014624</v>
      </c>
      <c r="AB835" s="170" t="s">
        <v>926</v>
      </c>
      <c r="AC835" s="191" t="s">
        <v>1923</v>
      </c>
      <c r="AD835" s="241">
        <f t="shared" ref="AD835:AD836" si="349">1/0.775</f>
        <v>1.2903225806451613</v>
      </c>
      <c r="AE835" s="193" t="s">
        <v>2376</v>
      </c>
      <c r="AF835" s="242" t="s">
        <v>2046</v>
      </c>
      <c r="AG835" s="191" t="s">
        <v>2358</v>
      </c>
      <c r="AH835" s="375" t="s">
        <v>2359</v>
      </c>
      <c r="AI835" s="169" t="s">
        <v>275</v>
      </c>
      <c r="AJ835" s="94"/>
    </row>
    <row r="836" spans="1:36" ht="78" outlineLevel="1" x14ac:dyDescent="0.3">
      <c r="A836" s="165">
        <v>819</v>
      </c>
      <c r="B836" s="166" t="s">
        <v>275</v>
      </c>
      <c r="C836" s="293" t="s">
        <v>2996</v>
      </c>
      <c r="D836" s="742" t="s">
        <v>984</v>
      </c>
      <c r="E836" s="240" t="s">
        <v>3903</v>
      </c>
      <c r="F836" s="189">
        <v>6</v>
      </c>
      <c r="G836" s="190">
        <v>60</v>
      </c>
      <c r="H836" s="190">
        <v>32</v>
      </c>
      <c r="I836" s="190">
        <v>32</v>
      </c>
      <c r="J836" s="170" t="s">
        <v>926</v>
      </c>
      <c r="K836" s="170">
        <v>0.21927056383149288</v>
      </c>
      <c r="L836" s="170">
        <v>1.0474102727650925</v>
      </c>
      <c r="M836" s="170">
        <v>5.2008291306004368</v>
      </c>
      <c r="N836" s="170">
        <v>4.1506276154278637E-3</v>
      </c>
      <c r="O836" s="170">
        <v>5.5489528621437376</v>
      </c>
      <c r="P836" s="170">
        <v>4.5689425393574679</v>
      </c>
      <c r="Q836" s="170">
        <v>1.0109632850321257</v>
      </c>
      <c r="R836" s="170">
        <v>0.90348782828369834</v>
      </c>
      <c r="S836" s="170">
        <v>0.13584936645100545</v>
      </c>
      <c r="T836" s="170">
        <v>0.11528591121243689</v>
      </c>
      <c r="U836" s="170">
        <v>1.6301222854136757</v>
      </c>
      <c r="V836" s="170">
        <v>0.58988672313291546</v>
      </c>
      <c r="W836" s="170">
        <v>6.3339127923959921</v>
      </c>
      <c r="X836" s="170">
        <v>7.2511650703314787</v>
      </c>
      <c r="Y836" s="170">
        <v>0.19831086650031785</v>
      </c>
      <c r="Z836" s="170">
        <v>2.390169371763879</v>
      </c>
      <c r="AA836" s="170">
        <v>1.4474198358048223</v>
      </c>
      <c r="AB836" s="170" t="s">
        <v>926</v>
      </c>
      <c r="AC836" s="191" t="s">
        <v>1923</v>
      </c>
      <c r="AD836" s="241">
        <f t="shared" si="349"/>
        <v>1.2903225806451613</v>
      </c>
      <c r="AE836" s="193" t="s">
        <v>2376</v>
      </c>
      <c r="AF836" s="242" t="s">
        <v>2046</v>
      </c>
      <c r="AG836" s="191" t="s">
        <v>2358</v>
      </c>
      <c r="AH836" s="375" t="s">
        <v>2359</v>
      </c>
      <c r="AI836" s="169" t="s">
        <v>275</v>
      </c>
      <c r="AJ836" s="94"/>
    </row>
    <row r="837" spans="1:36" ht="26" outlineLevel="1" x14ac:dyDescent="0.3">
      <c r="A837" s="165">
        <v>820</v>
      </c>
      <c r="B837" s="166" t="s">
        <v>923</v>
      </c>
      <c r="C837" s="293" t="s">
        <v>275</v>
      </c>
      <c r="D837" s="187" t="s">
        <v>276</v>
      </c>
      <c r="E837" s="188" t="s">
        <v>3904</v>
      </c>
      <c r="F837" s="189">
        <v>6</v>
      </c>
      <c r="G837" s="190">
        <v>60</v>
      </c>
      <c r="H837" s="190">
        <v>38</v>
      </c>
      <c r="I837" s="190">
        <v>38</v>
      </c>
      <c r="J837" s="170" t="s">
        <v>926</v>
      </c>
      <c r="K837" s="170">
        <v>4.7602757830581023E-2</v>
      </c>
      <c r="L837" s="170">
        <v>0.22135153300022625</v>
      </c>
      <c r="M837" s="170">
        <v>1.7063526896889264E-3</v>
      </c>
      <c r="N837" s="170">
        <v>0.49525678559488562</v>
      </c>
      <c r="O837" s="170">
        <v>0.22311826785613528</v>
      </c>
      <c r="P837" s="170">
        <v>2.025142750835467E-2</v>
      </c>
      <c r="Q837" s="170">
        <v>0.98159567006439286</v>
      </c>
      <c r="R837" s="170">
        <v>0.38259337073951072</v>
      </c>
      <c r="S837" s="170">
        <v>0.71633008028830081</v>
      </c>
      <c r="T837" s="170">
        <v>4.5487533277666047E-2</v>
      </c>
      <c r="U837" s="170">
        <v>0.22773390200937707</v>
      </c>
      <c r="V837" s="170">
        <v>6.6607824229862292E-2</v>
      </c>
      <c r="W837" s="170">
        <v>3.3052677684224034E-2</v>
      </c>
      <c r="X837" s="170">
        <v>0.12918749141758856</v>
      </c>
      <c r="Y837" s="170">
        <v>0.15792757543871905</v>
      </c>
      <c r="Z837" s="170">
        <v>1.0103652384354095E-3</v>
      </c>
      <c r="AA837" s="170">
        <v>0</v>
      </c>
      <c r="AB837" s="170" t="s">
        <v>926</v>
      </c>
      <c r="AC837" s="191" t="s">
        <v>1923</v>
      </c>
      <c r="AD837" s="241">
        <f>AD833</f>
        <v>1.2903225806451613</v>
      </c>
      <c r="AE837" s="193" t="s">
        <v>2537</v>
      </c>
      <c r="AF837" s="192" t="s">
        <v>275</v>
      </c>
      <c r="AG837" s="191" t="s">
        <v>2379</v>
      </c>
      <c r="AH837" s="194" t="s">
        <v>275</v>
      </c>
      <c r="AI837" s="169" t="s">
        <v>275</v>
      </c>
      <c r="AJ837" s="94"/>
    </row>
    <row r="838" spans="1:36" ht="39" outlineLevel="1" x14ac:dyDescent="0.3">
      <c r="A838" s="261">
        <v>821</v>
      </c>
      <c r="B838" s="262" t="s">
        <v>923</v>
      </c>
      <c r="C838" s="262" t="s">
        <v>275</v>
      </c>
      <c r="D838" s="737" t="s">
        <v>985</v>
      </c>
      <c r="E838" s="737" t="s">
        <v>3905</v>
      </c>
      <c r="F838" s="738" t="s">
        <v>275</v>
      </c>
      <c r="G838" s="738" t="s">
        <v>275</v>
      </c>
      <c r="H838" s="738" t="s">
        <v>275</v>
      </c>
      <c r="I838" s="738">
        <v>34</v>
      </c>
      <c r="J838" s="739" t="s">
        <v>926</v>
      </c>
      <c r="K838" s="739">
        <v>5.4126035087000519E-3</v>
      </c>
      <c r="L838" s="739">
        <v>4.2296047541327451E-4</v>
      </c>
      <c r="M838" s="739">
        <v>0</v>
      </c>
      <c r="N838" s="739">
        <v>2.4649947559975908E-3</v>
      </c>
      <c r="O838" s="739">
        <v>0</v>
      </c>
      <c r="P838" s="739">
        <v>9.5351073792203313E-4</v>
      </c>
      <c r="Q838" s="739">
        <v>0</v>
      </c>
      <c r="R838" s="739">
        <v>0</v>
      </c>
      <c r="S838" s="739">
        <v>6.6368776213894774E-3</v>
      </c>
      <c r="T838" s="739">
        <v>0</v>
      </c>
      <c r="U838" s="739">
        <v>0</v>
      </c>
      <c r="V838" s="739">
        <v>7.1957055011760739E-3</v>
      </c>
      <c r="W838" s="739">
        <v>3.6134437747293996E-3</v>
      </c>
      <c r="X838" s="739">
        <v>3.5113161684087707E-2</v>
      </c>
      <c r="Y838" s="739">
        <v>0</v>
      </c>
      <c r="Z838" s="739">
        <v>0</v>
      </c>
      <c r="AA838" s="739">
        <v>0</v>
      </c>
      <c r="AB838" s="739" t="s">
        <v>926</v>
      </c>
      <c r="AC838" s="269" t="s">
        <v>1967</v>
      </c>
      <c r="AD838" s="270">
        <f>AD833</f>
        <v>1.2903225806451613</v>
      </c>
      <c r="AE838" s="271" t="s">
        <v>2538</v>
      </c>
      <c r="AF838" s="272" t="s">
        <v>275</v>
      </c>
      <c r="AG838" s="269" t="s">
        <v>2378</v>
      </c>
      <c r="AH838" s="273" t="s">
        <v>275</v>
      </c>
      <c r="AI838" s="274">
        <v>9003</v>
      </c>
      <c r="AJ838" s="94"/>
    </row>
    <row r="839" spans="1:36" ht="39" outlineLevel="1" x14ac:dyDescent="0.3">
      <c r="A839" s="679">
        <v>822</v>
      </c>
      <c r="B839" s="680" t="s">
        <v>275</v>
      </c>
      <c r="C839" s="680" t="s">
        <v>275</v>
      </c>
      <c r="D839" s="743" t="s">
        <v>986</v>
      </c>
      <c r="E839" s="743" t="s">
        <v>3906</v>
      </c>
      <c r="F839" s="744" t="s">
        <v>275</v>
      </c>
      <c r="G839" s="744" t="s">
        <v>275</v>
      </c>
      <c r="H839" s="744" t="s">
        <v>275</v>
      </c>
      <c r="I839" s="744">
        <v>33</v>
      </c>
      <c r="J839" s="745" t="s">
        <v>926</v>
      </c>
      <c r="K839" s="745">
        <v>4.754241060542581E-4</v>
      </c>
      <c r="L839" s="745">
        <v>0</v>
      </c>
      <c r="M839" s="745">
        <v>8.740720952158551E-4</v>
      </c>
      <c r="N839" s="745">
        <v>0</v>
      </c>
      <c r="O839" s="745">
        <v>1.0476417418685438E-3</v>
      </c>
      <c r="P839" s="745">
        <v>0</v>
      </c>
      <c r="Q839" s="745">
        <v>0</v>
      </c>
      <c r="R839" s="745">
        <v>0</v>
      </c>
      <c r="S839" s="745">
        <v>1.0574737185585024E-3</v>
      </c>
      <c r="T839" s="745">
        <v>0</v>
      </c>
      <c r="U839" s="745">
        <v>0</v>
      </c>
      <c r="V839" s="745">
        <v>0</v>
      </c>
      <c r="W839" s="745">
        <v>0</v>
      </c>
      <c r="X839" s="745">
        <v>0</v>
      </c>
      <c r="Y839" s="745">
        <v>0</v>
      </c>
      <c r="Z839" s="745">
        <v>0</v>
      </c>
      <c r="AA839" s="745">
        <v>0</v>
      </c>
      <c r="AB839" s="745" t="s">
        <v>926</v>
      </c>
      <c r="AC839" s="684" t="s">
        <v>1980</v>
      </c>
      <c r="AD839" s="746" t="s">
        <v>275</v>
      </c>
      <c r="AE839" s="747" t="s">
        <v>275</v>
      </c>
      <c r="AF839" s="748" t="s">
        <v>275</v>
      </c>
      <c r="AG839" s="684" t="s">
        <v>275</v>
      </c>
      <c r="AH839" s="749" t="s">
        <v>275</v>
      </c>
      <c r="AI839" s="687">
        <v>9004</v>
      </c>
      <c r="AJ839" s="94"/>
    </row>
    <row r="840" spans="1:36" ht="91" outlineLevel="1" x14ac:dyDescent="0.3">
      <c r="A840" s="165">
        <v>823</v>
      </c>
      <c r="B840" s="166" t="s">
        <v>923</v>
      </c>
      <c r="C840" s="293" t="s">
        <v>275</v>
      </c>
      <c r="D840" s="187" t="s">
        <v>987</v>
      </c>
      <c r="E840" s="340" t="s">
        <v>3907</v>
      </c>
      <c r="F840" s="189">
        <v>8</v>
      </c>
      <c r="G840" s="190">
        <v>84</v>
      </c>
      <c r="H840" s="190">
        <v>36</v>
      </c>
      <c r="I840" s="190">
        <v>36</v>
      </c>
      <c r="J840" s="170" t="s">
        <v>926</v>
      </c>
      <c r="K840" s="170">
        <v>2.7998807469100689E-2</v>
      </c>
      <c r="L840" s="170">
        <v>0</v>
      </c>
      <c r="M840" s="170">
        <v>0</v>
      </c>
      <c r="N840" s="170">
        <v>0</v>
      </c>
      <c r="O840" s="170">
        <v>0.35822850870371192</v>
      </c>
      <c r="P840" s="170">
        <v>0</v>
      </c>
      <c r="Q840" s="170">
        <v>0</v>
      </c>
      <c r="R840" s="170">
        <v>0</v>
      </c>
      <c r="S840" s="170">
        <v>0.15163893826312022</v>
      </c>
      <c r="T840" s="170">
        <v>9.888799164743016E-2</v>
      </c>
      <c r="U840" s="170">
        <v>0</v>
      </c>
      <c r="V840" s="170">
        <v>0</v>
      </c>
      <c r="W840" s="170">
        <v>0</v>
      </c>
      <c r="X840" s="170">
        <v>0.60235164750994241</v>
      </c>
      <c r="Y840" s="170">
        <v>0</v>
      </c>
      <c r="Z840" s="170">
        <v>0</v>
      </c>
      <c r="AA840" s="170">
        <v>0</v>
      </c>
      <c r="AB840" s="170" t="s">
        <v>926</v>
      </c>
      <c r="AC840" s="191" t="s">
        <v>1923</v>
      </c>
      <c r="AD840" s="241">
        <v>1</v>
      </c>
      <c r="AE840" s="193" t="s">
        <v>2406</v>
      </c>
      <c r="AF840" s="192">
        <v>1.3125000000000001E-2</v>
      </c>
      <c r="AG840" s="191" t="s">
        <v>2360</v>
      </c>
      <c r="AH840" s="194" t="s">
        <v>2073</v>
      </c>
      <c r="AI840" s="169" t="s">
        <v>275</v>
      </c>
      <c r="AJ840" s="94"/>
    </row>
    <row r="841" spans="1:36" ht="39" outlineLevel="1" x14ac:dyDescent="0.3">
      <c r="A841" s="165">
        <v>824</v>
      </c>
      <c r="B841" s="166" t="s">
        <v>923</v>
      </c>
      <c r="C841" s="293" t="s">
        <v>275</v>
      </c>
      <c r="D841" s="598" t="s">
        <v>988</v>
      </c>
      <c r="E841" s="598" t="s">
        <v>3908</v>
      </c>
      <c r="F841" s="309">
        <v>15</v>
      </c>
      <c r="G841" s="309">
        <v>151</v>
      </c>
      <c r="H841" s="309">
        <v>39</v>
      </c>
      <c r="I841" s="309">
        <v>39</v>
      </c>
      <c r="J841" s="310" t="s">
        <v>926</v>
      </c>
      <c r="K841" s="310">
        <v>0</v>
      </c>
      <c r="L841" s="310">
        <v>0</v>
      </c>
      <c r="M841" s="310">
        <v>0</v>
      </c>
      <c r="N841" s="310">
        <v>0</v>
      </c>
      <c r="O841" s="310">
        <v>3.7541800709663369E-4</v>
      </c>
      <c r="P841" s="310">
        <v>0</v>
      </c>
      <c r="Q841" s="310">
        <v>0</v>
      </c>
      <c r="R841" s="310">
        <v>0</v>
      </c>
      <c r="S841" s="310">
        <v>3.1537137131201855E-2</v>
      </c>
      <c r="T841" s="310">
        <v>2.7730507814887866</v>
      </c>
      <c r="U841" s="310">
        <v>0</v>
      </c>
      <c r="V841" s="310">
        <v>0</v>
      </c>
      <c r="W841" s="310">
        <v>0</v>
      </c>
      <c r="X841" s="310">
        <v>0</v>
      </c>
      <c r="Y841" s="310">
        <v>0</v>
      </c>
      <c r="Z841" s="310">
        <v>0</v>
      </c>
      <c r="AA841" s="310">
        <v>0</v>
      </c>
      <c r="AB841" s="310" t="s">
        <v>926</v>
      </c>
      <c r="AC841" s="191" t="s">
        <v>1923</v>
      </c>
      <c r="AD841" s="241">
        <f>AD787</f>
        <v>0.19</v>
      </c>
      <c r="AE841" s="193" t="s">
        <v>2134</v>
      </c>
      <c r="AF841" s="192" t="s">
        <v>275</v>
      </c>
      <c r="AG841" s="191" t="s">
        <v>2539</v>
      </c>
      <c r="AH841" s="194" t="s">
        <v>275</v>
      </c>
      <c r="AI841" s="169" t="s">
        <v>275</v>
      </c>
      <c r="AJ841" s="94"/>
    </row>
    <row r="842" spans="1:36" x14ac:dyDescent="0.3">
      <c r="A842" s="138">
        <v>825</v>
      </c>
      <c r="B842" s="138" t="s">
        <v>923</v>
      </c>
      <c r="C842" s="172" t="s">
        <v>3523</v>
      </c>
      <c r="D842" s="138" t="s">
        <v>3524</v>
      </c>
      <c r="E842" s="172" t="s">
        <v>275</v>
      </c>
      <c r="F842" s="141" t="s">
        <v>275</v>
      </c>
      <c r="G842" s="141" t="s">
        <v>275</v>
      </c>
      <c r="H842" s="141" t="s">
        <v>275</v>
      </c>
      <c r="I842" s="141" t="s">
        <v>275</v>
      </c>
      <c r="J842" s="244" t="s">
        <v>275</v>
      </c>
      <c r="K842" s="244" t="s">
        <v>275</v>
      </c>
      <c r="L842" s="244" t="s">
        <v>275</v>
      </c>
      <c r="M842" s="244" t="s">
        <v>275</v>
      </c>
      <c r="N842" s="244" t="s">
        <v>275</v>
      </c>
      <c r="O842" s="244" t="s">
        <v>275</v>
      </c>
      <c r="P842" s="244" t="s">
        <v>275</v>
      </c>
      <c r="Q842" s="244" t="s">
        <v>275</v>
      </c>
      <c r="R842" s="244" t="s">
        <v>275</v>
      </c>
      <c r="S842" s="244" t="s">
        <v>275</v>
      </c>
      <c r="T842" s="244" t="s">
        <v>275</v>
      </c>
      <c r="U842" s="244" t="s">
        <v>275</v>
      </c>
      <c r="V842" s="244" t="s">
        <v>275</v>
      </c>
      <c r="W842" s="244" t="s">
        <v>275</v>
      </c>
      <c r="X842" s="244" t="s">
        <v>275</v>
      </c>
      <c r="Y842" s="244" t="s">
        <v>275</v>
      </c>
      <c r="Z842" s="244" t="s">
        <v>275</v>
      </c>
      <c r="AA842" s="244" t="s">
        <v>275</v>
      </c>
      <c r="AB842" s="244" t="s">
        <v>275</v>
      </c>
      <c r="AC842" s="140" t="s">
        <v>275</v>
      </c>
      <c r="AD842" s="341" t="s">
        <v>275</v>
      </c>
      <c r="AE842" s="143" t="s">
        <v>275</v>
      </c>
      <c r="AF842" s="142" t="s">
        <v>275</v>
      </c>
      <c r="AG842" s="140" t="s">
        <v>275</v>
      </c>
      <c r="AH842" s="144" t="s">
        <v>275</v>
      </c>
      <c r="AI842" s="141" t="s">
        <v>275</v>
      </c>
      <c r="AJ842" s="94"/>
    </row>
    <row r="843" spans="1:36" ht="26" outlineLevel="1" x14ac:dyDescent="0.3">
      <c r="A843" s="145">
        <v>826</v>
      </c>
      <c r="B843" s="146" t="s">
        <v>923</v>
      </c>
      <c r="C843" s="146" t="s">
        <v>3525</v>
      </c>
      <c r="D843" s="145" t="s">
        <v>3526</v>
      </c>
      <c r="E843" s="245" t="s">
        <v>275</v>
      </c>
      <c r="F843" s="246" t="s">
        <v>275</v>
      </c>
      <c r="G843" s="246" t="s">
        <v>275</v>
      </c>
      <c r="H843" s="246" t="s">
        <v>275</v>
      </c>
      <c r="I843" s="246" t="s">
        <v>275</v>
      </c>
      <c r="J843" s="150" t="s">
        <v>925</v>
      </c>
      <c r="K843" s="150">
        <f>SUM(K844,K847,K854)</f>
        <v>5.7965744768508536</v>
      </c>
      <c r="L843" s="150">
        <f t="shared" ref="L843:AA843" si="350">SUM(L844,L847,L854)</f>
        <v>2.3208962429344786</v>
      </c>
      <c r="M843" s="150">
        <f t="shared" si="350"/>
        <v>23.090220063037357</v>
      </c>
      <c r="N843" s="150">
        <f t="shared" si="350"/>
        <v>16.715755444569336</v>
      </c>
      <c r="O843" s="150">
        <f t="shared" si="350"/>
        <v>27.137739044241155</v>
      </c>
      <c r="P843" s="150">
        <f t="shared" si="350"/>
        <v>2.9231619937254174</v>
      </c>
      <c r="Q843" s="150">
        <f t="shared" si="350"/>
        <v>3.0147854729161476E-2</v>
      </c>
      <c r="R843" s="150">
        <f t="shared" si="350"/>
        <v>0.15642765898832175</v>
      </c>
      <c r="S843" s="150">
        <f t="shared" si="350"/>
        <v>3.1909078941809756</v>
      </c>
      <c r="T843" s="150">
        <f t="shared" si="350"/>
        <v>1.849266541343916</v>
      </c>
      <c r="U843" s="150">
        <f t="shared" si="350"/>
        <v>0</v>
      </c>
      <c r="V843" s="150">
        <f t="shared" si="350"/>
        <v>7.1238446388232131</v>
      </c>
      <c r="W843" s="150">
        <f t="shared" si="350"/>
        <v>150.89772649281204</v>
      </c>
      <c r="X843" s="150">
        <f t="shared" si="350"/>
        <v>2.8033221098784349</v>
      </c>
      <c r="Y843" s="150">
        <f t="shared" si="350"/>
        <v>0</v>
      </c>
      <c r="Z843" s="150">
        <f t="shared" si="350"/>
        <v>68.932924944309974</v>
      </c>
      <c r="AA843" s="150">
        <f t="shared" si="350"/>
        <v>0</v>
      </c>
      <c r="AB843" s="150" t="s">
        <v>925</v>
      </c>
      <c r="AC843" s="148" t="s">
        <v>3546</v>
      </c>
      <c r="AD843" s="150" t="s">
        <v>275</v>
      </c>
      <c r="AE843" s="248" t="s">
        <v>275</v>
      </c>
      <c r="AF843" s="249" t="s">
        <v>275</v>
      </c>
      <c r="AG843" s="148" t="s">
        <v>275</v>
      </c>
      <c r="AH843" s="307" t="s">
        <v>275</v>
      </c>
      <c r="AI843" s="149" t="s">
        <v>275</v>
      </c>
      <c r="AJ843" s="94"/>
    </row>
    <row r="844" spans="1:36" outlineLevel="1" x14ac:dyDescent="0.3">
      <c r="A844" s="152">
        <v>827</v>
      </c>
      <c r="B844" s="153" t="s">
        <v>923</v>
      </c>
      <c r="C844" s="153" t="s">
        <v>3627</v>
      </c>
      <c r="D844" s="431" t="s">
        <v>3536</v>
      </c>
      <c r="E844" s="431" t="s">
        <v>275</v>
      </c>
      <c r="F844" s="388" t="s">
        <v>275</v>
      </c>
      <c r="G844" s="388" t="s">
        <v>275</v>
      </c>
      <c r="H844" s="388" t="s">
        <v>275</v>
      </c>
      <c r="I844" s="388" t="s">
        <v>275</v>
      </c>
      <c r="J844" s="157" t="s">
        <v>925</v>
      </c>
      <c r="K844" s="157">
        <f t="shared" ref="K844:AA844" si="351">SUM(K845,K846*$AD$846)</f>
        <v>0</v>
      </c>
      <c r="L844" s="157">
        <f t="shared" si="351"/>
        <v>0</v>
      </c>
      <c r="M844" s="157">
        <f t="shared" si="351"/>
        <v>1.0060549586091467</v>
      </c>
      <c r="N844" s="157">
        <f t="shared" si="351"/>
        <v>0</v>
      </c>
      <c r="O844" s="157">
        <f t="shared" si="351"/>
        <v>0</v>
      </c>
      <c r="P844" s="157">
        <f t="shared" si="351"/>
        <v>0</v>
      </c>
      <c r="Q844" s="157">
        <f t="shared" si="351"/>
        <v>0</v>
      </c>
      <c r="R844" s="157">
        <f t="shared" si="351"/>
        <v>0</v>
      </c>
      <c r="S844" s="157">
        <f t="shared" si="351"/>
        <v>1.4510550232026589E-3</v>
      </c>
      <c r="T844" s="157">
        <f t="shared" si="351"/>
        <v>0</v>
      </c>
      <c r="U844" s="157">
        <f t="shared" si="351"/>
        <v>0</v>
      </c>
      <c r="V844" s="157">
        <f t="shared" si="351"/>
        <v>0</v>
      </c>
      <c r="W844" s="157">
        <f t="shared" si="351"/>
        <v>0.61195428878468372</v>
      </c>
      <c r="X844" s="157">
        <f t="shared" si="351"/>
        <v>0</v>
      </c>
      <c r="Y844" s="157">
        <f t="shared" si="351"/>
        <v>0</v>
      </c>
      <c r="Z844" s="157">
        <f t="shared" si="351"/>
        <v>0</v>
      </c>
      <c r="AA844" s="157">
        <f t="shared" si="351"/>
        <v>0</v>
      </c>
      <c r="AB844" s="157" t="s">
        <v>925</v>
      </c>
      <c r="AC844" s="155" t="s">
        <v>2536</v>
      </c>
      <c r="AD844" s="389" t="s">
        <v>275</v>
      </c>
      <c r="AE844" s="250" t="s">
        <v>275</v>
      </c>
      <c r="AF844" s="390" t="s">
        <v>275</v>
      </c>
      <c r="AG844" s="155" t="s">
        <v>275</v>
      </c>
      <c r="AH844" s="250" t="s">
        <v>275</v>
      </c>
      <c r="AI844" s="156" t="s">
        <v>275</v>
      </c>
      <c r="AJ844" s="94"/>
    </row>
    <row r="845" spans="1:36" ht="26" outlineLevel="1" x14ac:dyDescent="0.3">
      <c r="A845" s="376">
        <v>828</v>
      </c>
      <c r="B845" s="377" t="s">
        <v>275</v>
      </c>
      <c r="C845" s="377" t="s">
        <v>3627</v>
      </c>
      <c r="D845" s="376" t="s">
        <v>3535</v>
      </c>
      <c r="E845" s="611" t="s">
        <v>275</v>
      </c>
      <c r="F845" s="379" t="s">
        <v>275</v>
      </c>
      <c r="G845" s="379" t="s">
        <v>275</v>
      </c>
      <c r="H845" s="379" t="s">
        <v>275</v>
      </c>
      <c r="I845" s="379">
        <v>94</v>
      </c>
      <c r="J845" s="380" t="s">
        <v>925</v>
      </c>
      <c r="K845" s="380" t="s">
        <v>1351</v>
      </c>
      <c r="L845" s="380" t="s">
        <v>1351</v>
      </c>
      <c r="M845" s="380" t="s">
        <v>1351</v>
      </c>
      <c r="N845" s="380" t="s">
        <v>1351</v>
      </c>
      <c r="O845" s="380" t="s">
        <v>1351</v>
      </c>
      <c r="P845" s="380" t="s">
        <v>1351</v>
      </c>
      <c r="Q845" s="380" t="s">
        <v>1351</v>
      </c>
      <c r="R845" s="380" t="s">
        <v>1351</v>
      </c>
      <c r="S845" s="380" t="s">
        <v>1351</v>
      </c>
      <c r="T845" s="380" t="s">
        <v>1351</v>
      </c>
      <c r="U845" s="380" t="s">
        <v>1351</v>
      </c>
      <c r="V845" s="380" t="s">
        <v>1351</v>
      </c>
      <c r="W845" s="380" t="s">
        <v>1351</v>
      </c>
      <c r="X845" s="380" t="s">
        <v>1351</v>
      </c>
      <c r="Y845" s="380" t="s">
        <v>1351</v>
      </c>
      <c r="Z845" s="380" t="s">
        <v>1351</v>
      </c>
      <c r="AA845" s="380" t="s">
        <v>1351</v>
      </c>
      <c r="AB845" s="380" t="s">
        <v>925</v>
      </c>
      <c r="AC845" s="381" t="s">
        <v>1977</v>
      </c>
      <c r="AD845" s="382" t="s">
        <v>275</v>
      </c>
      <c r="AE845" s="383" t="s">
        <v>275</v>
      </c>
      <c r="AF845" s="384" t="s">
        <v>275</v>
      </c>
      <c r="AG845" s="381" t="s">
        <v>275</v>
      </c>
      <c r="AH845" s="385" t="s">
        <v>275</v>
      </c>
      <c r="AI845" s="386" t="s">
        <v>275</v>
      </c>
      <c r="AJ845" s="94"/>
    </row>
    <row r="846" spans="1:36" ht="26" outlineLevel="1" x14ac:dyDescent="0.3">
      <c r="A846" s="165">
        <v>829</v>
      </c>
      <c r="B846" s="166" t="s">
        <v>923</v>
      </c>
      <c r="C846" s="166" t="s">
        <v>275</v>
      </c>
      <c r="D846" s="165" t="s">
        <v>3537</v>
      </c>
      <c r="E846" s="240" t="s">
        <v>3909</v>
      </c>
      <c r="F846" s="189">
        <v>6</v>
      </c>
      <c r="G846" s="189">
        <v>60</v>
      </c>
      <c r="H846" s="189">
        <v>95</v>
      </c>
      <c r="I846" s="189">
        <v>95</v>
      </c>
      <c r="J846" s="170" t="s">
        <v>926</v>
      </c>
      <c r="K846" s="170">
        <v>0</v>
      </c>
      <c r="L846" s="170">
        <v>0</v>
      </c>
      <c r="M846" s="170">
        <v>0.90544946274823201</v>
      </c>
      <c r="N846" s="170">
        <v>0</v>
      </c>
      <c r="O846" s="170">
        <v>0</v>
      </c>
      <c r="P846" s="170">
        <v>0</v>
      </c>
      <c r="Q846" s="170">
        <v>0</v>
      </c>
      <c r="R846" s="170">
        <v>0</v>
      </c>
      <c r="S846" s="170">
        <v>1.305949520882393E-3</v>
      </c>
      <c r="T846" s="170">
        <v>0</v>
      </c>
      <c r="U846" s="170">
        <v>0</v>
      </c>
      <c r="V846" s="170">
        <v>0</v>
      </c>
      <c r="W846" s="170">
        <v>0.55075885990621531</v>
      </c>
      <c r="X846" s="170">
        <v>0</v>
      </c>
      <c r="Y846" s="170">
        <v>0</v>
      </c>
      <c r="Z846" s="170">
        <v>0</v>
      </c>
      <c r="AA846" s="170">
        <v>0</v>
      </c>
      <c r="AB846" s="170" t="s">
        <v>926</v>
      </c>
      <c r="AC846" s="191" t="s">
        <v>1923</v>
      </c>
      <c r="AD846" s="241">
        <f>AD852</f>
        <v>1.1111111111111112</v>
      </c>
      <c r="AE846" s="193" t="s">
        <v>2133</v>
      </c>
      <c r="AF846" s="192" t="s">
        <v>275</v>
      </c>
      <c r="AG846" s="191" t="s">
        <v>2535</v>
      </c>
      <c r="AH846" s="194" t="s">
        <v>275</v>
      </c>
      <c r="AI846" s="169" t="s">
        <v>275</v>
      </c>
      <c r="AJ846" s="94"/>
    </row>
    <row r="847" spans="1:36" outlineLevel="1" x14ac:dyDescent="0.3">
      <c r="A847" s="145">
        <v>830</v>
      </c>
      <c r="B847" s="146" t="s">
        <v>923</v>
      </c>
      <c r="C847" s="280" t="s">
        <v>286</v>
      </c>
      <c r="D847" s="145" t="s">
        <v>976</v>
      </c>
      <c r="E847" s="245" t="s">
        <v>275</v>
      </c>
      <c r="F847" s="246" t="s">
        <v>275</v>
      </c>
      <c r="G847" s="246" t="s">
        <v>275</v>
      </c>
      <c r="H847" s="246" t="s">
        <v>275</v>
      </c>
      <c r="I847" s="246" t="s">
        <v>275</v>
      </c>
      <c r="J847" s="150" t="s">
        <v>925</v>
      </c>
      <c r="K847" s="150">
        <f t="shared" ref="K847:AA847" si="352">K851+K852*$AD$852+K853*$AD$853</f>
        <v>1.4553832893188445</v>
      </c>
      <c r="L847" s="150">
        <f t="shared" si="352"/>
        <v>2.3208465889907424</v>
      </c>
      <c r="M847" s="150">
        <f t="shared" si="352"/>
        <v>5.8356644603817784</v>
      </c>
      <c r="N847" s="150">
        <f t="shared" si="352"/>
        <v>0.89402673909694275</v>
      </c>
      <c r="O847" s="150">
        <f t="shared" si="352"/>
        <v>16.169255066357159</v>
      </c>
      <c r="P847" s="150">
        <f t="shared" si="352"/>
        <v>6.7121257525455018E-3</v>
      </c>
      <c r="Q847" s="150">
        <f t="shared" si="352"/>
        <v>3.0147854729161476E-2</v>
      </c>
      <c r="R847" s="150">
        <f t="shared" si="352"/>
        <v>0.15642765898832175</v>
      </c>
      <c r="S847" s="150">
        <f t="shared" si="352"/>
        <v>1.7504390273820267</v>
      </c>
      <c r="T847" s="150">
        <f t="shared" si="352"/>
        <v>0.69436975693874614</v>
      </c>
      <c r="U847" s="150">
        <f t="shared" si="352"/>
        <v>0</v>
      </c>
      <c r="V847" s="150">
        <f t="shared" si="352"/>
        <v>0</v>
      </c>
      <c r="W847" s="150">
        <f t="shared" si="352"/>
        <v>61.125805025691932</v>
      </c>
      <c r="X847" s="150">
        <f t="shared" si="352"/>
        <v>0.77847602761336598</v>
      </c>
      <c r="Y847" s="150">
        <f t="shared" si="352"/>
        <v>0</v>
      </c>
      <c r="Z847" s="150">
        <f t="shared" si="352"/>
        <v>33.55345602411704</v>
      </c>
      <c r="AA847" s="150">
        <f t="shared" si="352"/>
        <v>0</v>
      </c>
      <c r="AB847" s="150" t="s">
        <v>925</v>
      </c>
      <c r="AC847" s="148" t="s">
        <v>2533</v>
      </c>
      <c r="AD847" s="247" t="s">
        <v>275</v>
      </c>
      <c r="AE847" s="248" t="s">
        <v>275</v>
      </c>
      <c r="AF847" s="249" t="s">
        <v>275</v>
      </c>
      <c r="AG847" s="148" t="s">
        <v>275</v>
      </c>
      <c r="AH847" s="250" t="s">
        <v>275</v>
      </c>
      <c r="AI847" s="149" t="s">
        <v>275</v>
      </c>
      <c r="AJ847" s="94"/>
    </row>
    <row r="848" spans="1:36" outlineLevel="1" x14ac:dyDescent="0.3">
      <c r="A848" s="145">
        <v>831</v>
      </c>
      <c r="B848" s="146" t="s">
        <v>923</v>
      </c>
      <c r="C848" s="280" t="s">
        <v>286</v>
      </c>
      <c r="D848" s="145" t="s">
        <v>977</v>
      </c>
      <c r="E848" s="245" t="s">
        <v>275</v>
      </c>
      <c r="F848" s="246" t="s">
        <v>275</v>
      </c>
      <c r="G848" s="246" t="s">
        <v>275</v>
      </c>
      <c r="H848" s="246" t="s">
        <v>275</v>
      </c>
      <c r="I848" s="246" t="s">
        <v>275</v>
      </c>
      <c r="J848" s="150" t="s">
        <v>925</v>
      </c>
      <c r="K848" s="150">
        <f t="shared" ref="K848:AA848" si="353">K851+K852*$AD$852</f>
        <v>1.4553832893188445</v>
      </c>
      <c r="L848" s="150">
        <f t="shared" si="353"/>
        <v>2.3208465889907424</v>
      </c>
      <c r="M848" s="150">
        <f t="shared" si="353"/>
        <v>5.1022763261777975</v>
      </c>
      <c r="N848" s="150">
        <f t="shared" si="353"/>
        <v>0.89402673909694275</v>
      </c>
      <c r="O848" s="150">
        <f t="shared" si="353"/>
        <v>16.169255066357159</v>
      </c>
      <c r="P848" s="150">
        <f t="shared" si="353"/>
        <v>6.7121257525455018E-3</v>
      </c>
      <c r="Q848" s="150">
        <f t="shared" si="353"/>
        <v>3.0147854729161476E-2</v>
      </c>
      <c r="R848" s="150">
        <f t="shared" si="353"/>
        <v>0.15642765898832175</v>
      </c>
      <c r="S848" s="150">
        <f t="shared" si="353"/>
        <v>1.7460538654336699</v>
      </c>
      <c r="T848" s="150">
        <f t="shared" si="353"/>
        <v>0.69436975693874614</v>
      </c>
      <c r="U848" s="150">
        <f t="shared" si="353"/>
        <v>0</v>
      </c>
      <c r="V848" s="150">
        <f t="shared" si="353"/>
        <v>0</v>
      </c>
      <c r="W848" s="150">
        <f t="shared" si="353"/>
        <v>60.024543695938512</v>
      </c>
      <c r="X848" s="150">
        <f t="shared" si="353"/>
        <v>0.77847602761336598</v>
      </c>
      <c r="Y848" s="150">
        <f t="shared" si="353"/>
        <v>0</v>
      </c>
      <c r="Z848" s="150">
        <f t="shared" si="353"/>
        <v>29.190203830780344</v>
      </c>
      <c r="AA848" s="150">
        <f t="shared" si="353"/>
        <v>0</v>
      </c>
      <c r="AB848" s="150" t="s">
        <v>925</v>
      </c>
      <c r="AC848" s="148" t="s">
        <v>2534</v>
      </c>
      <c r="AD848" s="247" t="s">
        <v>275</v>
      </c>
      <c r="AE848" s="248" t="s">
        <v>275</v>
      </c>
      <c r="AF848" s="249" t="s">
        <v>275</v>
      </c>
      <c r="AG848" s="148" t="s">
        <v>275</v>
      </c>
      <c r="AH848" s="250" t="s">
        <v>275</v>
      </c>
      <c r="AI848" s="149" t="s">
        <v>275</v>
      </c>
      <c r="AJ848" s="94"/>
    </row>
    <row r="849" spans="1:36" outlineLevel="1" x14ac:dyDescent="0.3">
      <c r="A849" s="145">
        <v>832</v>
      </c>
      <c r="B849" s="146" t="s">
        <v>923</v>
      </c>
      <c r="C849" s="280" t="s">
        <v>286</v>
      </c>
      <c r="D849" s="145" t="s">
        <v>2038</v>
      </c>
      <c r="E849" s="245" t="s">
        <v>275</v>
      </c>
      <c r="F849" s="246" t="s">
        <v>275</v>
      </c>
      <c r="G849" s="246" t="s">
        <v>275</v>
      </c>
      <c r="H849" s="246" t="s">
        <v>275</v>
      </c>
      <c r="I849" s="246" t="s">
        <v>275</v>
      </c>
      <c r="J849" s="150" t="s">
        <v>925</v>
      </c>
      <c r="K849" s="150">
        <f t="shared" ref="K849:AA849" si="354">K851+K853*$AD$853</f>
        <v>6.064572852391007E-4</v>
      </c>
      <c r="L849" s="150">
        <f t="shared" si="354"/>
        <v>0</v>
      </c>
      <c r="M849" s="150">
        <f t="shared" si="354"/>
        <v>0.73346013507621621</v>
      </c>
      <c r="N849" s="150">
        <f t="shared" si="354"/>
        <v>4.2557496622388743E-4</v>
      </c>
      <c r="O849" s="150">
        <f t="shared" si="354"/>
        <v>1.5795171325827984E-4</v>
      </c>
      <c r="P849" s="150">
        <f t="shared" si="354"/>
        <v>6.7121257525455018E-3</v>
      </c>
      <c r="Q849" s="150">
        <f t="shared" si="354"/>
        <v>3.0147854729161476E-2</v>
      </c>
      <c r="R849" s="150">
        <f t="shared" si="354"/>
        <v>0.15642765898832175</v>
      </c>
      <c r="S849" s="150">
        <f t="shared" si="354"/>
        <v>4.2386930557439043E-2</v>
      </c>
      <c r="T849" s="150">
        <f t="shared" si="354"/>
        <v>0</v>
      </c>
      <c r="U849" s="150">
        <f t="shared" si="354"/>
        <v>0</v>
      </c>
      <c r="V849" s="150">
        <f t="shared" si="354"/>
        <v>0</v>
      </c>
      <c r="W849" s="150">
        <f t="shared" si="354"/>
        <v>1.1012613297534175</v>
      </c>
      <c r="X849" s="150">
        <f t="shared" si="354"/>
        <v>0</v>
      </c>
      <c r="Y849" s="150">
        <f t="shared" si="354"/>
        <v>0</v>
      </c>
      <c r="Z849" s="150">
        <f t="shared" si="354"/>
        <v>4.3632521933366917</v>
      </c>
      <c r="AA849" s="150">
        <f t="shared" si="354"/>
        <v>0</v>
      </c>
      <c r="AB849" s="150" t="s">
        <v>925</v>
      </c>
      <c r="AC849" s="148" t="s">
        <v>2040</v>
      </c>
      <c r="AD849" s="247" t="s">
        <v>275</v>
      </c>
      <c r="AE849" s="248" t="s">
        <v>275</v>
      </c>
      <c r="AF849" s="249" t="s">
        <v>275</v>
      </c>
      <c r="AG849" s="148" t="s">
        <v>275</v>
      </c>
      <c r="AH849" s="250" t="s">
        <v>275</v>
      </c>
      <c r="AI849" s="149" t="s">
        <v>275</v>
      </c>
      <c r="AJ849" s="94"/>
    </row>
    <row r="850" spans="1:36" ht="65" outlineLevel="1" x14ac:dyDescent="0.3">
      <c r="A850" s="251">
        <v>833</v>
      </c>
      <c r="B850" s="252" t="s">
        <v>275</v>
      </c>
      <c r="C850" s="750" t="s">
        <v>286</v>
      </c>
      <c r="D850" s="251" t="s">
        <v>978</v>
      </c>
      <c r="E850" s="730" t="s">
        <v>275</v>
      </c>
      <c r="F850" s="253">
        <v>6</v>
      </c>
      <c r="G850" s="253">
        <v>60</v>
      </c>
      <c r="H850" s="253">
        <v>9006</v>
      </c>
      <c r="I850" s="253" t="s">
        <v>275</v>
      </c>
      <c r="J850" s="254" t="s">
        <v>925</v>
      </c>
      <c r="K850" s="254">
        <v>1.3099056061154835</v>
      </c>
      <c r="L850" s="254">
        <v>2.0887619300916613</v>
      </c>
      <c r="M850" s="254">
        <v>4.5920558936472391</v>
      </c>
      <c r="N850" s="254">
        <v>0.80466662268387068</v>
      </c>
      <c r="O850" s="254">
        <v>14.552345354892768</v>
      </c>
      <c r="P850" s="254">
        <v>6.7121257525455027E-3</v>
      </c>
      <c r="Q850" s="254">
        <v>3.0147854729161455E-2</v>
      </c>
      <c r="R850" s="254">
        <v>0.15642765898832131</v>
      </c>
      <c r="S850" s="254">
        <v>1.5543292707549978</v>
      </c>
      <c r="T850" s="254">
        <v>0.62493278124486995</v>
      </c>
      <c r="U850" s="254">
        <v>0</v>
      </c>
      <c r="V850" s="254">
        <v>0</v>
      </c>
      <c r="W850" s="254">
        <v>54.022089326344698</v>
      </c>
      <c r="X850" s="254">
        <v>0.70062842485202881</v>
      </c>
      <c r="Y850" s="254">
        <v>0</v>
      </c>
      <c r="Z850" s="254">
        <v>26.271183447702342</v>
      </c>
      <c r="AA850" s="254">
        <v>0</v>
      </c>
      <c r="AB850" s="254" t="s">
        <v>2119</v>
      </c>
      <c r="AC850" s="255" t="s">
        <v>1979</v>
      </c>
      <c r="AD850" s="256" t="s">
        <v>275</v>
      </c>
      <c r="AE850" s="257" t="s">
        <v>275</v>
      </c>
      <c r="AF850" s="258" t="s">
        <v>275</v>
      </c>
      <c r="AG850" s="255" t="s">
        <v>275</v>
      </c>
      <c r="AH850" s="259" t="s">
        <v>275</v>
      </c>
      <c r="AI850" s="260">
        <v>9006</v>
      </c>
      <c r="AJ850" s="94"/>
    </row>
    <row r="851" spans="1:36" ht="130" outlineLevel="1" x14ac:dyDescent="0.3">
      <c r="A851" s="261">
        <v>834</v>
      </c>
      <c r="B851" s="262" t="s">
        <v>923</v>
      </c>
      <c r="C851" s="751" t="s">
        <v>286</v>
      </c>
      <c r="D851" s="263" t="s">
        <v>2039</v>
      </c>
      <c r="E851" s="263" t="s">
        <v>3910</v>
      </c>
      <c r="F851" s="264" t="s">
        <v>275</v>
      </c>
      <c r="G851" s="264" t="s">
        <v>275</v>
      </c>
      <c r="H851" s="264" t="s">
        <v>275</v>
      </c>
      <c r="I851" s="264">
        <v>79</v>
      </c>
      <c r="J851" s="265" t="s">
        <v>925</v>
      </c>
      <c r="K851" s="265">
        <v>6.064572852391007E-4</v>
      </c>
      <c r="L851" s="265">
        <v>0</v>
      </c>
      <c r="M851" s="265">
        <v>7.2000872235118796E-5</v>
      </c>
      <c r="N851" s="265">
        <v>4.2557496622388743E-4</v>
      </c>
      <c r="O851" s="265">
        <v>1.5795171325827984E-4</v>
      </c>
      <c r="P851" s="265">
        <v>6.7121257525455018E-3</v>
      </c>
      <c r="Q851" s="265">
        <v>3.0147854729161476E-2</v>
      </c>
      <c r="R851" s="265">
        <v>0.15642765898832175</v>
      </c>
      <c r="S851" s="265">
        <v>3.8001768609082179E-2</v>
      </c>
      <c r="T851" s="265">
        <v>0</v>
      </c>
      <c r="U851" s="265">
        <v>0</v>
      </c>
      <c r="V851" s="265">
        <v>0</v>
      </c>
      <c r="W851" s="265">
        <v>0</v>
      </c>
      <c r="X851" s="265">
        <v>0</v>
      </c>
      <c r="Y851" s="265">
        <v>0</v>
      </c>
      <c r="Z851" s="265">
        <v>0</v>
      </c>
      <c r="AA851" s="265">
        <v>0</v>
      </c>
      <c r="AB851" s="265" t="s">
        <v>925</v>
      </c>
      <c r="AC851" s="269" t="s">
        <v>1967</v>
      </c>
      <c r="AD851" s="270" t="s">
        <v>275</v>
      </c>
      <c r="AE851" s="271" t="s">
        <v>275</v>
      </c>
      <c r="AF851" s="272" t="s">
        <v>275</v>
      </c>
      <c r="AG851" s="269" t="s">
        <v>275</v>
      </c>
      <c r="AH851" s="273" t="s">
        <v>275</v>
      </c>
      <c r="AI851" s="274">
        <v>9006</v>
      </c>
      <c r="AJ851" s="94"/>
    </row>
    <row r="852" spans="1:36" ht="78" outlineLevel="1" x14ac:dyDescent="0.3">
      <c r="A852" s="261">
        <v>835</v>
      </c>
      <c r="B852" s="262" t="s">
        <v>923</v>
      </c>
      <c r="C852" s="751" t="s">
        <v>275</v>
      </c>
      <c r="D852" s="263" t="s">
        <v>3013</v>
      </c>
      <c r="E852" s="263" t="s">
        <v>3911</v>
      </c>
      <c r="F852" s="264" t="s">
        <v>275</v>
      </c>
      <c r="G852" s="264" t="s">
        <v>275</v>
      </c>
      <c r="H852" s="264" t="s">
        <v>275</v>
      </c>
      <c r="I852" s="264">
        <v>80</v>
      </c>
      <c r="J852" s="265" t="s">
        <v>926</v>
      </c>
      <c r="K852" s="265">
        <v>1.3092991488302448</v>
      </c>
      <c r="L852" s="265">
        <v>2.088761930091668</v>
      </c>
      <c r="M852" s="265">
        <v>4.5919838927750058</v>
      </c>
      <c r="N852" s="265">
        <v>0.80424104771764693</v>
      </c>
      <c r="O852" s="265">
        <v>14.552187403179509</v>
      </c>
      <c r="P852" s="265">
        <v>0</v>
      </c>
      <c r="Q852" s="265">
        <v>0</v>
      </c>
      <c r="R852" s="265">
        <v>0</v>
      </c>
      <c r="S852" s="265">
        <v>1.537246887142129</v>
      </c>
      <c r="T852" s="265">
        <v>0.6249327812448715</v>
      </c>
      <c r="U852" s="265">
        <v>0</v>
      </c>
      <c r="V852" s="265">
        <v>0</v>
      </c>
      <c r="W852" s="267">
        <v>54.022089326344656</v>
      </c>
      <c r="X852" s="265">
        <v>0.70062842485202936</v>
      </c>
      <c r="Y852" s="265">
        <v>0</v>
      </c>
      <c r="Z852" s="265">
        <v>26.27118344770231</v>
      </c>
      <c r="AA852" s="265">
        <v>0</v>
      </c>
      <c r="AB852" s="265" t="s">
        <v>926</v>
      </c>
      <c r="AC852" s="269" t="s">
        <v>1967</v>
      </c>
      <c r="AD852" s="270">
        <f>1/0.9</f>
        <v>1.1111111111111112</v>
      </c>
      <c r="AE852" s="271" t="s">
        <v>2532</v>
      </c>
      <c r="AF852" s="479">
        <v>0.9</v>
      </c>
      <c r="AG852" s="269" t="s">
        <v>2520</v>
      </c>
      <c r="AH852" s="645" t="s">
        <v>2517</v>
      </c>
      <c r="AI852" s="274">
        <v>9006</v>
      </c>
      <c r="AJ852" s="94"/>
    </row>
    <row r="853" spans="1:36" ht="26" outlineLevel="1" x14ac:dyDescent="0.3">
      <c r="A853" s="165">
        <v>836</v>
      </c>
      <c r="B853" s="166" t="s">
        <v>923</v>
      </c>
      <c r="C853" s="166" t="s">
        <v>275</v>
      </c>
      <c r="D853" s="165" t="s">
        <v>98</v>
      </c>
      <c r="E853" s="373" t="s">
        <v>979</v>
      </c>
      <c r="F853" s="189">
        <v>15</v>
      </c>
      <c r="G853" s="189">
        <v>150</v>
      </c>
      <c r="H853" s="189">
        <v>82</v>
      </c>
      <c r="I853" s="189">
        <v>82</v>
      </c>
      <c r="J853" s="170" t="s">
        <v>926</v>
      </c>
      <c r="K853" s="170">
        <v>0</v>
      </c>
      <c r="L853" s="170">
        <v>0</v>
      </c>
      <c r="M853" s="170">
        <v>3.8599375484420055</v>
      </c>
      <c r="N853" s="170">
        <v>0</v>
      </c>
      <c r="O853" s="170">
        <v>0</v>
      </c>
      <c r="P853" s="170">
        <v>0</v>
      </c>
      <c r="Q853" s="170">
        <v>0</v>
      </c>
      <c r="R853" s="170">
        <v>0</v>
      </c>
      <c r="S853" s="170">
        <v>2.3079799728194024E-2</v>
      </c>
      <c r="T853" s="170">
        <v>0</v>
      </c>
      <c r="U853" s="170">
        <v>0</v>
      </c>
      <c r="V853" s="170">
        <v>0</v>
      </c>
      <c r="W853" s="170">
        <v>5.7961122618600927</v>
      </c>
      <c r="X853" s="170">
        <v>0</v>
      </c>
      <c r="Y853" s="170">
        <v>0</v>
      </c>
      <c r="Z853" s="170">
        <v>22.964485228087849</v>
      </c>
      <c r="AA853" s="170">
        <v>0</v>
      </c>
      <c r="AB853" s="170" t="s">
        <v>926</v>
      </c>
      <c r="AC853" s="191" t="s">
        <v>1923</v>
      </c>
      <c r="AD853" s="241">
        <f>AD787</f>
        <v>0.19</v>
      </c>
      <c r="AE853" s="193" t="s">
        <v>2132</v>
      </c>
      <c r="AF853" s="192" t="s">
        <v>275</v>
      </c>
      <c r="AG853" s="191" t="s">
        <v>2531</v>
      </c>
      <c r="AH853" s="194" t="s">
        <v>275</v>
      </c>
      <c r="AI853" s="169" t="s">
        <v>275</v>
      </c>
      <c r="AJ853" s="94"/>
    </row>
    <row r="854" spans="1:36" ht="39" outlineLevel="1" x14ac:dyDescent="0.3">
      <c r="A854" s="145">
        <v>837</v>
      </c>
      <c r="B854" s="146" t="s">
        <v>923</v>
      </c>
      <c r="C854" s="146" t="s">
        <v>460</v>
      </c>
      <c r="D854" s="145" t="s">
        <v>3628</v>
      </c>
      <c r="E854" s="245" t="s">
        <v>275</v>
      </c>
      <c r="F854" s="246" t="s">
        <v>275</v>
      </c>
      <c r="G854" s="246" t="s">
        <v>275</v>
      </c>
      <c r="H854" s="246" t="s">
        <v>275</v>
      </c>
      <c r="I854" s="246" t="s">
        <v>275</v>
      </c>
      <c r="J854" s="150" t="s">
        <v>925</v>
      </c>
      <c r="K854" s="150">
        <f t="shared" ref="K854:AA854" si="355">K857+K858*$AD$858+K859*$AD$859</f>
        <v>4.3411911875320088</v>
      </c>
      <c r="L854" s="150">
        <f t="shared" si="355"/>
        <v>4.9653943736210673E-5</v>
      </c>
      <c r="M854" s="150">
        <f t="shared" si="355"/>
        <v>16.24850064404643</v>
      </c>
      <c r="N854" s="150">
        <f t="shared" si="355"/>
        <v>15.821728705472394</v>
      </c>
      <c r="O854" s="150">
        <f t="shared" si="355"/>
        <v>10.968483977883995</v>
      </c>
      <c r="P854" s="150">
        <f t="shared" si="355"/>
        <v>2.9164498679728719</v>
      </c>
      <c r="Q854" s="150">
        <f t="shared" si="355"/>
        <v>0</v>
      </c>
      <c r="R854" s="150">
        <f t="shared" si="355"/>
        <v>0</v>
      </c>
      <c r="S854" s="150">
        <f t="shared" si="355"/>
        <v>1.4390178117757462</v>
      </c>
      <c r="T854" s="150">
        <f t="shared" si="355"/>
        <v>1.1548967844051699</v>
      </c>
      <c r="U854" s="150">
        <f t="shared" si="355"/>
        <v>0</v>
      </c>
      <c r="V854" s="150">
        <f t="shared" si="355"/>
        <v>7.1238446388232131</v>
      </c>
      <c r="W854" s="150">
        <f t="shared" si="355"/>
        <v>89.159967178335435</v>
      </c>
      <c r="X854" s="150">
        <f t="shared" si="355"/>
        <v>2.0248460822650687</v>
      </c>
      <c r="Y854" s="150">
        <f t="shared" si="355"/>
        <v>0</v>
      </c>
      <c r="Z854" s="150">
        <f t="shared" si="355"/>
        <v>35.379468920192942</v>
      </c>
      <c r="AA854" s="150">
        <f t="shared" si="355"/>
        <v>0</v>
      </c>
      <c r="AB854" s="150" t="s">
        <v>925</v>
      </c>
      <c r="AC854" s="148" t="s">
        <v>2542</v>
      </c>
      <c r="AD854" s="247" t="s">
        <v>275</v>
      </c>
      <c r="AE854" s="248" t="s">
        <v>275</v>
      </c>
      <c r="AF854" s="249" t="s">
        <v>275</v>
      </c>
      <c r="AG854" s="148" t="s">
        <v>275</v>
      </c>
      <c r="AH854" s="250" t="s">
        <v>275</v>
      </c>
      <c r="AI854" s="149" t="s">
        <v>275</v>
      </c>
      <c r="AJ854" s="94"/>
    </row>
    <row r="855" spans="1:36" ht="39" outlineLevel="1" x14ac:dyDescent="0.3">
      <c r="A855" s="145">
        <v>838</v>
      </c>
      <c r="B855" s="146" t="s">
        <v>923</v>
      </c>
      <c r="C855" s="146" t="s">
        <v>460</v>
      </c>
      <c r="D855" s="145" t="s">
        <v>3629</v>
      </c>
      <c r="E855" s="245" t="s">
        <v>275</v>
      </c>
      <c r="F855" s="246" t="s">
        <v>275</v>
      </c>
      <c r="G855" s="246" t="s">
        <v>275</v>
      </c>
      <c r="H855" s="246" t="s">
        <v>275</v>
      </c>
      <c r="I855" s="246" t="s">
        <v>275</v>
      </c>
      <c r="J855" s="150" t="s">
        <v>925</v>
      </c>
      <c r="K855" s="150">
        <f t="shared" ref="K855:AA855" si="356">K857+K858*$AD$858</f>
        <v>4.3411911875320088</v>
      </c>
      <c r="L855" s="150">
        <f t="shared" si="356"/>
        <v>4.9653943736210673E-5</v>
      </c>
      <c r="M855" s="150">
        <f t="shared" si="356"/>
        <v>12.912253770281211</v>
      </c>
      <c r="N855" s="150">
        <f t="shared" si="356"/>
        <v>15.821728705472394</v>
      </c>
      <c r="O855" s="150">
        <f t="shared" si="356"/>
        <v>10.968483977883995</v>
      </c>
      <c r="P855" s="150">
        <f t="shared" si="356"/>
        <v>2.9164498679728719</v>
      </c>
      <c r="Q855" s="150">
        <f t="shared" si="356"/>
        <v>0</v>
      </c>
      <c r="R855" s="150">
        <f t="shared" si="356"/>
        <v>0</v>
      </c>
      <c r="S855" s="150">
        <f t="shared" si="356"/>
        <v>1.436583682024293</v>
      </c>
      <c r="T855" s="150">
        <f t="shared" si="356"/>
        <v>1.1548967844051699</v>
      </c>
      <c r="U855" s="150">
        <f t="shared" si="356"/>
        <v>0</v>
      </c>
      <c r="V855" s="150">
        <f t="shared" si="356"/>
        <v>7.1238446388232131</v>
      </c>
      <c r="W855" s="150">
        <f t="shared" si="356"/>
        <v>84.429892878806669</v>
      </c>
      <c r="X855" s="150">
        <f t="shared" si="356"/>
        <v>2.0248460822650687</v>
      </c>
      <c r="Y855" s="150">
        <f t="shared" si="356"/>
        <v>0</v>
      </c>
      <c r="Z855" s="150">
        <f t="shared" si="356"/>
        <v>22.017585704387127</v>
      </c>
      <c r="AA855" s="150">
        <f t="shared" si="356"/>
        <v>0</v>
      </c>
      <c r="AB855" s="150" t="s">
        <v>925</v>
      </c>
      <c r="AC855" s="148" t="s">
        <v>2543</v>
      </c>
      <c r="AD855" s="247" t="s">
        <v>275</v>
      </c>
      <c r="AE855" s="248" t="s">
        <v>275</v>
      </c>
      <c r="AF855" s="249" t="s">
        <v>275</v>
      </c>
      <c r="AG855" s="148" t="s">
        <v>275</v>
      </c>
      <c r="AH855" s="250" t="s">
        <v>275</v>
      </c>
      <c r="AI855" s="149" t="s">
        <v>275</v>
      </c>
      <c r="AJ855" s="94"/>
    </row>
    <row r="856" spans="1:36" ht="39" outlineLevel="1" x14ac:dyDescent="0.3">
      <c r="A856" s="145">
        <v>839</v>
      </c>
      <c r="B856" s="146" t="s">
        <v>923</v>
      </c>
      <c r="C856" s="146" t="s">
        <v>460</v>
      </c>
      <c r="D856" s="145" t="s">
        <v>3630</v>
      </c>
      <c r="E856" s="245" t="s">
        <v>275</v>
      </c>
      <c r="F856" s="246" t="s">
        <v>275</v>
      </c>
      <c r="G856" s="246" t="s">
        <v>275</v>
      </c>
      <c r="H856" s="246" t="s">
        <v>275</v>
      </c>
      <c r="I856" s="246" t="s">
        <v>275</v>
      </c>
      <c r="J856" s="150" t="s">
        <v>925</v>
      </c>
      <c r="K856" s="150">
        <f t="shared" ref="K856:AA856" si="357">K857+K859*$AD$859</f>
        <v>0</v>
      </c>
      <c r="L856" s="150">
        <f t="shared" si="357"/>
        <v>4.9653943736210673E-5</v>
      </c>
      <c r="M856" s="150">
        <f t="shared" si="357"/>
        <v>3.3362468737652207</v>
      </c>
      <c r="N856" s="150">
        <f t="shared" si="357"/>
        <v>1.2311711292248623E-4</v>
      </c>
      <c r="O856" s="150">
        <f t="shared" si="357"/>
        <v>0</v>
      </c>
      <c r="P856" s="150">
        <f t="shared" si="357"/>
        <v>0</v>
      </c>
      <c r="Q856" s="150">
        <f t="shared" si="357"/>
        <v>0</v>
      </c>
      <c r="R856" s="150">
        <f t="shared" si="357"/>
        <v>0</v>
      </c>
      <c r="S856" s="150">
        <f t="shared" si="357"/>
        <v>3.3019253427777387E-3</v>
      </c>
      <c r="T856" s="150">
        <f t="shared" si="357"/>
        <v>1.1537666257813233</v>
      </c>
      <c r="U856" s="150">
        <f t="shared" si="357"/>
        <v>0</v>
      </c>
      <c r="V856" s="150">
        <f t="shared" si="357"/>
        <v>7.1238446388232131</v>
      </c>
      <c r="W856" s="150">
        <f t="shared" si="357"/>
        <v>4.7300742995287655</v>
      </c>
      <c r="X856" s="150">
        <f t="shared" si="357"/>
        <v>0</v>
      </c>
      <c r="Y856" s="150">
        <f t="shared" si="357"/>
        <v>0</v>
      </c>
      <c r="Z856" s="150">
        <f t="shared" si="357"/>
        <v>13.361883215805817</v>
      </c>
      <c r="AA856" s="150">
        <f t="shared" si="357"/>
        <v>0</v>
      </c>
      <c r="AB856" s="150" t="s">
        <v>925</v>
      </c>
      <c r="AC856" s="148" t="s">
        <v>2113</v>
      </c>
      <c r="AD856" s="247" t="s">
        <v>275</v>
      </c>
      <c r="AE856" s="248" t="s">
        <v>275</v>
      </c>
      <c r="AF856" s="249" t="s">
        <v>275</v>
      </c>
      <c r="AG856" s="148" t="s">
        <v>275</v>
      </c>
      <c r="AH856" s="250" t="s">
        <v>275</v>
      </c>
      <c r="AI856" s="149" t="s">
        <v>275</v>
      </c>
      <c r="AJ856" s="94"/>
    </row>
    <row r="857" spans="1:36" ht="52" outlineLevel="1" x14ac:dyDescent="0.3">
      <c r="A857" s="165">
        <v>840</v>
      </c>
      <c r="B857" s="166" t="s">
        <v>923</v>
      </c>
      <c r="C857" s="293" t="s">
        <v>460</v>
      </c>
      <c r="D857" s="187" t="s">
        <v>3631</v>
      </c>
      <c r="E857" s="188" t="s">
        <v>3912</v>
      </c>
      <c r="F857" s="189">
        <v>6</v>
      </c>
      <c r="G857" s="190">
        <v>60</v>
      </c>
      <c r="H857" s="190">
        <v>83</v>
      </c>
      <c r="I857" s="190">
        <v>83</v>
      </c>
      <c r="J857" s="170" t="s">
        <v>925</v>
      </c>
      <c r="K857" s="170">
        <v>0</v>
      </c>
      <c r="L857" s="170">
        <v>4.9653943736210673E-5</v>
      </c>
      <c r="M857" s="170">
        <v>0</v>
      </c>
      <c r="N857" s="170">
        <v>1.2311711292248623E-4</v>
      </c>
      <c r="O857" s="170">
        <v>0</v>
      </c>
      <c r="P857" s="170">
        <v>0</v>
      </c>
      <c r="Q857" s="170">
        <v>0</v>
      </c>
      <c r="R857" s="170">
        <v>0</v>
      </c>
      <c r="S857" s="170">
        <v>8.6779559132463214E-4</v>
      </c>
      <c r="T857" s="170">
        <v>1.1537666257813233</v>
      </c>
      <c r="U857" s="170">
        <v>0</v>
      </c>
      <c r="V857" s="170">
        <v>7.1238446388232131</v>
      </c>
      <c r="W857" s="170">
        <v>0</v>
      </c>
      <c r="X857" s="170">
        <v>0</v>
      </c>
      <c r="Y857" s="170">
        <v>0</v>
      </c>
      <c r="Z857" s="170">
        <v>0</v>
      </c>
      <c r="AA857" s="170">
        <v>0</v>
      </c>
      <c r="AB857" s="170" t="s">
        <v>925</v>
      </c>
      <c r="AC857" s="191" t="s">
        <v>1923</v>
      </c>
      <c r="AD857" s="241" t="s">
        <v>275</v>
      </c>
      <c r="AE857" s="193" t="s">
        <v>275</v>
      </c>
      <c r="AF857" s="192" t="s">
        <v>275</v>
      </c>
      <c r="AG857" s="191" t="s">
        <v>275</v>
      </c>
      <c r="AH857" s="194" t="s">
        <v>275</v>
      </c>
      <c r="AI857" s="169" t="s">
        <v>275</v>
      </c>
      <c r="AJ857" s="94"/>
    </row>
    <row r="858" spans="1:36" ht="78" outlineLevel="1" x14ac:dyDescent="0.3">
      <c r="A858" s="165">
        <v>841</v>
      </c>
      <c r="B858" s="166" t="s">
        <v>923</v>
      </c>
      <c r="C858" s="293" t="s">
        <v>275</v>
      </c>
      <c r="D858" s="187" t="s">
        <v>3010</v>
      </c>
      <c r="E858" s="188" t="s">
        <v>3913</v>
      </c>
      <c r="F858" s="189">
        <v>6</v>
      </c>
      <c r="G858" s="190">
        <v>60</v>
      </c>
      <c r="H858" s="190">
        <v>84</v>
      </c>
      <c r="I858" s="190">
        <v>84</v>
      </c>
      <c r="J858" s="170" t="s">
        <v>926</v>
      </c>
      <c r="K858" s="170">
        <v>3.9070720687788074</v>
      </c>
      <c r="L858" s="170">
        <v>0</v>
      </c>
      <c r="M858" s="170">
        <v>11.62102839325309</v>
      </c>
      <c r="N858" s="170">
        <v>14.239445029523523</v>
      </c>
      <c r="O858" s="170">
        <v>9.8716355800955959</v>
      </c>
      <c r="P858" s="170">
        <v>2.6248048811755846</v>
      </c>
      <c r="Q858" s="170">
        <v>0</v>
      </c>
      <c r="R858" s="170">
        <v>0</v>
      </c>
      <c r="S858" s="170">
        <v>1.2921442977896715</v>
      </c>
      <c r="T858" s="170">
        <v>1.0171427614619239E-3</v>
      </c>
      <c r="U858" s="170">
        <v>0</v>
      </c>
      <c r="V858" s="170">
        <v>0</v>
      </c>
      <c r="W858" s="170">
        <v>75.986903590926005</v>
      </c>
      <c r="X858" s="170">
        <v>1.8223614740385619</v>
      </c>
      <c r="Y858" s="170">
        <v>0</v>
      </c>
      <c r="Z858" s="170">
        <v>19.815827133948414</v>
      </c>
      <c r="AA858" s="170">
        <v>0</v>
      </c>
      <c r="AB858" s="170" t="s">
        <v>926</v>
      </c>
      <c r="AC858" s="191" t="s">
        <v>1923</v>
      </c>
      <c r="AD858" s="241">
        <f>1/0.9</f>
        <v>1.1111111111111112</v>
      </c>
      <c r="AE858" s="193" t="s">
        <v>2541</v>
      </c>
      <c r="AF858" s="242">
        <v>0.9</v>
      </c>
      <c r="AG858" s="191" t="s">
        <v>2520</v>
      </c>
      <c r="AH858" s="375" t="s">
        <v>2517</v>
      </c>
      <c r="AI858" s="169" t="s">
        <v>275</v>
      </c>
      <c r="AJ858" s="94"/>
    </row>
    <row r="859" spans="1:36" ht="26" outlineLevel="1" x14ac:dyDescent="0.3">
      <c r="A859" s="165">
        <v>842</v>
      </c>
      <c r="B859" s="166" t="s">
        <v>923</v>
      </c>
      <c r="C859" s="281" t="s">
        <v>275</v>
      </c>
      <c r="D859" s="165" t="s">
        <v>99</v>
      </c>
      <c r="E859" s="373" t="s">
        <v>989</v>
      </c>
      <c r="F859" s="189">
        <v>15</v>
      </c>
      <c r="G859" s="189">
        <v>150</v>
      </c>
      <c r="H859" s="189">
        <v>86</v>
      </c>
      <c r="I859" s="189">
        <v>86</v>
      </c>
      <c r="J859" s="170" t="s">
        <v>926</v>
      </c>
      <c r="K859" s="170">
        <v>0</v>
      </c>
      <c r="L859" s="170">
        <v>0</v>
      </c>
      <c r="M859" s="170">
        <v>17.55919407244853</v>
      </c>
      <c r="N859" s="170">
        <v>0</v>
      </c>
      <c r="O859" s="170">
        <v>0</v>
      </c>
      <c r="P859" s="170">
        <v>0</v>
      </c>
      <c r="Q859" s="170">
        <v>0</v>
      </c>
      <c r="R859" s="170">
        <v>0</v>
      </c>
      <c r="S859" s="170">
        <v>1.2811209218174245E-2</v>
      </c>
      <c r="T859" s="170">
        <v>0</v>
      </c>
      <c r="U859" s="170">
        <v>0</v>
      </c>
      <c r="V859" s="170">
        <v>0</v>
      </c>
      <c r="W859" s="170">
        <v>24.89512789225666</v>
      </c>
      <c r="X859" s="170">
        <v>0</v>
      </c>
      <c r="Y859" s="170">
        <v>0</v>
      </c>
      <c r="Z859" s="170">
        <v>70.325701135820083</v>
      </c>
      <c r="AA859" s="170">
        <v>0</v>
      </c>
      <c r="AB859" s="170" t="s">
        <v>926</v>
      </c>
      <c r="AC859" s="191" t="s">
        <v>1923</v>
      </c>
      <c r="AD859" s="241">
        <f>AD787</f>
        <v>0.19</v>
      </c>
      <c r="AE859" s="193" t="s">
        <v>2135</v>
      </c>
      <c r="AF859" s="192" t="s">
        <v>275</v>
      </c>
      <c r="AG859" s="191" t="s">
        <v>2544</v>
      </c>
      <c r="AH859" s="194" t="s">
        <v>275</v>
      </c>
      <c r="AI859" s="169" t="s">
        <v>275</v>
      </c>
      <c r="AJ859" s="94"/>
    </row>
    <row r="860" spans="1:36" x14ac:dyDescent="0.3">
      <c r="A860" s="138">
        <v>843</v>
      </c>
      <c r="B860" s="138" t="s">
        <v>923</v>
      </c>
      <c r="C860" s="172" t="s">
        <v>3527</v>
      </c>
      <c r="D860" s="138" t="s">
        <v>3528</v>
      </c>
      <c r="E860" s="172" t="s">
        <v>275</v>
      </c>
      <c r="F860" s="141" t="s">
        <v>275</v>
      </c>
      <c r="G860" s="141" t="s">
        <v>275</v>
      </c>
      <c r="H860" s="141" t="s">
        <v>275</v>
      </c>
      <c r="I860" s="141" t="s">
        <v>275</v>
      </c>
      <c r="J860" s="244" t="s">
        <v>275</v>
      </c>
      <c r="K860" s="244" t="s">
        <v>275</v>
      </c>
      <c r="L860" s="244" t="s">
        <v>275</v>
      </c>
      <c r="M860" s="244" t="s">
        <v>275</v>
      </c>
      <c r="N860" s="244" t="s">
        <v>275</v>
      </c>
      <c r="O860" s="244" t="s">
        <v>275</v>
      </c>
      <c r="P860" s="244" t="s">
        <v>275</v>
      </c>
      <c r="Q860" s="244" t="s">
        <v>275</v>
      </c>
      <c r="R860" s="244" t="s">
        <v>275</v>
      </c>
      <c r="S860" s="244" t="s">
        <v>275</v>
      </c>
      <c r="T860" s="244" t="s">
        <v>275</v>
      </c>
      <c r="U860" s="244" t="s">
        <v>275</v>
      </c>
      <c r="V860" s="244" t="s">
        <v>275</v>
      </c>
      <c r="W860" s="244" t="s">
        <v>275</v>
      </c>
      <c r="X860" s="244" t="s">
        <v>275</v>
      </c>
      <c r="Y860" s="244" t="s">
        <v>275</v>
      </c>
      <c r="Z860" s="244" t="s">
        <v>275</v>
      </c>
      <c r="AA860" s="244" t="s">
        <v>275</v>
      </c>
      <c r="AB860" s="244" t="s">
        <v>275</v>
      </c>
      <c r="AC860" s="140" t="s">
        <v>275</v>
      </c>
      <c r="AD860" s="341" t="s">
        <v>275</v>
      </c>
      <c r="AE860" s="143" t="s">
        <v>275</v>
      </c>
      <c r="AF860" s="142" t="s">
        <v>275</v>
      </c>
      <c r="AG860" s="140" t="s">
        <v>275</v>
      </c>
      <c r="AH860" s="144" t="s">
        <v>275</v>
      </c>
      <c r="AI860" s="141" t="s">
        <v>275</v>
      </c>
      <c r="AJ860" s="94"/>
    </row>
    <row r="861" spans="1:36" outlineLevel="1" x14ac:dyDescent="0.3">
      <c r="A861" s="145">
        <v>844</v>
      </c>
      <c r="B861" s="146" t="s">
        <v>923</v>
      </c>
      <c r="C861" s="146" t="s">
        <v>3529</v>
      </c>
      <c r="D861" s="145" t="s">
        <v>3530</v>
      </c>
      <c r="E861" s="245" t="s">
        <v>275</v>
      </c>
      <c r="F861" s="246" t="s">
        <v>275</v>
      </c>
      <c r="G861" s="246" t="s">
        <v>275</v>
      </c>
      <c r="H861" s="246" t="s">
        <v>275</v>
      </c>
      <c r="I861" s="246" t="s">
        <v>275</v>
      </c>
      <c r="J861" s="150" t="s">
        <v>925</v>
      </c>
      <c r="K861" s="150">
        <f>K862</f>
        <v>29.808727332560878</v>
      </c>
      <c r="L861" s="150">
        <f t="shared" ref="L861:AA861" si="358">L862</f>
        <v>44.77135782205584</v>
      </c>
      <c r="M861" s="150">
        <f t="shared" si="358"/>
        <v>108.94883928662034</v>
      </c>
      <c r="N861" s="150">
        <f t="shared" si="358"/>
        <v>52.367989575685698</v>
      </c>
      <c r="O861" s="150">
        <f t="shared" si="358"/>
        <v>60.281766565331502</v>
      </c>
      <c r="P861" s="150">
        <f t="shared" si="358"/>
        <v>75.687950060718293</v>
      </c>
      <c r="Q861" s="150">
        <f t="shared" si="358"/>
        <v>18.505295270262511</v>
      </c>
      <c r="R861" s="150">
        <f t="shared" si="358"/>
        <v>26.1805051271309</v>
      </c>
      <c r="S861" s="150">
        <f t="shared" si="358"/>
        <v>26.041097535588733</v>
      </c>
      <c r="T861" s="150">
        <f t="shared" si="358"/>
        <v>39.991628389616672</v>
      </c>
      <c r="U861" s="150">
        <f t="shared" si="358"/>
        <v>7.3556619201145299</v>
      </c>
      <c r="V861" s="150">
        <f t="shared" si="358"/>
        <v>64.584312710931329</v>
      </c>
      <c r="W861" s="150">
        <f t="shared" si="358"/>
        <v>116.66103516905018</v>
      </c>
      <c r="X861" s="150">
        <f t="shared" si="358"/>
        <v>10.519849156701591</v>
      </c>
      <c r="Y861" s="150">
        <f t="shared" si="358"/>
        <v>38.464004888857083</v>
      </c>
      <c r="Z861" s="150">
        <f t="shared" si="358"/>
        <v>76.602876401413411</v>
      </c>
      <c r="AA861" s="150">
        <f t="shared" si="358"/>
        <v>34.442369543750402</v>
      </c>
      <c r="AB861" s="150" t="s">
        <v>925</v>
      </c>
      <c r="AC861" s="148" t="s">
        <v>3544</v>
      </c>
      <c r="AD861" s="247" t="s">
        <v>275</v>
      </c>
      <c r="AE861" s="248" t="s">
        <v>275</v>
      </c>
      <c r="AF861" s="249" t="s">
        <v>275</v>
      </c>
      <c r="AG861" s="148" t="s">
        <v>275</v>
      </c>
      <c r="AH861" s="250" t="s">
        <v>275</v>
      </c>
      <c r="AI861" s="149" t="s">
        <v>275</v>
      </c>
      <c r="AJ861" s="94"/>
    </row>
    <row r="862" spans="1:36" ht="52" outlineLevel="1" x14ac:dyDescent="0.3">
      <c r="A862" s="145">
        <v>845</v>
      </c>
      <c r="B862" s="146" t="s">
        <v>923</v>
      </c>
      <c r="C862" s="146" t="s">
        <v>458</v>
      </c>
      <c r="D862" s="145" t="s">
        <v>2686</v>
      </c>
      <c r="E862" s="245" t="s">
        <v>275</v>
      </c>
      <c r="F862" s="246" t="s">
        <v>275</v>
      </c>
      <c r="G862" s="246" t="s">
        <v>275</v>
      </c>
      <c r="H862" s="246" t="s">
        <v>275</v>
      </c>
      <c r="I862" s="246" t="s">
        <v>275</v>
      </c>
      <c r="J862" s="150" t="s">
        <v>925</v>
      </c>
      <c r="K862" s="150">
        <f t="shared" ref="K862:AA862" si="359">K893+K895*$AD$895+K896*$AD$896+K897*$AD$897+K898*$AD$898+K902*$AD$902+K903*$AD$903</f>
        <v>29.808727332560878</v>
      </c>
      <c r="L862" s="150">
        <f t="shared" si="359"/>
        <v>44.77135782205584</v>
      </c>
      <c r="M862" s="150">
        <f t="shared" si="359"/>
        <v>108.94883928662034</v>
      </c>
      <c r="N862" s="150">
        <f t="shared" si="359"/>
        <v>52.367989575685698</v>
      </c>
      <c r="O862" s="150">
        <f t="shared" si="359"/>
        <v>60.281766565331502</v>
      </c>
      <c r="P862" s="150">
        <f t="shared" si="359"/>
        <v>75.687950060718293</v>
      </c>
      <c r="Q862" s="150">
        <f t="shared" si="359"/>
        <v>18.505295270262511</v>
      </c>
      <c r="R862" s="150">
        <f t="shared" si="359"/>
        <v>26.1805051271309</v>
      </c>
      <c r="S862" s="150">
        <f t="shared" si="359"/>
        <v>26.041097535588733</v>
      </c>
      <c r="T862" s="150">
        <f t="shared" si="359"/>
        <v>39.991628389616672</v>
      </c>
      <c r="U862" s="150">
        <f t="shared" si="359"/>
        <v>7.3556619201145299</v>
      </c>
      <c r="V862" s="150">
        <f t="shared" si="359"/>
        <v>64.584312710931329</v>
      </c>
      <c r="W862" s="150">
        <f t="shared" si="359"/>
        <v>116.66103516905018</v>
      </c>
      <c r="X862" s="150">
        <f t="shared" si="359"/>
        <v>10.519849156701591</v>
      </c>
      <c r="Y862" s="150">
        <f t="shared" si="359"/>
        <v>38.464004888857083</v>
      </c>
      <c r="Z862" s="150">
        <f t="shared" si="359"/>
        <v>76.602876401413411</v>
      </c>
      <c r="AA862" s="150">
        <f t="shared" si="359"/>
        <v>34.442369543750402</v>
      </c>
      <c r="AB862" s="150" t="s">
        <v>925</v>
      </c>
      <c r="AC862" s="148" t="s">
        <v>2655</v>
      </c>
      <c r="AD862" s="247" t="s">
        <v>275</v>
      </c>
      <c r="AE862" s="248" t="s">
        <v>275</v>
      </c>
      <c r="AF862" s="249" t="s">
        <v>275</v>
      </c>
      <c r="AG862" s="148" t="s">
        <v>275</v>
      </c>
      <c r="AH862" s="250" t="s">
        <v>275</v>
      </c>
      <c r="AI862" s="149" t="s">
        <v>275</v>
      </c>
      <c r="AJ862" s="94"/>
    </row>
    <row r="863" spans="1:36" ht="39" outlineLevel="1" x14ac:dyDescent="0.3">
      <c r="A863" s="145">
        <v>846</v>
      </c>
      <c r="B863" s="146" t="s">
        <v>923</v>
      </c>
      <c r="C863" s="146" t="s">
        <v>458</v>
      </c>
      <c r="D863" s="145" t="s">
        <v>2687</v>
      </c>
      <c r="E863" s="245" t="s">
        <v>275</v>
      </c>
      <c r="F863" s="246" t="s">
        <v>275</v>
      </c>
      <c r="G863" s="246" t="s">
        <v>275</v>
      </c>
      <c r="H863" s="246" t="s">
        <v>275</v>
      </c>
      <c r="I863" s="246" t="s">
        <v>275</v>
      </c>
      <c r="J863" s="150" t="s">
        <v>925</v>
      </c>
      <c r="K863" s="150">
        <f t="shared" ref="K863:AA863" si="360">K893+K895*$AD$895+K896*$AD$896+K898*$AD$898+K902*$AD$902+K903*$AD$903</f>
        <v>29.678597989338755</v>
      </c>
      <c r="L863" s="150">
        <f t="shared" si="360"/>
        <v>44.77135782205584</v>
      </c>
      <c r="M863" s="150">
        <f t="shared" si="360"/>
        <v>108.93077571360811</v>
      </c>
      <c r="N863" s="150">
        <f t="shared" si="360"/>
        <v>48.733492800126413</v>
      </c>
      <c r="O863" s="150">
        <f t="shared" si="360"/>
        <v>60.159044371452168</v>
      </c>
      <c r="P863" s="150">
        <f t="shared" si="360"/>
        <v>75.506652162394019</v>
      </c>
      <c r="Q863" s="150">
        <f t="shared" si="360"/>
        <v>18.505295270262511</v>
      </c>
      <c r="R863" s="150">
        <f t="shared" si="360"/>
        <v>26.1805051271309</v>
      </c>
      <c r="S863" s="150">
        <f t="shared" si="360"/>
        <v>25.734876314583691</v>
      </c>
      <c r="T863" s="150">
        <f t="shared" si="360"/>
        <v>28.677483875026947</v>
      </c>
      <c r="U863" s="150">
        <f t="shared" si="360"/>
        <v>7.3556619201145299</v>
      </c>
      <c r="V863" s="150">
        <f t="shared" si="360"/>
        <v>64.584312710931329</v>
      </c>
      <c r="W863" s="150">
        <f t="shared" si="360"/>
        <v>116.6322469677108</v>
      </c>
      <c r="X863" s="150">
        <f t="shared" si="360"/>
        <v>10.503645869353909</v>
      </c>
      <c r="Y863" s="150">
        <f t="shared" si="360"/>
        <v>38.464004888857083</v>
      </c>
      <c r="Z863" s="150">
        <f t="shared" si="360"/>
        <v>76.602876401413411</v>
      </c>
      <c r="AA863" s="150">
        <f t="shared" si="360"/>
        <v>34.442369543750402</v>
      </c>
      <c r="AB863" s="150" t="s">
        <v>925</v>
      </c>
      <c r="AC863" s="148" t="s">
        <v>2656</v>
      </c>
      <c r="AD863" s="247" t="s">
        <v>275</v>
      </c>
      <c r="AE863" s="248" t="s">
        <v>275</v>
      </c>
      <c r="AF863" s="249" t="s">
        <v>275</v>
      </c>
      <c r="AG863" s="148" t="s">
        <v>275</v>
      </c>
      <c r="AH863" s="250" t="s">
        <v>275</v>
      </c>
      <c r="AI863" s="149" t="s">
        <v>275</v>
      </c>
      <c r="AJ863" s="94"/>
    </row>
    <row r="864" spans="1:36" ht="52" outlineLevel="1" x14ac:dyDescent="0.3">
      <c r="A864" s="145">
        <v>847</v>
      </c>
      <c r="B864" s="146" t="s">
        <v>923</v>
      </c>
      <c r="C864" s="146" t="s">
        <v>458</v>
      </c>
      <c r="D864" s="145" t="s">
        <v>2688</v>
      </c>
      <c r="E864" s="245" t="s">
        <v>275</v>
      </c>
      <c r="F864" s="246" t="s">
        <v>275</v>
      </c>
      <c r="G864" s="246" t="s">
        <v>275</v>
      </c>
      <c r="H864" s="246" t="s">
        <v>275</v>
      </c>
      <c r="I864" s="246" t="s">
        <v>275</v>
      </c>
      <c r="J864" s="150" t="s">
        <v>925</v>
      </c>
      <c r="K864" s="150">
        <f t="shared" ref="K864:AA864" si="361">K893+K895*$AD$895+K897*$AD$897+K898*$AD$898+K902*$AD$902+K903*$AD$903</f>
        <v>29.808646017195972</v>
      </c>
      <c r="L864" s="150">
        <f t="shared" si="361"/>
        <v>44.77135782205584</v>
      </c>
      <c r="M864" s="150">
        <f t="shared" si="361"/>
        <v>108.94848964782463</v>
      </c>
      <c r="N864" s="150">
        <f t="shared" si="361"/>
        <v>52.36329392431081</v>
      </c>
      <c r="O864" s="150">
        <f t="shared" si="361"/>
        <v>60.057576148807712</v>
      </c>
      <c r="P864" s="150">
        <f t="shared" si="361"/>
        <v>75.687950060718293</v>
      </c>
      <c r="Q864" s="150">
        <f t="shared" si="361"/>
        <v>18.505200610982136</v>
      </c>
      <c r="R864" s="150">
        <f t="shared" si="361"/>
        <v>26.1805051271309</v>
      </c>
      <c r="S864" s="150">
        <f t="shared" si="361"/>
        <v>26.041097535588733</v>
      </c>
      <c r="T864" s="150">
        <f t="shared" si="361"/>
        <v>39.991563493089608</v>
      </c>
      <c r="U864" s="150">
        <f t="shared" si="361"/>
        <v>7.3556619201145299</v>
      </c>
      <c r="V864" s="150">
        <f t="shared" si="361"/>
        <v>64.571107050759736</v>
      </c>
      <c r="W864" s="150">
        <f t="shared" si="361"/>
        <v>116.65681574730846</v>
      </c>
      <c r="X864" s="150">
        <f t="shared" si="361"/>
        <v>10.519849156701591</v>
      </c>
      <c r="Y864" s="150">
        <f t="shared" si="361"/>
        <v>38.464004888857083</v>
      </c>
      <c r="Z864" s="150">
        <f t="shared" si="361"/>
        <v>76.602876401413411</v>
      </c>
      <c r="AA864" s="150">
        <f t="shared" si="361"/>
        <v>34.442369543750402</v>
      </c>
      <c r="AB864" s="150" t="s">
        <v>925</v>
      </c>
      <c r="AC864" s="148" t="s">
        <v>2657</v>
      </c>
      <c r="AD864" s="247" t="s">
        <v>275</v>
      </c>
      <c r="AE864" s="248" t="s">
        <v>275</v>
      </c>
      <c r="AF864" s="249" t="s">
        <v>275</v>
      </c>
      <c r="AG864" s="148" t="s">
        <v>275</v>
      </c>
      <c r="AH864" s="250" t="s">
        <v>275</v>
      </c>
      <c r="AI864" s="149" t="s">
        <v>275</v>
      </c>
      <c r="AJ864" s="94"/>
    </row>
    <row r="865" spans="1:36" ht="39" outlineLevel="1" x14ac:dyDescent="0.3">
      <c r="A865" s="145">
        <v>848</v>
      </c>
      <c r="B865" s="146" t="s">
        <v>923</v>
      </c>
      <c r="C865" s="146" t="s">
        <v>458</v>
      </c>
      <c r="D865" s="145" t="s">
        <v>2689</v>
      </c>
      <c r="E865" s="245" t="s">
        <v>275</v>
      </c>
      <c r="F865" s="246" t="s">
        <v>275</v>
      </c>
      <c r="G865" s="246" t="s">
        <v>275</v>
      </c>
      <c r="H865" s="246" t="s">
        <v>275</v>
      </c>
      <c r="I865" s="246" t="s">
        <v>275</v>
      </c>
      <c r="J865" s="150" t="s">
        <v>925</v>
      </c>
      <c r="K865" s="150">
        <f t="shared" ref="K865:AA865" si="362">K893+K895*$AD$895+K896*$AD$896+K897*$AD$897+K898*$AD$898+K903*$AD$903</f>
        <v>29.808727332560878</v>
      </c>
      <c r="L865" s="150">
        <f t="shared" si="362"/>
        <v>44.77135782205584</v>
      </c>
      <c r="M865" s="150">
        <f t="shared" si="362"/>
        <v>108.07276725490735</v>
      </c>
      <c r="N865" s="150">
        <f t="shared" si="362"/>
        <v>52.367989575685698</v>
      </c>
      <c r="O865" s="150">
        <f t="shared" si="362"/>
        <v>60.281766565331502</v>
      </c>
      <c r="P865" s="150">
        <f t="shared" si="362"/>
        <v>75.687950060718293</v>
      </c>
      <c r="Q865" s="150">
        <f t="shared" si="362"/>
        <v>18.505295270262511</v>
      </c>
      <c r="R865" s="150">
        <f t="shared" si="362"/>
        <v>26.1805051271309</v>
      </c>
      <c r="S865" s="150">
        <f t="shared" si="362"/>
        <v>26.041097535588733</v>
      </c>
      <c r="T865" s="150">
        <f t="shared" si="362"/>
        <v>39.613883666494608</v>
      </c>
      <c r="U865" s="150">
        <f t="shared" si="362"/>
        <v>7.3556619201145299</v>
      </c>
      <c r="V865" s="150">
        <f t="shared" si="362"/>
        <v>64.584312710931329</v>
      </c>
      <c r="W865" s="150">
        <f t="shared" si="362"/>
        <v>116.46459180501576</v>
      </c>
      <c r="X865" s="150">
        <f t="shared" si="362"/>
        <v>10.519849156701591</v>
      </c>
      <c r="Y865" s="150">
        <f t="shared" si="362"/>
        <v>38.464004888857083</v>
      </c>
      <c r="Z865" s="150">
        <f t="shared" si="362"/>
        <v>68.824953966127779</v>
      </c>
      <c r="AA865" s="150">
        <f t="shared" si="362"/>
        <v>34.442369543750402</v>
      </c>
      <c r="AB865" s="150" t="s">
        <v>925</v>
      </c>
      <c r="AC865" s="148" t="s">
        <v>2658</v>
      </c>
      <c r="AD865" s="247" t="s">
        <v>275</v>
      </c>
      <c r="AE865" s="248" t="s">
        <v>275</v>
      </c>
      <c r="AF865" s="249" t="s">
        <v>275</v>
      </c>
      <c r="AG865" s="148" t="s">
        <v>275</v>
      </c>
      <c r="AH865" s="250" t="s">
        <v>275</v>
      </c>
      <c r="AI865" s="149" t="s">
        <v>275</v>
      </c>
      <c r="AJ865" s="94"/>
    </row>
    <row r="866" spans="1:36" ht="52" outlineLevel="1" x14ac:dyDescent="0.3">
      <c r="A866" s="145">
        <v>849</v>
      </c>
      <c r="B866" s="146" t="s">
        <v>923</v>
      </c>
      <c r="C866" s="146" t="s">
        <v>458</v>
      </c>
      <c r="D866" s="145" t="s">
        <v>2690</v>
      </c>
      <c r="E866" s="245" t="s">
        <v>275</v>
      </c>
      <c r="F866" s="246" t="s">
        <v>275</v>
      </c>
      <c r="G866" s="246" t="s">
        <v>275</v>
      </c>
      <c r="H866" s="246" t="s">
        <v>275</v>
      </c>
      <c r="I866" s="246" t="s">
        <v>275</v>
      </c>
      <c r="J866" s="150" t="s">
        <v>925</v>
      </c>
      <c r="K866" s="150">
        <f>K893+K895*$AD$895+K896*$AD$896+K897*$AD$897+K898*$AD$898+K902*$AD$902</f>
        <v>28.85227060093359</v>
      </c>
      <c r="L866" s="150">
        <f t="shared" ref="L866:AA866" si="363">L893+L895*$AD$895+L896*$AD$896+L897*$AD$897+L898*$AD$898+L902*$AD$902</f>
        <v>43.925174547425549</v>
      </c>
      <c r="M866" s="150">
        <f t="shared" si="363"/>
        <v>108.66309377878935</v>
      </c>
      <c r="N866" s="150">
        <f t="shared" si="363"/>
        <v>46.943076804784134</v>
      </c>
      <c r="O866" s="150">
        <f t="shared" si="363"/>
        <v>59.865928693301726</v>
      </c>
      <c r="P866" s="150">
        <f t="shared" si="363"/>
        <v>73.584422611233336</v>
      </c>
      <c r="Q866" s="150">
        <f t="shared" si="363"/>
        <v>17.610262882721781</v>
      </c>
      <c r="R866" s="150">
        <f t="shared" si="363"/>
        <v>25.710074602480141</v>
      </c>
      <c r="S866" s="150">
        <f t="shared" si="363"/>
        <v>25.889542782159332</v>
      </c>
      <c r="T866" s="150">
        <f t="shared" si="363"/>
        <v>36.978813278163237</v>
      </c>
      <c r="U866" s="150">
        <f t="shared" si="363"/>
        <v>5.4928280891175234</v>
      </c>
      <c r="V866" s="150">
        <f t="shared" si="363"/>
        <v>64.226323899009913</v>
      </c>
      <c r="W866" s="150">
        <f t="shared" si="363"/>
        <v>116.3314682843413</v>
      </c>
      <c r="X866" s="150">
        <f t="shared" si="363"/>
        <v>10.45253722895945</v>
      </c>
      <c r="Y866" s="150">
        <f t="shared" si="363"/>
        <v>37.654179405408676</v>
      </c>
      <c r="Z866" s="150">
        <f t="shared" si="363"/>
        <v>76.596890067342244</v>
      </c>
      <c r="AA866" s="150">
        <f t="shared" si="363"/>
        <v>34.442369543750402</v>
      </c>
      <c r="AB866" s="150" t="s">
        <v>925</v>
      </c>
      <c r="AC866" s="148" t="s">
        <v>2659</v>
      </c>
      <c r="AD866" s="247" t="s">
        <v>275</v>
      </c>
      <c r="AE866" s="248" t="s">
        <v>275</v>
      </c>
      <c r="AF866" s="249" t="s">
        <v>275</v>
      </c>
      <c r="AG866" s="148" t="s">
        <v>275</v>
      </c>
      <c r="AH866" s="250" t="s">
        <v>275</v>
      </c>
      <c r="AI866" s="149" t="s">
        <v>275</v>
      </c>
      <c r="AJ866" s="94"/>
    </row>
    <row r="867" spans="1:36" ht="39" outlineLevel="1" x14ac:dyDescent="0.3">
      <c r="A867" s="145">
        <v>850</v>
      </c>
      <c r="B867" s="146" t="s">
        <v>923</v>
      </c>
      <c r="C867" s="146" t="s">
        <v>458</v>
      </c>
      <c r="D867" s="145" t="s">
        <v>2691</v>
      </c>
      <c r="E867" s="245" t="s">
        <v>275</v>
      </c>
      <c r="F867" s="246" t="s">
        <v>275</v>
      </c>
      <c r="G867" s="246" t="s">
        <v>275</v>
      </c>
      <c r="H867" s="246" t="s">
        <v>275</v>
      </c>
      <c r="I867" s="246" t="s">
        <v>275</v>
      </c>
      <c r="J867" s="150" t="s">
        <v>925</v>
      </c>
      <c r="K867" s="150">
        <f t="shared" ref="K867:AA867" si="364">K893+K896*$AD$896+K897*$AD$897+K898*$AD$898+K902*$AD$902+K903*$AD$903</f>
        <v>1.9278544745264607</v>
      </c>
      <c r="L867" s="150">
        <f t="shared" si="364"/>
        <v>1.08204931188763</v>
      </c>
      <c r="M867" s="150">
        <f t="shared" si="364"/>
        <v>1.8647827903806531</v>
      </c>
      <c r="N867" s="150">
        <f t="shared" si="364"/>
        <v>9.5221125423047539</v>
      </c>
      <c r="O867" s="150">
        <f t="shared" si="364"/>
        <v>2.9735914330671847</v>
      </c>
      <c r="P867" s="150">
        <f t="shared" si="364"/>
        <v>15.416567360770959</v>
      </c>
      <c r="Q867" s="150">
        <f t="shared" si="364"/>
        <v>0.99363090567550483</v>
      </c>
      <c r="R867" s="150">
        <f t="shared" si="364"/>
        <v>10.400671996737055</v>
      </c>
      <c r="S867" s="150">
        <f t="shared" si="364"/>
        <v>1.8601065427864001</v>
      </c>
      <c r="T867" s="150">
        <f t="shared" si="364"/>
        <v>24.586735031008654</v>
      </c>
      <c r="U867" s="150">
        <f t="shared" si="364"/>
        <v>2.188463487032589</v>
      </c>
      <c r="V867" s="150">
        <f t="shared" si="364"/>
        <v>0.40894727287631738</v>
      </c>
      <c r="W867" s="150">
        <f t="shared" si="364"/>
        <v>0.90500947843727864</v>
      </c>
      <c r="X867" s="150">
        <f t="shared" si="364"/>
        <v>0.59226238411873666</v>
      </c>
      <c r="Y867" s="150">
        <f t="shared" si="364"/>
        <v>4.0705710479617014</v>
      </c>
      <c r="Z867" s="150">
        <f t="shared" si="364"/>
        <v>7.9643988695228458</v>
      </c>
      <c r="AA867" s="150">
        <f t="shared" si="364"/>
        <v>0</v>
      </c>
      <c r="AB867" s="150" t="s">
        <v>925</v>
      </c>
      <c r="AC867" s="148" t="s">
        <v>2660</v>
      </c>
      <c r="AD867" s="247" t="s">
        <v>275</v>
      </c>
      <c r="AE867" s="248" t="s">
        <v>275</v>
      </c>
      <c r="AF867" s="249" t="s">
        <v>275</v>
      </c>
      <c r="AG867" s="148" t="s">
        <v>275</v>
      </c>
      <c r="AH867" s="250" t="s">
        <v>275</v>
      </c>
      <c r="AI867" s="149" t="s">
        <v>275</v>
      </c>
      <c r="AJ867" s="94"/>
    </row>
    <row r="868" spans="1:36" ht="39" outlineLevel="1" x14ac:dyDescent="0.3">
      <c r="A868" s="145">
        <v>851</v>
      </c>
      <c r="B868" s="146" t="s">
        <v>923</v>
      </c>
      <c r="C868" s="146" t="s">
        <v>458</v>
      </c>
      <c r="D868" s="145" t="s">
        <v>2692</v>
      </c>
      <c r="E868" s="245" t="s">
        <v>275</v>
      </c>
      <c r="F868" s="246" t="s">
        <v>275</v>
      </c>
      <c r="G868" s="246" t="s">
        <v>275</v>
      </c>
      <c r="H868" s="246" t="s">
        <v>275</v>
      </c>
      <c r="I868" s="246" t="s">
        <v>275</v>
      </c>
      <c r="J868" s="150" t="s">
        <v>925</v>
      </c>
      <c r="K868" s="150">
        <f t="shared" ref="K868:AA868" si="365">K893+K895*$AD$895+K898*$AD$898+K902*$AD$902+K903*$AD$903</f>
        <v>29.678516673973849</v>
      </c>
      <c r="L868" s="150">
        <f t="shared" si="365"/>
        <v>44.77135782205584</v>
      </c>
      <c r="M868" s="150">
        <f t="shared" si="365"/>
        <v>108.9304260748124</v>
      </c>
      <c r="N868" s="150">
        <f t="shared" si="365"/>
        <v>48.728797148751525</v>
      </c>
      <c r="O868" s="150">
        <f t="shared" si="365"/>
        <v>59.934853954928379</v>
      </c>
      <c r="P868" s="150">
        <f t="shared" si="365"/>
        <v>75.506652162394019</v>
      </c>
      <c r="Q868" s="150">
        <f t="shared" si="365"/>
        <v>18.505200610982136</v>
      </c>
      <c r="R868" s="150">
        <f t="shared" si="365"/>
        <v>26.1805051271309</v>
      </c>
      <c r="S868" s="150">
        <f t="shared" si="365"/>
        <v>25.734876314583691</v>
      </c>
      <c r="T868" s="150">
        <f t="shared" si="365"/>
        <v>28.677418978499883</v>
      </c>
      <c r="U868" s="150">
        <f t="shared" si="365"/>
        <v>7.3556619201145299</v>
      </c>
      <c r="V868" s="150">
        <f t="shared" si="365"/>
        <v>64.571107050759736</v>
      </c>
      <c r="W868" s="150">
        <f t="shared" si="365"/>
        <v>116.62802754596908</v>
      </c>
      <c r="X868" s="150">
        <f t="shared" si="365"/>
        <v>10.503645869353909</v>
      </c>
      <c r="Y868" s="150">
        <f t="shared" si="365"/>
        <v>38.464004888857083</v>
      </c>
      <c r="Z868" s="150">
        <f t="shared" si="365"/>
        <v>76.602876401413411</v>
      </c>
      <c r="AA868" s="150">
        <f t="shared" si="365"/>
        <v>34.442369543750402</v>
      </c>
      <c r="AB868" s="150" t="s">
        <v>925</v>
      </c>
      <c r="AC868" s="148" t="s">
        <v>2661</v>
      </c>
      <c r="AD868" s="247" t="s">
        <v>275</v>
      </c>
      <c r="AE868" s="248" t="s">
        <v>275</v>
      </c>
      <c r="AF868" s="249" t="s">
        <v>275</v>
      </c>
      <c r="AG868" s="148" t="s">
        <v>275</v>
      </c>
      <c r="AH868" s="250" t="s">
        <v>275</v>
      </c>
      <c r="AI868" s="149" t="s">
        <v>275</v>
      </c>
      <c r="AJ868" s="94"/>
    </row>
    <row r="869" spans="1:36" ht="39" outlineLevel="1" x14ac:dyDescent="0.3">
      <c r="A869" s="145">
        <v>852</v>
      </c>
      <c r="B869" s="146" t="s">
        <v>923</v>
      </c>
      <c r="C869" s="146" t="s">
        <v>458</v>
      </c>
      <c r="D869" s="145" t="s">
        <v>2693</v>
      </c>
      <c r="E869" s="245" t="s">
        <v>275</v>
      </c>
      <c r="F869" s="246" t="s">
        <v>275</v>
      </c>
      <c r="G869" s="246" t="s">
        <v>275</v>
      </c>
      <c r="H869" s="246" t="s">
        <v>275</v>
      </c>
      <c r="I869" s="246" t="s">
        <v>275</v>
      </c>
      <c r="J869" s="150" t="s">
        <v>925</v>
      </c>
      <c r="K869" s="150">
        <f t="shared" ref="K869:AA869" si="366">K893+K895*$AD$895+K896*$AD$896+K898*$AD$898+K903*$AD$903</f>
        <v>29.678597989338755</v>
      </c>
      <c r="L869" s="150">
        <f t="shared" si="366"/>
        <v>44.77135782205584</v>
      </c>
      <c r="M869" s="150">
        <f t="shared" si="366"/>
        <v>108.05470368189512</v>
      </c>
      <c r="N869" s="150">
        <f t="shared" si="366"/>
        <v>48.733492800126413</v>
      </c>
      <c r="O869" s="150">
        <f t="shared" si="366"/>
        <v>60.159044371452168</v>
      </c>
      <c r="P869" s="150">
        <f t="shared" si="366"/>
        <v>75.506652162394019</v>
      </c>
      <c r="Q869" s="150">
        <f t="shared" si="366"/>
        <v>18.505295270262511</v>
      </c>
      <c r="R869" s="150">
        <f t="shared" si="366"/>
        <v>26.1805051271309</v>
      </c>
      <c r="S869" s="150">
        <f t="shared" si="366"/>
        <v>25.734876314583691</v>
      </c>
      <c r="T869" s="150">
        <f t="shared" si="366"/>
        <v>28.29973915190488</v>
      </c>
      <c r="U869" s="150">
        <f t="shared" si="366"/>
        <v>7.3556619201145299</v>
      </c>
      <c r="V869" s="150">
        <f t="shared" si="366"/>
        <v>64.584312710931329</v>
      </c>
      <c r="W869" s="150">
        <f t="shared" si="366"/>
        <v>116.43580360367638</v>
      </c>
      <c r="X869" s="150">
        <f t="shared" si="366"/>
        <v>10.503645869353909</v>
      </c>
      <c r="Y869" s="150">
        <f t="shared" si="366"/>
        <v>38.464004888857083</v>
      </c>
      <c r="Z869" s="150">
        <f t="shared" si="366"/>
        <v>68.824953966127779</v>
      </c>
      <c r="AA869" s="150">
        <f t="shared" si="366"/>
        <v>34.442369543750402</v>
      </c>
      <c r="AB869" s="150" t="s">
        <v>925</v>
      </c>
      <c r="AC869" s="148" t="s">
        <v>2662</v>
      </c>
      <c r="AD869" s="247" t="s">
        <v>275</v>
      </c>
      <c r="AE869" s="248" t="s">
        <v>275</v>
      </c>
      <c r="AF869" s="249" t="s">
        <v>275</v>
      </c>
      <c r="AG869" s="148" t="s">
        <v>275</v>
      </c>
      <c r="AH869" s="250" t="s">
        <v>275</v>
      </c>
      <c r="AI869" s="149" t="s">
        <v>275</v>
      </c>
      <c r="AJ869" s="94"/>
    </row>
    <row r="870" spans="1:36" ht="39" outlineLevel="1" x14ac:dyDescent="0.3">
      <c r="A870" s="145">
        <v>853</v>
      </c>
      <c r="B870" s="146" t="s">
        <v>923</v>
      </c>
      <c r="C870" s="146" t="s">
        <v>458</v>
      </c>
      <c r="D870" s="145" t="s">
        <v>2694</v>
      </c>
      <c r="E870" s="245" t="s">
        <v>275</v>
      </c>
      <c r="F870" s="246" t="s">
        <v>275</v>
      </c>
      <c r="G870" s="246" t="s">
        <v>275</v>
      </c>
      <c r="H870" s="246" t="s">
        <v>275</v>
      </c>
      <c r="I870" s="246" t="s">
        <v>275</v>
      </c>
      <c r="J870" s="150" t="s">
        <v>925</v>
      </c>
      <c r="K870" s="150">
        <f t="shared" ref="K870:AA870" si="367">K893+K895*$AD$895+K897*$AD$897+K898*$AD$898+K903*$AD$903</f>
        <v>29.808646017195972</v>
      </c>
      <c r="L870" s="150">
        <f t="shared" si="367"/>
        <v>44.77135782205584</v>
      </c>
      <c r="M870" s="150">
        <f t="shared" si="367"/>
        <v>108.07241761611164</v>
      </c>
      <c r="N870" s="150">
        <f t="shared" si="367"/>
        <v>52.36329392431081</v>
      </c>
      <c r="O870" s="150">
        <f t="shared" si="367"/>
        <v>60.057576148807712</v>
      </c>
      <c r="P870" s="150">
        <f t="shared" si="367"/>
        <v>75.687950060718293</v>
      </c>
      <c r="Q870" s="150">
        <f t="shared" si="367"/>
        <v>18.505200610982136</v>
      </c>
      <c r="R870" s="150">
        <f t="shared" si="367"/>
        <v>26.1805051271309</v>
      </c>
      <c r="S870" s="150">
        <f t="shared" si="367"/>
        <v>26.041097535588733</v>
      </c>
      <c r="T870" s="150">
        <f t="shared" si="367"/>
        <v>39.613818769967544</v>
      </c>
      <c r="U870" s="150">
        <f t="shared" si="367"/>
        <v>7.3556619201145299</v>
      </c>
      <c r="V870" s="150">
        <f t="shared" si="367"/>
        <v>64.571107050759736</v>
      </c>
      <c r="W870" s="150">
        <f t="shared" si="367"/>
        <v>116.46037238327403</v>
      </c>
      <c r="X870" s="150">
        <f t="shared" si="367"/>
        <v>10.519849156701591</v>
      </c>
      <c r="Y870" s="150">
        <f t="shared" si="367"/>
        <v>38.464004888857083</v>
      </c>
      <c r="Z870" s="150">
        <f t="shared" si="367"/>
        <v>68.824953966127779</v>
      </c>
      <c r="AA870" s="150">
        <f t="shared" si="367"/>
        <v>34.442369543750402</v>
      </c>
      <c r="AB870" s="150" t="s">
        <v>925</v>
      </c>
      <c r="AC870" s="148" t="s">
        <v>2663</v>
      </c>
      <c r="AD870" s="247" t="s">
        <v>275</v>
      </c>
      <c r="AE870" s="248" t="s">
        <v>275</v>
      </c>
      <c r="AF870" s="249" t="s">
        <v>275</v>
      </c>
      <c r="AG870" s="148" t="s">
        <v>275</v>
      </c>
      <c r="AH870" s="250" t="s">
        <v>275</v>
      </c>
      <c r="AI870" s="149" t="s">
        <v>275</v>
      </c>
      <c r="AJ870" s="94"/>
    </row>
    <row r="871" spans="1:36" ht="39" outlineLevel="1" x14ac:dyDescent="0.3">
      <c r="A871" s="145">
        <v>854</v>
      </c>
      <c r="B871" s="146" t="s">
        <v>923</v>
      </c>
      <c r="C871" s="146" t="s">
        <v>458</v>
      </c>
      <c r="D871" s="145" t="s">
        <v>2695</v>
      </c>
      <c r="E871" s="245" t="s">
        <v>275</v>
      </c>
      <c r="F871" s="246" t="s">
        <v>275</v>
      </c>
      <c r="G871" s="246" t="s">
        <v>275</v>
      </c>
      <c r="H871" s="246" t="s">
        <v>275</v>
      </c>
      <c r="I871" s="246" t="s">
        <v>275</v>
      </c>
      <c r="J871" s="150" t="s">
        <v>925</v>
      </c>
      <c r="K871" s="150">
        <f>K893+K895*$AD$895+K896*$AD$896+K898*$AD$898+K902*$AD$902</f>
        <v>28.722141257711467</v>
      </c>
      <c r="L871" s="150">
        <f t="shared" ref="L871:AA871" si="368">L893+L895*$AD$895+L896*$AD$896+L898*$AD$898+L902*$AD$902</f>
        <v>43.925174547425549</v>
      </c>
      <c r="M871" s="150">
        <f t="shared" si="368"/>
        <v>108.64503020577712</v>
      </c>
      <c r="N871" s="150">
        <f t="shared" si="368"/>
        <v>43.308580029224849</v>
      </c>
      <c r="O871" s="150">
        <f t="shared" si="368"/>
        <v>59.743206499422392</v>
      </c>
      <c r="P871" s="150">
        <f t="shared" si="368"/>
        <v>73.403124712909062</v>
      </c>
      <c r="Q871" s="150">
        <f t="shared" si="368"/>
        <v>17.610262882721781</v>
      </c>
      <c r="R871" s="150">
        <f t="shared" si="368"/>
        <v>25.710074602480141</v>
      </c>
      <c r="S871" s="150">
        <f t="shared" si="368"/>
        <v>25.583321561154289</v>
      </c>
      <c r="T871" s="150">
        <f t="shared" si="368"/>
        <v>25.664668763573513</v>
      </c>
      <c r="U871" s="150">
        <f t="shared" si="368"/>
        <v>5.4928280891175234</v>
      </c>
      <c r="V871" s="150">
        <f t="shared" si="368"/>
        <v>64.226323899009913</v>
      </c>
      <c r="W871" s="150">
        <f t="shared" si="368"/>
        <v>116.30268008300192</v>
      </c>
      <c r="X871" s="150">
        <f t="shared" si="368"/>
        <v>10.436333941611768</v>
      </c>
      <c r="Y871" s="150">
        <f t="shared" si="368"/>
        <v>37.654179405408676</v>
      </c>
      <c r="Z871" s="150">
        <f t="shared" si="368"/>
        <v>76.596890067342244</v>
      </c>
      <c r="AA871" s="150">
        <f t="shared" si="368"/>
        <v>34.442369543750402</v>
      </c>
      <c r="AB871" s="150" t="s">
        <v>925</v>
      </c>
      <c r="AC871" s="148" t="s">
        <v>2664</v>
      </c>
      <c r="AD871" s="247" t="s">
        <v>275</v>
      </c>
      <c r="AE871" s="248" t="s">
        <v>275</v>
      </c>
      <c r="AF871" s="249" t="s">
        <v>275</v>
      </c>
      <c r="AG871" s="148" t="s">
        <v>275</v>
      </c>
      <c r="AH871" s="250" t="s">
        <v>275</v>
      </c>
      <c r="AI871" s="149" t="s">
        <v>275</v>
      </c>
      <c r="AJ871" s="94"/>
    </row>
    <row r="872" spans="1:36" ht="39" outlineLevel="1" x14ac:dyDescent="0.3">
      <c r="A872" s="145">
        <v>855</v>
      </c>
      <c r="B872" s="146" t="s">
        <v>923</v>
      </c>
      <c r="C872" s="146" t="s">
        <v>458</v>
      </c>
      <c r="D872" s="145" t="s">
        <v>2696</v>
      </c>
      <c r="E872" s="245" t="s">
        <v>275</v>
      </c>
      <c r="F872" s="246" t="s">
        <v>275</v>
      </c>
      <c r="G872" s="246" t="s">
        <v>275</v>
      </c>
      <c r="H872" s="246" t="s">
        <v>275</v>
      </c>
      <c r="I872" s="246" t="s">
        <v>275</v>
      </c>
      <c r="J872" s="150" t="s">
        <v>925</v>
      </c>
      <c r="K872" s="150">
        <f>K893+K895*$AD$895+K897*$AD$897+K898*$AD$898+K902*$AD$902</f>
        <v>28.852189285568684</v>
      </c>
      <c r="L872" s="150">
        <f t="shared" ref="L872:AA872" si="369">L893+L895*$AD$895+L897*$AD$897+L898*$AD$898+L902*$AD$902</f>
        <v>43.925174547425549</v>
      </c>
      <c r="M872" s="150">
        <f t="shared" si="369"/>
        <v>108.66274413999363</v>
      </c>
      <c r="N872" s="150">
        <f t="shared" si="369"/>
        <v>46.938381153409246</v>
      </c>
      <c r="O872" s="150">
        <f t="shared" si="369"/>
        <v>59.641738276777936</v>
      </c>
      <c r="P872" s="150">
        <f t="shared" si="369"/>
        <v>73.584422611233336</v>
      </c>
      <c r="Q872" s="150">
        <f t="shared" si="369"/>
        <v>17.610168223441406</v>
      </c>
      <c r="R872" s="150">
        <f t="shared" si="369"/>
        <v>25.710074602480141</v>
      </c>
      <c r="S872" s="150">
        <f t="shared" si="369"/>
        <v>25.889542782159332</v>
      </c>
      <c r="T872" s="150">
        <f t="shared" si="369"/>
        <v>36.978748381636173</v>
      </c>
      <c r="U872" s="150">
        <f t="shared" si="369"/>
        <v>5.4928280891175234</v>
      </c>
      <c r="V872" s="150">
        <f t="shared" si="369"/>
        <v>64.213118238838319</v>
      </c>
      <c r="W872" s="150">
        <f t="shared" si="369"/>
        <v>116.32724886259957</v>
      </c>
      <c r="X872" s="150">
        <f t="shared" si="369"/>
        <v>10.45253722895945</v>
      </c>
      <c r="Y872" s="150">
        <f t="shared" si="369"/>
        <v>37.654179405408676</v>
      </c>
      <c r="Z872" s="150">
        <f t="shared" si="369"/>
        <v>76.596890067342244</v>
      </c>
      <c r="AA872" s="150">
        <f t="shared" si="369"/>
        <v>34.442369543750402</v>
      </c>
      <c r="AB872" s="150" t="s">
        <v>925</v>
      </c>
      <c r="AC872" s="148" t="s">
        <v>2665</v>
      </c>
      <c r="AD872" s="247" t="s">
        <v>275</v>
      </c>
      <c r="AE872" s="248" t="s">
        <v>275</v>
      </c>
      <c r="AF872" s="249" t="s">
        <v>275</v>
      </c>
      <c r="AG872" s="148" t="s">
        <v>275</v>
      </c>
      <c r="AH872" s="250" t="s">
        <v>275</v>
      </c>
      <c r="AI872" s="149" t="s">
        <v>275</v>
      </c>
      <c r="AJ872" s="94"/>
    </row>
    <row r="873" spans="1:36" ht="39" outlineLevel="1" x14ac:dyDescent="0.3">
      <c r="A873" s="145">
        <v>856</v>
      </c>
      <c r="B873" s="146" t="s">
        <v>923</v>
      </c>
      <c r="C873" s="146" t="s">
        <v>458</v>
      </c>
      <c r="D873" s="145" t="s">
        <v>2697</v>
      </c>
      <c r="E873" s="245" t="s">
        <v>275</v>
      </c>
      <c r="F873" s="246" t="s">
        <v>275</v>
      </c>
      <c r="G873" s="246" t="s">
        <v>275</v>
      </c>
      <c r="H873" s="246" t="s">
        <v>275</v>
      </c>
      <c r="I873" s="246" t="s">
        <v>275</v>
      </c>
      <c r="J873" s="150" t="s">
        <v>925</v>
      </c>
      <c r="K873" s="150">
        <f>K893+K895*$AD$895+K896*$AD$896+K897*$AD$897+K898*$AD$898</f>
        <v>28.85227060093359</v>
      </c>
      <c r="L873" s="150">
        <f t="shared" ref="L873:AA873" si="370">L893+L895*$AD$895+L896*$AD$896+L897*$AD$897+L898*$AD$898</f>
        <v>43.925174547425549</v>
      </c>
      <c r="M873" s="150">
        <f t="shared" si="370"/>
        <v>107.78702174707635</v>
      </c>
      <c r="N873" s="150">
        <f t="shared" si="370"/>
        <v>46.943076804784134</v>
      </c>
      <c r="O873" s="150">
        <f t="shared" si="370"/>
        <v>59.865928693301726</v>
      </c>
      <c r="P873" s="150">
        <f t="shared" si="370"/>
        <v>73.584422611233336</v>
      </c>
      <c r="Q873" s="150">
        <f t="shared" si="370"/>
        <v>17.610262882721781</v>
      </c>
      <c r="R873" s="150">
        <f t="shared" si="370"/>
        <v>25.710074602480141</v>
      </c>
      <c r="S873" s="150">
        <f t="shared" si="370"/>
        <v>25.889542782159332</v>
      </c>
      <c r="T873" s="150">
        <f t="shared" si="370"/>
        <v>36.601068555041174</v>
      </c>
      <c r="U873" s="150">
        <f t="shared" si="370"/>
        <v>5.4928280891175234</v>
      </c>
      <c r="V873" s="150">
        <f t="shared" si="370"/>
        <v>64.226323899009913</v>
      </c>
      <c r="W873" s="150">
        <f t="shared" si="370"/>
        <v>116.13502492030688</v>
      </c>
      <c r="X873" s="150">
        <f t="shared" si="370"/>
        <v>10.45253722895945</v>
      </c>
      <c r="Y873" s="150">
        <f t="shared" si="370"/>
        <v>37.654179405408676</v>
      </c>
      <c r="Z873" s="150">
        <f t="shared" si="370"/>
        <v>68.818967632056612</v>
      </c>
      <c r="AA873" s="150">
        <f t="shared" si="370"/>
        <v>34.442369543750402</v>
      </c>
      <c r="AB873" s="150" t="s">
        <v>925</v>
      </c>
      <c r="AC873" s="148" t="s">
        <v>2666</v>
      </c>
      <c r="AD873" s="247" t="s">
        <v>275</v>
      </c>
      <c r="AE873" s="248" t="s">
        <v>275</v>
      </c>
      <c r="AF873" s="249" t="s">
        <v>275</v>
      </c>
      <c r="AG873" s="148" t="s">
        <v>275</v>
      </c>
      <c r="AH873" s="250" t="s">
        <v>275</v>
      </c>
      <c r="AI873" s="149" t="s">
        <v>275</v>
      </c>
      <c r="AJ873" s="94"/>
    </row>
    <row r="874" spans="1:36" ht="39" outlineLevel="1" x14ac:dyDescent="0.3">
      <c r="A874" s="145">
        <v>857</v>
      </c>
      <c r="B874" s="146" t="s">
        <v>923</v>
      </c>
      <c r="C874" s="146" t="s">
        <v>458</v>
      </c>
      <c r="D874" s="145" t="s">
        <v>2698</v>
      </c>
      <c r="E874" s="245" t="s">
        <v>275</v>
      </c>
      <c r="F874" s="246" t="s">
        <v>275</v>
      </c>
      <c r="G874" s="246" t="s">
        <v>275</v>
      </c>
      <c r="H874" s="246" t="s">
        <v>275</v>
      </c>
      <c r="I874" s="246" t="s">
        <v>275</v>
      </c>
      <c r="J874" s="150" t="s">
        <v>925</v>
      </c>
      <c r="K874" s="150">
        <f t="shared" ref="K874:AA874" si="371">K893+K896*$AD$896+K898*$AD$898+K902*$AD$902+K903*$AD$903</f>
        <v>1.7977251313043376</v>
      </c>
      <c r="L874" s="150">
        <f t="shared" si="371"/>
        <v>1.08204931188763</v>
      </c>
      <c r="M874" s="150">
        <f t="shared" si="371"/>
        <v>1.8467192173684286</v>
      </c>
      <c r="N874" s="150">
        <f t="shared" si="371"/>
        <v>5.88761576674547</v>
      </c>
      <c r="O874" s="150">
        <f t="shared" si="371"/>
        <v>2.8508692391878521</v>
      </c>
      <c r="P874" s="150">
        <f t="shared" si="371"/>
        <v>15.235269462446684</v>
      </c>
      <c r="Q874" s="150">
        <f t="shared" si="371"/>
        <v>0.99363090567550483</v>
      </c>
      <c r="R874" s="150">
        <f t="shared" si="371"/>
        <v>10.400671996737055</v>
      </c>
      <c r="S874" s="150">
        <f t="shared" si="371"/>
        <v>1.5538853217813571</v>
      </c>
      <c r="T874" s="150">
        <f t="shared" si="371"/>
        <v>13.272590516418923</v>
      </c>
      <c r="U874" s="150">
        <f t="shared" si="371"/>
        <v>2.188463487032589</v>
      </c>
      <c r="V874" s="150">
        <f t="shared" si="371"/>
        <v>0.40894727287631738</v>
      </c>
      <c r="W874" s="150">
        <f t="shared" si="371"/>
        <v>0.87622127709789144</v>
      </c>
      <c r="X874" s="150">
        <f t="shared" si="371"/>
        <v>0.57605909677105349</v>
      </c>
      <c r="Y874" s="150">
        <f t="shared" si="371"/>
        <v>4.0705710479617014</v>
      </c>
      <c r="Z874" s="150">
        <f t="shared" si="371"/>
        <v>7.9643988695228458</v>
      </c>
      <c r="AA874" s="150">
        <f t="shared" si="371"/>
        <v>0</v>
      </c>
      <c r="AB874" s="150" t="s">
        <v>925</v>
      </c>
      <c r="AC874" s="148" t="s">
        <v>2667</v>
      </c>
      <c r="AD874" s="247" t="s">
        <v>275</v>
      </c>
      <c r="AE874" s="248" t="s">
        <v>275</v>
      </c>
      <c r="AF874" s="249" t="s">
        <v>275</v>
      </c>
      <c r="AG874" s="148" t="s">
        <v>275</v>
      </c>
      <c r="AH874" s="250" t="s">
        <v>275</v>
      </c>
      <c r="AI874" s="149" t="s">
        <v>275</v>
      </c>
      <c r="AJ874" s="94"/>
    </row>
    <row r="875" spans="1:36" ht="39" outlineLevel="1" x14ac:dyDescent="0.3">
      <c r="A875" s="145">
        <v>858</v>
      </c>
      <c r="B875" s="146" t="s">
        <v>923</v>
      </c>
      <c r="C875" s="146" t="s">
        <v>458</v>
      </c>
      <c r="D875" s="145" t="s">
        <v>2699</v>
      </c>
      <c r="E875" s="245" t="s">
        <v>275</v>
      </c>
      <c r="F875" s="246" t="s">
        <v>275</v>
      </c>
      <c r="G875" s="246" t="s">
        <v>275</v>
      </c>
      <c r="H875" s="246" t="s">
        <v>275</v>
      </c>
      <c r="I875" s="246" t="s">
        <v>275</v>
      </c>
      <c r="J875" s="150" t="s">
        <v>925</v>
      </c>
      <c r="K875" s="150">
        <f t="shared" ref="K875:AA875" si="372">K893+K897*$AD$897+K898*$AD$898+K902*$AD$902+K903*$AD$903</f>
        <v>1.9277731591615552</v>
      </c>
      <c r="L875" s="150">
        <f t="shared" si="372"/>
        <v>1.08204931188763</v>
      </c>
      <c r="M875" s="150">
        <f t="shared" si="372"/>
        <v>1.8644331515849426</v>
      </c>
      <c r="N875" s="150">
        <f t="shared" si="372"/>
        <v>9.5174168909298658</v>
      </c>
      <c r="O875" s="150">
        <f t="shared" si="372"/>
        <v>2.7494010165433922</v>
      </c>
      <c r="P875" s="150">
        <f t="shared" si="372"/>
        <v>15.416567360770959</v>
      </c>
      <c r="Q875" s="150">
        <f t="shared" si="372"/>
        <v>0.99353624639513038</v>
      </c>
      <c r="R875" s="150">
        <f t="shared" si="372"/>
        <v>10.400671996737055</v>
      </c>
      <c r="S875" s="150">
        <f t="shared" si="372"/>
        <v>1.8601065427864001</v>
      </c>
      <c r="T875" s="150">
        <f t="shared" si="372"/>
        <v>24.58667013448159</v>
      </c>
      <c r="U875" s="150">
        <f t="shared" si="372"/>
        <v>2.188463487032589</v>
      </c>
      <c r="V875" s="150">
        <f t="shared" si="372"/>
        <v>0.39574161270472058</v>
      </c>
      <c r="W875" s="150">
        <f t="shared" si="372"/>
        <v>0.90079005669555623</v>
      </c>
      <c r="X875" s="150">
        <f t="shared" si="372"/>
        <v>0.59226238411873666</v>
      </c>
      <c r="Y875" s="150">
        <f t="shared" si="372"/>
        <v>4.0705710479617014</v>
      </c>
      <c r="Z875" s="150">
        <f t="shared" si="372"/>
        <v>7.9643988695228458</v>
      </c>
      <c r="AA875" s="150">
        <f t="shared" si="372"/>
        <v>0</v>
      </c>
      <c r="AB875" s="150" t="s">
        <v>925</v>
      </c>
      <c r="AC875" s="148" t="s">
        <v>2668</v>
      </c>
      <c r="AD875" s="247" t="s">
        <v>275</v>
      </c>
      <c r="AE875" s="248" t="s">
        <v>275</v>
      </c>
      <c r="AF875" s="249" t="s">
        <v>275</v>
      </c>
      <c r="AG875" s="148" t="s">
        <v>275</v>
      </c>
      <c r="AH875" s="250" t="s">
        <v>275</v>
      </c>
      <c r="AI875" s="149" t="s">
        <v>275</v>
      </c>
      <c r="AJ875" s="94"/>
    </row>
    <row r="876" spans="1:36" ht="39" outlineLevel="1" x14ac:dyDescent="0.3">
      <c r="A876" s="145">
        <v>859</v>
      </c>
      <c r="B876" s="146" t="s">
        <v>923</v>
      </c>
      <c r="C876" s="146" t="s">
        <v>458</v>
      </c>
      <c r="D876" s="145" t="s">
        <v>2700</v>
      </c>
      <c r="E876" s="245" t="s">
        <v>275</v>
      </c>
      <c r="F876" s="246" t="s">
        <v>275</v>
      </c>
      <c r="G876" s="246" t="s">
        <v>275</v>
      </c>
      <c r="H876" s="246" t="s">
        <v>275</v>
      </c>
      <c r="I876" s="246" t="s">
        <v>275</v>
      </c>
      <c r="J876" s="150" t="s">
        <v>925</v>
      </c>
      <c r="K876" s="150">
        <f t="shared" ref="K876:AA876" si="373">K893+K896*$AD$896+K$897*$AD$897+K898*$AD$898+K903*$AD$903</f>
        <v>1.9278544745264607</v>
      </c>
      <c r="L876" s="150">
        <f t="shared" si="373"/>
        <v>1.08204931188763</v>
      </c>
      <c r="M876" s="150">
        <f t="shared" si="373"/>
        <v>0.98871075866766334</v>
      </c>
      <c r="N876" s="150">
        <f t="shared" si="373"/>
        <v>9.5221125423047539</v>
      </c>
      <c r="O876" s="150">
        <f t="shared" si="373"/>
        <v>2.9735914330671847</v>
      </c>
      <c r="P876" s="150">
        <f t="shared" si="373"/>
        <v>15.416567360770959</v>
      </c>
      <c r="Q876" s="150">
        <f t="shared" si="373"/>
        <v>0.99363090567550483</v>
      </c>
      <c r="R876" s="150">
        <f t="shared" si="373"/>
        <v>10.400671996737055</v>
      </c>
      <c r="S876" s="150">
        <f t="shared" si="373"/>
        <v>1.8601065427864001</v>
      </c>
      <c r="T876" s="150">
        <f t="shared" si="373"/>
        <v>24.208990307886587</v>
      </c>
      <c r="U876" s="150">
        <f t="shared" si="373"/>
        <v>2.188463487032589</v>
      </c>
      <c r="V876" s="150">
        <f t="shared" si="373"/>
        <v>0.40894727287631738</v>
      </c>
      <c r="W876" s="150">
        <f t="shared" si="373"/>
        <v>0.70856611440286188</v>
      </c>
      <c r="X876" s="150">
        <f t="shared" si="373"/>
        <v>0.59226238411873666</v>
      </c>
      <c r="Y876" s="150">
        <f t="shared" si="373"/>
        <v>4.0705710479617014</v>
      </c>
      <c r="Z876" s="150">
        <f t="shared" si="373"/>
        <v>0.18647643423721172</v>
      </c>
      <c r="AA876" s="150">
        <f t="shared" si="373"/>
        <v>0</v>
      </c>
      <c r="AB876" s="150" t="s">
        <v>925</v>
      </c>
      <c r="AC876" s="148" t="s">
        <v>2669</v>
      </c>
      <c r="AD876" s="247" t="s">
        <v>275</v>
      </c>
      <c r="AE876" s="248" t="s">
        <v>275</v>
      </c>
      <c r="AF876" s="249" t="s">
        <v>275</v>
      </c>
      <c r="AG876" s="148" t="s">
        <v>275</v>
      </c>
      <c r="AH876" s="250" t="s">
        <v>275</v>
      </c>
      <c r="AI876" s="149" t="s">
        <v>275</v>
      </c>
      <c r="AJ876" s="94"/>
    </row>
    <row r="877" spans="1:36" ht="39" outlineLevel="1" x14ac:dyDescent="0.3">
      <c r="A877" s="145">
        <v>860</v>
      </c>
      <c r="B877" s="146" t="s">
        <v>923</v>
      </c>
      <c r="C877" s="146" t="s">
        <v>458</v>
      </c>
      <c r="D877" s="145" t="s">
        <v>2701</v>
      </c>
      <c r="E877" s="245" t="s">
        <v>275</v>
      </c>
      <c r="F877" s="246" t="s">
        <v>275</v>
      </c>
      <c r="G877" s="246" t="s">
        <v>275</v>
      </c>
      <c r="H877" s="246" t="s">
        <v>275</v>
      </c>
      <c r="I877" s="246" t="s">
        <v>275</v>
      </c>
      <c r="J877" s="150" t="s">
        <v>925</v>
      </c>
      <c r="K877" s="150">
        <f>K893+K896*$AD$896+K897*$AD$897+K898*$AD$898+K902*$AD$902</f>
        <v>0.97139774289917469</v>
      </c>
      <c r="L877" s="150">
        <f t="shared" ref="L877:AA877" si="374">L893+L896*$AD$896+L897*$AD$897+L898*$AD$898+L902*$AD$902</f>
        <v>0.23586603725733629</v>
      </c>
      <c r="M877" s="150">
        <f t="shared" si="374"/>
        <v>1.5790372825496526</v>
      </c>
      <c r="N877" s="150">
        <f t="shared" si="374"/>
        <v>4.09719977140319</v>
      </c>
      <c r="O877" s="150">
        <f t="shared" si="374"/>
        <v>2.5577535610374076</v>
      </c>
      <c r="P877" s="150">
        <f t="shared" si="374"/>
        <v>13.313039911285999</v>
      </c>
      <c r="Q877" s="150">
        <f t="shared" si="374"/>
        <v>9.8598518134775118E-2</v>
      </c>
      <c r="R877" s="150">
        <f t="shared" si="374"/>
        <v>9.9302414720862959</v>
      </c>
      <c r="S877" s="150">
        <f t="shared" si="374"/>
        <v>1.7085517893569995</v>
      </c>
      <c r="T877" s="150">
        <f t="shared" si="374"/>
        <v>21.57391991955522</v>
      </c>
      <c r="U877" s="150">
        <f t="shared" si="374"/>
        <v>0.32562965603558314</v>
      </c>
      <c r="V877" s="150">
        <f t="shared" si="374"/>
        <v>5.0958460954900385E-2</v>
      </c>
      <c r="W877" s="150">
        <f t="shared" si="374"/>
        <v>0.57544259372839757</v>
      </c>
      <c r="X877" s="150">
        <f t="shared" si="374"/>
        <v>0.52495045637659532</v>
      </c>
      <c r="Y877" s="150">
        <f t="shared" si="374"/>
        <v>3.2607455645132948</v>
      </c>
      <c r="Z877" s="150">
        <f t="shared" si="374"/>
        <v>7.9584125354516839</v>
      </c>
      <c r="AA877" s="150">
        <f t="shared" si="374"/>
        <v>0</v>
      </c>
      <c r="AB877" s="150" t="s">
        <v>925</v>
      </c>
      <c r="AC877" s="148" t="s">
        <v>2670</v>
      </c>
      <c r="AD877" s="247" t="s">
        <v>275</v>
      </c>
      <c r="AE877" s="248" t="s">
        <v>275</v>
      </c>
      <c r="AF877" s="249" t="s">
        <v>275</v>
      </c>
      <c r="AG877" s="148" t="s">
        <v>275</v>
      </c>
      <c r="AH877" s="250" t="s">
        <v>275</v>
      </c>
      <c r="AI877" s="149" t="s">
        <v>275</v>
      </c>
      <c r="AJ877" s="94"/>
    </row>
    <row r="878" spans="1:36" ht="39" outlineLevel="1" x14ac:dyDescent="0.3">
      <c r="A878" s="145">
        <v>861</v>
      </c>
      <c r="B878" s="146" t="s">
        <v>923</v>
      </c>
      <c r="C878" s="146" t="s">
        <v>458</v>
      </c>
      <c r="D878" s="145" t="s">
        <v>2702</v>
      </c>
      <c r="E878" s="245" t="s">
        <v>275</v>
      </c>
      <c r="F878" s="246" t="s">
        <v>275</v>
      </c>
      <c r="G878" s="246" t="s">
        <v>275</v>
      </c>
      <c r="H878" s="246" t="s">
        <v>275</v>
      </c>
      <c r="I878" s="246" t="s">
        <v>275</v>
      </c>
      <c r="J878" s="150" t="s">
        <v>925</v>
      </c>
      <c r="K878" s="150">
        <f t="shared" ref="K878:AA878" si="375">K893+K895*$AD$895+K898*$AD$898+K903*$AD$903</f>
        <v>29.678516673973849</v>
      </c>
      <c r="L878" s="150">
        <f t="shared" si="375"/>
        <v>44.77135782205584</v>
      </c>
      <c r="M878" s="150">
        <f t="shared" si="375"/>
        <v>108.05435404309941</v>
      </c>
      <c r="N878" s="150">
        <f t="shared" si="375"/>
        <v>48.728797148751525</v>
      </c>
      <c r="O878" s="150">
        <f t="shared" si="375"/>
        <v>59.934853954928379</v>
      </c>
      <c r="P878" s="150">
        <f t="shared" si="375"/>
        <v>75.506652162394019</v>
      </c>
      <c r="Q878" s="150">
        <f t="shared" si="375"/>
        <v>18.505200610982136</v>
      </c>
      <c r="R878" s="150">
        <f t="shared" si="375"/>
        <v>26.1805051271309</v>
      </c>
      <c r="S878" s="150">
        <f t="shared" si="375"/>
        <v>25.734876314583691</v>
      </c>
      <c r="T878" s="150">
        <f t="shared" si="375"/>
        <v>28.299674255377816</v>
      </c>
      <c r="U878" s="150">
        <f t="shared" si="375"/>
        <v>7.3556619201145299</v>
      </c>
      <c r="V878" s="150">
        <f t="shared" si="375"/>
        <v>64.571107050759736</v>
      </c>
      <c r="W878" s="150">
        <f t="shared" si="375"/>
        <v>116.43158418193465</v>
      </c>
      <c r="X878" s="150">
        <f t="shared" si="375"/>
        <v>10.503645869353909</v>
      </c>
      <c r="Y878" s="150">
        <f t="shared" si="375"/>
        <v>38.464004888857083</v>
      </c>
      <c r="Z878" s="150">
        <f t="shared" si="375"/>
        <v>68.824953966127779</v>
      </c>
      <c r="AA878" s="150">
        <f t="shared" si="375"/>
        <v>34.442369543750402</v>
      </c>
      <c r="AB878" s="150" t="s">
        <v>925</v>
      </c>
      <c r="AC878" s="148" t="s">
        <v>2671</v>
      </c>
      <c r="AD878" s="247" t="s">
        <v>275</v>
      </c>
      <c r="AE878" s="248" t="s">
        <v>275</v>
      </c>
      <c r="AF878" s="249" t="s">
        <v>275</v>
      </c>
      <c r="AG878" s="148" t="s">
        <v>275</v>
      </c>
      <c r="AH878" s="250" t="s">
        <v>275</v>
      </c>
      <c r="AI878" s="149" t="s">
        <v>275</v>
      </c>
      <c r="AJ878" s="94"/>
    </row>
    <row r="879" spans="1:36" ht="39" outlineLevel="1" x14ac:dyDescent="0.3">
      <c r="A879" s="145">
        <v>862</v>
      </c>
      <c r="B879" s="146" t="s">
        <v>923</v>
      </c>
      <c r="C879" s="146" t="s">
        <v>458</v>
      </c>
      <c r="D879" s="145" t="s">
        <v>2703</v>
      </c>
      <c r="E879" s="245" t="s">
        <v>275</v>
      </c>
      <c r="F879" s="246" t="s">
        <v>275</v>
      </c>
      <c r="G879" s="246" t="s">
        <v>275</v>
      </c>
      <c r="H879" s="246" t="s">
        <v>275</v>
      </c>
      <c r="I879" s="246" t="s">
        <v>275</v>
      </c>
      <c r="J879" s="150" t="s">
        <v>925</v>
      </c>
      <c r="K879" s="150">
        <f>K893+K895*$AD$895+K898*$AD$898+K902*$AD$902</f>
        <v>28.722059942346561</v>
      </c>
      <c r="L879" s="150">
        <f t="shared" ref="L879:AA879" si="376">L893+L895*$AD$895+L898*$AD$898+L902*$AD$902</f>
        <v>43.925174547425549</v>
      </c>
      <c r="M879" s="150">
        <f t="shared" si="376"/>
        <v>108.64468056698141</v>
      </c>
      <c r="N879" s="150">
        <f t="shared" si="376"/>
        <v>43.303884377849961</v>
      </c>
      <c r="O879" s="150">
        <f t="shared" si="376"/>
        <v>59.519016082898602</v>
      </c>
      <c r="P879" s="150">
        <f t="shared" si="376"/>
        <v>73.403124712909062</v>
      </c>
      <c r="Q879" s="150">
        <f t="shared" si="376"/>
        <v>17.610168223441406</v>
      </c>
      <c r="R879" s="150">
        <f t="shared" si="376"/>
        <v>25.710074602480141</v>
      </c>
      <c r="S879" s="150">
        <f t="shared" si="376"/>
        <v>25.583321561154289</v>
      </c>
      <c r="T879" s="150">
        <f t="shared" si="376"/>
        <v>25.664603867046448</v>
      </c>
      <c r="U879" s="150">
        <f t="shared" si="376"/>
        <v>5.4928280891175234</v>
      </c>
      <c r="V879" s="150">
        <f t="shared" si="376"/>
        <v>64.213118238838319</v>
      </c>
      <c r="W879" s="150">
        <f t="shared" si="376"/>
        <v>116.29846066126019</v>
      </c>
      <c r="X879" s="150">
        <f t="shared" si="376"/>
        <v>10.436333941611768</v>
      </c>
      <c r="Y879" s="150">
        <f t="shared" si="376"/>
        <v>37.654179405408676</v>
      </c>
      <c r="Z879" s="150">
        <f t="shared" si="376"/>
        <v>76.596890067342244</v>
      </c>
      <c r="AA879" s="150">
        <f t="shared" si="376"/>
        <v>34.442369543750402</v>
      </c>
      <c r="AB879" s="150" t="s">
        <v>925</v>
      </c>
      <c r="AC879" s="148" t="s">
        <v>2672</v>
      </c>
      <c r="AD879" s="247" t="s">
        <v>275</v>
      </c>
      <c r="AE879" s="248" t="s">
        <v>275</v>
      </c>
      <c r="AF879" s="249" t="s">
        <v>275</v>
      </c>
      <c r="AG879" s="148" t="s">
        <v>275</v>
      </c>
      <c r="AH879" s="250" t="s">
        <v>275</v>
      </c>
      <c r="AI879" s="149" t="s">
        <v>275</v>
      </c>
      <c r="AJ879" s="94"/>
    </row>
    <row r="880" spans="1:36" ht="39" outlineLevel="1" x14ac:dyDescent="0.3">
      <c r="A880" s="145">
        <v>863</v>
      </c>
      <c r="B880" s="146" t="s">
        <v>923</v>
      </c>
      <c r="C880" s="146" t="s">
        <v>458</v>
      </c>
      <c r="D880" s="145" t="s">
        <v>2704</v>
      </c>
      <c r="E880" s="245" t="s">
        <v>275</v>
      </c>
      <c r="F880" s="246" t="s">
        <v>275</v>
      </c>
      <c r="G880" s="246" t="s">
        <v>275</v>
      </c>
      <c r="H880" s="246" t="s">
        <v>275</v>
      </c>
      <c r="I880" s="246" t="s">
        <v>275</v>
      </c>
      <c r="J880" s="150" t="s">
        <v>925</v>
      </c>
      <c r="K880" s="150">
        <f>K893+K895*$AD$895+K896*$AD$896+K898*$AD$898</f>
        <v>28.722141257711467</v>
      </c>
      <c r="L880" s="150">
        <f t="shared" ref="L880:AA880" si="377">L893+L895*$AD$895+L896*$AD$896+L898*$AD$898</f>
        <v>43.925174547425549</v>
      </c>
      <c r="M880" s="150">
        <f t="shared" si="377"/>
        <v>107.76895817406412</v>
      </c>
      <c r="N880" s="150">
        <f t="shared" si="377"/>
        <v>43.308580029224849</v>
      </c>
      <c r="O880" s="150">
        <f t="shared" si="377"/>
        <v>59.743206499422392</v>
      </c>
      <c r="P880" s="150">
        <f t="shared" si="377"/>
        <v>73.403124712909062</v>
      </c>
      <c r="Q880" s="150">
        <f t="shared" si="377"/>
        <v>17.610262882721781</v>
      </c>
      <c r="R880" s="150">
        <f t="shared" si="377"/>
        <v>25.710074602480141</v>
      </c>
      <c r="S880" s="150">
        <f t="shared" si="377"/>
        <v>25.583321561154289</v>
      </c>
      <c r="T880" s="150">
        <f t="shared" si="377"/>
        <v>25.286924040451446</v>
      </c>
      <c r="U880" s="150">
        <f t="shared" si="377"/>
        <v>5.4928280891175234</v>
      </c>
      <c r="V880" s="150">
        <f t="shared" si="377"/>
        <v>64.226323899009913</v>
      </c>
      <c r="W880" s="150">
        <f t="shared" si="377"/>
        <v>116.10623671896749</v>
      </c>
      <c r="X880" s="150">
        <f t="shared" si="377"/>
        <v>10.436333941611768</v>
      </c>
      <c r="Y880" s="150">
        <f t="shared" si="377"/>
        <v>37.654179405408676</v>
      </c>
      <c r="Z880" s="150">
        <f t="shared" si="377"/>
        <v>68.818967632056612</v>
      </c>
      <c r="AA880" s="150">
        <f t="shared" si="377"/>
        <v>34.442369543750402</v>
      </c>
      <c r="AB880" s="150" t="s">
        <v>925</v>
      </c>
      <c r="AC880" s="148" t="s">
        <v>2673</v>
      </c>
      <c r="AD880" s="247" t="s">
        <v>275</v>
      </c>
      <c r="AE880" s="248" t="s">
        <v>275</v>
      </c>
      <c r="AF880" s="249" t="s">
        <v>275</v>
      </c>
      <c r="AG880" s="148" t="s">
        <v>275</v>
      </c>
      <c r="AH880" s="250" t="s">
        <v>275</v>
      </c>
      <c r="AI880" s="149" t="s">
        <v>275</v>
      </c>
      <c r="AJ880" s="94"/>
    </row>
    <row r="881" spans="1:36" ht="39" outlineLevel="1" x14ac:dyDescent="0.3">
      <c r="A881" s="145">
        <v>864</v>
      </c>
      <c r="B881" s="146" t="s">
        <v>923</v>
      </c>
      <c r="C881" s="146" t="s">
        <v>458</v>
      </c>
      <c r="D881" s="145" t="s">
        <v>2705</v>
      </c>
      <c r="E881" s="245" t="s">
        <v>275</v>
      </c>
      <c r="F881" s="246" t="s">
        <v>275</v>
      </c>
      <c r="G881" s="246" t="s">
        <v>275</v>
      </c>
      <c r="H881" s="246" t="s">
        <v>275</v>
      </c>
      <c r="I881" s="246" t="s">
        <v>275</v>
      </c>
      <c r="J881" s="150" t="s">
        <v>925</v>
      </c>
      <c r="K881" s="150">
        <f>K893+K895*$AD$895+K897*$AD$897+K898*$AD$898</f>
        <v>28.852189285568684</v>
      </c>
      <c r="L881" s="150">
        <f t="shared" ref="L881:AA881" si="378">L893+L895*$AD$895+L897*$AD$897+L898*$AD$898</f>
        <v>43.925174547425549</v>
      </c>
      <c r="M881" s="150">
        <f t="shared" si="378"/>
        <v>107.78667210828064</v>
      </c>
      <c r="N881" s="150">
        <f t="shared" si="378"/>
        <v>46.938381153409246</v>
      </c>
      <c r="O881" s="150">
        <f t="shared" si="378"/>
        <v>59.641738276777936</v>
      </c>
      <c r="P881" s="150">
        <f t="shared" si="378"/>
        <v>73.584422611233336</v>
      </c>
      <c r="Q881" s="150">
        <f t="shared" si="378"/>
        <v>17.610168223441406</v>
      </c>
      <c r="R881" s="150">
        <f t="shared" si="378"/>
        <v>25.710074602480141</v>
      </c>
      <c r="S881" s="150">
        <f t="shared" si="378"/>
        <v>25.889542782159332</v>
      </c>
      <c r="T881" s="150">
        <f t="shared" si="378"/>
        <v>36.601003658514109</v>
      </c>
      <c r="U881" s="150">
        <f t="shared" si="378"/>
        <v>5.4928280891175234</v>
      </c>
      <c r="V881" s="150">
        <f t="shared" si="378"/>
        <v>64.213118238838319</v>
      </c>
      <c r="W881" s="150">
        <f t="shared" si="378"/>
        <v>116.13080549856515</v>
      </c>
      <c r="X881" s="150">
        <f t="shared" si="378"/>
        <v>10.45253722895945</v>
      </c>
      <c r="Y881" s="150">
        <f t="shared" si="378"/>
        <v>37.654179405408676</v>
      </c>
      <c r="Z881" s="150">
        <f t="shared" si="378"/>
        <v>68.818967632056612</v>
      </c>
      <c r="AA881" s="150">
        <f t="shared" si="378"/>
        <v>34.442369543750402</v>
      </c>
      <c r="AB881" s="150" t="s">
        <v>925</v>
      </c>
      <c r="AC881" s="148" t="s">
        <v>2674</v>
      </c>
      <c r="AD881" s="247" t="s">
        <v>275</v>
      </c>
      <c r="AE881" s="248" t="s">
        <v>275</v>
      </c>
      <c r="AF881" s="249" t="s">
        <v>275</v>
      </c>
      <c r="AG881" s="148" t="s">
        <v>275</v>
      </c>
      <c r="AH881" s="250" t="s">
        <v>275</v>
      </c>
      <c r="AI881" s="149" t="s">
        <v>275</v>
      </c>
      <c r="AJ881" s="94"/>
    </row>
    <row r="882" spans="1:36" ht="39" outlineLevel="1" x14ac:dyDescent="0.3">
      <c r="A882" s="145">
        <v>865</v>
      </c>
      <c r="B882" s="146" t="s">
        <v>923</v>
      </c>
      <c r="C882" s="146" t="s">
        <v>458</v>
      </c>
      <c r="D882" s="145" t="s">
        <v>2706</v>
      </c>
      <c r="E882" s="245" t="s">
        <v>275</v>
      </c>
      <c r="F882" s="246" t="s">
        <v>275</v>
      </c>
      <c r="G882" s="246" t="s">
        <v>275</v>
      </c>
      <c r="H882" s="246" t="s">
        <v>275</v>
      </c>
      <c r="I882" s="246" t="s">
        <v>275</v>
      </c>
      <c r="J882" s="150" t="s">
        <v>925</v>
      </c>
      <c r="K882" s="150">
        <f t="shared" ref="K882:AA882" si="379">K893+K898*$AD$898+K902*$AD$902+K903*$AD$903</f>
        <v>1.7976438159394319</v>
      </c>
      <c r="L882" s="150">
        <f t="shared" si="379"/>
        <v>1.08204931188763</v>
      </c>
      <c r="M882" s="150">
        <f t="shared" si="379"/>
        <v>1.8463695785727181</v>
      </c>
      <c r="N882" s="150">
        <f t="shared" si="379"/>
        <v>5.8829201153705828</v>
      </c>
      <c r="O882" s="150">
        <f t="shared" si="379"/>
        <v>2.6266788226640592</v>
      </c>
      <c r="P882" s="150">
        <f t="shared" si="379"/>
        <v>15.235269462446684</v>
      </c>
      <c r="Q882" s="150">
        <f t="shared" si="379"/>
        <v>0.99353624639513038</v>
      </c>
      <c r="R882" s="150">
        <f t="shared" si="379"/>
        <v>10.400671996737055</v>
      </c>
      <c r="S882" s="150">
        <f t="shared" si="379"/>
        <v>1.5538853217813571</v>
      </c>
      <c r="T882" s="150">
        <f t="shared" si="379"/>
        <v>13.272525619891859</v>
      </c>
      <c r="U882" s="150">
        <f t="shared" si="379"/>
        <v>2.188463487032589</v>
      </c>
      <c r="V882" s="150">
        <f t="shared" si="379"/>
        <v>0.39574161270472058</v>
      </c>
      <c r="W882" s="150">
        <f t="shared" si="379"/>
        <v>0.87200185535616903</v>
      </c>
      <c r="X882" s="150">
        <f t="shared" si="379"/>
        <v>0.57605909677105349</v>
      </c>
      <c r="Y882" s="150">
        <f t="shared" si="379"/>
        <v>4.0705710479617014</v>
      </c>
      <c r="Z882" s="150">
        <f t="shared" si="379"/>
        <v>7.9643988695228458</v>
      </c>
      <c r="AA882" s="150">
        <f t="shared" si="379"/>
        <v>0</v>
      </c>
      <c r="AB882" s="150" t="s">
        <v>925</v>
      </c>
      <c r="AC882" s="148" t="s">
        <v>2675</v>
      </c>
      <c r="AD882" s="247" t="s">
        <v>275</v>
      </c>
      <c r="AE882" s="248" t="s">
        <v>275</v>
      </c>
      <c r="AF882" s="249" t="s">
        <v>275</v>
      </c>
      <c r="AG882" s="148" t="s">
        <v>275</v>
      </c>
      <c r="AH882" s="250" t="s">
        <v>275</v>
      </c>
      <c r="AI882" s="149" t="s">
        <v>275</v>
      </c>
      <c r="AJ882" s="94"/>
    </row>
    <row r="883" spans="1:36" ht="39" outlineLevel="1" x14ac:dyDescent="0.3">
      <c r="A883" s="145">
        <v>866</v>
      </c>
      <c r="B883" s="146" t="s">
        <v>923</v>
      </c>
      <c r="C883" s="146" t="s">
        <v>458</v>
      </c>
      <c r="D883" s="145" t="s">
        <v>2707</v>
      </c>
      <c r="E883" s="245" t="s">
        <v>275</v>
      </c>
      <c r="F883" s="246" t="s">
        <v>275</v>
      </c>
      <c r="G883" s="246" t="s">
        <v>275</v>
      </c>
      <c r="H883" s="246" t="s">
        <v>275</v>
      </c>
      <c r="I883" s="246" t="s">
        <v>275</v>
      </c>
      <c r="J883" s="150" t="s">
        <v>925</v>
      </c>
      <c r="K883" s="150">
        <f t="shared" ref="K883:AA883" si="380">K893+K896*$AD$896+K898*$AD$898+K903*$AD$903</f>
        <v>1.7977251313043376</v>
      </c>
      <c r="L883" s="150">
        <f t="shared" si="380"/>
        <v>1.08204931188763</v>
      </c>
      <c r="M883" s="150">
        <f t="shared" si="380"/>
        <v>0.97064718565543862</v>
      </c>
      <c r="N883" s="150">
        <f t="shared" si="380"/>
        <v>5.88761576674547</v>
      </c>
      <c r="O883" s="150">
        <f t="shared" si="380"/>
        <v>2.8508692391878521</v>
      </c>
      <c r="P883" s="150">
        <f t="shared" si="380"/>
        <v>15.235269462446684</v>
      </c>
      <c r="Q883" s="150">
        <f t="shared" si="380"/>
        <v>0.99363090567550483</v>
      </c>
      <c r="R883" s="150">
        <f t="shared" si="380"/>
        <v>10.400671996737055</v>
      </c>
      <c r="S883" s="150">
        <f t="shared" si="380"/>
        <v>1.5538853217813571</v>
      </c>
      <c r="T883" s="150">
        <f t="shared" si="380"/>
        <v>12.894845793296858</v>
      </c>
      <c r="U883" s="150">
        <f t="shared" si="380"/>
        <v>2.188463487032589</v>
      </c>
      <c r="V883" s="150">
        <f t="shared" si="380"/>
        <v>0.40894727287631738</v>
      </c>
      <c r="W883" s="150">
        <f t="shared" si="380"/>
        <v>0.67977791306347468</v>
      </c>
      <c r="X883" s="150">
        <f t="shared" si="380"/>
        <v>0.57605909677105349</v>
      </c>
      <c r="Y883" s="150">
        <f t="shared" si="380"/>
        <v>4.0705710479617014</v>
      </c>
      <c r="Z883" s="150">
        <f t="shared" si="380"/>
        <v>0.18647643423721172</v>
      </c>
      <c r="AA883" s="150">
        <f t="shared" si="380"/>
        <v>0</v>
      </c>
      <c r="AB883" s="150" t="s">
        <v>925</v>
      </c>
      <c r="AC883" s="148" t="s">
        <v>2676</v>
      </c>
      <c r="AD883" s="247" t="s">
        <v>275</v>
      </c>
      <c r="AE883" s="248" t="s">
        <v>275</v>
      </c>
      <c r="AF883" s="249" t="s">
        <v>275</v>
      </c>
      <c r="AG883" s="148" t="s">
        <v>275</v>
      </c>
      <c r="AH883" s="250" t="s">
        <v>275</v>
      </c>
      <c r="AI883" s="149" t="s">
        <v>275</v>
      </c>
      <c r="AJ883" s="94"/>
    </row>
    <row r="884" spans="1:36" ht="39" outlineLevel="1" x14ac:dyDescent="0.3">
      <c r="A884" s="145">
        <v>867</v>
      </c>
      <c r="B884" s="146" t="s">
        <v>923</v>
      </c>
      <c r="C884" s="146" t="s">
        <v>458</v>
      </c>
      <c r="D884" s="145" t="s">
        <v>2708</v>
      </c>
      <c r="E884" s="245" t="s">
        <v>275</v>
      </c>
      <c r="F884" s="246" t="s">
        <v>275</v>
      </c>
      <c r="G884" s="246" t="s">
        <v>275</v>
      </c>
      <c r="H884" s="246" t="s">
        <v>275</v>
      </c>
      <c r="I884" s="246" t="s">
        <v>275</v>
      </c>
      <c r="J884" s="150" t="s">
        <v>925</v>
      </c>
      <c r="K884" s="150">
        <f t="shared" ref="K884:AA884" si="381">K893+K897*$AD$897+K898*$AD$898+K903*$AD$903</f>
        <v>1.9277731591615552</v>
      </c>
      <c r="L884" s="150">
        <f t="shared" si="381"/>
        <v>1.08204931188763</v>
      </c>
      <c r="M884" s="150">
        <f t="shared" si="381"/>
        <v>0.98836111987195285</v>
      </c>
      <c r="N884" s="150">
        <f t="shared" si="381"/>
        <v>9.5174168909298658</v>
      </c>
      <c r="O884" s="150">
        <f t="shared" si="381"/>
        <v>2.7494010165433922</v>
      </c>
      <c r="P884" s="150">
        <f t="shared" si="381"/>
        <v>15.416567360770959</v>
      </c>
      <c r="Q884" s="150">
        <f t="shared" si="381"/>
        <v>0.99353624639513038</v>
      </c>
      <c r="R884" s="150">
        <f t="shared" si="381"/>
        <v>10.400671996737055</v>
      </c>
      <c r="S884" s="150">
        <f t="shared" si="381"/>
        <v>1.8601065427864001</v>
      </c>
      <c r="T884" s="150">
        <f t="shared" si="381"/>
        <v>24.208925411359523</v>
      </c>
      <c r="U884" s="150">
        <f t="shared" si="381"/>
        <v>2.188463487032589</v>
      </c>
      <c r="V884" s="150">
        <f t="shared" si="381"/>
        <v>0.39574161270472058</v>
      </c>
      <c r="W884" s="150">
        <f t="shared" si="381"/>
        <v>0.70434669266113925</v>
      </c>
      <c r="X884" s="150">
        <f t="shared" si="381"/>
        <v>0.59226238411873666</v>
      </c>
      <c r="Y884" s="150">
        <f t="shared" si="381"/>
        <v>4.0705710479617014</v>
      </c>
      <c r="Z884" s="150">
        <f t="shared" si="381"/>
        <v>0.18647643423721172</v>
      </c>
      <c r="AA884" s="150">
        <f t="shared" si="381"/>
        <v>0</v>
      </c>
      <c r="AB884" s="150" t="s">
        <v>925</v>
      </c>
      <c r="AC884" s="148" t="s">
        <v>2677</v>
      </c>
      <c r="AD884" s="247" t="s">
        <v>275</v>
      </c>
      <c r="AE884" s="248" t="s">
        <v>275</v>
      </c>
      <c r="AF884" s="249" t="s">
        <v>275</v>
      </c>
      <c r="AG884" s="148" t="s">
        <v>275</v>
      </c>
      <c r="AH884" s="250" t="s">
        <v>275</v>
      </c>
      <c r="AI884" s="149" t="s">
        <v>275</v>
      </c>
      <c r="AJ884" s="94"/>
    </row>
    <row r="885" spans="1:36" ht="39" outlineLevel="1" x14ac:dyDescent="0.3">
      <c r="A885" s="145">
        <v>868</v>
      </c>
      <c r="B885" s="146" t="s">
        <v>923</v>
      </c>
      <c r="C885" s="146" t="s">
        <v>458</v>
      </c>
      <c r="D885" s="145" t="s">
        <v>2709</v>
      </c>
      <c r="E885" s="245" t="s">
        <v>275</v>
      </c>
      <c r="F885" s="246" t="s">
        <v>275</v>
      </c>
      <c r="G885" s="246" t="s">
        <v>275</v>
      </c>
      <c r="H885" s="246" t="s">
        <v>275</v>
      </c>
      <c r="I885" s="246" t="s">
        <v>275</v>
      </c>
      <c r="J885" s="150" t="s">
        <v>925</v>
      </c>
      <c r="K885" s="150">
        <f>K893+K896*$AD$896+K898*$AD$898+K902*$AD$902</f>
        <v>0.84126839967705147</v>
      </c>
      <c r="L885" s="150">
        <f t="shared" ref="L885:AA885" si="382">L893+L896*$AD$896+L898*$AD$898+L902*$AD$902</f>
        <v>0.23586603725733629</v>
      </c>
      <c r="M885" s="150">
        <f t="shared" si="382"/>
        <v>1.5609737095374281</v>
      </c>
      <c r="N885" s="150">
        <f t="shared" si="382"/>
        <v>0.46270299584390545</v>
      </c>
      <c r="O885" s="150">
        <f t="shared" si="382"/>
        <v>2.435031367158075</v>
      </c>
      <c r="P885" s="150">
        <f t="shared" si="382"/>
        <v>13.131742012961723</v>
      </c>
      <c r="Q885" s="150">
        <f t="shared" si="382"/>
        <v>9.8598518134775118E-2</v>
      </c>
      <c r="R885" s="150">
        <f t="shared" si="382"/>
        <v>9.9302414720862959</v>
      </c>
      <c r="S885" s="150">
        <f t="shared" si="382"/>
        <v>1.4023305683519565</v>
      </c>
      <c r="T885" s="150">
        <f t="shared" si="382"/>
        <v>10.259775404965488</v>
      </c>
      <c r="U885" s="150">
        <f t="shared" si="382"/>
        <v>0.32562965603558314</v>
      </c>
      <c r="V885" s="150">
        <f t="shared" si="382"/>
        <v>5.0958460954900385E-2</v>
      </c>
      <c r="W885" s="150">
        <f t="shared" si="382"/>
        <v>0.54665439238901037</v>
      </c>
      <c r="X885" s="150">
        <f t="shared" si="382"/>
        <v>0.50874716902891215</v>
      </c>
      <c r="Y885" s="150">
        <f t="shared" si="382"/>
        <v>3.2607455645132948</v>
      </c>
      <c r="Z885" s="150">
        <f t="shared" si="382"/>
        <v>7.9584125354516839</v>
      </c>
      <c r="AA885" s="150">
        <f t="shared" si="382"/>
        <v>0</v>
      </c>
      <c r="AB885" s="150" t="s">
        <v>925</v>
      </c>
      <c r="AC885" s="148" t="s">
        <v>2678</v>
      </c>
      <c r="AD885" s="247" t="s">
        <v>275</v>
      </c>
      <c r="AE885" s="248" t="s">
        <v>275</v>
      </c>
      <c r="AF885" s="249" t="s">
        <v>275</v>
      </c>
      <c r="AG885" s="148" t="s">
        <v>275</v>
      </c>
      <c r="AH885" s="250" t="s">
        <v>275</v>
      </c>
      <c r="AI885" s="149" t="s">
        <v>275</v>
      </c>
      <c r="AJ885" s="94"/>
    </row>
    <row r="886" spans="1:36" ht="39" outlineLevel="1" x14ac:dyDescent="0.3">
      <c r="A886" s="145">
        <v>869</v>
      </c>
      <c r="B886" s="146" t="s">
        <v>923</v>
      </c>
      <c r="C886" s="146" t="s">
        <v>458</v>
      </c>
      <c r="D886" s="145" t="s">
        <v>2710</v>
      </c>
      <c r="E886" s="245" t="s">
        <v>275</v>
      </c>
      <c r="F886" s="246" t="s">
        <v>275</v>
      </c>
      <c r="G886" s="246" t="s">
        <v>275</v>
      </c>
      <c r="H886" s="246" t="s">
        <v>275</v>
      </c>
      <c r="I886" s="246" t="s">
        <v>275</v>
      </c>
      <c r="J886" s="150" t="s">
        <v>925</v>
      </c>
      <c r="K886" s="150">
        <f>K893+K897*$AD$897+K898*$AD$898+K902*$AD$902</f>
        <v>0.97131642753426894</v>
      </c>
      <c r="L886" s="150">
        <f t="shared" ref="L886:AA886" si="383">L893+L897*$AD$897+L898*$AD$898+L902*$AD$902</f>
        <v>0.23586603725733629</v>
      </c>
      <c r="M886" s="150">
        <f t="shared" si="383"/>
        <v>1.5786876437539421</v>
      </c>
      <c r="N886" s="150">
        <f t="shared" si="383"/>
        <v>4.0925041200283019</v>
      </c>
      <c r="O886" s="150">
        <f t="shared" si="383"/>
        <v>2.3335631445136151</v>
      </c>
      <c r="P886" s="150">
        <f t="shared" si="383"/>
        <v>13.313039911285999</v>
      </c>
      <c r="Q886" s="150">
        <f t="shared" si="383"/>
        <v>9.8503858854400703E-2</v>
      </c>
      <c r="R886" s="150">
        <f t="shared" si="383"/>
        <v>9.9302414720862959</v>
      </c>
      <c r="S886" s="150">
        <f t="shared" si="383"/>
        <v>1.7085517893569995</v>
      </c>
      <c r="T886" s="150">
        <f t="shared" si="383"/>
        <v>21.573855023028155</v>
      </c>
      <c r="U886" s="150">
        <f t="shared" si="383"/>
        <v>0.32562965603558314</v>
      </c>
      <c r="V886" s="150">
        <f t="shared" si="383"/>
        <v>3.7752800783303564E-2</v>
      </c>
      <c r="W886" s="150">
        <f t="shared" si="383"/>
        <v>0.57122317198667516</v>
      </c>
      <c r="X886" s="150">
        <f t="shared" si="383"/>
        <v>0.52495045637659532</v>
      </c>
      <c r="Y886" s="150">
        <f t="shared" si="383"/>
        <v>3.2607455645132948</v>
      </c>
      <c r="Z886" s="150">
        <f t="shared" si="383"/>
        <v>7.9584125354516839</v>
      </c>
      <c r="AA886" s="150">
        <f t="shared" si="383"/>
        <v>0</v>
      </c>
      <c r="AB886" s="150" t="s">
        <v>925</v>
      </c>
      <c r="AC886" s="148" t="s">
        <v>2679</v>
      </c>
      <c r="AD886" s="247" t="s">
        <v>275</v>
      </c>
      <c r="AE886" s="248" t="s">
        <v>275</v>
      </c>
      <c r="AF886" s="249" t="s">
        <v>275</v>
      </c>
      <c r="AG886" s="148" t="s">
        <v>275</v>
      </c>
      <c r="AH886" s="250" t="s">
        <v>275</v>
      </c>
      <c r="AI886" s="149" t="s">
        <v>275</v>
      </c>
      <c r="AJ886" s="94"/>
    </row>
    <row r="887" spans="1:36" ht="39" outlineLevel="1" x14ac:dyDescent="0.3">
      <c r="A887" s="145">
        <v>870</v>
      </c>
      <c r="B887" s="146" t="s">
        <v>923</v>
      </c>
      <c r="C887" s="146" t="s">
        <v>458</v>
      </c>
      <c r="D887" s="145" t="s">
        <v>2711</v>
      </c>
      <c r="E887" s="245" t="s">
        <v>275</v>
      </c>
      <c r="F887" s="246" t="s">
        <v>275</v>
      </c>
      <c r="G887" s="246" t="s">
        <v>275</v>
      </c>
      <c r="H887" s="246" t="s">
        <v>275</v>
      </c>
      <c r="I887" s="246" t="s">
        <v>275</v>
      </c>
      <c r="J887" s="150" t="s">
        <v>925</v>
      </c>
      <c r="K887" s="150">
        <f>K893+K896*$AD$896+K897*$AD$897+K898*$AD$898</f>
        <v>0.97139774289917469</v>
      </c>
      <c r="L887" s="150">
        <f t="shared" ref="L887:AA887" si="384">L893+L896*$AD$896+L897*$AD$897+L898*$AD$898</f>
        <v>0.23586603725733629</v>
      </c>
      <c r="M887" s="150">
        <f t="shared" si="384"/>
        <v>0.70296525083666284</v>
      </c>
      <c r="N887" s="150">
        <f t="shared" si="384"/>
        <v>4.09719977140319</v>
      </c>
      <c r="O887" s="150">
        <f t="shared" si="384"/>
        <v>2.5577535610374076</v>
      </c>
      <c r="P887" s="150">
        <f t="shared" si="384"/>
        <v>13.313039911285999</v>
      </c>
      <c r="Q887" s="150">
        <f t="shared" si="384"/>
        <v>9.8598518134775118E-2</v>
      </c>
      <c r="R887" s="150">
        <f t="shared" si="384"/>
        <v>9.9302414720862959</v>
      </c>
      <c r="S887" s="150">
        <f t="shared" si="384"/>
        <v>1.7085517893569995</v>
      </c>
      <c r="T887" s="150">
        <f t="shared" si="384"/>
        <v>21.196175196433153</v>
      </c>
      <c r="U887" s="150">
        <f t="shared" si="384"/>
        <v>0.32562965603558314</v>
      </c>
      <c r="V887" s="150">
        <f t="shared" si="384"/>
        <v>5.0958460954900385E-2</v>
      </c>
      <c r="W887" s="150">
        <f t="shared" si="384"/>
        <v>0.37899922969398075</v>
      </c>
      <c r="X887" s="150">
        <f t="shared" si="384"/>
        <v>0.52495045637659532</v>
      </c>
      <c r="Y887" s="150">
        <f t="shared" si="384"/>
        <v>3.2607455645132948</v>
      </c>
      <c r="Z887" s="150">
        <f t="shared" si="384"/>
        <v>0.18049010016605016</v>
      </c>
      <c r="AA887" s="150">
        <f t="shared" si="384"/>
        <v>0</v>
      </c>
      <c r="AB887" s="150" t="s">
        <v>925</v>
      </c>
      <c r="AC887" s="148" t="s">
        <v>2680</v>
      </c>
      <c r="AD887" s="247" t="s">
        <v>275</v>
      </c>
      <c r="AE887" s="248" t="s">
        <v>275</v>
      </c>
      <c r="AF887" s="249" t="s">
        <v>275</v>
      </c>
      <c r="AG887" s="148" t="s">
        <v>275</v>
      </c>
      <c r="AH887" s="250" t="s">
        <v>275</v>
      </c>
      <c r="AI887" s="149" t="s">
        <v>275</v>
      </c>
      <c r="AJ887" s="94"/>
    </row>
    <row r="888" spans="1:36" ht="39" outlineLevel="1" x14ac:dyDescent="0.3">
      <c r="A888" s="145">
        <v>871</v>
      </c>
      <c r="B888" s="146" t="s">
        <v>923</v>
      </c>
      <c r="C888" s="146" t="s">
        <v>458</v>
      </c>
      <c r="D888" s="145" t="s">
        <v>2712</v>
      </c>
      <c r="E888" s="245" t="s">
        <v>275</v>
      </c>
      <c r="F888" s="246" t="s">
        <v>275</v>
      </c>
      <c r="G888" s="246" t="s">
        <v>275</v>
      </c>
      <c r="H888" s="246" t="s">
        <v>275</v>
      </c>
      <c r="I888" s="246" t="s">
        <v>275</v>
      </c>
      <c r="J888" s="150" t="s">
        <v>925</v>
      </c>
      <c r="K888" s="150">
        <f>K893+K895*$AD$895+K898*$AD$898</f>
        <v>28.722059942346561</v>
      </c>
      <c r="L888" s="150">
        <f t="shared" ref="L888:AA888" si="385">L893+L895*$AD$895+L898*$AD$898</f>
        <v>43.925174547425549</v>
      </c>
      <c r="M888" s="150">
        <f t="shared" si="385"/>
        <v>107.76860853526841</v>
      </c>
      <c r="N888" s="150">
        <f t="shared" si="385"/>
        <v>43.303884377849961</v>
      </c>
      <c r="O888" s="150">
        <f t="shared" si="385"/>
        <v>59.519016082898602</v>
      </c>
      <c r="P888" s="150">
        <f t="shared" si="385"/>
        <v>73.403124712909062</v>
      </c>
      <c r="Q888" s="150">
        <f t="shared" si="385"/>
        <v>17.610168223441406</v>
      </c>
      <c r="R888" s="150">
        <f t="shared" si="385"/>
        <v>25.710074602480141</v>
      </c>
      <c r="S888" s="150">
        <f t="shared" si="385"/>
        <v>25.583321561154289</v>
      </c>
      <c r="T888" s="150">
        <f t="shared" si="385"/>
        <v>25.286859143924381</v>
      </c>
      <c r="U888" s="150">
        <f t="shared" si="385"/>
        <v>5.4928280891175234</v>
      </c>
      <c r="V888" s="150">
        <f t="shared" si="385"/>
        <v>64.213118238838319</v>
      </c>
      <c r="W888" s="150">
        <f t="shared" si="385"/>
        <v>116.10201729722577</v>
      </c>
      <c r="X888" s="150">
        <f t="shared" si="385"/>
        <v>10.436333941611768</v>
      </c>
      <c r="Y888" s="150">
        <f t="shared" si="385"/>
        <v>37.654179405408676</v>
      </c>
      <c r="Z888" s="150">
        <f t="shared" si="385"/>
        <v>68.818967632056612</v>
      </c>
      <c r="AA888" s="150">
        <f t="shared" si="385"/>
        <v>34.442369543750402</v>
      </c>
      <c r="AB888" s="150" t="s">
        <v>925</v>
      </c>
      <c r="AC888" s="148" t="s">
        <v>2681</v>
      </c>
      <c r="AD888" s="247" t="s">
        <v>275</v>
      </c>
      <c r="AE888" s="248" t="s">
        <v>275</v>
      </c>
      <c r="AF888" s="249" t="s">
        <v>275</v>
      </c>
      <c r="AG888" s="148" t="s">
        <v>275</v>
      </c>
      <c r="AH888" s="250" t="s">
        <v>275</v>
      </c>
      <c r="AI888" s="149" t="s">
        <v>275</v>
      </c>
      <c r="AJ888" s="94"/>
    </row>
    <row r="889" spans="1:36" ht="39" outlineLevel="1" x14ac:dyDescent="0.3">
      <c r="A889" s="145">
        <v>872</v>
      </c>
      <c r="B889" s="146" t="s">
        <v>923</v>
      </c>
      <c r="C889" s="146" t="s">
        <v>458</v>
      </c>
      <c r="D889" s="145" t="s">
        <v>2713</v>
      </c>
      <c r="E889" s="245" t="s">
        <v>275</v>
      </c>
      <c r="F889" s="246" t="s">
        <v>275</v>
      </c>
      <c r="G889" s="246" t="s">
        <v>275</v>
      </c>
      <c r="H889" s="246" t="s">
        <v>275</v>
      </c>
      <c r="I889" s="246" t="s">
        <v>275</v>
      </c>
      <c r="J889" s="150" t="s">
        <v>925</v>
      </c>
      <c r="K889" s="150">
        <f t="shared" ref="K889:AA889" si="386">K893+K898*$AD$898+K903*$AD$903</f>
        <v>1.7976438159394319</v>
      </c>
      <c r="L889" s="150">
        <f t="shared" si="386"/>
        <v>1.08204931188763</v>
      </c>
      <c r="M889" s="150">
        <f t="shared" si="386"/>
        <v>0.97029754685972813</v>
      </c>
      <c r="N889" s="150">
        <f t="shared" si="386"/>
        <v>5.8829201153705828</v>
      </c>
      <c r="O889" s="150">
        <f t="shared" si="386"/>
        <v>2.6266788226640592</v>
      </c>
      <c r="P889" s="150">
        <f t="shared" si="386"/>
        <v>15.235269462446684</v>
      </c>
      <c r="Q889" s="150">
        <f t="shared" si="386"/>
        <v>0.99353624639513038</v>
      </c>
      <c r="R889" s="150">
        <f t="shared" si="386"/>
        <v>10.400671996737055</v>
      </c>
      <c r="S889" s="150">
        <f t="shared" si="386"/>
        <v>1.5538853217813571</v>
      </c>
      <c r="T889" s="150">
        <f t="shared" si="386"/>
        <v>12.894780896769793</v>
      </c>
      <c r="U889" s="150">
        <f t="shared" si="386"/>
        <v>2.188463487032589</v>
      </c>
      <c r="V889" s="150">
        <f t="shared" si="386"/>
        <v>0.39574161270472058</v>
      </c>
      <c r="W889" s="150">
        <f t="shared" si="386"/>
        <v>0.67555849132175205</v>
      </c>
      <c r="X889" s="150">
        <f t="shared" si="386"/>
        <v>0.57605909677105349</v>
      </c>
      <c r="Y889" s="150">
        <f t="shared" si="386"/>
        <v>4.0705710479617014</v>
      </c>
      <c r="Z889" s="150">
        <f t="shared" si="386"/>
        <v>0.18647643423721172</v>
      </c>
      <c r="AA889" s="150">
        <f t="shared" si="386"/>
        <v>0</v>
      </c>
      <c r="AB889" s="150" t="s">
        <v>925</v>
      </c>
      <c r="AC889" s="148" t="s">
        <v>2682</v>
      </c>
      <c r="AD889" s="247" t="s">
        <v>275</v>
      </c>
      <c r="AE889" s="248" t="s">
        <v>275</v>
      </c>
      <c r="AF889" s="249" t="s">
        <v>275</v>
      </c>
      <c r="AG889" s="148" t="s">
        <v>275</v>
      </c>
      <c r="AH889" s="250" t="s">
        <v>275</v>
      </c>
      <c r="AI889" s="149" t="s">
        <v>275</v>
      </c>
      <c r="AJ889" s="94"/>
    </row>
    <row r="890" spans="1:36" ht="39" outlineLevel="1" x14ac:dyDescent="0.3">
      <c r="A890" s="145">
        <v>873</v>
      </c>
      <c r="B890" s="146" t="s">
        <v>923</v>
      </c>
      <c r="C890" s="146" t="s">
        <v>458</v>
      </c>
      <c r="D890" s="145" t="s">
        <v>2714</v>
      </c>
      <c r="E890" s="245" t="s">
        <v>275</v>
      </c>
      <c r="F890" s="246" t="s">
        <v>275</v>
      </c>
      <c r="G890" s="246" t="s">
        <v>275</v>
      </c>
      <c r="H890" s="246" t="s">
        <v>275</v>
      </c>
      <c r="I890" s="246" t="s">
        <v>275</v>
      </c>
      <c r="J890" s="150" t="s">
        <v>925</v>
      </c>
      <c r="K890" s="150">
        <f>K893+K898*$AD$898+K902*$AD$902</f>
        <v>0.84118708431214584</v>
      </c>
      <c r="L890" s="150">
        <f t="shared" ref="L890:AA890" si="387">L893+L898*$AD$898+L902*$AD$902</f>
        <v>0.23586603725733629</v>
      </c>
      <c r="M890" s="150">
        <f t="shared" si="387"/>
        <v>1.5606240707417176</v>
      </c>
      <c r="N890" s="150">
        <f t="shared" si="387"/>
        <v>0.45800734446901781</v>
      </c>
      <c r="O890" s="150">
        <f t="shared" si="387"/>
        <v>2.2108409506342821</v>
      </c>
      <c r="P890" s="150">
        <f t="shared" si="387"/>
        <v>13.131742012961723</v>
      </c>
      <c r="Q890" s="150">
        <f t="shared" si="387"/>
        <v>9.8503858854400703E-2</v>
      </c>
      <c r="R890" s="150">
        <f t="shared" si="387"/>
        <v>9.9302414720862959</v>
      </c>
      <c r="S890" s="150">
        <f t="shared" si="387"/>
        <v>1.4023305683519565</v>
      </c>
      <c r="T890" s="150">
        <f t="shared" si="387"/>
        <v>10.259710508438424</v>
      </c>
      <c r="U890" s="150">
        <f t="shared" si="387"/>
        <v>0.32562965603558314</v>
      </c>
      <c r="V890" s="150">
        <f t="shared" si="387"/>
        <v>3.7752800783303564E-2</v>
      </c>
      <c r="W890" s="150">
        <f t="shared" si="387"/>
        <v>0.54243497064728796</v>
      </c>
      <c r="X890" s="150">
        <f t="shared" si="387"/>
        <v>0.50874716902891215</v>
      </c>
      <c r="Y890" s="150">
        <f t="shared" si="387"/>
        <v>3.2607455645132948</v>
      </c>
      <c r="Z890" s="150">
        <f t="shared" si="387"/>
        <v>7.9584125354516839</v>
      </c>
      <c r="AA890" s="150">
        <f t="shared" si="387"/>
        <v>0</v>
      </c>
      <c r="AB890" s="150" t="s">
        <v>925</v>
      </c>
      <c r="AC890" s="148" t="s">
        <v>2683</v>
      </c>
      <c r="AD890" s="247" t="s">
        <v>275</v>
      </c>
      <c r="AE890" s="248" t="s">
        <v>275</v>
      </c>
      <c r="AF890" s="249" t="s">
        <v>275</v>
      </c>
      <c r="AG890" s="148" t="s">
        <v>275</v>
      </c>
      <c r="AH890" s="250" t="s">
        <v>275</v>
      </c>
      <c r="AI890" s="149" t="s">
        <v>275</v>
      </c>
      <c r="AJ890" s="94"/>
    </row>
    <row r="891" spans="1:36" ht="39" outlineLevel="1" x14ac:dyDescent="0.3">
      <c r="A891" s="145">
        <v>874</v>
      </c>
      <c r="B891" s="146" t="s">
        <v>923</v>
      </c>
      <c r="C891" s="146" t="s">
        <v>458</v>
      </c>
      <c r="D891" s="145" t="s">
        <v>2715</v>
      </c>
      <c r="E891" s="245" t="s">
        <v>275</v>
      </c>
      <c r="F891" s="246" t="s">
        <v>275</v>
      </c>
      <c r="G891" s="246" t="s">
        <v>275</v>
      </c>
      <c r="H891" s="246" t="s">
        <v>275</v>
      </c>
      <c r="I891" s="246" t="s">
        <v>275</v>
      </c>
      <c r="J891" s="150" t="s">
        <v>925</v>
      </c>
      <c r="K891" s="150">
        <f>K893+K896*$AD$896+K898*$AD$898</f>
        <v>0.84126839967705147</v>
      </c>
      <c r="L891" s="150">
        <f t="shared" ref="L891:AA891" si="388">L893+L896*$AD$896+L898*$AD$898</f>
        <v>0.23586603725733629</v>
      </c>
      <c r="M891" s="150">
        <f t="shared" si="388"/>
        <v>0.68490167782443812</v>
      </c>
      <c r="N891" s="150">
        <f t="shared" si="388"/>
        <v>0.46270299584390545</v>
      </c>
      <c r="O891" s="150">
        <f t="shared" si="388"/>
        <v>2.435031367158075</v>
      </c>
      <c r="P891" s="150">
        <f t="shared" si="388"/>
        <v>13.131742012961723</v>
      </c>
      <c r="Q891" s="150">
        <f t="shared" si="388"/>
        <v>9.8598518134775118E-2</v>
      </c>
      <c r="R891" s="150">
        <f t="shared" si="388"/>
        <v>9.9302414720862959</v>
      </c>
      <c r="S891" s="150">
        <f t="shared" si="388"/>
        <v>1.4023305683519565</v>
      </c>
      <c r="T891" s="150">
        <f t="shared" si="388"/>
        <v>9.8820306818434229</v>
      </c>
      <c r="U891" s="150">
        <f t="shared" si="388"/>
        <v>0.32562965603558314</v>
      </c>
      <c r="V891" s="150">
        <f t="shared" si="388"/>
        <v>5.0958460954900385E-2</v>
      </c>
      <c r="W891" s="150">
        <f t="shared" si="388"/>
        <v>0.35021102835459356</v>
      </c>
      <c r="X891" s="150">
        <f t="shared" si="388"/>
        <v>0.50874716902891215</v>
      </c>
      <c r="Y891" s="150">
        <f t="shared" si="388"/>
        <v>3.2607455645132948</v>
      </c>
      <c r="Z891" s="150">
        <f t="shared" si="388"/>
        <v>0.18049010016605016</v>
      </c>
      <c r="AA891" s="150">
        <f t="shared" si="388"/>
        <v>0</v>
      </c>
      <c r="AB891" s="150" t="s">
        <v>925</v>
      </c>
      <c r="AC891" s="148" t="s">
        <v>2684</v>
      </c>
      <c r="AD891" s="247" t="s">
        <v>275</v>
      </c>
      <c r="AE891" s="248" t="s">
        <v>275</v>
      </c>
      <c r="AF891" s="249" t="s">
        <v>275</v>
      </c>
      <c r="AG891" s="148" t="s">
        <v>275</v>
      </c>
      <c r="AH891" s="250" t="s">
        <v>275</v>
      </c>
      <c r="AI891" s="149" t="s">
        <v>275</v>
      </c>
      <c r="AJ891" s="94"/>
    </row>
    <row r="892" spans="1:36" ht="39" outlineLevel="1" x14ac:dyDescent="0.3">
      <c r="A892" s="145">
        <v>875</v>
      </c>
      <c r="B892" s="146" t="s">
        <v>923</v>
      </c>
      <c r="C892" s="146" t="s">
        <v>458</v>
      </c>
      <c r="D892" s="145" t="s">
        <v>2716</v>
      </c>
      <c r="E892" s="245" t="s">
        <v>275</v>
      </c>
      <c r="F892" s="246" t="s">
        <v>275</v>
      </c>
      <c r="G892" s="246" t="s">
        <v>275</v>
      </c>
      <c r="H892" s="246" t="s">
        <v>275</v>
      </c>
      <c r="I892" s="246" t="s">
        <v>275</v>
      </c>
      <c r="J892" s="150" t="s">
        <v>925</v>
      </c>
      <c r="K892" s="150">
        <f>K893+K897*$AD$897+K898*$AD$898</f>
        <v>0.97131642753426894</v>
      </c>
      <c r="L892" s="150">
        <f t="shared" ref="L892:AA892" si="389">L893+L897*$AD$897+L898*$AD$898</f>
        <v>0.23586603725733629</v>
      </c>
      <c r="M892" s="150">
        <f t="shared" si="389"/>
        <v>0.70261561204095235</v>
      </c>
      <c r="N892" s="150">
        <f t="shared" si="389"/>
        <v>4.0925041200283019</v>
      </c>
      <c r="O892" s="150">
        <f t="shared" si="389"/>
        <v>2.3335631445136151</v>
      </c>
      <c r="P892" s="150">
        <f t="shared" si="389"/>
        <v>13.313039911285999</v>
      </c>
      <c r="Q892" s="150">
        <f t="shared" si="389"/>
        <v>9.8503858854400703E-2</v>
      </c>
      <c r="R892" s="150">
        <f t="shared" si="389"/>
        <v>9.9302414720862959</v>
      </c>
      <c r="S892" s="150">
        <f t="shared" si="389"/>
        <v>1.7085517893569995</v>
      </c>
      <c r="T892" s="150">
        <f t="shared" si="389"/>
        <v>21.196110299906088</v>
      </c>
      <c r="U892" s="150">
        <f t="shared" si="389"/>
        <v>0.32562965603558314</v>
      </c>
      <c r="V892" s="150">
        <f t="shared" si="389"/>
        <v>3.7752800783303564E-2</v>
      </c>
      <c r="W892" s="150">
        <f t="shared" si="389"/>
        <v>0.37477980795225824</v>
      </c>
      <c r="X892" s="150">
        <f t="shared" si="389"/>
        <v>0.52495045637659532</v>
      </c>
      <c r="Y892" s="150">
        <f t="shared" si="389"/>
        <v>3.2607455645132948</v>
      </c>
      <c r="Z892" s="150">
        <f t="shared" si="389"/>
        <v>0.18049010016605016</v>
      </c>
      <c r="AA892" s="150">
        <f t="shared" si="389"/>
        <v>0</v>
      </c>
      <c r="AB892" s="150" t="s">
        <v>925</v>
      </c>
      <c r="AC892" s="148" t="s">
        <v>2685</v>
      </c>
      <c r="AD892" s="247" t="s">
        <v>275</v>
      </c>
      <c r="AE892" s="248" t="s">
        <v>275</v>
      </c>
      <c r="AF892" s="249" t="s">
        <v>275</v>
      </c>
      <c r="AG892" s="148" t="s">
        <v>275</v>
      </c>
      <c r="AH892" s="250" t="s">
        <v>275</v>
      </c>
      <c r="AI892" s="149" t="s">
        <v>275</v>
      </c>
      <c r="AJ892" s="94"/>
    </row>
    <row r="893" spans="1:36" ht="65" outlineLevel="1" x14ac:dyDescent="0.3">
      <c r="A893" s="165">
        <v>876</v>
      </c>
      <c r="B893" s="166" t="s">
        <v>923</v>
      </c>
      <c r="C893" s="166" t="s">
        <v>458</v>
      </c>
      <c r="D893" s="165" t="s">
        <v>2037</v>
      </c>
      <c r="E893" s="240" t="s">
        <v>3914</v>
      </c>
      <c r="F893" s="189">
        <v>6</v>
      </c>
      <c r="G893" s="189">
        <v>60</v>
      </c>
      <c r="H893" s="189">
        <v>56</v>
      </c>
      <c r="I893" s="189">
        <v>56</v>
      </c>
      <c r="J893" s="170" t="s">
        <v>925</v>
      </c>
      <c r="K893" s="170">
        <v>0.61687110211096807</v>
      </c>
      <c r="L893" s="170">
        <v>0</v>
      </c>
      <c r="M893" s="170">
        <v>0.55007223915218384</v>
      </c>
      <c r="N893" s="170">
        <v>0</v>
      </c>
      <c r="O893" s="170">
        <v>1.2406716507390385</v>
      </c>
      <c r="P893" s="170">
        <v>12.33020835127402</v>
      </c>
      <c r="Q893" s="170">
        <v>0</v>
      </c>
      <c r="R893" s="170">
        <v>0</v>
      </c>
      <c r="S893" s="170">
        <v>1.3527489244250945</v>
      </c>
      <c r="T893" s="170">
        <v>0</v>
      </c>
      <c r="U893" s="170">
        <v>0</v>
      </c>
      <c r="V893" s="170">
        <v>0</v>
      </c>
      <c r="W893" s="170">
        <v>0</v>
      </c>
      <c r="X893" s="170">
        <v>2.476938048894249E-3</v>
      </c>
      <c r="Y893" s="170">
        <v>3.0451396193273184E-2</v>
      </c>
      <c r="Z893" s="170">
        <v>0</v>
      </c>
      <c r="AA893" s="170">
        <v>0</v>
      </c>
      <c r="AB893" s="170" t="s">
        <v>925</v>
      </c>
      <c r="AC893" s="191" t="s">
        <v>1923</v>
      </c>
      <c r="AD893" s="241" t="s">
        <v>275</v>
      </c>
      <c r="AE893" s="193" t="s">
        <v>275</v>
      </c>
      <c r="AF893" s="192" t="s">
        <v>275</v>
      </c>
      <c r="AG893" s="191" t="s">
        <v>275</v>
      </c>
      <c r="AH893" s="194" t="s">
        <v>275</v>
      </c>
      <c r="AI893" s="169" t="s">
        <v>275</v>
      </c>
      <c r="AJ893" s="94"/>
    </row>
    <row r="894" spans="1:36" ht="39" outlineLevel="1" x14ac:dyDescent="0.3">
      <c r="A894" s="376">
        <v>877</v>
      </c>
      <c r="B894" s="377" t="s">
        <v>275</v>
      </c>
      <c r="C894" s="377" t="s">
        <v>3088</v>
      </c>
      <c r="D894" s="376" t="s">
        <v>971</v>
      </c>
      <c r="E894" s="611" t="s">
        <v>3915</v>
      </c>
      <c r="F894" s="379" t="s">
        <v>275</v>
      </c>
      <c r="G894" s="379" t="s">
        <v>275</v>
      </c>
      <c r="H894" s="379">
        <v>68</v>
      </c>
      <c r="I894" s="379">
        <v>68</v>
      </c>
      <c r="J894" s="380" t="s">
        <v>925</v>
      </c>
      <c r="K894" s="380" t="s">
        <v>1351</v>
      </c>
      <c r="L894" s="380" t="s">
        <v>1351</v>
      </c>
      <c r="M894" s="380" t="s">
        <v>1351</v>
      </c>
      <c r="N894" s="380" t="s">
        <v>1351</v>
      </c>
      <c r="O894" s="380" t="s">
        <v>1351</v>
      </c>
      <c r="P894" s="380" t="s">
        <v>1351</v>
      </c>
      <c r="Q894" s="380" t="s">
        <v>1351</v>
      </c>
      <c r="R894" s="380" t="s">
        <v>1351</v>
      </c>
      <c r="S894" s="380" t="s">
        <v>1351</v>
      </c>
      <c r="T894" s="380" t="s">
        <v>1351</v>
      </c>
      <c r="U894" s="380" t="s">
        <v>1351</v>
      </c>
      <c r="V894" s="380" t="s">
        <v>1351</v>
      </c>
      <c r="W894" s="380" t="s">
        <v>1351</v>
      </c>
      <c r="X894" s="380" t="s">
        <v>1351</v>
      </c>
      <c r="Y894" s="380" t="s">
        <v>1351</v>
      </c>
      <c r="Z894" s="380" t="s">
        <v>1351</v>
      </c>
      <c r="AA894" s="380" t="s">
        <v>1351</v>
      </c>
      <c r="AB894" s="380" t="s">
        <v>925</v>
      </c>
      <c r="AC894" s="381" t="s">
        <v>1977</v>
      </c>
      <c r="AD894" s="382" t="s">
        <v>275</v>
      </c>
      <c r="AE894" s="383" t="s">
        <v>275</v>
      </c>
      <c r="AF894" s="384" t="s">
        <v>275</v>
      </c>
      <c r="AG894" s="381" t="s">
        <v>275</v>
      </c>
      <c r="AH894" s="385" t="s">
        <v>275</v>
      </c>
      <c r="AI894" s="386" t="s">
        <v>275</v>
      </c>
      <c r="AJ894" s="94"/>
    </row>
    <row r="895" spans="1:36" ht="117" outlineLevel="1" x14ac:dyDescent="0.3">
      <c r="A895" s="165">
        <v>878</v>
      </c>
      <c r="B895" s="166" t="s">
        <v>923</v>
      </c>
      <c r="C895" s="166" t="s">
        <v>29</v>
      </c>
      <c r="D895" s="165" t="s">
        <v>3014</v>
      </c>
      <c r="E895" s="240" t="s">
        <v>3916</v>
      </c>
      <c r="F895" s="189">
        <v>6</v>
      </c>
      <c r="G895" s="189">
        <v>60</v>
      </c>
      <c r="H895" s="189">
        <v>58</v>
      </c>
      <c r="I895" s="189">
        <v>58</v>
      </c>
      <c r="J895" s="170" t="s">
        <v>926</v>
      </c>
      <c r="K895" s="170">
        <v>22.722911379298051</v>
      </c>
      <c r="L895" s="170">
        <v>35.606786435787093</v>
      </c>
      <c r="M895" s="170">
        <v>87.273506044435337</v>
      </c>
      <c r="N895" s="170">
        <v>34.919389782205471</v>
      </c>
      <c r="O895" s="170">
        <v>46.70616273279542</v>
      </c>
      <c r="P895" s="170">
        <v>49.12117690045708</v>
      </c>
      <c r="Q895" s="170">
        <v>14.27200645713841</v>
      </c>
      <c r="R895" s="170">
        <v>12.860564001270985</v>
      </c>
      <c r="S895" s="170">
        <v>19.707507659133903</v>
      </c>
      <c r="T895" s="170">
        <v>12.554988087265537</v>
      </c>
      <c r="U895" s="170">
        <v>4.2112667229617813</v>
      </c>
      <c r="V895" s="170">
        <v>52.302922832014829</v>
      </c>
      <c r="W895" s="170">
        <v>94.341160937849509</v>
      </c>
      <c r="X895" s="170">
        <v>8.090983219655028</v>
      </c>
      <c r="Y895" s="170">
        <v>28.030648580329739</v>
      </c>
      <c r="Z895" s="170">
        <v>55.94035918849081</v>
      </c>
      <c r="AA895" s="170">
        <v>28.070531178156578</v>
      </c>
      <c r="AB895" s="170" t="s">
        <v>926</v>
      </c>
      <c r="AC895" s="191" t="s">
        <v>1923</v>
      </c>
      <c r="AD895" s="241">
        <f>1/0.815</f>
        <v>1.2269938650306749</v>
      </c>
      <c r="AE895" s="193" t="s">
        <v>2581</v>
      </c>
      <c r="AF895" s="242" t="s">
        <v>2580</v>
      </c>
      <c r="AG895" s="191" t="s">
        <v>2520</v>
      </c>
      <c r="AH895" s="375" t="s">
        <v>2517</v>
      </c>
      <c r="AI895" s="169" t="s">
        <v>275</v>
      </c>
      <c r="AJ895" s="94"/>
    </row>
    <row r="896" spans="1:36" ht="78" outlineLevel="1" x14ac:dyDescent="0.3">
      <c r="A896" s="261">
        <v>879</v>
      </c>
      <c r="B896" s="262" t="s">
        <v>923</v>
      </c>
      <c r="C896" s="262" t="s">
        <v>275</v>
      </c>
      <c r="D896" s="263" t="s">
        <v>972</v>
      </c>
      <c r="E896" s="263" t="s">
        <v>3917</v>
      </c>
      <c r="F896" s="264" t="s">
        <v>275</v>
      </c>
      <c r="G896" s="264" t="s">
        <v>275</v>
      </c>
      <c r="H896" s="264" t="s">
        <v>275</v>
      </c>
      <c r="I896" s="264">
        <v>57</v>
      </c>
      <c r="J896" s="265" t="s">
        <v>926</v>
      </c>
      <c r="K896" s="265">
        <v>8.1315364905624912E-5</v>
      </c>
      <c r="L896" s="265">
        <v>0</v>
      </c>
      <c r="M896" s="265">
        <v>3.4963879571046463E-4</v>
      </c>
      <c r="N896" s="265">
        <v>4.6956513748876612E-3</v>
      </c>
      <c r="O896" s="265">
        <v>0.22419041652379282</v>
      </c>
      <c r="P896" s="265">
        <v>0</v>
      </c>
      <c r="Q896" s="265">
        <v>9.4659280374408209E-5</v>
      </c>
      <c r="R896" s="265">
        <v>0</v>
      </c>
      <c r="S896" s="265">
        <v>0</v>
      </c>
      <c r="T896" s="265">
        <v>6.4896527063894546E-5</v>
      </c>
      <c r="U896" s="265">
        <v>0</v>
      </c>
      <c r="V896" s="265">
        <v>1.3205660171596819E-2</v>
      </c>
      <c r="W896" s="265">
        <v>4.2194217417225359E-3</v>
      </c>
      <c r="X896" s="265">
        <v>0</v>
      </c>
      <c r="Y896" s="265">
        <v>0</v>
      </c>
      <c r="Z896" s="265">
        <v>0</v>
      </c>
      <c r="AA896" s="265">
        <v>0</v>
      </c>
      <c r="AB896" s="265" t="s">
        <v>926</v>
      </c>
      <c r="AC896" s="269" t="s">
        <v>1967</v>
      </c>
      <c r="AD896" s="270">
        <v>1</v>
      </c>
      <c r="AE896" s="271" t="s">
        <v>2354</v>
      </c>
      <c r="AF896" s="741" t="s">
        <v>2357</v>
      </c>
      <c r="AG896" s="269" t="s">
        <v>2352</v>
      </c>
      <c r="AH896" s="645" t="s">
        <v>2035</v>
      </c>
      <c r="AI896" s="274">
        <v>9002</v>
      </c>
      <c r="AJ896" s="94"/>
    </row>
    <row r="897" spans="1:36" ht="78" outlineLevel="1" x14ac:dyDescent="0.3">
      <c r="A897" s="261">
        <v>880</v>
      </c>
      <c r="B897" s="262" t="s">
        <v>923</v>
      </c>
      <c r="C897" s="262" t="s">
        <v>275</v>
      </c>
      <c r="D897" s="263" t="s">
        <v>973</v>
      </c>
      <c r="E897" s="263" t="s">
        <v>3918</v>
      </c>
      <c r="F897" s="264" t="s">
        <v>275</v>
      </c>
      <c r="G897" s="264" t="s">
        <v>275</v>
      </c>
      <c r="H897" s="264" t="s">
        <v>275</v>
      </c>
      <c r="I897" s="264">
        <v>64</v>
      </c>
      <c r="J897" s="265" t="s">
        <v>926</v>
      </c>
      <c r="K897" s="265">
        <v>8.1981486229937603E-2</v>
      </c>
      <c r="L897" s="265">
        <v>0</v>
      </c>
      <c r="M897" s="265">
        <v>1.1380050997701483E-2</v>
      </c>
      <c r="N897" s="265">
        <v>2.2897329686023493</v>
      </c>
      <c r="O897" s="265">
        <v>7.7314982143979707E-2</v>
      </c>
      <c r="P897" s="265">
        <v>0.11421767594429412</v>
      </c>
      <c r="Q897" s="265">
        <v>0</v>
      </c>
      <c r="R897" s="265">
        <v>0</v>
      </c>
      <c r="S897" s="265">
        <v>0.1929193692331771</v>
      </c>
      <c r="T897" s="265">
        <v>7.1279110441915297</v>
      </c>
      <c r="U897" s="265">
        <v>0</v>
      </c>
      <c r="V897" s="265">
        <v>0</v>
      </c>
      <c r="W897" s="265">
        <v>1.8136566843813925E-2</v>
      </c>
      <c r="X897" s="265">
        <v>1.0208071029040406E-2</v>
      </c>
      <c r="Y897" s="265">
        <v>0</v>
      </c>
      <c r="Z897" s="265">
        <v>0</v>
      </c>
      <c r="AA897" s="265">
        <v>0</v>
      </c>
      <c r="AB897" s="265" t="s">
        <v>926</v>
      </c>
      <c r="AC897" s="269" t="s">
        <v>1967</v>
      </c>
      <c r="AD897" s="270">
        <f>1/0.63</f>
        <v>1.5873015873015872</v>
      </c>
      <c r="AE897" s="271" t="s">
        <v>2583</v>
      </c>
      <c r="AF897" s="479" t="s">
        <v>2582</v>
      </c>
      <c r="AG897" s="269" t="s">
        <v>2520</v>
      </c>
      <c r="AH897" s="645" t="s">
        <v>2517</v>
      </c>
      <c r="AI897" s="274">
        <v>9003</v>
      </c>
      <c r="AJ897" s="94"/>
    </row>
    <row r="898" spans="1:36" ht="52" outlineLevel="1" x14ac:dyDescent="0.3">
      <c r="A898" s="165">
        <v>881</v>
      </c>
      <c r="B898" s="166" t="s">
        <v>923</v>
      </c>
      <c r="C898" s="166" t="s">
        <v>275</v>
      </c>
      <c r="D898" s="240" t="s">
        <v>2651</v>
      </c>
      <c r="E898" s="240" t="s">
        <v>275</v>
      </c>
      <c r="F898" s="189">
        <v>7</v>
      </c>
      <c r="G898" s="189">
        <v>70</v>
      </c>
      <c r="H898" s="189">
        <v>9015</v>
      </c>
      <c r="I898" s="189" t="s">
        <v>275</v>
      </c>
      <c r="J898" s="170" t="s">
        <v>926</v>
      </c>
      <c r="K898" s="170">
        <v>0.22431598220117777</v>
      </c>
      <c r="L898" s="170">
        <v>0.23586603725733629</v>
      </c>
      <c r="M898" s="170">
        <v>0.13447979987654385</v>
      </c>
      <c r="N898" s="170">
        <v>0.45800734446901781</v>
      </c>
      <c r="O898" s="170">
        <v>0.97016929989524359</v>
      </c>
      <c r="P898" s="170">
        <v>0.80153366168770224</v>
      </c>
      <c r="Q898" s="170">
        <v>9.8503858854400703E-2</v>
      </c>
      <c r="R898" s="170">
        <v>9.9302414720862959</v>
      </c>
      <c r="S898" s="170">
        <v>4.9581643926861832E-2</v>
      </c>
      <c r="T898" s="170">
        <v>9.8819657853163587</v>
      </c>
      <c r="U898" s="170">
        <v>0.32562965603558314</v>
      </c>
      <c r="V898" s="170">
        <v>3.7752800783303564E-2</v>
      </c>
      <c r="W898" s="170">
        <v>0.34599160661287104</v>
      </c>
      <c r="X898" s="170">
        <v>0.50627023098001789</v>
      </c>
      <c r="Y898" s="170">
        <v>3.2302941683200217</v>
      </c>
      <c r="Z898" s="170">
        <v>0.18049010016605016</v>
      </c>
      <c r="AA898" s="170">
        <v>0</v>
      </c>
      <c r="AB898" s="170" t="s">
        <v>926</v>
      </c>
      <c r="AC898" s="191" t="s">
        <v>2165</v>
      </c>
      <c r="AD898" s="170">
        <v>1</v>
      </c>
      <c r="AE898" s="165" t="s">
        <v>2654</v>
      </c>
      <c r="AF898" s="169" t="s">
        <v>275</v>
      </c>
      <c r="AG898" s="166" t="s">
        <v>275</v>
      </c>
      <c r="AH898" s="171" t="s">
        <v>275</v>
      </c>
      <c r="AI898" s="752" t="s">
        <v>275</v>
      </c>
      <c r="AJ898" s="94"/>
    </row>
    <row r="899" spans="1:36" ht="91" outlineLevel="1" x14ac:dyDescent="0.3">
      <c r="A899" s="679">
        <v>882</v>
      </c>
      <c r="B899" s="680" t="s">
        <v>275</v>
      </c>
      <c r="C899" s="680" t="s">
        <v>275</v>
      </c>
      <c r="D899" s="681" t="s">
        <v>2652</v>
      </c>
      <c r="E899" s="681" t="s">
        <v>3919</v>
      </c>
      <c r="F899" s="682" t="s">
        <v>275</v>
      </c>
      <c r="G899" s="682" t="s">
        <v>275</v>
      </c>
      <c r="H899" s="682" t="s">
        <v>275</v>
      </c>
      <c r="I899" s="682">
        <v>172</v>
      </c>
      <c r="J899" s="683" t="s">
        <v>275</v>
      </c>
      <c r="K899" s="683" t="s">
        <v>275</v>
      </c>
      <c r="L899" s="683" t="s">
        <v>275</v>
      </c>
      <c r="M899" s="683" t="s">
        <v>275</v>
      </c>
      <c r="N899" s="683" t="s">
        <v>275</v>
      </c>
      <c r="O899" s="683" t="s">
        <v>275</v>
      </c>
      <c r="P899" s="683" t="s">
        <v>275</v>
      </c>
      <c r="Q899" s="683" t="s">
        <v>275</v>
      </c>
      <c r="R899" s="683" t="s">
        <v>275</v>
      </c>
      <c r="S899" s="683" t="s">
        <v>275</v>
      </c>
      <c r="T899" s="683" t="s">
        <v>275</v>
      </c>
      <c r="U899" s="683" t="s">
        <v>275</v>
      </c>
      <c r="V899" s="683" t="s">
        <v>275</v>
      </c>
      <c r="W899" s="683" t="s">
        <v>275</v>
      </c>
      <c r="X899" s="683" t="s">
        <v>275</v>
      </c>
      <c r="Y899" s="683" t="s">
        <v>275</v>
      </c>
      <c r="Z899" s="683" t="s">
        <v>275</v>
      </c>
      <c r="AA899" s="683" t="s">
        <v>275</v>
      </c>
      <c r="AB899" s="683" t="s">
        <v>275</v>
      </c>
      <c r="AC899" s="684" t="s">
        <v>1991</v>
      </c>
      <c r="AD899" s="753" t="s">
        <v>275</v>
      </c>
      <c r="AE899" s="754" t="s">
        <v>275</v>
      </c>
      <c r="AF899" s="755" t="s">
        <v>275</v>
      </c>
      <c r="AG899" s="756" t="s">
        <v>275</v>
      </c>
      <c r="AH899" s="757" t="s">
        <v>275</v>
      </c>
      <c r="AI899" s="755" t="s">
        <v>275</v>
      </c>
      <c r="AJ899" s="94"/>
    </row>
    <row r="900" spans="1:36" ht="143" outlineLevel="1" x14ac:dyDescent="0.3">
      <c r="A900" s="679">
        <v>883</v>
      </c>
      <c r="B900" s="680" t="s">
        <v>275</v>
      </c>
      <c r="C900" s="680" t="s">
        <v>275</v>
      </c>
      <c r="D900" s="681" t="s">
        <v>2653</v>
      </c>
      <c r="E900" s="681" t="s">
        <v>3920</v>
      </c>
      <c r="F900" s="682" t="s">
        <v>275</v>
      </c>
      <c r="G900" s="682" t="s">
        <v>275</v>
      </c>
      <c r="H900" s="682" t="s">
        <v>275</v>
      </c>
      <c r="I900" s="682">
        <v>175</v>
      </c>
      <c r="J900" s="683" t="s">
        <v>926</v>
      </c>
      <c r="K900" s="683" t="s">
        <v>275</v>
      </c>
      <c r="L900" s="683" t="s">
        <v>275</v>
      </c>
      <c r="M900" s="683" t="s">
        <v>275</v>
      </c>
      <c r="N900" s="683" t="s">
        <v>275</v>
      </c>
      <c r="O900" s="683" t="s">
        <v>275</v>
      </c>
      <c r="P900" s="683" t="s">
        <v>275</v>
      </c>
      <c r="Q900" s="683" t="s">
        <v>275</v>
      </c>
      <c r="R900" s="683" t="s">
        <v>275</v>
      </c>
      <c r="S900" s="683" t="s">
        <v>275</v>
      </c>
      <c r="T900" s="683" t="s">
        <v>275</v>
      </c>
      <c r="U900" s="683" t="s">
        <v>275</v>
      </c>
      <c r="V900" s="683" t="s">
        <v>275</v>
      </c>
      <c r="W900" s="683" t="s">
        <v>275</v>
      </c>
      <c r="X900" s="683" t="s">
        <v>275</v>
      </c>
      <c r="Y900" s="683" t="s">
        <v>275</v>
      </c>
      <c r="Z900" s="683" t="s">
        <v>275</v>
      </c>
      <c r="AA900" s="683" t="s">
        <v>275</v>
      </c>
      <c r="AB900" s="683" t="s">
        <v>275</v>
      </c>
      <c r="AC900" s="684" t="s">
        <v>1991</v>
      </c>
      <c r="AD900" s="753" t="s">
        <v>275</v>
      </c>
      <c r="AE900" s="754" t="s">
        <v>275</v>
      </c>
      <c r="AF900" s="755" t="s">
        <v>275</v>
      </c>
      <c r="AG900" s="756" t="s">
        <v>275</v>
      </c>
      <c r="AH900" s="757" t="s">
        <v>275</v>
      </c>
      <c r="AI900" s="755" t="s">
        <v>275</v>
      </c>
      <c r="AJ900" s="94"/>
    </row>
    <row r="901" spans="1:36" ht="52" outlineLevel="1" x14ac:dyDescent="0.3">
      <c r="A901" s="679">
        <v>884</v>
      </c>
      <c r="B901" s="680" t="s">
        <v>275</v>
      </c>
      <c r="C901" s="680" t="s">
        <v>275</v>
      </c>
      <c r="D901" s="743" t="s">
        <v>974</v>
      </c>
      <c r="E901" s="743" t="s">
        <v>3921</v>
      </c>
      <c r="F901" s="744" t="s">
        <v>275</v>
      </c>
      <c r="G901" s="744" t="s">
        <v>275</v>
      </c>
      <c r="H901" s="744" t="s">
        <v>275</v>
      </c>
      <c r="I901" s="682">
        <v>63</v>
      </c>
      <c r="J901" s="745" t="s">
        <v>926</v>
      </c>
      <c r="K901" s="745">
        <v>1.3674008442163637E-2</v>
      </c>
      <c r="L901" s="745">
        <v>0</v>
      </c>
      <c r="M901" s="745">
        <v>0</v>
      </c>
      <c r="N901" s="745">
        <v>0</v>
      </c>
      <c r="O901" s="745">
        <v>0</v>
      </c>
      <c r="P901" s="745">
        <v>0</v>
      </c>
      <c r="Q901" s="745">
        <v>0</v>
      </c>
      <c r="R901" s="745">
        <v>0</v>
      </c>
      <c r="S901" s="745">
        <v>9.1226453175198639E-4</v>
      </c>
      <c r="T901" s="745">
        <v>0</v>
      </c>
      <c r="U901" s="745">
        <v>0</v>
      </c>
      <c r="V901" s="745">
        <v>0</v>
      </c>
      <c r="W901" s="745">
        <v>0</v>
      </c>
      <c r="X901" s="745">
        <v>0</v>
      </c>
      <c r="Y901" s="745">
        <v>0</v>
      </c>
      <c r="Z901" s="745">
        <v>0</v>
      </c>
      <c r="AA901" s="745">
        <v>0</v>
      </c>
      <c r="AB901" s="745" t="s">
        <v>926</v>
      </c>
      <c r="AC901" s="684" t="s">
        <v>2034</v>
      </c>
      <c r="AD901" s="746" t="s">
        <v>275</v>
      </c>
      <c r="AE901" s="747" t="s">
        <v>275</v>
      </c>
      <c r="AF901" s="748" t="s">
        <v>275</v>
      </c>
      <c r="AG901" s="684" t="s">
        <v>275</v>
      </c>
      <c r="AH901" s="749" t="s">
        <v>275</v>
      </c>
      <c r="AI901" s="687">
        <v>9004</v>
      </c>
      <c r="AJ901" s="94"/>
    </row>
    <row r="902" spans="1:36" ht="26" outlineLevel="1" x14ac:dyDescent="0.3">
      <c r="A902" s="165">
        <v>885</v>
      </c>
      <c r="B902" s="166" t="s">
        <v>923</v>
      </c>
      <c r="C902" s="166" t="s">
        <v>275</v>
      </c>
      <c r="D902" s="165" t="s">
        <v>97</v>
      </c>
      <c r="E902" s="240" t="s">
        <v>3922</v>
      </c>
      <c r="F902" s="189">
        <v>15</v>
      </c>
      <c r="G902" s="189">
        <v>150</v>
      </c>
      <c r="H902" s="189">
        <v>66</v>
      </c>
      <c r="I902" s="189">
        <v>66</v>
      </c>
      <c r="J902" s="170" t="s">
        <v>926</v>
      </c>
      <c r="K902" s="170">
        <v>0</v>
      </c>
      <c r="L902" s="170">
        <v>0</v>
      </c>
      <c r="M902" s="170">
        <v>4.6109054300683674</v>
      </c>
      <c r="N902" s="170">
        <v>0</v>
      </c>
      <c r="O902" s="170">
        <v>0</v>
      </c>
      <c r="P902" s="170">
        <v>0</v>
      </c>
      <c r="Q902" s="170">
        <v>0</v>
      </c>
      <c r="R902" s="170">
        <v>0</v>
      </c>
      <c r="S902" s="170">
        <v>0</v>
      </c>
      <c r="T902" s="170">
        <v>1.9881301216950804</v>
      </c>
      <c r="U902" s="170">
        <v>0</v>
      </c>
      <c r="V902" s="170">
        <v>0</v>
      </c>
      <c r="W902" s="170">
        <v>1.0339124422864046</v>
      </c>
      <c r="X902" s="170">
        <v>0</v>
      </c>
      <c r="Y902" s="170">
        <v>0</v>
      </c>
      <c r="Z902" s="170">
        <v>40.936433869924386</v>
      </c>
      <c r="AA902" s="170">
        <v>0</v>
      </c>
      <c r="AB902" s="170" t="s">
        <v>926</v>
      </c>
      <c r="AC902" s="191" t="s">
        <v>1923</v>
      </c>
      <c r="AD902" s="241">
        <f>AD787</f>
        <v>0.19</v>
      </c>
      <c r="AE902" s="193" t="s">
        <v>2131</v>
      </c>
      <c r="AF902" s="192" t="s">
        <v>275</v>
      </c>
      <c r="AG902" s="191" t="s">
        <v>2530</v>
      </c>
      <c r="AH902" s="194" t="s">
        <v>275</v>
      </c>
      <c r="AI902" s="169" t="s">
        <v>275</v>
      </c>
      <c r="AJ902" s="94"/>
    </row>
    <row r="903" spans="1:36" ht="78" outlineLevel="1" x14ac:dyDescent="0.3">
      <c r="A903" s="165">
        <v>886</v>
      </c>
      <c r="B903" s="166" t="s">
        <v>923</v>
      </c>
      <c r="C903" s="166" t="s">
        <v>209</v>
      </c>
      <c r="D903" s="188" t="s">
        <v>975</v>
      </c>
      <c r="E903" s="188" t="s">
        <v>3923</v>
      </c>
      <c r="F903" s="189">
        <v>8</v>
      </c>
      <c r="G903" s="190">
        <v>84</v>
      </c>
      <c r="H903" s="190">
        <v>60</v>
      </c>
      <c r="I903" s="190">
        <v>60</v>
      </c>
      <c r="J903" s="170" t="s">
        <v>926</v>
      </c>
      <c r="K903" s="170">
        <v>0.95645673162728617</v>
      </c>
      <c r="L903" s="170">
        <v>0.84618327463029375</v>
      </c>
      <c r="M903" s="170">
        <v>0.28574550783100056</v>
      </c>
      <c r="N903" s="170">
        <v>5.4249127709015648</v>
      </c>
      <c r="O903" s="170">
        <v>0.41583787202977718</v>
      </c>
      <c r="P903" s="170">
        <v>2.1035274494849601</v>
      </c>
      <c r="Q903" s="170">
        <v>0.89503238754072967</v>
      </c>
      <c r="R903" s="170">
        <v>0.47043052465075952</v>
      </c>
      <c r="S903" s="170">
        <v>0.15155475342940058</v>
      </c>
      <c r="T903" s="170">
        <v>3.0128151114534343</v>
      </c>
      <c r="U903" s="170">
        <v>1.8628338309970061</v>
      </c>
      <c r="V903" s="170">
        <v>0.35798881192141702</v>
      </c>
      <c r="W903" s="170">
        <v>0.32956688470888107</v>
      </c>
      <c r="X903" s="170">
        <v>6.731192774214137E-2</v>
      </c>
      <c r="Y903" s="170">
        <v>0.80982548344840655</v>
      </c>
      <c r="Z903" s="170">
        <v>5.9863340711615622E-3</v>
      </c>
      <c r="AA903" s="170">
        <v>0</v>
      </c>
      <c r="AB903" s="170" t="s">
        <v>926</v>
      </c>
      <c r="AC903" s="191" t="s">
        <v>1923</v>
      </c>
      <c r="AD903" s="241">
        <v>1</v>
      </c>
      <c r="AE903" s="193" t="s">
        <v>2355</v>
      </c>
      <c r="AF903" s="242" t="s">
        <v>2356</v>
      </c>
      <c r="AG903" s="758" t="s">
        <v>2353</v>
      </c>
      <c r="AH903" s="759" t="s">
        <v>2036</v>
      </c>
      <c r="AI903" s="169" t="s">
        <v>275</v>
      </c>
      <c r="AJ903" s="94"/>
    </row>
    <row r="904" spans="1:36" x14ac:dyDescent="0.3">
      <c r="A904" s="138">
        <v>887</v>
      </c>
      <c r="B904" s="138" t="s">
        <v>275</v>
      </c>
      <c r="C904" s="139" t="s">
        <v>275</v>
      </c>
      <c r="D904" s="138" t="s">
        <v>3538</v>
      </c>
      <c r="E904" s="172" t="s">
        <v>275</v>
      </c>
      <c r="F904" s="141" t="s">
        <v>275</v>
      </c>
      <c r="G904" s="141" t="s">
        <v>275</v>
      </c>
      <c r="H904" s="141" t="s">
        <v>275</v>
      </c>
      <c r="I904" s="141" t="s">
        <v>275</v>
      </c>
      <c r="J904" s="244" t="s">
        <v>275</v>
      </c>
      <c r="K904" s="244" t="s">
        <v>275</v>
      </c>
      <c r="L904" s="244" t="s">
        <v>275</v>
      </c>
      <c r="M904" s="244" t="s">
        <v>275</v>
      </c>
      <c r="N904" s="244" t="s">
        <v>275</v>
      </c>
      <c r="O904" s="244" t="s">
        <v>275</v>
      </c>
      <c r="P904" s="244" t="s">
        <v>275</v>
      </c>
      <c r="Q904" s="244" t="s">
        <v>275</v>
      </c>
      <c r="R904" s="244" t="s">
        <v>275</v>
      </c>
      <c r="S904" s="244" t="s">
        <v>275</v>
      </c>
      <c r="T904" s="244" t="s">
        <v>275</v>
      </c>
      <c r="U904" s="244" t="s">
        <v>275</v>
      </c>
      <c r="V904" s="244" t="s">
        <v>275</v>
      </c>
      <c r="W904" s="244" t="s">
        <v>275</v>
      </c>
      <c r="X904" s="244" t="s">
        <v>275</v>
      </c>
      <c r="Y904" s="244" t="s">
        <v>275</v>
      </c>
      <c r="Z904" s="244" t="s">
        <v>275</v>
      </c>
      <c r="AA904" s="244" t="s">
        <v>275</v>
      </c>
      <c r="AB904" s="244" t="s">
        <v>275</v>
      </c>
      <c r="AC904" s="140" t="s">
        <v>275</v>
      </c>
      <c r="AD904" s="341" t="s">
        <v>275</v>
      </c>
      <c r="AE904" s="143" t="s">
        <v>275</v>
      </c>
      <c r="AF904" s="142" t="s">
        <v>275</v>
      </c>
      <c r="AG904" s="140" t="s">
        <v>275</v>
      </c>
      <c r="AH904" s="144" t="s">
        <v>275</v>
      </c>
      <c r="AI904" s="141" t="s">
        <v>275</v>
      </c>
      <c r="AJ904" s="94"/>
    </row>
    <row r="905" spans="1:36" ht="65" outlineLevel="1" x14ac:dyDescent="0.3">
      <c r="A905" s="251">
        <v>888</v>
      </c>
      <c r="B905" s="252" t="s">
        <v>275</v>
      </c>
      <c r="C905" s="252" t="s">
        <v>275</v>
      </c>
      <c r="D905" s="730" t="s">
        <v>2184</v>
      </c>
      <c r="E905" s="730" t="s">
        <v>275</v>
      </c>
      <c r="F905" s="253">
        <v>6</v>
      </c>
      <c r="G905" s="253">
        <v>60</v>
      </c>
      <c r="H905" s="253">
        <v>9008</v>
      </c>
      <c r="I905" s="253" t="s">
        <v>275</v>
      </c>
      <c r="J905" s="254" t="s">
        <v>925</v>
      </c>
      <c r="K905" s="254">
        <v>9.5242881805279785E-3</v>
      </c>
      <c r="L905" s="254">
        <v>2.189467825666221E-2</v>
      </c>
      <c r="M905" s="254">
        <v>1.3404736036548065E-2</v>
      </c>
      <c r="N905" s="254">
        <v>3.5991732651453202E-2</v>
      </c>
      <c r="O905" s="254">
        <v>0.38610131005100679</v>
      </c>
      <c r="P905" s="254">
        <v>4.0382227959618024E-2</v>
      </c>
      <c r="Q905" s="254">
        <v>0.14164451266223665</v>
      </c>
      <c r="R905" s="254">
        <v>0.45572561297089109</v>
      </c>
      <c r="S905" s="254">
        <v>0.24308160869682785</v>
      </c>
      <c r="T905" s="254">
        <v>3.7254273297172916E-2</v>
      </c>
      <c r="U905" s="254">
        <v>0</v>
      </c>
      <c r="V905" s="254">
        <v>0.25311162596860698</v>
      </c>
      <c r="W905" s="254">
        <v>0.10803893316153518</v>
      </c>
      <c r="X905" s="254">
        <v>3.5101935237432966E-3</v>
      </c>
      <c r="Y905" s="254">
        <v>0.48731488097131959</v>
      </c>
      <c r="Z905" s="254">
        <v>7.0100276951037769E-3</v>
      </c>
      <c r="AA905" s="254">
        <v>0</v>
      </c>
      <c r="AB905" s="254" t="s">
        <v>275</v>
      </c>
      <c r="AC905" s="255" t="s">
        <v>1983</v>
      </c>
      <c r="AD905" s="256" t="s">
        <v>275</v>
      </c>
      <c r="AE905" s="257" t="s">
        <v>275</v>
      </c>
      <c r="AF905" s="258" t="s">
        <v>275</v>
      </c>
      <c r="AG905" s="255" t="s">
        <v>275</v>
      </c>
      <c r="AH905" s="259" t="s">
        <v>275</v>
      </c>
      <c r="AI905" s="260">
        <v>9008</v>
      </c>
      <c r="AJ905" s="94"/>
    </row>
    <row r="906" spans="1:36" ht="78" outlineLevel="1" x14ac:dyDescent="0.3">
      <c r="A906" s="152">
        <v>889</v>
      </c>
      <c r="B906" s="153" t="s">
        <v>923</v>
      </c>
      <c r="C906" s="153" t="s">
        <v>275</v>
      </c>
      <c r="D906" s="431" t="s">
        <v>2185</v>
      </c>
      <c r="E906" s="431" t="s">
        <v>275</v>
      </c>
      <c r="F906" s="388" t="s">
        <v>275</v>
      </c>
      <c r="G906" s="388" t="s">
        <v>275</v>
      </c>
      <c r="H906" s="388" t="s">
        <v>275</v>
      </c>
      <c r="I906" s="388" t="s">
        <v>275</v>
      </c>
      <c r="J906" s="157" t="s">
        <v>925</v>
      </c>
      <c r="K906" s="157">
        <f>K907+K908*$AD$908+K909*$AD$909+K910*$AD$910+K911*$AD$911+K912*$AD$912+K913*$AD$913</f>
        <v>2.0422494170581453</v>
      </c>
      <c r="L906" s="157">
        <f>L907+L908*$AD$908+L909*$AD$909+L910*$AD$910+L911*$AD$911+L912*$AD$912+L913*$AD$913</f>
        <v>2.9910300688298475</v>
      </c>
      <c r="M906" s="157">
        <f t="shared" ref="M906:AA906" si="390">M907+M908*$AD$908+M909*$AD$909+M910*$AD$910+M911*$AD$911+M912*$AD$912+M913*$AD$913</f>
        <v>1.8642440436627803</v>
      </c>
      <c r="N906" s="157">
        <f t="shared" si="390"/>
        <v>19.17203058791257</v>
      </c>
      <c r="O906" s="157">
        <f t="shared" si="390"/>
        <v>3.3329698024269829</v>
      </c>
      <c r="P906" s="157">
        <f t="shared" si="390"/>
        <v>1.6561252226345911</v>
      </c>
      <c r="Q906" s="157">
        <f t="shared" si="390"/>
        <v>6.1662891210949322</v>
      </c>
      <c r="R906" s="157">
        <f t="shared" si="390"/>
        <v>3.0070314825624251</v>
      </c>
      <c r="S906" s="157">
        <f t="shared" si="390"/>
        <v>0.76137687670773346</v>
      </c>
      <c r="T906" s="157">
        <f t="shared" si="390"/>
        <v>3.295473535170121</v>
      </c>
      <c r="U906" s="157">
        <f t="shared" si="390"/>
        <v>3.3766964949666383</v>
      </c>
      <c r="V906" s="157">
        <f t="shared" si="390"/>
        <v>15.838042638220312</v>
      </c>
      <c r="W906" s="157">
        <f t="shared" si="390"/>
        <v>17.714251132728993</v>
      </c>
      <c r="X906" s="157">
        <f t="shared" si="390"/>
        <v>2.0006126630871512</v>
      </c>
      <c r="Y906" s="157">
        <f t="shared" si="390"/>
        <v>9.6060957693110129</v>
      </c>
      <c r="Z906" s="157">
        <f t="shared" si="390"/>
        <v>0.44597450467504968</v>
      </c>
      <c r="AA906" s="157">
        <f t="shared" si="390"/>
        <v>4.5473774864691805</v>
      </c>
      <c r="AB906" s="157" t="s">
        <v>925</v>
      </c>
      <c r="AC906" s="155" t="s">
        <v>2209</v>
      </c>
      <c r="AD906" s="389" t="s">
        <v>275</v>
      </c>
      <c r="AE906" s="250" t="s">
        <v>275</v>
      </c>
      <c r="AF906" s="390" t="s">
        <v>275</v>
      </c>
      <c r="AG906" s="155" t="s">
        <v>275</v>
      </c>
      <c r="AH906" s="250" t="s">
        <v>275</v>
      </c>
      <c r="AI906" s="156" t="s">
        <v>275</v>
      </c>
      <c r="AJ906" s="94"/>
    </row>
    <row r="907" spans="1:36" ht="78" outlineLevel="1" x14ac:dyDescent="0.3">
      <c r="A907" s="261">
        <v>890</v>
      </c>
      <c r="B907" s="262" t="s">
        <v>275</v>
      </c>
      <c r="C907" s="262" t="s">
        <v>275</v>
      </c>
      <c r="D907" s="263" t="s">
        <v>2186</v>
      </c>
      <c r="E907" s="263" t="s">
        <v>3924</v>
      </c>
      <c r="F907" s="264" t="s">
        <v>275</v>
      </c>
      <c r="G907" s="264" t="s">
        <v>275</v>
      </c>
      <c r="H907" s="264" t="s">
        <v>275</v>
      </c>
      <c r="I907" s="264">
        <v>108</v>
      </c>
      <c r="J907" s="265" t="s">
        <v>925</v>
      </c>
      <c r="K907" s="265">
        <v>0</v>
      </c>
      <c r="L907" s="265">
        <v>1.456726080861377E-2</v>
      </c>
      <c r="M907" s="265">
        <v>5.4967444402507296E-3</v>
      </c>
      <c r="N907" s="265">
        <v>5.8749530126382675E-5</v>
      </c>
      <c r="O907" s="265">
        <v>8.9740518665294752E-3</v>
      </c>
      <c r="P907" s="265">
        <v>5.4324317055597648E-3</v>
      </c>
      <c r="Q907" s="265">
        <v>0</v>
      </c>
      <c r="R907" s="265">
        <v>0</v>
      </c>
      <c r="S907" s="265">
        <v>1.5069487333774971E-2</v>
      </c>
      <c r="T907" s="265">
        <v>2.5431120048121116E-2</v>
      </c>
      <c r="U907" s="265">
        <v>0</v>
      </c>
      <c r="V907" s="265">
        <v>0</v>
      </c>
      <c r="W907" s="265">
        <v>7.4251221918477772E-2</v>
      </c>
      <c r="X907" s="265">
        <v>3.5101935237432953E-3</v>
      </c>
      <c r="Y907" s="265">
        <v>0</v>
      </c>
      <c r="Z907" s="265">
        <v>3.6091524112698923E-3</v>
      </c>
      <c r="AA907" s="265">
        <v>0</v>
      </c>
      <c r="AB907" s="265" t="s">
        <v>925</v>
      </c>
      <c r="AC907" s="269" t="s">
        <v>3549</v>
      </c>
      <c r="AD907" s="270" t="s">
        <v>275</v>
      </c>
      <c r="AE907" s="271" t="s">
        <v>275</v>
      </c>
      <c r="AF907" s="272" t="s">
        <v>275</v>
      </c>
      <c r="AG907" s="269" t="s">
        <v>275</v>
      </c>
      <c r="AH907" s="273" t="s">
        <v>275</v>
      </c>
      <c r="AI907" s="274">
        <v>9008</v>
      </c>
      <c r="AJ907" s="94"/>
    </row>
    <row r="908" spans="1:36" ht="26" outlineLevel="1" x14ac:dyDescent="0.3">
      <c r="A908" s="165">
        <v>891</v>
      </c>
      <c r="B908" s="166" t="s">
        <v>275</v>
      </c>
      <c r="C908" s="293" t="s">
        <v>275</v>
      </c>
      <c r="D908" s="188" t="s">
        <v>999</v>
      </c>
      <c r="E908" s="188" t="s">
        <v>3925</v>
      </c>
      <c r="F908" s="189">
        <v>6</v>
      </c>
      <c r="G908" s="190">
        <v>60</v>
      </c>
      <c r="H908" s="190">
        <v>111</v>
      </c>
      <c r="I908" s="190">
        <v>111</v>
      </c>
      <c r="J908" s="170" t="s">
        <v>926</v>
      </c>
      <c r="K908" s="170">
        <v>0.27729070065956235</v>
      </c>
      <c r="L908" s="170">
        <v>0.70724620479060596</v>
      </c>
      <c r="M908" s="170">
        <v>0.17973575044618051</v>
      </c>
      <c r="N908" s="170">
        <v>2.8065571349506584</v>
      </c>
      <c r="O908" s="170">
        <v>7.2594553930268702E-2</v>
      </c>
      <c r="P908" s="170">
        <v>5.4260423310600998E-2</v>
      </c>
      <c r="Q908" s="170">
        <v>0</v>
      </c>
      <c r="R908" s="170">
        <v>5.3620941159155444E-2</v>
      </c>
      <c r="S908" s="170">
        <v>4.4613979665417955E-2</v>
      </c>
      <c r="T908" s="170">
        <v>0.27422248538874294</v>
      </c>
      <c r="U908" s="170">
        <v>0.4399176422085937</v>
      </c>
      <c r="V908" s="170">
        <v>0.55948111435179726</v>
      </c>
      <c r="W908" s="170">
        <v>12.528782401725024</v>
      </c>
      <c r="X908" s="170">
        <v>7.7573147284020705E-2</v>
      </c>
      <c r="Y908" s="170">
        <v>0.26787129124249676</v>
      </c>
      <c r="Z908" s="170">
        <v>1.7901216723457854E-2</v>
      </c>
      <c r="AA908" s="170">
        <v>5.3499344747190689E-2</v>
      </c>
      <c r="AB908" s="170" t="s">
        <v>926</v>
      </c>
      <c r="AC908" s="191" t="s">
        <v>1923</v>
      </c>
      <c r="AD908" s="241">
        <f>AD837</f>
        <v>1.2903225806451613</v>
      </c>
      <c r="AE908" s="193" t="s">
        <v>2120</v>
      </c>
      <c r="AF908" s="192" t="s">
        <v>275</v>
      </c>
      <c r="AG908" s="191" t="s">
        <v>2153</v>
      </c>
      <c r="AH908" s="194" t="s">
        <v>275</v>
      </c>
      <c r="AI908" s="169" t="s">
        <v>275</v>
      </c>
      <c r="AJ908" s="94"/>
    </row>
    <row r="909" spans="1:36" ht="39" outlineLevel="1" x14ac:dyDescent="0.3">
      <c r="A909" s="165">
        <v>892</v>
      </c>
      <c r="B909" s="166" t="s">
        <v>275</v>
      </c>
      <c r="C909" s="166" t="s">
        <v>275</v>
      </c>
      <c r="D909" s="188" t="s">
        <v>1000</v>
      </c>
      <c r="E909" s="188" t="s">
        <v>3926</v>
      </c>
      <c r="F909" s="189">
        <v>6</v>
      </c>
      <c r="G909" s="190">
        <v>61</v>
      </c>
      <c r="H909" s="190">
        <v>114</v>
      </c>
      <c r="I909" s="190">
        <v>114</v>
      </c>
      <c r="J909" s="170" t="s">
        <v>926</v>
      </c>
      <c r="K909" s="170">
        <v>8.4819203767092614E-3</v>
      </c>
      <c r="L909" s="170">
        <v>8.4241173671749409E-2</v>
      </c>
      <c r="M909" s="170">
        <v>1.3153073347745365E-2</v>
      </c>
      <c r="N909" s="170">
        <v>0.55775488300794795</v>
      </c>
      <c r="O909" s="170">
        <v>0.35467085619357053</v>
      </c>
      <c r="P909" s="170">
        <v>3.5392131364556233E-2</v>
      </c>
      <c r="Q909" s="170">
        <v>0.21899839328692502</v>
      </c>
      <c r="R909" s="170">
        <v>0.37446238575319513</v>
      </c>
      <c r="S909" s="170">
        <v>8.0894811788566265E-3</v>
      </c>
      <c r="T909" s="170">
        <v>0.26483659367582874</v>
      </c>
      <c r="U909" s="170">
        <v>0</v>
      </c>
      <c r="V909" s="170">
        <v>1.6916126319404752</v>
      </c>
      <c r="W909" s="170">
        <v>4.4049947701191541E-2</v>
      </c>
      <c r="X909" s="170">
        <v>0.14766489068631686</v>
      </c>
      <c r="Y909" s="170">
        <v>0.75119325899045952</v>
      </c>
      <c r="Z909" s="170">
        <v>7.5573858063416377E-2</v>
      </c>
      <c r="AA909" s="170">
        <v>2.3364532739397741E-2</v>
      </c>
      <c r="AB909" s="170" t="s">
        <v>926</v>
      </c>
      <c r="AC909" s="191" t="s">
        <v>1923</v>
      </c>
      <c r="AD909" s="241">
        <f>AD752</f>
        <v>1.2642225031605563</v>
      </c>
      <c r="AE909" s="193" t="s">
        <v>2154</v>
      </c>
      <c r="AF909" s="192" t="s">
        <v>275</v>
      </c>
      <c r="AG909" s="191" t="s">
        <v>2155</v>
      </c>
      <c r="AH909" s="194" t="s">
        <v>275</v>
      </c>
      <c r="AI909" s="169" t="s">
        <v>275</v>
      </c>
      <c r="AJ909" s="94"/>
    </row>
    <row r="910" spans="1:36" ht="65" outlineLevel="1" x14ac:dyDescent="0.3">
      <c r="A910" s="165">
        <v>893</v>
      </c>
      <c r="B910" s="166" t="s">
        <v>275</v>
      </c>
      <c r="C910" s="166" t="s">
        <v>275</v>
      </c>
      <c r="D910" s="188" t="s">
        <v>4226</v>
      </c>
      <c r="E910" s="188" t="s">
        <v>3927</v>
      </c>
      <c r="F910" s="189">
        <v>6</v>
      </c>
      <c r="G910" s="190">
        <v>61</v>
      </c>
      <c r="H910" s="190">
        <v>115</v>
      </c>
      <c r="I910" s="190">
        <v>115</v>
      </c>
      <c r="J910" s="170" t="s">
        <v>926</v>
      </c>
      <c r="K910" s="170">
        <v>0.16077162833199504</v>
      </c>
      <c r="L910" s="170">
        <v>0.18548619882039885</v>
      </c>
      <c r="M910" s="170">
        <v>0.5461612288346398</v>
      </c>
      <c r="N910" s="170">
        <v>1.0648293737251466</v>
      </c>
      <c r="O910" s="170">
        <v>0.24365087022103651</v>
      </c>
      <c r="P910" s="170">
        <v>0.14504333753721152</v>
      </c>
      <c r="Q910" s="170">
        <v>0.90218253647756186</v>
      </c>
      <c r="R910" s="170">
        <v>0.64949311120482056</v>
      </c>
      <c r="S910" s="170">
        <v>0.13989563704136362</v>
      </c>
      <c r="T910" s="170">
        <v>1.5019921619322258</v>
      </c>
      <c r="U910" s="170">
        <v>0</v>
      </c>
      <c r="V910" s="170">
        <v>1.1401703982637774</v>
      </c>
      <c r="W910" s="170">
        <v>0.34149097867023703</v>
      </c>
      <c r="X910" s="170">
        <v>0.84235594772801747</v>
      </c>
      <c r="Y910" s="170">
        <v>1.4536851881633854</v>
      </c>
      <c r="Z910" s="170">
        <v>0.13938488349395139</v>
      </c>
      <c r="AA910" s="170">
        <v>0</v>
      </c>
      <c r="AB910" s="170" t="s">
        <v>926</v>
      </c>
      <c r="AC910" s="191" t="s">
        <v>1923</v>
      </c>
      <c r="AD910" s="241">
        <f>0.5*AD837</f>
        <v>0.64516129032258063</v>
      </c>
      <c r="AE910" s="193" t="s">
        <v>2546</v>
      </c>
      <c r="AF910" s="192" t="s">
        <v>275</v>
      </c>
      <c r="AG910" s="191" t="s">
        <v>275</v>
      </c>
      <c r="AH910" s="194" t="s">
        <v>275</v>
      </c>
      <c r="AI910" s="169" t="s">
        <v>275</v>
      </c>
      <c r="AJ910" s="94"/>
    </row>
    <row r="911" spans="1:36" ht="52" outlineLevel="1" x14ac:dyDescent="0.3">
      <c r="A911" s="165">
        <v>894</v>
      </c>
      <c r="B911" s="166" t="s">
        <v>275</v>
      </c>
      <c r="C911" s="293" t="s">
        <v>275</v>
      </c>
      <c r="D911" s="188" t="s">
        <v>2548</v>
      </c>
      <c r="E911" s="188" t="s">
        <v>3928</v>
      </c>
      <c r="F911" s="189">
        <v>6</v>
      </c>
      <c r="G911" s="190">
        <v>61</v>
      </c>
      <c r="H911" s="190">
        <v>41</v>
      </c>
      <c r="I911" s="190">
        <v>41</v>
      </c>
      <c r="J911" s="170" t="s">
        <v>926</v>
      </c>
      <c r="K911" s="170">
        <v>0.28330970621712981</v>
      </c>
      <c r="L911" s="170">
        <v>0.28454292408892101</v>
      </c>
      <c r="M911" s="170">
        <v>0.4793910110112154</v>
      </c>
      <c r="N911" s="170">
        <v>2.4068823422276839</v>
      </c>
      <c r="O911" s="170">
        <v>0.37033641118311816</v>
      </c>
      <c r="P911" s="170">
        <v>0.23850715584724569</v>
      </c>
      <c r="Q911" s="170">
        <v>1.4816529359947492</v>
      </c>
      <c r="R911" s="170">
        <v>0.29366854200148923</v>
      </c>
      <c r="S911" s="170">
        <v>0.10614400353912812</v>
      </c>
      <c r="T911" s="170">
        <v>0.29874239586430235</v>
      </c>
      <c r="U911" s="170">
        <v>0.96429757927080528</v>
      </c>
      <c r="V911" s="170">
        <v>4.7486186120987028</v>
      </c>
      <c r="W911" s="170">
        <v>0.36494182423472321</v>
      </c>
      <c r="X911" s="170">
        <v>0.48896906671388163</v>
      </c>
      <c r="Y911" s="170">
        <v>2.7899116402453537</v>
      </c>
      <c r="Z911" s="170">
        <v>2.0812369082542821E-2</v>
      </c>
      <c r="AA911" s="170">
        <v>1.6746510974634441</v>
      </c>
      <c r="AB911" s="170" t="s">
        <v>926</v>
      </c>
      <c r="AC911" s="191" t="s">
        <v>1923</v>
      </c>
      <c r="AD911" s="241">
        <f>AD796</f>
        <v>1.8181818181818181</v>
      </c>
      <c r="AE911" s="193" t="s">
        <v>2156</v>
      </c>
      <c r="AF911" s="192" t="s">
        <v>275</v>
      </c>
      <c r="AG911" s="191" t="s">
        <v>2160</v>
      </c>
      <c r="AH911" s="194" t="s">
        <v>275</v>
      </c>
      <c r="AI911" s="169" t="s">
        <v>275</v>
      </c>
      <c r="AJ911" s="94"/>
    </row>
    <row r="912" spans="1:36" ht="39" outlineLevel="1" x14ac:dyDescent="0.3">
      <c r="A912" s="165">
        <v>895</v>
      </c>
      <c r="B912" s="166" t="s">
        <v>275</v>
      </c>
      <c r="C912" s="293" t="s">
        <v>275</v>
      </c>
      <c r="D912" s="188" t="s">
        <v>2547</v>
      </c>
      <c r="E912" s="188" t="s">
        <v>3929</v>
      </c>
      <c r="F912" s="189">
        <v>6</v>
      </c>
      <c r="G912" s="190">
        <v>61</v>
      </c>
      <c r="H912" s="190">
        <v>113</v>
      </c>
      <c r="I912" s="190">
        <v>113</v>
      </c>
      <c r="J912" s="170" t="s">
        <v>926</v>
      </c>
      <c r="K912" s="170">
        <v>0.45421821789671996</v>
      </c>
      <c r="L912" s="170">
        <v>0.54790848551721438</v>
      </c>
      <c r="M912" s="170">
        <v>0.14536978653904692</v>
      </c>
      <c r="N912" s="170">
        <v>4.0326049446377201</v>
      </c>
      <c r="O912" s="170">
        <v>0.99352346474647746</v>
      </c>
      <c r="P912" s="170">
        <v>0.26356685482539521</v>
      </c>
      <c r="Q912" s="170">
        <v>0.99167604774274221</v>
      </c>
      <c r="R912" s="170">
        <v>0.82705915784396311</v>
      </c>
      <c r="S912" s="170">
        <v>0.15380131208582631</v>
      </c>
      <c r="T912" s="170">
        <v>0.40291602986531067</v>
      </c>
      <c r="U912" s="170">
        <v>0.58068587590958576</v>
      </c>
      <c r="V912" s="170">
        <v>2.2461520838101413E-2</v>
      </c>
      <c r="W912" s="170">
        <v>0.24041029035613312</v>
      </c>
      <c r="X912" s="170">
        <v>6.684051193673167E-2</v>
      </c>
      <c r="Y912" s="170">
        <v>0.86075406805521992</v>
      </c>
      <c r="Z912" s="170">
        <v>4.2610559015488443E-2</v>
      </c>
      <c r="AA912" s="170">
        <v>4.0251281950752144E-2</v>
      </c>
      <c r="AB912" s="170" t="s">
        <v>926</v>
      </c>
      <c r="AC912" s="191" t="s">
        <v>1923</v>
      </c>
      <c r="AD912" s="241">
        <f>AD796</f>
        <v>1.8181818181818181</v>
      </c>
      <c r="AE912" s="193" t="s">
        <v>2157</v>
      </c>
      <c r="AF912" s="192" t="s">
        <v>275</v>
      </c>
      <c r="AG912" s="191" t="s">
        <v>2549</v>
      </c>
      <c r="AH912" s="194" t="s">
        <v>275</v>
      </c>
      <c r="AI912" s="169" t="s">
        <v>275</v>
      </c>
      <c r="AJ912" s="94"/>
    </row>
    <row r="913" spans="1:36" ht="52" outlineLevel="1" x14ac:dyDescent="0.3">
      <c r="A913" s="165">
        <v>896</v>
      </c>
      <c r="B913" s="166" t="s">
        <v>275</v>
      </c>
      <c r="C913" s="166" t="s">
        <v>275</v>
      </c>
      <c r="D913" s="240" t="s">
        <v>1001</v>
      </c>
      <c r="E913" s="240" t="s">
        <v>3930</v>
      </c>
      <c r="F913" s="189">
        <v>17</v>
      </c>
      <c r="G913" s="189">
        <v>170</v>
      </c>
      <c r="H913" s="189">
        <v>109</v>
      </c>
      <c r="I913" s="189">
        <v>109</v>
      </c>
      <c r="J913" s="170" t="s">
        <v>926</v>
      </c>
      <c r="K913" s="170">
        <v>0.17751253850204196</v>
      </c>
      <c r="L913" s="170">
        <v>0.25123247820715888</v>
      </c>
      <c r="M913" s="170">
        <v>9.4481013082745147E-2</v>
      </c>
      <c r="N913" s="170">
        <v>1.8990104951862317</v>
      </c>
      <c r="O913" s="170">
        <v>0.11237743504558767</v>
      </c>
      <c r="P913" s="170">
        <v>0.41036066185909997</v>
      </c>
      <c r="Q913" s="170">
        <v>0.62806882429849942</v>
      </c>
      <c r="R913" s="170">
        <v>5.9867634470289503E-3</v>
      </c>
      <c r="S913" s="170">
        <v>8.9613996758294498E-2</v>
      </c>
      <c r="T913" s="170">
        <v>0.26088420080839525</v>
      </c>
      <c r="U913" s="170">
        <v>0</v>
      </c>
      <c r="V913" s="170">
        <v>2.7646356534259597</v>
      </c>
      <c r="W913" s="170">
        <v>7.5316953610234244E-2</v>
      </c>
      <c r="X913" s="170">
        <v>0.12113907805878514</v>
      </c>
      <c r="Y913" s="170">
        <v>0.56989202196093625</v>
      </c>
      <c r="Z913" s="170">
        <v>9.1825634811948137E-2</v>
      </c>
      <c r="AA913" s="170">
        <v>1.0313729292051534</v>
      </c>
      <c r="AB913" s="170" t="s">
        <v>926</v>
      </c>
      <c r="AC913" s="191" t="s">
        <v>1923</v>
      </c>
      <c r="AD913" s="241">
        <f>AD837</f>
        <v>1.2903225806451613</v>
      </c>
      <c r="AE913" s="193" t="s">
        <v>2158</v>
      </c>
      <c r="AF913" s="192" t="s">
        <v>275</v>
      </c>
      <c r="AG913" s="191" t="s">
        <v>2159</v>
      </c>
      <c r="AH913" s="194" t="s">
        <v>275</v>
      </c>
      <c r="AI913" s="169" t="s">
        <v>275</v>
      </c>
      <c r="AJ913" s="94"/>
    </row>
    <row r="914" spans="1:36" ht="39" outlineLevel="1" x14ac:dyDescent="0.3">
      <c r="A914" s="679">
        <v>897</v>
      </c>
      <c r="B914" s="680" t="s">
        <v>275</v>
      </c>
      <c r="C914" s="680" t="s">
        <v>275</v>
      </c>
      <c r="D914" s="681" t="s">
        <v>1002</v>
      </c>
      <c r="E914" s="681" t="s">
        <v>3931</v>
      </c>
      <c r="F914" s="682">
        <v>6</v>
      </c>
      <c r="G914" s="682">
        <v>61</v>
      </c>
      <c r="H914" s="682">
        <v>110</v>
      </c>
      <c r="I914" s="682">
        <v>110</v>
      </c>
      <c r="J914" s="683" t="s">
        <v>926</v>
      </c>
      <c r="K914" s="683">
        <v>3.9806890554954157E-2</v>
      </c>
      <c r="L914" s="683">
        <v>0.14372063672629046</v>
      </c>
      <c r="M914" s="683">
        <v>3.3819854598799833E-2</v>
      </c>
      <c r="N914" s="683">
        <v>0.12393874020983248</v>
      </c>
      <c r="O914" s="683">
        <v>3.1501242414666779E-2</v>
      </c>
      <c r="P914" s="683">
        <v>0.10526915385217089</v>
      </c>
      <c r="Q914" s="683">
        <v>0.30904102069534123</v>
      </c>
      <c r="R914" s="683">
        <v>5.5342951612954119E-2</v>
      </c>
      <c r="S914" s="683">
        <v>1.4014254430611937E-2</v>
      </c>
      <c r="T914" s="683">
        <v>0.23970815822878433</v>
      </c>
      <c r="U914" s="683">
        <v>6.3133875037959697E-2</v>
      </c>
      <c r="V914" s="683">
        <v>1.8114562107438253E-2</v>
      </c>
      <c r="W914" s="683">
        <v>1.033240266172436E-2</v>
      </c>
      <c r="X914" s="683">
        <v>0.181489853122625</v>
      </c>
      <c r="Y914" s="683">
        <v>0.10448625072340667</v>
      </c>
      <c r="Z914" s="683">
        <v>0</v>
      </c>
      <c r="AA914" s="683">
        <v>1.1138145607068208</v>
      </c>
      <c r="AB914" s="683" t="s">
        <v>926</v>
      </c>
      <c r="AC914" s="684" t="s">
        <v>1945</v>
      </c>
      <c r="AD914" s="746" t="s">
        <v>275</v>
      </c>
      <c r="AE914" s="747" t="s">
        <v>275</v>
      </c>
      <c r="AF914" s="748" t="s">
        <v>275</v>
      </c>
      <c r="AG914" s="684" t="s">
        <v>275</v>
      </c>
      <c r="AH914" s="749" t="s">
        <v>275</v>
      </c>
      <c r="AI914" s="687" t="s">
        <v>275</v>
      </c>
      <c r="AJ914" s="94"/>
    </row>
    <row r="915" spans="1:36" ht="65" outlineLevel="1" x14ac:dyDescent="0.3">
      <c r="A915" s="251">
        <v>898</v>
      </c>
      <c r="B915" s="252" t="s">
        <v>275</v>
      </c>
      <c r="C915" s="252" t="s">
        <v>275</v>
      </c>
      <c r="D915" s="730" t="s">
        <v>1003</v>
      </c>
      <c r="E915" s="730" t="s">
        <v>275</v>
      </c>
      <c r="F915" s="253">
        <v>6</v>
      </c>
      <c r="G915" s="253">
        <v>61</v>
      </c>
      <c r="H915" s="253">
        <v>9003</v>
      </c>
      <c r="I915" s="253" t="s">
        <v>275</v>
      </c>
      <c r="J915" s="254" t="s">
        <v>926</v>
      </c>
      <c r="K915" s="254">
        <v>0.108474361182355</v>
      </c>
      <c r="L915" s="254">
        <v>4.2296047541327423E-4</v>
      </c>
      <c r="M915" s="254">
        <v>1.1394420772984493E-2</v>
      </c>
      <c r="N915" s="254">
        <v>2.3386188615441261</v>
      </c>
      <c r="O915" s="254">
        <v>0.21155106839053814</v>
      </c>
      <c r="P915" s="254">
        <v>0.11715504418295013</v>
      </c>
      <c r="Q915" s="254">
        <v>0</v>
      </c>
      <c r="R915" s="254">
        <v>0</v>
      </c>
      <c r="S915" s="254">
        <v>0.20661578238227823</v>
      </c>
      <c r="T915" s="254">
        <v>7.4367872969678661</v>
      </c>
      <c r="U915" s="254">
        <v>0</v>
      </c>
      <c r="V915" s="254">
        <v>7.1957055011760739E-3</v>
      </c>
      <c r="W915" s="254">
        <v>2.3304177242979552E-2</v>
      </c>
      <c r="X915" s="254">
        <v>6.1175714173678758E-2</v>
      </c>
      <c r="Y915" s="254">
        <v>0</v>
      </c>
      <c r="Z915" s="254">
        <v>0</v>
      </c>
      <c r="AA915" s="254">
        <v>0</v>
      </c>
      <c r="AB915" s="254" t="s">
        <v>275</v>
      </c>
      <c r="AC915" s="255" t="s">
        <v>1984</v>
      </c>
      <c r="AD915" s="256" t="s">
        <v>275</v>
      </c>
      <c r="AE915" s="257" t="s">
        <v>275</v>
      </c>
      <c r="AF915" s="258" t="s">
        <v>275</v>
      </c>
      <c r="AG915" s="255" t="s">
        <v>275</v>
      </c>
      <c r="AH915" s="259" t="s">
        <v>275</v>
      </c>
      <c r="AI915" s="260">
        <v>9003</v>
      </c>
      <c r="AJ915" s="94"/>
    </row>
    <row r="916" spans="1:36" ht="65" outlineLevel="1" x14ac:dyDescent="0.3">
      <c r="A916" s="251">
        <v>899</v>
      </c>
      <c r="B916" s="252" t="s">
        <v>275</v>
      </c>
      <c r="C916" s="252" t="s">
        <v>275</v>
      </c>
      <c r="D916" s="730" t="s">
        <v>1004</v>
      </c>
      <c r="E916" s="730" t="s">
        <v>275</v>
      </c>
      <c r="F916" s="253">
        <v>6</v>
      </c>
      <c r="G916" s="253">
        <v>61</v>
      </c>
      <c r="H916" s="253">
        <v>9002</v>
      </c>
      <c r="I916" s="253" t="s">
        <v>275</v>
      </c>
      <c r="J916" s="254" t="s">
        <v>926</v>
      </c>
      <c r="K916" s="254">
        <v>8.1315364905625007E-5</v>
      </c>
      <c r="L916" s="254">
        <v>0</v>
      </c>
      <c r="M916" s="254">
        <v>9.3687372202124614E-4</v>
      </c>
      <c r="N916" s="254">
        <v>5.8350852275659473E-3</v>
      </c>
      <c r="O916" s="254">
        <v>0.3646908314960019</v>
      </c>
      <c r="P916" s="254">
        <v>1.449764480590068E-3</v>
      </c>
      <c r="Q916" s="254">
        <v>0.97028671353182261</v>
      </c>
      <c r="R916" s="254">
        <v>0.1008205305777157</v>
      </c>
      <c r="S916" s="254">
        <v>2.7371186627428393E-2</v>
      </c>
      <c r="T916" s="254">
        <v>6.0660723703883648E-4</v>
      </c>
      <c r="U916" s="254">
        <v>0</v>
      </c>
      <c r="V916" s="254">
        <v>4.9721180625326086E-2</v>
      </c>
      <c r="W916" s="254">
        <v>4.0080731048057434E-2</v>
      </c>
      <c r="X916" s="254">
        <v>1.3047188281570712E-3</v>
      </c>
      <c r="Y916" s="254">
        <v>6.7296843562158282E-3</v>
      </c>
      <c r="Z916" s="254">
        <v>1.7296721028605417E-4</v>
      </c>
      <c r="AA916" s="254">
        <v>0</v>
      </c>
      <c r="AB916" s="254" t="s">
        <v>275</v>
      </c>
      <c r="AC916" s="255" t="s">
        <v>1985</v>
      </c>
      <c r="AD916" s="256" t="s">
        <v>275</v>
      </c>
      <c r="AE916" s="257" t="s">
        <v>275</v>
      </c>
      <c r="AF916" s="258" t="s">
        <v>275</v>
      </c>
      <c r="AG916" s="255" t="s">
        <v>275</v>
      </c>
      <c r="AH916" s="259" t="s">
        <v>275</v>
      </c>
      <c r="AI916" s="260">
        <v>9002</v>
      </c>
      <c r="AJ916" s="94"/>
    </row>
    <row r="917" spans="1:36" ht="65" outlineLevel="1" x14ac:dyDescent="0.3">
      <c r="A917" s="251">
        <v>900</v>
      </c>
      <c r="B917" s="252" t="s">
        <v>275</v>
      </c>
      <c r="C917" s="252" t="s">
        <v>275</v>
      </c>
      <c r="D917" s="730" t="s">
        <v>1005</v>
      </c>
      <c r="E917" s="730" t="s">
        <v>275</v>
      </c>
      <c r="F917" s="253">
        <v>6</v>
      </c>
      <c r="G917" s="253">
        <v>61</v>
      </c>
      <c r="H917" s="253">
        <v>9004</v>
      </c>
      <c r="I917" s="253" t="s">
        <v>275</v>
      </c>
      <c r="J917" s="254" t="s">
        <v>926</v>
      </c>
      <c r="K917" s="254">
        <v>2.4371443393833764E-2</v>
      </c>
      <c r="L917" s="254">
        <v>3.0638118038748001E-4</v>
      </c>
      <c r="M917" s="254">
        <v>4.1445159278928317E-3</v>
      </c>
      <c r="N917" s="254">
        <v>0.2699904621797824</v>
      </c>
      <c r="O917" s="254">
        <v>8.6409928550129963E-3</v>
      </c>
      <c r="P917" s="254">
        <v>2.8556831620613083E-2</v>
      </c>
      <c r="Q917" s="254">
        <v>0.67540738090254615</v>
      </c>
      <c r="R917" s="254">
        <v>0</v>
      </c>
      <c r="S917" s="254">
        <v>2.1211758358495631E-3</v>
      </c>
      <c r="T917" s="254">
        <v>6.9814354129744413E-3</v>
      </c>
      <c r="U917" s="254">
        <v>0</v>
      </c>
      <c r="V917" s="254">
        <v>0</v>
      </c>
      <c r="W917" s="254">
        <v>2.1807382848144795E-3</v>
      </c>
      <c r="X917" s="254">
        <v>3.4079822857954571E-4</v>
      </c>
      <c r="Y917" s="254">
        <v>1.2357123654457271E-2</v>
      </c>
      <c r="Z917" s="254">
        <v>3.5875276477439566E-4</v>
      </c>
      <c r="AA917" s="254">
        <v>0.1877844553302378</v>
      </c>
      <c r="AB917" s="254" t="s">
        <v>275</v>
      </c>
      <c r="AC917" s="255" t="s">
        <v>1986</v>
      </c>
      <c r="AD917" s="256" t="s">
        <v>275</v>
      </c>
      <c r="AE917" s="257" t="s">
        <v>275</v>
      </c>
      <c r="AF917" s="258" t="s">
        <v>275</v>
      </c>
      <c r="AG917" s="255" t="s">
        <v>275</v>
      </c>
      <c r="AH917" s="259" t="s">
        <v>275</v>
      </c>
      <c r="AI917" s="260">
        <v>9004</v>
      </c>
      <c r="AJ917" s="94"/>
    </row>
    <row r="918" spans="1:36" x14ac:dyDescent="0.3">
      <c r="A918" s="138">
        <v>901</v>
      </c>
      <c r="B918" s="138" t="s">
        <v>923</v>
      </c>
      <c r="C918" s="172" t="s">
        <v>3531</v>
      </c>
      <c r="D918" s="138" t="s">
        <v>3532</v>
      </c>
      <c r="E918" s="172" t="s">
        <v>275</v>
      </c>
      <c r="F918" s="141" t="s">
        <v>275</v>
      </c>
      <c r="G918" s="141" t="s">
        <v>275</v>
      </c>
      <c r="H918" s="141" t="s">
        <v>275</v>
      </c>
      <c r="I918" s="141" t="s">
        <v>275</v>
      </c>
      <c r="J918" s="244" t="s">
        <v>275</v>
      </c>
      <c r="K918" s="244" t="s">
        <v>275</v>
      </c>
      <c r="L918" s="244" t="s">
        <v>275</v>
      </c>
      <c r="M918" s="244" t="s">
        <v>275</v>
      </c>
      <c r="N918" s="244" t="s">
        <v>275</v>
      </c>
      <c r="O918" s="244" t="s">
        <v>275</v>
      </c>
      <c r="P918" s="244" t="s">
        <v>275</v>
      </c>
      <c r="Q918" s="244" t="s">
        <v>275</v>
      </c>
      <c r="R918" s="244" t="s">
        <v>275</v>
      </c>
      <c r="S918" s="244" t="s">
        <v>275</v>
      </c>
      <c r="T918" s="244" t="s">
        <v>275</v>
      </c>
      <c r="U918" s="244" t="s">
        <v>275</v>
      </c>
      <c r="V918" s="244" t="s">
        <v>275</v>
      </c>
      <c r="W918" s="244" t="s">
        <v>275</v>
      </c>
      <c r="X918" s="244" t="s">
        <v>275</v>
      </c>
      <c r="Y918" s="244" t="s">
        <v>275</v>
      </c>
      <c r="Z918" s="244" t="s">
        <v>275</v>
      </c>
      <c r="AA918" s="244" t="s">
        <v>275</v>
      </c>
      <c r="AB918" s="244" t="s">
        <v>275</v>
      </c>
      <c r="AC918" s="140" t="s">
        <v>275</v>
      </c>
      <c r="AD918" s="341" t="s">
        <v>275</v>
      </c>
      <c r="AE918" s="143" t="s">
        <v>275</v>
      </c>
      <c r="AF918" s="142" t="s">
        <v>275</v>
      </c>
      <c r="AG918" s="140" t="s">
        <v>275</v>
      </c>
      <c r="AH918" s="144" t="s">
        <v>275</v>
      </c>
      <c r="AI918" s="141" t="s">
        <v>275</v>
      </c>
      <c r="AJ918" s="94"/>
    </row>
    <row r="919" spans="1:36" outlineLevel="1" x14ac:dyDescent="0.3">
      <c r="A919" s="145">
        <v>902</v>
      </c>
      <c r="B919" s="146" t="s">
        <v>923</v>
      </c>
      <c r="C919" s="146" t="s">
        <v>3533</v>
      </c>
      <c r="D919" s="145" t="s">
        <v>3534</v>
      </c>
      <c r="E919" s="245" t="s">
        <v>275</v>
      </c>
      <c r="F919" s="246" t="s">
        <v>275</v>
      </c>
      <c r="G919" s="246" t="s">
        <v>275</v>
      </c>
      <c r="H919" s="246" t="s">
        <v>275</v>
      </c>
      <c r="I919" s="246" t="s">
        <v>275</v>
      </c>
      <c r="J919" s="150" t="s">
        <v>925</v>
      </c>
      <c r="K919" s="150">
        <f>K920</f>
        <v>0.14193221411122742</v>
      </c>
      <c r="L919" s="150">
        <f t="shared" ref="L919:AA919" si="391">L920</f>
        <v>0.94248728913487267</v>
      </c>
      <c r="M919" s="150">
        <f t="shared" si="391"/>
        <v>5.6995458687940381</v>
      </c>
      <c r="N919" s="150">
        <f t="shared" si="391"/>
        <v>2.6149008240107614</v>
      </c>
      <c r="O919" s="150">
        <f t="shared" si="391"/>
        <v>1.9416311816463161</v>
      </c>
      <c r="P919" s="150">
        <f t="shared" si="391"/>
        <v>0.21840382601186936</v>
      </c>
      <c r="Q919" s="150">
        <f t="shared" si="391"/>
        <v>11.428172322183086</v>
      </c>
      <c r="R919" s="150">
        <f t="shared" si="391"/>
        <v>3.7077985212296918</v>
      </c>
      <c r="S919" s="150">
        <f t="shared" si="391"/>
        <v>0.73517039570399567</v>
      </c>
      <c r="T919" s="150">
        <f t="shared" si="391"/>
        <v>13.628145611035212</v>
      </c>
      <c r="U919" s="150">
        <f t="shared" si="391"/>
        <v>3.0664902046670321</v>
      </c>
      <c r="V919" s="150">
        <f t="shared" si="391"/>
        <v>1.5027890015172689</v>
      </c>
      <c r="W919" s="150">
        <f t="shared" si="391"/>
        <v>3.6268458902636023</v>
      </c>
      <c r="X919" s="150">
        <f t="shared" si="391"/>
        <v>20.496678689258129</v>
      </c>
      <c r="Y919" s="150">
        <f t="shared" si="391"/>
        <v>8.7768309004479441</v>
      </c>
      <c r="Z919" s="150">
        <f t="shared" si="391"/>
        <v>2.131661159755853E-2</v>
      </c>
      <c r="AA919" s="150">
        <f t="shared" si="391"/>
        <v>0.16857012662887924</v>
      </c>
      <c r="AB919" s="150" t="s">
        <v>925</v>
      </c>
      <c r="AC919" s="148" t="s">
        <v>3543</v>
      </c>
      <c r="AD919" s="247" t="s">
        <v>275</v>
      </c>
      <c r="AE919" s="248" t="s">
        <v>275</v>
      </c>
      <c r="AF919" s="249" t="s">
        <v>275</v>
      </c>
      <c r="AG919" s="148" t="s">
        <v>275</v>
      </c>
      <c r="AH919" s="250" t="s">
        <v>275</v>
      </c>
      <c r="AI919" s="149" t="s">
        <v>275</v>
      </c>
      <c r="AJ919" s="94"/>
    </row>
    <row r="920" spans="1:36" ht="26" outlineLevel="1" x14ac:dyDescent="0.3">
      <c r="A920" s="145">
        <v>903</v>
      </c>
      <c r="B920" s="146" t="s">
        <v>923</v>
      </c>
      <c r="C920" s="527" t="s">
        <v>3542</v>
      </c>
      <c r="D920" s="145" t="s">
        <v>3539</v>
      </c>
      <c r="E920" s="245" t="s">
        <v>275</v>
      </c>
      <c r="F920" s="246" t="s">
        <v>275</v>
      </c>
      <c r="G920" s="246" t="s">
        <v>275</v>
      </c>
      <c r="H920" s="246" t="s">
        <v>275</v>
      </c>
      <c r="I920" s="246" t="s">
        <v>275</v>
      </c>
      <c r="J920" s="150" t="s">
        <v>925</v>
      </c>
      <c r="K920" s="150">
        <f t="shared" ref="K920:AA920" si="392">K923+K924*$AD$924+K925*$AD$925</f>
        <v>0.14193221411122742</v>
      </c>
      <c r="L920" s="150">
        <f t="shared" si="392"/>
        <v>0.94248728913487267</v>
      </c>
      <c r="M920" s="150">
        <f t="shared" si="392"/>
        <v>5.6995458687940381</v>
      </c>
      <c r="N920" s="150">
        <f t="shared" si="392"/>
        <v>2.6149008240107614</v>
      </c>
      <c r="O920" s="150">
        <f t="shared" si="392"/>
        <v>1.9416311816463161</v>
      </c>
      <c r="P920" s="150">
        <f t="shared" si="392"/>
        <v>0.21840382601186936</v>
      </c>
      <c r="Q920" s="150">
        <f t="shared" si="392"/>
        <v>11.428172322183086</v>
      </c>
      <c r="R920" s="150">
        <f t="shared" si="392"/>
        <v>3.7077985212296918</v>
      </c>
      <c r="S920" s="150">
        <f t="shared" si="392"/>
        <v>0.73517039570399567</v>
      </c>
      <c r="T920" s="150">
        <f t="shared" si="392"/>
        <v>13.628145611035212</v>
      </c>
      <c r="U920" s="150">
        <f t="shared" si="392"/>
        <v>3.0664902046670321</v>
      </c>
      <c r="V920" s="150">
        <f t="shared" si="392"/>
        <v>1.5027890015172689</v>
      </c>
      <c r="W920" s="150">
        <f t="shared" si="392"/>
        <v>3.6268458902636023</v>
      </c>
      <c r="X920" s="150">
        <f t="shared" si="392"/>
        <v>20.496678689258129</v>
      </c>
      <c r="Y920" s="150">
        <f t="shared" si="392"/>
        <v>8.7768309004479441</v>
      </c>
      <c r="Z920" s="150">
        <f t="shared" si="392"/>
        <v>2.131661159755853E-2</v>
      </c>
      <c r="AA920" s="150">
        <f t="shared" si="392"/>
        <v>0.16857012662887924</v>
      </c>
      <c r="AB920" s="150" t="s">
        <v>925</v>
      </c>
      <c r="AC920" s="148" t="s">
        <v>2448</v>
      </c>
      <c r="AD920" s="247" t="s">
        <v>275</v>
      </c>
      <c r="AE920" s="248" t="s">
        <v>275</v>
      </c>
      <c r="AF920" s="249" t="s">
        <v>275</v>
      </c>
      <c r="AG920" s="148" t="s">
        <v>275</v>
      </c>
      <c r="AH920" s="250" t="s">
        <v>275</v>
      </c>
      <c r="AI920" s="149" t="s">
        <v>275</v>
      </c>
      <c r="AJ920" s="94"/>
    </row>
    <row r="921" spans="1:36" ht="26" outlineLevel="1" x14ac:dyDescent="0.3">
      <c r="A921" s="145">
        <v>904</v>
      </c>
      <c r="B921" s="146" t="s">
        <v>923</v>
      </c>
      <c r="C921" s="527" t="s">
        <v>3542</v>
      </c>
      <c r="D921" s="145" t="s">
        <v>3540</v>
      </c>
      <c r="E921" s="245" t="s">
        <v>275</v>
      </c>
      <c r="F921" s="246" t="s">
        <v>275</v>
      </c>
      <c r="G921" s="246" t="s">
        <v>275</v>
      </c>
      <c r="H921" s="246" t="s">
        <v>275</v>
      </c>
      <c r="I921" s="246" t="s">
        <v>275</v>
      </c>
      <c r="J921" s="150" t="s">
        <v>925</v>
      </c>
      <c r="K921" s="150">
        <f t="shared" ref="K921:AA921" si="393">K923+K924*$AD$924</f>
        <v>8.7973377914983594E-2</v>
      </c>
      <c r="L921" s="150">
        <f t="shared" si="393"/>
        <v>0.16319949616197968</v>
      </c>
      <c r="M921" s="150">
        <f t="shared" si="393"/>
        <v>5.6677561383141963</v>
      </c>
      <c r="N921" s="150">
        <f t="shared" si="393"/>
        <v>1.2065215208271995</v>
      </c>
      <c r="O921" s="150">
        <f t="shared" si="393"/>
        <v>1.8330108585927078</v>
      </c>
      <c r="P921" s="150">
        <f t="shared" si="393"/>
        <v>7.6498335877690546E-2</v>
      </c>
      <c r="Q921" s="150">
        <f t="shared" si="393"/>
        <v>7.7605131320067775</v>
      </c>
      <c r="R921" s="150">
        <f t="shared" si="393"/>
        <v>0.70763462298427293</v>
      </c>
      <c r="S921" s="150">
        <f t="shared" si="393"/>
        <v>0.62122530182213687</v>
      </c>
      <c r="T921" s="150">
        <f t="shared" si="393"/>
        <v>8.6205577716943491</v>
      </c>
      <c r="U921" s="150">
        <f t="shared" si="393"/>
        <v>1.3419111294184844</v>
      </c>
      <c r="V921" s="150">
        <f t="shared" si="393"/>
        <v>7.0988616684836803E-2</v>
      </c>
      <c r="W921" s="150">
        <f t="shared" si="393"/>
        <v>3.6154461045288242</v>
      </c>
      <c r="X921" s="150">
        <f t="shared" si="393"/>
        <v>20.469325129809494</v>
      </c>
      <c r="Y921" s="150">
        <f t="shared" si="393"/>
        <v>6.8181958873695159</v>
      </c>
      <c r="Z921" s="150">
        <f t="shared" si="393"/>
        <v>3.9784070744135324E-3</v>
      </c>
      <c r="AA921" s="150">
        <f t="shared" si="393"/>
        <v>0.16857012662887924</v>
      </c>
      <c r="AB921" s="150" t="s">
        <v>925</v>
      </c>
      <c r="AC921" s="148" t="s">
        <v>2449</v>
      </c>
      <c r="AD921" s="247" t="s">
        <v>275</v>
      </c>
      <c r="AE921" s="248" t="s">
        <v>275</v>
      </c>
      <c r="AF921" s="249" t="s">
        <v>275</v>
      </c>
      <c r="AG921" s="148" t="s">
        <v>275</v>
      </c>
      <c r="AH921" s="250" t="s">
        <v>275</v>
      </c>
      <c r="AI921" s="149" t="s">
        <v>275</v>
      </c>
      <c r="AJ921" s="94"/>
    </row>
    <row r="922" spans="1:36" ht="26" outlineLevel="1" x14ac:dyDescent="0.3">
      <c r="A922" s="145">
        <v>905</v>
      </c>
      <c r="B922" s="146" t="s">
        <v>923</v>
      </c>
      <c r="C922" s="527" t="s">
        <v>3542</v>
      </c>
      <c r="D922" s="145" t="s">
        <v>3541</v>
      </c>
      <c r="E922" s="245" t="s">
        <v>275</v>
      </c>
      <c r="F922" s="246" t="s">
        <v>275</v>
      </c>
      <c r="G922" s="246" t="s">
        <v>275</v>
      </c>
      <c r="H922" s="246" t="s">
        <v>275</v>
      </c>
      <c r="I922" s="246" t="s">
        <v>275</v>
      </c>
      <c r="J922" s="150" t="s">
        <v>925</v>
      </c>
      <c r="K922" s="150">
        <f t="shared" ref="K922:AA922" si="394">K923+K925*$AD$925</f>
        <v>0.1381091000515457</v>
      </c>
      <c r="L922" s="150">
        <f t="shared" si="394"/>
        <v>0.86458922248957415</v>
      </c>
      <c r="M922" s="150">
        <f t="shared" si="394"/>
        <v>5.6985097532134903</v>
      </c>
      <c r="N922" s="150">
        <f t="shared" si="394"/>
        <v>1.4569146366443342</v>
      </c>
      <c r="O922" s="150">
        <f t="shared" si="394"/>
        <v>1.8750381397544047</v>
      </c>
      <c r="P922" s="150">
        <f t="shared" si="394"/>
        <v>0.14190549013417883</v>
      </c>
      <c r="Q922" s="150">
        <f t="shared" si="394"/>
        <v>8.6038295480219205</v>
      </c>
      <c r="R922" s="150">
        <f t="shared" si="394"/>
        <v>3.3005453347811327</v>
      </c>
      <c r="S922" s="150">
        <f t="shared" si="394"/>
        <v>0.69155048285916687</v>
      </c>
      <c r="T922" s="150">
        <f t="shared" si="394"/>
        <v>10.339415688607122</v>
      </c>
      <c r="U922" s="150">
        <f t="shared" si="394"/>
        <v>1.7980234087080655</v>
      </c>
      <c r="V922" s="150">
        <f t="shared" si="394"/>
        <v>1.4318003848324321</v>
      </c>
      <c r="W922" s="150">
        <f t="shared" si="394"/>
        <v>3.6169258186460418</v>
      </c>
      <c r="X922" s="150">
        <f t="shared" si="394"/>
        <v>20.472995788575282</v>
      </c>
      <c r="Y922" s="150">
        <f t="shared" si="394"/>
        <v>7.9630809419341668</v>
      </c>
      <c r="Z922" s="150">
        <f t="shared" si="394"/>
        <v>1.7616289918815663E-2</v>
      </c>
      <c r="AA922" s="150">
        <f t="shared" si="394"/>
        <v>0.16857012662887924</v>
      </c>
      <c r="AB922" s="150" t="s">
        <v>925</v>
      </c>
      <c r="AC922" s="148" t="s">
        <v>2450</v>
      </c>
      <c r="AD922" s="247" t="s">
        <v>275</v>
      </c>
      <c r="AE922" s="248" t="s">
        <v>275</v>
      </c>
      <c r="AF922" s="249" t="s">
        <v>275</v>
      </c>
      <c r="AG922" s="148" t="s">
        <v>275</v>
      </c>
      <c r="AH922" s="250" t="s">
        <v>275</v>
      </c>
      <c r="AI922" s="149" t="s">
        <v>275</v>
      </c>
      <c r="AJ922" s="94"/>
    </row>
    <row r="923" spans="1:36" ht="52" outlineLevel="1" x14ac:dyDescent="0.3">
      <c r="A923" s="165">
        <v>906</v>
      </c>
      <c r="B923" s="166" t="s">
        <v>923</v>
      </c>
      <c r="C923" s="531" t="s">
        <v>3542</v>
      </c>
      <c r="D923" s="165" t="s">
        <v>2374</v>
      </c>
      <c r="E923" s="188" t="s">
        <v>3932</v>
      </c>
      <c r="F923" s="189">
        <v>4</v>
      </c>
      <c r="G923" s="190">
        <v>43</v>
      </c>
      <c r="H923" s="190">
        <v>446</v>
      </c>
      <c r="I923" s="190">
        <v>446</v>
      </c>
      <c r="J923" s="170" t="s">
        <v>925</v>
      </c>
      <c r="K923" s="170">
        <v>8.4150263855301874E-2</v>
      </c>
      <c r="L923" s="170">
        <v>8.5301429516681196E-2</v>
      </c>
      <c r="M923" s="170">
        <v>5.6667200227336485</v>
      </c>
      <c r="N923" s="170">
        <v>4.8535333460772018E-2</v>
      </c>
      <c r="O923" s="170">
        <v>1.7664178167007965</v>
      </c>
      <c r="P923" s="170">
        <v>0</v>
      </c>
      <c r="Q923" s="170">
        <v>4.9361703578456124</v>
      </c>
      <c r="R923" s="170">
        <v>0.30038143653571409</v>
      </c>
      <c r="S923" s="170">
        <v>0.57760538897730807</v>
      </c>
      <c r="T923" s="170">
        <v>5.3318278492662596</v>
      </c>
      <c r="U923" s="170">
        <v>7.3444333459517883E-2</v>
      </c>
      <c r="V923" s="170">
        <v>0</v>
      </c>
      <c r="W923" s="170">
        <v>3.6055260329112637</v>
      </c>
      <c r="X923" s="170">
        <v>20.445642229126648</v>
      </c>
      <c r="Y923" s="170">
        <v>6.0044459288557386</v>
      </c>
      <c r="Z923" s="170">
        <v>2.7808539567066238E-4</v>
      </c>
      <c r="AA923" s="170">
        <v>0.16857012662887924</v>
      </c>
      <c r="AB923" s="170" t="s">
        <v>925</v>
      </c>
      <c r="AC923" s="191" t="s">
        <v>1923</v>
      </c>
      <c r="AD923" s="241" t="s">
        <v>275</v>
      </c>
      <c r="AE923" s="193" t="s">
        <v>275</v>
      </c>
      <c r="AF923" s="192" t="s">
        <v>275</v>
      </c>
      <c r="AG923" s="191" t="s">
        <v>275</v>
      </c>
      <c r="AH923" s="194" t="s">
        <v>275</v>
      </c>
      <c r="AI923" s="169" t="s">
        <v>275</v>
      </c>
      <c r="AJ923" s="94"/>
    </row>
    <row r="924" spans="1:36" ht="78" outlineLevel="1" x14ac:dyDescent="0.3">
      <c r="A924" s="165">
        <v>907</v>
      </c>
      <c r="B924" s="166" t="s">
        <v>923</v>
      </c>
      <c r="C924" s="166" t="s">
        <v>275</v>
      </c>
      <c r="D924" s="165" t="s">
        <v>1433</v>
      </c>
      <c r="E924" s="240" t="s">
        <v>3933</v>
      </c>
      <c r="F924" s="189">
        <v>6</v>
      </c>
      <c r="G924" s="189">
        <v>61</v>
      </c>
      <c r="H924" s="189">
        <v>447</v>
      </c>
      <c r="I924" s="189">
        <v>447</v>
      </c>
      <c r="J924" s="170" t="s">
        <v>926</v>
      </c>
      <c r="K924" s="170">
        <v>2.0851264081504116E-3</v>
      </c>
      <c r="L924" s="170">
        <v>4.2485605548345788E-2</v>
      </c>
      <c r="M924" s="170">
        <v>5.6509743763071528E-4</v>
      </c>
      <c r="N924" s="170">
        <v>0.63156566658964952</v>
      </c>
      <c r="O924" s="170">
        <v>3.6319845047848499E-2</v>
      </c>
      <c r="P924" s="170">
        <v>4.1722192387692425E-2</v>
      </c>
      <c r="Q924" s="170">
        <v>1.5403965490274993</v>
      </c>
      <c r="R924" s="170">
        <v>0.22211588788904396</v>
      </c>
      <c r="S924" s="170">
        <v>2.3790300465569621E-2</v>
      </c>
      <c r="T924" s="170">
        <v>1.7936732996922802</v>
      </c>
      <c r="U924" s="170">
        <v>0.69182179051602033</v>
      </c>
      <c r="V924" s="170">
        <v>3.871719153990999E-2</v>
      </c>
      <c r="W924" s="170">
        <v>5.4104070602174863E-3</v>
      </c>
      <c r="X924" s="170">
        <v>1.2916654032424894E-2</v>
      </c>
      <c r="Y924" s="170">
        <v>0.44381922737341395</v>
      </c>
      <c r="Z924" s="170">
        <v>2.0181554435863614E-3</v>
      </c>
      <c r="AA924" s="170">
        <v>0</v>
      </c>
      <c r="AB924" s="170" t="s">
        <v>926</v>
      </c>
      <c r="AC924" s="191" t="s">
        <v>1923</v>
      </c>
      <c r="AD924" s="241">
        <f>1/(1.01*0.54)</f>
        <v>1.8335166850018336</v>
      </c>
      <c r="AE924" s="193" t="s">
        <v>2445</v>
      </c>
      <c r="AF924" s="192" t="s">
        <v>2373</v>
      </c>
      <c r="AG924" s="191" t="s">
        <v>2361</v>
      </c>
      <c r="AH924" s="194" t="s">
        <v>2372</v>
      </c>
      <c r="AI924" s="169" t="s">
        <v>275</v>
      </c>
      <c r="AJ924" s="94"/>
    </row>
    <row r="925" spans="1:36" ht="78" outlineLevel="1" x14ac:dyDescent="0.3">
      <c r="A925" s="165">
        <v>908</v>
      </c>
      <c r="B925" s="166" t="s">
        <v>923</v>
      </c>
      <c r="C925" s="166" t="s">
        <v>275</v>
      </c>
      <c r="D925" s="165" t="s">
        <v>1434</v>
      </c>
      <c r="E925" s="240" t="s">
        <v>3934</v>
      </c>
      <c r="F925" s="189">
        <v>6</v>
      </c>
      <c r="G925" s="189">
        <v>61</v>
      </c>
      <c r="H925" s="189">
        <v>448</v>
      </c>
      <c r="I925" s="189">
        <v>448</v>
      </c>
      <c r="J925" s="170" t="s">
        <v>926</v>
      </c>
      <c r="K925" s="170">
        <v>2.9429149261431371E-2</v>
      </c>
      <c r="L925" s="170">
        <v>0.42502356228741578</v>
      </c>
      <c r="M925" s="170">
        <v>1.7338119003705778E-2</v>
      </c>
      <c r="N925" s="170">
        <v>0.76813007195631466</v>
      </c>
      <c r="O925" s="170">
        <v>5.9241524193437915E-2</v>
      </c>
      <c r="P925" s="170">
        <v>7.7395254319181137E-2</v>
      </c>
      <c r="Q925" s="170">
        <v>2.0003413223221584</v>
      </c>
      <c r="R925" s="170">
        <v>1.6362893901030513</v>
      </c>
      <c r="S925" s="170">
        <v>6.214565420316577E-2</v>
      </c>
      <c r="T925" s="170">
        <v>2.7311384075765068</v>
      </c>
      <c r="U925" s="170">
        <v>0.94058542764055786</v>
      </c>
      <c r="V925" s="170">
        <v>0.78090392988760848</v>
      </c>
      <c r="W925" s="170">
        <v>6.2174431397479402E-3</v>
      </c>
      <c r="X925" s="170">
        <v>1.4918631323285065E-2</v>
      </c>
      <c r="Y925" s="170">
        <v>1.0682395361329746</v>
      </c>
      <c r="Z925" s="170">
        <v>9.4562567469232816E-3</v>
      </c>
      <c r="AA925" s="170">
        <v>0</v>
      </c>
      <c r="AB925" s="170" t="s">
        <v>926</v>
      </c>
      <c r="AC925" s="191" t="s">
        <v>1923</v>
      </c>
      <c r="AD925" s="241">
        <f>1/(1.01*0.54)</f>
        <v>1.8335166850018336</v>
      </c>
      <c r="AE925" s="193" t="s">
        <v>2446</v>
      </c>
      <c r="AF925" s="192" t="s">
        <v>2373</v>
      </c>
      <c r="AG925" s="191" t="s">
        <v>2361</v>
      </c>
      <c r="AH925" s="194" t="s">
        <v>2372</v>
      </c>
      <c r="AI925" s="169" t="s">
        <v>275</v>
      </c>
      <c r="AJ925" s="94"/>
    </row>
    <row r="926" spans="1:36" ht="26" x14ac:dyDescent="0.3">
      <c r="A926" s="138">
        <v>909</v>
      </c>
      <c r="B926" s="138" t="s">
        <v>923</v>
      </c>
      <c r="C926" s="172" t="s">
        <v>108</v>
      </c>
      <c r="D926" s="138" t="s">
        <v>293</v>
      </c>
      <c r="E926" s="172" t="s">
        <v>275</v>
      </c>
      <c r="F926" s="141" t="s">
        <v>275</v>
      </c>
      <c r="G926" s="141" t="s">
        <v>275</v>
      </c>
      <c r="H926" s="141" t="s">
        <v>275</v>
      </c>
      <c r="I926" s="141" t="s">
        <v>275</v>
      </c>
      <c r="J926" s="244" t="s">
        <v>275</v>
      </c>
      <c r="K926" s="244" t="s">
        <v>275</v>
      </c>
      <c r="L926" s="244" t="s">
        <v>275</v>
      </c>
      <c r="M926" s="244" t="s">
        <v>275</v>
      </c>
      <c r="N926" s="244" t="s">
        <v>275</v>
      </c>
      <c r="O926" s="244" t="s">
        <v>275</v>
      </c>
      <c r="P926" s="244" t="s">
        <v>275</v>
      </c>
      <c r="Q926" s="244" t="s">
        <v>275</v>
      </c>
      <c r="R926" s="244" t="s">
        <v>275</v>
      </c>
      <c r="S926" s="244" t="s">
        <v>275</v>
      </c>
      <c r="T926" s="244" t="s">
        <v>275</v>
      </c>
      <c r="U926" s="244" t="s">
        <v>275</v>
      </c>
      <c r="V926" s="244" t="s">
        <v>275</v>
      </c>
      <c r="W926" s="244" t="s">
        <v>275</v>
      </c>
      <c r="X926" s="244" t="s">
        <v>275</v>
      </c>
      <c r="Y926" s="244" t="s">
        <v>275</v>
      </c>
      <c r="Z926" s="244" t="s">
        <v>275</v>
      </c>
      <c r="AA926" s="244" t="s">
        <v>275</v>
      </c>
      <c r="AB926" s="244" t="s">
        <v>275</v>
      </c>
      <c r="AC926" s="140" t="s">
        <v>275</v>
      </c>
      <c r="AD926" s="341" t="s">
        <v>275</v>
      </c>
      <c r="AE926" s="143" t="s">
        <v>275</v>
      </c>
      <c r="AF926" s="142" t="s">
        <v>275</v>
      </c>
      <c r="AG926" s="140" t="s">
        <v>275</v>
      </c>
      <c r="AH926" s="144" t="s">
        <v>275</v>
      </c>
      <c r="AI926" s="141" t="s">
        <v>275</v>
      </c>
      <c r="AJ926" s="94"/>
    </row>
    <row r="927" spans="1:36" ht="26" outlineLevel="1" x14ac:dyDescent="0.3">
      <c r="A927" s="165">
        <v>910</v>
      </c>
      <c r="B927" s="166" t="s">
        <v>275</v>
      </c>
      <c r="C927" s="614" t="s">
        <v>275</v>
      </c>
      <c r="D927" s="166" t="s">
        <v>1006</v>
      </c>
      <c r="E927" s="166" t="s">
        <v>1006</v>
      </c>
      <c r="F927" s="282">
        <f>FLOOR(G927/10, 1)</f>
        <v>7</v>
      </c>
      <c r="G927" s="282">
        <v>70</v>
      </c>
      <c r="H927" s="282" t="s">
        <v>275</v>
      </c>
      <c r="I927" s="282" t="s">
        <v>275</v>
      </c>
      <c r="J927" s="724" t="s">
        <v>926</v>
      </c>
      <c r="K927" s="724">
        <v>101.47871034547124</v>
      </c>
      <c r="L927" s="724">
        <v>91.475885776779322</v>
      </c>
      <c r="M927" s="724">
        <v>32.874906111610628</v>
      </c>
      <c r="N927" s="724">
        <v>85.323785270792683</v>
      </c>
      <c r="O927" s="724">
        <v>86.231898035461711</v>
      </c>
      <c r="P927" s="724">
        <v>114.88169114734488</v>
      </c>
      <c r="Q927" s="724">
        <v>98.850343720883657</v>
      </c>
      <c r="R927" s="724">
        <v>110.43850080863234</v>
      </c>
      <c r="S927" s="724">
        <v>31.290040999082919</v>
      </c>
      <c r="T927" s="724">
        <v>129.49907039757542</v>
      </c>
      <c r="U927" s="724">
        <v>120.55600556343234</v>
      </c>
      <c r="V927" s="724">
        <v>107.15634952444086</v>
      </c>
      <c r="W927" s="724">
        <v>35.848533654187314</v>
      </c>
      <c r="X927" s="724">
        <v>107.70926315329757</v>
      </c>
      <c r="Y927" s="724">
        <v>87.360035831610489</v>
      </c>
      <c r="Z927" s="724">
        <v>29.707349707848149</v>
      </c>
      <c r="AA927" s="724">
        <v>59.762446370976861</v>
      </c>
      <c r="AB927" s="724" t="s">
        <v>275</v>
      </c>
      <c r="AC927" s="614" t="s">
        <v>1946</v>
      </c>
      <c r="AD927" s="724" t="s">
        <v>275</v>
      </c>
      <c r="AE927" s="725" t="s">
        <v>275</v>
      </c>
      <c r="AF927" s="282" t="s">
        <v>275</v>
      </c>
      <c r="AG927" s="614" t="s">
        <v>275</v>
      </c>
      <c r="AH927" s="726" t="s">
        <v>275</v>
      </c>
      <c r="AI927" s="282" t="s">
        <v>275</v>
      </c>
      <c r="AJ927" s="94"/>
    </row>
    <row r="928" spans="1:36" ht="65" outlineLevel="1" x14ac:dyDescent="0.3">
      <c r="A928" s="251">
        <v>911</v>
      </c>
      <c r="B928" s="252" t="s">
        <v>275</v>
      </c>
      <c r="C928" s="252" t="s">
        <v>275</v>
      </c>
      <c r="D928" s="730" t="s">
        <v>2187</v>
      </c>
      <c r="E928" s="730" t="s">
        <v>275</v>
      </c>
      <c r="F928" s="253">
        <v>7</v>
      </c>
      <c r="G928" s="253">
        <v>70</v>
      </c>
      <c r="H928" s="253">
        <v>9011</v>
      </c>
      <c r="I928" s="253" t="s">
        <v>275</v>
      </c>
      <c r="J928" s="254" t="s">
        <v>925</v>
      </c>
      <c r="K928" s="254">
        <v>38.161459484169782</v>
      </c>
      <c r="L928" s="254">
        <v>0</v>
      </c>
      <c r="M928" s="254">
        <v>12.580138994335165</v>
      </c>
      <c r="N928" s="254">
        <v>0.34323713118631544</v>
      </c>
      <c r="O928" s="254">
        <v>17.838250872775241</v>
      </c>
      <c r="P928" s="254">
        <v>42.778621494204884</v>
      </c>
      <c r="Q928" s="254">
        <v>1.3399798055706888E-3</v>
      </c>
      <c r="R928" s="254">
        <v>0</v>
      </c>
      <c r="S928" s="254">
        <v>5.9866955840813505</v>
      </c>
      <c r="T928" s="254">
        <v>2.4781832567270462E-5</v>
      </c>
      <c r="U928" s="254">
        <v>0</v>
      </c>
      <c r="V928" s="254">
        <v>3.2384254708277953</v>
      </c>
      <c r="W928" s="254">
        <v>5.6211757664991771</v>
      </c>
      <c r="X928" s="254">
        <v>50.90861235711337</v>
      </c>
      <c r="Y928" s="254">
        <v>0</v>
      </c>
      <c r="Z928" s="254">
        <v>11.044980633827207</v>
      </c>
      <c r="AA928" s="254">
        <v>9.6585006521557853E-2</v>
      </c>
      <c r="AB928" s="254" t="s">
        <v>275</v>
      </c>
      <c r="AC928" s="255" t="s">
        <v>1987</v>
      </c>
      <c r="AD928" s="256" t="s">
        <v>275</v>
      </c>
      <c r="AE928" s="257" t="s">
        <v>275</v>
      </c>
      <c r="AF928" s="258" t="s">
        <v>275</v>
      </c>
      <c r="AG928" s="255" t="s">
        <v>275</v>
      </c>
      <c r="AH928" s="259" t="s">
        <v>275</v>
      </c>
      <c r="AI928" s="260">
        <v>9011</v>
      </c>
      <c r="AJ928" s="94"/>
    </row>
    <row r="929" spans="1:36" ht="26" outlineLevel="1" x14ac:dyDescent="0.3">
      <c r="A929" s="152">
        <v>912</v>
      </c>
      <c r="B929" s="153" t="s">
        <v>923</v>
      </c>
      <c r="C929" s="153" t="s">
        <v>479</v>
      </c>
      <c r="D929" s="431" t="s">
        <v>2161</v>
      </c>
      <c r="E929" s="431" t="s">
        <v>275</v>
      </c>
      <c r="F929" s="388" t="s">
        <v>275</v>
      </c>
      <c r="G929" s="388" t="s">
        <v>275</v>
      </c>
      <c r="H929" s="388" t="s">
        <v>275</v>
      </c>
      <c r="I929" s="388" t="s">
        <v>275</v>
      </c>
      <c r="J929" s="157" t="s">
        <v>925</v>
      </c>
      <c r="K929" s="157">
        <f t="shared" ref="K929:AA929" si="395">K930+K932+K931</f>
        <v>99.682210228824488</v>
      </c>
      <c r="L929" s="157">
        <f t="shared" si="395"/>
        <v>86.273783013321406</v>
      </c>
      <c r="M929" s="157">
        <f t="shared" si="395"/>
        <v>31.379245805719734</v>
      </c>
      <c r="N929" s="157">
        <f t="shared" si="395"/>
        <v>80.359173756135149</v>
      </c>
      <c r="O929" s="157">
        <f t="shared" si="395"/>
        <v>84.175053996025696</v>
      </c>
      <c r="P929" s="157">
        <f t="shared" si="395"/>
        <v>99.102236296058905</v>
      </c>
      <c r="Q929" s="157">
        <f t="shared" si="395"/>
        <v>92.243974343614724</v>
      </c>
      <c r="R929" s="157">
        <f t="shared" si="395"/>
        <v>95.722261106181421</v>
      </c>
      <c r="S929" s="157">
        <f t="shared" si="395"/>
        <v>28.465131290680809</v>
      </c>
      <c r="T929" s="157">
        <f t="shared" si="395"/>
        <v>77.391659465547747</v>
      </c>
      <c r="U929" s="157">
        <f t="shared" si="395"/>
        <v>117.73198628484461</v>
      </c>
      <c r="V929" s="157">
        <f t="shared" si="395"/>
        <v>103.90427582715181</v>
      </c>
      <c r="W929" s="157">
        <f t="shared" si="395"/>
        <v>33.752083105231499</v>
      </c>
      <c r="X929" s="157">
        <f t="shared" si="395"/>
        <v>106.28885693338981</v>
      </c>
      <c r="Y929" s="157">
        <f t="shared" si="395"/>
        <v>78.092088715763282</v>
      </c>
      <c r="Z929" s="157">
        <f t="shared" si="395"/>
        <v>29.089348308816341</v>
      </c>
      <c r="AA929" s="157">
        <f t="shared" si="395"/>
        <v>45.701545367260003</v>
      </c>
      <c r="AB929" s="157" t="s">
        <v>925</v>
      </c>
      <c r="AC929" s="155" t="s">
        <v>2553</v>
      </c>
      <c r="AD929" s="389" t="s">
        <v>275</v>
      </c>
      <c r="AE929" s="250" t="s">
        <v>275</v>
      </c>
      <c r="AF929" s="390" t="s">
        <v>275</v>
      </c>
      <c r="AG929" s="155" t="s">
        <v>275</v>
      </c>
      <c r="AH929" s="250" t="s">
        <v>275</v>
      </c>
      <c r="AI929" s="156" t="s">
        <v>275</v>
      </c>
      <c r="AJ929" s="94"/>
    </row>
    <row r="930" spans="1:36" ht="39" outlineLevel="1" x14ac:dyDescent="0.3">
      <c r="A930" s="261">
        <v>913</v>
      </c>
      <c r="B930" s="262" t="s">
        <v>923</v>
      </c>
      <c r="C930" s="262" t="s">
        <v>479</v>
      </c>
      <c r="D930" s="263" t="s">
        <v>1007</v>
      </c>
      <c r="E930" s="263" t="s">
        <v>3935</v>
      </c>
      <c r="F930" s="264" t="s">
        <v>275</v>
      </c>
      <c r="G930" s="264" t="s">
        <v>275</v>
      </c>
      <c r="H930" s="264" t="s">
        <v>275</v>
      </c>
      <c r="I930" s="264">
        <v>156</v>
      </c>
      <c r="J930" s="265" t="s">
        <v>925</v>
      </c>
      <c r="K930" s="265">
        <v>38.16105574755354</v>
      </c>
      <c r="L930" s="265">
        <v>0</v>
      </c>
      <c r="M930" s="265">
        <v>12.58013899433517</v>
      </c>
      <c r="N930" s="265">
        <v>0.3432371311863146</v>
      </c>
      <c r="O930" s="265">
        <v>17.786713088849275</v>
      </c>
      <c r="P930" s="265">
        <v>42.77862149420492</v>
      </c>
      <c r="Q930" s="265">
        <v>0</v>
      </c>
      <c r="R930" s="265">
        <v>0</v>
      </c>
      <c r="S930" s="760">
        <v>4.2658903034186579</v>
      </c>
      <c r="T930" s="265">
        <v>5.4847629452978305E-6</v>
      </c>
      <c r="U930" s="265">
        <v>0</v>
      </c>
      <c r="V930" s="265">
        <v>3.2384254708277949</v>
      </c>
      <c r="W930" s="265">
        <v>5.6203027452614247</v>
      </c>
      <c r="X930" s="265">
        <v>50.908515897224703</v>
      </c>
      <c r="Y930" s="265">
        <v>0</v>
      </c>
      <c r="Z930" s="265">
        <v>11.044980633827199</v>
      </c>
      <c r="AA930" s="265">
        <v>9.658500652155784E-2</v>
      </c>
      <c r="AB930" s="265" t="s">
        <v>925</v>
      </c>
      <c r="AC930" s="269" t="s">
        <v>1967</v>
      </c>
      <c r="AD930" s="270" t="s">
        <v>275</v>
      </c>
      <c r="AE930" s="271" t="s">
        <v>275</v>
      </c>
      <c r="AF930" s="272" t="s">
        <v>275</v>
      </c>
      <c r="AG930" s="269" t="s">
        <v>275</v>
      </c>
      <c r="AH930" s="273" t="s">
        <v>275</v>
      </c>
      <c r="AI930" s="274">
        <v>9011</v>
      </c>
      <c r="AJ930" s="94"/>
    </row>
    <row r="931" spans="1:36" ht="78" outlineLevel="1" x14ac:dyDescent="0.3">
      <c r="A931" s="261">
        <v>914</v>
      </c>
      <c r="B931" s="262" t="s">
        <v>923</v>
      </c>
      <c r="C931" s="262" t="s">
        <v>275</v>
      </c>
      <c r="D931" s="263" t="s">
        <v>2188</v>
      </c>
      <c r="E931" s="263" t="s">
        <v>3936</v>
      </c>
      <c r="F931" s="264" t="s">
        <v>275</v>
      </c>
      <c r="G931" s="264" t="s">
        <v>275</v>
      </c>
      <c r="H931" s="264" t="s">
        <v>275</v>
      </c>
      <c r="I931" s="264">
        <v>165</v>
      </c>
      <c r="J931" s="265" t="s">
        <v>926</v>
      </c>
      <c r="K931" s="265">
        <v>0</v>
      </c>
      <c r="L931" s="265">
        <v>0</v>
      </c>
      <c r="M931" s="265">
        <v>0</v>
      </c>
      <c r="N931" s="265">
        <v>0</v>
      </c>
      <c r="O931" s="265">
        <v>3.1002861679919701E-6</v>
      </c>
      <c r="P931" s="265">
        <v>0</v>
      </c>
      <c r="Q931" s="265">
        <v>0</v>
      </c>
      <c r="R931" s="265">
        <v>0</v>
      </c>
      <c r="S931" s="760">
        <v>7.5353840890541021E-2</v>
      </c>
      <c r="T931" s="265">
        <v>0</v>
      </c>
      <c r="U931" s="265">
        <v>0</v>
      </c>
      <c r="V931" s="265">
        <v>0</v>
      </c>
      <c r="W931" s="265">
        <v>0</v>
      </c>
      <c r="X931" s="265">
        <v>0</v>
      </c>
      <c r="Y931" s="265">
        <v>0</v>
      </c>
      <c r="Z931" s="265">
        <v>0</v>
      </c>
      <c r="AA931" s="265">
        <v>0</v>
      </c>
      <c r="AB931" s="265" t="s">
        <v>926</v>
      </c>
      <c r="AC931" s="269" t="s">
        <v>1967</v>
      </c>
      <c r="AD931" s="270">
        <v>1</v>
      </c>
      <c r="AE931" s="271" t="s">
        <v>2407</v>
      </c>
      <c r="AF931" s="272" t="s">
        <v>275</v>
      </c>
      <c r="AG931" s="269" t="s">
        <v>275</v>
      </c>
      <c r="AH931" s="273" t="s">
        <v>275</v>
      </c>
      <c r="AI931" s="274">
        <v>9011</v>
      </c>
      <c r="AJ931" s="94"/>
    </row>
    <row r="932" spans="1:36" ht="78" outlineLevel="1" x14ac:dyDescent="0.3">
      <c r="A932" s="145">
        <v>915</v>
      </c>
      <c r="B932" s="146" t="s">
        <v>923</v>
      </c>
      <c r="C932" s="146" t="s">
        <v>275</v>
      </c>
      <c r="D932" s="245" t="s">
        <v>2928</v>
      </c>
      <c r="E932" s="245" t="s">
        <v>275</v>
      </c>
      <c r="F932" s="246" t="s">
        <v>275</v>
      </c>
      <c r="G932" s="246" t="s">
        <v>275</v>
      </c>
      <c r="H932" s="246" t="s">
        <v>275</v>
      </c>
      <c r="I932" s="246" t="s">
        <v>275</v>
      </c>
      <c r="J932" s="150" t="s">
        <v>926</v>
      </c>
      <c r="K932" s="150">
        <f>K933+K934+K936</f>
        <v>61.521154481270941</v>
      </c>
      <c r="L932" s="150">
        <f t="shared" ref="L932:AA932" si="396">L933+L934+L936</f>
        <v>86.273783013321406</v>
      </c>
      <c r="M932" s="150">
        <f t="shared" si="396"/>
        <v>18.799106811384565</v>
      </c>
      <c r="N932" s="150">
        <f t="shared" si="396"/>
        <v>80.015936624948836</v>
      </c>
      <c r="O932" s="150">
        <f t="shared" si="396"/>
        <v>66.388337806890249</v>
      </c>
      <c r="P932" s="150">
        <f t="shared" si="396"/>
        <v>56.323614801853985</v>
      </c>
      <c r="Q932" s="150">
        <f t="shared" si="396"/>
        <v>92.243974343614724</v>
      </c>
      <c r="R932" s="150">
        <f t="shared" si="396"/>
        <v>95.722261106181421</v>
      </c>
      <c r="S932" s="150">
        <f t="shared" si="396"/>
        <v>24.123887146371608</v>
      </c>
      <c r="T932" s="150">
        <f t="shared" si="396"/>
        <v>77.391653980784795</v>
      </c>
      <c r="U932" s="150">
        <f t="shared" si="396"/>
        <v>117.73198628484461</v>
      </c>
      <c r="V932" s="150">
        <f t="shared" si="396"/>
        <v>100.66585035632401</v>
      </c>
      <c r="W932" s="150">
        <f t="shared" si="396"/>
        <v>28.131780359970076</v>
      </c>
      <c r="X932" s="150">
        <f t="shared" si="396"/>
        <v>55.380341036165113</v>
      </c>
      <c r="Y932" s="150">
        <f t="shared" si="396"/>
        <v>78.092088715763282</v>
      </c>
      <c r="Z932" s="150">
        <f t="shared" si="396"/>
        <v>18.04436767498914</v>
      </c>
      <c r="AA932" s="150">
        <f t="shared" si="396"/>
        <v>45.604960360738446</v>
      </c>
      <c r="AB932" s="150" t="s">
        <v>926</v>
      </c>
      <c r="AC932" s="148" t="s">
        <v>2163</v>
      </c>
      <c r="AD932" s="150">
        <f>1/0.101</f>
        <v>9.9009900990099009</v>
      </c>
      <c r="AE932" s="145" t="s">
        <v>2552</v>
      </c>
      <c r="AF932" s="149" t="s">
        <v>2550</v>
      </c>
      <c r="AG932" s="146" t="s">
        <v>2520</v>
      </c>
      <c r="AH932" s="307" t="s">
        <v>2517</v>
      </c>
      <c r="AI932" s="149" t="s">
        <v>275</v>
      </c>
      <c r="AJ932" s="94"/>
    </row>
    <row r="933" spans="1:36" ht="52" outlineLevel="1" x14ac:dyDescent="0.3">
      <c r="A933" s="261">
        <v>916</v>
      </c>
      <c r="B933" s="262" t="s">
        <v>275</v>
      </c>
      <c r="C933" s="262" t="s">
        <v>275</v>
      </c>
      <c r="D933" s="263" t="s">
        <v>1008</v>
      </c>
      <c r="E933" s="263" t="s">
        <v>3937</v>
      </c>
      <c r="F933" s="264" t="s">
        <v>275</v>
      </c>
      <c r="G933" s="264" t="s">
        <v>275</v>
      </c>
      <c r="H933" s="264" t="s">
        <v>275</v>
      </c>
      <c r="I933" s="264">
        <v>158</v>
      </c>
      <c r="J933" s="265" t="s">
        <v>926</v>
      </c>
      <c r="K933" s="265">
        <v>0</v>
      </c>
      <c r="L933" s="265">
        <v>0</v>
      </c>
      <c r="M933" s="265">
        <v>0</v>
      </c>
      <c r="N933" s="265">
        <v>1.1145707607004241E-4</v>
      </c>
      <c r="O933" s="265">
        <v>0</v>
      </c>
      <c r="P933" s="265">
        <v>0</v>
      </c>
      <c r="Q933" s="265">
        <v>0</v>
      </c>
      <c r="R933" s="265">
        <v>0</v>
      </c>
      <c r="S933" s="265">
        <v>0</v>
      </c>
      <c r="T933" s="265">
        <v>0</v>
      </c>
      <c r="U933" s="265">
        <v>0</v>
      </c>
      <c r="V933" s="265">
        <v>0</v>
      </c>
      <c r="W933" s="265">
        <v>0</v>
      </c>
      <c r="X933" s="265">
        <v>0</v>
      </c>
      <c r="Y933" s="265">
        <v>0</v>
      </c>
      <c r="Z933" s="265">
        <v>0</v>
      </c>
      <c r="AA933" s="265">
        <v>0</v>
      </c>
      <c r="AB933" s="265" t="s">
        <v>926</v>
      </c>
      <c r="AC933" s="269" t="s">
        <v>1967</v>
      </c>
      <c r="AD933" s="270" t="s">
        <v>275</v>
      </c>
      <c r="AE933" s="271" t="s">
        <v>275</v>
      </c>
      <c r="AF933" s="272" t="s">
        <v>275</v>
      </c>
      <c r="AG933" s="269" t="s">
        <v>275</v>
      </c>
      <c r="AH933" s="273" t="s">
        <v>275</v>
      </c>
      <c r="AI933" s="274">
        <v>9012</v>
      </c>
      <c r="AJ933" s="94"/>
    </row>
    <row r="934" spans="1:36" ht="39" outlineLevel="1" x14ac:dyDescent="0.3">
      <c r="A934" s="165">
        <v>917</v>
      </c>
      <c r="B934" s="166" t="s">
        <v>275</v>
      </c>
      <c r="C934" s="293" t="s">
        <v>275</v>
      </c>
      <c r="D934" s="188" t="s">
        <v>1009</v>
      </c>
      <c r="E934" s="188" t="s">
        <v>3938</v>
      </c>
      <c r="F934" s="189">
        <v>7</v>
      </c>
      <c r="G934" s="190">
        <v>70</v>
      </c>
      <c r="H934" s="190">
        <v>163</v>
      </c>
      <c r="I934" s="190">
        <v>163</v>
      </c>
      <c r="J934" s="170" t="s">
        <v>926</v>
      </c>
      <c r="K934" s="170">
        <v>2.5891673152485786</v>
      </c>
      <c r="L934" s="170">
        <v>0</v>
      </c>
      <c r="M934" s="170">
        <v>0</v>
      </c>
      <c r="N934" s="170">
        <v>0</v>
      </c>
      <c r="O934" s="170">
        <v>7.0457924746176079</v>
      </c>
      <c r="P934" s="170">
        <v>0</v>
      </c>
      <c r="Q934" s="170">
        <v>0</v>
      </c>
      <c r="R934" s="170">
        <v>0</v>
      </c>
      <c r="S934" s="170">
        <v>1.8694869256416062</v>
      </c>
      <c r="T934" s="170">
        <v>7.129437918645104E-2</v>
      </c>
      <c r="U934" s="170">
        <v>0</v>
      </c>
      <c r="V934" s="170">
        <v>0</v>
      </c>
      <c r="W934" s="170">
        <v>0.20942867843031934</v>
      </c>
      <c r="X934" s="170">
        <v>0.16261967705221414</v>
      </c>
      <c r="Y934" s="170">
        <v>0</v>
      </c>
      <c r="Z934" s="170">
        <v>0.64168144055829079</v>
      </c>
      <c r="AA934" s="170">
        <v>0</v>
      </c>
      <c r="AB934" s="170" t="s">
        <v>275</v>
      </c>
      <c r="AC934" s="191" t="s">
        <v>1923</v>
      </c>
      <c r="AD934" s="241" t="s">
        <v>275</v>
      </c>
      <c r="AE934" s="193" t="s">
        <v>275</v>
      </c>
      <c r="AF934" s="192" t="s">
        <v>275</v>
      </c>
      <c r="AG934" s="191" t="s">
        <v>275</v>
      </c>
      <c r="AH934" s="194" t="s">
        <v>275</v>
      </c>
      <c r="AI934" s="169" t="s">
        <v>275</v>
      </c>
      <c r="AJ934" s="94"/>
    </row>
    <row r="935" spans="1:36" ht="65" outlineLevel="1" x14ac:dyDescent="0.3">
      <c r="A935" s="251">
        <v>918</v>
      </c>
      <c r="B935" s="252" t="s">
        <v>275</v>
      </c>
      <c r="C935" s="252" t="s">
        <v>275</v>
      </c>
      <c r="D935" s="730" t="s">
        <v>1010</v>
      </c>
      <c r="E935" s="730" t="s">
        <v>275</v>
      </c>
      <c r="F935" s="253">
        <v>7</v>
      </c>
      <c r="G935" s="253">
        <v>70</v>
      </c>
      <c r="H935" s="253">
        <v>9012</v>
      </c>
      <c r="I935" s="253" t="s">
        <v>275</v>
      </c>
      <c r="J935" s="254" t="s">
        <v>926</v>
      </c>
      <c r="K935" s="254">
        <v>1.8676696768340779E-2</v>
      </c>
      <c r="L935" s="254">
        <v>1.8273334760500529E-3</v>
      </c>
      <c r="M935" s="254">
        <v>1.1859177634876974E-2</v>
      </c>
      <c r="N935" s="254">
        <v>9.3713847257274913E-2</v>
      </c>
      <c r="O935" s="254">
        <v>6.6626434013062258E-2</v>
      </c>
      <c r="P935" s="254">
        <v>12.628787586547285</v>
      </c>
      <c r="Q935" s="254">
        <v>4.2804942469305807E-4</v>
      </c>
      <c r="R935" s="254">
        <v>0</v>
      </c>
      <c r="S935" s="254">
        <v>1.2192998756685241E-3</v>
      </c>
      <c r="T935" s="254">
        <v>0</v>
      </c>
      <c r="U935" s="254">
        <v>0</v>
      </c>
      <c r="V935" s="254">
        <v>0</v>
      </c>
      <c r="W935" s="254">
        <v>0.55855557951466361</v>
      </c>
      <c r="X935" s="254">
        <v>0.23871463905873644</v>
      </c>
      <c r="Y935" s="254">
        <v>0</v>
      </c>
      <c r="Z935" s="254">
        <v>0</v>
      </c>
      <c r="AA935" s="254">
        <v>5.1294693651418228</v>
      </c>
      <c r="AB935" s="254" t="s">
        <v>275</v>
      </c>
      <c r="AC935" s="255" t="s">
        <v>1988</v>
      </c>
      <c r="AD935" s="256" t="s">
        <v>275</v>
      </c>
      <c r="AE935" s="257" t="s">
        <v>275</v>
      </c>
      <c r="AF935" s="258" t="s">
        <v>275</v>
      </c>
      <c r="AG935" s="255" t="s">
        <v>275</v>
      </c>
      <c r="AH935" s="259" t="s">
        <v>275</v>
      </c>
      <c r="AI935" s="260">
        <v>9012</v>
      </c>
      <c r="AJ935" s="94"/>
    </row>
    <row r="936" spans="1:36" ht="52" outlineLevel="1" x14ac:dyDescent="0.3">
      <c r="A936" s="251">
        <v>919</v>
      </c>
      <c r="B936" s="252" t="s">
        <v>275</v>
      </c>
      <c r="C936" s="252" t="s">
        <v>275</v>
      </c>
      <c r="D936" s="730" t="s">
        <v>1011</v>
      </c>
      <c r="E936" s="730" t="s">
        <v>275</v>
      </c>
      <c r="F936" s="253">
        <v>7</v>
      </c>
      <c r="G936" s="253">
        <v>70</v>
      </c>
      <c r="H936" s="253">
        <v>9013</v>
      </c>
      <c r="I936" s="253" t="s">
        <v>275</v>
      </c>
      <c r="J936" s="254" t="s">
        <v>926</v>
      </c>
      <c r="K936" s="254">
        <v>58.93198716602236</v>
      </c>
      <c r="L936" s="254">
        <v>86.273783013321406</v>
      </c>
      <c r="M936" s="254">
        <v>18.799106811384565</v>
      </c>
      <c r="N936" s="254">
        <v>80.015825167872762</v>
      </c>
      <c r="O936" s="254">
        <v>59.342545332272636</v>
      </c>
      <c r="P936" s="254">
        <v>56.323614801853985</v>
      </c>
      <c r="Q936" s="254">
        <v>92.243974343614724</v>
      </c>
      <c r="R936" s="254">
        <v>95.722261106181421</v>
      </c>
      <c r="S936" s="254">
        <v>22.254400220730002</v>
      </c>
      <c r="T936" s="254">
        <v>77.320359601598341</v>
      </c>
      <c r="U936" s="254">
        <v>117.73198628484461</v>
      </c>
      <c r="V936" s="254">
        <v>100.66585035632401</v>
      </c>
      <c r="W936" s="254">
        <v>27.922351681539755</v>
      </c>
      <c r="X936" s="254">
        <v>55.2177213591129</v>
      </c>
      <c r="Y936" s="254">
        <v>78.092088715763282</v>
      </c>
      <c r="Z936" s="254">
        <v>17.402686234430849</v>
      </c>
      <c r="AA936" s="254">
        <v>45.604960360738446</v>
      </c>
      <c r="AB936" s="254" t="s">
        <v>275</v>
      </c>
      <c r="AC936" s="255" t="s">
        <v>2162</v>
      </c>
      <c r="AD936" s="254">
        <f>AD932</f>
        <v>9.9009900990099009</v>
      </c>
      <c r="AE936" s="251" t="s">
        <v>2408</v>
      </c>
      <c r="AF936" s="260" t="s">
        <v>275</v>
      </c>
      <c r="AG936" s="252" t="s">
        <v>2551</v>
      </c>
      <c r="AH936" s="761" t="s">
        <v>275</v>
      </c>
      <c r="AI936" s="260">
        <v>9013</v>
      </c>
      <c r="AJ936" s="94"/>
    </row>
    <row r="937" spans="1:36" ht="65" outlineLevel="1" x14ac:dyDescent="0.3">
      <c r="A937" s="679">
        <v>920</v>
      </c>
      <c r="B937" s="680" t="s">
        <v>275</v>
      </c>
      <c r="C937" s="680" t="s">
        <v>275</v>
      </c>
      <c r="D937" s="680" t="s">
        <v>1012</v>
      </c>
      <c r="E937" s="680" t="s">
        <v>3939</v>
      </c>
      <c r="F937" s="762" t="s">
        <v>275</v>
      </c>
      <c r="G937" s="762" t="s">
        <v>275</v>
      </c>
      <c r="H937" s="762" t="s">
        <v>275</v>
      </c>
      <c r="I937" s="762">
        <v>164</v>
      </c>
      <c r="J937" s="683" t="s">
        <v>926</v>
      </c>
      <c r="K937" s="683" t="s">
        <v>275</v>
      </c>
      <c r="L937" s="683" t="s">
        <v>275</v>
      </c>
      <c r="M937" s="683" t="s">
        <v>275</v>
      </c>
      <c r="N937" s="683" t="s">
        <v>275</v>
      </c>
      <c r="O937" s="683" t="s">
        <v>275</v>
      </c>
      <c r="P937" s="683" t="s">
        <v>275</v>
      </c>
      <c r="Q937" s="683" t="s">
        <v>275</v>
      </c>
      <c r="R937" s="683" t="s">
        <v>275</v>
      </c>
      <c r="S937" s="683" t="s">
        <v>275</v>
      </c>
      <c r="T937" s="683" t="s">
        <v>275</v>
      </c>
      <c r="U937" s="683" t="s">
        <v>275</v>
      </c>
      <c r="V937" s="683" t="s">
        <v>275</v>
      </c>
      <c r="W937" s="683" t="s">
        <v>275</v>
      </c>
      <c r="X937" s="683" t="s">
        <v>275</v>
      </c>
      <c r="Y937" s="683" t="s">
        <v>275</v>
      </c>
      <c r="Z937" s="683" t="s">
        <v>275</v>
      </c>
      <c r="AA937" s="683" t="s">
        <v>275</v>
      </c>
      <c r="AB937" s="683" t="s">
        <v>275</v>
      </c>
      <c r="AC937" s="680" t="s">
        <v>1989</v>
      </c>
      <c r="AD937" s="683" t="s">
        <v>275</v>
      </c>
      <c r="AE937" s="679" t="s">
        <v>275</v>
      </c>
      <c r="AF937" s="687" t="s">
        <v>275</v>
      </c>
      <c r="AG937" s="680" t="s">
        <v>275</v>
      </c>
      <c r="AH937" s="686" t="s">
        <v>275</v>
      </c>
      <c r="AI937" s="687" t="s">
        <v>275</v>
      </c>
      <c r="AJ937" s="94"/>
    </row>
    <row r="938" spans="1:36" ht="52" outlineLevel="1" x14ac:dyDescent="0.3">
      <c r="A938" s="679">
        <v>921</v>
      </c>
      <c r="B938" s="680" t="s">
        <v>275</v>
      </c>
      <c r="C938" s="680" t="s">
        <v>275</v>
      </c>
      <c r="D938" s="680" t="s">
        <v>1013</v>
      </c>
      <c r="E938" s="680" t="s">
        <v>3940</v>
      </c>
      <c r="F938" s="762" t="s">
        <v>275</v>
      </c>
      <c r="G938" s="762" t="s">
        <v>275</v>
      </c>
      <c r="H938" s="762" t="s">
        <v>275</v>
      </c>
      <c r="I938" s="762">
        <v>155</v>
      </c>
      <c r="J938" s="683" t="s">
        <v>926</v>
      </c>
      <c r="K938" s="683" t="s">
        <v>275</v>
      </c>
      <c r="L938" s="683" t="s">
        <v>275</v>
      </c>
      <c r="M938" s="683" t="s">
        <v>275</v>
      </c>
      <c r="N938" s="683" t="s">
        <v>275</v>
      </c>
      <c r="O938" s="683" t="s">
        <v>275</v>
      </c>
      <c r="P938" s="683" t="s">
        <v>275</v>
      </c>
      <c r="Q938" s="683" t="s">
        <v>275</v>
      </c>
      <c r="R938" s="683" t="s">
        <v>275</v>
      </c>
      <c r="S938" s="683" t="s">
        <v>275</v>
      </c>
      <c r="T938" s="683" t="s">
        <v>275</v>
      </c>
      <c r="U938" s="683" t="s">
        <v>275</v>
      </c>
      <c r="V938" s="683" t="s">
        <v>275</v>
      </c>
      <c r="W938" s="683" t="s">
        <v>275</v>
      </c>
      <c r="X938" s="683" t="s">
        <v>275</v>
      </c>
      <c r="Y938" s="683" t="s">
        <v>275</v>
      </c>
      <c r="Z938" s="683" t="s">
        <v>275</v>
      </c>
      <c r="AA938" s="683" t="s">
        <v>275</v>
      </c>
      <c r="AB938" s="683" t="s">
        <v>275</v>
      </c>
      <c r="AC938" s="680" t="s">
        <v>1989</v>
      </c>
      <c r="AD938" s="683" t="s">
        <v>275</v>
      </c>
      <c r="AE938" s="679" t="s">
        <v>275</v>
      </c>
      <c r="AF938" s="687" t="s">
        <v>275</v>
      </c>
      <c r="AG938" s="680" t="s">
        <v>275</v>
      </c>
      <c r="AH938" s="686" t="s">
        <v>275</v>
      </c>
      <c r="AI938" s="687" t="s">
        <v>275</v>
      </c>
      <c r="AJ938" s="94"/>
    </row>
    <row r="939" spans="1:36" ht="65" outlineLevel="1" x14ac:dyDescent="0.3">
      <c r="A939" s="152">
        <v>922</v>
      </c>
      <c r="B939" s="153" t="s">
        <v>923</v>
      </c>
      <c r="C939" s="153" t="s">
        <v>275</v>
      </c>
      <c r="D939" s="245" t="s">
        <v>2189</v>
      </c>
      <c r="E939" s="153" t="s">
        <v>275</v>
      </c>
      <c r="F939" s="735" t="s">
        <v>275</v>
      </c>
      <c r="G939" s="735" t="s">
        <v>275</v>
      </c>
      <c r="H939" s="735" t="s">
        <v>275</v>
      </c>
      <c r="I939" s="735" t="s">
        <v>275</v>
      </c>
      <c r="J939" s="157" t="s">
        <v>925</v>
      </c>
      <c r="K939" s="157">
        <f t="shared" ref="K939:AA939" si="397">K940+K941*$AD$941+K942*$AD$942+K945*$AD$945+K946*$AD$946+K947*$AD$947</f>
        <v>1.2974523544765955</v>
      </c>
      <c r="L939" s="157">
        <f t="shared" si="397"/>
        <v>2.7232038978144439</v>
      </c>
      <c r="M939" s="157">
        <f t="shared" si="397"/>
        <v>0.91506953234913002</v>
      </c>
      <c r="N939" s="157">
        <f t="shared" si="397"/>
        <v>3.2649281403011829</v>
      </c>
      <c r="O939" s="157">
        <f t="shared" si="397"/>
        <v>0.70639853367810623</v>
      </c>
      <c r="P939" s="157">
        <f t="shared" si="397"/>
        <v>0.90208882198962259</v>
      </c>
      <c r="Q939" s="157">
        <f t="shared" si="397"/>
        <v>4.865784000831983</v>
      </c>
      <c r="R939" s="157">
        <f t="shared" si="397"/>
        <v>2.5017195588450143</v>
      </c>
      <c r="S939" s="157">
        <f t="shared" si="397"/>
        <v>0.89091881690840236</v>
      </c>
      <c r="T939" s="157">
        <f t="shared" si="397"/>
        <v>40.031121429650717</v>
      </c>
      <c r="U939" s="157">
        <f t="shared" si="397"/>
        <v>1.049802449413374</v>
      </c>
      <c r="V939" s="157">
        <f t="shared" si="397"/>
        <v>2.8305301352324013</v>
      </c>
      <c r="W939" s="157">
        <f t="shared" si="397"/>
        <v>0.48732891044883581</v>
      </c>
      <c r="X939" s="157">
        <f t="shared" si="397"/>
        <v>0.63312178819698051</v>
      </c>
      <c r="Y939" s="157">
        <f t="shared" si="397"/>
        <v>4.5222612981685018</v>
      </c>
      <c r="Z939" s="157">
        <f t="shared" si="397"/>
        <v>0.39864625973885565</v>
      </c>
      <c r="AA939" s="157">
        <f t="shared" si="397"/>
        <v>5.8716332223344754</v>
      </c>
      <c r="AB939" s="157" t="s">
        <v>925</v>
      </c>
      <c r="AC939" s="153" t="s">
        <v>2650</v>
      </c>
      <c r="AD939" s="157" t="s">
        <v>275</v>
      </c>
      <c r="AE939" s="152" t="s">
        <v>275</v>
      </c>
      <c r="AF939" s="156" t="s">
        <v>275</v>
      </c>
      <c r="AG939" s="153" t="s">
        <v>275</v>
      </c>
      <c r="AH939" s="152" t="s">
        <v>275</v>
      </c>
      <c r="AI939" s="156" t="s">
        <v>275</v>
      </c>
      <c r="AJ939" s="94"/>
    </row>
    <row r="940" spans="1:36" ht="52" outlineLevel="1" x14ac:dyDescent="0.3">
      <c r="A940" s="261">
        <v>923</v>
      </c>
      <c r="B940" s="262" t="s">
        <v>275</v>
      </c>
      <c r="C940" s="262" t="s">
        <v>275</v>
      </c>
      <c r="D940" s="263" t="s">
        <v>1017</v>
      </c>
      <c r="E940" s="263" t="s">
        <v>3941</v>
      </c>
      <c r="F940" s="264" t="s">
        <v>275</v>
      </c>
      <c r="G940" s="264" t="s">
        <v>275</v>
      </c>
      <c r="H940" s="264" t="s">
        <v>275</v>
      </c>
      <c r="I940" s="264">
        <v>161</v>
      </c>
      <c r="J940" s="265" t="s">
        <v>925</v>
      </c>
      <c r="K940" s="265">
        <v>4.0373661627390758E-4</v>
      </c>
      <c r="L940" s="265">
        <v>0</v>
      </c>
      <c r="M940" s="265">
        <v>0</v>
      </c>
      <c r="N940" s="265">
        <v>0</v>
      </c>
      <c r="O940" s="265">
        <v>0</v>
      </c>
      <c r="P940" s="265">
        <v>0</v>
      </c>
      <c r="Q940" s="265">
        <v>0</v>
      </c>
      <c r="R940" s="265">
        <v>0</v>
      </c>
      <c r="S940" s="760">
        <v>0.13181423318124347</v>
      </c>
      <c r="T940" s="265">
        <v>0</v>
      </c>
      <c r="U940" s="265">
        <v>0</v>
      </c>
      <c r="V940" s="265">
        <v>0</v>
      </c>
      <c r="W940" s="265">
        <v>0</v>
      </c>
      <c r="X940" s="265">
        <v>0</v>
      </c>
      <c r="Y940" s="265">
        <v>0</v>
      </c>
      <c r="Z940" s="265">
        <v>0</v>
      </c>
      <c r="AA940" s="265">
        <v>0</v>
      </c>
      <c r="AB940" s="265" t="s">
        <v>925</v>
      </c>
      <c r="AC940" s="269" t="s">
        <v>1967</v>
      </c>
      <c r="AD940" s="270" t="s">
        <v>275</v>
      </c>
      <c r="AE940" s="271" t="s">
        <v>275</v>
      </c>
      <c r="AF940" s="272" t="s">
        <v>275</v>
      </c>
      <c r="AG940" s="269" t="s">
        <v>275</v>
      </c>
      <c r="AH940" s="273" t="s">
        <v>275</v>
      </c>
      <c r="AI940" s="274">
        <v>9011</v>
      </c>
      <c r="AJ940" s="94"/>
    </row>
    <row r="941" spans="1:36" ht="52" outlineLevel="1" x14ac:dyDescent="0.3">
      <c r="A941" s="165">
        <v>924</v>
      </c>
      <c r="B941" s="166" t="s">
        <v>275</v>
      </c>
      <c r="C941" s="166" t="s">
        <v>275</v>
      </c>
      <c r="D941" s="240" t="s">
        <v>1018</v>
      </c>
      <c r="E941" s="240" t="s">
        <v>3942</v>
      </c>
      <c r="F941" s="189">
        <v>7</v>
      </c>
      <c r="G941" s="189">
        <v>70</v>
      </c>
      <c r="H941" s="189">
        <v>160</v>
      </c>
      <c r="I941" s="189">
        <v>160</v>
      </c>
      <c r="J941" s="170" t="s">
        <v>926</v>
      </c>
      <c r="K941" s="170">
        <v>2.2886538777599423E-3</v>
      </c>
      <c r="L941" s="170">
        <v>4.8703208220186699E-4</v>
      </c>
      <c r="M941" s="170">
        <v>1.7683592738158402E-3</v>
      </c>
      <c r="N941" s="170">
        <v>1.55464328231734E-2</v>
      </c>
      <c r="O941" s="170">
        <v>1.3364096715391743E-3</v>
      </c>
      <c r="P941" s="170">
        <v>1.1280735034734739E-3</v>
      </c>
      <c r="Q941" s="170">
        <v>4.3612681515893828E-2</v>
      </c>
      <c r="R941" s="170">
        <v>6.1332224942321482E-2</v>
      </c>
      <c r="S941" s="170">
        <v>1.3056862668855569E-4</v>
      </c>
      <c r="T941" s="170">
        <v>0.14135361289779391</v>
      </c>
      <c r="U941" s="170">
        <v>3.5774317413578734E-2</v>
      </c>
      <c r="V941" s="170">
        <v>6.6830811740512336E-2</v>
      </c>
      <c r="W941" s="170">
        <v>1.1345821043522997E-3</v>
      </c>
      <c r="X941" s="170">
        <v>2.5510018150948222E-3</v>
      </c>
      <c r="Y941" s="170">
        <v>3.7847513792890447E-2</v>
      </c>
      <c r="Z941" s="170">
        <v>5.9611256902425544E-4</v>
      </c>
      <c r="AA941" s="170">
        <v>0</v>
      </c>
      <c r="AB941" s="170" t="s">
        <v>926</v>
      </c>
      <c r="AC941" s="191" t="s">
        <v>1923</v>
      </c>
      <c r="AD941" s="170">
        <v>1</v>
      </c>
      <c r="AE941" s="165" t="s">
        <v>2557</v>
      </c>
      <c r="AF941" s="169" t="s">
        <v>275</v>
      </c>
      <c r="AG941" s="166" t="s">
        <v>275</v>
      </c>
      <c r="AH941" s="763" t="s">
        <v>275</v>
      </c>
      <c r="AI941" s="752" t="s">
        <v>275</v>
      </c>
      <c r="AJ941" s="94"/>
    </row>
    <row r="942" spans="1:36" ht="52" outlineLevel="1" x14ac:dyDescent="0.3">
      <c r="A942" s="251">
        <v>925</v>
      </c>
      <c r="B942" s="252" t="s">
        <v>275</v>
      </c>
      <c r="C942" s="252" t="s">
        <v>275</v>
      </c>
      <c r="D942" s="730" t="s">
        <v>1014</v>
      </c>
      <c r="E942" s="730" t="s">
        <v>275</v>
      </c>
      <c r="F942" s="253">
        <v>7</v>
      </c>
      <c r="G942" s="253">
        <v>70</v>
      </c>
      <c r="H942" s="253">
        <v>9014</v>
      </c>
      <c r="I942" s="253" t="s">
        <v>275</v>
      </c>
      <c r="J942" s="254" t="s">
        <v>926</v>
      </c>
      <c r="K942" s="254">
        <v>0.300591776313401</v>
      </c>
      <c r="L942" s="254">
        <v>0.11252404403945646</v>
      </c>
      <c r="M942" s="254">
        <v>8.404829568158094E-2</v>
      </c>
      <c r="N942" s="254">
        <v>0.45544923735116521</v>
      </c>
      <c r="O942" s="254">
        <v>8.3952995099214778E-2</v>
      </c>
      <c r="P942" s="254">
        <v>9.592804421488578E-2</v>
      </c>
      <c r="Q942" s="254">
        <v>1.0273088658131477</v>
      </c>
      <c r="R942" s="254">
        <v>1.1226240867586064</v>
      </c>
      <c r="S942" s="254">
        <v>0.45882062250054639</v>
      </c>
      <c r="T942" s="254">
        <v>0.46519551128907161</v>
      </c>
      <c r="U942" s="254">
        <v>0.32219689600319612</v>
      </c>
      <c r="V942" s="254">
        <v>0.23801676663170049</v>
      </c>
      <c r="W942" s="254">
        <v>9.9654758148349093E-2</v>
      </c>
      <c r="X942" s="254">
        <v>9.493279486857123E-2</v>
      </c>
      <c r="Y942" s="254">
        <v>1.3784264268775008</v>
      </c>
      <c r="Z942" s="254">
        <v>4.9495683351288237E-3</v>
      </c>
      <c r="AA942" s="254">
        <v>0.28815129284273072</v>
      </c>
      <c r="AB942" s="254" t="s">
        <v>275</v>
      </c>
      <c r="AC942" s="255" t="s">
        <v>2164</v>
      </c>
      <c r="AD942" s="254">
        <v>1</v>
      </c>
      <c r="AE942" s="251" t="s">
        <v>2556</v>
      </c>
      <c r="AF942" s="260" t="s">
        <v>275</v>
      </c>
      <c r="AG942" s="252" t="s">
        <v>275</v>
      </c>
      <c r="AH942" s="761" t="s">
        <v>275</v>
      </c>
      <c r="AI942" s="260">
        <v>9014</v>
      </c>
      <c r="AJ942" s="94"/>
    </row>
    <row r="943" spans="1:36" ht="52" outlineLevel="1" x14ac:dyDescent="0.3">
      <c r="A943" s="679">
        <v>926</v>
      </c>
      <c r="B943" s="680" t="s">
        <v>275</v>
      </c>
      <c r="C943" s="680" t="s">
        <v>275</v>
      </c>
      <c r="D943" s="681" t="s">
        <v>1015</v>
      </c>
      <c r="E943" s="681" t="s">
        <v>3943</v>
      </c>
      <c r="F943" s="682" t="s">
        <v>275</v>
      </c>
      <c r="G943" s="682" t="s">
        <v>275</v>
      </c>
      <c r="H943" s="682" t="s">
        <v>275</v>
      </c>
      <c r="I943" s="682">
        <v>167</v>
      </c>
      <c r="J943" s="683" t="s">
        <v>926</v>
      </c>
      <c r="K943" s="683" t="s">
        <v>275</v>
      </c>
      <c r="L943" s="683" t="s">
        <v>275</v>
      </c>
      <c r="M943" s="683" t="s">
        <v>275</v>
      </c>
      <c r="N943" s="683" t="s">
        <v>275</v>
      </c>
      <c r="O943" s="683" t="s">
        <v>275</v>
      </c>
      <c r="P943" s="683" t="s">
        <v>275</v>
      </c>
      <c r="Q943" s="683" t="s">
        <v>275</v>
      </c>
      <c r="R943" s="683" t="s">
        <v>275</v>
      </c>
      <c r="S943" s="683" t="s">
        <v>275</v>
      </c>
      <c r="T943" s="683" t="s">
        <v>275</v>
      </c>
      <c r="U943" s="683" t="s">
        <v>275</v>
      </c>
      <c r="V943" s="683" t="s">
        <v>275</v>
      </c>
      <c r="W943" s="683" t="s">
        <v>275</v>
      </c>
      <c r="X943" s="683" t="s">
        <v>275</v>
      </c>
      <c r="Y943" s="683" t="s">
        <v>275</v>
      </c>
      <c r="Z943" s="683" t="s">
        <v>275</v>
      </c>
      <c r="AA943" s="683" t="s">
        <v>275</v>
      </c>
      <c r="AB943" s="683" t="s">
        <v>275</v>
      </c>
      <c r="AC943" s="684" t="s">
        <v>1990</v>
      </c>
      <c r="AD943" s="746" t="s">
        <v>275</v>
      </c>
      <c r="AE943" s="747" t="s">
        <v>275</v>
      </c>
      <c r="AF943" s="748" t="s">
        <v>275</v>
      </c>
      <c r="AG943" s="684" t="s">
        <v>275</v>
      </c>
      <c r="AH943" s="749" t="s">
        <v>275</v>
      </c>
      <c r="AI943" s="687" t="s">
        <v>275</v>
      </c>
      <c r="AJ943" s="94"/>
    </row>
    <row r="944" spans="1:36" ht="26" outlineLevel="1" x14ac:dyDescent="0.3">
      <c r="A944" s="679">
        <v>927</v>
      </c>
      <c r="B944" s="680" t="s">
        <v>275</v>
      </c>
      <c r="C944" s="680" t="s">
        <v>275</v>
      </c>
      <c r="D944" s="681" t="s">
        <v>1016</v>
      </c>
      <c r="E944" s="764" t="s">
        <v>1016</v>
      </c>
      <c r="F944" s="682" t="s">
        <v>275</v>
      </c>
      <c r="G944" s="682" t="s">
        <v>275</v>
      </c>
      <c r="H944" s="682" t="s">
        <v>275</v>
      </c>
      <c r="I944" s="682">
        <v>171</v>
      </c>
      <c r="J944" s="683" t="s">
        <v>926</v>
      </c>
      <c r="K944" s="683" t="s">
        <v>275</v>
      </c>
      <c r="L944" s="683" t="s">
        <v>275</v>
      </c>
      <c r="M944" s="683" t="s">
        <v>275</v>
      </c>
      <c r="N944" s="683" t="s">
        <v>275</v>
      </c>
      <c r="O944" s="683" t="s">
        <v>275</v>
      </c>
      <c r="P944" s="683" t="s">
        <v>275</v>
      </c>
      <c r="Q944" s="683" t="s">
        <v>275</v>
      </c>
      <c r="R944" s="683" t="s">
        <v>275</v>
      </c>
      <c r="S944" s="683" t="s">
        <v>275</v>
      </c>
      <c r="T944" s="683" t="s">
        <v>275</v>
      </c>
      <c r="U944" s="683" t="s">
        <v>275</v>
      </c>
      <c r="V944" s="683" t="s">
        <v>275</v>
      </c>
      <c r="W944" s="683" t="s">
        <v>275</v>
      </c>
      <c r="X944" s="683" t="s">
        <v>275</v>
      </c>
      <c r="Y944" s="683" t="s">
        <v>275</v>
      </c>
      <c r="Z944" s="683" t="s">
        <v>275</v>
      </c>
      <c r="AA944" s="683" t="s">
        <v>275</v>
      </c>
      <c r="AB944" s="683" t="s">
        <v>275</v>
      </c>
      <c r="AC944" s="684" t="s">
        <v>1990</v>
      </c>
      <c r="AD944" s="746" t="s">
        <v>275</v>
      </c>
      <c r="AE944" s="747" t="s">
        <v>275</v>
      </c>
      <c r="AF944" s="748" t="s">
        <v>275</v>
      </c>
      <c r="AG944" s="684" t="s">
        <v>275</v>
      </c>
      <c r="AH944" s="749" t="s">
        <v>275</v>
      </c>
      <c r="AI944" s="687" t="s">
        <v>275</v>
      </c>
      <c r="AJ944" s="94"/>
    </row>
    <row r="945" spans="1:36" ht="39" outlineLevel="1" x14ac:dyDescent="0.3">
      <c r="A945" s="165">
        <v>928</v>
      </c>
      <c r="B945" s="166" t="s">
        <v>275</v>
      </c>
      <c r="C945" s="166" t="s">
        <v>275</v>
      </c>
      <c r="D945" s="240" t="s">
        <v>1019</v>
      </c>
      <c r="E945" s="240" t="s">
        <v>3944</v>
      </c>
      <c r="F945" s="189">
        <v>7</v>
      </c>
      <c r="G945" s="189">
        <v>70</v>
      </c>
      <c r="H945" s="189">
        <v>154</v>
      </c>
      <c r="I945" s="189">
        <v>154</v>
      </c>
      <c r="J945" s="170" t="s">
        <v>926</v>
      </c>
      <c r="K945" s="170">
        <v>1.7897614447070593E-3</v>
      </c>
      <c r="L945" s="170">
        <v>4.3121356021859055E-4</v>
      </c>
      <c r="M945" s="170">
        <v>1.3875986920180522E-4</v>
      </c>
      <c r="N945" s="170">
        <v>3.1872086360130248E-3</v>
      </c>
      <c r="O945" s="170">
        <v>6.7997233533721715E-3</v>
      </c>
      <c r="P945" s="170">
        <v>2.9444804964334602E-4</v>
      </c>
      <c r="Q945" s="170">
        <v>3.0147854729161455E-2</v>
      </c>
      <c r="R945" s="170">
        <v>0</v>
      </c>
      <c r="S945" s="170">
        <v>1.743344761403746E-3</v>
      </c>
      <c r="T945" s="170">
        <v>0.11544987244259647</v>
      </c>
      <c r="U945" s="170">
        <v>0</v>
      </c>
      <c r="V945" s="170">
        <v>0</v>
      </c>
      <c r="W945" s="170">
        <v>1.2067486630453822E-2</v>
      </c>
      <c r="X945" s="170">
        <v>5.3883060837218791E-3</v>
      </c>
      <c r="Y945" s="170">
        <v>2.1177253570748467E-3</v>
      </c>
      <c r="Z945" s="170">
        <v>1.4494269395366754E-4</v>
      </c>
      <c r="AA945" s="170">
        <v>0</v>
      </c>
      <c r="AB945" s="170" t="s">
        <v>926</v>
      </c>
      <c r="AC945" s="191" t="s">
        <v>1923</v>
      </c>
      <c r="AD945" s="170">
        <v>1</v>
      </c>
      <c r="AE945" s="165" t="s">
        <v>2554</v>
      </c>
      <c r="AF945" s="169" t="s">
        <v>275</v>
      </c>
      <c r="AG945" s="166" t="s">
        <v>275</v>
      </c>
      <c r="AH945" s="171" t="s">
        <v>275</v>
      </c>
      <c r="AI945" s="752" t="s">
        <v>275</v>
      </c>
      <c r="AJ945" s="94"/>
    </row>
    <row r="946" spans="1:36" ht="78" outlineLevel="1" x14ac:dyDescent="0.3">
      <c r="A946" s="165">
        <v>929</v>
      </c>
      <c r="B946" s="166" t="s">
        <v>275</v>
      </c>
      <c r="C946" s="166" t="s">
        <v>275</v>
      </c>
      <c r="D946" s="240" t="s">
        <v>1020</v>
      </c>
      <c r="E946" s="240" t="s">
        <v>3945</v>
      </c>
      <c r="F946" s="189">
        <v>7</v>
      </c>
      <c r="G946" s="189">
        <v>70</v>
      </c>
      <c r="H946" s="189">
        <v>166</v>
      </c>
      <c r="I946" s="189">
        <v>166</v>
      </c>
      <c r="J946" s="170" t="s">
        <v>926</v>
      </c>
      <c r="K946" s="170">
        <v>8.6111062229800792E-3</v>
      </c>
      <c r="L946" s="170">
        <v>9.4773435952274845E-3</v>
      </c>
      <c r="M946" s="170">
        <v>5.1320584990428386E-4</v>
      </c>
      <c r="N946" s="170">
        <v>1.7891595936416267E-2</v>
      </c>
      <c r="O946" s="170">
        <v>0.28907953698671962</v>
      </c>
      <c r="P946" s="170">
        <v>0.12619556886366437</v>
      </c>
      <c r="Q946" s="170">
        <v>1.2453000861737522</v>
      </c>
      <c r="R946" s="170">
        <v>0.26326846752496713</v>
      </c>
      <c r="S946" s="170">
        <v>1.3088030717266589E-2</v>
      </c>
      <c r="T946" s="170">
        <v>37.099398155013738</v>
      </c>
      <c r="U946" s="170">
        <v>0.55779219931000135</v>
      </c>
      <c r="V946" s="170">
        <v>0</v>
      </c>
      <c r="W946" s="170">
        <v>1.8604935881873935E-3</v>
      </c>
      <c r="X946" s="170">
        <v>5.1593297685260779E-4</v>
      </c>
      <c r="Y946" s="170">
        <v>0.35872534534806988</v>
      </c>
      <c r="Z946" s="170">
        <v>1.322744036726699E-4</v>
      </c>
      <c r="AA946" s="170">
        <v>0</v>
      </c>
      <c r="AB946" s="170" t="s">
        <v>926</v>
      </c>
      <c r="AC946" s="191" t="s">
        <v>1923</v>
      </c>
      <c r="AD946" s="170">
        <v>1</v>
      </c>
      <c r="AE946" s="165" t="s">
        <v>2555</v>
      </c>
      <c r="AF946" s="169" t="s">
        <v>275</v>
      </c>
      <c r="AG946" s="166" t="s">
        <v>275</v>
      </c>
      <c r="AH946" s="171" t="s">
        <v>275</v>
      </c>
      <c r="AI946" s="752" t="s">
        <v>275</v>
      </c>
      <c r="AJ946" s="94"/>
    </row>
    <row r="947" spans="1:36" ht="39" outlineLevel="1" x14ac:dyDescent="0.3">
      <c r="A947" s="165">
        <v>930</v>
      </c>
      <c r="B947" s="166" t="s">
        <v>275</v>
      </c>
      <c r="C947" s="166" t="s">
        <v>275</v>
      </c>
      <c r="D947" s="240" t="s">
        <v>1022</v>
      </c>
      <c r="E947" s="240" t="s">
        <v>1022</v>
      </c>
      <c r="F947" s="189">
        <v>7</v>
      </c>
      <c r="G947" s="189">
        <v>70</v>
      </c>
      <c r="H947" s="189">
        <v>168</v>
      </c>
      <c r="I947" s="189">
        <v>168</v>
      </c>
      <c r="J947" s="170" t="s">
        <v>926</v>
      </c>
      <c r="K947" s="170">
        <v>0.9837673200014736</v>
      </c>
      <c r="L947" s="170">
        <v>2.6002842645373394</v>
      </c>
      <c r="M947" s="170">
        <v>0.82860091167462713</v>
      </c>
      <c r="N947" s="170">
        <v>2.7728536655544151</v>
      </c>
      <c r="O947" s="170">
        <v>0.32522986856726055</v>
      </c>
      <c r="P947" s="170">
        <v>0.67854268735795564</v>
      </c>
      <c r="Q947" s="170">
        <v>2.5194145126000276</v>
      </c>
      <c r="R947" s="170">
        <v>1.0544947796191193</v>
      </c>
      <c r="S947" s="170">
        <v>0.2853220171212536</v>
      </c>
      <c r="T947" s="170">
        <v>2.2097242780075224</v>
      </c>
      <c r="U947" s="170">
        <v>0.13403903668659781</v>
      </c>
      <c r="V947" s="170">
        <v>2.5256825568601884</v>
      </c>
      <c r="W947" s="170">
        <v>0.37261158997749322</v>
      </c>
      <c r="X947" s="170">
        <v>0.52973375245274001</v>
      </c>
      <c r="Y947" s="170">
        <v>2.7451442867929656</v>
      </c>
      <c r="Z947" s="170">
        <v>0.39282336173707622</v>
      </c>
      <c r="AA947" s="170">
        <v>5.5834819294917448</v>
      </c>
      <c r="AB947" s="170" t="s">
        <v>275</v>
      </c>
      <c r="AC947" s="191" t="s">
        <v>1923</v>
      </c>
      <c r="AD947" s="170">
        <v>1</v>
      </c>
      <c r="AE947" s="165" t="s">
        <v>2558</v>
      </c>
      <c r="AF947" s="169" t="s">
        <v>275</v>
      </c>
      <c r="AG947" s="166" t="s">
        <v>275</v>
      </c>
      <c r="AH947" s="763" t="s">
        <v>275</v>
      </c>
      <c r="AI947" s="752" t="s">
        <v>275</v>
      </c>
      <c r="AJ947" s="94"/>
    </row>
    <row r="948" spans="1:36" x14ac:dyDescent="0.3">
      <c r="A948" s="138">
        <v>931</v>
      </c>
      <c r="B948" s="138" t="s">
        <v>923</v>
      </c>
      <c r="C948" s="172" t="s">
        <v>294</v>
      </c>
      <c r="D948" s="138" t="s">
        <v>295</v>
      </c>
      <c r="E948" s="172" t="s">
        <v>275</v>
      </c>
      <c r="F948" s="141" t="s">
        <v>275</v>
      </c>
      <c r="G948" s="141" t="s">
        <v>275</v>
      </c>
      <c r="H948" s="141" t="s">
        <v>275</v>
      </c>
      <c r="I948" s="141" t="s">
        <v>275</v>
      </c>
      <c r="J948" s="244" t="s">
        <v>275</v>
      </c>
      <c r="K948" s="244" t="s">
        <v>275</v>
      </c>
      <c r="L948" s="244" t="s">
        <v>275</v>
      </c>
      <c r="M948" s="244" t="s">
        <v>275</v>
      </c>
      <c r="N948" s="244" t="s">
        <v>275</v>
      </c>
      <c r="O948" s="244" t="s">
        <v>275</v>
      </c>
      <c r="P948" s="244" t="s">
        <v>275</v>
      </c>
      <c r="Q948" s="244" t="s">
        <v>275</v>
      </c>
      <c r="R948" s="244" t="s">
        <v>275</v>
      </c>
      <c r="S948" s="244" t="s">
        <v>275</v>
      </c>
      <c r="T948" s="244" t="s">
        <v>275</v>
      </c>
      <c r="U948" s="244" t="s">
        <v>275</v>
      </c>
      <c r="V948" s="244" t="s">
        <v>275</v>
      </c>
      <c r="W948" s="244" t="s">
        <v>275</v>
      </c>
      <c r="X948" s="244" t="s">
        <v>275</v>
      </c>
      <c r="Y948" s="244" t="s">
        <v>275</v>
      </c>
      <c r="Z948" s="244" t="s">
        <v>275</v>
      </c>
      <c r="AA948" s="244" t="s">
        <v>275</v>
      </c>
      <c r="AB948" s="244" t="s">
        <v>275</v>
      </c>
      <c r="AC948" s="140" t="s">
        <v>275</v>
      </c>
      <c r="AD948" s="341" t="s">
        <v>275</v>
      </c>
      <c r="AE948" s="143" t="s">
        <v>275</v>
      </c>
      <c r="AF948" s="142" t="s">
        <v>275</v>
      </c>
      <c r="AG948" s="140" t="s">
        <v>275</v>
      </c>
      <c r="AH948" s="144" t="s">
        <v>275</v>
      </c>
      <c r="AI948" s="141" t="s">
        <v>275</v>
      </c>
      <c r="AJ948" s="94"/>
    </row>
    <row r="949" spans="1:36" ht="26" outlineLevel="1" x14ac:dyDescent="0.3">
      <c r="A949" s="165">
        <v>932</v>
      </c>
      <c r="B949" s="166" t="s">
        <v>275</v>
      </c>
      <c r="C949" s="166" t="s">
        <v>275</v>
      </c>
      <c r="D949" s="165" t="s">
        <v>4161</v>
      </c>
      <c r="E949" s="166" t="s">
        <v>275</v>
      </c>
      <c r="F949" s="169">
        <f>FLOOR(G949/10, 1)</f>
        <v>2</v>
      </c>
      <c r="G949" s="169">
        <v>22</v>
      </c>
      <c r="H949" s="169" t="s">
        <v>275</v>
      </c>
      <c r="I949" s="169" t="s">
        <v>275</v>
      </c>
      <c r="J949" s="170" t="s">
        <v>925</v>
      </c>
      <c r="K949" s="170">
        <v>3.5804906404790593</v>
      </c>
      <c r="L949" s="170">
        <v>3.3287991486711732</v>
      </c>
      <c r="M949" s="170">
        <v>5.1303158939266336</v>
      </c>
      <c r="N949" s="170">
        <v>8.5758186460798189</v>
      </c>
      <c r="O949" s="170">
        <v>15.852399290827268</v>
      </c>
      <c r="P949" s="170">
        <v>9.329603190699892</v>
      </c>
      <c r="Q949" s="170">
        <v>5.2224883878444457</v>
      </c>
      <c r="R949" s="170">
        <v>6.9897068525845949</v>
      </c>
      <c r="S949" s="170">
        <v>13.216976109162415</v>
      </c>
      <c r="T949" s="170">
        <v>4.1811821030776644</v>
      </c>
      <c r="U949" s="170">
        <v>9.2185671722764244</v>
      </c>
      <c r="V949" s="170">
        <v>28.337679703664346</v>
      </c>
      <c r="W949" s="170">
        <v>6.6676200565483086</v>
      </c>
      <c r="X949" s="170">
        <v>157.21642863614397</v>
      </c>
      <c r="Y949" s="170">
        <v>4.0489783805887516</v>
      </c>
      <c r="Z949" s="170">
        <v>3.9132041866168026E-2</v>
      </c>
      <c r="AA949" s="170">
        <v>347.29515671983324</v>
      </c>
      <c r="AB949" s="170" t="s">
        <v>275</v>
      </c>
      <c r="AC949" s="166" t="s">
        <v>1947</v>
      </c>
      <c r="AD949" s="170" t="s">
        <v>275</v>
      </c>
      <c r="AE949" s="165" t="s">
        <v>1023</v>
      </c>
      <c r="AF949" s="169" t="s">
        <v>275</v>
      </c>
      <c r="AG949" s="166" t="s">
        <v>275</v>
      </c>
      <c r="AH949" s="171" t="s">
        <v>275</v>
      </c>
      <c r="AI949" s="169" t="s">
        <v>275</v>
      </c>
      <c r="AJ949" s="94"/>
    </row>
    <row r="950" spans="1:36" ht="26" outlineLevel="1" x14ac:dyDescent="0.3">
      <c r="A950" s="145">
        <v>933</v>
      </c>
      <c r="B950" s="146" t="s">
        <v>923</v>
      </c>
      <c r="C950" s="146" t="s">
        <v>204</v>
      </c>
      <c r="D950" s="145" t="s">
        <v>4162</v>
      </c>
      <c r="E950" s="245" t="s">
        <v>275</v>
      </c>
      <c r="F950" s="246" t="s">
        <v>275</v>
      </c>
      <c r="G950" s="246" t="s">
        <v>275</v>
      </c>
      <c r="H950" s="246" t="s">
        <v>275</v>
      </c>
      <c r="I950" s="246" t="s">
        <v>275</v>
      </c>
      <c r="J950" s="150" t="s">
        <v>925</v>
      </c>
      <c r="K950" s="151">
        <f t="shared" ref="K950:AA950" si="398">SUM(K959,K952,K955,K962,K963,K974,K977,K979,K982,K984,K986)</f>
        <v>4.0620910784491908</v>
      </c>
      <c r="L950" s="151">
        <f t="shared" si="398"/>
        <v>3.2662673119414052</v>
      </c>
      <c r="M950" s="151">
        <f t="shared" si="398"/>
        <v>7.0140351626209156</v>
      </c>
      <c r="N950" s="151">
        <f t="shared" si="398"/>
        <v>13.933337448781613</v>
      </c>
      <c r="O950" s="151">
        <f t="shared" si="398"/>
        <v>14.007293720238508</v>
      </c>
      <c r="P950" s="151">
        <f t="shared" si="398"/>
        <v>9.3566669778948484</v>
      </c>
      <c r="Q950" s="151">
        <f t="shared" si="398"/>
        <v>8.516866510702835</v>
      </c>
      <c r="R950" s="151">
        <f t="shared" si="398"/>
        <v>8.939493081507111</v>
      </c>
      <c r="S950" s="151">
        <f t="shared" si="398"/>
        <v>15.087800165878553</v>
      </c>
      <c r="T950" s="151">
        <f t="shared" si="398"/>
        <v>9.6043937522538609</v>
      </c>
      <c r="U950" s="151">
        <f t="shared" si="398"/>
        <v>14.571379362662764</v>
      </c>
      <c r="V950" s="151">
        <f t="shared" si="398"/>
        <v>26.255637822238928</v>
      </c>
      <c r="W950" s="151">
        <f t="shared" si="398"/>
        <v>4.3859620973055042</v>
      </c>
      <c r="X950" s="151">
        <f t="shared" si="398"/>
        <v>135.53085280313982</v>
      </c>
      <c r="Y950" s="151">
        <f t="shared" si="398"/>
        <v>6.1146779606660004</v>
      </c>
      <c r="Z950" s="151">
        <f t="shared" si="398"/>
        <v>0.72222667287165576</v>
      </c>
      <c r="AA950" s="151">
        <f t="shared" si="398"/>
        <v>317.74042646611355</v>
      </c>
      <c r="AB950" s="150" t="s">
        <v>925</v>
      </c>
      <c r="AC950" s="146" t="s">
        <v>2190</v>
      </c>
      <c r="AD950" s="150" t="s">
        <v>275</v>
      </c>
      <c r="AE950" s="145" t="s">
        <v>275</v>
      </c>
      <c r="AF950" s="149" t="s">
        <v>275</v>
      </c>
      <c r="AG950" s="146" t="s">
        <v>275</v>
      </c>
      <c r="AH950" s="152" t="s">
        <v>275</v>
      </c>
      <c r="AI950" s="149" t="s">
        <v>275</v>
      </c>
      <c r="AJ950" s="94"/>
    </row>
    <row r="951" spans="1:36" ht="26" outlineLevel="1" x14ac:dyDescent="0.3">
      <c r="A951" s="145">
        <v>934</v>
      </c>
      <c r="B951" s="146" t="s">
        <v>923</v>
      </c>
      <c r="C951" s="146" t="s">
        <v>204</v>
      </c>
      <c r="D951" s="145" t="s">
        <v>4163</v>
      </c>
      <c r="E951" s="245" t="s">
        <v>275</v>
      </c>
      <c r="F951" s="246" t="s">
        <v>275</v>
      </c>
      <c r="G951" s="246" t="s">
        <v>275</v>
      </c>
      <c r="H951" s="246" t="s">
        <v>275</v>
      </c>
      <c r="I951" s="246" t="s">
        <v>275</v>
      </c>
      <c r="J951" s="150" t="s">
        <v>925</v>
      </c>
      <c r="K951" s="151">
        <f t="shared" ref="K951:AA951" si="399">SUM(K959,K952,K955,K962,K974,K977,K979,K982,K984,K986)</f>
        <v>2.3323038041014339</v>
      </c>
      <c r="L951" s="151">
        <f t="shared" si="399"/>
        <v>2.0672918738171031</v>
      </c>
      <c r="M951" s="151">
        <f t="shared" si="399"/>
        <v>0.3874007643135538</v>
      </c>
      <c r="N951" s="151">
        <f t="shared" si="399"/>
        <v>3.7533540242778214</v>
      </c>
      <c r="O951" s="151">
        <f t="shared" si="399"/>
        <v>0.93260817605092516</v>
      </c>
      <c r="P951" s="151">
        <f t="shared" si="399"/>
        <v>6.3809836981500778</v>
      </c>
      <c r="Q951" s="151">
        <f t="shared" si="399"/>
        <v>4.3819388815788489</v>
      </c>
      <c r="R951" s="151">
        <f t="shared" si="399"/>
        <v>6.2087956133031268</v>
      </c>
      <c r="S951" s="151">
        <f t="shared" si="399"/>
        <v>1.936288983810601</v>
      </c>
      <c r="T951" s="151">
        <f t="shared" si="399"/>
        <v>3.7560787079229554</v>
      </c>
      <c r="U951" s="151">
        <f t="shared" si="399"/>
        <v>7.6528154126969037</v>
      </c>
      <c r="V951" s="151">
        <f t="shared" si="399"/>
        <v>4.0136099968977721</v>
      </c>
      <c r="W951" s="151">
        <f t="shared" si="399"/>
        <v>1.6123278231933271</v>
      </c>
      <c r="X951" s="151">
        <f t="shared" si="399"/>
        <v>1.1585140555584936</v>
      </c>
      <c r="Y951" s="151">
        <f t="shared" si="399"/>
        <v>3.3060668256640584</v>
      </c>
      <c r="Z951" s="151">
        <f t="shared" si="399"/>
        <v>2.4334207528439594E-2</v>
      </c>
      <c r="AA951" s="151">
        <f t="shared" si="399"/>
        <v>6.8350381135227831E-2</v>
      </c>
      <c r="AB951" s="150" t="s">
        <v>925</v>
      </c>
      <c r="AC951" s="146" t="s">
        <v>2190</v>
      </c>
      <c r="AD951" s="150" t="s">
        <v>275</v>
      </c>
      <c r="AE951" s="145" t="s">
        <v>275</v>
      </c>
      <c r="AF951" s="149" t="s">
        <v>275</v>
      </c>
      <c r="AG951" s="146" t="s">
        <v>275</v>
      </c>
      <c r="AH951" s="152" t="s">
        <v>275</v>
      </c>
      <c r="AI951" s="149" t="s">
        <v>275</v>
      </c>
      <c r="AJ951" s="94"/>
    </row>
    <row r="952" spans="1:36" ht="26" outlineLevel="1" x14ac:dyDescent="0.3">
      <c r="A952" s="145">
        <v>935</v>
      </c>
      <c r="B952" s="146" t="s">
        <v>923</v>
      </c>
      <c r="C952" s="146" t="s">
        <v>480</v>
      </c>
      <c r="D952" s="145" t="s">
        <v>2194</v>
      </c>
      <c r="E952" s="245" t="s">
        <v>275</v>
      </c>
      <c r="F952" s="246" t="s">
        <v>275</v>
      </c>
      <c r="G952" s="246" t="s">
        <v>275</v>
      </c>
      <c r="H952" s="246" t="s">
        <v>275</v>
      </c>
      <c r="I952" s="246" t="s">
        <v>275</v>
      </c>
      <c r="J952" s="150" t="s">
        <v>925</v>
      </c>
      <c r="K952" s="150">
        <f t="shared" ref="K952:AA952" si="400">K954+K953*$AD$956</f>
        <v>1.3787652139512547</v>
      </c>
      <c r="L952" s="150">
        <f t="shared" si="400"/>
        <v>7.7432898460172317E-2</v>
      </c>
      <c r="M952" s="150">
        <f t="shared" si="400"/>
        <v>3.4149843448260204E-3</v>
      </c>
      <c r="N952" s="150">
        <f t="shared" si="400"/>
        <v>0.99710039995067801</v>
      </c>
      <c r="O952" s="150">
        <f t="shared" si="400"/>
        <v>5.8918786614908958E-2</v>
      </c>
      <c r="P952" s="150">
        <f t="shared" si="400"/>
        <v>0.81020385869462808</v>
      </c>
      <c r="Q952" s="150">
        <f t="shared" si="400"/>
        <v>0.81187371242838968</v>
      </c>
      <c r="R952" s="150">
        <f t="shared" si="400"/>
        <v>2.2097823172358479</v>
      </c>
      <c r="S952" s="150">
        <f t="shared" si="400"/>
        <v>3.1678859610205723E-2</v>
      </c>
      <c r="T952" s="150">
        <f t="shared" si="400"/>
        <v>1.0211168758508538</v>
      </c>
      <c r="U952" s="150">
        <f t="shared" si="400"/>
        <v>1.4725460637563443</v>
      </c>
      <c r="V952" s="150">
        <f t="shared" si="400"/>
        <v>0</v>
      </c>
      <c r="W952" s="150">
        <f t="shared" si="400"/>
        <v>6.8459917092089529E-3</v>
      </c>
      <c r="X952" s="150">
        <f t="shared" si="400"/>
        <v>3.7270736124146594E-3</v>
      </c>
      <c r="Y952" s="150">
        <f t="shared" si="400"/>
        <v>0.60996528410966411</v>
      </c>
      <c r="Z952" s="150">
        <f t="shared" si="400"/>
        <v>1.7154769058872585E-3</v>
      </c>
      <c r="AA952" s="150">
        <f t="shared" si="400"/>
        <v>0</v>
      </c>
      <c r="AB952" s="150" t="s">
        <v>925</v>
      </c>
      <c r="AC952" s="148" t="s">
        <v>2918</v>
      </c>
      <c r="AD952" s="247" t="s">
        <v>275</v>
      </c>
      <c r="AE952" s="248" t="s">
        <v>275</v>
      </c>
      <c r="AF952" s="249" t="s">
        <v>275</v>
      </c>
      <c r="AG952" s="148" t="s">
        <v>275</v>
      </c>
      <c r="AH952" s="250" t="s">
        <v>275</v>
      </c>
      <c r="AI952" s="149" t="s">
        <v>275</v>
      </c>
      <c r="AJ952" s="94"/>
    </row>
    <row r="953" spans="1:36" ht="39" outlineLevel="1" x14ac:dyDescent="0.3">
      <c r="A953" s="165">
        <v>936</v>
      </c>
      <c r="B953" s="166" t="s">
        <v>275</v>
      </c>
      <c r="C953" s="293" t="s">
        <v>275</v>
      </c>
      <c r="D953" s="188" t="s">
        <v>1028</v>
      </c>
      <c r="E953" s="188" t="s">
        <v>3948</v>
      </c>
      <c r="F953" s="189">
        <v>2</v>
      </c>
      <c r="G953" s="190">
        <v>22</v>
      </c>
      <c r="H953" s="190">
        <v>221</v>
      </c>
      <c r="I953" s="190">
        <v>221</v>
      </c>
      <c r="J953" s="170" t="s">
        <v>1025</v>
      </c>
      <c r="K953" s="170">
        <v>1.3459082610052646</v>
      </c>
      <c r="L953" s="170">
        <v>6.3981010703144006E-2</v>
      </c>
      <c r="M953" s="170">
        <v>1.2126717333817477E-3</v>
      </c>
      <c r="N953" s="170">
        <v>0.77488193060063748</v>
      </c>
      <c r="O953" s="170">
        <v>4.100944914921948E-2</v>
      </c>
      <c r="P953" s="170">
        <v>1.0810326123645235</v>
      </c>
      <c r="Q953" s="170">
        <v>0.10698305942946275</v>
      </c>
      <c r="R953" s="170">
        <v>1.501455637212039E-2</v>
      </c>
      <c r="S953" s="170">
        <v>4.9483419208827392E-3</v>
      </c>
      <c r="T953" s="170">
        <v>9.4738090467923666E-3</v>
      </c>
      <c r="U953" s="170">
        <v>2.0281618184751819E-2</v>
      </c>
      <c r="V953" s="170">
        <v>0</v>
      </c>
      <c r="W953" s="170">
        <v>2.8212362176704394E-3</v>
      </c>
      <c r="X953" s="170">
        <v>1.8531092307042761E-3</v>
      </c>
      <c r="Y953" s="170">
        <v>1.310814713354826E-2</v>
      </c>
      <c r="Z953" s="170">
        <v>1.5183871842398221E-3</v>
      </c>
      <c r="AA953" s="170">
        <v>0</v>
      </c>
      <c r="AB953" s="170" t="s">
        <v>1025</v>
      </c>
      <c r="AC953" s="191" t="s">
        <v>1923</v>
      </c>
      <c r="AD953" s="241">
        <v>0.55000000000000004</v>
      </c>
      <c r="AE953" s="193" t="s">
        <v>1029</v>
      </c>
      <c r="AF953" s="192" t="s">
        <v>275</v>
      </c>
      <c r="AG953" s="191" t="s">
        <v>1845</v>
      </c>
      <c r="AH953" s="243" t="s">
        <v>900</v>
      </c>
      <c r="AI953" s="169" t="s">
        <v>275</v>
      </c>
      <c r="AJ953" s="94"/>
    </row>
    <row r="954" spans="1:36" ht="26" outlineLevel="1" x14ac:dyDescent="0.3">
      <c r="A954" s="165">
        <v>937</v>
      </c>
      <c r="B954" s="166" t="s">
        <v>275</v>
      </c>
      <c r="C954" s="293" t="s">
        <v>480</v>
      </c>
      <c r="D954" s="187" t="s">
        <v>1030</v>
      </c>
      <c r="E954" s="188" t="s">
        <v>3949</v>
      </c>
      <c r="F954" s="189">
        <v>2</v>
      </c>
      <c r="G954" s="190">
        <v>22</v>
      </c>
      <c r="H954" s="190">
        <v>231</v>
      </c>
      <c r="I954" s="190">
        <v>231</v>
      </c>
      <c r="J954" s="170" t="s">
        <v>925</v>
      </c>
      <c r="K954" s="170">
        <v>0.6385156703983591</v>
      </c>
      <c r="L954" s="170">
        <v>4.2243342573443102E-2</v>
      </c>
      <c r="M954" s="170">
        <v>2.748014891466059E-3</v>
      </c>
      <c r="N954" s="170">
        <v>0.57091533812032735</v>
      </c>
      <c r="O954" s="170">
        <v>3.6363589582838238E-2</v>
      </c>
      <c r="P954" s="170">
        <v>0.21563592189414008</v>
      </c>
      <c r="Q954" s="170">
        <v>0.75303302974218522</v>
      </c>
      <c r="R954" s="170">
        <v>2.2015243112311818</v>
      </c>
      <c r="S954" s="170">
        <v>2.8957271553720215E-2</v>
      </c>
      <c r="T954" s="170">
        <v>1.015906280875118</v>
      </c>
      <c r="U954" s="170">
        <v>1.4613911737547309</v>
      </c>
      <c r="V954" s="170">
        <v>0</v>
      </c>
      <c r="W954" s="170">
        <v>5.2943117894902114E-3</v>
      </c>
      <c r="X954" s="170">
        <v>2.7078635355273074E-3</v>
      </c>
      <c r="Y954" s="170">
        <v>0.60275580318621258</v>
      </c>
      <c r="Z954" s="170">
        <v>8.803639545553562E-4</v>
      </c>
      <c r="AA954" s="170">
        <v>0</v>
      </c>
      <c r="AB954" s="170" t="s">
        <v>925</v>
      </c>
      <c r="AC954" s="191" t="s">
        <v>1923</v>
      </c>
      <c r="AD954" s="241" t="s">
        <v>275</v>
      </c>
      <c r="AE954" s="193" t="s">
        <v>275</v>
      </c>
      <c r="AF954" s="192" t="s">
        <v>275</v>
      </c>
      <c r="AG954" s="191" t="s">
        <v>275</v>
      </c>
      <c r="AH954" s="194" t="s">
        <v>275</v>
      </c>
      <c r="AI954" s="169" t="s">
        <v>275</v>
      </c>
      <c r="AJ954" s="94"/>
    </row>
    <row r="955" spans="1:36" ht="26" outlineLevel="1" x14ac:dyDescent="0.3">
      <c r="A955" s="145">
        <v>938</v>
      </c>
      <c r="B955" s="146" t="s">
        <v>923</v>
      </c>
      <c r="C955" s="146" t="s">
        <v>296</v>
      </c>
      <c r="D955" s="145" t="s">
        <v>2195</v>
      </c>
      <c r="E955" s="245" t="s">
        <v>275</v>
      </c>
      <c r="F955" s="246" t="s">
        <v>275</v>
      </c>
      <c r="G955" s="246" t="s">
        <v>275</v>
      </c>
      <c r="H955" s="246" t="s">
        <v>275</v>
      </c>
      <c r="I955" s="246" t="s">
        <v>275</v>
      </c>
      <c r="J955" s="150" t="s">
        <v>925</v>
      </c>
      <c r="K955" s="150">
        <f t="shared" ref="K955:AA955" si="401">K957+K956*$AD$956</f>
        <v>2.403837962519844E-3</v>
      </c>
      <c r="L955" s="150">
        <f t="shared" si="401"/>
        <v>2.2394341780773621E-3</v>
      </c>
      <c r="M955" s="150">
        <f t="shared" si="401"/>
        <v>3.0643835171304947E-2</v>
      </c>
      <c r="N955" s="150">
        <f t="shared" si="401"/>
        <v>1.9632785382986316E-2</v>
      </c>
      <c r="O955" s="150">
        <f t="shared" si="401"/>
        <v>2.2304405850083683E-2</v>
      </c>
      <c r="P955" s="150">
        <f t="shared" si="401"/>
        <v>1.9322761045083427E-3</v>
      </c>
      <c r="Q955" s="150">
        <f t="shared" si="401"/>
        <v>0.12138008691309493</v>
      </c>
      <c r="R955" s="150">
        <f t="shared" si="401"/>
        <v>4.9782001052218465E-2</v>
      </c>
      <c r="S955" s="150">
        <f t="shared" si="401"/>
        <v>8.4190871022838017E-4</v>
      </c>
      <c r="T955" s="150">
        <f t="shared" si="401"/>
        <v>4.9310890787914882E-2</v>
      </c>
      <c r="U955" s="150">
        <f t="shared" si="401"/>
        <v>0.12998659590711523</v>
      </c>
      <c r="V955" s="150">
        <f t="shared" si="401"/>
        <v>0</v>
      </c>
      <c r="W955" s="150">
        <f t="shared" si="401"/>
        <v>1.4700982242042172E-4</v>
      </c>
      <c r="X955" s="150">
        <f t="shared" si="401"/>
        <v>9.5475127243531253E-5</v>
      </c>
      <c r="Y955" s="150">
        <f t="shared" si="401"/>
        <v>1.6398593700495862E-2</v>
      </c>
      <c r="Z955" s="150">
        <f t="shared" si="401"/>
        <v>4.2467000090152778E-5</v>
      </c>
      <c r="AA955" s="150">
        <f t="shared" si="401"/>
        <v>0</v>
      </c>
      <c r="AB955" s="150" t="s">
        <v>925</v>
      </c>
      <c r="AC955" s="148" t="s">
        <v>2919</v>
      </c>
      <c r="AD955" s="247" t="s">
        <v>275</v>
      </c>
      <c r="AE955" s="248" t="s">
        <v>275</v>
      </c>
      <c r="AF955" s="249" t="s">
        <v>275</v>
      </c>
      <c r="AG955" s="148" t="s">
        <v>275</v>
      </c>
      <c r="AH955" s="250" t="s">
        <v>275</v>
      </c>
      <c r="AI955" s="149" t="s">
        <v>275</v>
      </c>
      <c r="AJ955" s="94"/>
    </row>
    <row r="956" spans="1:36" ht="39" outlineLevel="1" x14ac:dyDescent="0.3">
      <c r="A956" s="165">
        <v>939</v>
      </c>
      <c r="B956" s="166" t="s">
        <v>275</v>
      </c>
      <c r="C956" s="293" t="s">
        <v>275</v>
      </c>
      <c r="D956" s="188" t="s">
        <v>1031</v>
      </c>
      <c r="E956" s="188" t="s">
        <v>3950</v>
      </c>
      <c r="F956" s="189">
        <v>2</v>
      </c>
      <c r="G956" s="190">
        <v>22</v>
      </c>
      <c r="H956" s="190">
        <v>216</v>
      </c>
      <c r="I956" s="190">
        <v>216</v>
      </c>
      <c r="J956" s="170" t="s">
        <v>1025</v>
      </c>
      <c r="K956" s="170">
        <v>2.2455222725942157E-3</v>
      </c>
      <c r="L956" s="170">
        <v>2.5978747314269585E-3</v>
      </c>
      <c r="M956" s="170">
        <v>5.5716063947827174E-2</v>
      </c>
      <c r="N956" s="170">
        <v>5.8582930038501898E-3</v>
      </c>
      <c r="O956" s="170">
        <v>1.5996781062454394E-2</v>
      </c>
      <c r="P956" s="170">
        <v>1.3917945715032044E-3</v>
      </c>
      <c r="Q956" s="170">
        <v>4.2442702547012875E-3</v>
      </c>
      <c r="R956" s="170">
        <v>1.9168263248815067E-2</v>
      </c>
      <c r="S956" s="170">
        <v>8.0018174079085343E-4</v>
      </c>
      <c r="T956" s="170">
        <v>7.836406276908351E-3</v>
      </c>
      <c r="U956" s="170">
        <v>7.0900435009713866E-3</v>
      </c>
      <c r="V956" s="170">
        <v>0</v>
      </c>
      <c r="W956" s="170">
        <v>1.6658609090792673E-4</v>
      </c>
      <c r="X956" s="170">
        <v>0</v>
      </c>
      <c r="Y956" s="170">
        <v>5.2100096843245153E-3</v>
      </c>
      <c r="Z956" s="170">
        <v>7.7212727436641406E-5</v>
      </c>
      <c r="AA956" s="170">
        <v>0</v>
      </c>
      <c r="AB956" s="170" t="s">
        <v>1025</v>
      </c>
      <c r="AC956" s="191" t="s">
        <v>1923</v>
      </c>
      <c r="AD956" s="241">
        <v>0.55000000000000004</v>
      </c>
      <c r="AE956" s="193" t="s">
        <v>1032</v>
      </c>
      <c r="AF956" s="192" t="s">
        <v>275</v>
      </c>
      <c r="AG956" s="191" t="s">
        <v>1845</v>
      </c>
      <c r="AH956" s="243" t="s">
        <v>900</v>
      </c>
      <c r="AI956" s="169" t="s">
        <v>275</v>
      </c>
      <c r="AJ956" s="94"/>
    </row>
    <row r="957" spans="1:36" ht="26" outlineLevel="1" x14ac:dyDescent="0.3">
      <c r="A957" s="165">
        <v>940</v>
      </c>
      <c r="B957" s="166" t="s">
        <v>275</v>
      </c>
      <c r="C957" s="166" t="s">
        <v>296</v>
      </c>
      <c r="D957" s="187" t="s">
        <v>1033</v>
      </c>
      <c r="E957" s="188" t="s">
        <v>3951</v>
      </c>
      <c r="F957" s="189">
        <v>2</v>
      </c>
      <c r="G957" s="190">
        <v>22</v>
      </c>
      <c r="H957" s="190">
        <v>229</v>
      </c>
      <c r="I957" s="190">
        <v>229</v>
      </c>
      <c r="J957" s="170" t="s">
        <v>925</v>
      </c>
      <c r="K957" s="170">
        <v>1.1688007125930256E-3</v>
      </c>
      <c r="L957" s="170">
        <v>8.106030757925347E-4</v>
      </c>
      <c r="M957" s="170">
        <v>0</v>
      </c>
      <c r="N957" s="170">
        <v>1.6410724230868711E-2</v>
      </c>
      <c r="O957" s="170">
        <v>1.3506176265733768E-2</v>
      </c>
      <c r="P957" s="170">
        <v>1.1667890901815802E-3</v>
      </c>
      <c r="Q957" s="170">
        <v>0.11904573827300922</v>
      </c>
      <c r="R957" s="170">
        <v>3.9239456265370176E-2</v>
      </c>
      <c r="S957" s="170">
        <v>4.0180875279341075E-4</v>
      </c>
      <c r="T957" s="170">
        <v>4.5000867335615286E-2</v>
      </c>
      <c r="U957" s="170">
        <v>0.12608707198158095</v>
      </c>
      <c r="V957" s="170">
        <v>0</v>
      </c>
      <c r="W957" s="170">
        <v>5.5387472421062024E-5</v>
      </c>
      <c r="X957" s="170">
        <v>9.5475127243531253E-5</v>
      </c>
      <c r="Y957" s="170">
        <v>1.3533088374117378E-2</v>
      </c>
      <c r="Z957" s="170">
        <v>0</v>
      </c>
      <c r="AA957" s="170">
        <v>0</v>
      </c>
      <c r="AB957" s="170" t="s">
        <v>925</v>
      </c>
      <c r="AC957" s="191" t="s">
        <v>1923</v>
      </c>
      <c r="AD957" s="241" t="s">
        <v>275</v>
      </c>
      <c r="AE957" s="193" t="s">
        <v>275</v>
      </c>
      <c r="AF957" s="192" t="s">
        <v>275</v>
      </c>
      <c r="AG957" s="191" t="s">
        <v>275</v>
      </c>
      <c r="AH957" s="194" t="s">
        <v>275</v>
      </c>
      <c r="AI957" s="169" t="s">
        <v>275</v>
      </c>
      <c r="AJ957" s="94"/>
    </row>
    <row r="958" spans="1:36" outlineLevel="1" x14ac:dyDescent="0.3">
      <c r="A958" s="411">
        <v>941</v>
      </c>
      <c r="B958" s="197" t="s">
        <v>275</v>
      </c>
      <c r="C958" s="197" t="s">
        <v>2167</v>
      </c>
      <c r="D958" s="411" t="s">
        <v>2197</v>
      </c>
      <c r="E958" s="412" t="s">
        <v>275</v>
      </c>
      <c r="F958" s="413" t="s">
        <v>275</v>
      </c>
      <c r="G958" s="413" t="s">
        <v>275</v>
      </c>
      <c r="H958" s="413" t="s">
        <v>275</v>
      </c>
      <c r="I958" s="413" t="s">
        <v>275</v>
      </c>
      <c r="J958" s="414" t="s">
        <v>925</v>
      </c>
      <c r="K958" s="414" t="s">
        <v>1351</v>
      </c>
      <c r="L958" s="414" t="s">
        <v>1351</v>
      </c>
      <c r="M958" s="414" t="s">
        <v>1351</v>
      </c>
      <c r="N958" s="414" t="s">
        <v>1351</v>
      </c>
      <c r="O958" s="414" t="s">
        <v>1351</v>
      </c>
      <c r="P958" s="414" t="s">
        <v>1351</v>
      </c>
      <c r="Q958" s="414" t="s">
        <v>1351</v>
      </c>
      <c r="R958" s="414" t="s">
        <v>1351</v>
      </c>
      <c r="S958" s="414" t="s">
        <v>1351</v>
      </c>
      <c r="T958" s="414" t="s">
        <v>1351</v>
      </c>
      <c r="U958" s="414" t="s">
        <v>1351</v>
      </c>
      <c r="V958" s="414" t="s">
        <v>1351</v>
      </c>
      <c r="W958" s="414" t="s">
        <v>1351</v>
      </c>
      <c r="X958" s="414" t="s">
        <v>1351</v>
      </c>
      <c r="Y958" s="414" t="s">
        <v>1351</v>
      </c>
      <c r="Z958" s="414" t="s">
        <v>1351</v>
      </c>
      <c r="AA958" s="414" t="s">
        <v>1351</v>
      </c>
      <c r="AB958" s="414" t="s">
        <v>275</v>
      </c>
      <c r="AC958" s="415" t="s">
        <v>1345</v>
      </c>
      <c r="AD958" s="416" t="s">
        <v>275</v>
      </c>
      <c r="AE958" s="417" t="s">
        <v>275</v>
      </c>
      <c r="AF958" s="418" t="s">
        <v>275</v>
      </c>
      <c r="AG958" s="415" t="s">
        <v>275</v>
      </c>
      <c r="AH958" s="417" t="s">
        <v>275</v>
      </c>
      <c r="AI958" s="419" t="s">
        <v>275</v>
      </c>
      <c r="AJ958" s="94"/>
    </row>
    <row r="959" spans="1:36" ht="26" outlineLevel="1" x14ac:dyDescent="0.3">
      <c r="A959" s="145">
        <v>942</v>
      </c>
      <c r="B959" s="146" t="s">
        <v>923</v>
      </c>
      <c r="C959" s="146" t="s">
        <v>481</v>
      </c>
      <c r="D959" s="278" t="s">
        <v>2196</v>
      </c>
      <c r="E959" s="146" t="s">
        <v>275</v>
      </c>
      <c r="F959" s="149" t="s">
        <v>275</v>
      </c>
      <c r="G959" s="149" t="s">
        <v>275</v>
      </c>
      <c r="H959" s="149" t="s">
        <v>275</v>
      </c>
      <c r="I959" s="149" t="s">
        <v>275</v>
      </c>
      <c r="J959" s="150" t="s">
        <v>925</v>
      </c>
      <c r="K959" s="150">
        <f t="shared" ref="K959:AA959" si="402">K961+K960*$AD$960</f>
        <v>1.2606271572996479E-2</v>
      </c>
      <c r="L959" s="150">
        <f t="shared" si="402"/>
        <v>2.1823627569428499E-2</v>
      </c>
      <c r="M959" s="150">
        <f t="shared" si="402"/>
        <v>0.23727500527677192</v>
      </c>
      <c r="N959" s="150">
        <f t="shared" si="402"/>
        <v>0.4658159643465446</v>
      </c>
      <c r="O959" s="150">
        <f t="shared" si="402"/>
        <v>0.31820270465207978</v>
      </c>
      <c r="P959" s="150">
        <f t="shared" si="402"/>
        <v>5.4889192955463961E-2</v>
      </c>
      <c r="Q959" s="150">
        <f t="shared" si="402"/>
        <v>0.58812970670584608</v>
      </c>
      <c r="R959" s="150">
        <f t="shared" si="402"/>
        <v>0.22900147954437414</v>
      </c>
      <c r="S959" s="150">
        <f t="shared" si="402"/>
        <v>0.17877193065597485</v>
      </c>
      <c r="T959" s="150">
        <f t="shared" si="402"/>
        <v>0.51682110018348304</v>
      </c>
      <c r="U959" s="150">
        <f t="shared" si="402"/>
        <v>1.7493876868339748</v>
      </c>
      <c r="V959" s="150">
        <f t="shared" si="402"/>
        <v>2.7800351960619034</v>
      </c>
      <c r="W959" s="150">
        <f t="shared" si="402"/>
        <v>0.91100521183926475</v>
      </c>
      <c r="X959" s="150">
        <f t="shared" si="402"/>
        <v>0.14343344595613958</v>
      </c>
      <c r="Y959" s="150">
        <f t="shared" si="402"/>
        <v>0.1073799805908652</v>
      </c>
      <c r="Z959" s="150">
        <f t="shared" si="402"/>
        <v>1.0221536708866607E-4</v>
      </c>
      <c r="AA959" s="150">
        <f t="shared" si="402"/>
        <v>0</v>
      </c>
      <c r="AB959" s="150" t="s">
        <v>925</v>
      </c>
      <c r="AC959" s="148" t="s">
        <v>2917</v>
      </c>
      <c r="AD959" s="150" t="s">
        <v>275</v>
      </c>
      <c r="AE959" s="145" t="s">
        <v>275</v>
      </c>
      <c r="AF959" s="149" t="s">
        <v>275</v>
      </c>
      <c r="AG959" s="146" t="s">
        <v>275</v>
      </c>
      <c r="AH959" s="152" t="s">
        <v>275</v>
      </c>
      <c r="AI959" s="149" t="s">
        <v>275</v>
      </c>
      <c r="AJ959" s="94"/>
    </row>
    <row r="960" spans="1:36" ht="39" outlineLevel="1" x14ac:dyDescent="0.3">
      <c r="A960" s="165">
        <v>943</v>
      </c>
      <c r="B960" s="166" t="s">
        <v>275</v>
      </c>
      <c r="C960" s="293" t="s">
        <v>275</v>
      </c>
      <c r="D960" s="188" t="s">
        <v>1024</v>
      </c>
      <c r="E960" s="188" t="s">
        <v>3946</v>
      </c>
      <c r="F960" s="189">
        <v>2</v>
      </c>
      <c r="G960" s="190">
        <v>22</v>
      </c>
      <c r="H960" s="190">
        <v>217</v>
      </c>
      <c r="I960" s="190">
        <v>217</v>
      </c>
      <c r="J960" s="170" t="s">
        <v>1025</v>
      </c>
      <c r="K960" s="170">
        <v>1.6637963749881021E-3</v>
      </c>
      <c r="L960" s="170">
        <v>1.1609754242633958E-3</v>
      </c>
      <c r="M960" s="170">
        <v>0.20432687268426922</v>
      </c>
      <c r="N960" s="170">
        <v>0.12434961576465633</v>
      </c>
      <c r="O960" s="170">
        <v>3.0491969333451576E-2</v>
      </c>
      <c r="P960" s="170">
        <v>1.2534513187243536E-3</v>
      </c>
      <c r="Q960" s="170">
        <v>2.6230049949861528E-2</v>
      </c>
      <c r="R960" s="170">
        <v>2.7382311116694136E-3</v>
      </c>
      <c r="S960" s="170">
        <v>0.17846112415350979</v>
      </c>
      <c r="T960" s="170">
        <v>6.6688333617667987E-3</v>
      </c>
      <c r="U960" s="170">
        <v>4.2063652486553195E-3</v>
      </c>
      <c r="V960" s="170">
        <v>11.120140784247614</v>
      </c>
      <c r="W960" s="170">
        <v>3.5314316612881629</v>
      </c>
      <c r="X960" s="170">
        <v>5.9200882279359254E-2</v>
      </c>
      <c r="Y960" s="170">
        <v>2.109852377314789E-2</v>
      </c>
      <c r="Z960" s="170">
        <v>7.236521684772519E-5</v>
      </c>
      <c r="AA960" s="170">
        <v>0</v>
      </c>
      <c r="AB960" s="170" t="s">
        <v>1025</v>
      </c>
      <c r="AC960" s="191" t="s">
        <v>1923</v>
      </c>
      <c r="AD960" s="170">
        <v>0.25</v>
      </c>
      <c r="AE960" s="193" t="s">
        <v>1026</v>
      </c>
      <c r="AF960" s="192" t="s">
        <v>275</v>
      </c>
      <c r="AG960" s="191" t="s">
        <v>1845</v>
      </c>
      <c r="AH960" s="243" t="s">
        <v>900</v>
      </c>
      <c r="AI960" s="169" t="s">
        <v>275</v>
      </c>
      <c r="AJ960" s="94"/>
    </row>
    <row r="961" spans="1:36" ht="26" outlineLevel="1" x14ac:dyDescent="0.3">
      <c r="A961" s="165">
        <v>944</v>
      </c>
      <c r="B961" s="166" t="s">
        <v>275</v>
      </c>
      <c r="C961" s="166" t="s">
        <v>481</v>
      </c>
      <c r="D961" s="187" t="s">
        <v>1027</v>
      </c>
      <c r="E961" s="188" t="s">
        <v>3947</v>
      </c>
      <c r="F961" s="189">
        <v>2</v>
      </c>
      <c r="G961" s="190">
        <v>22</v>
      </c>
      <c r="H961" s="190">
        <v>230</v>
      </c>
      <c r="I961" s="190">
        <v>230</v>
      </c>
      <c r="J961" s="170" t="s">
        <v>925</v>
      </c>
      <c r="K961" s="170">
        <v>1.2190322479249453E-2</v>
      </c>
      <c r="L961" s="170">
        <v>2.153338371336265E-2</v>
      </c>
      <c r="M961" s="170">
        <v>0.18619328710570462</v>
      </c>
      <c r="N961" s="170">
        <v>0.43472856040538049</v>
      </c>
      <c r="O961" s="170">
        <v>0.31057971231871689</v>
      </c>
      <c r="P961" s="170">
        <v>5.4575830125782876E-2</v>
      </c>
      <c r="Q961" s="170">
        <v>0.58157219421838069</v>
      </c>
      <c r="R961" s="170">
        <v>0.22831692176645679</v>
      </c>
      <c r="S961" s="170">
        <v>0.13415664961759741</v>
      </c>
      <c r="T961" s="170">
        <v>0.51515389184304139</v>
      </c>
      <c r="U961" s="170">
        <v>1.748336095521811</v>
      </c>
      <c r="V961" s="170">
        <v>0</v>
      </c>
      <c r="W961" s="170">
        <v>2.8147296517224019E-2</v>
      </c>
      <c r="X961" s="170">
        <v>0.12863322538629976</v>
      </c>
      <c r="Y961" s="170">
        <v>0.10210534964757823</v>
      </c>
      <c r="Z961" s="170">
        <v>8.412406287673478E-5</v>
      </c>
      <c r="AA961" s="170">
        <v>0</v>
      </c>
      <c r="AB961" s="170" t="s">
        <v>925</v>
      </c>
      <c r="AC961" s="191" t="s">
        <v>1923</v>
      </c>
      <c r="AD961" s="241" t="s">
        <v>275</v>
      </c>
      <c r="AE961" s="193" t="s">
        <v>275</v>
      </c>
      <c r="AF961" s="192" t="s">
        <v>275</v>
      </c>
      <c r="AG961" s="191" t="s">
        <v>275</v>
      </c>
      <c r="AH961" s="194" t="s">
        <v>275</v>
      </c>
      <c r="AI961" s="169" t="s">
        <v>275</v>
      </c>
      <c r="AJ961" s="94"/>
    </row>
    <row r="962" spans="1:36" ht="26" outlineLevel="1" x14ac:dyDescent="0.3">
      <c r="A962" s="165">
        <v>945</v>
      </c>
      <c r="B962" s="166" t="s">
        <v>923</v>
      </c>
      <c r="C962" s="293" t="s">
        <v>482</v>
      </c>
      <c r="D962" s="187" t="s">
        <v>2193</v>
      </c>
      <c r="E962" s="188" t="s">
        <v>3952</v>
      </c>
      <c r="F962" s="189">
        <v>2</v>
      </c>
      <c r="G962" s="190">
        <v>22</v>
      </c>
      <c r="H962" s="190">
        <v>220</v>
      </c>
      <c r="I962" s="190">
        <v>220</v>
      </c>
      <c r="J962" s="170" t="s">
        <v>925</v>
      </c>
      <c r="K962" s="170">
        <v>2.5254187982522967E-2</v>
      </c>
      <c r="L962" s="170">
        <v>1.9560114182429034E-2</v>
      </c>
      <c r="M962" s="170">
        <v>1.2673590598279586E-3</v>
      </c>
      <c r="N962" s="170">
        <v>0.30663717718824784</v>
      </c>
      <c r="O962" s="170">
        <v>9.0952537536947112E-2</v>
      </c>
      <c r="P962" s="170">
        <v>0.67112306401295718</v>
      </c>
      <c r="Q962" s="170">
        <v>0.34271947874624203</v>
      </c>
      <c r="R962" s="170">
        <v>0.20817070155945985</v>
      </c>
      <c r="S962" s="170">
        <v>1.1394327145032233</v>
      </c>
      <c r="T962" s="170">
        <v>0.51836136452552783</v>
      </c>
      <c r="U962" s="170">
        <v>8.9164921730746832E-2</v>
      </c>
      <c r="V962" s="170">
        <v>0</v>
      </c>
      <c r="W962" s="170">
        <v>2.9662739864983265E-4</v>
      </c>
      <c r="X962" s="170">
        <v>1.2948295646806061E-4</v>
      </c>
      <c r="Y962" s="170">
        <v>0.74560697191555614</v>
      </c>
      <c r="Z962" s="170">
        <v>1.409339232047729E-4</v>
      </c>
      <c r="AA962" s="170">
        <v>0</v>
      </c>
      <c r="AB962" s="170" t="s">
        <v>925</v>
      </c>
      <c r="AC962" s="191" t="s">
        <v>1923</v>
      </c>
      <c r="AD962" s="241" t="s">
        <v>275</v>
      </c>
      <c r="AE962" s="193" t="s">
        <v>275</v>
      </c>
      <c r="AF962" s="192" t="s">
        <v>275</v>
      </c>
      <c r="AG962" s="191" t="s">
        <v>275</v>
      </c>
      <c r="AH962" s="194" t="s">
        <v>275</v>
      </c>
      <c r="AI962" s="169" t="s">
        <v>275</v>
      </c>
      <c r="AJ962" s="94"/>
    </row>
    <row r="963" spans="1:36" ht="39" outlineLevel="1" x14ac:dyDescent="0.3">
      <c r="A963" s="145">
        <v>946</v>
      </c>
      <c r="B963" s="146" t="s">
        <v>923</v>
      </c>
      <c r="C963" s="146" t="s">
        <v>483</v>
      </c>
      <c r="D963" s="145" t="s">
        <v>2200</v>
      </c>
      <c r="E963" s="245" t="s">
        <v>275</v>
      </c>
      <c r="F963" s="246" t="s">
        <v>275</v>
      </c>
      <c r="G963" s="246" t="s">
        <v>275</v>
      </c>
      <c r="H963" s="246" t="s">
        <v>275</v>
      </c>
      <c r="I963" s="246" t="s">
        <v>275</v>
      </c>
      <c r="J963" s="150" t="s">
        <v>925</v>
      </c>
      <c r="K963" s="150">
        <f>K967*$AD$967+K968*$AD$968+K970*$AD$970+K971*$AD$971</f>
        <v>1.7297872743477571</v>
      </c>
      <c r="L963" s="150">
        <f t="shared" ref="L963:AA963" si="403">L967*$AD$967+L968*$AD$968+L970*$AD$970+L971*$AD$971</f>
        <v>1.1989754381243021</v>
      </c>
      <c r="M963" s="150">
        <f t="shared" si="403"/>
        <v>6.6266343983073615</v>
      </c>
      <c r="N963" s="150">
        <f t="shared" si="403"/>
        <v>10.179983424503794</v>
      </c>
      <c r="O963" s="150">
        <f t="shared" si="403"/>
        <v>13.074685544187581</v>
      </c>
      <c r="P963" s="150">
        <f t="shared" si="403"/>
        <v>2.975683279744771</v>
      </c>
      <c r="Q963" s="150">
        <f t="shared" si="403"/>
        <v>4.134927629123986</v>
      </c>
      <c r="R963" s="150">
        <f t="shared" si="403"/>
        <v>2.7306974682039837</v>
      </c>
      <c r="S963" s="150">
        <f t="shared" si="403"/>
        <v>13.151511182067953</v>
      </c>
      <c r="T963" s="150">
        <f t="shared" si="403"/>
        <v>5.8483150443309055</v>
      </c>
      <c r="U963" s="150">
        <f t="shared" si="403"/>
        <v>6.9185639499658595</v>
      </c>
      <c r="V963" s="150">
        <f t="shared" si="403"/>
        <v>22.242027825341154</v>
      </c>
      <c r="W963" s="150">
        <f t="shared" si="403"/>
        <v>2.773634274112176</v>
      </c>
      <c r="X963" s="150">
        <f t="shared" si="403"/>
        <v>134.37233874758135</v>
      </c>
      <c r="Y963" s="150">
        <f t="shared" si="403"/>
        <v>2.8086111350019416</v>
      </c>
      <c r="Z963" s="150">
        <f t="shared" si="403"/>
        <v>0.69789246534321625</v>
      </c>
      <c r="AA963" s="150">
        <f t="shared" si="403"/>
        <v>317.6720760849783</v>
      </c>
      <c r="AB963" s="150" t="s">
        <v>925</v>
      </c>
      <c r="AC963" s="148" t="s">
        <v>2741</v>
      </c>
      <c r="AD963" s="247" t="s">
        <v>275</v>
      </c>
      <c r="AE963" s="248" t="s">
        <v>275</v>
      </c>
      <c r="AF963" s="249" t="s">
        <v>275</v>
      </c>
      <c r="AG963" s="148" t="s">
        <v>275</v>
      </c>
      <c r="AH963" s="250" t="s">
        <v>275</v>
      </c>
      <c r="AI963" s="149" t="s">
        <v>275</v>
      </c>
      <c r="AJ963" s="94"/>
    </row>
    <row r="964" spans="1:36" ht="39" outlineLevel="1" x14ac:dyDescent="0.3">
      <c r="A964" s="145">
        <v>947</v>
      </c>
      <c r="B964" s="146" t="s">
        <v>923</v>
      </c>
      <c r="C964" s="146" t="s">
        <v>483</v>
      </c>
      <c r="D964" s="145" t="s">
        <v>2201</v>
      </c>
      <c r="E964" s="245" t="s">
        <v>275</v>
      </c>
      <c r="F964" s="246" t="s">
        <v>275</v>
      </c>
      <c r="G964" s="246" t="s">
        <v>275</v>
      </c>
      <c r="H964" s="246" t="s">
        <v>275</v>
      </c>
      <c r="I964" s="246" t="s">
        <v>275</v>
      </c>
      <c r="J964" s="150" t="s">
        <v>925</v>
      </c>
      <c r="K964" s="150">
        <f>K967*$AD$967+K968*$AD$968+K970*$AD$970</f>
        <v>0.37666972691666584</v>
      </c>
      <c r="L964" s="150">
        <f t="shared" ref="L964:AA964" si="404">L967*$AD$967+L968*$AD$968+L970*$AD$970</f>
        <v>0.11638272472071697</v>
      </c>
      <c r="M964" s="150">
        <f t="shared" si="404"/>
        <v>2.6160747850311541</v>
      </c>
      <c r="N964" s="150">
        <f t="shared" si="404"/>
        <v>4.8045702947518718</v>
      </c>
      <c r="O964" s="150">
        <f t="shared" si="404"/>
        <v>10.043475321050892</v>
      </c>
      <c r="P964" s="150">
        <f t="shared" si="404"/>
        <v>1.5644995868419906</v>
      </c>
      <c r="Q964" s="150">
        <f t="shared" si="404"/>
        <v>1.8110589658565381</v>
      </c>
      <c r="R964" s="150">
        <f t="shared" si="404"/>
        <v>1.3838941439827392</v>
      </c>
      <c r="S964" s="150">
        <f t="shared" si="404"/>
        <v>7.5778571090063016</v>
      </c>
      <c r="T964" s="150">
        <f t="shared" si="404"/>
        <v>0.82286195594765998</v>
      </c>
      <c r="U964" s="150">
        <f t="shared" si="404"/>
        <v>3.7837889585432958</v>
      </c>
      <c r="V964" s="150">
        <f t="shared" si="404"/>
        <v>11.1887748830066</v>
      </c>
      <c r="W964" s="150">
        <f t="shared" si="404"/>
        <v>1.3394443275949894</v>
      </c>
      <c r="X964" s="150">
        <f t="shared" si="404"/>
        <v>109.37743056960643</v>
      </c>
      <c r="Y964" s="150">
        <f t="shared" si="404"/>
        <v>0.97153933889694155</v>
      </c>
      <c r="Z964" s="150">
        <f t="shared" si="404"/>
        <v>4.8585640317680943E-3</v>
      </c>
      <c r="AA964" s="150">
        <f t="shared" si="404"/>
        <v>272.2443671093352</v>
      </c>
      <c r="AB964" s="150" t="s">
        <v>925</v>
      </c>
      <c r="AC964" s="148" t="s">
        <v>2741</v>
      </c>
      <c r="AD964" s="247" t="s">
        <v>275</v>
      </c>
      <c r="AE964" s="248" t="s">
        <v>275</v>
      </c>
      <c r="AF964" s="249" t="s">
        <v>275</v>
      </c>
      <c r="AG964" s="148" t="s">
        <v>275</v>
      </c>
      <c r="AH964" s="250" t="s">
        <v>275</v>
      </c>
      <c r="AI964" s="149" t="s">
        <v>275</v>
      </c>
      <c r="AJ964" s="94"/>
    </row>
    <row r="965" spans="1:36" ht="26" outlineLevel="1" x14ac:dyDescent="0.3">
      <c r="A965" s="145">
        <v>948</v>
      </c>
      <c r="B965" s="146" t="s">
        <v>923</v>
      </c>
      <c r="C965" s="146" t="s">
        <v>483</v>
      </c>
      <c r="D965" s="145" t="s">
        <v>2202</v>
      </c>
      <c r="E965" s="720" t="s">
        <v>275</v>
      </c>
      <c r="F965" s="246" t="s">
        <v>275</v>
      </c>
      <c r="G965" s="246" t="s">
        <v>275</v>
      </c>
      <c r="H965" s="246" t="s">
        <v>275</v>
      </c>
      <c r="I965" s="246" t="s">
        <v>275</v>
      </c>
      <c r="J965" s="150" t="s">
        <v>925</v>
      </c>
      <c r="K965" s="150">
        <f>K967*$AD$967+K970*$AD$970+K971*$AD$971</f>
        <v>1.4620882075549921</v>
      </c>
      <c r="L965" s="150">
        <f t="shared" ref="L965:AA965" si="405">L967*$AD$967+L970*$AD$970+L971*$AD$971</f>
        <v>1.0921903272898232</v>
      </c>
      <c r="M965" s="150">
        <f t="shared" si="405"/>
        <v>6.2127405384200429</v>
      </c>
      <c r="N965" s="150">
        <f t="shared" si="405"/>
        <v>7.9813700892100403</v>
      </c>
      <c r="O965" s="150">
        <f t="shared" si="405"/>
        <v>12.901741867628509</v>
      </c>
      <c r="P965" s="150">
        <f t="shared" si="405"/>
        <v>2.2599532363396344</v>
      </c>
      <c r="Q965" s="150">
        <f t="shared" si="405"/>
        <v>2.4699336850399072</v>
      </c>
      <c r="R965" s="150">
        <f t="shared" si="405"/>
        <v>1.4259556617924498</v>
      </c>
      <c r="S965" s="150">
        <f t="shared" si="405"/>
        <v>13.036504760975618</v>
      </c>
      <c r="T965" s="150">
        <f t="shared" si="405"/>
        <v>5.1269840793522254</v>
      </c>
      <c r="U965" s="150">
        <f t="shared" si="405"/>
        <v>3.4381158068525624</v>
      </c>
      <c r="V965" s="150">
        <f t="shared" si="405"/>
        <v>22.242027825341154</v>
      </c>
      <c r="W965" s="150">
        <f t="shared" si="405"/>
        <v>2.7126237288965704</v>
      </c>
      <c r="X965" s="150">
        <f t="shared" si="405"/>
        <v>133.0865854479276</v>
      </c>
      <c r="Y965" s="150">
        <f t="shared" si="405"/>
        <v>1.9107521666422604</v>
      </c>
      <c r="Z965" s="150">
        <f t="shared" si="405"/>
        <v>0.69463291428739538</v>
      </c>
      <c r="AA965" s="150">
        <f t="shared" si="405"/>
        <v>280.49769998989922</v>
      </c>
      <c r="AB965" s="150" t="s">
        <v>925</v>
      </c>
      <c r="AC965" s="148" t="s">
        <v>2738</v>
      </c>
      <c r="AD965" s="247" t="s">
        <v>275</v>
      </c>
      <c r="AE965" s="248" t="s">
        <v>275</v>
      </c>
      <c r="AF965" s="249" t="s">
        <v>275</v>
      </c>
      <c r="AG965" s="148" t="s">
        <v>275</v>
      </c>
      <c r="AH965" s="250" t="s">
        <v>275</v>
      </c>
      <c r="AI965" s="149" t="s">
        <v>275</v>
      </c>
      <c r="AJ965" s="94"/>
    </row>
    <row r="966" spans="1:36" ht="26" outlineLevel="1" x14ac:dyDescent="0.3">
      <c r="A966" s="145">
        <v>949</v>
      </c>
      <c r="B966" s="146" t="s">
        <v>923</v>
      </c>
      <c r="C966" s="146" t="s">
        <v>483</v>
      </c>
      <c r="D966" s="145" t="s">
        <v>2199</v>
      </c>
      <c r="E966" s="245" t="s">
        <v>275</v>
      </c>
      <c r="F966" s="246" t="s">
        <v>275</v>
      </c>
      <c r="G966" s="246" t="s">
        <v>275</v>
      </c>
      <c r="H966" s="246" t="s">
        <v>275</v>
      </c>
      <c r="I966" s="246" t="s">
        <v>275</v>
      </c>
      <c r="J966" s="150" t="s">
        <v>925</v>
      </c>
      <c r="K966" s="150">
        <f>K967*$AD$967++K970*$AD$970</f>
        <v>0.10897066012390084</v>
      </c>
      <c r="L966" s="150">
        <f t="shared" ref="L966:AA966" si="406">L967*$AD$967++L970*$AD$970</f>
        <v>9.5976138862380773E-3</v>
      </c>
      <c r="M966" s="150">
        <f t="shared" si="406"/>
        <v>2.202180925143836</v>
      </c>
      <c r="N966" s="150">
        <f t="shared" si="406"/>
        <v>2.6059569594581182</v>
      </c>
      <c r="O966" s="150">
        <f t="shared" si="406"/>
        <v>9.8705316444918196</v>
      </c>
      <c r="P966" s="150">
        <f t="shared" si="406"/>
        <v>0.84876954343685407</v>
      </c>
      <c r="Q966" s="150">
        <f t="shared" si="406"/>
        <v>0.14606502177245909</v>
      </c>
      <c r="R966" s="150">
        <f t="shared" si="406"/>
        <v>7.9152337571205419E-2</v>
      </c>
      <c r="S966" s="150">
        <f t="shared" si="406"/>
        <v>7.4628506879139662</v>
      </c>
      <c r="T966" s="150">
        <f t="shared" si="406"/>
        <v>0.10153099096898016</v>
      </c>
      <c r="U966" s="150">
        <f t="shared" si="406"/>
        <v>0.30334081542999813</v>
      </c>
      <c r="V966" s="150">
        <f t="shared" si="406"/>
        <v>11.1887748830066</v>
      </c>
      <c r="W966" s="150">
        <f t="shared" si="406"/>
        <v>1.2784337823793839</v>
      </c>
      <c r="X966" s="150">
        <f t="shared" si="406"/>
        <v>108.09167726995268</v>
      </c>
      <c r="Y966" s="150">
        <f t="shared" si="406"/>
        <v>7.3680370537260328E-2</v>
      </c>
      <c r="Z966" s="150">
        <f t="shared" si="406"/>
        <v>1.5990129759471707E-3</v>
      </c>
      <c r="AA966" s="150">
        <f t="shared" si="406"/>
        <v>235.06999101425612</v>
      </c>
      <c r="AB966" s="150" t="s">
        <v>925</v>
      </c>
      <c r="AC966" s="148" t="s">
        <v>2737</v>
      </c>
      <c r="AD966" s="247" t="s">
        <v>275</v>
      </c>
      <c r="AE966" s="248" t="s">
        <v>275</v>
      </c>
      <c r="AF966" s="249" t="s">
        <v>275</v>
      </c>
      <c r="AG966" s="148" t="s">
        <v>275</v>
      </c>
      <c r="AH966" s="250" t="s">
        <v>275</v>
      </c>
      <c r="AI966" s="149" t="s">
        <v>275</v>
      </c>
      <c r="AJ966" s="94"/>
    </row>
    <row r="967" spans="1:36" ht="169" outlineLevel="1" x14ac:dyDescent="0.3">
      <c r="A967" s="165">
        <v>950</v>
      </c>
      <c r="B967" s="166" t="s">
        <v>275</v>
      </c>
      <c r="C967" s="293" t="s">
        <v>275</v>
      </c>
      <c r="D967" s="187" t="s">
        <v>1034</v>
      </c>
      <c r="E967" s="188" t="s">
        <v>3953</v>
      </c>
      <c r="F967" s="189">
        <v>2</v>
      </c>
      <c r="G967" s="190">
        <v>22</v>
      </c>
      <c r="H967" s="190">
        <v>249</v>
      </c>
      <c r="I967" s="190">
        <v>249</v>
      </c>
      <c r="J967" s="170" t="s">
        <v>1025</v>
      </c>
      <c r="K967" s="170">
        <v>0.15478788179116396</v>
      </c>
      <c r="L967" s="170">
        <v>1.3710876980340111E-2</v>
      </c>
      <c r="M967" s="170">
        <v>3.1459727502054804</v>
      </c>
      <c r="N967" s="170">
        <v>3.6357459706920885</v>
      </c>
      <c r="O967" s="170">
        <v>14.090898711771578</v>
      </c>
      <c r="P967" s="170">
        <v>1.2125279191955058</v>
      </c>
      <c r="Q967" s="170">
        <v>0.20866431681779871</v>
      </c>
      <c r="R967" s="170">
        <v>0.1130747679588649</v>
      </c>
      <c r="S967" s="170">
        <v>10.660769775122334</v>
      </c>
      <c r="T967" s="170">
        <v>0.14504427281282881</v>
      </c>
      <c r="U967" s="170">
        <v>0.43334402204285449</v>
      </c>
      <c r="V967" s="170">
        <v>15.983964118580857</v>
      </c>
      <c r="W967" s="170">
        <v>1.8263339748276914</v>
      </c>
      <c r="X967" s="170">
        <v>154.41668181421812</v>
      </c>
      <c r="Y967" s="170">
        <v>0.1052576721960862</v>
      </c>
      <c r="Z967" s="170">
        <v>2.2843042513531011E-3</v>
      </c>
      <c r="AA967" s="170">
        <v>335.81427287750876</v>
      </c>
      <c r="AB967" s="170" t="s">
        <v>1025</v>
      </c>
      <c r="AC967" s="191" t="s">
        <v>1923</v>
      </c>
      <c r="AD967" s="241">
        <v>0.7</v>
      </c>
      <c r="AE967" s="193" t="s">
        <v>2383</v>
      </c>
      <c r="AF967" s="192" t="s">
        <v>2198</v>
      </c>
      <c r="AG967" s="191" t="s">
        <v>1845</v>
      </c>
      <c r="AH967" s="243" t="s">
        <v>900</v>
      </c>
      <c r="AI967" s="169" t="s">
        <v>275</v>
      </c>
      <c r="AJ967" s="94"/>
    </row>
    <row r="968" spans="1:36" ht="26" outlineLevel="1" x14ac:dyDescent="0.3">
      <c r="A968" s="165">
        <v>951</v>
      </c>
      <c r="B968" s="166" t="s">
        <v>923</v>
      </c>
      <c r="C968" s="293" t="s">
        <v>275</v>
      </c>
      <c r="D968" s="187" t="s">
        <v>1035</v>
      </c>
      <c r="E968" s="188" t="s">
        <v>3954</v>
      </c>
      <c r="F968" s="189">
        <v>2</v>
      </c>
      <c r="G968" s="190">
        <v>22</v>
      </c>
      <c r="H968" s="190">
        <v>250</v>
      </c>
      <c r="I968" s="190">
        <v>250</v>
      </c>
      <c r="J968" s="170" t="s">
        <v>926</v>
      </c>
      <c r="K968" s="170">
        <v>8.2183613505378852E-2</v>
      </c>
      <c r="L968" s="170">
        <v>3.2783029026185018E-2</v>
      </c>
      <c r="M968" s="170">
        <v>0.12706541498540658</v>
      </c>
      <c r="N968" s="170">
        <v>0.6749742939351826</v>
      </c>
      <c r="O968" s="170">
        <v>5.3093708703635216E-2</v>
      </c>
      <c r="P968" s="170">
        <v>0.21972912332537695</v>
      </c>
      <c r="Q968" s="170">
        <v>0.51115314083381225</v>
      </c>
      <c r="R968" s="170">
        <v>0.40055573456834093</v>
      </c>
      <c r="S968" s="170">
        <v>3.5306971275347057E-2</v>
      </c>
      <c r="T968" s="170">
        <v>0.22144860624845467</v>
      </c>
      <c r="U968" s="170">
        <v>1.0684975799357823</v>
      </c>
      <c r="V968" s="170">
        <v>0</v>
      </c>
      <c r="W968" s="170">
        <v>1.8730237381190892E-2</v>
      </c>
      <c r="X968" s="170">
        <v>0.39472626299369939</v>
      </c>
      <c r="Y968" s="170">
        <v>0.27564270328642215</v>
      </c>
      <c r="Z968" s="170">
        <v>1.0006821741370235E-3</v>
      </c>
      <c r="AA968" s="170">
        <v>11.412533461189275</v>
      </c>
      <c r="AB968" s="170" t="s">
        <v>926</v>
      </c>
      <c r="AC968" s="191" t="s">
        <v>1923</v>
      </c>
      <c r="AD968" s="170">
        <f>AD970</f>
        <v>3.2573289902280131</v>
      </c>
      <c r="AE968" s="193" t="s">
        <v>2740</v>
      </c>
      <c r="AF968" s="192" t="s">
        <v>275</v>
      </c>
      <c r="AG968" s="191" t="s">
        <v>2739</v>
      </c>
      <c r="AH968" s="194" t="s">
        <v>275</v>
      </c>
      <c r="AI968" s="169" t="s">
        <v>275</v>
      </c>
      <c r="AJ968" s="94"/>
    </row>
    <row r="969" spans="1:36" ht="65" outlineLevel="1" x14ac:dyDescent="0.3">
      <c r="A969" s="251">
        <v>952</v>
      </c>
      <c r="B969" s="252" t="s">
        <v>275</v>
      </c>
      <c r="C969" s="252" t="s">
        <v>275</v>
      </c>
      <c r="D969" s="730" t="s">
        <v>1036</v>
      </c>
      <c r="E969" s="730" t="s">
        <v>275</v>
      </c>
      <c r="F969" s="253">
        <v>8</v>
      </c>
      <c r="G969" s="253">
        <v>84</v>
      </c>
      <c r="H969" s="253">
        <v>9017</v>
      </c>
      <c r="I969" s="253">
        <v>9017</v>
      </c>
      <c r="J969" s="254" t="s">
        <v>926</v>
      </c>
      <c r="K969" s="254">
        <v>6.3319741379968361E-2</v>
      </c>
      <c r="L969" s="254">
        <v>3.824721387835215E-3</v>
      </c>
      <c r="M969" s="254">
        <v>0.74109612593017593</v>
      </c>
      <c r="N969" s="254">
        <v>0.89933137780506534</v>
      </c>
      <c r="O969" s="254">
        <v>0.5094560017864932</v>
      </c>
      <c r="P969" s="254">
        <v>0.14734690209754414</v>
      </c>
      <c r="Q969" s="254">
        <v>0.14605487806059611</v>
      </c>
      <c r="R969" s="254">
        <v>0</v>
      </c>
      <c r="S969" s="254">
        <v>1.0433348567620417</v>
      </c>
      <c r="T969" s="254">
        <v>0.62794401854495896</v>
      </c>
      <c r="U969" s="254">
        <v>0</v>
      </c>
      <c r="V969" s="254">
        <v>1.8396988986747043</v>
      </c>
      <c r="W969" s="254">
        <v>0.24647580092813942</v>
      </c>
      <c r="X969" s="254">
        <v>4.6905176762283816</v>
      </c>
      <c r="Y969" s="254">
        <v>4.9465001989552775E-2</v>
      </c>
      <c r="Z969" s="254">
        <v>0.12383132729981434</v>
      </c>
      <c r="AA969" s="254">
        <v>8.484331180983677</v>
      </c>
      <c r="AB969" s="254" t="s">
        <v>926</v>
      </c>
      <c r="AC969" s="255" t="s">
        <v>1992</v>
      </c>
      <c r="AD969" s="254" t="s">
        <v>275</v>
      </c>
      <c r="AE969" s="257" t="s">
        <v>275</v>
      </c>
      <c r="AF969" s="765" t="s">
        <v>275</v>
      </c>
      <c r="AG969" s="255" t="s">
        <v>275</v>
      </c>
      <c r="AH969" s="766" t="s">
        <v>275</v>
      </c>
      <c r="AI969" s="488">
        <v>9017</v>
      </c>
      <c r="AJ969" s="94"/>
    </row>
    <row r="970" spans="1:36" ht="78" outlineLevel="1" x14ac:dyDescent="0.3">
      <c r="A970" s="261">
        <v>953</v>
      </c>
      <c r="B970" s="262" t="s">
        <v>923</v>
      </c>
      <c r="C970" s="262" t="s">
        <v>275</v>
      </c>
      <c r="D970" s="263" t="s">
        <v>1037</v>
      </c>
      <c r="E970" s="263" t="s">
        <v>3955</v>
      </c>
      <c r="F970" s="264" t="s">
        <v>275</v>
      </c>
      <c r="G970" s="264" t="s">
        <v>275</v>
      </c>
      <c r="H970" s="264" t="s">
        <v>275</v>
      </c>
      <c r="I970" s="264">
        <v>251</v>
      </c>
      <c r="J970" s="767" t="s">
        <v>926</v>
      </c>
      <c r="K970" s="265">
        <v>1.9007686111642549E-4</v>
      </c>
      <c r="L970" s="265">
        <v>0</v>
      </c>
      <c r="M970" s="265">
        <v>0</v>
      </c>
      <c r="N970" s="265">
        <v>1.8706977451912448E-2</v>
      </c>
      <c r="O970" s="265">
        <v>2.1190816992765955E-3</v>
      </c>
      <c r="P970" s="265">
        <v>0</v>
      </c>
      <c r="Q970" s="265">
        <v>0</v>
      </c>
      <c r="R970" s="265">
        <v>0</v>
      </c>
      <c r="S970" s="265">
        <v>9.5736515798193578E-5</v>
      </c>
      <c r="T970" s="265">
        <v>0</v>
      </c>
      <c r="U970" s="265">
        <v>0</v>
      </c>
      <c r="V970" s="265">
        <v>0</v>
      </c>
      <c r="W970" s="265">
        <v>0</v>
      </c>
      <c r="X970" s="265">
        <v>0</v>
      </c>
      <c r="Y970" s="265">
        <v>0</v>
      </c>
      <c r="Z970" s="265">
        <v>0</v>
      </c>
      <c r="AA970" s="265">
        <v>0</v>
      </c>
      <c r="AB970" s="767" t="s">
        <v>926</v>
      </c>
      <c r="AC970" s="269" t="s">
        <v>1967</v>
      </c>
      <c r="AD970" s="265">
        <f>1/0.307</f>
        <v>3.2573289902280131</v>
      </c>
      <c r="AE970" s="271" t="s">
        <v>2734</v>
      </c>
      <c r="AF970" s="768" t="s">
        <v>2733</v>
      </c>
      <c r="AG970" s="269" t="s">
        <v>2520</v>
      </c>
      <c r="AH970" s="645" t="s">
        <v>2517</v>
      </c>
      <c r="AI970" s="274">
        <v>9017</v>
      </c>
      <c r="AJ970" s="94"/>
    </row>
    <row r="971" spans="1:36" ht="104" outlineLevel="1" x14ac:dyDescent="0.3">
      <c r="A971" s="292">
        <v>954</v>
      </c>
      <c r="B971" s="391" t="s">
        <v>923</v>
      </c>
      <c r="C971" s="391" t="s">
        <v>206</v>
      </c>
      <c r="D971" s="363" t="s">
        <v>1038</v>
      </c>
      <c r="E971" s="363" t="s">
        <v>275</v>
      </c>
      <c r="F971" s="364" t="s">
        <v>275</v>
      </c>
      <c r="G971" s="364" t="s">
        <v>275</v>
      </c>
      <c r="H971" s="364" t="s">
        <v>275</v>
      </c>
      <c r="I971" s="364" t="s">
        <v>275</v>
      </c>
      <c r="J971" s="769" t="s">
        <v>926</v>
      </c>
      <c r="K971" s="392">
        <f t="shared" ref="K971:AA971" si="407">K972+K973*K1106</f>
        <v>0.25573921646447623</v>
      </c>
      <c r="L971" s="392">
        <f t="shared" si="407"/>
        <v>0.20461002283327756</v>
      </c>
      <c r="M971" s="392">
        <f t="shared" si="407"/>
        <v>0.75799576690920312</v>
      </c>
      <c r="N971" s="392">
        <f t="shared" si="407"/>
        <v>1.0159530815231133</v>
      </c>
      <c r="O971" s="392">
        <f t="shared" si="407"/>
        <v>0.57289873217283427</v>
      </c>
      <c r="P971" s="392">
        <f t="shared" si="407"/>
        <v>0.26671371795862547</v>
      </c>
      <c r="Q971" s="392">
        <f t="shared" si="407"/>
        <v>0.43921117735754767</v>
      </c>
      <c r="R971" s="392">
        <f t="shared" si="407"/>
        <v>0.25454582827781519</v>
      </c>
      <c r="S971" s="392">
        <f t="shared" si="407"/>
        <v>1.053420619808652</v>
      </c>
      <c r="T971" s="392">
        <f t="shared" si="407"/>
        <v>0.94981063370443342</v>
      </c>
      <c r="U971" s="392">
        <f t="shared" si="407"/>
        <v>0.59247247337886466</v>
      </c>
      <c r="V971" s="392">
        <f t="shared" si="407"/>
        <v>2.0890648061012311</v>
      </c>
      <c r="W971" s="392">
        <f t="shared" si="407"/>
        <v>0.27106189989174828</v>
      </c>
      <c r="X971" s="392">
        <f t="shared" si="407"/>
        <v>4.7240376456372593</v>
      </c>
      <c r="Y971" s="392">
        <f t="shared" si="407"/>
        <v>0.34720656946384498</v>
      </c>
      <c r="Z971" s="392">
        <f t="shared" si="407"/>
        <v>0.13098340734786371</v>
      </c>
      <c r="AA971" s="392">
        <f t="shared" si="407"/>
        <v>8.5858369963965462</v>
      </c>
      <c r="AB971" s="769" t="s">
        <v>926</v>
      </c>
      <c r="AC971" s="367" t="s">
        <v>2338</v>
      </c>
      <c r="AD971" s="355">
        <f>1/0.189</f>
        <v>5.2910052910052912</v>
      </c>
      <c r="AE971" s="410" t="s">
        <v>2736</v>
      </c>
      <c r="AF971" s="770" t="s">
        <v>2735</v>
      </c>
      <c r="AG971" s="356" t="s">
        <v>2520</v>
      </c>
      <c r="AH971" s="457" t="s">
        <v>2517</v>
      </c>
      <c r="AI971" s="369" t="s">
        <v>275</v>
      </c>
      <c r="AJ971" s="94"/>
    </row>
    <row r="972" spans="1:36" ht="52" outlineLevel="1" x14ac:dyDescent="0.3">
      <c r="A972" s="261">
        <v>955</v>
      </c>
      <c r="B972" s="262" t="s">
        <v>275</v>
      </c>
      <c r="C972" s="262" t="s">
        <v>206</v>
      </c>
      <c r="D972" s="263" t="s">
        <v>1038</v>
      </c>
      <c r="E972" s="263" t="s">
        <v>3956</v>
      </c>
      <c r="F972" s="264" t="s">
        <v>275</v>
      </c>
      <c r="G972" s="264" t="s">
        <v>275</v>
      </c>
      <c r="H972" s="264" t="s">
        <v>275</v>
      </c>
      <c r="I972" s="264">
        <v>252</v>
      </c>
      <c r="J972" s="767" t="s">
        <v>926</v>
      </c>
      <c r="K972" s="265">
        <v>6.3307386383995856E-2</v>
      </c>
      <c r="L972" s="265">
        <v>3.8247213878352076E-3</v>
      </c>
      <c r="M972" s="265">
        <v>0.74109612593017682</v>
      </c>
      <c r="N972" s="265">
        <v>0.89691168976273328</v>
      </c>
      <c r="O972" s="265">
        <v>0.50918052116558798</v>
      </c>
      <c r="P972" s="265">
        <v>0.14734690209754414</v>
      </c>
      <c r="Q972" s="265">
        <v>0.14605487806059644</v>
      </c>
      <c r="R972" s="265">
        <v>0</v>
      </c>
      <c r="S972" s="265">
        <v>1.0476497494467421</v>
      </c>
      <c r="T972" s="265">
        <v>0.62794401854496007</v>
      </c>
      <c r="U972" s="265">
        <v>0</v>
      </c>
      <c r="V972" s="265">
        <v>1.8396988986747018</v>
      </c>
      <c r="W972" s="265">
        <v>0.24647580092813953</v>
      </c>
      <c r="X972" s="265">
        <v>4.6905176762283824</v>
      </c>
      <c r="Y972" s="265">
        <v>4.9465001989552795E-2</v>
      </c>
      <c r="Z972" s="265">
        <v>0.12383132729981443</v>
      </c>
      <c r="AA972" s="265">
        <v>8.4843311809836806</v>
      </c>
      <c r="AB972" s="767" t="s">
        <v>926</v>
      </c>
      <c r="AC972" s="269" t="s">
        <v>1967</v>
      </c>
      <c r="AD972" s="265" t="s">
        <v>275</v>
      </c>
      <c r="AE972" s="271" t="s">
        <v>275</v>
      </c>
      <c r="AF972" s="479" t="s">
        <v>275</v>
      </c>
      <c r="AG972" s="269" t="s">
        <v>275</v>
      </c>
      <c r="AH972" s="273" t="s">
        <v>275</v>
      </c>
      <c r="AI972" s="274">
        <v>9017</v>
      </c>
      <c r="AJ972" s="94"/>
    </row>
    <row r="973" spans="1:36" ht="26" outlineLevel="1" x14ac:dyDescent="0.3">
      <c r="A973" s="357">
        <v>956</v>
      </c>
      <c r="B973" s="358" t="s">
        <v>275</v>
      </c>
      <c r="C973" s="358" t="s">
        <v>275</v>
      </c>
      <c r="D973" s="370" t="s">
        <v>2337</v>
      </c>
      <c r="E973" s="370" t="s">
        <v>275</v>
      </c>
      <c r="F973" s="371" t="s">
        <v>275</v>
      </c>
      <c r="G973" s="371" t="s">
        <v>275</v>
      </c>
      <c r="H973" s="371" t="s">
        <v>275</v>
      </c>
      <c r="I973" s="371" t="s">
        <v>275</v>
      </c>
      <c r="J973" s="771" t="s">
        <v>275</v>
      </c>
      <c r="K973" s="299">
        <v>1.6E-2</v>
      </c>
      <c r="L973" s="299">
        <v>1.6E-2</v>
      </c>
      <c r="M973" s="299">
        <v>1.6E-2</v>
      </c>
      <c r="N973" s="299">
        <v>1.6E-2</v>
      </c>
      <c r="O973" s="299">
        <v>1.6E-2</v>
      </c>
      <c r="P973" s="299">
        <v>1.6E-2</v>
      </c>
      <c r="Q973" s="299">
        <v>1.6E-2</v>
      </c>
      <c r="R973" s="299">
        <v>1.6E-2</v>
      </c>
      <c r="S973" s="299">
        <v>1.6E-2</v>
      </c>
      <c r="T973" s="299">
        <v>1.6E-2</v>
      </c>
      <c r="U973" s="299">
        <v>1.6E-2</v>
      </c>
      <c r="V973" s="299">
        <v>1.6E-2</v>
      </c>
      <c r="W973" s="299">
        <v>1.6E-2</v>
      </c>
      <c r="X973" s="299">
        <v>1.6E-2</v>
      </c>
      <c r="Y973" s="299">
        <v>1.6E-2</v>
      </c>
      <c r="Z973" s="299">
        <v>1.6E-2</v>
      </c>
      <c r="AA973" s="299">
        <v>1.6E-2</v>
      </c>
      <c r="AB973" s="771" t="s">
        <v>275</v>
      </c>
      <c r="AC973" s="361" t="s">
        <v>2774</v>
      </c>
      <c r="AD973" s="362" t="s">
        <v>275</v>
      </c>
      <c r="AE973" s="304" t="s">
        <v>275</v>
      </c>
      <c r="AF973" s="772" t="s">
        <v>275</v>
      </c>
      <c r="AG973" s="361" t="s">
        <v>275</v>
      </c>
      <c r="AH973" s="304" t="s">
        <v>275</v>
      </c>
      <c r="AI973" s="359" t="s">
        <v>275</v>
      </c>
      <c r="AJ973" s="94"/>
    </row>
    <row r="974" spans="1:36" ht="26" outlineLevel="1" x14ac:dyDescent="0.3">
      <c r="A974" s="145">
        <v>957</v>
      </c>
      <c r="B974" s="146" t="s">
        <v>923</v>
      </c>
      <c r="C974" s="146" t="s">
        <v>484</v>
      </c>
      <c r="D974" s="145" t="s">
        <v>2207</v>
      </c>
      <c r="E974" s="245" t="s">
        <v>275</v>
      </c>
      <c r="F974" s="246" t="s">
        <v>275</v>
      </c>
      <c r="G974" s="246" t="s">
        <v>275</v>
      </c>
      <c r="H974" s="246" t="s">
        <v>275</v>
      </c>
      <c r="I974" s="246" t="s">
        <v>275</v>
      </c>
      <c r="J974" s="150" t="s">
        <v>925</v>
      </c>
      <c r="K974" s="150">
        <f t="shared" ref="K974:AA974" si="408">K976+K975*$AD$975</f>
        <v>3.2996584683851693E-2</v>
      </c>
      <c r="L974" s="150">
        <f t="shared" si="408"/>
        <v>0.13369800782767344</v>
      </c>
      <c r="M974" s="150">
        <f t="shared" si="408"/>
        <v>6.8028110837719266E-4</v>
      </c>
      <c r="N974" s="150">
        <f t="shared" si="408"/>
        <v>0.11030840094374428</v>
      </c>
      <c r="O974" s="150">
        <f t="shared" si="408"/>
        <v>7.1287004848550658E-3</v>
      </c>
      <c r="P974" s="150">
        <f t="shared" si="408"/>
        <v>1.1118265842297628</v>
      </c>
      <c r="Q974" s="150">
        <f t="shared" si="408"/>
        <v>0.45475550611014764</v>
      </c>
      <c r="R974" s="150">
        <f t="shared" si="408"/>
        <v>1.1244268431126871</v>
      </c>
      <c r="S974" s="150">
        <f t="shared" si="408"/>
        <v>1.5040541284906384E-2</v>
      </c>
      <c r="T974" s="150">
        <f t="shared" si="408"/>
        <v>0.33955868775320203</v>
      </c>
      <c r="U974" s="150">
        <f t="shared" si="408"/>
        <v>1.63389831386455</v>
      </c>
      <c r="V974" s="150">
        <f t="shared" si="408"/>
        <v>0</v>
      </c>
      <c r="W974" s="150">
        <f t="shared" si="408"/>
        <v>2.8951827541670892E-4</v>
      </c>
      <c r="X974" s="150">
        <f t="shared" si="408"/>
        <v>3.7201319988504746E-4</v>
      </c>
      <c r="Y974" s="150">
        <f t="shared" si="408"/>
        <v>0.20710259614683826</v>
      </c>
      <c r="Z974" s="150">
        <f t="shared" si="408"/>
        <v>1.8521655262018527E-3</v>
      </c>
      <c r="AA974" s="150">
        <f t="shared" si="408"/>
        <v>0</v>
      </c>
      <c r="AB974" s="150" t="s">
        <v>925</v>
      </c>
      <c r="AC974" s="148" t="s">
        <v>3126</v>
      </c>
      <c r="AD974" s="247" t="s">
        <v>275</v>
      </c>
      <c r="AE974" s="248" t="s">
        <v>275</v>
      </c>
      <c r="AF974" s="249" t="s">
        <v>275</v>
      </c>
      <c r="AG974" s="148" t="s">
        <v>275</v>
      </c>
      <c r="AH974" s="250" t="s">
        <v>275</v>
      </c>
      <c r="AI974" s="149" t="s">
        <v>275</v>
      </c>
      <c r="AJ974" s="94"/>
    </row>
    <row r="975" spans="1:36" ht="39" outlineLevel="1" x14ac:dyDescent="0.3">
      <c r="A975" s="165">
        <v>958</v>
      </c>
      <c r="B975" s="166" t="s">
        <v>275</v>
      </c>
      <c r="C975" s="293" t="s">
        <v>275</v>
      </c>
      <c r="D975" s="188" t="s">
        <v>1039</v>
      </c>
      <c r="E975" s="188" t="s">
        <v>3957</v>
      </c>
      <c r="F975" s="189">
        <v>2</v>
      </c>
      <c r="G975" s="190">
        <v>22</v>
      </c>
      <c r="H975" s="190">
        <v>225</v>
      </c>
      <c r="I975" s="190">
        <v>225</v>
      </c>
      <c r="J975" s="170" t="s">
        <v>1025</v>
      </c>
      <c r="K975" s="170">
        <v>1.1102278769163889E-2</v>
      </c>
      <c r="L975" s="170">
        <v>9.5007850778561664E-2</v>
      </c>
      <c r="M975" s="170">
        <v>1.2210491207191227E-3</v>
      </c>
      <c r="N975" s="170">
        <v>1.6040109461143769E-2</v>
      </c>
      <c r="O975" s="170">
        <v>2.4784731637888815E-3</v>
      </c>
      <c r="P975" s="170">
        <v>0.15688225061952993</v>
      </c>
      <c r="Q975" s="170">
        <v>1.4710669614147603E-2</v>
      </c>
      <c r="R975" s="170">
        <v>7.5757534610251503E-2</v>
      </c>
      <c r="S975" s="170">
        <v>5.8808966582938434E-5</v>
      </c>
      <c r="T975" s="170">
        <v>1.4216860808246592E-2</v>
      </c>
      <c r="U975" s="170">
        <v>2.5473635810469124E-2</v>
      </c>
      <c r="V975" s="170">
        <v>0</v>
      </c>
      <c r="W975" s="170">
        <v>1.4615625371431314E-4</v>
      </c>
      <c r="X975" s="170">
        <v>1.5557575727732687E-4</v>
      </c>
      <c r="Y975" s="170">
        <v>2.9930697051776319E-2</v>
      </c>
      <c r="Z975" s="170">
        <v>3.2665146622677358E-3</v>
      </c>
      <c r="AA975" s="170">
        <v>0</v>
      </c>
      <c r="AB975" s="170" t="s">
        <v>1025</v>
      </c>
      <c r="AC975" s="191" t="s">
        <v>1923</v>
      </c>
      <c r="AD975" s="241">
        <v>0.5</v>
      </c>
      <c r="AE975" s="193" t="s">
        <v>2384</v>
      </c>
      <c r="AF975" s="242">
        <v>0.5</v>
      </c>
      <c r="AG975" s="191" t="s">
        <v>1845</v>
      </c>
      <c r="AH975" s="375" t="s">
        <v>900</v>
      </c>
      <c r="AI975" s="169" t="s">
        <v>275</v>
      </c>
      <c r="AJ975" s="94"/>
    </row>
    <row r="976" spans="1:36" ht="26" outlineLevel="1" x14ac:dyDescent="0.3">
      <c r="A976" s="165">
        <v>959</v>
      </c>
      <c r="B976" s="166" t="s">
        <v>275</v>
      </c>
      <c r="C976" s="293" t="s">
        <v>484</v>
      </c>
      <c r="D976" s="187" t="s">
        <v>1040</v>
      </c>
      <c r="E976" s="188" t="s">
        <v>3958</v>
      </c>
      <c r="F976" s="189">
        <v>2</v>
      </c>
      <c r="G976" s="190">
        <v>22</v>
      </c>
      <c r="H976" s="190">
        <v>233</v>
      </c>
      <c r="I976" s="190">
        <v>233</v>
      </c>
      <c r="J976" s="170" t="s">
        <v>925</v>
      </c>
      <c r="K976" s="170">
        <v>2.744544529926975E-2</v>
      </c>
      <c r="L976" s="170">
        <v>8.6194082438392591E-2</v>
      </c>
      <c r="M976" s="170">
        <v>6.9756548017631357E-5</v>
      </c>
      <c r="N976" s="170">
        <v>0.1022883462131724</v>
      </c>
      <c r="O976" s="170">
        <v>5.8894639029606248E-3</v>
      </c>
      <c r="P976" s="170">
        <v>1.0333854589199978</v>
      </c>
      <c r="Q976" s="170">
        <v>0.44740017130307386</v>
      </c>
      <c r="R976" s="170">
        <v>1.0865480758075614</v>
      </c>
      <c r="S976" s="170">
        <v>1.5011136801614915E-2</v>
      </c>
      <c r="T976" s="170">
        <v>0.33245025734907874</v>
      </c>
      <c r="U976" s="170">
        <v>1.6211614959593155</v>
      </c>
      <c r="V976" s="170">
        <v>0</v>
      </c>
      <c r="W976" s="170">
        <v>2.1644014855955234E-4</v>
      </c>
      <c r="X976" s="170">
        <v>2.9422532124638405E-4</v>
      </c>
      <c r="Y976" s="170">
        <v>0.19213724762095011</v>
      </c>
      <c r="Z976" s="170">
        <v>2.1890819506798477E-4</v>
      </c>
      <c r="AA976" s="170">
        <v>0</v>
      </c>
      <c r="AB976" s="170" t="s">
        <v>925</v>
      </c>
      <c r="AC976" s="191" t="s">
        <v>1923</v>
      </c>
      <c r="AD976" s="241" t="s">
        <v>275</v>
      </c>
      <c r="AE976" s="193" t="s">
        <v>275</v>
      </c>
      <c r="AF976" s="192" t="s">
        <v>275</v>
      </c>
      <c r="AG976" s="191" t="s">
        <v>275</v>
      </c>
      <c r="AH976" s="194" t="s">
        <v>275</v>
      </c>
      <c r="AI976" s="169" t="s">
        <v>275</v>
      </c>
      <c r="AJ976" s="94"/>
    </row>
    <row r="977" spans="1:36" ht="26" outlineLevel="1" x14ac:dyDescent="0.3">
      <c r="A977" s="292">
        <v>960</v>
      </c>
      <c r="B977" s="391" t="s">
        <v>923</v>
      </c>
      <c r="C977" s="391" t="s">
        <v>2172</v>
      </c>
      <c r="D977" s="292" t="s">
        <v>2206</v>
      </c>
      <c r="E977" s="363" t="s">
        <v>275</v>
      </c>
      <c r="F977" s="364" t="s">
        <v>275</v>
      </c>
      <c r="G977" s="364" t="s">
        <v>275</v>
      </c>
      <c r="H977" s="364" t="s">
        <v>275</v>
      </c>
      <c r="I977" s="364" t="s">
        <v>275</v>
      </c>
      <c r="J977" s="392" t="s">
        <v>925</v>
      </c>
      <c r="K977" s="392">
        <f t="shared" ref="K977:AA977" si="409">K990*K978</f>
        <v>1.3023959994205478E-2</v>
      </c>
      <c r="L977" s="392">
        <f t="shared" si="409"/>
        <v>1.3146666112972704E-2</v>
      </c>
      <c r="M977" s="392">
        <f t="shared" si="409"/>
        <v>5.9599988368159032E-3</v>
      </c>
      <c r="N977" s="392">
        <f t="shared" si="409"/>
        <v>3.5918628502349892E-2</v>
      </c>
      <c r="O977" s="392">
        <f t="shared" si="409"/>
        <v>0</v>
      </c>
      <c r="P977" s="392">
        <f t="shared" si="409"/>
        <v>3.1666599700758663E-2</v>
      </c>
      <c r="Q977" s="392">
        <f t="shared" si="409"/>
        <v>0</v>
      </c>
      <c r="R977" s="392">
        <f t="shared" si="409"/>
        <v>0.40153967592551493</v>
      </c>
      <c r="S977" s="392">
        <f t="shared" si="409"/>
        <v>0</v>
      </c>
      <c r="T977" s="392">
        <f t="shared" si="409"/>
        <v>0</v>
      </c>
      <c r="U977" s="392">
        <f t="shared" si="409"/>
        <v>0</v>
      </c>
      <c r="V977" s="392">
        <f t="shared" si="409"/>
        <v>6.5461709744979404E-2</v>
      </c>
      <c r="W977" s="392">
        <f t="shared" si="409"/>
        <v>3.7331272624073895E-2</v>
      </c>
      <c r="X977" s="392">
        <f t="shared" si="409"/>
        <v>5.437290078430794E-2</v>
      </c>
      <c r="Y977" s="392">
        <f t="shared" si="409"/>
        <v>0</v>
      </c>
      <c r="Z977" s="392">
        <f t="shared" si="409"/>
        <v>1.0582259803708918E-3</v>
      </c>
      <c r="AA977" s="392">
        <f t="shared" si="409"/>
        <v>3.6801940927102335E-3</v>
      </c>
      <c r="AB977" s="392" t="s">
        <v>925</v>
      </c>
      <c r="AC977" s="367" t="s">
        <v>2174</v>
      </c>
      <c r="AD977" s="368" t="s">
        <v>275</v>
      </c>
      <c r="AE977" s="329" t="s">
        <v>275</v>
      </c>
      <c r="AF977" s="365" t="s">
        <v>275</v>
      </c>
      <c r="AG977" s="367" t="s">
        <v>275</v>
      </c>
      <c r="AH977" s="329" t="s">
        <v>275</v>
      </c>
      <c r="AI977" s="369" t="s">
        <v>275</v>
      </c>
      <c r="AJ977" s="94"/>
    </row>
    <row r="978" spans="1:36" outlineLevel="1" x14ac:dyDescent="0.3">
      <c r="A978" s="357">
        <v>961</v>
      </c>
      <c r="B978" s="358" t="s">
        <v>275</v>
      </c>
      <c r="C978" s="358" t="s">
        <v>275</v>
      </c>
      <c r="D978" s="357" t="s">
        <v>2173</v>
      </c>
      <c r="E978" s="370" t="s">
        <v>275</v>
      </c>
      <c r="F978" s="371" t="s">
        <v>275</v>
      </c>
      <c r="G978" s="371" t="s">
        <v>275</v>
      </c>
      <c r="H978" s="371" t="s">
        <v>275</v>
      </c>
      <c r="I978" s="371" t="s">
        <v>275</v>
      </c>
      <c r="J978" s="362" t="s">
        <v>275</v>
      </c>
      <c r="K978" s="362">
        <v>5.3843066148075346E-2</v>
      </c>
      <c r="L978" s="299">
        <v>5.3843066148075346E-2</v>
      </c>
      <c r="M978" s="299">
        <v>5.3843066148075346E-2</v>
      </c>
      <c r="N978" s="299">
        <v>5.3843066148075346E-2</v>
      </c>
      <c r="O978" s="299">
        <v>0</v>
      </c>
      <c r="P978" s="299">
        <v>5.3843066148075346E-2</v>
      </c>
      <c r="Q978" s="299">
        <v>0</v>
      </c>
      <c r="R978" s="299">
        <v>0.37690146303652744</v>
      </c>
      <c r="S978" s="299">
        <v>0</v>
      </c>
      <c r="T978" s="299">
        <v>0</v>
      </c>
      <c r="U978" s="299">
        <v>0</v>
      </c>
      <c r="V978" s="299">
        <v>5.3843066148075346E-2</v>
      </c>
      <c r="W978" s="299">
        <v>5.3843066148075346E-2</v>
      </c>
      <c r="X978" s="299">
        <v>5.3843066148075346E-2</v>
      </c>
      <c r="Y978" s="299">
        <v>0</v>
      </c>
      <c r="Z978" s="299">
        <v>5.3843066148075346E-2</v>
      </c>
      <c r="AA978" s="299">
        <v>5.3843066148075346E-2</v>
      </c>
      <c r="AB978" s="362" t="s">
        <v>275</v>
      </c>
      <c r="AC978" s="361" t="s">
        <v>2210</v>
      </c>
      <c r="AD978" s="372" t="s">
        <v>275</v>
      </c>
      <c r="AE978" s="304" t="s">
        <v>275</v>
      </c>
      <c r="AF978" s="360" t="s">
        <v>275</v>
      </c>
      <c r="AG978" s="361" t="s">
        <v>275</v>
      </c>
      <c r="AH978" s="304" t="s">
        <v>275</v>
      </c>
      <c r="AI978" s="359" t="s">
        <v>275</v>
      </c>
      <c r="AJ978" s="94"/>
    </row>
    <row r="979" spans="1:36" outlineLevel="1" x14ac:dyDescent="0.3">
      <c r="A979" s="292">
        <v>962</v>
      </c>
      <c r="B979" s="391" t="s">
        <v>923</v>
      </c>
      <c r="C979" s="391" t="s">
        <v>488</v>
      </c>
      <c r="D979" s="292" t="s">
        <v>4164</v>
      </c>
      <c r="E979" s="363" t="s">
        <v>275</v>
      </c>
      <c r="F979" s="364" t="s">
        <v>275</v>
      </c>
      <c r="G979" s="364" t="s">
        <v>275</v>
      </c>
      <c r="H979" s="364" t="s">
        <v>275</v>
      </c>
      <c r="I979" s="364" t="s">
        <v>275</v>
      </c>
      <c r="J979" s="392" t="s">
        <v>925</v>
      </c>
      <c r="K979" s="392">
        <f t="shared" ref="K979:AA979" si="410">K990*K980</f>
        <v>5.1826507179679356E-2</v>
      </c>
      <c r="L979" s="392">
        <f t="shared" si="410"/>
        <v>5.2314794117608338E-2</v>
      </c>
      <c r="M979" s="392">
        <f t="shared" si="410"/>
        <v>2.3716743804844856E-2</v>
      </c>
      <c r="N979" s="392">
        <f t="shared" si="410"/>
        <v>0.14293172420596292</v>
      </c>
      <c r="O979" s="392">
        <f t="shared" si="410"/>
        <v>8.890567827786397E-2</v>
      </c>
      <c r="P979" s="392">
        <f t="shared" si="410"/>
        <v>0.12601154007518278</v>
      </c>
      <c r="Q979" s="392">
        <f t="shared" si="410"/>
        <v>0.38195959973185128</v>
      </c>
      <c r="R979" s="392">
        <f t="shared" si="410"/>
        <v>0</v>
      </c>
      <c r="S979" s="392">
        <f t="shared" si="410"/>
        <v>0</v>
      </c>
      <c r="T979" s="392">
        <f t="shared" si="410"/>
        <v>0.26750478470049849</v>
      </c>
      <c r="U979" s="392">
        <f t="shared" si="410"/>
        <v>0</v>
      </c>
      <c r="V979" s="392">
        <f t="shared" si="410"/>
        <v>0.26049310437084378</v>
      </c>
      <c r="W979" s="392">
        <f t="shared" si="410"/>
        <v>0.14855308750479324</v>
      </c>
      <c r="X979" s="392">
        <f t="shared" si="410"/>
        <v>0.21636718280244049</v>
      </c>
      <c r="Y979" s="392">
        <f t="shared" si="410"/>
        <v>0.30576831789149733</v>
      </c>
      <c r="Z979" s="392">
        <f t="shared" si="410"/>
        <v>4.211020027227977E-3</v>
      </c>
      <c r="AA979" s="392">
        <f t="shared" si="410"/>
        <v>1.4644670718684588E-2</v>
      </c>
      <c r="AB979" s="392" t="s">
        <v>925</v>
      </c>
      <c r="AC979" s="367" t="s">
        <v>2169</v>
      </c>
      <c r="AD979" s="368" t="s">
        <v>275</v>
      </c>
      <c r="AE979" s="329" t="s">
        <v>275</v>
      </c>
      <c r="AF979" s="365" t="s">
        <v>275</v>
      </c>
      <c r="AG979" s="367" t="s">
        <v>275</v>
      </c>
      <c r="AH979" s="329" t="s">
        <v>275</v>
      </c>
      <c r="AI979" s="369" t="s">
        <v>275</v>
      </c>
      <c r="AJ979" s="94"/>
    </row>
    <row r="980" spans="1:36" outlineLevel="1" x14ac:dyDescent="0.3">
      <c r="A980" s="550">
        <v>963</v>
      </c>
      <c r="B980" s="551" t="s">
        <v>275</v>
      </c>
      <c r="C980" s="551" t="s">
        <v>275</v>
      </c>
      <c r="D980" s="550" t="s">
        <v>4167</v>
      </c>
      <c r="E980" s="554" t="s">
        <v>275</v>
      </c>
      <c r="F980" s="555" t="s">
        <v>275</v>
      </c>
      <c r="G980" s="555" t="s">
        <v>275</v>
      </c>
      <c r="H980" s="555" t="s">
        <v>275</v>
      </c>
      <c r="I980" s="555" t="s">
        <v>275</v>
      </c>
      <c r="J980" s="553" t="s">
        <v>275</v>
      </c>
      <c r="K980" s="553">
        <v>0.21425880112812881</v>
      </c>
      <c r="L980" s="560">
        <v>0.21425880112812881</v>
      </c>
      <c r="M980" s="560">
        <v>0.21425880112812881</v>
      </c>
      <c r="N980" s="560">
        <v>0.21425880112812881</v>
      </c>
      <c r="O980" s="560">
        <v>0.26090028847218999</v>
      </c>
      <c r="P980" s="560">
        <v>0.21425880112812881</v>
      </c>
      <c r="Q980" s="560">
        <v>0.27743109571421709</v>
      </c>
      <c r="R980" s="560">
        <v>0</v>
      </c>
      <c r="S980" s="560">
        <v>0</v>
      </c>
      <c r="T980" s="560">
        <v>0.5</v>
      </c>
      <c r="U980" s="560">
        <v>0</v>
      </c>
      <c r="V980" s="560">
        <v>0.21425880112812881</v>
      </c>
      <c r="W980" s="560">
        <v>0.21425880112812881</v>
      </c>
      <c r="X980" s="560">
        <v>0.21425880112812881</v>
      </c>
      <c r="Y980" s="560">
        <v>0.46148022371049463</v>
      </c>
      <c r="Z980" s="560">
        <v>0.21425880112812881</v>
      </c>
      <c r="AA980" s="560">
        <v>0.21425880112812881</v>
      </c>
      <c r="AB980" s="553" t="s">
        <v>275</v>
      </c>
      <c r="AC980" s="559" t="s">
        <v>2168</v>
      </c>
      <c r="AD980" s="556" t="s">
        <v>275</v>
      </c>
      <c r="AE980" s="557" t="s">
        <v>275</v>
      </c>
      <c r="AF980" s="558" t="s">
        <v>275</v>
      </c>
      <c r="AG980" s="559" t="s">
        <v>275</v>
      </c>
      <c r="AH980" s="304" t="s">
        <v>275</v>
      </c>
      <c r="AI980" s="552" t="s">
        <v>275</v>
      </c>
      <c r="AJ980" s="94"/>
    </row>
    <row r="981" spans="1:36" ht="26" outlineLevel="1" x14ac:dyDescent="0.3">
      <c r="A981" s="411">
        <v>964</v>
      </c>
      <c r="B981" s="197" t="s">
        <v>275</v>
      </c>
      <c r="C981" s="197" t="s">
        <v>2178</v>
      </c>
      <c r="D981" s="411" t="s">
        <v>2205</v>
      </c>
      <c r="E981" s="411" t="s">
        <v>275</v>
      </c>
      <c r="F981" s="413" t="s">
        <v>275</v>
      </c>
      <c r="G981" s="413" t="s">
        <v>275</v>
      </c>
      <c r="H981" s="413" t="s">
        <v>275</v>
      </c>
      <c r="I981" s="413" t="s">
        <v>275</v>
      </c>
      <c r="J981" s="414" t="s">
        <v>925</v>
      </c>
      <c r="K981" s="414" t="s">
        <v>1351</v>
      </c>
      <c r="L981" s="414" t="s">
        <v>1351</v>
      </c>
      <c r="M981" s="414" t="s">
        <v>1351</v>
      </c>
      <c r="N981" s="414" t="s">
        <v>1351</v>
      </c>
      <c r="O981" s="414" t="s">
        <v>1351</v>
      </c>
      <c r="P981" s="414" t="s">
        <v>1351</v>
      </c>
      <c r="Q981" s="414" t="s">
        <v>1351</v>
      </c>
      <c r="R981" s="414" t="s">
        <v>1351</v>
      </c>
      <c r="S981" s="414" t="s">
        <v>1351</v>
      </c>
      <c r="T981" s="414" t="s">
        <v>1351</v>
      </c>
      <c r="U981" s="414" t="s">
        <v>1351</v>
      </c>
      <c r="V981" s="414" t="s">
        <v>1351</v>
      </c>
      <c r="W981" s="414" t="s">
        <v>1351</v>
      </c>
      <c r="X981" s="414" t="s">
        <v>1351</v>
      </c>
      <c r="Y981" s="414" t="s">
        <v>1351</v>
      </c>
      <c r="Z981" s="414" t="s">
        <v>1351</v>
      </c>
      <c r="AA981" s="414" t="s">
        <v>1351</v>
      </c>
      <c r="AB981" s="414" t="s">
        <v>275</v>
      </c>
      <c r="AC981" s="415" t="s">
        <v>1345</v>
      </c>
      <c r="AD981" s="418" t="s">
        <v>275</v>
      </c>
      <c r="AE981" s="417" t="s">
        <v>275</v>
      </c>
      <c r="AF981" s="418" t="s">
        <v>275</v>
      </c>
      <c r="AG981" s="415" t="s">
        <v>275</v>
      </c>
      <c r="AH981" s="417" t="s">
        <v>275</v>
      </c>
      <c r="AI981" s="419" t="s">
        <v>275</v>
      </c>
      <c r="AJ981" s="94"/>
    </row>
    <row r="982" spans="1:36" outlineLevel="1" x14ac:dyDescent="0.3">
      <c r="A982" s="292">
        <v>965</v>
      </c>
      <c r="B982" s="391" t="s">
        <v>923</v>
      </c>
      <c r="C982" s="391" t="s">
        <v>2175</v>
      </c>
      <c r="D982" s="292" t="s">
        <v>4165</v>
      </c>
      <c r="E982" s="363" t="s">
        <v>275</v>
      </c>
      <c r="F982" s="364" t="s">
        <v>275</v>
      </c>
      <c r="G982" s="364" t="s">
        <v>275</v>
      </c>
      <c r="H982" s="364" t="s">
        <v>275</v>
      </c>
      <c r="I982" s="364" t="s">
        <v>275</v>
      </c>
      <c r="J982" s="392" t="s">
        <v>925</v>
      </c>
      <c r="K982" s="392">
        <f t="shared" ref="K982:AA982" si="411">K990*K983</f>
        <v>0.17703694611695406</v>
      </c>
      <c r="L982" s="392">
        <f t="shared" si="411"/>
        <v>0.17870491166246241</v>
      </c>
      <c r="M982" s="392">
        <f t="shared" si="411"/>
        <v>8.1015297451768192E-2</v>
      </c>
      <c r="N982" s="392">
        <f t="shared" si="411"/>
        <v>0.48824814431206576</v>
      </c>
      <c r="O982" s="392">
        <f t="shared" si="411"/>
        <v>0.25185928905309646</v>
      </c>
      <c r="P982" s="392">
        <f t="shared" si="411"/>
        <v>0.43044957965354735</v>
      </c>
      <c r="Q982" s="392">
        <f t="shared" si="411"/>
        <v>0.99481324812983696</v>
      </c>
      <c r="R982" s="392">
        <f t="shared" si="411"/>
        <v>0.66383075986554929</v>
      </c>
      <c r="S982" s="392">
        <f t="shared" si="411"/>
        <v>0.22262827115615508</v>
      </c>
      <c r="T982" s="392">
        <f t="shared" si="411"/>
        <v>0.26750478470049849</v>
      </c>
      <c r="U982" s="392">
        <f t="shared" si="411"/>
        <v>1.8937927161540467</v>
      </c>
      <c r="V982" s="392">
        <f t="shared" si="411"/>
        <v>0.88983236941773147</v>
      </c>
      <c r="W982" s="392">
        <f t="shared" si="411"/>
        <v>0.50745046076354072</v>
      </c>
      <c r="X982" s="392">
        <f t="shared" si="411"/>
        <v>0.73910026678957441</v>
      </c>
      <c r="Y982" s="392">
        <f t="shared" si="411"/>
        <v>0.35681331005561551</v>
      </c>
      <c r="Z982" s="392">
        <f t="shared" si="411"/>
        <v>1.4384649211901341E-2</v>
      </c>
      <c r="AA982" s="392">
        <f t="shared" si="411"/>
        <v>5.0025516323833008E-2</v>
      </c>
      <c r="AB982" s="392" t="s">
        <v>925</v>
      </c>
      <c r="AC982" s="367" t="s">
        <v>2177</v>
      </c>
      <c r="AD982" s="368" t="s">
        <v>275</v>
      </c>
      <c r="AE982" s="329" t="s">
        <v>275</v>
      </c>
      <c r="AF982" s="365" t="s">
        <v>275</v>
      </c>
      <c r="AG982" s="367" t="s">
        <v>275</v>
      </c>
      <c r="AH982" s="329" t="s">
        <v>275</v>
      </c>
      <c r="AI982" s="369" t="s">
        <v>275</v>
      </c>
      <c r="AJ982" s="94"/>
    </row>
    <row r="983" spans="1:36" outlineLevel="1" x14ac:dyDescent="0.3">
      <c r="A983" s="357">
        <v>966</v>
      </c>
      <c r="B983" s="358" t="s">
        <v>275</v>
      </c>
      <c r="C983" s="358" t="s">
        <v>275</v>
      </c>
      <c r="D983" s="357" t="s">
        <v>4166</v>
      </c>
      <c r="E983" s="370" t="s">
        <v>275</v>
      </c>
      <c r="F983" s="371" t="s">
        <v>275</v>
      </c>
      <c r="G983" s="371" t="s">
        <v>275</v>
      </c>
      <c r="H983" s="371" t="s">
        <v>275</v>
      </c>
      <c r="I983" s="371" t="s">
        <v>275</v>
      </c>
      <c r="J983" s="362" t="s">
        <v>275</v>
      </c>
      <c r="K983" s="362">
        <v>0.73189813272379578</v>
      </c>
      <c r="L983" s="299">
        <v>0.73189813272379578</v>
      </c>
      <c r="M983" s="299">
        <v>0.73189813272379578</v>
      </c>
      <c r="N983" s="299">
        <v>0.73189813272379578</v>
      </c>
      <c r="O983" s="299">
        <v>0.73909971152781007</v>
      </c>
      <c r="P983" s="299">
        <v>0.73189813272379578</v>
      </c>
      <c r="Q983" s="299">
        <v>0.72256890428578291</v>
      </c>
      <c r="R983" s="299">
        <v>0.6230985369634725</v>
      </c>
      <c r="S983" s="299">
        <v>1</v>
      </c>
      <c r="T983" s="299">
        <v>0.5</v>
      </c>
      <c r="U983" s="299">
        <v>1</v>
      </c>
      <c r="V983" s="299">
        <v>0.73189813272379578</v>
      </c>
      <c r="W983" s="299">
        <v>0.73189813272379578</v>
      </c>
      <c r="X983" s="299">
        <v>0.73189813272379578</v>
      </c>
      <c r="Y983" s="299">
        <v>0.53851977628950543</v>
      </c>
      <c r="Z983" s="299">
        <v>0.73189813272379578</v>
      </c>
      <c r="AA983" s="299">
        <v>0.73189813272379578</v>
      </c>
      <c r="AB983" s="362" t="s">
        <v>275</v>
      </c>
      <c r="AC983" s="361" t="s">
        <v>2176</v>
      </c>
      <c r="AD983" s="372" t="s">
        <v>275</v>
      </c>
      <c r="AE983" s="304" t="s">
        <v>275</v>
      </c>
      <c r="AF983" s="360" t="s">
        <v>275</v>
      </c>
      <c r="AG983" s="361" t="s">
        <v>275</v>
      </c>
      <c r="AH983" s="304" t="s">
        <v>275</v>
      </c>
      <c r="AI983" s="359" t="s">
        <v>275</v>
      </c>
      <c r="AJ983" s="94"/>
    </row>
    <row r="984" spans="1:36" ht="26" outlineLevel="1" x14ac:dyDescent="0.3">
      <c r="A984" s="165">
        <v>967</v>
      </c>
      <c r="B984" s="166" t="s">
        <v>923</v>
      </c>
      <c r="C984" s="525" t="s">
        <v>490</v>
      </c>
      <c r="D984" s="187" t="s">
        <v>2204</v>
      </c>
      <c r="E984" s="188" t="s">
        <v>3959</v>
      </c>
      <c r="F984" s="189">
        <v>2</v>
      </c>
      <c r="G984" s="190">
        <v>22</v>
      </c>
      <c r="H984" s="190">
        <v>223</v>
      </c>
      <c r="I984" s="190">
        <v>223</v>
      </c>
      <c r="J984" s="170" t="s">
        <v>925</v>
      </c>
      <c r="K984" s="170">
        <v>0.40991008339525709</v>
      </c>
      <c r="L984" s="170">
        <v>7.4472771130752333E-2</v>
      </c>
      <c r="M984" s="170">
        <v>3.2502632970074952E-3</v>
      </c>
      <c r="N984" s="170">
        <v>0.85487783387330718</v>
      </c>
      <c r="O984" s="170">
        <v>2.1557692672798057E-2</v>
      </c>
      <c r="P984" s="170">
        <v>1.0822167445212287</v>
      </c>
      <c r="Q984" s="170">
        <v>0.35054248354786705</v>
      </c>
      <c r="R984" s="170">
        <v>0.47999889188479394</v>
      </c>
      <c r="S984" s="170">
        <v>6.8894674429126362E-2</v>
      </c>
      <c r="T984" s="170">
        <v>0.38987170816966338</v>
      </c>
      <c r="U984" s="170">
        <v>0.23216790506857193</v>
      </c>
      <c r="V984" s="170">
        <v>1.77876173023148E-2</v>
      </c>
      <c r="W984" s="170">
        <v>2.0341468560760434E-4</v>
      </c>
      <c r="X984" s="170">
        <v>4.1498556115420338E-4</v>
      </c>
      <c r="Y984" s="170">
        <v>0.15109009424614431</v>
      </c>
      <c r="Z984" s="170">
        <v>7.1160933376787573E-4</v>
      </c>
      <c r="AA984" s="170">
        <v>0</v>
      </c>
      <c r="AB984" s="170" t="s">
        <v>925</v>
      </c>
      <c r="AC984" s="191" t="s">
        <v>1923</v>
      </c>
      <c r="AD984" s="241" t="s">
        <v>275</v>
      </c>
      <c r="AE984" s="193" t="s">
        <v>275</v>
      </c>
      <c r="AF984" s="192" t="s">
        <v>275</v>
      </c>
      <c r="AG984" s="191" t="s">
        <v>275</v>
      </c>
      <c r="AH984" s="194" t="s">
        <v>275</v>
      </c>
      <c r="AI984" s="169" t="s">
        <v>275</v>
      </c>
      <c r="AJ984" s="94"/>
    </row>
    <row r="985" spans="1:36" ht="26" outlineLevel="1" x14ac:dyDescent="0.3">
      <c r="A985" s="411">
        <v>968</v>
      </c>
      <c r="B985" s="197" t="s">
        <v>275</v>
      </c>
      <c r="C985" s="197" t="s">
        <v>2179</v>
      </c>
      <c r="D985" s="411" t="s">
        <v>2203</v>
      </c>
      <c r="E985" s="411" t="s">
        <v>275</v>
      </c>
      <c r="F985" s="413" t="s">
        <v>275</v>
      </c>
      <c r="G985" s="413" t="s">
        <v>275</v>
      </c>
      <c r="H985" s="413" t="s">
        <v>275</v>
      </c>
      <c r="I985" s="413" t="s">
        <v>275</v>
      </c>
      <c r="J985" s="414" t="s">
        <v>925</v>
      </c>
      <c r="K985" s="414" t="s">
        <v>1351</v>
      </c>
      <c r="L985" s="414" t="s">
        <v>1351</v>
      </c>
      <c r="M985" s="414" t="s">
        <v>1351</v>
      </c>
      <c r="N985" s="414" t="s">
        <v>1351</v>
      </c>
      <c r="O985" s="414" t="s">
        <v>1351</v>
      </c>
      <c r="P985" s="414" t="s">
        <v>1351</v>
      </c>
      <c r="Q985" s="414" t="s">
        <v>1351</v>
      </c>
      <c r="R985" s="414" t="s">
        <v>1351</v>
      </c>
      <c r="S985" s="414" t="s">
        <v>1351</v>
      </c>
      <c r="T985" s="414" t="s">
        <v>1351</v>
      </c>
      <c r="U985" s="414" t="s">
        <v>1351</v>
      </c>
      <c r="V985" s="414" t="s">
        <v>1351</v>
      </c>
      <c r="W985" s="414" t="s">
        <v>1351</v>
      </c>
      <c r="X985" s="414" t="s">
        <v>1351</v>
      </c>
      <c r="Y985" s="414" t="s">
        <v>1351</v>
      </c>
      <c r="Z985" s="414" t="s">
        <v>1351</v>
      </c>
      <c r="AA985" s="414" t="s">
        <v>1351</v>
      </c>
      <c r="AB985" s="414" t="s">
        <v>275</v>
      </c>
      <c r="AC985" s="415" t="s">
        <v>1345</v>
      </c>
      <c r="AD985" s="418" t="s">
        <v>275</v>
      </c>
      <c r="AE985" s="417" t="s">
        <v>275</v>
      </c>
      <c r="AF985" s="418" t="s">
        <v>275</v>
      </c>
      <c r="AG985" s="415" t="s">
        <v>275</v>
      </c>
      <c r="AH985" s="417" t="s">
        <v>275</v>
      </c>
      <c r="AI985" s="419" t="s">
        <v>275</v>
      </c>
      <c r="AJ985" s="94"/>
    </row>
    <row r="986" spans="1:36" ht="26" outlineLevel="1" x14ac:dyDescent="0.3">
      <c r="A986" s="145">
        <v>969</v>
      </c>
      <c r="B986" s="146" t="s">
        <v>923</v>
      </c>
      <c r="C986" s="146" t="s">
        <v>205</v>
      </c>
      <c r="D986" s="145" t="s">
        <v>4168</v>
      </c>
      <c r="E986" s="245" t="s">
        <v>275</v>
      </c>
      <c r="F986" s="246" t="s">
        <v>275</v>
      </c>
      <c r="G986" s="246" t="s">
        <v>275</v>
      </c>
      <c r="H986" s="246" t="s">
        <v>275</v>
      </c>
      <c r="I986" s="246" t="s">
        <v>275</v>
      </c>
      <c r="J986" s="150" t="s">
        <v>925</v>
      </c>
      <c r="K986" s="150">
        <f t="shared" ref="K986:AA986" si="412">K988+K987*$AD$987</f>
        <v>0.22848021126219237</v>
      </c>
      <c r="L986" s="150">
        <f t="shared" si="412"/>
        <v>1.4938986485755268</v>
      </c>
      <c r="M986" s="150">
        <f t="shared" si="412"/>
        <v>1.7699596200929777E-4</v>
      </c>
      <c r="N986" s="150">
        <f t="shared" si="412"/>
        <v>0.33188296557193442</v>
      </c>
      <c r="O986" s="150">
        <f t="shared" si="412"/>
        <v>7.2778380908292098E-2</v>
      </c>
      <c r="P986" s="150">
        <f t="shared" si="412"/>
        <v>2.0606642582020394</v>
      </c>
      <c r="Q986" s="150">
        <f t="shared" si="412"/>
        <v>0.33576505926557287</v>
      </c>
      <c r="R986" s="150">
        <f t="shared" si="412"/>
        <v>0.84226294312268124</v>
      </c>
      <c r="S986" s="150">
        <f t="shared" si="412"/>
        <v>0.27900008346078081</v>
      </c>
      <c r="T986" s="150">
        <f t="shared" si="412"/>
        <v>0.38602851125131354</v>
      </c>
      <c r="U986" s="150">
        <f t="shared" si="412"/>
        <v>0.45187120938155423</v>
      </c>
      <c r="V986" s="150">
        <f t="shared" si="412"/>
        <v>0</v>
      </c>
      <c r="W986" s="150">
        <f t="shared" si="412"/>
        <v>2.052285703511642E-4</v>
      </c>
      <c r="X986" s="150">
        <f t="shared" si="412"/>
        <v>5.0122876886568265E-4</v>
      </c>
      <c r="Y986" s="150">
        <f t="shared" si="412"/>
        <v>0.80594167700738129</v>
      </c>
      <c r="Z986" s="150">
        <f t="shared" si="412"/>
        <v>1.1544425269880657E-4</v>
      </c>
      <c r="AA986" s="150">
        <f t="shared" si="412"/>
        <v>0</v>
      </c>
      <c r="AB986" s="150" t="s">
        <v>925</v>
      </c>
      <c r="AC986" s="148" t="s">
        <v>2920</v>
      </c>
      <c r="AD986" s="247" t="s">
        <v>275</v>
      </c>
      <c r="AE986" s="248" t="s">
        <v>275</v>
      </c>
      <c r="AF986" s="249" t="s">
        <v>275</v>
      </c>
      <c r="AG986" s="148" t="s">
        <v>275</v>
      </c>
      <c r="AH986" s="250" t="s">
        <v>275</v>
      </c>
      <c r="AI986" s="149" t="s">
        <v>275</v>
      </c>
      <c r="AJ986" s="94"/>
    </row>
    <row r="987" spans="1:36" ht="39" outlineLevel="1" x14ac:dyDescent="0.3">
      <c r="A987" s="165">
        <v>970</v>
      </c>
      <c r="B987" s="166" t="s">
        <v>275</v>
      </c>
      <c r="C987" s="293" t="s">
        <v>275</v>
      </c>
      <c r="D987" s="188" t="s">
        <v>4169</v>
      </c>
      <c r="E987" s="188" t="s">
        <v>3960</v>
      </c>
      <c r="F987" s="189">
        <v>2</v>
      </c>
      <c r="G987" s="190">
        <v>22</v>
      </c>
      <c r="H987" s="190">
        <v>222</v>
      </c>
      <c r="I987" s="190">
        <v>222</v>
      </c>
      <c r="J987" s="170" t="s">
        <v>1025</v>
      </c>
      <c r="K987" s="170">
        <v>0.23927509224583252</v>
      </c>
      <c r="L987" s="170">
        <v>2.4184642839244876</v>
      </c>
      <c r="M987" s="170">
        <v>1.4842560392498743E-5</v>
      </c>
      <c r="N987" s="170">
        <v>0.11113515701075256</v>
      </c>
      <c r="O987" s="170">
        <v>2.6968897671864844E-2</v>
      </c>
      <c r="P987" s="170">
        <v>2.0210430917210909</v>
      </c>
      <c r="Q987" s="170">
        <v>9.2876336141794302E-2</v>
      </c>
      <c r="R987" s="170">
        <v>0.44092833817392962</v>
      </c>
      <c r="S987" s="170">
        <v>6.4580872609865713E-3</v>
      </c>
      <c r="T987" s="170">
        <v>8.233279746938979E-2</v>
      </c>
      <c r="U987" s="170">
        <v>7.5960251065069456E-2</v>
      </c>
      <c r="V987" s="170">
        <v>0</v>
      </c>
      <c r="W987" s="170">
        <v>1.7825139582484288E-4</v>
      </c>
      <c r="X987" s="170">
        <v>1.9206661598914336E-4</v>
      </c>
      <c r="Y987" s="170">
        <v>0.68551672499707639</v>
      </c>
      <c r="Z987" s="170">
        <v>0</v>
      </c>
      <c r="AA987" s="170">
        <v>0</v>
      </c>
      <c r="AB987" s="170" t="s">
        <v>1025</v>
      </c>
      <c r="AC987" s="191" t="s">
        <v>1923</v>
      </c>
      <c r="AD987" s="170">
        <v>0.53</v>
      </c>
      <c r="AE987" s="193" t="s">
        <v>1041</v>
      </c>
      <c r="AF987" s="242">
        <v>0.53</v>
      </c>
      <c r="AG987" s="191" t="s">
        <v>1845</v>
      </c>
      <c r="AH987" s="375" t="s">
        <v>900</v>
      </c>
      <c r="AI987" s="169" t="s">
        <v>275</v>
      </c>
      <c r="AJ987" s="94"/>
    </row>
    <row r="988" spans="1:36" ht="26" outlineLevel="1" x14ac:dyDescent="0.3">
      <c r="A988" s="165">
        <v>971</v>
      </c>
      <c r="B988" s="166" t="s">
        <v>275</v>
      </c>
      <c r="C988" s="293" t="s">
        <v>205</v>
      </c>
      <c r="D988" s="187" t="s">
        <v>4170</v>
      </c>
      <c r="E988" s="188" t="s">
        <v>3961</v>
      </c>
      <c r="F988" s="189">
        <v>2</v>
      </c>
      <c r="G988" s="190">
        <v>22</v>
      </c>
      <c r="H988" s="190">
        <v>232</v>
      </c>
      <c r="I988" s="190">
        <v>232</v>
      </c>
      <c r="J988" s="170" t="s">
        <v>925</v>
      </c>
      <c r="K988" s="170">
        <v>0.10166441237190114</v>
      </c>
      <c r="L988" s="170">
        <v>0.21211257809554812</v>
      </c>
      <c r="M988" s="170">
        <v>1.6912940500127344E-4</v>
      </c>
      <c r="N988" s="170">
        <v>0.27298133235623556</v>
      </c>
      <c r="O988" s="170">
        <v>5.8484865142203732E-2</v>
      </c>
      <c r="P988" s="170">
        <v>0.98951141958986089</v>
      </c>
      <c r="Q988" s="170">
        <v>0.2865406011104219</v>
      </c>
      <c r="R988" s="170">
        <v>0.60857092389049849</v>
      </c>
      <c r="S988" s="170">
        <v>0.27557729721245794</v>
      </c>
      <c r="T988" s="170">
        <v>0.34239212859253693</v>
      </c>
      <c r="U988" s="170">
        <v>0.41161227631706743</v>
      </c>
      <c r="V988" s="170">
        <v>0</v>
      </c>
      <c r="W988" s="170">
        <v>1.1075533056399749E-4</v>
      </c>
      <c r="X988" s="170">
        <v>3.9943346239143665E-4</v>
      </c>
      <c r="Y988" s="170">
        <v>0.44261781275893081</v>
      </c>
      <c r="Z988" s="170">
        <v>1.1544425269880657E-4</v>
      </c>
      <c r="AA988" s="170">
        <v>0</v>
      </c>
      <c r="AB988" s="170" t="s">
        <v>925</v>
      </c>
      <c r="AC988" s="191" t="s">
        <v>1923</v>
      </c>
      <c r="AD988" s="241" t="s">
        <v>275</v>
      </c>
      <c r="AE988" s="193" t="s">
        <v>275</v>
      </c>
      <c r="AF988" s="192" t="s">
        <v>275</v>
      </c>
      <c r="AG988" s="191" t="s">
        <v>275</v>
      </c>
      <c r="AH988" s="194" t="s">
        <v>275</v>
      </c>
      <c r="AI988" s="169" t="s">
        <v>275</v>
      </c>
      <c r="AJ988" s="94"/>
    </row>
    <row r="989" spans="1:36" ht="39" outlineLevel="1" x14ac:dyDescent="0.3">
      <c r="A989" s="679">
        <v>972</v>
      </c>
      <c r="B989" s="680" t="s">
        <v>275</v>
      </c>
      <c r="C989" s="680" t="s">
        <v>275</v>
      </c>
      <c r="D989" s="679" t="s">
        <v>2208</v>
      </c>
      <c r="E989" s="681" t="s">
        <v>3962</v>
      </c>
      <c r="F989" s="682">
        <v>2</v>
      </c>
      <c r="G989" s="682">
        <v>22</v>
      </c>
      <c r="H989" s="682">
        <v>226</v>
      </c>
      <c r="I989" s="682">
        <v>226</v>
      </c>
      <c r="J989" s="683" t="s">
        <v>925</v>
      </c>
      <c r="K989" s="683">
        <v>0.28528785858468164</v>
      </c>
      <c r="L989" s="683">
        <v>0</v>
      </c>
      <c r="M989" s="683">
        <v>0</v>
      </c>
      <c r="N989" s="683">
        <v>6.895466203588759E-3</v>
      </c>
      <c r="O989" s="683">
        <v>0.71222880118226872</v>
      </c>
      <c r="P989" s="683">
        <v>0</v>
      </c>
      <c r="Q989" s="683">
        <v>0</v>
      </c>
      <c r="R989" s="683">
        <v>4.7297083442168139E-3</v>
      </c>
      <c r="S989" s="683">
        <v>0.4394332967721048</v>
      </c>
      <c r="T989" s="683">
        <v>1.4448961698382846E-5</v>
      </c>
      <c r="U989" s="683">
        <v>0</v>
      </c>
      <c r="V989" s="683">
        <v>0</v>
      </c>
      <c r="W989" s="683">
        <v>6.0400605148375728E-4</v>
      </c>
      <c r="X989" s="683">
        <v>1.2011038833221717</v>
      </c>
      <c r="Y989" s="683">
        <v>7.8590676976766926E-4</v>
      </c>
      <c r="Z989" s="683">
        <v>0</v>
      </c>
      <c r="AA989" s="683">
        <v>0</v>
      </c>
      <c r="AB989" s="683" t="s">
        <v>925</v>
      </c>
      <c r="AC989" s="684" t="s">
        <v>2211</v>
      </c>
      <c r="AD989" s="746" t="s">
        <v>275</v>
      </c>
      <c r="AE989" s="747" t="s">
        <v>275</v>
      </c>
      <c r="AF989" s="748" t="s">
        <v>275</v>
      </c>
      <c r="AG989" s="684" t="s">
        <v>275</v>
      </c>
      <c r="AH989" s="749" t="s">
        <v>275</v>
      </c>
      <c r="AI989" s="687" t="s">
        <v>275</v>
      </c>
      <c r="AJ989" s="94"/>
    </row>
    <row r="990" spans="1:36" ht="65" outlineLevel="1" x14ac:dyDescent="0.3">
      <c r="A990" s="152">
        <v>973</v>
      </c>
      <c r="B990" s="153" t="s">
        <v>275</v>
      </c>
      <c r="C990" s="153" t="s">
        <v>275</v>
      </c>
      <c r="D990" s="152" t="s">
        <v>4171</v>
      </c>
      <c r="E990" s="431" t="s">
        <v>275</v>
      </c>
      <c r="F990" s="388" t="s">
        <v>275</v>
      </c>
      <c r="G990" s="388" t="s">
        <v>275</v>
      </c>
      <c r="H990" s="388" t="s">
        <v>275</v>
      </c>
      <c r="I990" s="388" t="s">
        <v>275</v>
      </c>
      <c r="J990" s="157" t="s">
        <v>925</v>
      </c>
      <c r="K990" s="157">
        <f>K991+K992*$AD$992</f>
        <v>0.2418874132908389</v>
      </c>
      <c r="L990" s="157">
        <f t="shared" ref="L990:AA990" si="413">L991+L992*$AD$992</f>
        <v>0.24416637189304347</v>
      </c>
      <c r="M990" s="157">
        <f t="shared" si="413"/>
        <v>0.11069204009342895</v>
      </c>
      <c r="N990" s="157">
        <f t="shared" si="413"/>
        <v>0.6670984970203786</v>
      </c>
      <c r="O990" s="157">
        <f t="shared" si="413"/>
        <v>0.3407649673309604</v>
      </c>
      <c r="P990" s="157">
        <f t="shared" si="413"/>
        <v>0.58812771942948883</v>
      </c>
      <c r="Q990" s="157">
        <f t="shared" si="413"/>
        <v>1.3767728478616883</v>
      </c>
      <c r="R990" s="157">
        <f t="shared" si="413"/>
        <v>1.0653704357910643</v>
      </c>
      <c r="S990" s="157">
        <f t="shared" si="413"/>
        <v>0.22262827115615508</v>
      </c>
      <c r="T990" s="157">
        <f t="shared" si="413"/>
        <v>0.53500956940099698</v>
      </c>
      <c r="U990" s="157">
        <f t="shared" si="413"/>
        <v>1.8937927161540467</v>
      </c>
      <c r="V990" s="157">
        <f t="shared" si="413"/>
        <v>1.2157871835335547</v>
      </c>
      <c r="W990" s="157">
        <f t="shared" si="413"/>
        <v>0.69333482089240794</v>
      </c>
      <c r="X990" s="157">
        <f t="shared" si="413"/>
        <v>1.0098403503763229</v>
      </c>
      <c r="Y990" s="157">
        <f t="shared" si="413"/>
        <v>0.66258162794711284</v>
      </c>
      <c r="Z990" s="157">
        <f t="shared" si="413"/>
        <v>1.9653895219500211E-2</v>
      </c>
      <c r="AA990" s="157">
        <f t="shared" si="413"/>
        <v>6.8350381135227831E-2</v>
      </c>
      <c r="AB990" s="157" t="s">
        <v>925</v>
      </c>
      <c r="AC990" s="155" t="s">
        <v>2171</v>
      </c>
      <c r="AD990" s="389" t="s">
        <v>275</v>
      </c>
      <c r="AE990" s="250" t="s">
        <v>275</v>
      </c>
      <c r="AF990" s="390" t="s">
        <v>275</v>
      </c>
      <c r="AG990" s="155" t="s">
        <v>275</v>
      </c>
      <c r="AH990" s="250" t="s">
        <v>275</v>
      </c>
      <c r="AI990" s="156" t="s">
        <v>275</v>
      </c>
      <c r="AJ990" s="94"/>
    </row>
    <row r="991" spans="1:36" ht="104" outlineLevel="1" x14ac:dyDescent="0.3">
      <c r="A991" s="165">
        <v>974</v>
      </c>
      <c r="B991" s="166" t="s">
        <v>275</v>
      </c>
      <c r="C991" s="293" t="s">
        <v>275</v>
      </c>
      <c r="D991" s="187" t="s">
        <v>1042</v>
      </c>
      <c r="E991" s="187" t="s">
        <v>3963</v>
      </c>
      <c r="F991" s="189">
        <v>2</v>
      </c>
      <c r="G991" s="190">
        <v>22</v>
      </c>
      <c r="H991" s="190">
        <v>234</v>
      </c>
      <c r="I991" s="190">
        <v>234</v>
      </c>
      <c r="J991" s="170" t="s">
        <v>925</v>
      </c>
      <c r="K991" s="170">
        <v>0.22222668972605769</v>
      </c>
      <c r="L991" s="170">
        <v>0.18508822315235121</v>
      </c>
      <c r="M991" s="170">
        <v>0.10928298768005598</v>
      </c>
      <c r="N991" s="170">
        <v>0.29577135801401794</v>
      </c>
      <c r="O991" s="170">
        <v>0.2553673560405047</v>
      </c>
      <c r="P991" s="170">
        <v>5.3084615331923567E-2</v>
      </c>
      <c r="Q991" s="170">
        <v>0.64673341105406168</v>
      </c>
      <c r="R991" s="170">
        <v>0.15994250517441885</v>
      </c>
      <c r="S991" s="170">
        <v>0.14971479598507895</v>
      </c>
      <c r="T991" s="170">
        <v>0.22004817825823264</v>
      </c>
      <c r="U991" s="170">
        <v>0.25219775622643248</v>
      </c>
      <c r="V991" s="170">
        <v>8.764383604906649E-2</v>
      </c>
      <c r="W991" s="170">
        <v>0.63272849826028832</v>
      </c>
      <c r="X991" s="170">
        <v>0.63025511404841705</v>
      </c>
      <c r="Y991" s="170">
        <v>9.9348283175158036E-2</v>
      </c>
      <c r="Z991" s="170">
        <v>1.7343278631889354E-2</v>
      </c>
      <c r="AA991" s="170">
        <v>0</v>
      </c>
      <c r="AB991" s="170" t="s">
        <v>925</v>
      </c>
      <c r="AC991" s="191" t="s">
        <v>1923</v>
      </c>
      <c r="AD991" s="241" t="s">
        <v>275</v>
      </c>
      <c r="AE991" s="193" t="s">
        <v>275</v>
      </c>
      <c r="AF991" s="192" t="s">
        <v>275</v>
      </c>
      <c r="AG991" s="191" t="s">
        <v>275</v>
      </c>
      <c r="AH991" s="194" t="s">
        <v>275</v>
      </c>
      <c r="AI991" s="169" t="s">
        <v>275</v>
      </c>
      <c r="AJ991" s="94"/>
    </row>
    <row r="992" spans="1:36" ht="26" outlineLevel="1" x14ac:dyDescent="0.3">
      <c r="A992" s="165">
        <v>975</v>
      </c>
      <c r="B992" s="166" t="s">
        <v>275</v>
      </c>
      <c r="C992" s="293" t="s">
        <v>275</v>
      </c>
      <c r="D992" s="188" t="s">
        <v>1043</v>
      </c>
      <c r="E992" s="188" t="s">
        <v>3964</v>
      </c>
      <c r="F992" s="189">
        <v>2</v>
      </c>
      <c r="G992" s="190">
        <v>22</v>
      </c>
      <c r="H992" s="190">
        <v>235</v>
      </c>
      <c r="I992" s="190">
        <v>235</v>
      </c>
      <c r="J992" s="170" t="s">
        <v>926</v>
      </c>
      <c r="K992" s="170">
        <v>1.9660723564781206E-2</v>
      </c>
      <c r="L992" s="170">
        <v>5.9078148740692248E-2</v>
      </c>
      <c r="M992" s="170">
        <v>1.4090524133729698E-3</v>
      </c>
      <c r="N992" s="170">
        <v>0.37132713900636072</v>
      </c>
      <c r="O992" s="170">
        <v>8.5397611290455672E-2</v>
      </c>
      <c r="P992" s="170">
        <v>0.53504310409756528</v>
      </c>
      <c r="Q992" s="170">
        <v>0.73003943680762651</v>
      </c>
      <c r="R992" s="170">
        <v>0.9054279306166455</v>
      </c>
      <c r="S992" s="170">
        <v>7.2913475171076145E-2</v>
      </c>
      <c r="T992" s="170">
        <v>0.31496139114276434</v>
      </c>
      <c r="U992" s="170">
        <v>1.6415949599276143</v>
      </c>
      <c r="V992" s="170">
        <v>1.1281433474844882</v>
      </c>
      <c r="W992" s="170">
        <v>6.0606322632119632E-2</v>
      </c>
      <c r="X992" s="170">
        <v>0.37958523632790592</v>
      </c>
      <c r="Y992" s="170">
        <v>0.56323334477195486</v>
      </c>
      <c r="Z992" s="170">
        <v>2.3106165876108577E-3</v>
      </c>
      <c r="AA992" s="170">
        <v>6.8350381135227831E-2</v>
      </c>
      <c r="AB992" s="170" t="s">
        <v>926</v>
      </c>
      <c r="AC992" s="191" t="s">
        <v>1923</v>
      </c>
      <c r="AD992" s="241">
        <v>1</v>
      </c>
      <c r="AE992" s="193" t="s">
        <v>2170</v>
      </c>
      <c r="AF992" s="192" t="s">
        <v>275</v>
      </c>
      <c r="AG992" s="191" t="s">
        <v>1399</v>
      </c>
      <c r="AH992" s="194" t="s">
        <v>275</v>
      </c>
      <c r="AI992" s="169" t="s">
        <v>275</v>
      </c>
      <c r="AJ992" s="94"/>
    </row>
    <row r="993" spans="1:36" x14ac:dyDescent="0.3">
      <c r="A993" s="138">
        <v>976</v>
      </c>
      <c r="B993" s="138" t="s">
        <v>923</v>
      </c>
      <c r="C993" s="172" t="s">
        <v>297</v>
      </c>
      <c r="D993" s="138" t="s">
        <v>298</v>
      </c>
      <c r="E993" s="172" t="s">
        <v>275</v>
      </c>
      <c r="F993" s="141" t="s">
        <v>275</v>
      </c>
      <c r="G993" s="141" t="s">
        <v>275</v>
      </c>
      <c r="H993" s="141" t="s">
        <v>275</v>
      </c>
      <c r="I993" s="141" t="s">
        <v>275</v>
      </c>
      <c r="J993" s="244" t="s">
        <v>275</v>
      </c>
      <c r="K993" s="244" t="s">
        <v>275</v>
      </c>
      <c r="L993" s="244" t="s">
        <v>275</v>
      </c>
      <c r="M993" s="244" t="s">
        <v>275</v>
      </c>
      <c r="N993" s="244" t="s">
        <v>275</v>
      </c>
      <c r="O993" s="244" t="s">
        <v>275</v>
      </c>
      <c r="P993" s="244" t="s">
        <v>275</v>
      </c>
      <c r="Q993" s="244" t="s">
        <v>275</v>
      </c>
      <c r="R993" s="244" t="s">
        <v>275</v>
      </c>
      <c r="S993" s="244" t="s">
        <v>275</v>
      </c>
      <c r="T993" s="244" t="s">
        <v>275</v>
      </c>
      <c r="U993" s="244" t="s">
        <v>275</v>
      </c>
      <c r="V993" s="244" t="s">
        <v>275</v>
      </c>
      <c r="W993" s="244" t="s">
        <v>275</v>
      </c>
      <c r="X993" s="244" t="s">
        <v>275</v>
      </c>
      <c r="Y993" s="244" t="s">
        <v>275</v>
      </c>
      <c r="Z993" s="244" t="s">
        <v>275</v>
      </c>
      <c r="AA993" s="244" t="s">
        <v>275</v>
      </c>
      <c r="AB993" s="244" t="s">
        <v>275</v>
      </c>
      <c r="AC993" s="140" t="s">
        <v>275</v>
      </c>
      <c r="AD993" s="341" t="s">
        <v>275</v>
      </c>
      <c r="AE993" s="143" t="s">
        <v>275</v>
      </c>
      <c r="AF993" s="142" t="s">
        <v>275</v>
      </c>
      <c r="AG993" s="140" t="s">
        <v>275</v>
      </c>
      <c r="AH993" s="144" t="s">
        <v>275</v>
      </c>
      <c r="AI993" s="141" t="s">
        <v>275</v>
      </c>
      <c r="AJ993" s="94"/>
    </row>
    <row r="994" spans="1:36" ht="26" outlineLevel="1" x14ac:dyDescent="0.3">
      <c r="A994" s="145">
        <v>977</v>
      </c>
      <c r="B994" s="146" t="s">
        <v>923</v>
      </c>
      <c r="C994" s="280" t="s">
        <v>486</v>
      </c>
      <c r="D994" s="406" t="s">
        <v>4172</v>
      </c>
      <c r="E994" s="405" t="s">
        <v>275</v>
      </c>
      <c r="F994" s="150" t="s">
        <v>275</v>
      </c>
      <c r="G994" s="150" t="s">
        <v>275</v>
      </c>
      <c r="H994" s="150" t="s">
        <v>275</v>
      </c>
      <c r="I994" s="150" t="s">
        <v>275</v>
      </c>
      <c r="J994" s="150" t="s">
        <v>925</v>
      </c>
      <c r="K994" s="150">
        <f>SUM(K1013,K1035,K1044,K1051,K1058,K1059,K1064,K1075,K1083)</f>
        <v>78.79198555710596</v>
      </c>
      <c r="L994" s="150">
        <f t="shared" ref="L994:AA994" si="414">SUM(L1013,L1035,L1044,L1051,L1058,L1059,L1064,L1075,L1083)</f>
        <v>54.572950162159231</v>
      </c>
      <c r="M994" s="150">
        <f t="shared" si="414"/>
        <v>96.077163231946258</v>
      </c>
      <c r="N994" s="150">
        <f t="shared" si="414"/>
        <v>137.03486994407967</v>
      </c>
      <c r="O994" s="150">
        <f t="shared" si="414"/>
        <v>60.492369440409078</v>
      </c>
      <c r="P994" s="150">
        <f t="shared" si="414"/>
        <v>88.564837207554916</v>
      </c>
      <c r="Q994" s="150">
        <f t="shared" si="414"/>
        <v>108.58528241271929</v>
      </c>
      <c r="R994" s="150">
        <f t="shared" si="414"/>
        <v>112.12591975096784</v>
      </c>
      <c r="S994" s="150">
        <f t="shared" si="414"/>
        <v>64.08509263155004</v>
      </c>
      <c r="T994" s="150">
        <f t="shared" si="414"/>
        <v>81.531006166779505</v>
      </c>
      <c r="U994" s="150">
        <f t="shared" si="414"/>
        <v>66.085087588884889</v>
      </c>
      <c r="V994" s="150">
        <f t="shared" si="414"/>
        <v>20.017522354208584</v>
      </c>
      <c r="W994" s="150">
        <f t="shared" si="414"/>
        <v>130.7114423472529</v>
      </c>
      <c r="X994" s="150">
        <f t="shared" si="414"/>
        <v>22.069162974589531</v>
      </c>
      <c r="Y994" s="150">
        <f t="shared" si="414"/>
        <v>69.329243171224022</v>
      </c>
      <c r="Z994" s="150">
        <f t="shared" si="414"/>
        <v>55.216891195393103</v>
      </c>
      <c r="AA994" s="150">
        <f t="shared" si="414"/>
        <v>84.308192915074201</v>
      </c>
      <c r="AB994" s="150" t="s">
        <v>925</v>
      </c>
      <c r="AC994" s="148" t="s">
        <v>2190</v>
      </c>
      <c r="AD994" s="247" t="s">
        <v>275</v>
      </c>
      <c r="AE994" s="248" t="s">
        <v>275</v>
      </c>
      <c r="AF994" s="249" t="s">
        <v>275</v>
      </c>
      <c r="AG994" s="148" t="s">
        <v>275</v>
      </c>
      <c r="AH994" s="250" t="s">
        <v>275</v>
      </c>
      <c r="AI994" s="149" t="s">
        <v>275</v>
      </c>
      <c r="AJ994" s="94"/>
    </row>
    <row r="995" spans="1:36" outlineLevel="1" x14ac:dyDescent="0.3">
      <c r="A995" s="152">
        <v>978</v>
      </c>
      <c r="B995" s="153" t="s">
        <v>923</v>
      </c>
      <c r="C995" s="773" t="s">
        <v>486</v>
      </c>
      <c r="D995" s="774" t="s">
        <v>4175</v>
      </c>
      <c r="E995" s="775" t="s">
        <v>275</v>
      </c>
      <c r="F995" s="157" t="s">
        <v>275</v>
      </c>
      <c r="G995" s="157" t="s">
        <v>275</v>
      </c>
      <c r="H995" s="157" t="s">
        <v>275</v>
      </c>
      <c r="I995" s="157" t="s">
        <v>275</v>
      </c>
      <c r="J995" s="157" t="s">
        <v>925</v>
      </c>
      <c r="K995" s="151">
        <f>SUM(K1014,K1036,K1045,K1052,K1058,K1060,K1068,K1077,K1084)</f>
        <v>2.8071068299870428</v>
      </c>
      <c r="L995" s="151">
        <f t="shared" ref="L995:AA995" si="415">SUM(L1014,L1036,L1045,L1052,L1058,L1060,L1068,L1077,L1084)</f>
        <v>2.0195155326313108</v>
      </c>
      <c r="M995" s="151">
        <f t="shared" si="415"/>
        <v>8.5621682907278238</v>
      </c>
      <c r="N995" s="151">
        <f t="shared" si="415"/>
        <v>5.0219377894202069</v>
      </c>
      <c r="O995" s="151">
        <f t="shared" si="415"/>
        <v>2.2636479336951485</v>
      </c>
      <c r="P995" s="151">
        <f t="shared" si="415"/>
        <v>11.01588793607314</v>
      </c>
      <c r="Q995" s="151">
        <f t="shared" si="415"/>
        <v>2.9266282191362682</v>
      </c>
      <c r="R995" s="151">
        <f t="shared" si="415"/>
        <v>4.1066748543611045</v>
      </c>
      <c r="S995" s="151">
        <f t="shared" si="415"/>
        <v>5.7755803436070536</v>
      </c>
      <c r="T995" s="151">
        <f t="shared" si="415"/>
        <v>7.2033113716849195</v>
      </c>
      <c r="U995" s="151">
        <f t="shared" si="415"/>
        <v>1.8650463090551592</v>
      </c>
      <c r="V995" s="151">
        <f t="shared" si="415"/>
        <v>0.64248435412165483</v>
      </c>
      <c r="W995" s="151">
        <f t="shared" si="415"/>
        <v>9.9709994954114052</v>
      </c>
      <c r="X995" s="151">
        <f t="shared" si="415"/>
        <v>0.84196126842244456</v>
      </c>
      <c r="Y995" s="151">
        <f t="shared" si="415"/>
        <v>1.7503522667121461</v>
      </c>
      <c r="Z995" s="151">
        <f t="shared" si="415"/>
        <v>13.572766464681564</v>
      </c>
      <c r="AA995" s="151">
        <f t="shared" si="415"/>
        <v>0.53113904192513262</v>
      </c>
      <c r="AB995" s="157" t="s">
        <v>925</v>
      </c>
      <c r="AC995" s="148" t="s">
        <v>2190</v>
      </c>
      <c r="AD995" s="389" t="s">
        <v>275</v>
      </c>
      <c r="AE995" s="250" t="s">
        <v>275</v>
      </c>
      <c r="AF995" s="390" t="s">
        <v>275</v>
      </c>
      <c r="AG995" s="155" t="s">
        <v>275</v>
      </c>
      <c r="AH995" s="250" t="s">
        <v>275</v>
      </c>
      <c r="AI995" s="156" t="s">
        <v>275</v>
      </c>
      <c r="AJ995" s="94"/>
    </row>
    <row r="996" spans="1:36" s="922" customFormat="1" ht="26" outlineLevel="1" x14ac:dyDescent="0.3">
      <c r="A996" s="514">
        <v>979</v>
      </c>
      <c r="B996" s="515" t="s">
        <v>275</v>
      </c>
      <c r="C996" s="919" t="s">
        <v>275</v>
      </c>
      <c r="D996" s="920" t="s">
        <v>4217</v>
      </c>
      <c r="E996" s="921" t="s">
        <v>275</v>
      </c>
      <c r="F996" s="537" t="s">
        <v>275</v>
      </c>
      <c r="G996" s="537" t="s">
        <v>275</v>
      </c>
      <c r="H996" s="537" t="s">
        <v>275</v>
      </c>
      <c r="I996" s="537" t="s">
        <v>275</v>
      </c>
      <c r="J996" s="537" t="s">
        <v>925</v>
      </c>
      <c r="K996" s="537">
        <f t="shared" ref="K996:AA996" si="416">SUM(K1015,K1021,K1022,K1025,K1028,K1031,K1037,K1040,K1044,K1051,K1058,K1059,K1064,K1075,K1086,K1092)</f>
        <v>78.79198555710596</v>
      </c>
      <c r="L996" s="537">
        <f t="shared" si="416"/>
        <v>54.572950162159231</v>
      </c>
      <c r="M996" s="537">
        <f t="shared" si="416"/>
        <v>96.077163231946258</v>
      </c>
      <c r="N996" s="537">
        <f t="shared" si="416"/>
        <v>137.03486994407967</v>
      </c>
      <c r="O996" s="537">
        <f t="shared" si="416"/>
        <v>60.492369440409078</v>
      </c>
      <c r="P996" s="537">
        <f t="shared" si="416"/>
        <v>88.564837207554916</v>
      </c>
      <c r="Q996" s="537">
        <f t="shared" si="416"/>
        <v>108.58528241271931</v>
      </c>
      <c r="R996" s="537">
        <f t="shared" si="416"/>
        <v>112.12591975096784</v>
      </c>
      <c r="S996" s="537">
        <f t="shared" si="416"/>
        <v>64.08509263155004</v>
      </c>
      <c r="T996" s="537">
        <f t="shared" si="416"/>
        <v>81.53100616677952</v>
      </c>
      <c r="U996" s="537">
        <f t="shared" si="416"/>
        <v>66.085087588884903</v>
      </c>
      <c r="V996" s="537">
        <f t="shared" si="416"/>
        <v>20.017522354208584</v>
      </c>
      <c r="W996" s="537">
        <f t="shared" si="416"/>
        <v>130.7114423472529</v>
      </c>
      <c r="X996" s="537">
        <f t="shared" si="416"/>
        <v>22.069162974589531</v>
      </c>
      <c r="Y996" s="537">
        <f t="shared" si="416"/>
        <v>69.329243171224022</v>
      </c>
      <c r="Z996" s="537">
        <f t="shared" si="416"/>
        <v>55.216891195393103</v>
      </c>
      <c r="AA996" s="537">
        <f t="shared" si="416"/>
        <v>84.308192915074201</v>
      </c>
      <c r="AB996" s="537" t="s">
        <v>925</v>
      </c>
      <c r="AC996" s="519" t="s">
        <v>2190</v>
      </c>
      <c r="AD996" s="520" t="s">
        <v>275</v>
      </c>
      <c r="AE996" s="521" t="s">
        <v>275</v>
      </c>
      <c r="AF996" s="522" t="s">
        <v>275</v>
      </c>
      <c r="AG996" s="519" t="s">
        <v>275</v>
      </c>
      <c r="AH996" s="523" t="s">
        <v>275</v>
      </c>
      <c r="AI996" s="524" t="s">
        <v>275</v>
      </c>
    </row>
    <row r="997" spans="1:36" s="922" customFormat="1" ht="26" outlineLevel="1" x14ac:dyDescent="0.3">
      <c r="A997" s="514">
        <v>980</v>
      </c>
      <c r="B997" s="515" t="s">
        <v>275</v>
      </c>
      <c r="C997" s="919" t="s">
        <v>275</v>
      </c>
      <c r="D997" s="920" t="s">
        <v>4218</v>
      </c>
      <c r="E997" s="921" t="s">
        <v>275</v>
      </c>
      <c r="F997" s="537" t="s">
        <v>275</v>
      </c>
      <c r="G997" s="537" t="s">
        <v>275</v>
      </c>
      <c r="H997" s="537" t="s">
        <v>275</v>
      </c>
      <c r="I997" s="537" t="s">
        <v>275</v>
      </c>
      <c r="J997" s="537" t="s">
        <v>925</v>
      </c>
      <c r="K997" s="537">
        <f t="shared" ref="K997:AA997" si="417">SUM(K1018,K1021,K1023,K1026,K1029,K1032,K1038,K1041,K1046,K1052,K1058,K1060,K1068,K1077,K1087)</f>
        <v>2.8071068299870428</v>
      </c>
      <c r="L997" s="537">
        <f t="shared" si="417"/>
        <v>2.0195155326313108</v>
      </c>
      <c r="M997" s="537">
        <f t="shared" si="417"/>
        <v>8.5621682907278238</v>
      </c>
      <c r="N997" s="537">
        <f t="shared" si="417"/>
        <v>5.0219377894202069</v>
      </c>
      <c r="O997" s="537">
        <f t="shared" si="417"/>
        <v>2.2636479336951485</v>
      </c>
      <c r="P997" s="537">
        <f t="shared" si="417"/>
        <v>11.01588793607314</v>
      </c>
      <c r="Q997" s="537">
        <f t="shared" si="417"/>
        <v>2.9266282191362682</v>
      </c>
      <c r="R997" s="537">
        <f t="shared" si="417"/>
        <v>4.1066748543611045</v>
      </c>
      <c r="S997" s="537">
        <f t="shared" si="417"/>
        <v>5.7755803436070536</v>
      </c>
      <c r="T997" s="537">
        <f t="shared" si="417"/>
        <v>7.2033113716849195</v>
      </c>
      <c r="U997" s="537">
        <f t="shared" si="417"/>
        <v>1.8650463090551592</v>
      </c>
      <c r="V997" s="537">
        <f t="shared" si="417"/>
        <v>0.64248435412165483</v>
      </c>
      <c r="W997" s="537">
        <f t="shared" si="417"/>
        <v>9.9709994954114052</v>
      </c>
      <c r="X997" s="537">
        <f t="shared" si="417"/>
        <v>0.84196126842244456</v>
      </c>
      <c r="Y997" s="537">
        <f t="shared" si="417"/>
        <v>1.7503522667121461</v>
      </c>
      <c r="Z997" s="537">
        <f t="shared" si="417"/>
        <v>13.572766464681564</v>
      </c>
      <c r="AA997" s="537">
        <f t="shared" si="417"/>
        <v>0.53113904192513262</v>
      </c>
      <c r="AB997" s="537" t="s">
        <v>925</v>
      </c>
      <c r="AC997" s="519" t="s">
        <v>2190</v>
      </c>
      <c r="AD997" s="520" t="s">
        <v>275</v>
      </c>
      <c r="AE997" s="521" t="s">
        <v>275</v>
      </c>
      <c r="AF997" s="522" t="s">
        <v>275</v>
      </c>
      <c r="AG997" s="519" t="s">
        <v>275</v>
      </c>
      <c r="AH997" s="523" t="s">
        <v>275</v>
      </c>
      <c r="AI997" s="524" t="s">
        <v>275</v>
      </c>
    </row>
    <row r="998" spans="1:36" ht="26" outlineLevel="1" x14ac:dyDescent="0.3">
      <c r="A998" s="145">
        <v>981</v>
      </c>
      <c r="B998" s="146" t="s">
        <v>923</v>
      </c>
      <c r="C998" s="280" t="s">
        <v>485</v>
      </c>
      <c r="D998" s="406" t="s">
        <v>4173</v>
      </c>
      <c r="E998" s="405" t="s">
        <v>275</v>
      </c>
      <c r="F998" s="150" t="s">
        <v>275</v>
      </c>
      <c r="G998" s="150" t="s">
        <v>275</v>
      </c>
      <c r="H998" s="150" t="s">
        <v>275</v>
      </c>
      <c r="I998" s="150" t="s">
        <v>275</v>
      </c>
      <c r="J998" s="150" t="s">
        <v>925</v>
      </c>
      <c r="K998" s="150">
        <f>SUM(K1013,K1035,K1044,K1051,K1058,K1059,K1075,K1083)</f>
        <v>77.494988028199003</v>
      </c>
      <c r="L998" s="150">
        <f t="shared" ref="L998:AA998" si="418">SUM(L1013,L1035,L1044,L1051,L1058,L1059,L1075,L1083)</f>
        <v>53.340520904850635</v>
      </c>
      <c r="M998" s="150">
        <f t="shared" si="418"/>
        <v>83.453852457905441</v>
      </c>
      <c r="N998" s="150">
        <f t="shared" si="418"/>
        <v>134.16272475476552</v>
      </c>
      <c r="O998" s="150">
        <f t="shared" si="418"/>
        <v>53.903309766915612</v>
      </c>
      <c r="P998" s="150">
        <f t="shared" si="418"/>
        <v>85.892257425947449</v>
      </c>
      <c r="Q998" s="150">
        <f t="shared" si="418"/>
        <v>102.95328396234163</v>
      </c>
      <c r="R998" s="150">
        <f t="shared" si="418"/>
        <v>109.37599318042778</v>
      </c>
      <c r="S998" s="150">
        <f t="shared" si="418"/>
        <v>54.507085120411048</v>
      </c>
      <c r="T998" s="150">
        <f t="shared" si="418"/>
        <v>75.711975247667027</v>
      </c>
      <c r="U998" s="150">
        <f t="shared" si="418"/>
        <v>52.378545128658445</v>
      </c>
      <c r="V998" s="150">
        <f t="shared" si="418"/>
        <v>18.18203804993469</v>
      </c>
      <c r="W998" s="150">
        <f t="shared" si="418"/>
        <v>111.89019914005456</v>
      </c>
      <c r="X998" s="150">
        <f t="shared" si="418"/>
        <v>21.49933588181861</v>
      </c>
      <c r="Y998" s="150">
        <f t="shared" si="418"/>
        <v>67.05057835048143</v>
      </c>
      <c r="Z998" s="150">
        <f t="shared" si="418"/>
        <v>48.315842913093022</v>
      </c>
      <c r="AA998" s="150">
        <f t="shared" si="418"/>
        <v>83.777053873149072</v>
      </c>
      <c r="AB998" s="150" t="s">
        <v>925</v>
      </c>
      <c r="AC998" s="148" t="s">
        <v>2190</v>
      </c>
      <c r="AD998" s="247" t="s">
        <v>275</v>
      </c>
      <c r="AE998" s="248" t="s">
        <v>275</v>
      </c>
      <c r="AF998" s="249" t="s">
        <v>275</v>
      </c>
      <c r="AG998" s="148" t="s">
        <v>275</v>
      </c>
      <c r="AH998" s="250" t="s">
        <v>275</v>
      </c>
      <c r="AI998" s="149" t="s">
        <v>275</v>
      </c>
      <c r="AJ998" s="94"/>
    </row>
    <row r="999" spans="1:36" ht="26" outlineLevel="1" x14ac:dyDescent="0.3">
      <c r="A999" s="145">
        <v>982</v>
      </c>
      <c r="B999" s="146" t="s">
        <v>923</v>
      </c>
      <c r="C999" s="280" t="s">
        <v>485</v>
      </c>
      <c r="D999" s="774" t="s">
        <v>4174</v>
      </c>
      <c r="E999" s="405" t="s">
        <v>275</v>
      </c>
      <c r="F999" s="150" t="s">
        <v>275</v>
      </c>
      <c r="G999" s="150" t="s">
        <v>275</v>
      </c>
      <c r="H999" s="150" t="s">
        <v>275</v>
      </c>
      <c r="I999" s="150" t="s">
        <v>275</v>
      </c>
      <c r="J999" s="150" t="s">
        <v>925</v>
      </c>
      <c r="K999" s="151">
        <f>SUM(K1014,K1036,K1046,K1052,K1058,K1060,K1077,K1084)</f>
        <v>2.4060093349840765</v>
      </c>
      <c r="L999" s="151">
        <f t="shared" ref="L999:AA999" si="419">SUM(L1014,L1036,L1046,L1052,L1058,L1060,L1077,L1084)</f>
        <v>1.0067225064554102</v>
      </c>
      <c r="M999" s="151">
        <f t="shared" si="419"/>
        <v>1.9603851407307515</v>
      </c>
      <c r="N999" s="151">
        <f t="shared" si="419"/>
        <v>3.5514862651510111</v>
      </c>
      <c r="O999" s="151">
        <f t="shared" si="419"/>
        <v>1.0920621580510033</v>
      </c>
      <c r="P999" s="151">
        <f t="shared" si="419"/>
        <v>9.199284361095641</v>
      </c>
      <c r="Q999" s="151">
        <f t="shared" si="419"/>
        <v>0.53802081572842386</v>
      </c>
      <c r="R999" s="151">
        <f t="shared" si="419"/>
        <v>2.0566764212674364</v>
      </c>
      <c r="S999" s="151">
        <f t="shared" si="419"/>
        <v>0.52405207544312093</v>
      </c>
      <c r="T999" s="151">
        <f t="shared" si="419"/>
        <v>2.8150193537010573</v>
      </c>
      <c r="U999" s="151">
        <f t="shared" si="419"/>
        <v>0.56747816058978506</v>
      </c>
      <c r="V999" s="151">
        <f t="shared" si="419"/>
        <v>2.6819285937234739E-2</v>
      </c>
      <c r="W999" s="151">
        <f t="shared" si="419"/>
        <v>2.8554748197127631</v>
      </c>
      <c r="X999" s="151">
        <f t="shared" si="419"/>
        <v>0.52224105336475479</v>
      </c>
      <c r="Y999" s="151">
        <f t="shared" si="419"/>
        <v>0.40635691869989676</v>
      </c>
      <c r="Z999" s="151">
        <f t="shared" si="419"/>
        <v>7.3597833396050021</v>
      </c>
      <c r="AA999" s="151">
        <f t="shared" si="419"/>
        <v>0</v>
      </c>
      <c r="AB999" s="150" t="s">
        <v>925</v>
      </c>
      <c r="AC999" s="148" t="s">
        <v>2190</v>
      </c>
      <c r="AD999" s="247" t="s">
        <v>275</v>
      </c>
      <c r="AE999" s="248" t="s">
        <v>275</v>
      </c>
      <c r="AF999" s="249" t="s">
        <v>275</v>
      </c>
      <c r="AG999" s="148" t="s">
        <v>275</v>
      </c>
      <c r="AH999" s="250" t="s">
        <v>275</v>
      </c>
      <c r="AI999" s="149" t="s">
        <v>275</v>
      </c>
      <c r="AJ999" s="94"/>
    </row>
    <row r="1000" spans="1:36" s="922" customFormat="1" ht="39" outlineLevel="1" x14ac:dyDescent="0.3">
      <c r="A1000" s="514">
        <v>983</v>
      </c>
      <c r="B1000" s="515" t="s">
        <v>275</v>
      </c>
      <c r="C1000" s="919" t="s">
        <v>275</v>
      </c>
      <c r="D1000" s="920" t="s">
        <v>4215</v>
      </c>
      <c r="E1000" s="921" t="s">
        <v>275</v>
      </c>
      <c r="F1000" s="537" t="s">
        <v>275</v>
      </c>
      <c r="G1000" s="537" t="s">
        <v>275</v>
      </c>
      <c r="H1000" s="537" t="s">
        <v>275</v>
      </c>
      <c r="I1000" s="537" t="s">
        <v>275</v>
      </c>
      <c r="J1000" s="537" t="s">
        <v>925</v>
      </c>
      <c r="K1000" s="537">
        <f t="shared" ref="K1000:AA1000" si="420">K994-K1064</f>
        <v>77.494988028198989</v>
      </c>
      <c r="L1000" s="537">
        <f t="shared" si="420"/>
        <v>53.340520904850628</v>
      </c>
      <c r="M1000" s="537">
        <f t="shared" si="420"/>
        <v>83.453852457905441</v>
      </c>
      <c r="N1000" s="537">
        <f t="shared" si="420"/>
        <v>134.16272475476552</v>
      </c>
      <c r="O1000" s="537">
        <f t="shared" si="420"/>
        <v>53.903309766915605</v>
      </c>
      <c r="P1000" s="537">
        <f t="shared" si="420"/>
        <v>85.892257425947449</v>
      </c>
      <c r="Q1000" s="537">
        <f t="shared" si="420"/>
        <v>102.95328396234162</v>
      </c>
      <c r="R1000" s="537">
        <f t="shared" si="420"/>
        <v>109.37599318042778</v>
      </c>
      <c r="S1000" s="537">
        <f t="shared" si="420"/>
        <v>54.507085120411041</v>
      </c>
      <c r="T1000" s="537">
        <f t="shared" si="420"/>
        <v>75.711975247667027</v>
      </c>
      <c r="U1000" s="537">
        <f t="shared" si="420"/>
        <v>52.378545128658438</v>
      </c>
      <c r="V1000" s="537">
        <f t="shared" si="420"/>
        <v>18.18203804993469</v>
      </c>
      <c r="W1000" s="537">
        <f t="shared" si="420"/>
        <v>111.89019914005456</v>
      </c>
      <c r="X1000" s="537">
        <f t="shared" si="420"/>
        <v>21.49933588181861</v>
      </c>
      <c r="Y1000" s="537">
        <f t="shared" si="420"/>
        <v>67.05057835048143</v>
      </c>
      <c r="Z1000" s="537">
        <f t="shared" si="420"/>
        <v>48.315842913093029</v>
      </c>
      <c r="AA1000" s="537">
        <f t="shared" si="420"/>
        <v>83.777053873149072</v>
      </c>
      <c r="AB1000" s="537" t="s">
        <v>925</v>
      </c>
      <c r="AC1000" s="519" t="s">
        <v>2190</v>
      </c>
      <c r="AD1000" s="520" t="s">
        <v>275</v>
      </c>
      <c r="AE1000" s="521" t="s">
        <v>275</v>
      </c>
      <c r="AF1000" s="522" t="s">
        <v>275</v>
      </c>
      <c r="AG1000" s="519" t="s">
        <v>275</v>
      </c>
      <c r="AH1000" s="523" t="s">
        <v>275</v>
      </c>
      <c r="AI1000" s="524" t="s">
        <v>275</v>
      </c>
    </row>
    <row r="1001" spans="1:36" s="922" customFormat="1" ht="26" outlineLevel="1" x14ac:dyDescent="0.3">
      <c r="A1001" s="514">
        <v>984</v>
      </c>
      <c r="B1001" s="515" t="s">
        <v>275</v>
      </c>
      <c r="C1001" s="919" t="s">
        <v>275</v>
      </c>
      <c r="D1001" s="920" t="s">
        <v>4216</v>
      </c>
      <c r="E1001" s="921" t="s">
        <v>275</v>
      </c>
      <c r="F1001" s="537" t="s">
        <v>275</v>
      </c>
      <c r="G1001" s="537" t="s">
        <v>275</v>
      </c>
      <c r="H1001" s="537" t="s">
        <v>275</v>
      </c>
      <c r="I1001" s="537" t="s">
        <v>275</v>
      </c>
      <c r="J1001" s="537" t="s">
        <v>925</v>
      </c>
      <c r="K1001" s="537">
        <f t="shared" ref="K1001:AA1001" si="421">K995-K1068</f>
        <v>2.4060093349840761</v>
      </c>
      <c r="L1001" s="537">
        <f t="shared" si="421"/>
        <v>1.0067225064554104</v>
      </c>
      <c r="M1001" s="537">
        <f t="shared" si="421"/>
        <v>1.960385140730752</v>
      </c>
      <c r="N1001" s="537">
        <f t="shared" si="421"/>
        <v>3.5514862651510111</v>
      </c>
      <c r="O1001" s="537">
        <f t="shared" si="421"/>
        <v>1.0920621580510035</v>
      </c>
      <c r="P1001" s="537">
        <f t="shared" si="421"/>
        <v>9.199284361095641</v>
      </c>
      <c r="Q1001" s="537">
        <f t="shared" si="421"/>
        <v>0.53802081572842386</v>
      </c>
      <c r="R1001" s="537">
        <f t="shared" si="421"/>
        <v>2.056676421267436</v>
      </c>
      <c r="S1001" s="537">
        <f t="shared" si="421"/>
        <v>0.52405207544312038</v>
      </c>
      <c r="T1001" s="537">
        <f t="shared" si="421"/>
        <v>2.8150193537010573</v>
      </c>
      <c r="U1001" s="537">
        <f t="shared" si="421"/>
        <v>0.56747816058978495</v>
      </c>
      <c r="V1001" s="537">
        <f t="shared" si="421"/>
        <v>2.6819285937234705E-2</v>
      </c>
      <c r="W1001" s="537">
        <f t="shared" si="421"/>
        <v>2.8554748197127635</v>
      </c>
      <c r="X1001" s="537">
        <f t="shared" si="421"/>
        <v>0.52224105336475479</v>
      </c>
      <c r="Y1001" s="537">
        <f t="shared" si="421"/>
        <v>0.40635691869989676</v>
      </c>
      <c r="Z1001" s="537">
        <f t="shared" si="421"/>
        <v>7.359783339605003</v>
      </c>
      <c r="AA1001" s="537">
        <f t="shared" si="421"/>
        <v>0</v>
      </c>
      <c r="AB1001" s="537" t="s">
        <v>925</v>
      </c>
      <c r="AC1001" s="519" t="s">
        <v>2190</v>
      </c>
      <c r="AD1001" s="520" t="s">
        <v>275</v>
      </c>
      <c r="AE1001" s="521" t="s">
        <v>275</v>
      </c>
      <c r="AF1001" s="522" t="s">
        <v>275</v>
      </c>
      <c r="AG1001" s="519" t="s">
        <v>275</v>
      </c>
      <c r="AH1001" s="523" t="s">
        <v>275</v>
      </c>
      <c r="AI1001" s="524" t="s">
        <v>275</v>
      </c>
    </row>
    <row r="1002" spans="1:36" ht="26" outlineLevel="1" x14ac:dyDescent="0.3">
      <c r="A1002" s="145">
        <v>985</v>
      </c>
      <c r="B1002" s="146" t="s">
        <v>923</v>
      </c>
      <c r="C1002" s="280" t="s">
        <v>4176</v>
      </c>
      <c r="D1002" s="406" t="s">
        <v>4177</v>
      </c>
      <c r="E1002" s="405" t="s">
        <v>275</v>
      </c>
      <c r="F1002" s="150" t="s">
        <v>275</v>
      </c>
      <c r="G1002" s="150" t="s">
        <v>275</v>
      </c>
      <c r="H1002" s="150" t="s">
        <v>275</v>
      </c>
      <c r="I1002" s="150" t="s">
        <v>275</v>
      </c>
      <c r="J1002" s="150" t="s">
        <v>925</v>
      </c>
      <c r="K1002" s="150">
        <f>SUM(K1013,K1035,K1044,K1051,K1058,K1059,K1064,K1075)</f>
        <v>37.311873879962377</v>
      </c>
      <c r="L1002" s="150">
        <f t="shared" ref="L1002:AA1002" si="422">SUM(L1013,L1035,L1044,L1051,L1058,L1059,L1064,L1075)</f>
        <v>52.14052673077353</v>
      </c>
      <c r="M1002" s="150">
        <f t="shared" si="422"/>
        <v>42.735856482423301</v>
      </c>
      <c r="N1002" s="150">
        <f t="shared" si="422"/>
        <v>48.380605183810331</v>
      </c>
      <c r="O1002" s="150">
        <f t="shared" si="422"/>
        <v>35.709126870958158</v>
      </c>
      <c r="P1002" s="150">
        <f t="shared" si="422"/>
        <v>49.047310198595007</v>
      </c>
      <c r="Q1002" s="150">
        <f t="shared" si="422"/>
        <v>78.694944669568187</v>
      </c>
      <c r="R1002" s="150">
        <f t="shared" si="422"/>
        <v>62.083843182549273</v>
      </c>
      <c r="S1002" s="150">
        <f t="shared" si="422"/>
        <v>39.558003263903053</v>
      </c>
      <c r="T1002" s="150">
        <f t="shared" si="422"/>
        <v>52.510105015603393</v>
      </c>
      <c r="U1002" s="150">
        <f t="shared" si="422"/>
        <v>37.724655936461062</v>
      </c>
      <c r="V1002" s="150">
        <f t="shared" si="422"/>
        <v>16.206254875897937</v>
      </c>
      <c r="W1002" s="150">
        <f t="shared" si="422"/>
        <v>94.186772741239579</v>
      </c>
      <c r="X1002" s="150">
        <f t="shared" si="422"/>
        <v>14.807217072932987</v>
      </c>
      <c r="Y1002" s="150">
        <f t="shared" si="422"/>
        <v>55.340964368998044</v>
      </c>
      <c r="Z1002" s="150">
        <f t="shared" si="422"/>
        <v>32.26812951723462</v>
      </c>
      <c r="AA1002" s="150">
        <f t="shared" si="422"/>
        <v>55.443823649884067</v>
      </c>
      <c r="AB1002" s="150" t="s">
        <v>925</v>
      </c>
      <c r="AC1002" s="148" t="s">
        <v>2190</v>
      </c>
      <c r="AD1002" s="247" t="s">
        <v>275</v>
      </c>
      <c r="AE1002" s="248" t="s">
        <v>275</v>
      </c>
      <c r="AF1002" s="249" t="s">
        <v>275</v>
      </c>
      <c r="AG1002" s="148" t="s">
        <v>275</v>
      </c>
      <c r="AH1002" s="250" t="s">
        <v>275</v>
      </c>
      <c r="AI1002" s="149" t="s">
        <v>275</v>
      </c>
      <c r="AJ1002" s="94"/>
    </row>
    <row r="1003" spans="1:36" outlineLevel="1" x14ac:dyDescent="0.3">
      <c r="A1003" s="145">
        <v>986</v>
      </c>
      <c r="B1003" s="146" t="s">
        <v>923</v>
      </c>
      <c r="C1003" s="280" t="s">
        <v>4176</v>
      </c>
      <c r="D1003" s="774" t="s">
        <v>4178</v>
      </c>
      <c r="E1003" s="405" t="s">
        <v>275</v>
      </c>
      <c r="F1003" s="150" t="s">
        <v>275</v>
      </c>
      <c r="G1003" s="150" t="s">
        <v>275</v>
      </c>
      <c r="H1003" s="150" t="s">
        <v>275</v>
      </c>
      <c r="I1003" s="150" t="s">
        <v>275</v>
      </c>
      <c r="J1003" s="150" t="s">
        <v>925</v>
      </c>
      <c r="K1003" s="151">
        <f>SUM(K1014,K1036,K1046,K1052,K1058,K1060,K1068,K1077)</f>
        <v>1.3414250664084557</v>
      </c>
      <c r="L1003" s="151">
        <f t="shared" ref="L1003:AA1003" si="423">SUM(L1014,L1036,L1046,L1052,L1058,L1060,L1068,L1077)</f>
        <v>1.3498633459520579</v>
      </c>
      <c r="M1003" s="151">
        <f t="shared" si="423"/>
        <v>8.5621682907278238</v>
      </c>
      <c r="N1003" s="151">
        <f t="shared" si="423"/>
        <v>3.7627022673690504</v>
      </c>
      <c r="O1003" s="151">
        <f t="shared" si="423"/>
        <v>2.2209048653919075</v>
      </c>
      <c r="P1003" s="151">
        <f t="shared" si="423"/>
        <v>3.3812616650742404</v>
      </c>
      <c r="Q1003" s="151">
        <f t="shared" si="423"/>
        <v>2.5753316887036402</v>
      </c>
      <c r="R1003" s="151">
        <f t="shared" si="423"/>
        <v>4.09974339145732</v>
      </c>
      <c r="S1003" s="151">
        <f t="shared" si="423"/>
        <v>5.7742455144180616</v>
      </c>
      <c r="T1003" s="151">
        <f t="shared" si="423"/>
        <v>6.6336921484593301</v>
      </c>
      <c r="U1003" s="151">
        <f t="shared" si="423"/>
        <v>1.8066715221546046</v>
      </c>
      <c r="V1003" s="151">
        <f t="shared" si="423"/>
        <v>0.64248435412165483</v>
      </c>
      <c r="W1003" s="151">
        <f t="shared" si="423"/>
        <v>9.9709994954114052</v>
      </c>
      <c r="X1003" s="151">
        <f t="shared" si="423"/>
        <v>0.84196126842244456</v>
      </c>
      <c r="Y1003" s="151">
        <f t="shared" si="423"/>
        <v>1.7258410003980458</v>
      </c>
      <c r="Z1003" s="151">
        <f t="shared" si="423"/>
        <v>13.572766464681564</v>
      </c>
      <c r="AA1003" s="151">
        <f t="shared" si="423"/>
        <v>0.53113904192513262</v>
      </c>
      <c r="AB1003" s="150" t="s">
        <v>925</v>
      </c>
      <c r="AC1003" s="148" t="s">
        <v>2190</v>
      </c>
      <c r="AD1003" s="247" t="s">
        <v>275</v>
      </c>
      <c r="AE1003" s="248" t="s">
        <v>275</v>
      </c>
      <c r="AF1003" s="249" t="s">
        <v>275</v>
      </c>
      <c r="AG1003" s="148" t="s">
        <v>275</v>
      </c>
      <c r="AH1003" s="250" t="s">
        <v>275</v>
      </c>
      <c r="AI1003" s="149" t="s">
        <v>275</v>
      </c>
      <c r="AJ1003" s="94"/>
    </row>
    <row r="1004" spans="1:36" s="922" customFormat="1" ht="26" outlineLevel="1" x14ac:dyDescent="0.3">
      <c r="A1004" s="514">
        <v>987</v>
      </c>
      <c r="B1004" s="515" t="s">
        <v>275</v>
      </c>
      <c r="C1004" s="919" t="s">
        <v>275</v>
      </c>
      <c r="D1004" s="920" t="s">
        <v>4213</v>
      </c>
      <c r="E1004" s="921" t="s">
        <v>275</v>
      </c>
      <c r="F1004" s="537" t="s">
        <v>275</v>
      </c>
      <c r="G1004" s="537" t="s">
        <v>275</v>
      </c>
      <c r="H1004" s="537" t="s">
        <v>275</v>
      </c>
      <c r="I1004" s="537" t="s">
        <v>275</v>
      </c>
      <c r="J1004" s="537" t="s">
        <v>925</v>
      </c>
      <c r="K1004" s="537">
        <f>K994-K1083</f>
        <v>37.31187387996237</v>
      </c>
      <c r="L1004" s="537">
        <f t="shared" ref="L1004:AA1004" si="424">L994-L1083</f>
        <v>52.14052673077353</v>
      </c>
      <c r="M1004" s="537">
        <f t="shared" si="424"/>
        <v>42.735856482423301</v>
      </c>
      <c r="N1004" s="537">
        <f t="shared" si="424"/>
        <v>48.380605183810331</v>
      </c>
      <c r="O1004" s="537">
        <f t="shared" si="424"/>
        <v>35.709126870958158</v>
      </c>
      <c r="P1004" s="537">
        <f t="shared" si="424"/>
        <v>49.047310198595014</v>
      </c>
      <c r="Q1004" s="537">
        <f t="shared" si="424"/>
        <v>78.694944669568173</v>
      </c>
      <c r="R1004" s="537">
        <f t="shared" si="424"/>
        <v>62.083843182549273</v>
      </c>
      <c r="S1004" s="537">
        <f t="shared" si="424"/>
        <v>39.558003263903046</v>
      </c>
      <c r="T1004" s="537">
        <f t="shared" si="424"/>
        <v>52.510105015603386</v>
      </c>
      <c r="U1004" s="537">
        <f t="shared" si="424"/>
        <v>37.724655936461062</v>
      </c>
      <c r="V1004" s="537">
        <f t="shared" si="424"/>
        <v>16.206254875897937</v>
      </c>
      <c r="W1004" s="537">
        <f t="shared" si="424"/>
        <v>94.186772741239579</v>
      </c>
      <c r="X1004" s="537">
        <f t="shared" si="424"/>
        <v>14.807217072932989</v>
      </c>
      <c r="Y1004" s="537">
        <f t="shared" si="424"/>
        <v>55.340964368998044</v>
      </c>
      <c r="Z1004" s="537">
        <f t="shared" si="424"/>
        <v>32.26812951723462</v>
      </c>
      <c r="AA1004" s="537">
        <f t="shared" si="424"/>
        <v>55.443823649884067</v>
      </c>
      <c r="AB1004" s="537" t="s">
        <v>925</v>
      </c>
      <c r="AC1004" s="519" t="s">
        <v>2190</v>
      </c>
      <c r="AD1004" s="520" t="s">
        <v>275</v>
      </c>
      <c r="AE1004" s="521" t="s">
        <v>275</v>
      </c>
      <c r="AF1004" s="522" t="s">
        <v>275</v>
      </c>
      <c r="AG1004" s="519" t="s">
        <v>275</v>
      </c>
      <c r="AH1004" s="523" t="s">
        <v>275</v>
      </c>
      <c r="AI1004" s="524" t="s">
        <v>275</v>
      </c>
    </row>
    <row r="1005" spans="1:36" s="922" customFormat="1" outlineLevel="1" x14ac:dyDescent="0.3">
      <c r="A1005" s="514">
        <v>988</v>
      </c>
      <c r="B1005" s="515" t="s">
        <v>275</v>
      </c>
      <c r="C1005" s="919" t="s">
        <v>275</v>
      </c>
      <c r="D1005" s="920" t="s">
        <v>4214</v>
      </c>
      <c r="E1005" s="921" t="s">
        <v>275</v>
      </c>
      <c r="F1005" s="537" t="s">
        <v>275</v>
      </c>
      <c r="G1005" s="537" t="s">
        <v>275</v>
      </c>
      <c r="H1005" s="537" t="s">
        <v>275</v>
      </c>
      <c r="I1005" s="537" t="s">
        <v>275</v>
      </c>
      <c r="J1005" s="537" t="s">
        <v>925</v>
      </c>
      <c r="K1005" s="537">
        <f>K995-K1084</f>
        <v>1.3414250664084555</v>
      </c>
      <c r="L1005" s="537">
        <f t="shared" ref="L1005:AA1005" si="425">L995-L1084</f>
        <v>1.3498633459520581</v>
      </c>
      <c r="M1005" s="537">
        <f t="shared" si="425"/>
        <v>8.5621682907278238</v>
      </c>
      <c r="N1005" s="537">
        <f t="shared" si="425"/>
        <v>3.7627022673690504</v>
      </c>
      <c r="O1005" s="537">
        <f t="shared" si="425"/>
        <v>2.2209048653919075</v>
      </c>
      <c r="P1005" s="537">
        <f t="shared" si="425"/>
        <v>3.3812616650742404</v>
      </c>
      <c r="Q1005" s="537">
        <f t="shared" si="425"/>
        <v>2.5753316887036402</v>
      </c>
      <c r="R1005" s="537">
        <f t="shared" si="425"/>
        <v>4.09974339145732</v>
      </c>
      <c r="S1005" s="537">
        <f t="shared" si="425"/>
        <v>5.7742455144180616</v>
      </c>
      <c r="T1005" s="537">
        <f t="shared" si="425"/>
        <v>6.6336921484593301</v>
      </c>
      <c r="U1005" s="537">
        <f t="shared" si="425"/>
        <v>1.8066715221546046</v>
      </c>
      <c r="V1005" s="537">
        <f t="shared" si="425"/>
        <v>0.64248435412165483</v>
      </c>
      <c r="W1005" s="537">
        <f t="shared" si="425"/>
        <v>9.9709994954114052</v>
      </c>
      <c r="X1005" s="537">
        <f t="shared" si="425"/>
        <v>0.84196126842244456</v>
      </c>
      <c r="Y1005" s="537">
        <f t="shared" si="425"/>
        <v>1.7258410003980458</v>
      </c>
      <c r="Z1005" s="537">
        <f t="shared" si="425"/>
        <v>13.572766464681564</v>
      </c>
      <c r="AA1005" s="537">
        <f t="shared" si="425"/>
        <v>0.53113904192513262</v>
      </c>
      <c r="AB1005" s="537" t="s">
        <v>925</v>
      </c>
      <c r="AC1005" s="519" t="s">
        <v>2190</v>
      </c>
      <c r="AD1005" s="520" t="s">
        <v>275</v>
      </c>
      <c r="AE1005" s="521" t="s">
        <v>275</v>
      </c>
      <c r="AF1005" s="522" t="s">
        <v>275</v>
      </c>
      <c r="AG1005" s="519" t="s">
        <v>275</v>
      </c>
      <c r="AH1005" s="523" t="s">
        <v>275</v>
      </c>
      <c r="AI1005" s="524" t="s">
        <v>275</v>
      </c>
    </row>
    <row r="1006" spans="1:36" ht="39" outlineLevel="1" x14ac:dyDescent="0.3">
      <c r="A1006" s="145">
        <v>989</v>
      </c>
      <c r="B1006" s="146" t="s">
        <v>923</v>
      </c>
      <c r="C1006" s="280" t="s">
        <v>4180</v>
      </c>
      <c r="D1006" s="406" t="s">
        <v>4179</v>
      </c>
      <c r="E1006" s="405" t="s">
        <v>275</v>
      </c>
      <c r="F1006" s="150" t="s">
        <v>275</v>
      </c>
      <c r="G1006" s="150" t="s">
        <v>275</v>
      </c>
      <c r="H1006" s="150" t="s">
        <v>275</v>
      </c>
      <c r="I1006" s="150" t="s">
        <v>275</v>
      </c>
      <c r="J1006" s="150" t="s">
        <v>925</v>
      </c>
      <c r="K1006" s="150">
        <f>SUM(K1013,K1035,K1044,K1083)</f>
        <v>71.626579130041378</v>
      </c>
      <c r="L1006" s="150">
        <f t="shared" ref="L1006:AA1006" si="426">SUM(L1013,L1035,L1044,L1083)</f>
        <v>49.503805524861093</v>
      </c>
      <c r="M1006" s="150">
        <f t="shared" si="426"/>
        <v>61.958371976588928</v>
      </c>
      <c r="N1006" s="150">
        <f t="shared" si="426"/>
        <v>109.2532284911014</v>
      </c>
      <c r="O1006" s="150">
        <f t="shared" si="426"/>
        <v>47.958901724484846</v>
      </c>
      <c r="P1006" s="150">
        <f t="shared" si="426"/>
        <v>76.654207305868695</v>
      </c>
      <c r="Q1006" s="150">
        <f t="shared" si="426"/>
        <v>97.623169429669787</v>
      </c>
      <c r="R1006" s="150">
        <f t="shared" si="426"/>
        <v>104.33880395728748</v>
      </c>
      <c r="S1006" s="150">
        <f t="shared" si="426"/>
        <v>42.67283849086364</v>
      </c>
      <c r="T1006" s="150">
        <f t="shared" si="426"/>
        <v>67.768063995729293</v>
      </c>
      <c r="U1006" s="150">
        <f t="shared" si="426"/>
        <v>41.606318339951812</v>
      </c>
      <c r="V1006" s="150">
        <f t="shared" si="426"/>
        <v>13.648112460361428</v>
      </c>
      <c r="W1006" s="150">
        <f t="shared" si="426"/>
        <v>48.28767882492231</v>
      </c>
      <c r="X1006" s="150">
        <f t="shared" si="426"/>
        <v>8.7322247426731714</v>
      </c>
      <c r="Y1006" s="150">
        <f t="shared" si="426"/>
        <v>61.635457035955</v>
      </c>
      <c r="Z1006" s="150">
        <f t="shared" si="426"/>
        <v>47.744515561450477</v>
      </c>
      <c r="AA1006" s="150">
        <f t="shared" si="426"/>
        <v>30.329347957455777</v>
      </c>
      <c r="AB1006" s="150" t="s">
        <v>925</v>
      </c>
      <c r="AC1006" s="148" t="s">
        <v>2190</v>
      </c>
      <c r="AD1006" s="247" t="s">
        <v>275</v>
      </c>
      <c r="AE1006" s="248" t="s">
        <v>275</v>
      </c>
      <c r="AF1006" s="249" t="s">
        <v>275</v>
      </c>
      <c r="AG1006" s="148" t="s">
        <v>275</v>
      </c>
      <c r="AH1006" s="250" t="s">
        <v>275</v>
      </c>
      <c r="AI1006" s="149" t="s">
        <v>275</v>
      </c>
      <c r="AJ1006" s="94"/>
    </row>
    <row r="1007" spans="1:36" ht="39" outlineLevel="1" x14ac:dyDescent="0.3">
      <c r="A1007" s="145">
        <v>990</v>
      </c>
      <c r="B1007" s="146" t="s">
        <v>923</v>
      </c>
      <c r="C1007" s="280" t="s">
        <v>4180</v>
      </c>
      <c r="D1007" s="406" t="s">
        <v>4183</v>
      </c>
      <c r="E1007" s="405" t="s">
        <v>275</v>
      </c>
      <c r="F1007" s="150" t="s">
        <v>275</v>
      </c>
      <c r="G1007" s="150" t="s">
        <v>275</v>
      </c>
      <c r="H1007" s="150" t="s">
        <v>275</v>
      </c>
      <c r="I1007" s="150" t="s">
        <v>275</v>
      </c>
      <c r="J1007" s="150" t="s">
        <v>925</v>
      </c>
      <c r="K1007" s="151">
        <f>SUM(K1014,K1036,K1046,K1084)</f>
        <v>2.3277383343154057</v>
      </c>
      <c r="L1007" s="151">
        <f t="shared" ref="L1007:AA1007" si="427">SUM(L1014,L1036,L1046,L1084)</f>
        <v>1.0067225064554102</v>
      </c>
      <c r="M1007" s="151">
        <f t="shared" si="427"/>
        <v>0.56585137018918075</v>
      </c>
      <c r="N1007" s="151">
        <f t="shared" si="427"/>
        <v>3.1700145103392563</v>
      </c>
      <c r="O1007" s="151">
        <f t="shared" si="427"/>
        <v>1.0912147646594215</v>
      </c>
      <c r="P1007" s="151">
        <f t="shared" si="427"/>
        <v>8.9482478687918334</v>
      </c>
      <c r="Q1007" s="151">
        <f t="shared" si="427"/>
        <v>0.53802081572842386</v>
      </c>
      <c r="R1007" s="151">
        <f t="shared" si="427"/>
        <v>2.0566764212674364</v>
      </c>
      <c r="S1007" s="151">
        <f t="shared" si="427"/>
        <v>0.51742664223973078</v>
      </c>
      <c r="T1007" s="151">
        <f t="shared" si="427"/>
        <v>2.8150193537010573</v>
      </c>
      <c r="U1007" s="151">
        <f t="shared" si="427"/>
        <v>0.56747816058978506</v>
      </c>
      <c r="V1007" s="151">
        <f t="shared" si="427"/>
        <v>2.6819285937234739E-2</v>
      </c>
      <c r="W1007" s="151">
        <f t="shared" si="427"/>
        <v>1.0305156808191029</v>
      </c>
      <c r="X1007" s="151">
        <f t="shared" si="427"/>
        <v>0.5171604390768153</v>
      </c>
      <c r="Y1007" s="151">
        <f t="shared" si="427"/>
        <v>0.40471864916059652</v>
      </c>
      <c r="Z1007" s="151">
        <f t="shared" si="427"/>
        <v>7.3597833396050021</v>
      </c>
      <c r="AA1007" s="151">
        <f t="shared" si="427"/>
        <v>0</v>
      </c>
      <c r="AB1007" s="150" t="s">
        <v>925</v>
      </c>
      <c r="AC1007" s="148" t="s">
        <v>2190</v>
      </c>
      <c r="AD1007" s="247" t="s">
        <v>275</v>
      </c>
      <c r="AE1007" s="248" t="s">
        <v>275</v>
      </c>
      <c r="AF1007" s="249" t="s">
        <v>275</v>
      </c>
      <c r="AG1007" s="148" t="s">
        <v>275</v>
      </c>
      <c r="AH1007" s="250" t="s">
        <v>275</v>
      </c>
      <c r="AI1007" s="149" t="s">
        <v>275</v>
      </c>
      <c r="AJ1007" s="94"/>
    </row>
    <row r="1008" spans="1:36" s="922" customFormat="1" ht="39" outlineLevel="1" x14ac:dyDescent="0.3">
      <c r="A1008" s="514">
        <v>991</v>
      </c>
      <c r="B1008" s="515" t="s">
        <v>275</v>
      </c>
      <c r="C1008" s="919" t="s">
        <v>275</v>
      </c>
      <c r="D1008" s="920" t="s">
        <v>4219</v>
      </c>
      <c r="E1008" s="921" t="s">
        <v>275</v>
      </c>
      <c r="F1008" s="537" t="s">
        <v>275</v>
      </c>
      <c r="G1008" s="537" t="s">
        <v>275</v>
      </c>
      <c r="H1008" s="537" t="s">
        <v>275</v>
      </c>
      <c r="I1008" s="537" t="s">
        <v>275</v>
      </c>
      <c r="J1008" s="537" t="s">
        <v>925</v>
      </c>
      <c r="K1008" s="537">
        <f>K994-SUM(K1051,K1058,K1059,K1064,K1075)</f>
        <v>71.626579130041364</v>
      </c>
      <c r="L1008" s="537">
        <f t="shared" ref="L1008:AA1008" si="428">L994-SUM(L1051,L1058,L1059,L1064,L1075)</f>
        <v>49.503805524861086</v>
      </c>
      <c r="M1008" s="537">
        <f t="shared" si="428"/>
        <v>61.958371976588921</v>
      </c>
      <c r="N1008" s="537">
        <f t="shared" si="428"/>
        <v>109.2532284911014</v>
      </c>
      <c r="O1008" s="537">
        <f t="shared" si="428"/>
        <v>47.958901724484846</v>
      </c>
      <c r="P1008" s="537">
        <f t="shared" si="428"/>
        <v>76.654207305868709</v>
      </c>
      <c r="Q1008" s="537">
        <f t="shared" si="428"/>
        <v>97.623169429669787</v>
      </c>
      <c r="R1008" s="537">
        <f t="shared" si="428"/>
        <v>104.33880395728748</v>
      </c>
      <c r="S1008" s="537">
        <f t="shared" si="428"/>
        <v>42.67283849086364</v>
      </c>
      <c r="T1008" s="537">
        <f t="shared" si="428"/>
        <v>67.768063995729293</v>
      </c>
      <c r="U1008" s="537">
        <f t="shared" si="428"/>
        <v>41.606318339951805</v>
      </c>
      <c r="V1008" s="537">
        <f t="shared" si="428"/>
        <v>13.648112460361427</v>
      </c>
      <c r="W1008" s="537">
        <f t="shared" si="428"/>
        <v>48.28767882492231</v>
      </c>
      <c r="X1008" s="537">
        <f t="shared" si="428"/>
        <v>8.7322247426731732</v>
      </c>
      <c r="Y1008" s="537">
        <f t="shared" si="428"/>
        <v>61.635457035955</v>
      </c>
      <c r="Z1008" s="537">
        <f t="shared" si="428"/>
        <v>47.744515561450477</v>
      </c>
      <c r="AA1008" s="537">
        <f t="shared" si="428"/>
        <v>30.329347957455774</v>
      </c>
      <c r="AB1008" s="537" t="s">
        <v>925</v>
      </c>
      <c r="AC1008" s="519" t="s">
        <v>2190</v>
      </c>
      <c r="AD1008" s="520" t="s">
        <v>275</v>
      </c>
      <c r="AE1008" s="521" t="s">
        <v>275</v>
      </c>
      <c r="AF1008" s="522" t="s">
        <v>275</v>
      </c>
      <c r="AG1008" s="519" t="s">
        <v>275</v>
      </c>
      <c r="AH1008" s="523" t="s">
        <v>275</v>
      </c>
      <c r="AI1008" s="524" t="s">
        <v>275</v>
      </c>
    </row>
    <row r="1009" spans="1:36" s="922" customFormat="1" ht="39" outlineLevel="1" x14ac:dyDescent="0.3">
      <c r="A1009" s="514">
        <v>992</v>
      </c>
      <c r="B1009" s="515" t="s">
        <v>275</v>
      </c>
      <c r="C1009" s="919" t="s">
        <v>275</v>
      </c>
      <c r="D1009" s="920" t="s">
        <v>4220</v>
      </c>
      <c r="E1009" s="921" t="s">
        <v>275</v>
      </c>
      <c r="F1009" s="537" t="s">
        <v>275</v>
      </c>
      <c r="G1009" s="537" t="s">
        <v>275</v>
      </c>
      <c r="H1009" s="537" t="s">
        <v>275</v>
      </c>
      <c r="I1009" s="537" t="s">
        <v>275</v>
      </c>
      <c r="J1009" s="537" t="s">
        <v>925</v>
      </c>
      <c r="K1009" s="537">
        <f>K997-SUM(K1052,K1058,K1060,K1068,K1077)</f>
        <v>2.3277383343154052</v>
      </c>
      <c r="L1009" s="537">
        <f t="shared" ref="L1009:AA1009" si="429">L997-SUM(L1052,L1058,L1060,L1068,L1077)</f>
        <v>1.0067225064554104</v>
      </c>
      <c r="M1009" s="537">
        <f t="shared" si="429"/>
        <v>0.56585137018918097</v>
      </c>
      <c r="N1009" s="537">
        <f t="shared" si="429"/>
        <v>3.1700145103392559</v>
      </c>
      <c r="O1009" s="537">
        <f t="shared" si="429"/>
        <v>1.0912147646594219</v>
      </c>
      <c r="P1009" s="537">
        <f t="shared" si="429"/>
        <v>8.9482478687918316</v>
      </c>
      <c r="Q1009" s="537">
        <f t="shared" si="429"/>
        <v>0.53802081572842386</v>
      </c>
      <c r="R1009" s="537">
        <f t="shared" si="429"/>
        <v>2.056676421267436</v>
      </c>
      <c r="S1009" s="537">
        <f t="shared" si="429"/>
        <v>0.51742664223973023</v>
      </c>
      <c r="T1009" s="537">
        <f t="shared" si="429"/>
        <v>2.8150193537010573</v>
      </c>
      <c r="U1009" s="537">
        <f t="shared" si="429"/>
        <v>0.56747816058978495</v>
      </c>
      <c r="V1009" s="537">
        <f t="shared" si="429"/>
        <v>2.6819285937234705E-2</v>
      </c>
      <c r="W1009" s="537">
        <f t="shared" si="429"/>
        <v>1.0305156808191036</v>
      </c>
      <c r="X1009" s="537">
        <f t="shared" si="429"/>
        <v>0.5171604390768153</v>
      </c>
      <c r="Y1009" s="537">
        <f t="shared" si="429"/>
        <v>0.40471864916059652</v>
      </c>
      <c r="Z1009" s="537">
        <f t="shared" si="429"/>
        <v>7.359783339605003</v>
      </c>
      <c r="AA1009" s="537">
        <f t="shared" si="429"/>
        <v>0</v>
      </c>
      <c r="AB1009" s="537" t="s">
        <v>925</v>
      </c>
      <c r="AC1009" s="519" t="s">
        <v>2190</v>
      </c>
      <c r="AD1009" s="520" t="s">
        <v>275</v>
      </c>
      <c r="AE1009" s="521" t="s">
        <v>275</v>
      </c>
      <c r="AF1009" s="522" t="s">
        <v>275</v>
      </c>
      <c r="AG1009" s="519" t="s">
        <v>275</v>
      </c>
      <c r="AH1009" s="523" t="s">
        <v>275</v>
      </c>
      <c r="AI1009" s="524" t="s">
        <v>275</v>
      </c>
    </row>
    <row r="1010" spans="1:36" ht="26" outlineLevel="1" x14ac:dyDescent="0.3">
      <c r="A1010" s="165">
        <v>993</v>
      </c>
      <c r="B1010" s="166" t="s">
        <v>275</v>
      </c>
      <c r="C1010" s="166" t="s">
        <v>275</v>
      </c>
      <c r="D1010" s="165" t="s">
        <v>1044</v>
      </c>
      <c r="E1010" s="166" t="s">
        <v>275</v>
      </c>
      <c r="F1010" s="169">
        <f>FLOOR(G1010/10, 1)</f>
        <v>2</v>
      </c>
      <c r="G1010" s="169">
        <v>21</v>
      </c>
      <c r="H1010" s="169" t="s">
        <v>275</v>
      </c>
      <c r="I1010" s="169" t="s">
        <v>275</v>
      </c>
      <c r="J1010" s="169" t="s">
        <v>925</v>
      </c>
      <c r="K1010" s="170">
        <v>1.3093548822512902</v>
      </c>
      <c r="L1010" s="170">
        <v>0.37569062101271133</v>
      </c>
      <c r="M1010" s="170">
        <v>1.7916324259559762</v>
      </c>
      <c r="N1010" s="170">
        <v>2.54819448541175</v>
      </c>
      <c r="O1010" s="170">
        <v>1.5948637893038595</v>
      </c>
      <c r="P1010" s="170">
        <v>1.7222184145187105</v>
      </c>
      <c r="Q1010" s="170">
        <v>0.43615122314240667</v>
      </c>
      <c r="R1010" s="170">
        <v>2.0837671201126442</v>
      </c>
      <c r="S1010" s="170">
        <v>0.53016470271218585</v>
      </c>
      <c r="T1010" s="170">
        <v>2.389440940644076</v>
      </c>
      <c r="U1010" s="170">
        <v>1.1065491625065216</v>
      </c>
      <c r="V1010" s="170">
        <v>0.42710022896573707</v>
      </c>
      <c r="W1010" s="170">
        <v>2.8998784891667642</v>
      </c>
      <c r="X1010" s="170">
        <v>0.8812344203321596</v>
      </c>
      <c r="Y1010" s="170">
        <v>0.59570866410968659</v>
      </c>
      <c r="Z1010" s="170">
        <v>8.4035456810537639</v>
      </c>
      <c r="AA1010" s="170">
        <v>0.86119372045024878</v>
      </c>
      <c r="AB1010" s="169" t="s">
        <v>925</v>
      </c>
      <c r="AC1010" s="712" t="s">
        <v>1948</v>
      </c>
      <c r="AD1010" s="170" t="s">
        <v>275</v>
      </c>
      <c r="AE1010" s="165" t="s">
        <v>275</v>
      </c>
      <c r="AF1010" s="169" t="s">
        <v>275</v>
      </c>
      <c r="AG1010" s="166" t="s">
        <v>275</v>
      </c>
      <c r="AH1010" s="171" t="s">
        <v>275</v>
      </c>
      <c r="AI1010" s="169" t="s">
        <v>275</v>
      </c>
      <c r="AJ1010" s="94"/>
    </row>
    <row r="1011" spans="1:36" ht="39" outlineLevel="1" x14ac:dyDescent="0.3">
      <c r="A1011" s="165">
        <v>994</v>
      </c>
      <c r="B1011" s="166" t="s">
        <v>275</v>
      </c>
      <c r="C1011" s="166" t="s">
        <v>275</v>
      </c>
      <c r="D1011" s="165" t="s">
        <v>2249</v>
      </c>
      <c r="E1011" s="166" t="s">
        <v>275</v>
      </c>
      <c r="F1011" s="169">
        <f>FLOOR(G1011/10, 1)</f>
        <v>8</v>
      </c>
      <c r="G1011" s="169">
        <v>84</v>
      </c>
      <c r="H1011" s="169" t="s">
        <v>275</v>
      </c>
      <c r="I1011" s="169" t="s">
        <v>275</v>
      </c>
      <c r="J1011" s="169" t="s">
        <v>926</v>
      </c>
      <c r="K1011" s="170">
        <v>31.479512036469753</v>
      </c>
      <c r="L1011" s="170">
        <v>29.857791647016533</v>
      </c>
      <c r="M1011" s="170">
        <v>20.715450445197828</v>
      </c>
      <c r="N1011" s="170">
        <v>44.808784813557665</v>
      </c>
      <c r="O1011" s="170">
        <v>26.92771009985783</v>
      </c>
      <c r="P1011" s="170">
        <v>33.476593486010202</v>
      </c>
      <c r="Q1011" s="170">
        <v>50.954021496449649</v>
      </c>
      <c r="R1011" s="170">
        <v>53.749473784439303</v>
      </c>
      <c r="S1011" s="170">
        <v>19.44789244917451</v>
      </c>
      <c r="T1011" s="170">
        <v>59.658040226813696</v>
      </c>
      <c r="U1011" s="170">
        <v>55.694968576720782</v>
      </c>
      <c r="V1011" s="170">
        <v>14.376170400752338</v>
      </c>
      <c r="W1011" s="170">
        <v>22.361759577123788</v>
      </c>
      <c r="X1011" s="170">
        <v>10.712326219201547</v>
      </c>
      <c r="Y1011" s="170">
        <v>43.24446598657677</v>
      </c>
      <c r="Z1011" s="170">
        <v>14.805060602798733</v>
      </c>
      <c r="AA1011" s="170">
        <v>22.621631936330026</v>
      </c>
      <c r="AB1011" s="169" t="s">
        <v>926</v>
      </c>
      <c r="AC1011" s="712" t="s">
        <v>2250</v>
      </c>
      <c r="AD1011" s="170" t="s">
        <v>275</v>
      </c>
      <c r="AE1011" s="165" t="s">
        <v>275</v>
      </c>
      <c r="AF1011" s="169" t="s">
        <v>275</v>
      </c>
      <c r="AG1011" s="166" t="s">
        <v>275</v>
      </c>
      <c r="AH1011" s="171" t="s">
        <v>275</v>
      </c>
      <c r="AI1011" s="169" t="s">
        <v>275</v>
      </c>
      <c r="AJ1011" s="94"/>
    </row>
    <row r="1012" spans="1:36" x14ac:dyDescent="0.3">
      <c r="A1012" s="138">
        <v>995</v>
      </c>
      <c r="B1012" s="138" t="s">
        <v>923</v>
      </c>
      <c r="C1012" s="172" t="s">
        <v>4181</v>
      </c>
      <c r="D1012" s="138" t="s">
        <v>4182</v>
      </c>
      <c r="E1012" s="172" t="s">
        <v>275</v>
      </c>
      <c r="F1012" s="141" t="s">
        <v>275</v>
      </c>
      <c r="G1012" s="141" t="s">
        <v>275</v>
      </c>
      <c r="H1012" s="141" t="s">
        <v>275</v>
      </c>
      <c r="I1012" s="141" t="s">
        <v>275</v>
      </c>
      <c r="J1012" s="244" t="s">
        <v>275</v>
      </c>
      <c r="K1012" s="244" t="s">
        <v>275</v>
      </c>
      <c r="L1012" s="244" t="s">
        <v>275</v>
      </c>
      <c r="M1012" s="244" t="s">
        <v>275</v>
      </c>
      <c r="N1012" s="244" t="s">
        <v>275</v>
      </c>
      <c r="O1012" s="244" t="s">
        <v>275</v>
      </c>
      <c r="P1012" s="244" t="s">
        <v>275</v>
      </c>
      <c r="Q1012" s="244" t="s">
        <v>275</v>
      </c>
      <c r="R1012" s="244" t="s">
        <v>275</v>
      </c>
      <c r="S1012" s="244" t="s">
        <v>275</v>
      </c>
      <c r="T1012" s="244" t="s">
        <v>275</v>
      </c>
      <c r="U1012" s="244" t="s">
        <v>275</v>
      </c>
      <c r="V1012" s="244" t="s">
        <v>275</v>
      </c>
      <c r="W1012" s="244" t="s">
        <v>275</v>
      </c>
      <c r="X1012" s="244" t="s">
        <v>275</v>
      </c>
      <c r="Y1012" s="244" t="s">
        <v>275</v>
      </c>
      <c r="Z1012" s="244" t="s">
        <v>275</v>
      </c>
      <c r="AA1012" s="244" t="s">
        <v>275</v>
      </c>
      <c r="AB1012" s="244" t="s">
        <v>275</v>
      </c>
      <c r="AC1012" s="140" t="s">
        <v>275</v>
      </c>
      <c r="AD1012" s="341" t="s">
        <v>275</v>
      </c>
      <c r="AE1012" s="143" t="s">
        <v>275</v>
      </c>
      <c r="AF1012" s="142" t="s">
        <v>275</v>
      </c>
      <c r="AG1012" s="140" t="s">
        <v>275</v>
      </c>
      <c r="AH1012" s="144" t="s">
        <v>275</v>
      </c>
      <c r="AI1012" s="141" t="s">
        <v>275</v>
      </c>
      <c r="AJ1012" s="94"/>
    </row>
    <row r="1013" spans="1:36" ht="26" outlineLevel="1" x14ac:dyDescent="0.3">
      <c r="A1013" s="145">
        <v>996</v>
      </c>
      <c r="B1013" s="146" t="s">
        <v>923</v>
      </c>
      <c r="C1013" s="280" t="s">
        <v>4192</v>
      </c>
      <c r="D1013" s="406" t="s">
        <v>4193</v>
      </c>
      <c r="E1013" s="405" t="s">
        <v>275</v>
      </c>
      <c r="F1013" s="150" t="s">
        <v>275</v>
      </c>
      <c r="G1013" s="150" t="s">
        <v>275</v>
      </c>
      <c r="H1013" s="150" t="s">
        <v>275</v>
      </c>
      <c r="I1013" s="150" t="s">
        <v>275</v>
      </c>
      <c r="J1013" s="150" t="s">
        <v>925</v>
      </c>
      <c r="K1013" s="151">
        <f>SUM(K1015,K1021,K1022,K1025,K1028,K1031)</f>
        <v>2.1893350806646303</v>
      </c>
      <c r="L1013" s="151">
        <f t="shared" ref="L1013:AA1013" si="430">SUM(L1015,L1021,L1022,L1025,L1028,L1031)</f>
        <v>1.2167900264359515</v>
      </c>
      <c r="M1013" s="151">
        <f t="shared" si="430"/>
        <v>1.0486174440256648</v>
      </c>
      <c r="N1013" s="151">
        <f t="shared" si="430"/>
        <v>7.1030400646656098</v>
      </c>
      <c r="O1013" s="151">
        <f t="shared" si="430"/>
        <v>10.292432399704648</v>
      </c>
      <c r="P1013" s="151">
        <f t="shared" si="430"/>
        <v>4.8341668514127001</v>
      </c>
      <c r="Q1013" s="151">
        <f t="shared" si="430"/>
        <v>33.599430939439756</v>
      </c>
      <c r="R1013" s="151">
        <f t="shared" si="430"/>
        <v>20.724923254805383</v>
      </c>
      <c r="S1013" s="151">
        <f t="shared" si="430"/>
        <v>9.7154851846722501</v>
      </c>
      <c r="T1013" s="151">
        <f t="shared" si="430"/>
        <v>17.207449166491671</v>
      </c>
      <c r="U1013" s="151">
        <f t="shared" si="430"/>
        <v>1.1065491625065216</v>
      </c>
      <c r="V1013" s="151">
        <f t="shared" si="430"/>
        <v>0.54451774266360053</v>
      </c>
      <c r="W1013" s="151">
        <f t="shared" si="430"/>
        <v>2.6312983713847524</v>
      </c>
      <c r="X1013" s="151">
        <f t="shared" si="430"/>
        <v>0.92655848039959077</v>
      </c>
      <c r="Y1013" s="151">
        <f t="shared" si="430"/>
        <v>12.792731218667575</v>
      </c>
      <c r="Z1013" s="151">
        <f t="shared" si="430"/>
        <v>9.9834099407976851</v>
      </c>
      <c r="AA1013" s="151">
        <f t="shared" si="430"/>
        <v>1.075174534711449E-2</v>
      </c>
      <c r="AB1013" s="150" t="s">
        <v>925</v>
      </c>
      <c r="AC1013" s="148" t="s">
        <v>2190</v>
      </c>
      <c r="AD1013" s="247" t="s">
        <v>275</v>
      </c>
      <c r="AE1013" s="248" t="s">
        <v>275</v>
      </c>
      <c r="AF1013" s="249" t="s">
        <v>275</v>
      </c>
      <c r="AG1013" s="148" t="s">
        <v>275</v>
      </c>
      <c r="AH1013" s="250" t="s">
        <v>275</v>
      </c>
      <c r="AI1013" s="149" t="s">
        <v>275</v>
      </c>
      <c r="AJ1013" s="94"/>
    </row>
    <row r="1014" spans="1:36" outlineLevel="1" x14ac:dyDescent="0.3">
      <c r="A1014" s="145">
        <v>997</v>
      </c>
      <c r="B1014" s="146" t="s">
        <v>923</v>
      </c>
      <c r="C1014" s="280" t="s">
        <v>4192</v>
      </c>
      <c r="D1014" s="406" t="s">
        <v>4194</v>
      </c>
      <c r="E1014" s="405" t="s">
        <v>275</v>
      </c>
      <c r="F1014" s="150" t="s">
        <v>275</v>
      </c>
      <c r="G1014" s="150" t="s">
        <v>275</v>
      </c>
      <c r="H1014" s="150" t="s">
        <v>275</v>
      </c>
      <c r="I1014" s="150" t="s">
        <v>275</v>
      </c>
      <c r="J1014" s="150" t="s">
        <v>925</v>
      </c>
      <c r="K1014" s="151">
        <f>SUM(K1018,K1021,K1023,K1026,K1029,K1032)</f>
        <v>0.7746544741565915</v>
      </c>
      <c r="L1014" s="151">
        <f t="shared" ref="L1014:AA1014" si="431">SUM(L1018,L1021,L1023,L1026,L1029,L1032)</f>
        <v>2.9365497555136275E-3</v>
      </c>
      <c r="M1014" s="151">
        <f t="shared" si="431"/>
        <v>0.48049866932645552</v>
      </c>
      <c r="N1014" s="151">
        <f t="shared" si="431"/>
        <v>1.6730899095949514</v>
      </c>
      <c r="O1014" s="151">
        <f t="shared" si="431"/>
        <v>1.0265904250435862</v>
      </c>
      <c r="P1014" s="151">
        <f t="shared" si="431"/>
        <v>1.3031237262742932</v>
      </c>
      <c r="Q1014" s="151">
        <f t="shared" si="431"/>
        <v>0.18571684124359067</v>
      </c>
      <c r="R1014" s="151">
        <f t="shared" si="431"/>
        <v>0.72934007351110253</v>
      </c>
      <c r="S1014" s="151">
        <f t="shared" si="431"/>
        <v>0.48692769014549975</v>
      </c>
      <c r="T1014" s="151">
        <f t="shared" si="431"/>
        <v>1.0703123816397766</v>
      </c>
      <c r="U1014" s="151">
        <f t="shared" si="431"/>
        <v>0.50910337368923042</v>
      </c>
      <c r="V1014" s="151">
        <f t="shared" si="431"/>
        <v>9.8465276659280791E-3</v>
      </c>
      <c r="W1014" s="151">
        <f t="shared" si="431"/>
        <v>0.97485254488256301</v>
      </c>
      <c r="X1014" s="151">
        <f t="shared" si="431"/>
        <v>0.51391842992458536</v>
      </c>
      <c r="Y1014" s="151">
        <f t="shared" si="431"/>
        <v>0.35102691183851836</v>
      </c>
      <c r="Z1014" s="151">
        <f t="shared" si="431"/>
        <v>5.1279160128234924</v>
      </c>
      <c r="AA1014" s="151">
        <f t="shared" si="431"/>
        <v>0</v>
      </c>
      <c r="AB1014" s="150" t="s">
        <v>925</v>
      </c>
      <c r="AC1014" s="148" t="s">
        <v>2190</v>
      </c>
      <c r="AD1014" s="247" t="s">
        <v>275</v>
      </c>
      <c r="AE1014" s="248" t="s">
        <v>275</v>
      </c>
      <c r="AF1014" s="249" t="s">
        <v>275</v>
      </c>
      <c r="AG1014" s="148" t="s">
        <v>275</v>
      </c>
      <c r="AH1014" s="250" t="s">
        <v>275</v>
      </c>
      <c r="AI1014" s="149" t="s">
        <v>275</v>
      </c>
      <c r="AJ1014" s="94"/>
    </row>
    <row r="1015" spans="1:36" ht="26" outlineLevel="1" x14ac:dyDescent="0.3">
      <c r="A1015" s="145">
        <v>998</v>
      </c>
      <c r="B1015" s="146" t="s">
        <v>923</v>
      </c>
      <c r="C1015" s="280" t="s">
        <v>3089</v>
      </c>
      <c r="D1015" s="145" t="s">
        <v>4184</v>
      </c>
      <c r="E1015" s="245" t="s">
        <v>275</v>
      </c>
      <c r="F1015" s="246" t="s">
        <v>275</v>
      </c>
      <c r="G1015" s="246" t="s">
        <v>275</v>
      </c>
      <c r="H1015" s="246" t="s">
        <v>275</v>
      </c>
      <c r="I1015" s="246" t="s">
        <v>275</v>
      </c>
      <c r="J1015" s="150" t="s">
        <v>925</v>
      </c>
      <c r="K1015" s="150">
        <f t="shared" ref="K1015:AA1015" si="432">K1018+K1019*$AD$1019+K1020*$AD$1020</f>
        <v>1.5208720741772463E-2</v>
      </c>
      <c r="L1015" s="150">
        <f t="shared" si="432"/>
        <v>5.3841282656038582E-2</v>
      </c>
      <c r="M1015" s="150">
        <f t="shared" si="432"/>
        <v>1.3490502751258942E-2</v>
      </c>
      <c r="N1015" s="150">
        <f t="shared" si="432"/>
        <v>0.30941383561683333</v>
      </c>
      <c r="O1015" s="150">
        <f t="shared" si="432"/>
        <v>2.521248238729229E-2</v>
      </c>
      <c r="P1015" s="150">
        <f t="shared" si="432"/>
        <v>4.4015079791832487E-2</v>
      </c>
      <c r="Q1015" s="150">
        <f t="shared" si="432"/>
        <v>0.29527002908743283</v>
      </c>
      <c r="R1015" s="150">
        <f t="shared" si="432"/>
        <v>0.48007685584085913</v>
      </c>
      <c r="S1015" s="150">
        <f t="shared" si="432"/>
        <v>0.32671053137340261</v>
      </c>
      <c r="T1015" s="150">
        <f t="shared" si="432"/>
        <v>0.62841398049397434</v>
      </c>
      <c r="U1015" s="150">
        <f t="shared" si="432"/>
        <v>1.0308275043016768</v>
      </c>
      <c r="V1015" s="150">
        <f t="shared" si="432"/>
        <v>0.40028094302850226</v>
      </c>
      <c r="W1015" s="150">
        <f t="shared" si="432"/>
        <v>3.5786628246413987E-2</v>
      </c>
      <c r="X1015" s="150">
        <f t="shared" si="432"/>
        <v>0.19411253821571681</v>
      </c>
      <c r="Y1015" s="150">
        <f t="shared" si="432"/>
        <v>0.32215239318497707</v>
      </c>
      <c r="Z1015" s="150">
        <f t="shared" si="432"/>
        <v>6.0911284469892552E-2</v>
      </c>
      <c r="AA1015" s="150">
        <f t="shared" si="432"/>
        <v>1.075174534711449E-2</v>
      </c>
      <c r="AB1015" s="150" t="s">
        <v>925</v>
      </c>
      <c r="AC1015" s="148" t="s">
        <v>2214</v>
      </c>
      <c r="AD1015" s="247" t="s">
        <v>275</v>
      </c>
      <c r="AE1015" s="248" t="s">
        <v>275</v>
      </c>
      <c r="AF1015" s="249" t="s">
        <v>275</v>
      </c>
      <c r="AG1015" s="148" t="s">
        <v>275</v>
      </c>
      <c r="AH1015" s="250" t="s">
        <v>275</v>
      </c>
      <c r="AI1015" s="149" t="s">
        <v>275</v>
      </c>
      <c r="AJ1015" s="94"/>
    </row>
    <row r="1016" spans="1:36" ht="26" outlineLevel="1" x14ac:dyDescent="0.3">
      <c r="A1016" s="145">
        <v>999</v>
      </c>
      <c r="B1016" s="146" t="s">
        <v>923</v>
      </c>
      <c r="C1016" s="280" t="s">
        <v>3089</v>
      </c>
      <c r="D1016" s="145" t="s">
        <v>4185</v>
      </c>
      <c r="E1016" s="245" t="s">
        <v>275</v>
      </c>
      <c r="F1016" s="246" t="s">
        <v>275</v>
      </c>
      <c r="G1016" s="246" t="s">
        <v>275</v>
      </c>
      <c r="H1016" s="246" t="s">
        <v>275</v>
      </c>
      <c r="I1016" s="246" t="s">
        <v>275</v>
      </c>
      <c r="J1016" s="150" t="s">
        <v>925</v>
      </c>
      <c r="K1016" s="150">
        <f t="shared" ref="K1016" si="433">K1018+K1019*$AD$1019</f>
        <v>1.5208720741772463E-2</v>
      </c>
      <c r="L1016" s="150">
        <f t="shared" ref="L1016:AA1016" si="434">L1018+L1019*$AD$1019</f>
        <v>3.3382753966465825E-2</v>
      </c>
      <c r="M1016" s="150">
        <f t="shared" si="434"/>
        <v>1.3490502751258942E-2</v>
      </c>
      <c r="N1016" s="150">
        <f t="shared" si="434"/>
        <v>0.15515140924060075</v>
      </c>
      <c r="O1016" s="150">
        <f t="shared" si="434"/>
        <v>2.4854994189465247E-2</v>
      </c>
      <c r="P1016" s="150">
        <f t="shared" si="434"/>
        <v>4.4015079791832487E-2</v>
      </c>
      <c r="Q1016" s="150">
        <f t="shared" si="434"/>
        <v>0.26886009672466632</v>
      </c>
      <c r="R1016" s="150">
        <f t="shared" si="434"/>
        <v>0.43906172754708017</v>
      </c>
      <c r="S1016" s="150">
        <f t="shared" si="434"/>
        <v>8.0450769660239063E-2</v>
      </c>
      <c r="T1016" s="150">
        <f t="shared" si="434"/>
        <v>0.55569912103113772</v>
      </c>
      <c r="U1016" s="150">
        <f t="shared" si="434"/>
        <v>1.0308275043016768</v>
      </c>
      <c r="V1016" s="150">
        <f t="shared" si="434"/>
        <v>0.40028094302850226</v>
      </c>
      <c r="W1016" s="150">
        <f t="shared" si="434"/>
        <v>3.5786628246413987E-2</v>
      </c>
      <c r="X1016" s="150">
        <f t="shared" si="434"/>
        <v>0.17853715873908016</v>
      </c>
      <c r="Y1016" s="150">
        <f t="shared" si="434"/>
        <v>0.29465129853326999</v>
      </c>
      <c r="Z1016" s="150">
        <f t="shared" si="434"/>
        <v>2.1281134402593518E-2</v>
      </c>
      <c r="AA1016" s="150">
        <f t="shared" si="434"/>
        <v>1.075174534711449E-2</v>
      </c>
      <c r="AB1016" s="150" t="s">
        <v>925</v>
      </c>
      <c r="AC1016" s="148" t="s">
        <v>2215</v>
      </c>
      <c r="AD1016" s="247" t="s">
        <v>275</v>
      </c>
      <c r="AE1016" s="248" t="s">
        <v>275</v>
      </c>
      <c r="AF1016" s="249" t="s">
        <v>275</v>
      </c>
      <c r="AG1016" s="148" t="s">
        <v>275</v>
      </c>
      <c r="AH1016" s="250" t="s">
        <v>275</v>
      </c>
      <c r="AI1016" s="149" t="s">
        <v>275</v>
      </c>
      <c r="AJ1016" s="94"/>
    </row>
    <row r="1017" spans="1:36" ht="26" outlineLevel="1" x14ac:dyDescent="0.3">
      <c r="A1017" s="145">
        <v>1000</v>
      </c>
      <c r="B1017" s="146" t="s">
        <v>923</v>
      </c>
      <c r="C1017" s="280" t="s">
        <v>3089</v>
      </c>
      <c r="D1017" s="145" t="s">
        <v>4186</v>
      </c>
      <c r="E1017" s="245" t="s">
        <v>275</v>
      </c>
      <c r="F1017" s="246" t="s">
        <v>275</v>
      </c>
      <c r="G1017" s="246" t="s">
        <v>275</v>
      </c>
      <c r="H1017" s="246" t="s">
        <v>275</v>
      </c>
      <c r="I1017" s="246" t="s">
        <v>275</v>
      </c>
      <c r="J1017" s="150" t="s">
        <v>925</v>
      </c>
      <c r="K1017" s="150">
        <f t="shared" ref="K1017:AA1017" si="435">K1018+K1020*$AD$1020</f>
        <v>9.4502147008574643E-3</v>
      </c>
      <c r="L1017" s="150">
        <f t="shared" si="435"/>
        <v>2.0572687988189762E-2</v>
      </c>
      <c r="M1017" s="150">
        <f t="shared" si="435"/>
        <v>2.3722005352225449E-5</v>
      </c>
      <c r="N1017" s="150">
        <f t="shared" si="435"/>
        <v>0.17352524967298028</v>
      </c>
      <c r="O1017" s="150">
        <f t="shared" si="435"/>
        <v>8.5379496205018075E-3</v>
      </c>
      <c r="P1017" s="150">
        <f t="shared" si="435"/>
        <v>1.0029610489828523E-2</v>
      </c>
      <c r="Q1017" s="150">
        <f t="shared" si="435"/>
        <v>4.5843091240822004E-2</v>
      </c>
      <c r="R1017" s="150">
        <f t="shared" si="435"/>
        <v>0.44605469409186749</v>
      </c>
      <c r="S1017" s="150">
        <f t="shared" si="435"/>
        <v>0.32264838008751623</v>
      </c>
      <c r="T1017" s="150">
        <f t="shared" si="435"/>
        <v>0.57709780224150342</v>
      </c>
      <c r="U1017" s="150">
        <f t="shared" si="435"/>
        <v>0.4333817154843857</v>
      </c>
      <c r="V1017" s="150">
        <f t="shared" si="435"/>
        <v>0</v>
      </c>
      <c r="W1017" s="150">
        <f t="shared" si="435"/>
        <v>1.6903328193911347E-2</v>
      </c>
      <c r="X1017" s="150">
        <f t="shared" si="435"/>
        <v>0.19050555898605046</v>
      </c>
      <c r="Y1017" s="150">
        <f t="shared" si="435"/>
        <v>0.10828938146108677</v>
      </c>
      <c r="Z1017" s="150">
        <f t="shared" si="435"/>
        <v>4.0127263326781827E-2</v>
      </c>
      <c r="AA1017" s="150">
        <f t="shared" si="435"/>
        <v>0</v>
      </c>
      <c r="AB1017" s="150" t="s">
        <v>925</v>
      </c>
      <c r="AC1017" s="148" t="s">
        <v>2216</v>
      </c>
      <c r="AD1017" s="247" t="s">
        <v>275</v>
      </c>
      <c r="AE1017" s="248" t="s">
        <v>275</v>
      </c>
      <c r="AF1017" s="249" t="s">
        <v>275</v>
      </c>
      <c r="AG1017" s="148" t="s">
        <v>275</v>
      </c>
      <c r="AH1017" s="250" t="s">
        <v>275</v>
      </c>
      <c r="AI1017" s="149" t="s">
        <v>275</v>
      </c>
      <c r="AJ1017" s="94"/>
    </row>
    <row r="1018" spans="1:36" ht="52" outlineLevel="1" x14ac:dyDescent="0.3">
      <c r="A1018" s="165">
        <v>1001</v>
      </c>
      <c r="B1018" s="166" t="s">
        <v>923</v>
      </c>
      <c r="C1018" s="293" t="s">
        <v>3089</v>
      </c>
      <c r="D1018" s="187" t="s">
        <v>4187</v>
      </c>
      <c r="E1018" s="188" t="s">
        <v>3965</v>
      </c>
      <c r="F1018" s="189">
        <v>2</v>
      </c>
      <c r="G1018" s="190">
        <v>21</v>
      </c>
      <c r="H1018" s="190">
        <v>292</v>
      </c>
      <c r="I1018" s="190">
        <v>292</v>
      </c>
      <c r="J1018" s="170" t="s">
        <v>925</v>
      </c>
      <c r="K1018" s="170">
        <v>9.4502147008574643E-3</v>
      </c>
      <c r="L1018" s="170">
        <v>1.1415929861700515E-4</v>
      </c>
      <c r="M1018" s="170">
        <v>2.3722005352225449E-5</v>
      </c>
      <c r="N1018" s="170">
        <v>1.926282329674766E-2</v>
      </c>
      <c r="O1018" s="170">
        <v>8.180461422674765E-3</v>
      </c>
      <c r="P1018" s="170">
        <v>1.0029610489828523E-2</v>
      </c>
      <c r="Q1018" s="170">
        <v>1.9433158878055499E-2</v>
      </c>
      <c r="R1018" s="170">
        <v>0.40503956579808853</v>
      </c>
      <c r="S1018" s="170">
        <v>7.6388618374352679E-2</v>
      </c>
      <c r="T1018" s="170">
        <v>0.5043829427786668</v>
      </c>
      <c r="U1018" s="170">
        <v>0.4333817154843857</v>
      </c>
      <c r="V1018" s="170">
        <v>0</v>
      </c>
      <c r="W1018" s="170">
        <v>1.6903328193911347E-2</v>
      </c>
      <c r="X1018" s="170">
        <v>0.17493017950941381</v>
      </c>
      <c r="Y1018" s="170">
        <v>8.0788286809379703E-2</v>
      </c>
      <c r="Z1018" s="170">
        <v>4.971132594827894E-4</v>
      </c>
      <c r="AA1018" s="170">
        <v>0</v>
      </c>
      <c r="AB1018" s="170" t="s">
        <v>925</v>
      </c>
      <c r="AC1018" s="712" t="s">
        <v>1923</v>
      </c>
      <c r="AD1018" s="241" t="s">
        <v>275</v>
      </c>
      <c r="AE1018" s="193" t="s">
        <v>275</v>
      </c>
      <c r="AF1018" s="192" t="s">
        <v>275</v>
      </c>
      <c r="AG1018" s="191" t="s">
        <v>275</v>
      </c>
      <c r="AH1018" s="194" t="s">
        <v>275</v>
      </c>
      <c r="AI1018" s="169" t="s">
        <v>275</v>
      </c>
      <c r="AJ1018" s="94"/>
    </row>
    <row r="1019" spans="1:36" ht="26" outlineLevel="1" x14ac:dyDescent="0.3">
      <c r="A1019" s="165">
        <v>1002</v>
      </c>
      <c r="B1019" s="166" t="s">
        <v>923</v>
      </c>
      <c r="C1019" s="293" t="s">
        <v>275</v>
      </c>
      <c r="D1019" s="187" t="s">
        <v>4188</v>
      </c>
      <c r="E1019" s="188" t="s">
        <v>3966</v>
      </c>
      <c r="F1019" s="189">
        <v>2</v>
      </c>
      <c r="G1019" s="190">
        <v>21</v>
      </c>
      <c r="H1019" s="190">
        <v>295</v>
      </c>
      <c r="I1019" s="190">
        <v>295</v>
      </c>
      <c r="J1019" s="170" t="s">
        <v>926</v>
      </c>
      <c r="K1019" s="170">
        <v>5.7585060409149989E-3</v>
      </c>
      <c r="L1019" s="170">
        <v>3.3268594667848823E-2</v>
      </c>
      <c r="M1019" s="170">
        <v>1.3466780745906716E-2</v>
      </c>
      <c r="N1019" s="170">
        <v>0.13588858594385309</v>
      </c>
      <c r="O1019" s="170">
        <v>1.6674532766790481E-2</v>
      </c>
      <c r="P1019" s="170">
        <v>3.3985469302003968E-2</v>
      </c>
      <c r="Q1019" s="170">
        <v>0.24942693784661082</v>
      </c>
      <c r="R1019" s="170">
        <v>3.4022161748991628E-2</v>
      </c>
      <c r="S1019" s="170">
        <v>4.0621512858863831E-3</v>
      </c>
      <c r="T1019" s="170">
        <v>5.1316178252470972E-2</v>
      </c>
      <c r="U1019" s="170">
        <v>0.59744578881729105</v>
      </c>
      <c r="V1019" s="170">
        <v>0.40028094302850226</v>
      </c>
      <c r="W1019" s="170">
        <v>1.888330005250264E-2</v>
      </c>
      <c r="X1019" s="170">
        <v>3.6069792296663451E-3</v>
      </c>
      <c r="Y1019" s="170">
        <v>0.21386301172389027</v>
      </c>
      <c r="Z1019" s="170">
        <v>2.0784021143110728E-2</v>
      </c>
      <c r="AA1019" s="170">
        <v>1.075174534711449E-2</v>
      </c>
      <c r="AB1019" s="170" t="s">
        <v>926</v>
      </c>
      <c r="AC1019" s="712" t="s">
        <v>1923</v>
      </c>
      <c r="AD1019" s="241">
        <v>1</v>
      </c>
      <c r="AE1019" s="193" t="s">
        <v>2213</v>
      </c>
      <c r="AF1019" s="192" t="s">
        <v>275</v>
      </c>
      <c r="AG1019" s="191" t="s">
        <v>1399</v>
      </c>
      <c r="AH1019" s="194" t="s">
        <v>275</v>
      </c>
      <c r="AI1019" s="169" t="s">
        <v>275</v>
      </c>
      <c r="AJ1019" s="94"/>
    </row>
    <row r="1020" spans="1:36" ht="78" outlineLevel="1" x14ac:dyDescent="0.3">
      <c r="A1020" s="165">
        <v>1003</v>
      </c>
      <c r="B1020" s="166" t="s">
        <v>923</v>
      </c>
      <c r="C1020" s="293" t="s">
        <v>275</v>
      </c>
      <c r="D1020" s="187" t="s">
        <v>4189</v>
      </c>
      <c r="E1020" s="188" t="s">
        <v>3967</v>
      </c>
      <c r="F1020" s="189">
        <v>8</v>
      </c>
      <c r="G1020" s="190">
        <v>84</v>
      </c>
      <c r="H1020" s="190">
        <v>293</v>
      </c>
      <c r="I1020" s="190">
        <v>293</v>
      </c>
      <c r="J1020" s="170" t="s">
        <v>926</v>
      </c>
      <c r="K1020" s="170">
        <v>0</v>
      </c>
      <c r="L1020" s="170">
        <v>6.1375586068718267E-3</v>
      </c>
      <c r="M1020" s="170">
        <v>0</v>
      </c>
      <c r="N1020" s="170">
        <v>4.6278727912869778E-2</v>
      </c>
      <c r="O1020" s="170">
        <v>1.0724645934811297E-4</v>
      </c>
      <c r="P1020" s="170">
        <v>0</v>
      </c>
      <c r="Q1020" s="170">
        <v>7.9229797088299515E-3</v>
      </c>
      <c r="R1020" s="170">
        <v>1.2304538488133687E-2</v>
      </c>
      <c r="S1020" s="170">
        <v>7.3877928513949059E-2</v>
      </c>
      <c r="T1020" s="170">
        <v>2.1814457838850977E-2</v>
      </c>
      <c r="U1020" s="170">
        <v>0</v>
      </c>
      <c r="V1020" s="170">
        <v>0</v>
      </c>
      <c r="W1020" s="170">
        <v>0</v>
      </c>
      <c r="X1020" s="170">
        <v>4.6726138429909973E-3</v>
      </c>
      <c r="Y1020" s="170">
        <v>8.2503283955121173E-3</v>
      </c>
      <c r="Z1020" s="170">
        <v>1.188904502018971E-2</v>
      </c>
      <c r="AA1020" s="170">
        <v>0</v>
      </c>
      <c r="AB1020" s="170" t="s">
        <v>926</v>
      </c>
      <c r="AC1020" s="712" t="s">
        <v>1923</v>
      </c>
      <c r="AD1020" s="241">
        <v>3.3333333333333335</v>
      </c>
      <c r="AE1020" s="193" t="s">
        <v>2749</v>
      </c>
      <c r="AF1020" s="242">
        <v>0.3</v>
      </c>
      <c r="AG1020" s="191" t="s">
        <v>2750</v>
      </c>
      <c r="AH1020" s="375" t="s">
        <v>2748</v>
      </c>
      <c r="AI1020" s="169" t="s">
        <v>275</v>
      </c>
      <c r="AJ1020" s="94"/>
    </row>
    <row r="1021" spans="1:36" outlineLevel="1" x14ac:dyDescent="0.3">
      <c r="A1021" s="482">
        <v>1004</v>
      </c>
      <c r="B1021" s="483" t="s">
        <v>275</v>
      </c>
      <c r="C1021" s="483" t="s">
        <v>275</v>
      </c>
      <c r="D1021" s="482" t="s">
        <v>4204</v>
      </c>
      <c r="E1021" s="483" t="s">
        <v>275</v>
      </c>
      <c r="F1021" s="740" t="s">
        <v>275</v>
      </c>
      <c r="G1021" s="740" t="s">
        <v>275</v>
      </c>
      <c r="H1021" s="740" t="s">
        <v>275</v>
      </c>
      <c r="I1021" s="740" t="s">
        <v>275</v>
      </c>
      <c r="J1021" s="486" t="s">
        <v>925</v>
      </c>
      <c r="K1021" s="486" t="s">
        <v>1351</v>
      </c>
      <c r="L1021" s="486" t="s">
        <v>1351</v>
      </c>
      <c r="M1021" s="486" t="s">
        <v>1351</v>
      </c>
      <c r="N1021" s="486" t="s">
        <v>1351</v>
      </c>
      <c r="O1021" s="486" t="s">
        <v>1351</v>
      </c>
      <c r="P1021" s="486" t="s">
        <v>1351</v>
      </c>
      <c r="Q1021" s="486" t="s">
        <v>1351</v>
      </c>
      <c r="R1021" s="486" t="s">
        <v>1351</v>
      </c>
      <c r="S1021" s="486" t="s">
        <v>1351</v>
      </c>
      <c r="T1021" s="486" t="s">
        <v>1351</v>
      </c>
      <c r="U1021" s="486" t="s">
        <v>1351</v>
      </c>
      <c r="V1021" s="486" t="s">
        <v>1351</v>
      </c>
      <c r="W1021" s="486" t="s">
        <v>1351</v>
      </c>
      <c r="X1021" s="486" t="s">
        <v>1351</v>
      </c>
      <c r="Y1021" s="486" t="s">
        <v>1351</v>
      </c>
      <c r="Z1021" s="486" t="s">
        <v>1351</v>
      </c>
      <c r="AA1021" s="486" t="s">
        <v>1351</v>
      </c>
      <c r="AB1021" s="486" t="s">
        <v>275</v>
      </c>
      <c r="AC1021" s="316" t="s">
        <v>3121</v>
      </c>
      <c r="AD1021" s="486" t="s">
        <v>275</v>
      </c>
      <c r="AE1021" s="482" t="s">
        <v>275</v>
      </c>
      <c r="AF1021" s="485" t="s">
        <v>275</v>
      </c>
      <c r="AG1021" s="483" t="s">
        <v>275</v>
      </c>
      <c r="AH1021" s="487" t="s">
        <v>275</v>
      </c>
      <c r="AI1021" s="485" t="s">
        <v>275</v>
      </c>
      <c r="AJ1021" s="94"/>
    </row>
    <row r="1022" spans="1:36" outlineLevel="1" x14ac:dyDescent="0.3">
      <c r="A1022" s="145">
        <v>1005</v>
      </c>
      <c r="B1022" s="146" t="s">
        <v>923</v>
      </c>
      <c r="C1022" s="280" t="s">
        <v>3091</v>
      </c>
      <c r="D1022" s="145" t="s">
        <v>2222</v>
      </c>
      <c r="E1022" s="245" t="s">
        <v>275</v>
      </c>
      <c r="F1022" s="246" t="s">
        <v>275</v>
      </c>
      <c r="G1022" s="246" t="s">
        <v>275</v>
      </c>
      <c r="H1022" s="246" t="s">
        <v>275</v>
      </c>
      <c r="I1022" s="246" t="s">
        <v>275</v>
      </c>
      <c r="J1022" s="150" t="s">
        <v>925</v>
      </c>
      <c r="K1022" s="150">
        <f t="shared" ref="K1022:AA1022" si="436">K1023+K1024*$AD$1024</f>
        <v>1.6044188320888896E-2</v>
      </c>
      <c r="L1022" s="150">
        <f t="shared" si="436"/>
        <v>0</v>
      </c>
      <c r="M1022" s="150">
        <f t="shared" si="436"/>
        <v>0</v>
      </c>
      <c r="N1022" s="150">
        <f t="shared" si="436"/>
        <v>5.0999892960282766E-4</v>
      </c>
      <c r="O1022" s="150">
        <f t="shared" si="436"/>
        <v>0.12643068696097484</v>
      </c>
      <c r="P1022" s="150">
        <f t="shared" si="436"/>
        <v>0</v>
      </c>
      <c r="Q1022" s="150">
        <f t="shared" si="436"/>
        <v>0</v>
      </c>
      <c r="R1022" s="150">
        <f t="shared" si="436"/>
        <v>0</v>
      </c>
      <c r="S1022" s="150">
        <f t="shared" si="436"/>
        <v>2.4441458360342158E-2</v>
      </c>
      <c r="T1022" s="150">
        <f t="shared" si="436"/>
        <v>8.4044617989431688E-3</v>
      </c>
      <c r="U1022" s="150">
        <f t="shared" si="436"/>
        <v>0</v>
      </c>
      <c r="V1022" s="150">
        <f t="shared" si="436"/>
        <v>0</v>
      </c>
      <c r="W1022" s="150">
        <f t="shared" si="436"/>
        <v>6.5372612959322202E-2</v>
      </c>
      <c r="X1022" s="150">
        <f t="shared" si="436"/>
        <v>0</v>
      </c>
      <c r="Y1022" s="150">
        <f t="shared" si="436"/>
        <v>2.9528690984816842E-2</v>
      </c>
      <c r="Z1022" s="150">
        <f t="shared" si="436"/>
        <v>0</v>
      </c>
      <c r="AA1022" s="150">
        <f t="shared" si="436"/>
        <v>0</v>
      </c>
      <c r="AB1022" s="150" t="s">
        <v>925</v>
      </c>
      <c r="AC1022" s="405" t="s">
        <v>2779</v>
      </c>
      <c r="AD1022" s="247" t="s">
        <v>275</v>
      </c>
      <c r="AE1022" s="248" t="s">
        <v>275</v>
      </c>
      <c r="AF1022" s="249" t="s">
        <v>275</v>
      </c>
      <c r="AG1022" s="148" t="s">
        <v>275</v>
      </c>
      <c r="AH1022" s="250" t="s">
        <v>275</v>
      </c>
      <c r="AI1022" s="149" t="s">
        <v>275</v>
      </c>
      <c r="AJ1022" s="94"/>
    </row>
    <row r="1023" spans="1:36" ht="26" outlineLevel="1" x14ac:dyDescent="0.3">
      <c r="A1023" s="261">
        <v>1006</v>
      </c>
      <c r="B1023" s="262" t="s">
        <v>923</v>
      </c>
      <c r="C1023" s="262" t="s">
        <v>3091</v>
      </c>
      <c r="D1023" s="261" t="s">
        <v>2221</v>
      </c>
      <c r="E1023" s="263" t="s">
        <v>3973</v>
      </c>
      <c r="F1023" s="264" t="s">
        <v>275</v>
      </c>
      <c r="G1023" s="264" t="s">
        <v>275</v>
      </c>
      <c r="H1023" s="264" t="s">
        <v>275</v>
      </c>
      <c r="I1023" s="264">
        <v>333</v>
      </c>
      <c r="J1023" s="265" t="s">
        <v>925</v>
      </c>
      <c r="K1023" s="265">
        <v>1.9168416698872213E-3</v>
      </c>
      <c r="L1023" s="265">
        <v>0</v>
      </c>
      <c r="M1023" s="265">
        <v>0</v>
      </c>
      <c r="N1023" s="265">
        <v>5.639550653755511E-5</v>
      </c>
      <c r="O1023" s="265">
        <v>1.6936256156121012E-2</v>
      </c>
      <c r="P1023" s="265">
        <v>0</v>
      </c>
      <c r="Q1023" s="265">
        <v>0</v>
      </c>
      <c r="R1023" s="265">
        <v>0</v>
      </c>
      <c r="S1023" s="265">
        <v>0</v>
      </c>
      <c r="T1023" s="265">
        <v>0</v>
      </c>
      <c r="U1023" s="265">
        <v>0</v>
      </c>
      <c r="V1023" s="265">
        <v>0</v>
      </c>
      <c r="W1023" s="265">
        <v>6.5372612959322202E-2</v>
      </c>
      <c r="X1023" s="265">
        <v>0</v>
      </c>
      <c r="Y1023" s="265">
        <v>0</v>
      </c>
      <c r="Z1023" s="265">
        <v>0</v>
      </c>
      <c r="AA1023" s="265">
        <v>0</v>
      </c>
      <c r="AB1023" s="265" t="s">
        <v>925</v>
      </c>
      <c r="AC1023" s="781" t="s">
        <v>1967</v>
      </c>
      <c r="AD1023" s="270" t="s">
        <v>275</v>
      </c>
      <c r="AE1023" s="271" t="s">
        <v>275</v>
      </c>
      <c r="AF1023" s="272" t="s">
        <v>275</v>
      </c>
      <c r="AG1023" s="269" t="s">
        <v>275</v>
      </c>
      <c r="AH1023" s="273" t="s">
        <v>275</v>
      </c>
      <c r="AI1023" s="274">
        <v>9020</v>
      </c>
      <c r="AJ1023" s="94"/>
    </row>
    <row r="1024" spans="1:36" ht="78" outlineLevel="1" x14ac:dyDescent="0.3">
      <c r="A1024" s="261">
        <v>1007</v>
      </c>
      <c r="B1024" s="262" t="s">
        <v>923</v>
      </c>
      <c r="C1024" s="262" t="s">
        <v>275</v>
      </c>
      <c r="D1024" s="261" t="s">
        <v>1054</v>
      </c>
      <c r="E1024" s="263" t="s">
        <v>3974</v>
      </c>
      <c r="F1024" s="264" t="s">
        <v>275</v>
      </c>
      <c r="G1024" s="264" t="s">
        <v>275</v>
      </c>
      <c r="H1024" s="264" t="s">
        <v>275</v>
      </c>
      <c r="I1024" s="264">
        <v>334</v>
      </c>
      <c r="J1024" s="265" t="s">
        <v>926</v>
      </c>
      <c r="K1024" s="265">
        <v>4.1429169064521034E-3</v>
      </c>
      <c r="L1024" s="265">
        <v>0</v>
      </c>
      <c r="M1024" s="265">
        <v>0</v>
      </c>
      <c r="N1024" s="265">
        <v>1.3302153169069574E-4</v>
      </c>
      <c r="O1024" s="265">
        <v>3.2109803755089102E-2</v>
      </c>
      <c r="P1024" s="265">
        <v>0</v>
      </c>
      <c r="Q1024" s="265">
        <v>0</v>
      </c>
      <c r="R1024" s="265">
        <v>0</v>
      </c>
      <c r="S1024" s="265">
        <v>7.1675830968745326E-3</v>
      </c>
      <c r="T1024" s="265">
        <v>2.4646515539422783E-3</v>
      </c>
      <c r="U1024" s="265">
        <v>0</v>
      </c>
      <c r="V1024" s="265">
        <v>0</v>
      </c>
      <c r="W1024" s="265">
        <v>0</v>
      </c>
      <c r="X1024" s="265">
        <v>0</v>
      </c>
      <c r="Y1024" s="265">
        <v>8.6594401715005404E-3</v>
      </c>
      <c r="Z1024" s="265">
        <v>0</v>
      </c>
      <c r="AA1024" s="265">
        <v>0</v>
      </c>
      <c r="AB1024" s="265" t="s">
        <v>926</v>
      </c>
      <c r="AC1024" s="781" t="s">
        <v>1967</v>
      </c>
      <c r="AD1024" s="270">
        <v>3.41</v>
      </c>
      <c r="AE1024" s="271" t="s">
        <v>2432</v>
      </c>
      <c r="AF1024" s="741" t="s">
        <v>275</v>
      </c>
      <c r="AG1024" s="269" t="s">
        <v>2431</v>
      </c>
      <c r="AH1024" s="645" t="s">
        <v>2404</v>
      </c>
      <c r="AI1024" s="274">
        <v>9019</v>
      </c>
      <c r="AJ1024" s="94"/>
    </row>
    <row r="1025" spans="1:36" outlineLevel="1" x14ac:dyDescent="0.3">
      <c r="A1025" s="145">
        <v>1008</v>
      </c>
      <c r="B1025" s="146" t="s">
        <v>923</v>
      </c>
      <c r="C1025" s="148" t="s">
        <v>489</v>
      </c>
      <c r="D1025" s="278" t="s">
        <v>2233</v>
      </c>
      <c r="E1025" s="245" t="s">
        <v>275</v>
      </c>
      <c r="F1025" s="246" t="s">
        <v>275</v>
      </c>
      <c r="G1025" s="246" t="s">
        <v>275</v>
      </c>
      <c r="H1025" s="246" t="s">
        <v>275</v>
      </c>
      <c r="I1025" s="246" t="s">
        <v>275</v>
      </c>
      <c r="J1025" s="150" t="s">
        <v>925</v>
      </c>
      <c r="K1025" s="150">
        <f t="shared" ref="K1025:AA1025" si="437">K1026+K1027*$AD$1027</f>
        <v>1.4323993543758061E-2</v>
      </c>
      <c r="L1025" s="150">
        <f t="shared" si="437"/>
        <v>1.2375004154634443E-3</v>
      </c>
      <c r="M1025" s="150">
        <f t="shared" si="437"/>
        <v>1.0076119803838764E-4</v>
      </c>
      <c r="N1025" s="150">
        <f t="shared" si="437"/>
        <v>2.8990172766419953E-2</v>
      </c>
      <c r="O1025" s="150">
        <f t="shared" si="437"/>
        <v>2.1677701465418688E-4</v>
      </c>
      <c r="P1025" s="150">
        <f t="shared" si="437"/>
        <v>4.9016890448334865E-5</v>
      </c>
      <c r="Q1025" s="150">
        <f t="shared" si="437"/>
        <v>1.9416429970513471E-2</v>
      </c>
      <c r="R1025" s="150">
        <f t="shared" si="437"/>
        <v>0.24941340366943412</v>
      </c>
      <c r="S1025" s="150">
        <f t="shared" si="437"/>
        <v>4.3200415071375616E-6</v>
      </c>
      <c r="T1025" s="150">
        <f t="shared" si="437"/>
        <v>2.3212225883566872E-2</v>
      </c>
      <c r="U1025" s="150">
        <f t="shared" si="437"/>
        <v>0</v>
      </c>
      <c r="V1025" s="150">
        <f t="shared" si="437"/>
        <v>0</v>
      </c>
      <c r="W1025" s="150">
        <f t="shared" si="437"/>
        <v>1.0823781874071845E-3</v>
      </c>
      <c r="X1025" s="150">
        <f t="shared" si="437"/>
        <v>9.489508394314568E-5</v>
      </c>
      <c r="Y1025" s="150">
        <f t="shared" si="437"/>
        <v>0.10594951911712751</v>
      </c>
      <c r="Z1025" s="150">
        <f t="shared" si="437"/>
        <v>0</v>
      </c>
      <c r="AA1025" s="150">
        <f t="shared" si="437"/>
        <v>0</v>
      </c>
      <c r="AB1025" s="150" t="s">
        <v>925</v>
      </c>
      <c r="AC1025" s="148" t="s">
        <v>2238</v>
      </c>
      <c r="AD1025" s="247" t="s">
        <v>275</v>
      </c>
      <c r="AE1025" s="248" t="s">
        <v>275</v>
      </c>
      <c r="AF1025" s="306" t="s">
        <v>275</v>
      </c>
      <c r="AG1025" s="148" t="s">
        <v>275</v>
      </c>
      <c r="AH1025" s="250" t="s">
        <v>275</v>
      </c>
      <c r="AI1025" s="149" t="s">
        <v>275</v>
      </c>
      <c r="AJ1025" s="94"/>
    </row>
    <row r="1026" spans="1:36" ht="26" outlineLevel="1" x14ac:dyDescent="0.3">
      <c r="A1026" s="165">
        <v>1009</v>
      </c>
      <c r="B1026" s="166" t="s">
        <v>923</v>
      </c>
      <c r="C1026" s="293" t="s">
        <v>489</v>
      </c>
      <c r="D1026" s="187" t="s">
        <v>2232</v>
      </c>
      <c r="E1026" s="188" t="s">
        <v>3982</v>
      </c>
      <c r="F1026" s="189">
        <v>2</v>
      </c>
      <c r="G1026" s="190">
        <v>21</v>
      </c>
      <c r="H1026" s="190">
        <v>296</v>
      </c>
      <c r="I1026" s="190">
        <v>296</v>
      </c>
      <c r="J1026" s="170" t="s">
        <v>925</v>
      </c>
      <c r="K1026" s="170">
        <v>1.4323993543758061E-2</v>
      </c>
      <c r="L1026" s="170">
        <v>1.2375004154634443E-3</v>
      </c>
      <c r="M1026" s="170">
        <v>1.0076119803838764E-4</v>
      </c>
      <c r="N1026" s="170">
        <v>2.8990172766419953E-2</v>
      </c>
      <c r="O1026" s="170">
        <v>2.1677701465418688E-4</v>
      </c>
      <c r="P1026" s="170">
        <v>4.9016890448334865E-5</v>
      </c>
      <c r="Q1026" s="170">
        <v>1.9416429970513471E-2</v>
      </c>
      <c r="R1026" s="170">
        <v>0.24774394045849188</v>
      </c>
      <c r="S1026" s="170">
        <v>4.3200415071375616E-6</v>
      </c>
      <c r="T1026" s="170">
        <v>2.3212225883566872E-2</v>
      </c>
      <c r="U1026" s="170">
        <v>0</v>
      </c>
      <c r="V1026" s="170">
        <v>0</v>
      </c>
      <c r="W1026" s="170">
        <v>1.0823781874071845E-3</v>
      </c>
      <c r="X1026" s="170">
        <v>9.489508394314568E-5</v>
      </c>
      <c r="Y1026" s="170">
        <v>0.10594951911712751</v>
      </c>
      <c r="Z1026" s="170">
        <v>0</v>
      </c>
      <c r="AA1026" s="170">
        <v>0</v>
      </c>
      <c r="AB1026" s="170" t="s">
        <v>925</v>
      </c>
      <c r="AC1026" s="191" t="s">
        <v>1923</v>
      </c>
      <c r="AD1026" s="241" t="s">
        <v>275</v>
      </c>
      <c r="AE1026" s="193" t="s">
        <v>275</v>
      </c>
      <c r="AF1026" s="192" t="s">
        <v>275</v>
      </c>
      <c r="AG1026" s="191" t="s">
        <v>275</v>
      </c>
      <c r="AH1026" s="194" t="s">
        <v>275</v>
      </c>
      <c r="AI1026" s="169" t="s">
        <v>275</v>
      </c>
      <c r="AJ1026" s="94"/>
    </row>
    <row r="1027" spans="1:36" ht="39" outlineLevel="1" x14ac:dyDescent="0.3">
      <c r="A1027" s="261">
        <v>1010</v>
      </c>
      <c r="B1027" s="262" t="s">
        <v>923</v>
      </c>
      <c r="C1027" s="262" t="s">
        <v>275</v>
      </c>
      <c r="D1027" s="261" t="s">
        <v>1063</v>
      </c>
      <c r="E1027" s="263" t="s">
        <v>3983</v>
      </c>
      <c r="F1027" s="264" t="s">
        <v>275</v>
      </c>
      <c r="G1027" s="264" t="s">
        <v>275</v>
      </c>
      <c r="H1027" s="264" t="s">
        <v>275</v>
      </c>
      <c r="I1027" s="264">
        <v>297</v>
      </c>
      <c r="J1027" s="265" t="s">
        <v>926</v>
      </c>
      <c r="K1027" s="265">
        <v>0</v>
      </c>
      <c r="L1027" s="265">
        <v>0</v>
      </c>
      <c r="M1027" s="265">
        <v>0</v>
      </c>
      <c r="N1027" s="265">
        <v>0</v>
      </c>
      <c r="O1027" s="265">
        <v>0</v>
      </c>
      <c r="P1027" s="265">
        <v>0</v>
      </c>
      <c r="Q1027" s="265">
        <v>0</v>
      </c>
      <c r="R1027" s="265">
        <v>8.3473160547111814E-4</v>
      </c>
      <c r="S1027" s="265">
        <v>0</v>
      </c>
      <c r="T1027" s="265">
        <v>0</v>
      </c>
      <c r="U1027" s="265">
        <v>0</v>
      </c>
      <c r="V1027" s="265">
        <v>0</v>
      </c>
      <c r="W1027" s="265">
        <v>0</v>
      </c>
      <c r="X1027" s="265">
        <v>0</v>
      </c>
      <c r="Y1027" s="265">
        <v>0</v>
      </c>
      <c r="Z1027" s="265">
        <v>0</v>
      </c>
      <c r="AA1027" s="265">
        <v>0</v>
      </c>
      <c r="AB1027" s="265" t="s">
        <v>926</v>
      </c>
      <c r="AC1027" s="269" t="s">
        <v>1967</v>
      </c>
      <c r="AD1027" s="270">
        <f>1/0.5</f>
        <v>2</v>
      </c>
      <c r="AE1027" s="271" t="s">
        <v>2755</v>
      </c>
      <c r="AF1027" s="272" t="s">
        <v>2754</v>
      </c>
      <c r="AG1027" s="269" t="s">
        <v>2750</v>
      </c>
      <c r="AH1027" s="645" t="s">
        <v>2756</v>
      </c>
      <c r="AI1027" s="274">
        <v>9019</v>
      </c>
      <c r="AJ1027" s="94"/>
    </row>
    <row r="1028" spans="1:36" outlineLevel="1" x14ac:dyDescent="0.3">
      <c r="A1028" s="145">
        <v>1011</v>
      </c>
      <c r="B1028" s="146" t="s">
        <v>923</v>
      </c>
      <c r="C1028" s="280" t="s">
        <v>327</v>
      </c>
      <c r="D1028" s="145" t="s">
        <v>2217</v>
      </c>
      <c r="E1028" s="245" t="s">
        <v>275</v>
      </c>
      <c r="F1028" s="246" t="s">
        <v>275</v>
      </c>
      <c r="G1028" s="246" t="s">
        <v>275</v>
      </c>
      <c r="H1028" s="246" t="s">
        <v>275</v>
      </c>
      <c r="I1028" s="246" t="s">
        <v>275</v>
      </c>
      <c r="J1028" s="150" t="s">
        <v>925</v>
      </c>
      <c r="K1028" s="150">
        <f t="shared" ref="K1028:AA1028" si="438">K1029+K1030*$AD$1030</f>
        <v>0.92803031169658012</v>
      </c>
      <c r="L1028" s="150">
        <f t="shared" si="438"/>
        <v>1.1590532976790391</v>
      </c>
      <c r="M1028" s="150">
        <f t="shared" si="438"/>
        <v>0.4905712075945724</v>
      </c>
      <c r="N1028" s="150">
        <f t="shared" si="438"/>
        <v>2.5346885864423849</v>
      </c>
      <c r="O1028" s="150">
        <f t="shared" si="438"/>
        <v>9.3227177057224715</v>
      </c>
      <c r="P1028" s="150">
        <f t="shared" si="438"/>
        <v>2.015459372316128</v>
      </c>
      <c r="Q1028" s="150">
        <f t="shared" si="438"/>
        <v>32.67929624244627</v>
      </c>
      <c r="R1028" s="150">
        <f t="shared" si="438"/>
        <v>19.909962483646709</v>
      </c>
      <c r="S1028" s="150">
        <f t="shared" si="438"/>
        <v>7.8310132485189961</v>
      </c>
      <c r="T1028" s="150">
        <f t="shared" si="438"/>
        <v>15.693427438620906</v>
      </c>
      <c r="U1028" s="150">
        <f t="shared" si="438"/>
        <v>0</v>
      </c>
      <c r="V1028" s="150">
        <f t="shared" si="438"/>
        <v>0</v>
      </c>
      <c r="W1028" s="150">
        <f t="shared" si="438"/>
        <v>0.19202148626437995</v>
      </c>
      <c r="X1028" s="150">
        <f t="shared" si="438"/>
        <v>7.4768264523288802E-2</v>
      </c>
      <c r="Y1028" s="150">
        <f t="shared" si="438"/>
        <v>12.070364269059633</v>
      </c>
      <c r="Z1028" s="150">
        <f t="shared" si="438"/>
        <v>7.9457037140645545E-2</v>
      </c>
      <c r="AA1028" s="150">
        <f t="shared" si="438"/>
        <v>0</v>
      </c>
      <c r="AB1028" s="150" t="s">
        <v>925</v>
      </c>
      <c r="AC1028" s="405" t="s">
        <v>2813</v>
      </c>
      <c r="AD1028" s="247" t="s">
        <v>275</v>
      </c>
      <c r="AE1028" s="248" t="s">
        <v>275</v>
      </c>
      <c r="AF1028" s="306" t="s">
        <v>275</v>
      </c>
      <c r="AG1028" s="148" t="s">
        <v>275</v>
      </c>
      <c r="AH1028" s="250" t="s">
        <v>275</v>
      </c>
      <c r="AI1028" s="149" t="s">
        <v>275</v>
      </c>
      <c r="AJ1028" s="94"/>
    </row>
    <row r="1029" spans="1:36" outlineLevel="1" x14ac:dyDescent="0.3">
      <c r="A1029" s="261">
        <v>1012</v>
      </c>
      <c r="B1029" s="262" t="s">
        <v>923</v>
      </c>
      <c r="C1029" s="262" t="s">
        <v>327</v>
      </c>
      <c r="D1029" s="261" t="s">
        <v>2218</v>
      </c>
      <c r="E1029" s="263" t="s">
        <v>1050</v>
      </c>
      <c r="F1029" s="264" t="s">
        <v>275</v>
      </c>
      <c r="G1029" s="264" t="s">
        <v>275</v>
      </c>
      <c r="H1029" s="264" t="s">
        <v>275</v>
      </c>
      <c r="I1029" s="264">
        <v>270</v>
      </c>
      <c r="J1029" s="265" t="s">
        <v>925</v>
      </c>
      <c r="K1029" s="265">
        <v>1.723442010057967E-2</v>
      </c>
      <c r="L1029" s="265">
        <v>0</v>
      </c>
      <c r="M1029" s="265">
        <v>0</v>
      </c>
      <c r="N1029" s="265">
        <v>6.0225409105648898E-3</v>
      </c>
      <c r="O1029" s="265">
        <v>0.75441988457143283</v>
      </c>
      <c r="P1029" s="265">
        <v>2.1075407675665394E-4</v>
      </c>
      <c r="Q1029" s="265">
        <v>0</v>
      </c>
      <c r="R1029" s="265">
        <v>0</v>
      </c>
      <c r="S1029" s="265">
        <v>2.1488559595917757E-3</v>
      </c>
      <c r="T1029" s="265">
        <v>0</v>
      </c>
      <c r="U1029" s="265">
        <v>0</v>
      </c>
      <c r="V1029" s="265">
        <v>0</v>
      </c>
      <c r="W1029" s="265">
        <v>0</v>
      </c>
      <c r="X1029" s="265">
        <v>2.7959145401358474E-4</v>
      </c>
      <c r="Y1029" s="265">
        <v>0</v>
      </c>
      <c r="Z1029" s="265">
        <v>0</v>
      </c>
      <c r="AA1029" s="265">
        <v>0</v>
      </c>
      <c r="AB1029" s="265" t="s">
        <v>925</v>
      </c>
      <c r="AC1029" s="269" t="s">
        <v>1967</v>
      </c>
      <c r="AD1029" s="270" t="s">
        <v>275</v>
      </c>
      <c r="AE1029" s="271" t="s">
        <v>275</v>
      </c>
      <c r="AF1029" s="272" t="s">
        <v>275</v>
      </c>
      <c r="AG1029" s="269" t="s">
        <v>275</v>
      </c>
      <c r="AH1029" s="273" t="s">
        <v>275</v>
      </c>
      <c r="AI1029" s="274">
        <v>9020</v>
      </c>
      <c r="AJ1029" s="94"/>
    </row>
    <row r="1030" spans="1:36" ht="78" outlineLevel="1" x14ac:dyDescent="0.3">
      <c r="A1030" s="165">
        <v>1013</v>
      </c>
      <c r="B1030" s="166" t="s">
        <v>923</v>
      </c>
      <c r="C1030" s="293" t="s">
        <v>210</v>
      </c>
      <c r="D1030" s="187" t="s">
        <v>101</v>
      </c>
      <c r="E1030" s="188" t="s">
        <v>3971</v>
      </c>
      <c r="F1030" s="189">
        <v>8</v>
      </c>
      <c r="G1030" s="190">
        <v>84</v>
      </c>
      <c r="H1030" s="190">
        <v>271</v>
      </c>
      <c r="I1030" s="190">
        <v>271</v>
      </c>
      <c r="J1030" s="170" t="s">
        <v>926</v>
      </c>
      <c r="K1030" s="170">
        <v>0.34883482648126818</v>
      </c>
      <c r="L1030" s="170">
        <v>0.4439174130110719</v>
      </c>
      <c r="M1030" s="170">
        <v>0.18788877250872121</v>
      </c>
      <c r="N1030" s="170">
        <v>0.96847909543868693</v>
      </c>
      <c r="O1030" s="170">
        <v>3.2816580655008472</v>
      </c>
      <c r="P1030" s="170">
        <v>0.77184022078567915</v>
      </c>
      <c r="Q1030" s="170">
        <v>12.51617046085692</v>
      </c>
      <c r="R1030" s="170">
        <v>7.6255156312366887</v>
      </c>
      <c r="S1030" s="170">
        <v>2.9984550623502515</v>
      </c>
      <c r="T1030" s="170">
        <v>6.0105827089918069</v>
      </c>
      <c r="U1030" s="170">
        <v>0</v>
      </c>
      <c r="V1030" s="170">
        <v>0</v>
      </c>
      <c r="W1030" s="170">
        <v>7.3544229239257519E-2</v>
      </c>
      <c r="X1030" s="170">
        <v>2.8529161785532404E-2</v>
      </c>
      <c r="Y1030" s="170">
        <v>4.6229495150498394</v>
      </c>
      <c r="Z1030" s="170">
        <v>3.0432045224867244E-2</v>
      </c>
      <c r="AA1030" s="170">
        <v>0</v>
      </c>
      <c r="AB1030" s="170" t="s">
        <v>926</v>
      </c>
      <c r="AC1030" s="712" t="s">
        <v>1923</v>
      </c>
      <c r="AD1030" s="241">
        <f>1/0.383</f>
        <v>2.6109660574412534</v>
      </c>
      <c r="AE1030" s="193" t="s">
        <v>2814</v>
      </c>
      <c r="AF1030" s="311" t="s">
        <v>2723</v>
      </c>
      <c r="AG1030" s="191" t="s">
        <v>2520</v>
      </c>
      <c r="AH1030" s="375" t="s">
        <v>2517</v>
      </c>
      <c r="AI1030" s="169" t="s">
        <v>275</v>
      </c>
      <c r="AJ1030" s="94"/>
    </row>
    <row r="1031" spans="1:36" outlineLevel="1" x14ac:dyDescent="0.3">
      <c r="A1031" s="145">
        <v>1014</v>
      </c>
      <c r="B1031" s="146" t="s">
        <v>923</v>
      </c>
      <c r="C1031" s="146" t="s">
        <v>328</v>
      </c>
      <c r="D1031" s="145" t="s">
        <v>2236</v>
      </c>
      <c r="E1031" s="245" t="s">
        <v>275</v>
      </c>
      <c r="F1031" s="246" t="s">
        <v>275</v>
      </c>
      <c r="G1031" s="246" t="s">
        <v>275</v>
      </c>
      <c r="H1031" s="246" t="s">
        <v>275</v>
      </c>
      <c r="I1031" s="246" t="s">
        <v>275</v>
      </c>
      <c r="J1031" s="150" t="s">
        <v>925</v>
      </c>
      <c r="K1031" s="150">
        <f t="shared" ref="K1031:AA1031" si="439">K1032+K1033*$AD$1033</f>
        <v>1.2157278663616307</v>
      </c>
      <c r="L1031" s="150">
        <f t="shared" si="439"/>
        <v>2.6579456854102356E-3</v>
      </c>
      <c r="M1031" s="150">
        <f t="shared" si="439"/>
        <v>0.5444549724817952</v>
      </c>
      <c r="N1031" s="150">
        <f t="shared" si="439"/>
        <v>4.2294374709103693</v>
      </c>
      <c r="O1031" s="150">
        <f t="shared" si="439"/>
        <v>0.81785474761925414</v>
      </c>
      <c r="P1031" s="150">
        <f t="shared" si="439"/>
        <v>2.7746433824142906</v>
      </c>
      <c r="Q1031" s="150">
        <f t="shared" si="439"/>
        <v>0.6054482379355437</v>
      </c>
      <c r="R1031" s="150">
        <f t="shared" si="439"/>
        <v>8.547051164837996E-2</v>
      </c>
      <c r="S1031" s="150">
        <f t="shared" si="439"/>
        <v>1.5333156263780015</v>
      </c>
      <c r="T1031" s="150">
        <f t="shared" si="439"/>
        <v>0.85399105969427946</v>
      </c>
      <c r="U1031" s="150">
        <f t="shared" si="439"/>
        <v>7.5721658204844763E-2</v>
      </c>
      <c r="V1031" s="150">
        <f t="shared" si="439"/>
        <v>0.14423679963509828</v>
      </c>
      <c r="W1031" s="150">
        <f t="shared" si="439"/>
        <v>2.3370352657272289</v>
      </c>
      <c r="X1031" s="150">
        <f t="shared" si="439"/>
        <v>0.65758278257664204</v>
      </c>
      <c r="Y1031" s="150">
        <f t="shared" si="439"/>
        <v>0.26473634632102039</v>
      </c>
      <c r="Z1031" s="150">
        <f t="shared" si="439"/>
        <v>9.8430416191871473</v>
      </c>
      <c r="AA1031" s="150">
        <f t="shared" si="439"/>
        <v>0</v>
      </c>
      <c r="AB1031" s="150" t="s">
        <v>925</v>
      </c>
      <c r="AC1031" s="405" t="s">
        <v>2763</v>
      </c>
      <c r="AD1031" s="247" t="s">
        <v>275</v>
      </c>
      <c r="AE1031" s="248" t="s">
        <v>275</v>
      </c>
      <c r="AF1031" s="249" t="s">
        <v>275</v>
      </c>
      <c r="AG1031" s="148" t="s">
        <v>275</v>
      </c>
      <c r="AH1031" s="250" t="s">
        <v>275</v>
      </c>
      <c r="AI1031" s="149" t="s">
        <v>275</v>
      </c>
      <c r="AJ1031" s="94"/>
    </row>
    <row r="1032" spans="1:36" ht="26" outlineLevel="1" x14ac:dyDescent="0.3">
      <c r="A1032" s="165">
        <v>1015</v>
      </c>
      <c r="B1032" s="166" t="s">
        <v>923</v>
      </c>
      <c r="C1032" s="293" t="s">
        <v>328</v>
      </c>
      <c r="D1032" s="187" t="s">
        <v>2237</v>
      </c>
      <c r="E1032" s="188" t="s">
        <v>3986</v>
      </c>
      <c r="F1032" s="189">
        <v>2</v>
      </c>
      <c r="G1032" s="190">
        <v>21</v>
      </c>
      <c r="H1032" s="190">
        <v>289</v>
      </c>
      <c r="I1032" s="190">
        <v>289</v>
      </c>
      <c r="J1032" s="170" t="s">
        <v>925</v>
      </c>
      <c r="K1032" s="170">
        <v>0.7317290041415091</v>
      </c>
      <c r="L1032" s="170">
        <v>1.5848900414331779E-3</v>
      </c>
      <c r="M1032" s="170">
        <v>0.48037418612306493</v>
      </c>
      <c r="N1032" s="170">
        <v>1.6187579771146814</v>
      </c>
      <c r="O1032" s="170">
        <v>0.24683704587870342</v>
      </c>
      <c r="P1032" s="170">
        <v>1.2928343448172597</v>
      </c>
      <c r="Q1032" s="170">
        <v>0.14686725239502169</v>
      </c>
      <c r="R1032" s="170">
        <v>7.6556567254522104E-2</v>
      </c>
      <c r="S1032" s="170">
        <v>0.40838589577004819</v>
      </c>
      <c r="T1032" s="170">
        <v>0.54271721297754283</v>
      </c>
      <c r="U1032" s="170">
        <v>7.5721658204844763E-2</v>
      </c>
      <c r="V1032" s="170">
        <v>9.8465276659280791E-3</v>
      </c>
      <c r="W1032" s="170">
        <v>0.89149422554192226</v>
      </c>
      <c r="X1032" s="170">
        <v>0.33861376387721487</v>
      </c>
      <c r="Y1032" s="170">
        <v>0.16428910591201115</v>
      </c>
      <c r="Z1032" s="170">
        <v>5.1274188995640095</v>
      </c>
      <c r="AA1032" s="170">
        <v>0</v>
      </c>
      <c r="AB1032" s="170" t="s">
        <v>925</v>
      </c>
      <c r="AC1032" s="191" t="s">
        <v>1923</v>
      </c>
      <c r="AD1032" s="241" t="s">
        <v>275</v>
      </c>
      <c r="AE1032" s="193" t="s">
        <v>275</v>
      </c>
      <c r="AF1032" s="192" t="s">
        <v>275</v>
      </c>
      <c r="AG1032" s="191" t="s">
        <v>275</v>
      </c>
      <c r="AH1032" s="194" t="s">
        <v>275</v>
      </c>
      <c r="AI1032" s="169" t="s">
        <v>275</v>
      </c>
      <c r="AJ1032" s="94"/>
    </row>
    <row r="1033" spans="1:36" ht="78" outlineLevel="1" x14ac:dyDescent="0.3">
      <c r="A1033" s="165">
        <v>1016</v>
      </c>
      <c r="B1033" s="166" t="s">
        <v>923</v>
      </c>
      <c r="C1033" s="293" t="s">
        <v>211</v>
      </c>
      <c r="D1033" s="187" t="s">
        <v>104</v>
      </c>
      <c r="E1033" s="188" t="s">
        <v>3987</v>
      </c>
      <c r="F1033" s="189">
        <v>8</v>
      </c>
      <c r="G1033" s="190">
        <v>84</v>
      </c>
      <c r="H1033" s="190">
        <v>290</v>
      </c>
      <c r="I1033" s="190">
        <v>290</v>
      </c>
      <c r="J1033" s="170" t="s">
        <v>926</v>
      </c>
      <c r="K1033" s="170">
        <v>0.17423959039924375</v>
      </c>
      <c r="L1033" s="170">
        <v>3.8630003183174081E-4</v>
      </c>
      <c r="M1033" s="170">
        <v>2.3069083089142906E-2</v>
      </c>
      <c r="N1033" s="170">
        <v>0.93984461776644779</v>
      </c>
      <c r="O1033" s="170">
        <v>0.20556637262659824</v>
      </c>
      <c r="P1033" s="170">
        <v>0.53345125353493128</v>
      </c>
      <c r="Q1033" s="170">
        <v>0.16508915479458791</v>
      </c>
      <c r="R1033" s="170">
        <v>3.2090199817888273E-3</v>
      </c>
      <c r="S1033" s="170">
        <v>0.40497470301886324</v>
      </c>
      <c r="T1033" s="170">
        <v>0.11205858481802518</v>
      </c>
      <c r="U1033" s="170">
        <v>0</v>
      </c>
      <c r="V1033" s="170">
        <v>4.8380497908901275E-2</v>
      </c>
      <c r="W1033" s="170">
        <v>0.52039477446671034</v>
      </c>
      <c r="X1033" s="170">
        <v>0.11482884673179379</v>
      </c>
      <c r="Y1033" s="170">
        <v>3.6161006547243336E-2</v>
      </c>
      <c r="Z1033" s="170">
        <v>1.6976241790643294</v>
      </c>
      <c r="AA1033" s="170">
        <v>0</v>
      </c>
      <c r="AB1033" s="170" t="s">
        <v>926</v>
      </c>
      <c r="AC1033" s="191" t="s">
        <v>1923</v>
      </c>
      <c r="AD1033" s="241">
        <f>1/0.36</f>
        <v>2.7777777777777777</v>
      </c>
      <c r="AE1033" s="193" t="s">
        <v>2762</v>
      </c>
      <c r="AF1033" s="242">
        <v>0.36</v>
      </c>
      <c r="AG1033" s="191" t="s">
        <v>2497</v>
      </c>
      <c r="AH1033" s="194" t="s">
        <v>275</v>
      </c>
      <c r="AI1033" s="285" t="s">
        <v>275</v>
      </c>
      <c r="AJ1033" s="94"/>
    </row>
    <row r="1034" spans="1:36" x14ac:dyDescent="0.3">
      <c r="A1034" s="138">
        <v>1017</v>
      </c>
      <c r="B1034" s="138" t="s">
        <v>923</v>
      </c>
      <c r="C1034" s="172" t="s">
        <v>4190</v>
      </c>
      <c r="D1034" s="138" t="s">
        <v>4191</v>
      </c>
      <c r="E1034" s="172" t="s">
        <v>275</v>
      </c>
      <c r="F1034" s="141" t="s">
        <v>275</v>
      </c>
      <c r="G1034" s="141" t="s">
        <v>275</v>
      </c>
      <c r="H1034" s="141" t="s">
        <v>275</v>
      </c>
      <c r="I1034" s="141" t="s">
        <v>275</v>
      </c>
      <c r="J1034" s="244" t="s">
        <v>275</v>
      </c>
      <c r="K1034" s="244" t="s">
        <v>275</v>
      </c>
      <c r="L1034" s="244" t="s">
        <v>275</v>
      </c>
      <c r="M1034" s="244" t="s">
        <v>275</v>
      </c>
      <c r="N1034" s="244" t="s">
        <v>275</v>
      </c>
      <c r="O1034" s="244" t="s">
        <v>275</v>
      </c>
      <c r="P1034" s="244" t="s">
        <v>275</v>
      </c>
      <c r="Q1034" s="244" t="s">
        <v>275</v>
      </c>
      <c r="R1034" s="244" t="s">
        <v>275</v>
      </c>
      <c r="S1034" s="244" t="s">
        <v>275</v>
      </c>
      <c r="T1034" s="244" t="s">
        <v>275</v>
      </c>
      <c r="U1034" s="244" t="s">
        <v>275</v>
      </c>
      <c r="V1034" s="244" t="s">
        <v>275</v>
      </c>
      <c r="W1034" s="244" t="s">
        <v>275</v>
      </c>
      <c r="X1034" s="244" t="s">
        <v>275</v>
      </c>
      <c r="Y1034" s="244" t="s">
        <v>275</v>
      </c>
      <c r="Z1034" s="244" t="s">
        <v>275</v>
      </c>
      <c r="AA1034" s="244" t="s">
        <v>275</v>
      </c>
      <c r="AB1034" s="244" t="s">
        <v>275</v>
      </c>
      <c r="AC1034" s="140" t="s">
        <v>275</v>
      </c>
      <c r="AD1034" s="341" t="s">
        <v>275</v>
      </c>
      <c r="AE1034" s="143" t="s">
        <v>275</v>
      </c>
      <c r="AF1034" s="142" t="s">
        <v>275</v>
      </c>
      <c r="AG1034" s="140" t="s">
        <v>275</v>
      </c>
      <c r="AH1034" s="144" t="s">
        <v>275</v>
      </c>
      <c r="AI1034" s="141" t="s">
        <v>275</v>
      </c>
      <c r="AJ1034" s="94"/>
    </row>
    <row r="1035" spans="1:36" ht="26" outlineLevel="1" x14ac:dyDescent="0.3">
      <c r="A1035" s="145">
        <v>1018</v>
      </c>
      <c r="B1035" s="146" t="s">
        <v>923</v>
      </c>
      <c r="C1035" s="280" t="s">
        <v>4197</v>
      </c>
      <c r="D1035" s="406" t="s">
        <v>4195</v>
      </c>
      <c r="E1035" s="405" t="s">
        <v>275</v>
      </c>
      <c r="F1035" s="150" t="s">
        <v>275</v>
      </c>
      <c r="G1035" s="150" t="s">
        <v>275</v>
      </c>
      <c r="H1035" s="150" t="s">
        <v>275</v>
      </c>
      <c r="I1035" s="150" t="s">
        <v>275</v>
      </c>
      <c r="J1035" s="150" t="s">
        <v>925</v>
      </c>
      <c r="K1035" s="151">
        <f>SUM(K1037,K1040)</f>
        <v>7.4288068806136742</v>
      </c>
      <c r="L1035" s="151">
        <f t="shared" ref="L1035:AA1035" si="440">SUM(L1037,L1040)</f>
        <v>36.055467165507125</v>
      </c>
      <c r="M1035" s="151">
        <f t="shared" si="440"/>
        <v>1.1476279941300642</v>
      </c>
      <c r="N1035" s="151">
        <f t="shared" si="440"/>
        <v>8.7656908242598721</v>
      </c>
      <c r="O1035" s="151">
        <f t="shared" si="440"/>
        <v>5.7399341602781204</v>
      </c>
      <c r="P1035" s="151">
        <f t="shared" si="440"/>
        <v>13.627310637497922</v>
      </c>
      <c r="Q1035" s="151">
        <f t="shared" si="440"/>
        <v>23.425675507983499</v>
      </c>
      <c r="R1035" s="151">
        <f t="shared" si="440"/>
        <v>29.341120193437746</v>
      </c>
      <c r="S1035" s="151">
        <f t="shared" si="440"/>
        <v>1.241488613502461</v>
      </c>
      <c r="T1035" s="151">
        <f t="shared" si="440"/>
        <v>14.002996807585117</v>
      </c>
      <c r="U1035" s="151">
        <f t="shared" si="440"/>
        <v>6.4787724927393153</v>
      </c>
      <c r="V1035" s="151">
        <f t="shared" si="440"/>
        <v>6.9098504168407189</v>
      </c>
      <c r="W1035" s="151">
        <f t="shared" si="440"/>
        <v>0.99435661147212084</v>
      </c>
      <c r="X1035" s="151">
        <f t="shared" si="440"/>
        <v>0.21901586079124385</v>
      </c>
      <c r="Y1035" s="151">
        <f t="shared" si="440"/>
        <v>32.009782357663759</v>
      </c>
      <c r="Z1035" s="151">
        <f t="shared" si="440"/>
        <v>12.119190151543654</v>
      </c>
      <c r="AA1035" s="151">
        <f t="shared" si="440"/>
        <v>0.48442616271916827</v>
      </c>
      <c r="AB1035" s="150" t="s">
        <v>925</v>
      </c>
      <c r="AC1035" s="148" t="s">
        <v>2190</v>
      </c>
      <c r="AD1035" s="247" t="s">
        <v>275</v>
      </c>
      <c r="AE1035" s="248" t="s">
        <v>275</v>
      </c>
      <c r="AF1035" s="249" t="s">
        <v>275</v>
      </c>
      <c r="AG1035" s="148" t="s">
        <v>275</v>
      </c>
      <c r="AH1035" s="250" t="s">
        <v>275</v>
      </c>
      <c r="AI1035" s="149" t="s">
        <v>275</v>
      </c>
      <c r="AJ1035" s="94"/>
    </row>
    <row r="1036" spans="1:36" outlineLevel="1" x14ac:dyDescent="0.3">
      <c r="A1036" s="145">
        <v>1019</v>
      </c>
      <c r="B1036" s="146" t="s">
        <v>923</v>
      </c>
      <c r="C1036" s="280" t="s">
        <v>4197</v>
      </c>
      <c r="D1036" s="406" t="s">
        <v>4196</v>
      </c>
      <c r="E1036" s="405" t="s">
        <v>275</v>
      </c>
      <c r="F1036" s="150" t="s">
        <v>275</v>
      </c>
      <c r="G1036" s="150" t="s">
        <v>275</v>
      </c>
      <c r="H1036" s="150" t="s">
        <v>275</v>
      </c>
      <c r="I1036" s="150" t="s">
        <v>275</v>
      </c>
      <c r="J1036" s="150" t="s">
        <v>925</v>
      </c>
      <c r="K1036" s="151">
        <f>SUM(K1038,K1041)</f>
        <v>8.7402096580226685E-2</v>
      </c>
      <c r="L1036" s="151">
        <f t="shared" ref="L1036:AA1036" si="441">SUM(L1038,L1041)</f>
        <v>0.33413377002064393</v>
      </c>
      <c r="M1036" s="151">
        <f t="shared" si="441"/>
        <v>8.5352700862725187E-2</v>
      </c>
      <c r="N1036" s="151">
        <f t="shared" si="441"/>
        <v>0.23768907869314793</v>
      </c>
      <c r="O1036" s="151">
        <f t="shared" si="441"/>
        <v>2.1881271312594146E-2</v>
      </c>
      <c r="P1036" s="151">
        <f t="shared" si="441"/>
        <v>1.0497871518639826E-2</v>
      </c>
      <c r="Q1036" s="151">
        <f t="shared" si="441"/>
        <v>1.0074440522051789E-3</v>
      </c>
      <c r="R1036" s="151">
        <f t="shared" si="441"/>
        <v>1.3204048848525494</v>
      </c>
      <c r="S1036" s="151">
        <f t="shared" si="441"/>
        <v>2.9164122905238694E-2</v>
      </c>
      <c r="T1036" s="151">
        <f t="shared" si="441"/>
        <v>1.175087748835691</v>
      </c>
      <c r="U1036" s="151">
        <f t="shared" si="441"/>
        <v>0</v>
      </c>
      <c r="V1036" s="151">
        <f t="shared" si="441"/>
        <v>1.6972758271306662E-2</v>
      </c>
      <c r="W1036" s="151">
        <f t="shared" si="441"/>
        <v>5.5663135936539834E-2</v>
      </c>
      <c r="X1036" s="151">
        <f t="shared" si="441"/>
        <v>3.242009152229918E-3</v>
      </c>
      <c r="Y1036" s="151">
        <f t="shared" si="441"/>
        <v>2.9180471007977767E-2</v>
      </c>
      <c r="Z1036" s="151">
        <f t="shared" si="441"/>
        <v>2.2318673267815092</v>
      </c>
      <c r="AA1036" s="151">
        <f t="shared" si="441"/>
        <v>0</v>
      </c>
      <c r="AB1036" s="150" t="s">
        <v>925</v>
      </c>
      <c r="AC1036" s="148" t="s">
        <v>2190</v>
      </c>
      <c r="AD1036" s="247" t="s">
        <v>275</v>
      </c>
      <c r="AE1036" s="248" t="s">
        <v>275</v>
      </c>
      <c r="AF1036" s="249" t="s">
        <v>275</v>
      </c>
      <c r="AG1036" s="148" t="s">
        <v>275</v>
      </c>
      <c r="AH1036" s="250" t="s">
        <v>275</v>
      </c>
      <c r="AI1036" s="149" t="s">
        <v>275</v>
      </c>
      <c r="AJ1036" s="94"/>
    </row>
    <row r="1037" spans="1:36" outlineLevel="1" x14ac:dyDescent="0.3">
      <c r="A1037" s="145">
        <v>1020</v>
      </c>
      <c r="B1037" s="146" t="s">
        <v>923</v>
      </c>
      <c r="C1037" s="280" t="s">
        <v>203</v>
      </c>
      <c r="D1037" s="145" t="s">
        <v>2235</v>
      </c>
      <c r="E1037" s="245" t="s">
        <v>275</v>
      </c>
      <c r="F1037" s="246" t="s">
        <v>275</v>
      </c>
      <c r="G1037" s="246" t="s">
        <v>275</v>
      </c>
      <c r="H1037" s="246" t="s">
        <v>275</v>
      </c>
      <c r="I1037" s="246" t="s">
        <v>275</v>
      </c>
      <c r="J1037" s="150" t="s">
        <v>925</v>
      </c>
      <c r="K1037" s="150">
        <f t="shared" ref="K1037:AA1037" si="442">K1038+K1039*$AD$1039</f>
        <v>2.5401983435043591E-2</v>
      </c>
      <c r="L1037" s="150">
        <f t="shared" si="442"/>
        <v>0.19848672474503534</v>
      </c>
      <c r="M1037" s="150">
        <f t="shared" si="442"/>
        <v>1.0580802426021053E-4</v>
      </c>
      <c r="N1037" s="150">
        <f t="shared" si="442"/>
        <v>1.2655803550693557E-3</v>
      </c>
      <c r="O1037" s="150">
        <f t="shared" si="442"/>
        <v>0.29386717873816531</v>
      </c>
      <c r="P1037" s="150">
        <f t="shared" si="442"/>
        <v>9.8981489710371524E-3</v>
      </c>
      <c r="Q1037" s="150">
        <f t="shared" si="442"/>
        <v>2.4613659325525603E-2</v>
      </c>
      <c r="R1037" s="150">
        <f t="shared" si="442"/>
        <v>8.2827124462702857E-3</v>
      </c>
      <c r="S1037" s="150">
        <f t="shared" si="442"/>
        <v>2.700513012056135E-3</v>
      </c>
      <c r="T1037" s="150">
        <f t="shared" si="442"/>
        <v>0.15696726651672571</v>
      </c>
      <c r="U1037" s="150">
        <f t="shared" si="442"/>
        <v>0</v>
      </c>
      <c r="V1037" s="150">
        <f t="shared" si="442"/>
        <v>0</v>
      </c>
      <c r="W1037" s="150">
        <f t="shared" si="442"/>
        <v>5.2621939980616809E-2</v>
      </c>
      <c r="X1037" s="150">
        <f t="shared" si="442"/>
        <v>0</v>
      </c>
      <c r="Y1037" s="150">
        <f t="shared" si="442"/>
        <v>0</v>
      </c>
      <c r="Z1037" s="150">
        <f t="shared" si="442"/>
        <v>0</v>
      </c>
      <c r="AA1037" s="150">
        <f t="shared" si="442"/>
        <v>0</v>
      </c>
      <c r="AB1037" s="150" t="s">
        <v>925</v>
      </c>
      <c r="AC1037" s="405" t="s">
        <v>2761</v>
      </c>
      <c r="AD1037" s="247" t="s">
        <v>275</v>
      </c>
      <c r="AE1037" s="248" t="s">
        <v>275</v>
      </c>
      <c r="AF1037" s="249" t="s">
        <v>275</v>
      </c>
      <c r="AG1037" s="148" t="s">
        <v>275</v>
      </c>
      <c r="AH1037" s="250" t="s">
        <v>275</v>
      </c>
      <c r="AI1037" s="149" t="s">
        <v>275</v>
      </c>
      <c r="AJ1037" s="94"/>
    </row>
    <row r="1038" spans="1:36" ht="26" outlineLevel="1" x14ac:dyDescent="0.3">
      <c r="A1038" s="165">
        <v>1021</v>
      </c>
      <c r="B1038" s="166" t="s">
        <v>923</v>
      </c>
      <c r="C1038" s="525" t="s">
        <v>203</v>
      </c>
      <c r="D1038" s="187" t="s">
        <v>2234</v>
      </c>
      <c r="E1038" s="188" t="s">
        <v>3984</v>
      </c>
      <c r="F1038" s="189">
        <v>2</v>
      </c>
      <c r="G1038" s="190">
        <v>21</v>
      </c>
      <c r="H1038" s="190">
        <v>280</v>
      </c>
      <c r="I1038" s="190">
        <v>280</v>
      </c>
      <c r="J1038" s="170" t="s">
        <v>925</v>
      </c>
      <c r="K1038" s="170">
        <v>0</v>
      </c>
      <c r="L1038" s="170">
        <v>0</v>
      </c>
      <c r="M1038" s="170">
        <v>1.0580802426021053E-4</v>
      </c>
      <c r="N1038" s="170">
        <v>9.6604135365179096E-4</v>
      </c>
      <c r="O1038" s="170">
        <v>2.0896725843333726E-4</v>
      </c>
      <c r="P1038" s="170">
        <v>9.8707110131560048E-3</v>
      </c>
      <c r="Q1038" s="170">
        <v>0</v>
      </c>
      <c r="R1038" s="170">
        <v>1.5202839347712911E-3</v>
      </c>
      <c r="S1038" s="170">
        <v>2.3342114723379557E-3</v>
      </c>
      <c r="T1038" s="170">
        <v>2.2203060564785124E-3</v>
      </c>
      <c r="U1038" s="170">
        <v>0</v>
      </c>
      <c r="V1038" s="170">
        <v>0</v>
      </c>
      <c r="W1038" s="170">
        <v>3.2602006225197579E-2</v>
      </c>
      <c r="X1038" s="170">
        <v>0</v>
      </c>
      <c r="Y1038" s="170">
        <v>0</v>
      </c>
      <c r="Z1038" s="170">
        <v>0</v>
      </c>
      <c r="AA1038" s="170">
        <v>0</v>
      </c>
      <c r="AB1038" s="170" t="s">
        <v>925</v>
      </c>
      <c r="AC1038" s="191" t="s">
        <v>1923</v>
      </c>
      <c r="AD1038" s="241" t="s">
        <v>275</v>
      </c>
      <c r="AE1038" s="193" t="s">
        <v>275</v>
      </c>
      <c r="AF1038" s="192" t="s">
        <v>275</v>
      </c>
      <c r="AG1038" s="191" t="s">
        <v>275</v>
      </c>
      <c r="AH1038" s="194" t="s">
        <v>275</v>
      </c>
      <c r="AI1038" s="169" t="s">
        <v>275</v>
      </c>
      <c r="AJ1038" s="94"/>
    </row>
    <row r="1039" spans="1:36" ht="65" outlineLevel="1" x14ac:dyDescent="0.3">
      <c r="A1039" s="165">
        <v>1022</v>
      </c>
      <c r="B1039" s="166" t="s">
        <v>923</v>
      </c>
      <c r="C1039" s="525" t="s">
        <v>114</v>
      </c>
      <c r="D1039" s="187" t="s">
        <v>115</v>
      </c>
      <c r="E1039" s="188" t="s">
        <v>3985</v>
      </c>
      <c r="F1039" s="189">
        <v>8</v>
      </c>
      <c r="G1039" s="190">
        <v>84</v>
      </c>
      <c r="H1039" s="190">
        <v>281</v>
      </c>
      <c r="I1039" s="190">
        <v>281</v>
      </c>
      <c r="J1039" s="170" t="s">
        <v>926</v>
      </c>
      <c r="K1039" s="170">
        <v>1.0160793374017436E-2</v>
      </c>
      <c r="L1039" s="170">
        <v>7.939468989801414E-2</v>
      </c>
      <c r="M1039" s="170">
        <v>0</v>
      </c>
      <c r="N1039" s="170">
        <v>1.198156005670259E-4</v>
      </c>
      <c r="O1039" s="170">
        <v>0.1174632845918928</v>
      </c>
      <c r="P1039" s="170">
        <v>1.0975183152459061E-5</v>
      </c>
      <c r="Q1039" s="170">
        <v>9.8454637302102417E-3</v>
      </c>
      <c r="R1039" s="170">
        <v>2.7049714045995982E-3</v>
      </c>
      <c r="S1039" s="170">
        <v>1.4652061588727166E-4</v>
      </c>
      <c r="T1039" s="170">
        <v>6.189878418409888E-2</v>
      </c>
      <c r="U1039" s="170">
        <v>0</v>
      </c>
      <c r="V1039" s="170">
        <v>0</v>
      </c>
      <c r="W1039" s="170">
        <v>8.0079735021676927E-3</v>
      </c>
      <c r="X1039" s="170">
        <v>0</v>
      </c>
      <c r="Y1039" s="170">
        <v>0</v>
      </c>
      <c r="Z1039" s="170">
        <v>0</v>
      </c>
      <c r="AA1039" s="170">
        <v>0</v>
      </c>
      <c r="AB1039" s="170" t="s">
        <v>926</v>
      </c>
      <c r="AC1039" s="191" t="s">
        <v>1923</v>
      </c>
      <c r="AD1039" s="241">
        <f>1/0.4</f>
        <v>2.5</v>
      </c>
      <c r="AE1039" s="193" t="s">
        <v>2760</v>
      </c>
      <c r="AF1039" s="242" t="s">
        <v>2758</v>
      </c>
      <c r="AG1039" s="191" t="s">
        <v>2759</v>
      </c>
      <c r="AH1039" s="375" t="s">
        <v>2757</v>
      </c>
      <c r="AI1039" s="169" t="s">
        <v>275</v>
      </c>
      <c r="AJ1039" s="94"/>
    </row>
    <row r="1040" spans="1:36" outlineLevel="1" x14ac:dyDescent="0.3">
      <c r="A1040" s="145">
        <v>1023</v>
      </c>
      <c r="B1040" s="146" t="s">
        <v>923</v>
      </c>
      <c r="C1040" s="146" t="s">
        <v>329</v>
      </c>
      <c r="D1040" s="145" t="s">
        <v>2244</v>
      </c>
      <c r="E1040" s="245" t="s">
        <v>275</v>
      </c>
      <c r="F1040" s="246" t="s">
        <v>275</v>
      </c>
      <c r="G1040" s="246" t="s">
        <v>275</v>
      </c>
      <c r="H1040" s="246" t="s">
        <v>275</v>
      </c>
      <c r="I1040" s="246" t="s">
        <v>275</v>
      </c>
      <c r="J1040" s="249" t="s">
        <v>925</v>
      </c>
      <c r="K1040" s="150">
        <f t="shared" ref="K1040:AA1040" si="443">K1041+K1042*$AD$1042</f>
        <v>7.403404897178631</v>
      </c>
      <c r="L1040" s="150">
        <f t="shared" si="443"/>
        <v>35.856980440762086</v>
      </c>
      <c r="M1040" s="150">
        <f t="shared" si="443"/>
        <v>1.147522186105804</v>
      </c>
      <c r="N1040" s="150">
        <f t="shared" si="443"/>
        <v>8.7644252439048032</v>
      </c>
      <c r="O1040" s="150">
        <f t="shared" si="443"/>
        <v>5.4460669815399552</v>
      </c>
      <c r="P1040" s="150">
        <f t="shared" si="443"/>
        <v>13.617412488526885</v>
      </c>
      <c r="Q1040" s="150">
        <f t="shared" si="443"/>
        <v>23.401061848657974</v>
      </c>
      <c r="R1040" s="150">
        <f t="shared" si="443"/>
        <v>29.332837480991476</v>
      </c>
      <c r="S1040" s="150">
        <f t="shared" si="443"/>
        <v>1.2387881004904049</v>
      </c>
      <c r="T1040" s="150">
        <f t="shared" si="443"/>
        <v>13.846029541068392</v>
      </c>
      <c r="U1040" s="150">
        <f t="shared" si="443"/>
        <v>6.4787724927393153</v>
      </c>
      <c r="V1040" s="150">
        <f t="shared" si="443"/>
        <v>6.9098504168407189</v>
      </c>
      <c r="W1040" s="150">
        <f t="shared" si="443"/>
        <v>0.94173467149150403</v>
      </c>
      <c r="X1040" s="150">
        <f t="shared" si="443"/>
        <v>0.21901586079124385</v>
      </c>
      <c r="Y1040" s="150">
        <f t="shared" si="443"/>
        <v>32.009782357663759</v>
      </c>
      <c r="Z1040" s="150">
        <f t="shared" si="443"/>
        <v>12.119190151543654</v>
      </c>
      <c r="AA1040" s="150">
        <f t="shared" si="443"/>
        <v>0.48442616271916827</v>
      </c>
      <c r="AB1040" s="249" t="s">
        <v>925</v>
      </c>
      <c r="AC1040" s="405" t="s">
        <v>2722</v>
      </c>
      <c r="AD1040" s="247" t="s">
        <v>275</v>
      </c>
      <c r="AE1040" s="248" t="s">
        <v>275</v>
      </c>
      <c r="AF1040" s="249" t="s">
        <v>275</v>
      </c>
      <c r="AG1040" s="148" t="s">
        <v>275</v>
      </c>
      <c r="AH1040" s="250" t="s">
        <v>275</v>
      </c>
      <c r="AI1040" s="149" t="s">
        <v>275</v>
      </c>
      <c r="AJ1040" s="94"/>
    </row>
    <row r="1041" spans="1:36" ht="26" outlineLevel="1" x14ac:dyDescent="0.3">
      <c r="A1041" s="165">
        <v>1024</v>
      </c>
      <c r="B1041" s="166" t="s">
        <v>923</v>
      </c>
      <c r="C1041" s="293" t="s">
        <v>329</v>
      </c>
      <c r="D1041" s="187" t="s">
        <v>2243</v>
      </c>
      <c r="E1041" s="188" t="s">
        <v>3990</v>
      </c>
      <c r="F1041" s="189">
        <v>2</v>
      </c>
      <c r="G1041" s="190">
        <v>21</v>
      </c>
      <c r="H1041" s="190">
        <v>267</v>
      </c>
      <c r="I1041" s="190">
        <v>267</v>
      </c>
      <c r="J1041" s="170" t="s">
        <v>925</v>
      </c>
      <c r="K1041" s="170">
        <v>8.7402096580226685E-2</v>
      </c>
      <c r="L1041" s="170">
        <v>0.33413377002064393</v>
      </c>
      <c r="M1041" s="170">
        <v>8.5246892838464983E-2</v>
      </c>
      <c r="N1041" s="170">
        <v>0.23672303733949612</v>
      </c>
      <c r="O1041" s="170">
        <v>2.1672304054160808E-2</v>
      </c>
      <c r="P1041" s="170">
        <v>6.271605054838209E-4</v>
      </c>
      <c r="Q1041" s="170">
        <v>1.0074440522051789E-3</v>
      </c>
      <c r="R1041" s="170">
        <v>1.3188846009177781</v>
      </c>
      <c r="S1041" s="170">
        <v>2.6829911432900738E-2</v>
      </c>
      <c r="T1041" s="170">
        <v>1.1728674427792125</v>
      </c>
      <c r="U1041" s="170">
        <v>0</v>
      </c>
      <c r="V1041" s="170">
        <v>1.6972758271306662E-2</v>
      </c>
      <c r="W1041" s="170">
        <v>2.3061129711342259E-2</v>
      </c>
      <c r="X1041" s="170">
        <v>3.242009152229918E-3</v>
      </c>
      <c r="Y1041" s="170">
        <v>2.9180471007977767E-2</v>
      </c>
      <c r="Z1041" s="170">
        <v>2.2318673267815092</v>
      </c>
      <c r="AA1041" s="170">
        <v>0</v>
      </c>
      <c r="AB1041" s="170" t="s">
        <v>925</v>
      </c>
      <c r="AC1041" s="191" t="s">
        <v>1923</v>
      </c>
      <c r="AD1041" s="241" t="s">
        <v>275</v>
      </c>
      <c r="AE1041" s="193" t="s">
        <v>275</v>
      </c>
      <c r="AF1041" s="192" t="s">
        <v>275</v>
      </c>
      <c r="AG1041" s="191" t="s">
        <v>275</v>
      </c>
      <c r="AH1041" s="194" t="s">
        <v>275</v>
      </c>
      <c r="AI1041" s="169" t="s">
        <v>275</v>
      </c>
      <c r="AJ1041" s="94"/>
    </row>
    <row r="1042" spans="1:36" ht="78" outlineLevel="1" x14ac:dyDescent="0.3">
      <c r="A1042" s="165">
        <v>1025</v>
      </c>
      <c r="B1042" s="166" t="s">
        <v>923</v>
      </c>
      <c r="C1042" s="293" t="s">
        <v>213</v>
      </c>
      <c r="D1042" s="187" t="s">
        <v>105</v>
      </c>
      <c r="E1042" s="188" t="s">
        <v>3991</v>
      </c>
      <c r="F1042" s="189">
        <v>8</v>
      </c>
      <c r="G1042" s="190">
        <v>84</v>
      </c>
      <c r="H1042" s="190">
        <v>268</v>
      </c>
      <c r="I1042" s="190">
        <v>268</v>
      </c>
      <c r="J1042" s="170" t="s">
        <v>926</v>
      </c>
      <c r="K1042" s="170">
        <v>2.9702971370429525</v>
      </c>
      <c r="L1042" s="170">
        <v>14.422275748321029</v>
      </c>
      <c r="M1042" s="170">
        <v>0.4312837690665397</v>
      </c>
      <c r="N1042" s="170">
        <v>3.4622470958655152</v>
      </c>
      <c r="O1042" s="170">
        <v>2.2023042390592327</v>
      </c>
      <c r="P1042" s="170">
        <v>5.5284148431766891</v>
      </c>
      <c r="Q1042" s="170">
        <v>9.5004220882699428</v>
      </c>
      <c r="R1042" s="170">
        <v>11.373664869309923</v>
      </c>
      <c r="S1042" s="170">
        <v>0.4920550247573468</v>
      </c>
      <c r="T1042" s="170">
        <v>5.1453038119054071</v>
      </c>
      <c r="U1042" s="170">
        <v>2.6303816320521625</v>
      </c>
      <c r="V1042" s="170">
        <v>2.7985083293791817</v>
      </c>
      <c r="W1042" s="170">
        <v>0.37298145796274573</v>
      </c>
      <c r="X1042" s="170">
        <v>8.7604183765439672E-2</v>
      </c>
      <c r="Y1042" s="170">
        <v>12.984124365982249</v>
      </c>
      <c r="Z1042" s="170">
        <v>4.0142530668534313</v>
      </c>
      <c r="AA1042" s="170">
        <v>0.19667702206398235</v>
      </c>
      <c r="AB1042" s="170" t="s">
        <v>926</v>
      </c>
      <c r="AC1042" s="191" t="s">
        <v>1923</v>
      </c>
      <c r="AD1042" s="241">
        <f>1/0.406</f>
        <v>2.4630541871921179</v>
      </c>
      <c r="AE1042" s="193" t="s">
        <v>2721</v>
      </c>
      <c r="AF1042" s="242" t="s">
        <v>2720</v>
      </c>
      <c r="AG1042" s="191" t="s">
        <v>2520</v>
      </c>
      <c r="AH1042" s="243" t="s">
        <v>2517</v>
      </c>
      <c r="AI1042" s="169" t="s">
        <v>275</v>
      </c>
      <c r="AJ1042" s="94"/>
    </row>
    <row r="1043" spans="1:36" x14ac:dyDescent="0.3">
      <c r="A1043" s="138">
        <v>1026</v>
      </c>
      <c r="B1043" s="138" t="s">
        <v>923</v>
      </c>
      <c r="C1043" s="172" t="s">
        <v>4198</v>
      </c>
      <c r="D1043" s="138" t="s">
        <v>4199</v>
      </c>
      <c r="E1043" s="172" t="s">
        <v>275</v>
      </c>
      <c r="F1043" s="141" t="s">
        <v>275</v>
      </c>
      <c r="G1043" s="141" t="s">
        <v>275</v>
      </c>
      <c r="H1043" s="141" t="s">
        <v>275</v>
      </c>
      <c r="I1043" s="141" t="s">
        <v>275</v>
      </c>
      <c r="J1043" s="244" t="s">
        <v>275</v>
      </c>
      <c r="K1043" s="244" t="s">
        <v>275</v>
      </c>
      <c r="L1043" s="244" t="s">
        <v>275</v>
      </c>
      <c r="M1043" s="244" t="s">
        <v>275</v>
      </c>
      <c r="N1043" s="244" t="s">
        <v>275</v>
      </c>
      <c r="O1043" s="244" t="s">
        <v>275</v>
      </c>
      <c r="P1043" s="244" t="s">
        <v>275</v>
      </c>
      <c r="Q1043" s="244" t="s">
        <v>275</v>
      </c>
      <c r="R1043" s="244" t="s">
        <v>275</v>
      </c>
      <c r="S1043" s="244" t="s">
        <v>275</v>
      </c>
      <c r="T1043" s="244" t="s">
        <v>275</v>
      </c>
      <c r="U1043" s="244" t="s">
        <v>275</v>
      </c>
      <c r="V1043" s="244" t="s">
        <v>275</v>
      </c>
      <c r="W1043" s="244" t="s">
        <v>275</v>
      </c>
      <c r="X1043" s="244" t="s">
        <v>275</v>
      </c>
      <c r="Y1043" s="244" t="s">
        <v>275</v>
      </c>
      <c r="Z1043" s="244" t="s">
        <v>275</v>
      </c>
      <c r="AA1043" s="244" t="s">
        <v>275</v>
      </c>
      <c r="AB1043" s="244" t="s">
        <v>275</v>
      </c>
      <c r="AC1043" s="140" t="s">
        <v>275</v>
      </c>
      <c r="AD1043" s="341" t="s">
        <v>275</v>
      </c>
      <c r="AE1043" s="143" t="s">
        <v>275</v>
      </c>
      <c r="AF1043" s="142" t="s">
        <v>275</v>
      </c>
      <c r="AG1043" s="140" t="s">
        <v>275</v>
      </c>
      <c r="AH1043" s="144" t="s">
        <v>275</v>
      </c>
      <c r="AI1043" s="141" t="s">
        <v>275</v>
      </c>
      <c r="AJ1043" s="94"/>
    </row>
    <row r="1044" spans="1:36" outlineLevel="1" x14ac:dyDescent="0.3">
      <c r="A1044" s="145">
        <v>1027</v>
      </c>
      <c r="B1044" s="146" t="s">
        <v>923</v>
      </c>
      <c r="C1044" s="280" t="s">
        <v>2220</v>
      </c>
      <c r="D1044" s="145" t="s">
        <v>2219</v>
      </c>
      <c r="E1044" s="245" t="s">
        <v>275</v>
      </c>
      <c r="F1044" s="246" t="s">
        <v>275</v>
      </c>
      <c r="G1044" s="246" t="s">
        <v>275</v>
      </c>
      <c r="H1044" s="246" t="s">
        <v>275</v>
      </c>
      <c r="I1044" s="246" t="s">
        <v>275</v>
      </c>
      <c r="J1044" s="150" t="s">
        <v>925</v>
      </c>
      <c r="K1044" s="150">
        <f t="shared" ref="K1044:AA1044" si="444">SUM(K1046,K1047*$AD$1047)</f>
        <v>20.52832549161948</v>
      </c>
      <c r="L1044" s="150">
        <f t="shared" si="444"/>
        <v>9.7991249015323092</v>
      </c>
      <c r="M1044" s="150">
        <f t="shared" si="444"/>
        <v>6.4208197889102427</v>
      </c>
      <c r="N1044" s="150">
        <f t="shared" si="444"/>
        <v>4.7302328419065764</v>
      </c>
      <c r="O1044" s="150">
        <f t="shared" si="444"/>
        <v>7.1432925950511548</v>
      </c>
      <c r="P1044" s="150">
        <f t="shared" si="444"/>
        <v>18.675202807998168</v>
      </c>
      <c r="Q1044" s="150">
        <f t="shared" si="444"/>
        <v>10.707725239095417</v>
      </c>
      <c r="R1044" s="150">
        <f t="shared" si="444"/>
        <v>4.2306839406257915</v>
      </c>
      <c r="S1044" s="150">
        <f t="shared" si="444"/>
        <v>7.1887753250419415</v>
      </c>
      <c r="T1044" s="150">
        <f t="shared" si="444"/>
        <v>7.5367168704763952</v>
      </c>
      <c r="U1044" s="150">
        <f t="shared" si="444"/>
        <v>5.6605650322821459</v>
      </c>
      <c r="V1044" s="150">
        <f t="shared" si="444"/>
        <v>2.3824768225464603</v>
      </c>
      <c r="W1044" s="150">
        <f t="shared" si="444"/>
        <v>8.1373542360521203</v>
      </c>
      <c r="X1044" s="150">
        <f t="shared" si="444"/>
        <v>0.32470449982579391</v>
      </c>
      <c r="Y1044" s="150">
        <f t="shared" si="444"/>
        <v>2.8446646573976966</v>
      </c>
      <c r="Z1044" s="150">
        <f t="shared" si="444"/>
        <v>2.6931537909506518</v>
      </c>
      <c r="AA1044" s="150">
        <f t="shared" si="444"/>
        <v>0.969800784199359</v>
      </c>
      <c r="AB1044" s="150" t="s">
        <v>925</v>
      </c>
      <c r="AC1044" s="405" t="s">
        <v>2726</v>
      </c>
      <c r="AD1044" s="247" t="s">
        <v>275</v>
      </c>
      <c r="AE1044" s="248" t="s">
        <v>275</v>
      </c>
      <c r="AF1044" s="249" t="s">
        <v>275</v>
      </c>
      <c r="AG1044" s="148" t="s">
        <v>275</v>
      </c>
      <c r="AH1044" s="250" t="s">
        <v>275</v>
      </c>
      <c r="AI1044" s="149" t="s">
        <v>275</v>
      </c>
      <c r="AJ1044" s="94"/>
    </row>
    <row r="1045" spans="1:36" ht="26" outlineLevel="1" x14ac:dyDescent="0.3">
      <c r="A1045" s="376">
        <v>1028</v>
      </c>
      <c r="B1045" s="377" t="s">
        <v>275</v>
      </c>
      <c r="C1045" s="377" t="s">
        <v>275</v>
      </c>
      <c r="D1045" s="376" t="s">
        <v>2339</v>
      </c>
      <c r="E1045" s="611" t="s">
        <v>1051</v>
      </c>
      <c r="F1045" s="379" t="s">
        <v>275</v>
      </c>
      <c r="G1045" s="379" t="s">
        <v>275</v>
      </c>
      <c r="H1045" s="379" t="s">
        <v>275</v>
      </c>
      <c r="I1045" s="379">
        <v>328</v>
      </c>
      <c r="J1045" s="380" t="s">
        <v>1025</v>
      </c>
      <c r="K1045" s="380" t="s">
        <v>1351</v>
      </c>
      <c r="L1045" s="380" t="s">
        <v>1351</v>
      </c>
      <c r="M1045" s="380" t="s">
        <v>1351</v>
      </c>
      <c r="N1045" s="380" t="s">
        <v>1351</v>
      </c>
      <c r="O1045" s="380" t="s">
        <v>1351</v>
      </c>
      <c r="P1045" s="380" t="s">
        <v>1351</v>
      </c>
      <c r="Q1045" s="380" t="s">
        <v>1351</v>
      </c>
      <c r="R1045" s="380" t="s">
        <v>1351</v>
      </c>
      <c r="S1045" s="380" t="s">
        <v>1351</v>
      </c>
      <c r="T1045" s="380" t="s">
        <v>1351</v>
      </c>
      <c r="U1045" s="380" t="s">
        <v>1351</v>
      </c>
      <c r="V1045" s="380" t="s">
        <v>1351</v>
      </c>
      <c r="W1045" s="380" t="s">
        <v>1351</v>
      </c>
      <c r="X1045" s="380" t="s">
        <v>1351</v>
      </c>
      <c r="Y1045" s="380" t="s">
        <v>1351</v>
      </c>
      <c r="Z1045" s="380" t="s">
        <v>1351</v>
      </c>
      <c r="AA1045" s="380" t="s">
        <v>1351</v>
      </c>
      <c r="AB1045" s="380" t="s">
        <v>1025</v>
      </c>
      <c r="AC1045" s="777" t="s">
        <v>932</v>
      </c>
      <c r="AD1045" s="382" t="s">
        <v>275</v>
      </c>
      <c r="AE1045" s="383" t="s">
        <v>275</v>
      </c>
      <c r="AF1045" s="384" t="s">
        <v>275</v>
      </c>
      <c r="AG1045" s="381" t="s">
        <v>275</v>
      </c>
      <c r="AH1045" s="385" t="s">
        <v>275</v>
      </c>
      <c r="AI1045" s="386" t="s">
        <v>275</v>
      </c>
      <c r="AJ1045" s="94"/>
    </row>
    <row r="1046" spans="1:36" ht="26" outlineLevel="1" x14ac:dyDescent="0.3">
      <c r="A1046" s="376">
        <v>1029</v>
      </c>
      <c r="B1046" s="377" t="s">
        <v>275</v>
      </c>
      <c r="C1046" s="377" t="s">
        <v>2220</v>
      </c>
      <c r="D1046" s="376" t="s">
        <v>1052</v>
      </c>
      <c r="E1046" s="611" t="s">
        <v>1053</v>
      </c>
      <c r="F1046" s="379" t="s">
        <v>275</v>
      </c>
      <c r="G1046" s="379" t="s">
        <v>275</v>
      </c>
      <c r="H1046" s="379" t="s">
        <v>275</v>
      </c>
      <c r="I1046" s="379">
        <v>329</v>
      </c>
      <c r="J1046" s="380" t="s">
        <v>925</v>
      </c>
      <c r="K1046" s="380" t="s">
        <v>1351</v>
      </c>
      <c r="L1046" s="380" t="s">
        <v>1351</v>
      </c>
      <c r="M1046" s="380" t="s">
        <v>1351</v>
      </c>
      <c r="N1046" s="380" t="s">
        <v>1351</v>
      </c>
      <c r="O1046" s="380" t="s">
        <v>1351</v>
      </c>
      <c r="P1046" s="380" t="s">
        <v>1351</v>
      </c>
      <c r="Q1046" s="380" t="s">
        <v>1351</v>
      </c>
      <c r="R1046" s="380" t="s">
        <v>1351</v>
      </c>
      <c r="S1046" s="380" t="s">
        <v>1351</v>
      </c>
      <c r="T1046" s="380" t="s">
        <v>1351</v>
      </c>
      <c r="U1046" s="380" t="s">
        <v>1351</v>
      </c>
      <c r="V1046" s="380" t="s">
        <v>1351</v>
      </c>
      <c r="W1046" s="380" t="s">
        <v>1351</v>
      </c>
      <c r="X1046" s="380" t="s">
        <v>1351</v>
      </c>
      <c r="Y1046" s="380" t="s">
        <v>1351</v>
      </c>
      <c r="Z1046" s="380" t="s">
        <v>1351</v>
      </c>
      <c r="AA1046" s="380" t="s">
        <v>1351</v>
      </c>
      <c r="AB1046" s="380" t="s">
        <v>925</v>
      </c>
      <c r="AC1046" s="777" t="s">
        <v>932</v>
      </c>
      <c r="AD1046" s="382" t="s">
        <v>275</v>
      </c>
      <c r="AE1046" s="383" t="s">
        <v>275</v>
      </c>
      <c r="AF1046" s="384" t="s">
        <v>275</v>
      </c>
      <c r="AG1046" s="381" t="s">
        <v>275</v>
      </c>
      <c r="AH1046" s="385" t="s">
        <v>275</v>
      </c>
      <c r="AI1046" s="386" t="s">
        <v>275</v>
      </c>
      <c r="AJ1046" s="94"/>
    </row>
    <row r="1047" spans="1:36" ht="78" outlineLevel="1" x14ac:dyDescent="0.3">
      <c r="A1047" s="292">
        <v>1030</v>
      </c>
      <c r="B1047" s="391" t="s">
        <v>923</v>
      </c>
      <c r="C1047" s="391" t="s">
        <v>207</v>
      </c>
      <c r="D1047" s="292" t="s">
        <v>102</v>
      </c>
      <c r="E1047" s="363" t="s">
        <v>275</v>
      </c>
      <c r="F1047" s="364" t="s">
        <v>275</v>
      </c>
      <c r="G1047" s="364" t="s">
        <v>275</v>
      </c>
      <c r="H1047" s="364" t="s">
        <v>275</v>
      </c>
      <c r="I1047" s="364" t="s">
        <v>275</v>
      </c>
      <c r="J1047" s="392" t="s">
        <v>926</v>
      </c>
      <c r="K1047" s="392">
        <f t="shared" ref="K1047:AA1047" si="445">K1048+K1049*K1106</f>
        <v>3.222947102184258</v>
      </c>
      <c r="L1047" s="392">
        <f t="shared" si="445"/>
        <v>1.5384626095405725</v>
      </c>
      <c r="M1047" s="392">
        <f t="shared" si="445"/>
        <v>1.008068706858908</v>
      </c>
      <c r="N1047" s="392">
        <f t="shared" si="445"/>
        <v>0.74264655617933251</v>
      </c>
      <c r="O1047" s="392">
        <f t="shared" si="445"/>
        <v>1.1214969374230312</v>
      </c>
      <c r="P1047" s="392">
        <f t="shared" si="445"/>
        <v>2.9320068408557121</v>
      </c>
      <c r="Q1047" s="392">
        <f t="shared" si="445"/>
        <v>1.6811128625379803</v>
      </c>
      <c r="R1047" s="392">
        <f t="shared" si="445"/>
        <v>0.66421737867824926</v>
      </c>
      <c r="S1047" s="392">
        <f t="shared" si="445"/>
        <v>1.1286377260315847</v>
      </c>
      <c r="T1047" s="392">
        <f t="shared" si="445"/>
        <v>1.1832645486647939</v>
      </c>
      <c r="U1047" s="392">
        <f t="shared" si="445"/>
        <v>0.88870871006829688</v>
      </c>
      <c r="V1047" s="392">
        <f t="shared" si="445"/>
        <v>0.37404886113979424</v>
      </c>
      <c r="W1047" s="392">
        <f t="shared" si="445"/>
        <v>1.2775646150601829</v>
      </c>
      <c r="X1047" s="392">
        <f t="shared" si="445"/>
        <v>5.0978606472649644E-2</v>
      </c>
      <c r="Y1047" s="392">
        <f t="shared" si="445"/>
        <v>0.44661235121143833</v>
      </c>
      <c r="Z1047" s="392">
        <f t="shared" si="445"/>
        <v>0.42282514517925229</v>
      </c>
      <c r="AA1047" s="392">
        <f t="shared" si="445"/>
        <v>0.15225872311929936</v>
      </c>
      <c r="AB1047" s="392" t="s">
        <v>926</v>
      </c>
      <c r="AC1047" s="778" t="s">
        <v>2341</v>
      </c>
      <c r="AD1047" s="409">
        <f>1/0.157</f>
        <v>6.369426751592357</v>
      </c>
      <c r="AE1047" s="410" t="s">
        <v>2725</v>
      </c>
      <c r="AF1047" s="612" t="s">
        <v>2724</v>
      </c>
      <c r="AG1047" s="356" t="s">
        <v>2520</v>
      </c>
      <c r="AH1047" s="779" t="s">
        <v>2517</v>
      </c>
      <c r="AI1047" s="353" t="s">
        <v>275</v>
      </c>
      <c r="AJ1047" s="94"/>
    </row>
    <row r="1048" spans="1:36" ht="52" outlineLevel="1" x14ac:dyDescent="0.3">
      <c r="A1048" s="165">
        <v>1031</v>
      </c>
      <c r="B1048" s="166" t="s">
        <v>275</v>
      </c>
      <c r="C1048" s="293" t="s">
        <v>207</v>
      </c>
      <c r="D1048" s="187" t="s">
        <v>102</v>
      </c>
      <c r="E1048" s="188" t="s">
        <v>3972</v>
      </c>
      <c r="F1048" s="189">
        <v>8</v>
      </c>
      <c r="G1048" s="190">
        <v>84</v>
      </c>
      <c r="H1048" s="190">
        <v>331</v>
      </c>
      <c r="I1048" s="190">
        <v>331</v>
      </c>
      <c r="J1048" s="170" t="s">
        <v>926</v>
      </c>
      <c r="K1048" s="170">
        <v>2.9342993570635372</v>
      </c>
      <c r="L1048" s="170">
        <v>1.237284657372409</v>
      </c>
      <c r="M1048" s="170">
        <v>0.98271924539036859</v>
      </c>
      <c r="N1048" s="170">
        <v>0.56408446853876237</v>
      </c>
      <c r="O1048" s="170">
        <v>1.0259196209121617</v>
      </c>
      <c r="P1048" s="170">
        <v>2.7529566170640902</v>
      </c>
      <c r="Q1048" s="170">
        <v>1.2413784135925534</v>
      </c>
      <c r="R1048" s="170">
        <v>0.28239863626152639</v>
      </c>
      <c r="S1048" s="170">
        <v>1.11998142048872</v>
      </c>
      <c r="T1048" s="170">
        <v>0.70046462592558389</v>
      </c>
      <c r="U1048" s="170">
        <v>0</v>
      </c>
      <c r="V1048" s="170">
        <v>0</v>
      </c>
      <c r="W1048" s="170">
        <v>1.2406854666147697</v>
      </c>
      <c r="X1048" s="170">
        <v>6.9865235933438453E-4</v>
      </c>
      <c r="Y1048" s="170">
        <v>0</v>
      </c>
      <c r="Z1048" s="170">
        <v>0.41209702510717838</v>
      </c>
      <c r="AA1048" s="170">
        <v>0</v>
      </c>
      <c r="AB1048" s="170" t="s">
        <v>926</v>
      </c>
      <c r="AC1048" s="712" t="s">
        <v>1923</v>
      </c>
      <c r="AD1048" s="241" t="s">
        <v>275</v>
      </c>
      <c r="AE1048" s="193" t="s">
        <v>275</v>
      </c>
      <c r="AF1048" s="311" t="s">
        <v>275</v>
      </c>
      <c r="AG1048" s="166" t="s">
        <v>275</v>
      </c>
      <c r="AH1048" s="171" t="s">
        <v>275</v>
      </c>
      <c r="AI1048" s="169" t="s">
        <v>275</v>
      </c>
      <c r="AJ1048" s="94"/>
    </row>
    <row r="1049" spans="1:36" ht="26" outlineLevel="1" x14ac:dyDescent="0.3">
      <c r="A1049" s="357">
        <v>1032</v>
      </c>
      <c r="B1049" s="358" t="s">
        <v>275</v>
      </c>
      <c r="C1049" s="358" t="s">
        <v>275</v>
      </c>
      <c r="D1049" s="357" t="s">
        <v>2340</v>
      </c>
      <c r="E1049" s="370" t="s">
        <v>275</v>
      </c>
      <c r="F1049" s="371" t="s">
        <v>275</v>
      </c>
      <c r="G1049" s="371" t="s">
        <v>275</v>
      </c>
      <c r="H1049" s="371" t="s">
        <v>275</v>
      </c>
      <c r="I1049" s="371" t="s">
        <v>275</v>
      </c>
      <c r="J1049" s="362" t="s">
        <v>275</v>
      </c>
      <c r="K1049" s="299">
        <v>2.4E-2</v>
      </c>
      <c r="L1049" s="299">
        <v>2.4E-2</v>
      </c>
      <c r="M1049" s="299">
        <v>2.4E-2</v>
      </c>
      <c r="N1049" s="299">
        <v>2.4E-2</v>
      </c>
      <c r="O1049" s="299">
        <v>2.4E-2</v>
      </c>
      <c r="P1049" s="299">
        <v>2.4E-2</v>
      </c>
      <c r="Q1049" s="299">
        <v>2.4E-2</v>
      </c>
      <c r="R1049" s="299">
        <v>2.4E-2</v>
      </c>
      <c r="S1049" s="299">
        <v>2.4E-2</v>
      </c>
      <c r="T1049" s="299">
        <v>2.4E-2</v>
      </c>
      <c r="U1049" s="299">
        <v>2.4E-2</v>
      </c>
      <c r="V1049" s="299">
        <v>2.4E-2</v>
      </c>
      <c r="W1049" s="299">
        <v>2.4E-2</v>
      </c>
      <c r="X1049" s="299">
        <v>2.4E-2</v>
      </c>
      <c r="Y1049" s="299">
        <v>2.4E-2</v>
      </c>
      <c r="Z1049" s="299">
        <v>2.4E-2</v>
      </c>
      <c r="AA1049" s="299">
        <v>2.4E-2</v>
      </c>
      <c r="AB1049" s="362" t="s">
        <v>275</v>
      </c>
      <c r="AC1049" s="780" t="s">
        <v>2778</v>
      </c>
      <c r="AD1049" s="372" t="s">
        <v>275</v>
      </c>
      <c r="AE1049" s="304" t="s">
        <v>275</v>
      </c>
      <c r="AF1049" s="613" t="s">
        <v>275</v>
      </c>
      <c r="AG1049" s="361" t="s">
        <v>275</v>
      </c>
      <c r="AH1049" s="304" t="s">
        <v>275</v>
      </c>
      <c r="AI1049" s="359" t="s">
        <v>275</v>
      </c>
      <c r="AJ1049" s="94"/>
    </row>
    <row r="1050" spans="1:36" x14ac:dyDescent="0.3">
      <c r="A1050" s="138">
        <v>1033</v>
      </c>
      <c r="B1050" s="138" t="s">
        <v>923</v>
      </c>
      <c r="C1050" s="172" t="s">
        <v>4200</v>
      </c>
      <c r="D1050" s="138" t="s">
        <v>4201</v>
      </c>
      <c r="E1050" s="172" t="s">
        <v>275</v>
      </c>
      <c r="F1050" s="141" t="s">
        <v>275</v>
      </c>
      <c r="G1050" s="141" t="s">
        <v>275</v>
      </c>
      <c r="H1050" s="141" t="s">
        <v>275</v>
      </c>
      <c r="I1050" s="141" t="s">
        <v>275</v>
      </c>
      <c r="J1050" s="244" t="s">
        <v>275</v>
      </c>
      <c r="K1050" s="244" t="s">
        <v>275</v>
      </c>
      <c r="L1050" s="244" t="s">
        <v>275</v>
      </c>
      <c r="M1050" s="244" t="s">
        <v>275</v>
      </c>
      <c r="N1050" s="244" t="s">
        <v>275</v>
      </c>
      <c r="O1050" s="244" t="s">
        <v>275</v>
      </c>
      <c r="P1050" s="244" t="s">
        <v>275</v>
      </c>
      <c r="Q1050" s="244" t="s">
        <v>275</v>
      </c>
      <c r="R1050" s="244" t="s">
        <v>275</v>
      </c>
      <c r="S1050" s="244" t="s">
        <v>275</v>
      </c>
      <c r="T1050" s="244" t="s">
        <v>275</v>
      </c>
      <c r="U1050" s="244" t="s">
        <v>275</v>
      </c>
      <c r="V1050" s="244" t="s">
        <v>275</v>
      </c>
      <c r="W1050" s="244" t="s">
        <v>275</v>
      </c>
      <c r="X1050" s="244" t="s">
        <v>275</v>
      </c>
      <c r="Y1050" s="244" t="s">
        <v>275</v>
      </c>
      <c r="Z1050" s="244" t="s">
        <v>275</v>
      </c>
      <c r="AA1050" s="244" t="s">
        <v>275</v>
      </c>
      <c r="AB1050" s="244" t="s">
        <v>275</v>
      </c>
      <c r="AC1050" s="140" t="s">
        <v>275</v>
      </c>
      <c r="AD1050" s="341" t="s">
        <v>275</v>
      </c>
      <c r="AE1050" s="143" t="s">
        <v>275</v>
      </c>
      <c r="AF1050" s="142" t="s">
        <v>275</v>
      </c>
      <c r="AG1050" s="140" t="s">
        <v>275</v>
      </c>
      <c r="AH1050" s="144" t="s">
        <v>275</v>
      </c>
      <c r="AI1050" s="141" t="s">
        <v>275</v>
      </c>
      <c r="AJ1050" s="94"/>
    </row>
    <row r="1051" spans="1:36" outlineLevel="1" x14ac:dyDescent="0.3">
      <c r="A1051" s="145">
        <v>1034</v>
      </c>
      <c r="B1051" s="146" t="s">
        <v>923</v>
      </c>
      <c r="C1051" s="146" t="s">
        <v>275</v>
      </c>
      <c r="D1051" s="145" t="s">
        <v>3095</v>
      </c>
      <c r="E1051" s="245" t="s">
        <v>275</v>
      </c>
      <c r="F1051" s="246" t="s">
        <v>275</v>
      </c>
      <c r="G1051" s="246" t="s">
        <v>275</v>
      </c>
      <c r="H1051" s="246" t="s">
        <v>275</v>
      </c>
      <c r="I1051" s="246" t="s">
        <v>275</v>
      </c>
      <c r="J1051" s="150" t="s">
        <v>925</v>
      </c>
      <c r="K1051" s="150">
        <f t="shared" ref="K1051:AA1051" si="446">K1052+K1053*$AD$1053</f>
        <v>0</v>
      </c>
      <c r="L1051" s="150">
        <f t="shared" si="446"/>
        <v>6.8177023502039746E-2</v>
      </c>
      <c r="M1051" s="150">
        <f t="shared" si="446"/>
        <v>0</v>
      </c>
      <c r="N1051" s="150">
        <f t="shared" si="446"/>
        <v>0</v>
      </c>
      <c r="O1051" s="150">
        <f t="shared" si="446"/>
        <v>0</v>
      </c>
      <c r="P1051" s="150">
        <f t="shared" si="446"/>
        <v>1.158172694002269E-4</v>
      </c>
      <c r="Q1051" s="150">
        <f t="shared" si="446"/>
        <v>0</v>
      </c>
      <c r="R1051" s="150">
        <f t="shared" si="446"/>
        <v>0</v>
      </c>
      <c r="S1051" s="150">
        <f t="shared" si="446"/>
        <v>3.2286363952344809E-4</v>
      </c>
      <c r="T1051" s="150">
        <f t="shared" si="446"/>
        <v>0</v>
      </c>
      <c r="U1051" s="150">
        <f t="shared" si="446"/>
        <v>0</v>
      </c>
      <c r="V1051" s="150">
        <f t="shared" si="446"/>
        <v>0</v>
      </c>
      <c r="W1051" s="150">
        <f t="shared" si="446"/>
        <v>0</v>
      </c>
      <c r="X1051" s="150">
        <f t="shared" si="446"/>
        <v>0</v>
      </c>
      <c r="Y1051" s="150">
        <f t="shared" si="446"/>
        <v>0</v>
      </c>
      <c r="Z1051" s="150">
        <f t="shared" si="446"/>
        <v>0</v>
      </c>
      <c r="AA1051" s="150">
        <f t="shared" si="446"/>
        <v>0</v>
      </c>
      <c r="AB1051" s="150" t="s">
        <v>925</v>
      </c>
      <c r="AC1051" s="148" t="s">
        <v>2238</v>
      </c>
      <c r="AD1051" s="247" t="s">
        <v>275</v>
      </c>
      <c r="AE1051" s="248" t="s">
        <v>275</v>
      </c>
      <c r="AF1051" s="306" t="s">
        <v>275</v>
      </c>
      <c r="AG1051" s="148" t="s">
        <v>275</v>
      </c>
      <c r="AH1051" s="250" t="s">
        <v>275</v>
      </c>
      <c r="AI1051" s="149" t="s">
        <v>275</v>
      </c>
      <c r="AJ1051" s="94"/>
    </row>
    <row r="1052" spans="1:36" ht="26" outlineLevel="1" x14ac:dyDescent="0.3">
      <c r="A1052" s="261">
        <v>1035</v>
      </c>
      <c r="B1052" s="262" t="s">
        <v>923</v>
      </c>
      <c r="C1052" s="262" t="s">
        <v>275</v>
      </c>
      <c r="D1052" s="261" t="s">
        <v>3096</v>
      </c>
      <c r="E1052" s="263" t="s">
        <v>3992</v>
      </c>
      <c r="F1052" s="264" t="s">
        <v>275</v>
      </c>
      <c r="G1052" s="264" t="s">
        <v>275</v>
      </c>
      <c r="H1052" s="264" t="s">
        <v>275</v>
      </c>
      <c r="I1052" s="264">
        <v>265</v>
      </c>
      <c r="J1052" s="265" t="s">
        <v>925</v>
      </c>
      <c r="K1052" s="265">
        <v>0</v>
      </c>
      <c r="L1052" s="265">
        <v>0</v>
      </c>
      <c r="M1052" s="265">
        <v>0</v>
      </c>
      <c r="N1052" s="265">
        <v>0</v>
      </c>
      <c r="O1052" s="265">
        <v>0</v>
      </c>
      <c r="P1052" s="265">
        <v>0</v>
      </c>
      <c r="Q1052" s="265">
        <v>0</v>
      </c>
      <c r="R1052" s="265">
        <v>0</v>
      </c>
      <c r="S1052" s="265">
        <v>0</v>
      </c>
      <c r="T1052" s="265">
        <v>0</v>
      </c>
      <c r="U1052" s="265">
        <v>0</v>
      </c>
      <c r="V1052" s="265">
        <v>0</v>
      </c>
      <c r="W1052" s="265">
        <v>0</v>
      </c>
      <c r="X1052" s="265">
        <v>0</v>
      </c>
      <c r="Y1052" s="265">
        <v>0</v>
      </c>
      <c r="Z1052" s="265">
        <v>0</v>
      </c>
      <c r="AA1052" s="265">
        <v>0</v>
      </c>
      <c r="AB1052" s="265" t="s">
        <v>925</v>
      </c>
      <c r="AC1052" s="269" t="s">
        <v>1967</v>
      </c>
      <c r="AD1052" s="270" t="s">
        <v>275</v>
      </c>
      <c r="AE1052" s="271" t="s">
        <v>275</v>
      </c>
      <c r="AF1052" s="479" t="s">
        <v>275</v>
      </c>
      <c r="AG1052" s="269" t="s">
        <v>275</v>
      </c>
      <c r="AH1052" s="273" t="s">
        <v>275</v>
      </c>
      <c r="AI1052" s="274">
        <v>9020</v>
      </c>
      <c r="AJ1052" s="94"/>
    </row>
    <row r="1053" spans="1:36" ht="91" outlineLevel="1" x14ac:dyDescent="0.3">
      <c r="A1053" s="261">
        <v>1036</v>
      </c>
      <c r="B1053" s="262" t="s">
        <v>923</v>
      </c>
      <c r="C1053" s="262" t="s">
        <v>275</v>
      </c>
      <c r="D1053" s="261" t="s">
        <v>3097</v>
      </c>
      <c r="E1053" s="263" t="s">
        <v>3993</v>
      </c>
      <c r="F1053" s="264" t="s">
        <v>275</v>
      </c>
      <c r="G1053" s="264" t="s">
        <v>275</v>
      </c>
      <c r="H1053" s="264" t="s">
        <v>275</v>
      </c>
      <c r="I1053" s="264">
        <v>266</v>
      </c>
      <c r="J1053" s="265" t="s">
        <v>926</v>
      </c>
      <c r="K1053" s="265">
        <v>0</v>
      </c>
      <c r="L1053" s="265">
        <v>3.4088511751019873E-2</v>
      </c>
      <c r="M1053" s="265">
        <v>0</v>
      </c>
      <c r="N1053" s="265">
        <v>0</v>
      </c>
      <c r="O1053" s="265">
        <v>0</v>
      </c>
      <c r="P1053" s="265">
        <v>5.7908634700113452E-5</v>
      </c>
      <c r="Q1053" s="265">
        <v>0</v>
      </c>
      <c r="R1053" s="265">
        <v>0</v>
      </c>
      <c r="S1053" s="265">
        <v>1.6143181976172404E-4</v>
      </c>
      <c r="T1053" s="265">
        <v>0</v>
      </c>
      <c r="U1053" s="265">
        <v>0</v>
      </c>
      <c r="V1053" s="265">
        <v>0</v>
      </c>
      <c r="W1053" s="265">
        <v>0</v>
      </c>
      <c r="X1053" s="265">
        <v>0</v>
      </c>
      <c r="Y1053" s="265">
        <v>0</v>
      </c>
      <c r="Z1053" s="265">
        <v>0</v>
      </c>
      <c r="AA1053" s="265">
        <v>0</v>
      </c>
      <c r="AB1053" s="265" t="s">
        <v>926</v>
      </c>
      <c r="AC1053" s="269" t="s">
        <v>1967</v>
      </c>
      <c r="AD1053" s="270">
        <f>1/0.5</f>
        <v>2</v>
      </c>
      <c r="AE1053" s="271" t="s">
        <v>2766</v>
      </c>
      <c r="AF1053" s="479">
        <v>0.5</v>
      </c>
      <c r="AG1053" s="269" t="s">
        <v>2765</v>
      </c>
      <c r="AH1053" s="677" t="s">
        <v>2764</v>
      </c>
      <c r="AI1053" s="274">
        <v>9019</v>
      </c>
      <c r="AJ1053" s="94"/>
    </row>
    <row r="1054" spans="1:36" ht="26" outlineLevel="1" x14ac:dyDescent="0.3">
      <c r="A1054" s="376">
        <v>1037</v>
      </c>
      <c r="B1054" s="377" t="s">
        <v>275</v>
      </c>
      <c r="C1054" s="377" t="s">
        <v>275</v>
      </c>
      <c r="D1054" s="376" t="s">
        <v>1045</v>
      </c>
      <c r="E1054" s="611" t="s">
        <v>1045</v>
      </c>
      <c r="F1054" s="379" t="s">
        <v>275</v>
      </c>
      <c r="G1054" s="379" t="s">
        <v>275</v>
      </c>
      <c r="H1054" s="379" t="s">
        <v>275</v>
      </c>
      <c r="I1054" s="379">
        <v>310</v>
      </c>
      <c r="J1054" s="384" t="s">
        <v>925</v>
      </c>
      <c r="K1054" s="380" t="s">
        <v>275</v>
      </c>
      <c r="L1054" s="380" t="s">
        <v>275</v>
      </c>
      <c r="M1054" s="380" t="s">
        <v>275</v>
      </c>
      <c r="N1054" s="380" t="s">
        <v>275</v>
      </c>
      <c r="O1054" s="380" t="s">
        <v>275</v>
      </c>
      <c r="P1054" s="380" t="s">
        <v>275</v>
      </c>
      <c r="Q1054" s="380" t="s">
        <v>275</v>
      </c>
      <c r="R1054" s="380" t="s">
        <v>275</v>
      </c>
      <c r="S1054" s="380" t="s">
        <v>275</v>
      </c>
      <c r="T1054" s="380" t="s">
        <v>275</v>
      </c>
      <c r="U1054" s="380" t="s">
        <v>275</v>
      </c>
      <c r="V1054" s="380" t="s">
        <v>275</v>
      </c>
      <c r="W1054" s="380" t="s">
        <v>275</v>
      </c>
      <c r="X1054" s="380" t="s">
        <v>275</v>
      </c>
      <c r="Y1054" s="380" t="s">
        <v>275</v>
      </c>
      <c r="Z1054" s="380" t="s">
        <v>275</v>
      </c>
      <c r="AA1054" s="380" t="s">
        <v>275</v>
      </c>
      <c r="AB1054" s="384" t="s">
        <v>275</v>
      </c>
      <c r="AC1054" s="777" t="s">
        <v>932</v>
      </c>
      <c r="AD1054" s="382" t="s">
        <v>275</v>
      </c>
      <c r="AE1054" s="383" t="s">
        <v>275</v>
      </c>
      <c r="AF1054" s="384" t="s">
        <v>275</v>
      </c>
      <c r="AG1054" s="381" t="s">
        <v>275</v>
      </c>
      <c r="AH1054" s="385" t="s">
        <v>275</v>
      </c>
      <c r="AI1054" s="386" t="s">
        <v>275</v>
      </c>
      <c r="AJ1054" s="94"/>
    </row>
    <row r="1055" spans="1:36" ht="26" outlineLevel="1" x14ac:dyDescent="0.3">
      <c r="A1055" s="376">
        <v>1038</v>
      </c>
      <c r="B1055" s="377" t="s">
        <v>275</v>
      </c>
      <c r="C1055" s="377" t="s">
        <v>275</v>
      </c>
      <c r="D1055" s="611" t="s">
        <v>1046</v>
      </c>
      <c r="E1055" s="611" t="s">
        <v>1046</v>
      </c>
      <c r="F1055" s="379" t="s">
        <v>275</v>
      </c>
      <c r="G1055" s="379" t="s">
        <v>275</v>
      </c>
      <c r="H1055" s="379" t="s">
        <v>275</v>
      </c>
      <c r="I1055" s="379">
        <v>311</v>
      </c>
      <c r="J1055" s="384" t="s">
        <v>925</v>
      </c>
      <c r="K1055" s="380" t="s">
        <v>275</v>
      </c>
      <c r="L1055" s="380" t="s">
        <v>275</v>
      </c>
      <c r="M1055" s="380" t="s">
        <v>275</v>
      </c>
      <c r="N1055" s="380" t="s">
        <v>275</v>
      </c>
      <c r="O1055" s="380" t="s">
        <v>275</v>
      </c>
      <c r="P1055" s="380" t="s">
        <v>275</v>
      </c>
      <c r="Q1055" s="380" t="s">
        <v>275</v>
      </c>
      <c r="R1055" s="380" t="s">
        <v>275</v>
      </c>
      <c r="S1055" s="380" t="s">
        <v>275</v>
      </c>
      <c r="T1055" s="380" t="s">
        <v>275</v>
      </c>
      <c r="U1055" s="380" t="s">
        <v>275</v>
      </c>
      <c r="V1055" s="380" t="s">
        <v>275</v>
      </c>
      <c r="W1055" s="380" t="s">
        <v>275</v>
      </c>
      <c r="X1055" s="380" t="s">
        <v>275</v>
      </c>
      <c r="Y1055" s="380" t="s">
        <v>275</v>
      </c>
      <c r="Z1055" s="380" t="s">
        <v>275</v>
      </c>
      <c r="AA1055" s="380" t="s">
        <v>275</v>
      </c>
      <c r="AB1055" s="384" t="s">
        <v>275</v>
      </c>
      <c r="AC1055" s="777" t="s">
        <v>932</v>
      </c>
      <c r="AD1055" s="382" t="s">
        <v>275</v>
      </c>
      <c r="AE1055" s="383" t="s">
        <v>275</v>
      </c>
      <c r="AF1055" s="384" t="s">
        <v>275</v>
      </c>
      <c r="AG1055" s="381" t="s">
        <v>275</v>
      </c>
      <c r="AH1055" s="385" t="s">
        <v>275</v>
      </c>
      <c r="AI1055" s="386" t="s">
        <v>275</v>
      </c>
      <c r="AJ1055" s="94"/>
    </row>
    <row r="1056" spans="1:36" ht="26" outlineLevel="1" x14ac:dyDescent="0.3">
      <c r="A1056" s="376">
        <v>1039</v>
      </c>
      <c r="B1056" s="377" t="s">
        <v>275</v>
      </c>
      <c r="C1056" s="377" t="s">
        <v>3090</v>
      </c>
      <c r="D1056" s="611" t="s">
        <v>1047</v>
      </c>
      <c r="E1056" s="611" t="s">
        <v>1047</v>
      </c>
      <c r="F1056" s="379" t="s">
        <v>275</v>
      </c>
      <c r="G1056" s="379" t="s">
        <v>275</v>
      </c>
      <c r="H1056" s="379" t="s">
        <v>275</v>
      </c>
      <c r="I1056" s="379">
        <v>312</v>
      </c>
      <c r="J1056" s="384" t="s">
        <v>925</v>
      </c>
      <c r="K1056" s="380" t="s">
        <v>275</v>
      </c>
      <c r="L1056" s="380" t="s">
        <v>275</v>
      </c>
      <c r="M1056" s="380" t="s">
        <v>275</v>
      </c>
      <c r="N1056" s="380" t="s">
        <v>275</v>
      </c>
      <c r="O1056" s="380" t="s">
        <v>275</v>
      </c>
      <c r="P1056" s="380" t="s">
        <v>275</v>
      </c>
      <c r="Q1056" s="380" t="s">
        <v>275</v>
      </c>
      <c r="R1056" s="380" t="s">
        <v>275</v>
      </c>
      <c r="S1056" s="380" t="s">
        <v>275</v>
      </c>
      <c r="T1056" s="380" t="s">
        <v>275</v>
      </c>
      <c r="U1056" s="380" t="s">
        <v>275</v>
      </c>
      <c r="V1056" s="380" t="s">
        <v>275</v>
      </c>
      <c r="W1056" s="380" t="s">
        <v>275</v>
      </c>
      <c r="X1056" s="380" t="s">
        <v>275</v>
      </c>
      <c r="Y1056" s="380" t="s">
        <v>275</v>
      </c>
      <c r="Z1056" s="380" t="s">
        <v>275</v>
      </c>
      <c r="AA1056" s="380" t="s">
        <v>275</v>
      </c>
      <c r="AB1056" s="384" t="s">
        <v>275</v>
      </c>
      <c r="AC1056" s="777" t="s">
        <v>932</v>
      </c>
      <c r="AD1056" s="382" t="s">
        <v>275</v>
      </c>
      <c r="AE1056" s="383" t="s">
        <v>275</v>
      </c>
      <c r="AF1056" s="384" t="s">
        <v>275</v>
      </c>
      <c r="AG1056" s="381" t="s">
        <v>275</v>
      </c>
      <c r="AH1056" s="385" t="s">
        <v>275</v>
      </c>
      <c r="AI1056" s="386" t="s">
        <v>275</v>
      </c>
      <c r="AJ1056" s="94"/>
    </row>
    <row r="1057" spans="1:36" ht="26" outlineLevel="1" x14ac:dyDescent="0.3">
      <c r="A1057" s="376">
        <v>1040</v>
      </c>
      <c r="B1057" s="377" t="s">
        <v>275</v>
      </c>
      <c r="C1057" s="377" t="s">
        <v>275</v>
      </c>
      <c r="D1057" s="611" t="s">
        <v>1048</v>
      </c>
      <c r="E1057" s="611" t="s">
        <v>1049</v>
      </c>
      <c r="F1057" s="379" t="s">
        <v>275</v>
      </c>
      <c r="G1057" s="379" t="s">
        <v>275</v>
      </c>
      <c r="H1057" s="379" t="s">
        <v>275</v>
      </c>
      <c r="I1057" s="379">
        <v>313</v>
      </c>
      <c r="J1057" s="384" t="s">
        <v>926</v>
      </c>
      <c r="K1057" s="380" t="s">
        <v>275</v>
      </c>
      <c r="L1057" s="380" t="s">
        <v>275</v>
      </c>
      <c r="M1057" s="380" t="s">
        <v>275</v>
      </c>
      <c r="N1057" s="380" t="s">
        <v>275</v>
      </c>
      <c r="O1057" s="380" t="s">
        <v>275</v>
      </c>
      <c r="P1057" s="380" t="s">
        <v>275</v>
      </c>
      <c r="Q1057" s="380" t="s">
        <v>275</v>
      </c>
      <c r="R1057" s="380" t="s">
        <v>275</v>
      </c>
      <c r="S1057" s="380" t="s">
        <v>275</v>
      </c>
      <c r="T1057" s="380" t="s">
        <v>275</v>
      </c>
      <c r="U1057" s="380" t="s">
        <v>275</v>
      </c>
      <c r="V1057" s="380" t="s">
        <v>275</v>
      </c>
      <c r="W1057" s="380" t="s">
        <v>275</v>
      </c>
      <c r="X1057" s="380" t="s">
        <v>275</v>
      </c>
      <c r="Y1057" s="380" t="s">
        <v>275</v>
      </c>
      <c r="Z1057" s="380" t="s">
        <v>275</v>
      </c>
      <c r="AA1057" s="380" t="s">
        <v>275</v>
      </c>
      <c r="AB1057" s="384" t="s">
        <v>275</v>
      </c>
      <c r="AC1057" s="777" t="s">
        <v>932</v>
      </c>
      <c r="AD1057" s="382" t="s">
        <v>275</v>
      </c>
      <c r="AE1057" s="383" t="s">
        <v>275</v>
      </c>
      <c r="AF1057" s="384" t="s">
        <v>275</v>
      </c>
      <c r="AG1057" s="381" t="s">
        <v>275</v>
      </c>
      <c r="AH1057" s="385" t="s">
        <v>275</v>
      </c>
      <c r="AI1057" s="386" t="s">
        <v>275</v>
      </c>
      <c r="AJ1057" s="94"/>
    </row>
    <row r="1058" spans="1:36" ht="26" outlineLevel="1" x14ac:dyDescent="0.3">
      <c r="A1058" s="165">
        <v>1041</v>
      </c>
      <c r="B1058" s="166" t="s">
        <v>923</v>
      </c>
      <c r="C1058" s="525" t="s">
        <v>4202</v>
      </c>
      <c r="D1058" s="187" t="s">
        <v>4203</v>
      </c>
      <c r="E1058" s="188" t="s">
        <v>3999</v>
      </c>
      <c r="F1058" s="189">
        <v>2</v>
      </c>
      <c r="G1058" s="190">
        <v>21</v>
      </c>
      <c r="H1058" s="190">
        <v>299</v>
      </c>
      <c r="I1058" s="190">
        <v>299</v>
      </c>
      <c r="J1058" s="170" t="s">
        <v>925</v>
      </c>
      <c r="K1058" s="170">
        <v>5.9534640430764306E-2</v>
      </c>
      <c r="L1058" s="170">
        <v>0</v>
      </c>
      <c r="M1058" s="170">
        <v>1.0809198278391945</v>
      </c>
      <c r="N1058" s="170">
        <v>0.37968519844562176</v>
      </c>
      <c r="O1058" s="170">
        <v>8.3772620734283681E-4</v>
      </c>
      <c r="P1058" s="170">
        <v>0.25013192035264803</v>
      </c>
      <c r="Q1058" s="170">
        <v>0</v>
      </c>
      <c r="R1058" s="170">
        <v>0</v>
      </c>
      <c r="S1058" s="170">
        <v>6.6254332033901173E-3</v>
      </c>
      <c r="T1058" s="170">
        <v>0</v>
      </c>
      <c r="U1058" s="170">
        <v>0</v>
      </c>
      <c r="V1058" s="170">
        <v>0</v>
      </c>
      <c r="W1058" s="170">
        <v>1.811237741449321</v>
      </c>
      <c r="X1058" s="170">
        <v>0</v>
      </c>
      <c r="Y1058" s="170">
        <v>1.6382695393002853E-3</v>
      </c>
      <c r="Z1058" s="170">
        <v>0</v>
      </c>
      <c r="AA1058" s="170">
        <v>0</v>
      </c>
      <c r="AB1058" s="170" t="s">
        <v>925</v>
      </c>
      <c r="AC1058" s="712" t="s">
        <v>1923</v>
      </c>
      <c r="AD1058" s="241" t="s">
        <v>275</v>
      </c>
      <c r="AE1058" s="193" t="s">
        <v>275</v>
      </c>
      <c r="AF1058" s="192" t="s">
        <v>275</v>
      </c>
      <c r="AG1058" s="191" t="s">
        <v>275</v>
      </c>
      <c r="AH1058" s="194" t="s">
        <v>275</v>
      </c>
      <c r="AI1058" s="169" t="s">
        <v>275</v>
      </c>
      <c r="AJ1058" s="94"/>
    </row>
    <row r="1059" spans="1:36" ht="26" outlineLevel="1" x14ac:dyDescent="0.3">
      <c r="A1059" s="145">
        <v>1042</v>
      </c>
      <c r="B1059" s="146" t="s">
        <v>923</v>
      </c>
      <c r="C1059" s="280" t="s">
        <v>3092</v>
      </c>
      <c r="D1059" s="145" t="s">
        <v>2224</v>
      </c>
      <c r="E1059" s="245" t="s">
        <v>275</v>
      </c>
      <c r="F1059" s="246" t="s">
        <v>275</v>
      </c>
      <c r="G1059" s="246" t="s">
        <v>275</v>
      </c>
      <c r="H1059" s="246" t="s">
        <v>275</v>
      </c>
      <c r="I1059" s="246" t="s">
        <v>275</v>
      </c>
      <c r="J1059" s="150" t="s">
        <v>925</v>
      </c>
      <c r="K1059" s="150">
        <f t="shared" ref="K1059:AA1059" si="447">K1060+K1061*$AD$1061</f>
        <v>5.8088742577268562</v>
      </c>
      <c r="L1059" s="150">
        <f t="shared" si="447"/>
        <v>3.7685383564875035</v>
      </c>
      <c r="M1059" s="150">
        <f t="shared" si="447"/>
        <v>20.07258042550141</v>
      </c>
      <c r="N1059" s="150">
        <f t="shared" si="447"/>
        <v>24.529811065218492</v>
      </c>
      <c r="O1059" s="150">
        <f t="shared" si="447"/>
        <v>5.9435703162234192</v>
      </c>
      <c r="P1059" s="150">
        <f t="shared" si="447"/>
        <v>8.9878023824566959</v>
      </c>
      <c r="Q1059" s="150">
        <f t="shared" si="447"/>
        <v>5.3301145326718418</v>
      </c>
      <c r="R1059" s="150">
        <f t="shared" si="447"/>
        <v>5.0371892231403042</v>
      </c>
      <c r="S1059" s="150">
        <f t="shared" si="447"/>
        <v>11.827298332704489</v>
      </c>
      <c r="T1059" s="150">
        <f t="shared" si="447"/>
        <v>7.9439112519377293</v>
      </c>
      <c r="U1059" s="150">
        <f t="shared" si="447"/>
        <v>10.772226788706631</v>
      </c>
      <c r="V1059" s="150">
        <f t="shared" si="447"/>
        <v>4.533925589573264</v>
      </c>
      <c r="W1059" s="150">
        <f t="shared" si="447"/>
        <v>60.841490036101575</v>
      </c>
      <c r="X1059" s="150">
        <f t="shared" si="447"/>
        <v>12.767111139145436</v>
      </c>
      <c r="Y1059" s="150">
        <f t="shared" si="447"/>
        <v>5.4134830449871316</v>
      </c>
      <c r="Z1059" s="150">
        <f t="shared" si="447"/>
        <v>0.57132735164254911</v>
      </c>
      <c r="AA1059" s="150">
        <f t="shared" si="447"/>
        <v>53.447705915693298</v>
      </c>
      <c r="AB1059" s="150" t="s">
        <v>925</v>
      </c>
      <c r="AC1059" s="405" t="s">
        <v>2742</v>
      </c>
      <c r="AD1059" s="247" t="s">
        <v>275</v>
      </c>
      <c r="AE1059" s="248" t="s">
        <v>275</v>
      </c>
      <c r="AF1059" s="249" t="s">
        <v>275</v>
      </c>
      <c r="AG1059" s="148" t="s">
        <v>275</v>
      </c>
      <c r="AH1059" s="250" t="s">
        <v>275</v>
      </c>
      <c r="AI1059" s="149" t="s">
        <v>275</v>
      </c>
      <c r="AJ1059" s="94"/>
    </row>
    <row r="1060" spans="1:36" ht="39" outlineLevel="1" x14ac:dyDescent="0.3">
      <c r="A1060" s="261">
        <v>1043</v>
      </c>
      <c r="B1060" s="262" t="s">
        <v>923</v>
      </c>
      <c r="C1060" s="262" t="s">
        <v>3092</v>
      </c>
      <c r="D1060" s="261" t="s">
        <v>2223</v>
      </c>
      <c r="E1060" s="262" t="s">
        <v>3975</v>
      </c>
      <c r="F1060" s="676" t="s">
        <v>275</v>
      </c>
      <c r="G1060" s="676" t="s">
        <v>275</v>
      </c>
      <c r="H1060" s="676" t="s">
        <v>275</v>
      </c>
      <c r="I1060" s="676">
        <v>256</v>
      </c>
      <c r="J1060" s="265" t="s">
        <v>925</v>
      </c>
      <c r="K1060" s="265">
        <v>1.8736360237906723E-2</v>
      </c>
      <c r="L1060" s="265">
        <v>0</v>
      </c>
      <c r="M1060" s="265">
        <v>4.9804341751936106E-2</v>
      </c>
      <c r="N1060" s="265">
        <v>1.7865563661332864E-3</v>
      </c>
      <c r="O1060" s="265">
        <v>9.6671842388123954E-6</v>
      </c>
      <c r="P1060" s="265">
        <v>9.045719511601648E-4</v>
      </c>
      <c r="Q1060" s="265">
        <v>0</v>
      </c>
      <c r="R1060" s="265">
        <v>0</v>
      </c>
      <c r="S1060" s="265">
        <v>0</v>
      </c>
      <c r="T1060" s="265">
        <v>0</v>
      </c>
      <c r="U1060" s="265">
        <v>0</v>
      </c>
      <c r="V1060" s="265">
        <v>0</v>
      </c>
      <c r="W1060" s="265">
        <v>1.3721397444339279E-2</v>
      </c>
      <c r="X1060" s="265">
        <v>5.0806142879394724E-3</v>
      </c>
      <c r="Y1060" s="265">
        <v>0</v>
      </c>
      <c r="Z1060" s="265">
        <v>0</v>
      </c>
      <c r="AA1060" s="265">
        <v>0</v>
      </c>
      <c r="AB1060" s="265" t="s">
        <v>925</v>
      </c>
      <c r="AC1060" s="781" t="s">
        <v>1967</v>
      </c>
      <c r="AD1060" s="265" t="s">
        <v>275</v>
      </c>
      <c r="AE1060" s="261" t="s">
        <v>275</v>
      </c>
      <c r="AF1060" s="274" t="s">
        <v>275</v>
      </c>
      <c r="AG1060" s="262" t="s">
        <v>275</v>
      </c>
      <c r="AH1060" s="782" t="s">
        <v>275</v>
      </c>
      <c r="AI1060" s="274">
        <v>9020</v>
      </c>
      <c r="AJ1060" s="94"/>
    </row>
    <row r="1061" spans="1:36" ht="91" outlineLevel="1" x14ac:dyDescent="0.3">
      <c r="A1061" s="292">
        <v>1044</v>
      </c>
      <c r="B1061" s="391" t="s">
        <v>923</v>
      </c>
      <c r="C1061" s="391" t="s">
        <v>439</v>
      </c>
      <c r="D1061" s="292" t="s">
        <v>440</v>
      </c>
      <c r="E1061" s="391" t="s">
        <v>275</v>
      </c>
      <c r="F1061" s="783" t="s">
        <v>275</v>
      </c>
      <c r="G1061" s="783" t="s">
        <v>275</v>
      </c>
      <c r="H1061" s="783" t="s">
        <v>275</v>
      </c>
      <c r="I1061" s="783" t="s">
        <v>275</v>
      </c>
      <c r="J1061" s="392" t="s">
        <v>926</v>
      </c>
      <c r="K1061" s="392">
        <f t="shared" ref="K1061:AA1061" si="448">K1062+K1063*K1106</f>
        <v>0.3184575843618922</v>
      </c>
      <c r="L1061" s="392">
        <f t="shared" si="448"/>
        <v>0.20726960960681268</v>
      </c>
      <c r="M1061" s="392">
        <f t="shared" si="448"/>
        <v>1.1012526846062209</v>
      </c>
      <c r="N1061" s="392">
        <f t="shared" si="448"/>
        <v>1.3490413479868795</v>
      </c>
      <c r="O1061" s="392">
        <f t="shared" si="448"/>
        <v>0.32689583569715491</v>
      </c>
      <c r="P1061" s="392">
        <f t="shared" si="448"/>
        <v>0.49427937957780438</v>
      </c>
      <c r="Q1061" s="392">
        <f t="shared" si="448"/>
        <v>0.29315629929695125</v>
      </c>
      <c r="R1061" s="392">
        <f t="shared" si="448"/>
        <v>0.2770454072727167</v>
      </c>
      <c r="S1061" s="392">
        <f t="shared" si="448"/>
        <v>0.65050140829874681</v>
      </c>
      <c r="T1061" s="392">
        <f t="shared" si="448"/>
        <v>0.43691511885657508</v>
      </c>
      <c r="U1061" s="392">
        <f t="shared" si="448"/>
        <v>0.59247247337886466</v>
      </c>
      <c r="V1061" s="392">
        <f t="shared" si="448"/>
        <v>0.2493659074265295</v>
      </c>
      <c r="W1061" s="392">
        <f t="shared" si="448"/>
        <v>3.3455272751261473</v>
      </c>
      <c r="X1061" s="392">
        <f t="shared" si="448"/>
        <v>0.70191167886716233</v>
      </c>
      <c r="Y1061" s="392">
        <f t="shared" si="448"/>
        <v>0.2977415674742922</v>
      </c>
      <c r="Z1061" s="392">
        <f t="shared" si="448"/>
        <v>3.1423004340340198E-2</v>
      </c>
      <c r="AA1061" s="392">
        <f t="shared" si="448"/>
        <v>2.9396238253631313</v>
      </c>
      <c r="AB1061" s="392" t="s">
        <v>926</v>
      </c>
      <c r="AC1061" s="778" t="s">
        <v>2343</v>
      </c>
      <c r="AD1061" s="409">
        <f>1/0.055</f>
        <v>18.181818181818183</v>
      </c>
      <c r="AE1061" s="410" t="s">
        <v>2744</v>
      </c>
      <c r="AF1061" s="784" t="s">
        <v>2745</v>
      </c>
      <c r="AG1061" s="356" t="s">
        <v>2520</v>
      </c>
      <c r="AH1061" s="779" t="s">
        <v>2517</v>
      </c>
      <c r="AI1061" s="353" t="s">
        <v>275</v>
      </c>
      <c r="AJ1061" s="94"/>
    </row>
    <row r="1062" spans="1:36" ht="65" outlineLevel="1" x14ac:dyDescent="0.3">
      <c r="A1062" s="165">
        <v>1045</v>
      </c>
      <c r="B1062" s="166" t="s">
        <v>275</v>
      </c>
      <c r="C1062" s="293" t="s">
        <v>439</v>
      </c>
      <c r="D1062" s="187" t="s">
        <v>440</v>
      </c>
      <c r="E1062" s="188" t="s">
        <v>3976</v>
      </c>
      <c r="F1062" s="189">
        <v>8</v>
      </c>
      <c r="G1062" s="190">
        <v>84</v>
      </c>
      <c r="H1062" s="190">
        <v>258</v>
      </c>
      <c r="I1062" s="190">
        <v>258</v>
      </c>
      <c r="J1062" s="170" t="s">
        <v>926</v>
      </c>
      <c r="K1062" s="170">
        <v>0.12602575428141183</v>
      </c>
      <c r="L1062" s="170">
        <v>6.4843081613703349E-3</v>
      </c>
      <c r="M1062" s="170">
        <v>1.0843530436271946</v>
      </c>
      <c r="N1062" s="170">
        <v>1.2299999562264994</v>
      </c>
      <c r="O1062" s="170">
        <v>0.26317762468990857</v>
      </c>
      <c r="P1062" s="170">
        <v>0.37491256371672305</v>
      </c>
      <c r="Q1062" s="170">
        <v>0</v>
      </c>
      <c r="R1062" s="170">
        <v>2.2499578994901501E-2</v>
      </c>
      <c r="S1062" s="170">
        <v>0.64473053793683699</v>
      </c>
      <c r="T1062" s="170">
        <v>0.11504850369710176</v>
      </c>
      <c r="U1062" s="170">
        <v>0</v>
      </c>
      <c r="V1062" s="170">
        <v>0</v>
      </c>
      <c r="W1062" s="170">
        <v>3.3209411761625387</v>
      </c>
      <c r="X1062" s="170">
        <v>0.66839170945828552</v>
      </c>
      <c r="Y1062" s="170">
        <v>0</v>
      </c>
      <c r="Z1062" s="170">
        <v>2.4270924292290916E-2</v>
      </c>
      <c r="AA1062" s="170">
        <v>2.8381180099502652</v>
      </c>
      <c r="AB1062" s="170" t="s">
        <v>926</v>
      </c>
      <c r="AC1062" s="712" t="s">
        <v>1923</v>
      </c>
      <c r="AD1062" s="241" t="s">
        <v>275</v>
      </c>
      <c r="AE1062" s="193" t="s">
        <v>275</v>
      </c>
      <c r="AF1062" s="242" t="s">
        <v>275</v>
      </c>
      <c r="AG1062" s="166" t="s">
        <v>275</v>
      </c>
      <c r="AH1062" s="171" t="s">
        <v>275</v>
      </c>
      <c r="AI1062" s="169" t="s">
        <v>275</v>
      </c>
      <c r="AJ1062" s="94"/>
    </row>
    <row r="1063" spans="1:36" ht="26" outlineLevel="1" x14ac:dyDescent="0.3">
      <c r="A1063" s="357">
        <v>1046</v>
      </c>
      <c r="B1063" s="358" t="s">
        <v>275</v>
      </c>
      <c r="C1063" s="358" t="s">
        <v>275</v>
      </c>
      <c r="D1063" s="357" t="s">
        <v>2342</v>
      </c>
      <c r="E1063" s="370" t="s">
        <v>275</v>
      </c>
      <c r="F1063" s="371" t="s">
        <v>275</v>
      </c>
      <c r="G1063" s="371" t="s">
        <v>275</v>
      </c>
      <c r="H1063" s="371" t="s">
        <v>275</v>
      </c>
      <c r="I1063" s="371" t="s">
        <v>275</v>
      </c>
      <c r="J1063" s="362" t="s">
        <v>275</v>
      </c>
      <c r="K1063" s="299">
        <v>1.6E-2</v>
      </c>
      <c r="L1063" s="299">
        <v>1.6E-2</v>
      </c>
      <c r="M1063" s="299">
        <v>1.6E-2</v>
      </c>
      <c r="N1063" s="299">
        <v>1.6E-2</v>
      </c>
      <c r="O1063" s="299">
        <v>1.6E-2</v>
      </c>
      <c r="P1063" s="299">
        <v>1.6E-2</v>
      </c>
      <c r="Q1063" s="299">
        <v>1.6E-2</v>
      </c>
      <c r="R1063" s="299">
        <v>1.6E-2</v>
      </c>
      <c r="S1063" s="299">
        <v>1.6E-2</v>
      </c>
      <c r="T1063" s="299">
        <v>1.6E-2</v>
      </c>
      <c r="U1063" s="299">
        <v>1.6E-2</v>
      </c>
      <c r="V1063" s="299">
        <v>1.6E-2</v>
      </c>
      <c r="W1063" s="299">
        <v>1.6E-2</v>
      </c>
      <c r="X1063" s="299">
        <v>1.6E-2</v>
      </c>
      <c r="Y1063" s="299">
        <v>1.6E-2</v>
      </c>
      <c r="Z1063" s="299">
        <v>1.6E-2</v>
      </c>
      <c r="AA1063" s="299">
        <v>1.6E-2</v>
      </c>
      <c r="AB1063" s="362" t="s">
        <v>275</v>
      </c>
      <c r="AC1063" s="780" t="s">
        <v>2780</v>
      </c>
      <c r="AD1063" s="372" t="s">
        <v>275</v>
      </c>
      <c r="AE1063" s="304" t="s">
        <v>275</v>
      </c>
      <c r="AF1063" s="772" t="s">
        <v>275</v>
      </c>
      <c r="AG1063" s="361" t="s">
        <v>275</v>
      </c>
      <c r="AH1063" s="304" t="s">
        <v>275</v>
      </c>
      <c r="AI1063" s="359" t="s">
        <v>275</v>
      </c>
      <c r="AJ1063" s="94"/>
    </row>
    <row r="1064" spans="1:36" ht="26" outlineLevel="1" x14ac:dyDescent="0.3">
      <c r="A1064" s="145">
        <v>1047</v>
      </c>
      <c r="B1064" s="146" t="s">
        <v>923</v>
      </c>
      <c r="C1064" s="148" t="s">
        <v>3093</v>
      </c>
      <c r="D1064" s="248" t="s">
        <v>2229</v>
      </c>
      <c r="E1064" s="245" t="s">
        <v>275</v>
      </c>
      <c r="F1064" s="246" t="s">
        <v>275</v>
      </c>
      <c r="G1064" s="246" t="s">
        <v>275</v>
      </c>
      <c r="H1064" s="246" t="s">
        <v>275</v>
      </c>
      <c r="I1064" s="246" t="s">
        <v>275</v>
      </c>
      <c r="J1064" s="150" t="s">
        <v>925</v>
      </c>
      <c r="K1064" s="150">
        <f t="shared" ref="K1064:AA1064" si="449">K1068+K1072*$AD$1072+K1073*$AD$1073+K1074*$AD$1074</f>
        <v>1.2969975289069702</v>
      </c>
      <c r="L1064" s="150">
        <f t="shared" si="449"/>
        <v>1.2324292573086024</v>
      </c>
      <c r="M1064" s="150">
        <f t="shared" si="449"/>
        <v>12.623310774040819</v>
      </c>
      <c r="N1064" s="150">
        <f t="shared" si="449"/>
        <v>2.8721451893141627</v>
      </c>
      <c r="O1064" s="150">
        <f t="shared" si="449"/>
        <v>6.5890596734934732</v>
      </c>
      <c r="P1064" s="150">
        <f t="shared" si="449"/>
        <v>2.6725797816074621</v>
      </c>
      <c r="Q1064" s="150">
        <f t="shared" si="449"/>
        <v>5.6319984503776732</v>
      </c>
      <c r="R1064" s="150">
        <f t="shared" si="449"/>
        <v>2.7499265705400511</v>
      </c>
      <c r="S1064" s="150">
        <f t="shared" si="449"/>
        <v>9.5780075111389991</v>
      </c>
      <c r="T1064" s="150">
        <f t="shared" si="449"/>
        <v>5.8190309191124854</v>
      </c>
      <c r="U1064" s="150">
        <f t="shared" si="449"/>
        <v>13.706542460226453</v>
      </c>
      <c r="V1064" s="150">
        <f t="shared" si="449"/>
        <v>1.8354843042738935</v>
      </c>
      <c r="W1064" s="150">
        <f t="shared" si="449"/>
        <v>18.821243207198343</v>
      </c>
      <c r="X1064" s="150">
        <f t="shared" si="449"/>
        <v>0.56982709277092147</v>
      </c>
      <c r="Y1064" s="150">
        <f t="shared" si="449"/>
        <v>2.2786648207425864</v>
      </c>
      <c r="Z1064" s="150">
        <f t="shared" si="449"/>
        <v>6.9010482823000752</v>
      </c>
      <c r="AA1064" s="150">
        <f t="shared" si="449"/>
        <v>0.53113904192513262</v>
      </c>
      <c r="AB1064" s="150" t="s">
        <v>925</v>
      </c>
      <c r="AC1064" s="148" t="s">
        <v>2751</v>
      </c>
      <c r="AD1064" s="247" t="s">
        <v>275</v>
      </c>
      <c r="AE1064" s="248" t="s">
        <v>275</v>
      </c>
      <c r="AF1064" s="249" t="s">
        <v>275</v>
      </c>
      <c r="AG1064" s="148" t="s">
        <v>275</v>
      </c>
      <c r="AH1064" s="250" t="s">
        <v>275</v>
      </c>
      <c r="AI1064" s="149" t="s">
        <v>275</v>
      </c>
      <c r="AJ1064" s="94"/>
    </row>
    <row r="1065" spans="1:36" ht="26" outlineLevel="1" x14ac:dyDescent="0.3">
      <c r="A1065" s="145">
        <v>1048</v>
      </c>
      <c r="B1065" s="146" t="s">
        <v>923</v>
      </c>
      <c r="C1065" s="148" t="s">
        <v>3093</v>
      </c>
      <c r="D1065" s="248" t="s">
        <v>2228</v>
      </c>
      <c r="E1065" s="245" t="s">
        <v>275</v>
      </c>
      <c r="F1065" s="246" t="s">
        <v>275</v>
      </c>
      <c r="G1065" s="246" t="s">
        <v>275</v>
      </c>
      <c r="H1065" s="246" t="s">
        <v>275</v>
      </c>
      <c r="I1065" s="246" t="s">
        <v>275</v>
      </c>
      <c r="J1065" s="150" t="s">
        <v>925</v>
      </c>
      <c r="K1065" s="150">
        <f t="shared" ref="K1065:AA1065" si="450">K1068+K1072*$AD$1072+K1073*$AD$1073</f>
        <v>1.2962237149020348</v>
      </c>
      <c r="L1065" s="150">
        <f t="shared" si="450"/>
        <v>1.2319061128851736</v>
      </c>
      <c r="M1065" s="150">
        <f t="shared" si="450"/>
        <v>12.622163891733441</v>
      </c>
      <c r="N1065" s="150">
        <f t="shared" si="450"/>
        <v>2.6796344349019559</v>
      </c>
      <c r="O1065" s="150">
        <f t="shared" si="450"/>
        <v>6.583483552451761</v>
      </c>
      <c r="P1065" s="150">
        <f t="shared" si="450"/>
        <v>2.6676230734692323</v>
      </c>
      <c r="Q1065" s="150">
        <f t="shared" si="450"/>
        <v>5.5610367232315117</v>
      </c>
      <c r="R1065" s="150">
        <f t="shared" si="450"/>
        <v>2.7147673956233831</v>
      </c>
      <c r="S1065" s="150">
        <f t="shared" si="450"/>
        <v>9.5633001465774718</v>
      </c>
      <c r="T1065" s="150">
        <f t="shared" si="450"/>
        <v>5.7845553354268979</v>
      </c>
      <c r="U1065" s="150">
        <f t="shared" si="450"/>
        <v>13.56098815503743</v>
      </c>
      <c r="V1065" s="150">
        <f t="shared" si="450"/>
        <v>1.0837758981989654</v>
      </c>
      <c r="W1065" s="150">
        <f t="shared" si="450"/>
        <v>18.820424756748313</v>
      </c>
      <c r="X1065" s="150">
        <f t="shared" si="450"/>
        <v>0.5416519580925051</v>
      </c>
      <c r="Y1065" s="150">
        <f t="shared" si="450"/>
        <v>2.2290518318057986</v>
      </c>
      <c r="Z1065" s="150">
        <f t="shared" si="450"/>
        <v>6.9010482823000752</v>
      </c>
      <c r="AA1065" s="150">
        <f t="shared" si="450"/>
        <v>0.53113904192513262</v>
      </c>
      <c r="AB1065" s="150" t="s">
        <v>925</v>
      </c>
      <c r="AC1065" s="148" t="s">
        <v>2751</v>
      </c>
      <c r="AD1065" s="247" t="s">
        <v>275</v>
      </c>
      <c r="AE1065" s="248" t="s">
        <v>275</v>
      </c>
      <c r="AF1065" s="249" t="s">
        <v>275</v>
      </c>
      <c r="AG1065" s="148" t="s">
        <v>275</v>
      </c>
      <c r="AH1065" s="250" t="s">
        <v>275</v>
      </c>
      <c r="AI1065" s="149" t="s">
        <v>275</v>
      </c>
      <c r="AJ1065" s="94"/>
    </row>
    <row r="1066" spans="1:36" ht="26" outlineLevel="1" x14ac:dyDescent="0.3">
      <c r="A1066" s="145">
        <v>1049</v>
      </c>
      <c r="B1066" s="146" t="s">
        <v>923</v>
      </c>
      <c r="C1066" s="148" t="s">
        <v>3093</v>
      </c>
      <c r="D1066" s="248" t="s">
        <v>2227</v>
      </c>
      <c r="E1066" s="245" t="s">
        <v>275</v>
      </c>
      <c r="F1066" s="246" t="s">
        <v>275</v>
      </c>
      <c r="G1066" s="246" t="s">
        <v>275</v>
      </c>
      <c r="H1066" s="246" t="s">
        <v>275</v>
      </c>
      <c r="I1066" s="246" t="s">
        <v>275</v>
      </c>
      <c r="J1066" s="150" t="s">
        <v>925</v>
      </c>
      <c r="K1066" s="150">
        <f t="shared" ref="K1066:AA1066" si="451">K1068+K1072*$AD$1072+K1074*$AD$1074</f>
        <v>0.46036043519228514</v>
      </c>
      <c r="L1066" s="150">
        <f t="shared" si="451"/>
        <v>1.2075890169128665</v>
      </c>
      <c r="M1066" s="150">
        <f t="shared" si="451"/>
        <v>6.6426414698412772</v>
      </c>
      <c r="N1066" s="150">
        <f t="shared" si="451"/>
        <v>2.7144956049742923</v>
      </c>
      <c r="O1066" s="150">
        <f t="shared" si="451"/>
        <v>1.2555671982229419</v>
      </c>
      <c r="P1066" s="150">
        <f t="shared" si="451"/>
        <v>1.8387712635138187</v>
      </c>
      <c r="Q1066" s="150">
        <f t="shared" si="451"/>
        <v>3.2573973903730113</v>
      </c>
      <c r="R1066" s="150">
        <f t="shared" si="451"/>
        <v>2.2234670745721683</v>
      </c>
      <c r="S1066" s="150">
        <f t="shared" si="451"/>
        <v>5.3767627047776463</v>
      </c>
      <c r="T1066" s="150">
        <f t="shared" si="451"/>
        <v>4.8500372563657175</v>
      </c>
      <c r="U1066" s="150">
        <f t="shared" si="451"/>
        <v>1.5445044717586667</v>
      </c>
      <c r="V1066" s="150">
        <f t="shared" si="451"/>
        <v>1.8163115481367673</v>
      </c>
      <c r="W1066" s="150">
        <f t="shared" si="451"/>
        <v>7.1413101900404596</v>
      </c>
      <c r="X1066" s="150">
        <f t="shared" si="451"/>
        <v>0.44665290100732918</v>
      </c>
      <c r="Y1066" s="150">
        <f t="shared" si="451"/>
        <v>1.8747530062805871</v>
      </c>
      <c r="Z1066" s="150">
        <f t="shared" si="451"/>
        <v>6.2158737989493709</v>
      </c>
      <c r="AA1066" s="150">
        <f t="shared" si="451"/>
        <v>0.53113904192513262</v>
      </c>
      <c r="AB1066" s="150" t="s">
        <v>925</v>
      </c>
      <c r="AC1066" s="148" t="s">
        <v>2752</v>
      </c>
      <c r="AD1066" s="247" t="s">
        <v>275</v>
      </c>
      <c r="AE1066" s="248" t="s">
        <v>275</v>
      </c>
      <c r="AF1066" s="249" t="s">
        <v>275</v>
      </c>
      <c r="AG1066" s="148" t="s">
        <v>275</v>
      </c>
      <c r="AH1066" s="250" t="s">
        <v>275</v>
      </c>
      <c r="AI1066" s="149" t="s">
        <v>275</v>
      </c>
      <c r="AJ1066" s="94"/>
    </row>
    <row r="1067" spans="1:36" ht="26" outlineLevel="1" x14ac:dyDescent="0.3">
      <c r="A1067" s="145">
        <v>1050</v>
      </c>
      <c r="B1067" s="146" t="s">
        <v>923</v>
      </c>
      <c r="C1067" s="148" t="s">
        <v>3093</v>
      </c>
      <c r="D1067" s="248" t="s">
        <v>2226</v>
      </c>
      <c r="E1067" s="245" t="s">
        <v>275</v>
      </c>
      <c r="F1067" s="246" t="s">
        <v>275</v>
      </c>
      <c r="G1067" s="246" t="s">
        <v>275</v>
      </c>
      <c r="H1067" s="246" t="s">
        <v>275</v>
      </c>
      <c r="I1067" s="246" t="s">
        <v>275</v>
      </c>
      <c r="J1067" s="150" t="s">
        <v>925</v>
      </c>
      <c r="K1067" s="150">
        <f t="shared" ref="K1067:AA1067" si="452">K1068+K1072*$AD$1072</f>
        <v>0.45958662118734983</v>
      </c>
      <c r="L1067" s="150">
        <f t="shared" si="452"/>
        <v>1.2070658724894376</v>
      </c>
      <c r="M1067" s="150">
        <f t="shared" si="452"/>
        <v>6.6414945875338995</v>
      </c>
      <c r="N1067" s="150">
        <f t="shared" si="452"/>
        <v>2.5219848505620854</v>
      </c>
      <c r="O1067" s="150">
        <f t="shared" si="452"/>
        <v>1.2499910771812293</v>
      </c>
      <c r="P1067" s="150">
        <f t="shared" si="452"/>
        <v>1.8338145553755887</v>
      </c>
      <c r="Q1067" s="150">
        <f t="shared" si="452"/>
        <v>3.1864356632268498</v>
      </c>
      <c r="R1067" s="150">
        <f t="shared" si="452"/>
        <v>2.1883078996555003</v>
      </c>
      <c r="S1067" s="150">
        <f t="shared" si="452"/>
        <v>5.3620553402161182</v>
      </c>
      <c r="T1067" s="150">
        <f t="shared" si="452"/>
        <v>4.81556167268013</v>
      </c>
      <c r="U1067" s="150">
        <f t="shared" si="452"/>
        <v>1.3989501665696431</v>
      </c>
      <c r="V1067" s="150">
        <f t="shared" si="452"/>
        <v>1.0646031420618391</v>
      </c>
      <c r="W1067" s="150">
        <f t="shared" si="452"/>
        <v>7.1404917395904297</v>
      </c>
      <c r="X1067" s="150">
        <f t="shared" si="452"/>
        <v>0.41847776632891281</v>
      </c>
      <c r="Y1067" s="150">
        <f t="shared" si="452"/>
        <v>1.8251400173437995</v>
      </c>
      <c r="Z1067" s="150">
        <f t="shared" si="452"/>
        <v>6.2158737989493709</v>
      </c>
      <c r="AA1067" s="150">
        <f t="shared" si="452"/>
        <v>0.53113904192513262</v>
      </c>
      <c r="AB1067" s="150" t="s">
        <v>925</v>
      </c>
      <c r="AC1067" s="148" t="s">
        <v>2231</v>
      </c>
      <c r="AD1067" s="247" t="s">
        <v>275</v>
      </c>
      <c r="AE1067" s="248" t="s">
        <v>275</v>
      </c>
      <c r="AF1067" s="249" t="s">
        <v>275</v>
      </c>
      <c r="AG1067" s="148" t="s">
        <v>275</v>
      </c>
      <c r="AH1067" s="250" t="s">
        <v>275</v>
      </c>
      <c r="AI1067" s="149" t="s">
        <v>275</v>
      </c>
      <c r="AJ1067" s="94"/>
    </row>
    <row r="1068" spans="1:36" outlineLevel="1" x14ac:dyDescent="0.3">
      <c r="A1068" s="145">
        <v>1051</v>
      </c>
      <c r="B1068" s="146" t="s">
        <v>923</v>
      </c>
      <c r="C1068" s="148" t="s">
        <v>3093</v>
      </c>
      <c r="D1068" s="248" t="s">
        <v>2225</v>
      </c>
      <c r="E1068" s="245" t="s">
        <v>275</v>
      </c>
      <c r="F1068" s="246" t="s">
        <v>275</v>
      </c>
      <c r="G1068" s="246" t="s">
        <v>275</v>
      </c>
      <c r="H1068" s="246" t="s">
        <v>275</v>
      </c>
      <c r="I1068" s="246" t="s">
        <v>275</v>
      </c>
      <c r="J1068" s="150" t="s">
        <v>925</v>
      </c>
      <c r="K1068" s="150">
        <f t="shared" ref="K1068:AA1068" si="453">K1069*$AD$1069+K1071</f>
        <v>0.40109749500296665</v>
      </c>
      <c r="L1068" s="150">
        <f t="shared" si="453"/>
        <v>1.0127930261759004</v>
      </c>
      <c r="M1068" s="150">
        <f t="shared" si="453"/>
        <v>6.6017831499970718</v>
      </c>
      <c r="N1068" s="150">
        <f t="shared" si="453"/>
        <v>1.470451524269196</v>
      </c>
      <c r="O1068" s="150">
        <f t="shared" si="453"/>
        <v>1.171585775644145</v>
      </c>
      <c r="P1068" s="150">
        <f t="shared" si="453"/>
        <v>1.8166035749774991</v>
      </c>
      <c r="Q1068" s="150">
        <f t="shared" si="453"/>
        <v>2.3886074034078444</v>
      </c>
      <c r="R1068" s="150">
        <f t="shared" si="453"/>
        <v>2.0499984330936685</v>
      </c>
      <c r="S1068" s="150">
        <f t="shared" si="453"/>
        <v>5.2515282681639333</v>
      </c>
      <c r="T1068" s="150">
        <f t="shared" si="453"/>
        <v>4.3882920179838623</v>
      </c>
      <c r="U1068" s="150">
        <f t="shared" si="453"/>
        <v>1.2975681484653743</v>
      </c>
      <c r="V1068" s="150">
        <f t="shared" si="453"/>
        <v>0.61566506818442013</v>
      </c>
      <c r="W1068" s="150">
        <f t="shared" si="453"/>
        <v>7.1155246756986417</v>
      </c>
      <c r="X1068" s="150">
        <f t="shared" si="453"/>
        <v>0.31972021505768977</v>
      </c>
      <c r="Y1068" s="150">
        <f t="shared" si="453"/>
        <v>1.3439953480122493</v>
      </c>
      <c r="Z1068" s="150">
        <f t="shared" si="453"/>
        <v>6.212983125076561</v>
      </c>
      <c r="AA1068" s="150">
        <f t="shared" si="453"/>
        <v>0.53113904192513262</v>
      </c>
      <c r="AB1068" s="150" t="s">
        <v>925</v>
      </c>
      <c r="AC1068" s="148" t="s">
        <v>2230</v>
      </c>
      <c r="AD1068" s="247" t="s">
        <v>275</v>
      </c>
      <c r="AE1068" s="248" t="s">
        <v>275</v>
      </c>
      <c r="AF1068" s="249" t="s">
        <v>275</v>
      </c>
      <c r="AG1068" s="148" t="s">
        <v>275</v>
      </c>
      <c r="AH1068" s="250" t="s">
        <v>275</v>
      </c>
      <c r="AI1068" s="149" t="s">
        <v>275</v>
      </c>
      <c r="AJ1068" s="94"/>
    </row>
    <row r="1069" spans="1:36" ht="52" outlineLevel="1" x14ac:dyDescent="0.3">
      <c r="A1069" s="165">
        <v>1052</v>
      </c>
      <c r="B1069" s="166" t="s">
        <v>275</v>
      </c>
      <c r="C1069" s="293" t="s">
        <v>275</v>
      </c>
      <c r="D1069" s="187" t="s">
        <v>1056</v>
      </c>
      <c r="E1069" s="188" t="s">
        <v>3978</v>
      </c>
      <c r="F1069" s="189">
        <v>2</v>
      </c>
      <c r="G1069" s="190">
        <v>20</v>
      </c>
      <c r="H1069" s="190">
        <v>242</v>
      </c>
      <c r="I1069" s="190">
        <v>242</v>
      </c>
      <c r="J1069" s="170" t="s">
        <v>1025</v>
      </c>
      <c r="K1069" s="170">
        <v>0.10715353100394008</v>
      </c>
      <c r="L1069" s="170">
        <v>2.7245943623643583E-2</v>
      </c>
      <c r="M1069" s="170">
        <v>0.22318433150135111</v>
      </c>
      <c r="N1069" s="170">
        <v>0.15131716983421153</v>
      </c>
      <c r="O1069" s="170">
        <v>1.0525886860418789</v>
      </c>
      <c r="P1069" s="170">
        <v>4.5415041288019257E-2</v>
      </c>
      <c r="Q1069" s="170">
        <v>6.9325357375478069E-2</v>
      </c>
      <c r="R1069" s="170">
        <v>0.21541892110088956</v>
      </c>
      <c r="S1069" s="170">
        <v>5.1995972695091384</v>
      </c>
      <c r="T1069" s="170">
        <v>3.1304859877711658E-2</v>
      </c>
      <c r="U1069" s="170">
        <v>0</v>
      </c>
      <c r="V1069" s="170">
        <v>0.87952152597774302</v>
      </c>
      <c r="W1069" s="170">
        <v>1.2366052480607934</v>
      </c>
      <c r="X1069" s="170">
        <v>0.32338736027667503</v>
      </c>
      <c r="Y1069" s="170">
        <v>0.195155007074616</v>
      </c>
      <c r="Z1069" s="170">
        <v>7.7585756450030079</v>
      </c>
      <c r="AA1069" s="170">
        <v>8.0412213100267971E-3</v>
      </c>
      <c r="AB1069" s="170" t="s">
        <v>1025</v>
      </c>
      <c r="AC1069" s="191" t="s">
        <v>1923</v>
      </c>
      <c r="AD1069" s="241">
        <v>0.7</v>
      </c>
      <c r="AE1069" s="193" t="s">
        <v>1057</v>
      </c>
      <c r="AF1069" s="242" t="s">
        <v>275</v>
      </c>
      <c r="AG1069" s="191" t="s">
        <v>1845</v>
      </c>
      <c r="AH1069" s="375" t="s">
        <v>900</v>
      </c>
      <c r="AI1069" s="282" t="s">
        <v>275</v>
      </c>
      <c r="AJ1069" s="94"/>
    </row>
    <row r="1070" spans="1:36" ht="65" outlineLevel="1" x14ac:dyDescent="0.3">
      <c r="A1070" s="251">
        <v>1053</v>
      </c>
      <c r="B1070" s="252" t="s">
        <v>275</v>
      </c>
      <c r="C1070" s="252" t="s">
        <v>275</v>
      </c>
      <c r="D1070" s="729" t="s">
        <v>1058</v>
      </c>
      <c r="E1070" s="730" t="s">
        <v>275</v>
      </c>
      <c r="F1070" s="253">
        <v>2</v>
      </c>
      <c r="G1070" s="253">
        <v>20</v>
      </c>
      <c r="H1070" s="253">
        <v>9016</v>
      </c>
      <c r="I1070" s="253" t="s">
        <v>275</v>
      </c>
      <c r="J1070" s="254" t="s">
        <v>925</v>
      </c>
      <c r="K1070" s="254">
        <v>0.32609002330020836</v>
      </c>
      <c r="L1070" s="254">
        <v>0.99372086563935058</v>
      </c>
      <c r="M1070" s="254">
        <v>6.6429953730475244</v>
      </c>
      <c r="N1070" s="254">
        <v>1.3645295053852478</v>
      </c>
      <c r="O1070" s="254">
        <v>0.43477369541482908</v>
      </c>
      <c r="P1070" s="254">
        <v>1.7848130460758858</v>
      </c>
      <c r="Q1070" s="254">
        <v>2.3400796532450059</v>
      </c>
      <c r="R1070" s="254">
        <v>1.8992051883230461</v>
      </c>
      <c r="S1070" s="254">
        <v>1.6094891543622847</v>
      </c>
      <c r="T1070" s="254">
        <v>4.3663786160694675</v>
      </c>
      <c r="U1070" s="254">
        <v>1.2975681484653743</v>
      </c>
      <c r="V1070" s="254">
        <v>0</v>
      </c>
      <c r="W1070" s="254">
        <v>6.4548382004869298</v>
      </c>
      <c r="X1070" s="254">
        <v>9.3349062864017229E-2</v>
      </c>
      <c r="Y1070" s="254">
        <v>1.2073868430600183</v>
      </c>
      <c r="Z1070" s="254">
        <v>0.78198017357445671</v>
      </c>
      <c r="AA1070" s="254">
        <v>0.52551018700811358</v>
      </c>
      <c r="AB1070" s="254" t="s">
        <v>925</v>
      </c>
      <c r="AC1070" s="255" t="s">
        <v>1993</v>
      </c>
      <c r="AD1070" s="256" t="s">
        <v>275</v>
      </c>
      <c r="AE1070" s="257" t="s">
        <v>275</v>
      </c>
      <c r="AF1070" s="258" t="s">
        <v>275</v>
      </c>
      <c r="AG1070" s="255" t="s">
        <v>275</v>
      </c>
      <c r="AH1070" s="259" t="s">
        <v>275</v>
      </c>
      <c r="AI1070" s="260">
        <v>9016</v>
      </c>
      <c r="AJ1070" s="94"/>
    </row>
    <row r="1071" spans="1:36" ht="26" outlineLevel="1" x14ac:dyDescent="0.3">
      <c r="A1071" s="261">
        <v>1054</v>
      </c>
      <c r="B1071" s="262" t="s">
        <v>275</v>
      </c>
      <c r="C1071" s="262" t="s">
        <v>3093</v>
      </c>
      <c r="D1071" s="261" t="s">
        <v>1059</v>
      </c>
      <c r="E1071" s="263" t="s">
        <v>1060</v>
      </c>
      <c r="F1071" s="264" t="s">
        <v>275</v>
      </c>
      <c r="G1071" s="264" t="s">
        <v>275</v>
      </c>
      <c r="H1071" s="264" t="s">
        <v>275</v>
      </c>
      <c r="I1071" s="264">
        <v>243</v>
      </c>
      <c r="J1071" s="265" t="s">
        <v>925</v>
      </c>
      <c r="K1071" s="265">
        <v>0.32609002330020859</v>
      </c>
      <c r="L1071" s="265">
        <v>0.9937208656393498</v>
      </c>
      <c r="M1071" s="265">
        <v>6.4455541179461262</v>
      </c>
      <c r="N1071" s="265">
        <v>1.364529505385248</v>
      </c>
      <c r="O1071" s="265">
        <v>0.43477369541482985</v>
      </c>
      <c r="P1071" s="265">
        <v>1.7848130460758858</v>
      </c>
      <c r="Q1071" s="265">
        <v>2.3400796532450099</v>
      </c>
      <c r="R1071" s="265">
        <v>1.8992051883230456</v>
      </c>
      <c r="S1071" s="265">
        <v>1.6118101795075366</v>
      </c>
      <c r="T1071" s="265">
        <v>4.366378616069464</v>
      </c>
      <c r="U1071" s="265">
        <v>1.2975681484653743</v>
      </c>
      <c r="V1071" s="265">
        <v>0</v>
      </c>
      <c r="W1071" s="265">
        <v>6.2499010020560863</v>
      </c>
      <c r="X1071" s="265">
        <v>9.3349062864017243E-2</v>
      </c>
      <c r="Y1071" s="265">
        <v>1.2073868430600181</v>
      </c>
      <c r="Z1071" s="265">
        <v>0.78198017357445637</v>
      </c>
      <c r="AA1071" s="265">
        <v>0.5255101870081138</v>
      </c>
      <c r="AB1071" s="265" t="s">
        <v>925</v>
      </c>
      <c r="AC1071" s="781" t="s">
        <v>1967</v>
      </c>
      <c r="AD1071" s="270" t="s">
        <v>275</v>
      </c>
      <c r="AE1071" s="271" t="s">
        <v>275</v>
      </c>
      <c r="AF1071" s="272" t="s">
        <v>275</v>
      </c>
      <c r="AG1071" s="269" t="s">
        <v>275</v>
      </c>
      <c r="AH1071" s="273" t="s">
        <v>275</v>
      </c>
      <c r="AI1071" s="274">
        <v>9016</v>
      </c>
      <c r="AJ1071" s="94"/>
    </row>
    <row r="1072" spans="1:36" ht="26" outlineLevel="1" x14ac:dyDescent="0.3">
      <c r="A1072" s="165">
        <v>1055</v>
      </c>
      <c r="B1072" s="166" t="s">
        <v>923</v>
      </c>
      <c r="C1072" s="293" t="s">
        <v>275</v>
      </c>
      <c r="D1072" s="187" t="s">
        <v>1061</v>
      </c>
      <c r="E1072" s="188" t="s">
        <v>3979</v>
      </c>
      <c r="F1072" s="189">
        <v>2</v>
      </c>
      <c r="G1072" s="190">
        <v>20</v>
      </c>
      <c r="H1072" s="190">
        <v>246</v>
      </c>
      <c r="I1072" s="190">
        <v>246</v>
      </c>
      <c r="J1072" s="170" t="s">
        <v>926</v>
      </c>
      <c r="K1072" s="170">
        <v>5.8489126184383192E-2</v>
      </c>
      <c r="L1072" s="170">
        <v>0.19427284631353733</v>
      </c>
      <c r="M1072" s="170">
        <v>3.9711437536827779E-2</v>
      </c>
      <c r="N1072" s="170">
        <v>1.0515333262928896</v>
      </c>
      <c r="O1072" s="170">
        <v>7.8405301537084152E-2</v>
      </c>
      <c r="P1072" s="170">
        <v>1.7210980398089555E-2</v>
      </c>
      <c r="Q1072" s="170">
        <v>0.79782825981900529</v>
      </c>
      <c r="R1072" s="170">
        <v>0.13830946656183185</v>
      </c>
      <c r="S1072" s="170">
        <v>0.11052707205218507</v>
      </c>
      <c r="T1072" s="170">
        <v>0.42726965469626782</v>
      </c>
      <c r="U1072" s="170">
        <v>0.10138201810426882</v>
      </c>
      <c r="V1072" s="170">
        <v>0.44893807387741907</v>
      </c>
      <c r="W1072" s="170">
        <v>2.4967063891788467E-2</v>
      </c>
      <c r="X1072" s="170">
        <v>9.8757551271223043E-2</v>
      </c>
      <c r="Y1072" s="170">
        <v>0.48114466933155015</v>
      </c>
      <c r="Z1072" s="170">
        <v>2.8906738728099813E-3</v>
      </c>
      <c r="AA1072" s="170">
        <v>0</v>
      </c>
      <c r="AB1072" s="170" t="s">
        <v>926</v>
      </c>
      <c r="AC1072" s="191" t="s">
        <v>1923</v>
      </c>
      <c r="AD1072" s="241">
        <v>1</v>
      </c>
      <c r="AE1072" s="193" t="s">
        <v>2719</v>
      </c>
      <c r="AF1072" s="192" t="s">
        <v>275</v>
      </c>
      <c r="AG1072" s="191" t="s">
        <v>1399</v>
      </c>
      <c r="AH1072" s="194" t="s">
        <v>275</v>
      </c>
      <c r="AI1072" s="169" t="s">
        <v>275</v>
      </c>
      <c r="AJ1072" s="94"/>
    </row>
    <row r="1073" spans="1:36" ht="78" outlineLevel="1" x14ac:dyDescent="0.3">
      <c r="A1073" s="165">
        <v>1056</v>
      </c>
      <c r="B1073" s="166" t="s">
        <v>923</v>
      </c>
      <c r="C1073" s="188" t="s">
        <v>208</v>
      </c>
      <c r="D1073" s="788" t="s">
        <v>103</v>
      </c>
      <c r="E1073" s="188" t="s">
        <v>3980</v>
      </c>
      <c r="F1073" s="189">
        <v>8</v>
      </c>
      <c r="G1073" s="190">
        <v>84</v>
      </c>
      <c r="H1073" s="190">
        <v>244</v>
      </c>
      <c r="I1073" s="190">
        <v>244</v>
      </c>
      <c r="J1073" s="170" t="s">
        <v>926</v>
      </c>
      <c r="K1073" s="170">
        <v>0.3597539502973145</v>
      </c>
      <c r="L1073" s="170">
        <v>1.0681303370166425E-2</v>
      </c>
      <c r="M1073" s="170">
        <v>2.5716878008058028</v>
      </c>
      <c r="N1073" s="170">
        <v>6.7789321266144245E-2</v>
      </c>
      <c r="O1073" s="170">
        <v>2.2934017643663287</v>
      </c>
      <c r="P1073" s="170">
        <v>0.35853766278026677</v>
      </c>
      <c r="Q1073" s="170">
        <v>1.0210784558020045</v>
      </c>
      <c r="R1073" s="170">
        <v>0.22637758326618948</v>
      </c>
      <c r="S1073" s="170">
        <v>1.8065352667353818</v>
      </c>
      <c r="T1073" s="170">
        <v>0.41666727498111034</v>
      </c>
      <c r="U1073" s="170">
        <v>5.2296763350411481</v>
      </c>
      <c r="V1073" s="170">
        <v>8.2442851389642937E-3</v>
      </c>
      <c r="W1073" s="170">
        <v>5.0223711973778888</v>
      </c>
      <c r="X1073" s="170">
        <v>5.2964902458344683E-2</v>
      </c>
      <c r="Y1073" s="170">
        <v>0.17368208021865969</v>
      </c>
      <c r="Z1073" s="170">
        <v>0.2946250278408028</v>
      </c>
      <c r="AA1073" s="170">
        <v>0</v>
      </c>
      <c r="AB1073" s="170" t="s">
        <v>926</v>
      </c>
      <c r="AC1073" s="191" t="s">
        <v>1923</v>
      </c>
      <c r="AD1073" s="241">
        <v>2.3255813953488373</v>
      </c>
      <c r="AE1073" s="193" t="s">
        <v>2718</v>
      </c>
      <c r="AF1073" s="242" t="s">
        <v>2717</v>
      </c>
      <c r="AG1073" s="166" t="s">
        <v>2520</v>
      </c>
      <c r="AH1073" s="375" t="s">
        <v>2517</v>
      </c>
      <c r="AI1073" s="169" t="s">
        <v>275</v>
      </c>
      <c r="AJ1073" s="94"/>
    </row>
    <row r="1074" spans="1:36" ht="26" outlineLevel="1" x14ac:dyDescent="0.3">
      <c r="A1074" s="165">
        <v>1057</v>
      </c>
      <c r="B1074" s="166" t="s">
        <v>923</v>
      </c>
      <c r="C1074" s="526" t="s">
        <v>275</v>
      </c>
      <c r="D1074" s="788" t="s">
        <v>1062</v>
      </c>
      <c r="E1074" s="188" t="s">
        <v>3981</v>
      </c>
      <c r="F1074" s="189">
        <v>8</v>
      </c>
      <c r="G1074" s="190">
        <v>84</v>
      </c>
      <c r="H1074" s="190">
        <v>247</v>
      </c>
      <c r="I1074" s="190">
        <v>247</v>
      </c>
      <c r="J1074" s="170" t="s">
        <v>926</v>
      </c>
      <c r="K1074" s="170">
        <v>7.7381400493531849E-4</v>
      </c>
      <c r="L1074" s="170">
        <v>5.2314442342886534E-4</v>
      </c>
      <c r="M1074" s="170">
        <v>1.146882307378099E-3</v>
      </c>
      <c r="N1074" s="170">
        <v>0.1925107544122068</v>
      </c>
      <c r="O1074" s="170">
        <v>5.5761210417126315E-3</v>
      </c>
      <c r="P1074" s="170">
        <v>4.9567081382299438E-3</v>
      </c>
      <c r="Q1074" s="170">
        <v>7.0961727146161724E-2</v>
      </c>
      <c r="R1074" s="170">
        <v>3.5159174916668201E-2</v>
      </c>
      <c r="S1074" s="170">
        <v>1.4707364561527889E-2</v>
      </c>
      <c r="T1074" s="170">
        <v>3.4475583685587452E-2</v>
      </c>
      <c r="U1074" s="170">
        <v>0.14555430518902363</v>
      </c>
      <c r="V1074" s="170">
        <v>0.75170840607492817</v>
      </c>
      <c r="W1074" s="170">
        <v>8.184504500298944E-4</v>
      </c>
      <c r="X1074" s="170">
        <v>2.8175134678416373E-2</v>
      </c>
      <c r="Y1074" s="170">
        <v>4.9612988936787637E-2</v>
      </c>
      <c r="Z1074" s="170">
        <v>0</v>
      </c>
      <c r="AA1074" s="170">
        <v>0</v>
      </c>
      <c r="AB1074" s="170" t="s">
        <v>926</v>
      </c>
      <c r="AC1074" s="191" t="s">
        <v>1923</v>
      </c>
      <c r="AD1074" s="241">
        <v>1</v>
      </c>
      <c r="AE1074" s="193" t="s">
        <v>2753</v>
      </c>
      <c r="AF1074" s="242" t="s">
        <v>275</v>
      </c>
      <c r="AG1074" s="166" t="s">
        <v>1399</v>
      </c>
      <c r="AH1074" s="171" t="s">
        <v>275</v>
      </c>
      <c r="AI1074" s="169" t="s">
        <v>275</v>
      </c>
      <c r="AJ1074" s="94"/>
    </row>
    <row r="1075" spans="1:36" ht="26" outlineLevel="1" x14ac:dyDescent="0.3">
      <c r="A1075" s="145">
        <v>1058</v>
      </c>
      <c r="B1075" s="146" t="s">
        <v>923</v>
      </c>
      <c r="C1075" s="146" t="s">
        <v>3094</v>
      </c>
      <c r="D1075" s="145" t="s">
        <v>2242</v>
      </c>
      <c r="E1075" s="245" t="s">
        <v>275</v>
      </c>
      <c r="F1075" s="246" t="s">
        <v>275</v>
      </c>
      <c r="G1075" s="246" t="s">
        <v>275</v>
      </c>
      <c r="H1075" s="246" t="s">
        <v>275</v>
      </c>
      <c r="I1075" s="246" t="s">
        <v>275</v>
      </c>
      <c r="J1075" s="150" t="s">
        <v>925</v>
      </c>
      <c r="K1075" s="150">
        <f t="shared" ref="K1075:AA1075" si="454">K1077+K1078*$AD$1078</f>
        <v>0</v>
      </c>
      <c r="L1075" s="150">
        <f t="shared" si="454"/>
        <v>0</v>
      </c>
      <c r="M1075" s="150">
        <f t="shared" si="454"/>
        <v>0.34198022797591288</v>
      </c>
      <c r="N1075" s="150">
        <f t="shared" si="454"/>
        <v>0</v>
      </c>
      <c r="O1075" s="150">
        <f t="shared" si="454"/>
        <v>0</v>
      </c>
      <c r="P1075" s="150">
        <f t="shared" si="454"/>
        <v>0</v>
      </c>
      <c r="Q1075" s="150">
        <f t="shared" si="454"/>
        <v>0</v>
      </c>
      <c r="R1075" s="150">
        <f t="shared" si="454"/>
        <v>0</v>
      </c>
      <c r="S1075" s="150">
        <f t="shared" si="454"/>
        <v>0</v>
      </c>
      <c r="T1075" s="150">
        <f t="shared" si="454"/>
        <v>0</v>
      </c>
      <c r="U1075" s="150">
        <f t="shared" si="454"/>
        <v>0</v>
      </c>
      <c r="V1075" s="150">
        <f t="shared" si="454"/>
        <v>0</v>
      </c>
      <c r="W1075" s="150">
        <f t="shared" si="454"/>
        <v>0.94979253758135795</v>
      </c>
      <c r="X1075" s="150">
        <f t="shared" si="454"/>
        <v>0</v>
      </c>
      <c r="Y1075" s="150">
        <f t="shared" si="454"/>
        <v>0</v>
      </c>
      <c r="Z1075" s="150">
        <f t="shared" si="454"/>
        <v>0</v>
      </c>
      <c r="AA1075" s="150">
        <f t="shared" si="454"/>
        <v>0</v>
      </c>
      <c r="AB1075" s="150" t="s">
        <v>925</v>
      </c>
      <c r="AC1075" s="148" t="s">
        <v>2239</v>
      </c>
      <c r="AD1075" s="247" t="s">
        <v>275</v>
      </c>
      <c r="AE1075" s="248" t="s">
        <v>275</v>
      </c>
      <c r="AF1075" s="306" t="s">
        <v>275</v>
      </c>
      <c r="AG1075" s="148" t="s">
        <v>275</v>
      </c>
      <c r="AH1075" s="250" t="s">
        <v>275</v>
      </c>
      <c r="AI1075" s="149" t="s">
        <v>275</v>
      </c>
      <c r="AJ1075" s="94"/>
    </row>
    <row r="1076" spans="1:36" ht="65" outlineLevel="1" x14ac:dyDescent="0.3">
      <c r="A1076" s="251">
        <v>1059</v>
      </c>
      <c r="B1076" s="252" t="s">
        <v>275</v>
      </c>
      <c r="C1076" s="252" t="s">
        <v>3094</v>
      </c>
      <c r="D1076" s="251" t="s">
        <v>1064</v>
      </c>
      <c r="E1076" s="730" t="s">
        <v>275</v>
      </c>
      <c r="F1076" s="253">
        <v>8</v>
      </c>
      <c r="G1076" s="253">
        <v>84</v>
      </c>
      <c r="H1076" s="253">
        <v>9018</v>
      </c>
      <c r="I1076" s="253" t="s">
        <v>275</v>
      </c>
      <c r="J1076" s="254" t="s">
        <v>925</v>
      </c>
      <c r="K1076" s="254">
        <v>0</v>
      </c>
      <c r="L1076" s="254">
        <v>0</v>
      </c>
      <c r="M1076" s="254">
        <v>0.2100754275006928</v>
      </c>
      <c r="N1076" s="254">
        <v>0</v>
      </c>
      <c r="O1076" s="254">
        <v>0</v>
      </c>
      <c r="P1076" s="254">
        <v>0</v>
      </c>
      <c r="Q1076" s="254">
        <v>0</v>
      </c>
      <c r="R1076" s="254">
        <v>0</v>
      </c>
      <c r="S1076" s="254">
        <v>0</v>
      </c>
      <c r="T1076" s="254">
        <v>0</v>
      </c>
      <c r="U1076" s="254">
        <v>0</v>
      </c>
      <c r="V1076" s="254">
        <v>0</v>
      </c>
      <c r="W1076" s="254">
        <v>0.94979253758135762</v>
      </c>
      <c r="X1076" s="254">
        <v>0</v>
      </c>
      <c r="Y1076" s="254">
        <v>0</v>
      </c>
      <c r="Z1076" s="254">
        <v>0</v>
      </c>
      <c r="AA1076" s="254">
        <v>0</v>
      </c>
      <c r="AB1076" s="254" t="s">
        <v>925</v>
      </c>
      <c r="AC1076" s="255" t="s">
        <v>1994</v>
      </c>
      <c r="AD1076" s="256" t="s">
        <v>275</v>
      </c>
      <c r="AE1076" s="257" t="s">
        <v>275</v>
      </c>
      <c r="AF1076" s="258" t="s">
        <v>275</v>
      </c>
      <c r="AG1076" s="255" t="s">
        <v>275</v>
      </c>
      <c r="AH1076" s="259" t="s">
        <v>275</v>
      </c>
      <c r="AI1076" s="260">
        <v>9018</v>
      </c>
      <c r="AJ1076" s="94"/>
    </row>
    <row r="1077" spans="1:36" ht="65" outlineLevel="1" x14ac:dyDescent="0.3">
      <c r="A1077" s="261">
        <v>1060</v>
      </c>
      <c r="B1077" s="262" t="s">
        <v>923</v>
      </c>
      <c r="C1077" s="262" t="s">
        <v>3094</v>
      </c>
      <c r="D1077" s="261" t="s">
        <v>2240</v>
      </c>
      <c r="E1077" s="263" t="s">
        <v>3988</v>
      </c>
      <c r="F1077" s="264" t="s">
        <v>275</v>
      </c>
      <c r="G1077" s="264" t="s">
        <v>275</v>
      </c>
      <c r="H1077" s="264" t="s">
        <v>275</v>
      </c>
      <c r="I1077" s="264">
        <v>263</v>
      </c>
      <c r="J1077" s="265" t="s">
        <v>925</v>
      </c>
      <c r="K1077" s="265">
        <v>0</v>
      </c>
      <c r="L1077" s="265">
        <v>0</v>
      </c>
      <c r="M1077" s="265">
        <v>0.26380960095044031</v>
      </c>
      <c r="N1077" s="265">
        <v>0</v>
      </c>
      <c r="O1077" s="265">
        <v>0</v>
      </c>
      <c r="P1077" s="265">
        <v>0</v>
      </c>
      <c r="Q1077" s="265">
        <v>0</v>
      </c>
      <c r="R1077" s="265">
        <v>0</v>
      </c>
      <c r="S1077" s="265">
        <v>0</v>
      </c>
      <c r="T1077" s="265">
        <v>0</v>
      </c>
      <c r="U1077" s="265">
        <v>0</v>
      </c>
      <c r="V1077" s="265">
        <v>0</v>
      </c>
      <c r="W1077" s="265">
        <v>0</v>
      </c>
      <c r="X1077" s="265">
        <v>0</v>
      </c>
      <c r="Y1077" s="265">
        <v>0</v>
      </c>
      <c r="Z1077" s="265">
        <v>0</v>
      </c>
      <c r="AA1077" s="265">
        <v>0</v>
      </c>
      <c r="AB1077" s="265" t="s">
        <v>925</v>
      </c>
      <c r="AC1077" s="269" t="s">
        <v>1967</v>
      </c>
      <c r="AD1077" s="270" t="s">
        <v>275</v>
      </c>
      <c r="AE1077" s="271" t="s">
        <v>275</v>
      </c>
      <c r="AF1077" s="479" t="s">
        <v>275</v>
      </c>
      <c r="AG1077" s="269" t="s">
        <v>275</v>
      </c>
      <c r="AH1077" s="273" t="s">
        <v>275</v>
      </c>
      <c r="AI1077" s="274">
        <v>9018</v>
      </c>
      <c r="AJ1077" s="94"/>
    </row>
    <row r="1078" spans="1:36" ht="39" outlineLevel="1" x14ac:dyDescent="0.3">
      <c r="A1078" s="261">
        <v>1061</v>
      </c>
      <c r="B1078" s="262" t="s">
        <v>923</v>
      </c>
      <c r="C1078" s="262" t="s">
        <v>275</v>
      </c>
      <c r="D1078" s="261" t="s">
        <v>2241</v>
      </c>
      <c r="E1078" s="263" t="s">
        <v>3989</v>
      </c>
      <c r="F1078" s="264" t="s">
        <v>275</v>
      </c>
      <c r="G1078" s="264" t="s">
        <v>275</v>
      </c>
      <c r="H1078" s="264" t="s">
        <v>275</v>
      </c>
      <c r="I1078" s="264">
        <v>264</v>
      </c>
      <c r="J1078" s="265" t="s">
        <v>926</v>
      </c>
      <c r="K1078" s="265">
        <v>0</v>
      </c>
      <c r="L1078" s="265">
        <v>0</v>
      </c>
      <c r="M1078" s="265">
        <v>7.8170627025472575E-2</v>
      </c>
      <c r="N1078" s="265">
        <v>0</v>
      </c>
      <c r="O1078" s="265">
        <v>0</v>
      </c>
      <c r="P1078" s="265">
        <v>0</v>
      </c>
      <c r="Q1078" s="265">
        <v>0</v>
      </c>
      <c r="R1078" s="265">
        <v>0</v>
      </c>
      <c r="S1078" s="265">
        <v>0</v>
      </c>
      <c r="T1078" s="265">
        <v>0</v>
      </c>
      <c r="U1078" s="265">
        <v>0</v>
      </c>
      <c r="V1078" s="265">
        <v>0</v>
      </c>
      <c r="W1078" s="265">
        <v>0.94979253758135795</v>
      </c>
      <c r="X1078" s="265">
        <v>0</v>
      </c>
      <c r="Y1078" s="265">
        <v>0</v>
      </c>
      <c r="Z1078" s="265">
        <v>0</v>
      </c>
      <c r="AA1078" s="265">
        <v>0</v>
      </c>
      <c r="AB1078" s="265" t="s">
        <v>926</v>
      </c>
      <c r="AC1078" s="269" t="s">
        <v>1967</v>
      </c>
      <c r="AD1078" s="270">
        <v>1</v>
      </c>
      <c r="AE1078" s="271" t="s">
        <v>2348</v>
      </c>
      <c r="AF1078" s="479" t="s">
        <v>275</v>
      </c>
      <c r="AG1078" s="269" t="s">
        <v>1399</v>
      </c>
      <c r="AH1078" s="273" t="s">
        <v>275</v>
      </c>
      <c r="AI1078" s="274">
        <v>9018</v>
      </c>
      <c r="AJ1078" s="94"/>
    </row>
    <row r="1079" spans="1:36" ht="91" outlineLevel="1" x14ac:dyDescent="0.3">
      <c r="A1079" s="376">
        <v>1062</v>
      </c>
      <c r="B1079" s="377" t="s">
        <v>275</v>
      </c>
      <c r="C1079" s="377" t="s">
        <v>275</v>
      </c>
      <c r="D1079" s="376" t="s">
        <v>1066</v>
      </c>
      <c r="E1079" s="611" t="s">
        <v>3995</v>
      </c>
      <c r="F1079" s="379" t="s">
        <v>275</v>
      </c>
      <c r="G1079" s="379" t="s">
        <v>275</v>
      </c>
      <c r="H1079" s="379" t="s">
        <v>275</v>
      </c>
      <c r="I1079" s="379">
        <v>305</v>
      </c>
      <c r="J1079" s="380" t="s">
        <v>275</v>
      </c>
      <c r="K1079" s="380" t="s">
        <v>275</v>
      </c>
      <c r="L1079" s="380" t="s">
        <v>275</v>
      </c>
      <c r="M1079" s="380" t="s">
        <v>275</v>
      </c>
      <c r="N1079" s="380" t="s">
        <v>275</v>
      </c>
      <c r="O1079" s="380" t="s">
        <v>275</v>
      </c>
      <c r="P1079" s="380" t="s">
        <v>275</v>
      </c>
      <c r="Q1079" s="380" t="s">
        <v>275</v>
      </c>
      <c r="R1079" s="380" t="s">
        <v>275</v>
      </c>
      <c r="S1079" s="380" t="s">
        <v>275</v>
      </c>
      <c r="T1079" s="380" t="s">
        <v>275</v>
      </c>
      <c r="U1079" s="380" t="s">
        <v>275</v>
      </c>
      <c r="V1079" s="380" t="s">
        <v>275</v>
      </c>
      <c r="W1079" s="380" t="s">
        <v>275</v>
      </c>
      <c r="X1079" s="380" t="s">
        <v>275</v>
      </c>
      <c r="Y1079" s="380" t="s">
        <v>275</v>
      </c>
      <c r="Z1079" s="380" t="s">
        <v>275</v>
      </c>
      <c r="AA1079" s="380" t="s">
        <v>275</v>
      </c>
      <c r="AB1079" s="380" t="s">
        <v>275</v>
      </c>
      <c r="AC1079" s="381" t="s">
        <v>932</v>
      </c>
      <c r="AD1079" s="382" t="s">
        <v>275</v>
      </c>
      <c r="AE1079" s="383" t="s">
        <v>275</v>
      </c>
      <c r="AF1079" s="790" t="s">
        <v>275</v>
      </c>
      <c r="AG1079" s="381" t="s">
        <v>275</v>
      </c>
      <c r="AH1079" s="385" t="s">
        <v>275</v>
      </c>
      <c r="AI1079" s="386" t="s">
        <v>275</v>
      </c>
      <c r="AJ1079" s="94"/>
    </row>
    <row r="1080" spans="1:36" ht="117" outlineLevel="1" x14ac:dyDescent="0.3">
      <c r="A1080" s="376">
        <v>1063</v>
      </c>
      <c r="B1080" s="377" t="s">
        <v>275</v>
      </c>
      <c r="C1080" s="377" t="s">
        <v>275</v>
      </c>
      <c r="D1080" s="376" t="s">
        <v>1067</v>
      </c>
      <c r="E1080" s="611" t="s">
        <v>3996</v>
      </c>
      <c r="F1080" s="379" t="s">
        <v>275</v>
      </c>
      <c r="G1080" s="379" t="s">
        <v>275</v>
      </c>
      <c r="H1080" s="379" t="s">
        <v>275</v>
      </c>
      <c r="I1080" s="379">
        <v>306</v>
      </c>
      <c r="J1080" s="380" t="s">
        <v>926</v>
      </c>
      <c r="K1080" s="380" t="s">
        <v>275</v>
      </c>
      <c r="L1080" s="380" t="s">
        <v>275</v>
      </c>
      <c r="M1080" s="380" t="s">
        <v>275</v>
      </c>
      <c r="N1080" s="380" t="s">
        <v>275</v>
      </c>
      <c r="O1080" s="380" t="s">
        <v>275</v>
      </c>
      <c r="P1080" s="380" t="s">
        <v>275</v>
      </c>
      <c r="Q1080" s="380" t="s">
        <v>275</v>
      </c>
      <c r="R1080" s="380" t="s">
        <v>275</v>
      </c>
      <c r="S1080" s="380" t="s">
        <v>275</v>
      </c>
      <c r="T1080" s="380" t="s">
        <v>275</v>
      </c>
      <c r="U1080" s="380" t="s">
        <v>275</v>
      </c>
      <c r="V1080" s="380" t="s">
        <v>275</v>
      </c>
      <c r="W1080" s="380" t="s">
        <v>275</v>
      </c>
      <c r="X1080" s="380" t="s">
        <v>275</v>
      </c>
      <c r="Y1080" s="380" t="s">
        <v>275</v>
      </c>
      <c r="Z1080" s="380" t="s">
        <v>275</v>
      </c>
      <c r="AA1080" s="380" t="s">
        <v>275</v>
      </c>
      <c r="AB1080" s="380" t="s">
        <v>275</v>
      </c>
      <c r="AC1080" s="381" t="s">
        <v>932</v>
      </c>
      <c r="AD1080" s="382" t="s">
        <v>275</v>
      </c>
      <c r="AE1080" s="383" t="s">
        <v>275</v>
      </c>
      <c r="AF1080" s="790" t="s">
        <v>275</v>
      </c>
      <c r="AG1080" s="381" t="s">
        <v>275</v>
      </c>
      <c r="AH1080" s="385" t="s">
        <v>275</v>
      </c>
      <c r="AI1080" s="386" t="s">
        <v>275</v>
      </c>
      <c r="AJ1080" s="94"/>
    </row>
    <row r="1081" spans="1:36" ht="39" outlineLevel="1" x14ac:dyDescent="0.3">
      <c r="A1081" s="679">
        <v>1064</v>
      </c>
      <c r="B1081" s="680" t="s">
        <v>275</v>
      </c>
      <c r="C1081" s="680" t="s">
        <v>275</v>
      </c>
      <c r="D1081" s="679" t="s">
        <v>1068</v>
      </c>
      <c r="E1081" s="791" t="s">
        <v>3997</v>
      </c>
      <c r="F1081" s="682" t="s">
        <v>275</v>
      </c>
      <c r="G1081" s="682" t="s">
        <v>275</v>
      </c>
      <c r="H1081" s="682" t="s">
        <v>275</v>
      </c>
      <c r="I1081" s="682">
        <v>307</v>
      </c>
      <c r="J1081" s="683" t="s">
        <v>926</v>
      </c>
      <c r="K1081" s="683">
        <v>0</v>
      </c>
      <c r="L1081" s="683">
        <v>0</v>
      </c>
      <c r="M1081" s="683">
        <v>0</v>
      </c>
      <c r="N1081" s="683">
        <v>0</v>
      </c>
      <c r="O1081" s="683">
        <v>0</v>
      </c>
      <c r="P1081" s="683">
        <v>0</v>
      </c>
      <c r="Q1081" s="683">
        <v>0</v>
      </c>
      <c r="R1081" s="683">
        <v>0</v>
      </c>
      <c r="S1081" s="683">
        <v>1.7381676811148331E-2</v>
      </c>
      <c r="T1081" s="683">
        <v>0</v>
      </c>
      <c r="U1081" s="683">
        <v>0</v>
      </c>
      <c r="V1081" s="683">
        <v>0</v>
      </c>
      <c r="W1081" s="683">
        <v>0</v>
      </c>
      <c r="X1081" s="683">
        <v>0</v>
      </c>
      <c r="Y1081" s="683">
        <v>0</v>
      </c>
      <c r="Z1081" s="683">
        <v>0</v>
      </c>
      <c r="AA1081" s="683">
        <v>0</v>
      </c>
      <c r="AB1081" s="683" t="s">
        <v>926</v>
      </c>
      <c r="AC1081" s="684" t="s">
        <v>1978</v>
      </c>
      <c r="AD1081" s="746" t="s">
        <v>275</v>
      </c>
      <c r="AE1081" s="747" t="s">
        <v>275</v>
      </c>
      <c r="AF1081" s="789" t="s">
        <v>275</v>
      </c>
      <c r="AG1081" s="684" t="s">
        <v>275</v>
      </c>
      <c r="AH1081" s="749" t="s">
        <v>275</v>
      </c>
      <c r="AI1081" s="687">
        <v>9019</v>
      </c>
      <c r="AJ1081" s="94"/>
    </row>
    <row r="1082" spans="1:36" x14ac:dyDescent="0.3">
      <c r="A1082" s="138">
        <v>1065</v>
      </c>
      <c r="B1082" s="138" t="s">
        <v>923</v>
      </c>
      <c r="C1082" s="172" t="s">
        <v>4205</v>
      </c>
      <c r="D1082" s="138" t="s">
        <v>4206</v>
      </c>
      <c r="E1082" s="172" t="s">
        <v>275</v>
      </c>
      <c r="F1082" s="141" t="s">
        <v>275</v>
      </c>
      <c r="G1082" s="141" t="s">
        <v>275</v>
      </c>
      <c r="H1082" s="141" t="s">
        <v>275</v>
      </c>
      <c r="I1082" s="141" t="s">
        <v>275</v>
      </c>
      <c r="J1082" s="244" t="s">
        <v>275</v>
      </c>
      <c r="K1082" s="244" t="s">
        <v>275</v>
      </c>
      <c r="L1082" s="244" t="s">
        <v>275</v>
      </c>
      <c r="M1082" s="244" t="s">
        <v>275</v>
      </c>
      <c r="N1082" s="244" t="s">
        <v>275</v>
      </c>
      <c r="O1082" s="244" t="s">
        <v>275</v>
      </c>
      <c r="P1082" s="244" t="s">
        <v>275</v>
      </c>
      <c r="Q1082" s="244" t="s">
        <v>275</v>
      </c>
      <c r="R1082" s="244" t="s">
        <v>275</v>
      </c>
      <c r="S1082" s="244" t="s">
        <v>275</v>
      </c>
      <c r="T1082" s="244" t="s">
        <v>275</v>
      </c>
      <c r="U1082" s="244" t="s">
        <v>275</v>
      </c>
      <c r="V1082" s="244" t="s">
        <v>275</v>
      </c>
      <c r="W1082" s="244" t="s">
        <v>275</v>
      </c>
      <c r="X1082" s="244" t="s">
        <v>275</v>
      </c>
      <c r="Y1082" s="244" t="s">
        <v>275</v>
      </c>
      <c r="Z1082" s="244" t="s">
        <v>275</v>
      </c>
      <c r="AA1082" s="244" t="s">
        <v>275</v>
      </c>
      <c r="AB1082" s="244" t="s">
        <v>275</v>
      </c>
      <c r="AC1082" s="140" t="s">
        <v>275</v>
      </c>
      <c r="AD1082" s="341" t="s">
        <v>275</v>
      </c>
      <c r="AE1082" s="143" t="s">
        <v>275</v>
      </c>
      <c r="AF1082" s="142" t="s">
        <v>275</v>
      </c>
      <c r="AG1082" s="140" t="s">
        <v>275</v>
      </c>
      <c r="AH1082" s="144" t="s">
        <v>275</v>
      </c>
      <c r="AI1082" s="141" t="s">
        <v>275</v>
      </c>
      <c r="AJ1082" s="94"/>
    </row>
    <row r="1083" spans="1:36" ht="26" outlineLevel="1" x14ac:dyDescent="0.3">
      <c r="A1083" s="145">
        <v>1066</v>
      </c>
      <c r="B1083" s="146" t="s">
        <v>923</v>
      </c>
      <c r="C1083" s="280" t="s">
        <v>4209</v>
      </c>
      <c r="D1083" s="406" t="s">
        <v>4207</v>
      </c>
      <c r="E1083" s="405" t="s">
        <v>275</v>
      </c>
      <c r="F1083" s="150" t="s">
        <v>275</v>
      </c>
      <c r="G1083" s="150" t="s">
        <v>275</v>
      </c>
      <c r="H1083" s="150" t="s">
        <v>275</v>
      </c>
      <c r="I1083" s="150" t="s">
        <v>275</v>
      </c>
      <c r="J1083" s="150" t="s">
        <v>925</v>
      </c>
      <c r="K1083" s="151">
        <f>SUM(K1086,K1092)</f>
        <v>41.48011167714359</v>
      </c>
      <c r="L1083" s="151">
        <f t="shared" ref="L1083:AA1083" si="455">SUM(L1086,L1092)</f>
        <v>2.432423431385704</v>
      </c>
      <c r="M1083" s="151">
        <f t="shared" si="455"/>
        <v>53.341306749522957</v>
      </c>
      <c r="N1083" s="151">
        <f t="shared" si="455"/>
        <v>88.654264760269342</v>
      </c>
      <c r="O1083" s="151">
        <f t="shared" si="455"/>
        <v>24.783242569450923</v>
      </c>
      <c r="P1083" s="151">
        <f t="shared" si="455"/>
        <v>39.517527008959902</v>
      </c>
      <c r="Q1083" s="151">
        <f t="shared" si="455"/>
        <v>29.890337743151115</v>
      </c>
      <c r="R1083" s="151">
        <f t="shared" si="455"/>
        <v>50.042076568418565</v>
      </c>
      <c r="S1083" s="151">
        <f t="shared" si="455"/>
        <v>24.52708936764699</v>
      </c>
      <c r="T1083" s="151">
        <f t="shared" si="455"/>
        <v>29.020901151176115</v>
      </c>
      <c r="U1083" s="151">
        <f t="shared" si="455"/>
        <v>28.360431652423831</v>
      </c>
      <c r="V1083" s="151">
        <f t="shared" si="455"/>
        <v>3.8112674783106479</v>
      </c>
      <c r="W1083" s="151">
        <f t="shared" si="455"/>
        <v>36.524669606013319</v>
      </c>
      <c r="X1083" s="151">
        <f t="shared" si="455"/>
        <v>7.2619459016565431</v>
      </c>
      <c r="Y1083" s="151">
        <f t="shared" si="455"/>
        <v>13.988278802225974</v>
      </c>
      <c r="Z1083" s="151">
        <f t="shared" si="455"/>
        <v>22.948761678158483</v>
      </c>
      <c r="AA1083" s="151">
        <f t="shared" si="455"/>
        <v>28.864369265190135</v>
      </c>
      <c r="AB1083" s="150" t="s">
        <v>925</v>
      </c>
      <c r="AC1083" s="148" t="s">
        <v>2190</v>
      </c>
      <c r="AD1083" s="247" t="s">
        <v>275</v>
      </c>
      <c r="AE1083" s="248" t="s">
        <v>275</v>
      </c>
      <c r="AF1083" s="249" t="s">
        <v>275</v>
      </c>
      <c r="AG1083" s="148" t="s">
        <v>275</v>
      </c>
      <c r="AH1083" s="250" t="s">
        <v>275</v>
      </c>
      <c r="AI1083" s="149" t="s">
        <v>275</v>
      </c>
      <c r="AJ1083" s="94"/>
    </row>
    <row r="1084" spans="1:36" outlineLevel="1" x14ac:dyDescent="0.3">
      <c r="A1084" s="145">
        <v>1067</v>
      </c>
      <c r="B1084" s="146" t="s">
        <v>923</v>
      </c>
      <c r="C1084" s="280" t="s">
        <v>4209</v>
      </c>
      <c r="D1084" s="406" t="s">
        <v>4208</v>
      </c>
      <c r="E1084" s="405" t="s">
        <v>275</v>
      </c>
      <c r="F1084" s="150" t="s">
        <v>275</v>
      </c>
      <c r="G1084" s="150" t="s">
        <v>275</v>
      </c>
      <c r="H1084" s="150" t="s">
        <v>275</v>
      </c>
      <c r="I1084" s="150" t="s">
        <v>275</v>
      </c>
      <c r="J1084" s="150" t="s">
        <v>925</v>
      </c>
      <c r="K1084" s="151">
        <f>SUM(K1087)</f>
        <v>1.4656817635785873</v>
      </c>
      <c r="L1084" s="151">
        <f t="shared" ref="L1084:AA1084" si="456">SUM(L1087)</f>
        <v>0.66965218667925264</v>
      </c>
      <c r="M1084" s="151">
        <f t="shared" si="456"/>
        <v>0</v>
      </c>
      <c r="N1084" s="151">
        <f t="shared" si="456"/>
        <v>1.2592355220511566</v>
      </c>
      <c r="O1084" s="151">
        <f t="shared" si="456"/>
        <v>4.2743068303240948E-2</v>
      </c>
      <c r="P1084" s="151">
        <f t="shared" si="456"/>
        <v>7.6346262709988997</v>
      </c>
      <c r="Q1084" s="151">
        <f t="shared" si="456"/>
        <v>0.35129653043262804</v>
      </c>
      <c r="R1084" s="151">
        <f t="shared" si="456"/>
        <v>6.9314629037845327E-3</v>
      </c>
      <c r="S1084" s="151">
        <f t="shared" si="456"/>
        <v>1.3348291889923583E-3</v>
      </c>
      <c r="T1084" s="151">
        <f t="shared" si="456"/>
        <v>0.56961922322558944</v>
      </c>
      <c r="U1084" s="151">
        <f t="shared" si="456"/>
        <v>5.8374786900554594E-2</v>
      </c>
      <c r="V1084" s="151">
        <f t="shared" si="456"/>
        <v>0</v>
      </c>
      <c r="W1084" s="151">
        <f t="shared" si="456"/>
        <v>0</v>
      </c>
      <c r="X1084" s="151">
        <f t="shared" si="456"/>
        <v>0</v>
      </c>
      <c r="Y1084" s="151">
        <f t="shared" si="456"/>
        <v>2.4511266314100361E-2</v>
      </c>
      <c r="Z1084" s="151">
        <f t="shared" si="456"/>
        <v>0</v>
      </c>
      <c r="AA1084" s="151">
        <f t="shared" si="456"/>
        <v>0</v>
      </c>
      <c r="AB1084" s="150" t="s">
        <v>925</v>
      </c>
      <c r="AC1084" s="148" t="s">
        <v>2190</v>
      </c>
      <c r="AD1084" s="247" t="s">
        <v>275</v>
      </c>
      <c r="AE1084" s="248" t="s">
        <v>275</v>
      </c>
      <c r="AF1084" s="249" t="s">
        <v>275</v>
      </c>
      <c r="AG1084" s="148" t="s">
        <v>275</v>
      </c>
      <c r="AH1084" s="250" t="s">
        <v>275</v>
      </c>
      <c r="AI1084" s="149" t="s">
        <v>275</v>
      </c>
      <c r="AJ1084" s="94"/>
    </row>
    <row r="1085" spans="1:36" ht="52" outlineLevel="1" x14ac:dyDescent="0.3">
      <c r="A1085" s="165">
        <v>1068</v>
      </c>
      <c r="B1085" s="166" t="s">
        <v>275</v>
      </c>
      <c r="C1085" s="293" t="s">
        <v>275</v>
      </c>
      <c r="D1085" s="187" t="s">
        <v>1762</v>
      </c>
      <c r="E1085" s="188" t="s">
        <v>3695</v>
      </c>
      <c r="F1085" s="189">
        <v>1</v>
      </c>
      <c r="G1085" s="190">
        <v>14</v>
      </c>
      <c r="H1085" s="190">
        <v>260</v>
      </c>
      <c r="I1085" s="190">
        <v>260</v>
      </c>
      <c r="J1085" s="170" t="s">
        <v>925</v>
      </c>
      <c r="K1085" s="170">
        <v>1.5465894419680937</v>
      </c>
      <c r="L1085" s="170">
        <v>0.82635606531134631</v>
      </c>
      <c r="M1085" s="170">
        <v>0</v>
      </c>
      <c r="N1085" s="170">
        <v>1.4984678401814304</v>
      </c>
      <c r="O1085" s="170">
        <v>5.4989215192478839E-2</v>
      </c>
      <c r="P1085" s="170">
        <v>8.2807986410691559</v>
      </c>
      <c r="Q1085" s="170">
        <v>0.39082375054185386</v>
      </c>
      <c r="R1085" s="170">
        <v>7.2846978109376579E-3</v>
      </c>
      <c r="S1085" s="170">
        <v>1.4005808683274774E-3</v>
      </c>
      <c r="T1085" s="170">
        <v>0.60026570617716335</v>
      </c>
      <c r="U1085" s="170">
        <v>6.5164099873516179E-2</v>
      </c>
      <c r="V1085" s="170">
        <v>0</v>
      </c>
      <c r="W1085" s="170">
        <v>0</v>
      </c>
      <c r="X1085" s="170">
        <v>0</v>
      </c>
      <c r="Y1085" s="170">
        <v>2.8417177603008943E-2</v>
      </c>
      <c r="Z1085" s="170">
        <v>0</v>
      </c>
      <c r="AA1085" s="170">
        <v>0</v>
      </c>
      <c r="AB1085" s="170" t="s">
        <v>925</v>
      </c>
      <c r="AC1085" s="191" t="s">
        <v>3968</v>
      </c>
      <c r="AD1085" s="241" t="s">
        <v>275</v>
      </c>
      <c r="AE1085" s="193" t="s">
        <v>275</v>
      </c>
      <c r="AF1085" s="192" t="s">
        <v>275</v>
      </c>
      <c r="AG1085" s="191" t="s">
        <v>275</v>
      </c>
      <c r="AH1085" s="194" t="s">
        <v>275</v>
      </c>
      <c r="AI1085" s="169" t="s">
        <v>275</v>
      </c>
      <c r="AJ1085" s="94"/>
    </row>
    <row r="1086" spans="1:36" ht="26" outlineLevel="1" x14ac:dyDescent="0.3">
      <c r="A1086" s="145">
        <v>1069</v>
      </c>
      <c r="B1086" s="146" t="s">
        <v>923</v>
      </c>
      <c r="C1086" s="146" t="s">
        <v>1763</v>
      </c>
      <c r="D1086" s="145" t="s">
        <v>1758</v>
      </c>
      <c r="E1086" s="245" t="s">
        <v>275</v>
      </c>
      <c r="F1086" s="246" t="s">
        <v>275</v>
      </c>
      <c r="G1086" s="246" t="s">
        <v>275</v>
      </c>
      <c r="H1086" s="246" t="s">
        <v>275</v>
      </c>
      <c r="I1086" s="246" t="s">
        <v>275</v>
      </c>
      <c r="J1086" s="150" t="s">
        <v>925</v>
      </c>
      <c r="K1086" s="150">
        <f t="shared" ref="K1086:AA1086" si="457">K1085*K1088+$AD$1089*K1089</f>
        <v>12.614652017678367</v>
      </c>
      <c r="L1086" s="150">
        <f t="shared" si="457"/>
        <v>1.3470974776265561</v>
      </c>
      <c r="M1086" s="150">
        <f t="shared" si="457"/>
        <v>0.26614090864943241</v>
      </c>
      <c r="N1086" s="150">
        <f t="shared" si="457"/>
        <v>8.0429117496301359</v>
      </c>
      <c r="O1086" s="150">
        <f t="shared" si="457"/>
        <v>0.57935229325601711</v>
      </c>
      <c r="P1086" s="150">
        <f t="shared" si="457"/>
        <v>21.80009119233425</v>
      </c>
      <c r="Q1086" s="150">
        <f t="shared" si="457"/>
        <v>17.783159810769046</v>
      </c>
      <c r="R1086" s="150">
        <f t="shared" si="457"/>
        <v>48.666153172322268</v>
      </c>
      <c r="S1086" s="150">
        <f t="shared" si="457"/>
        <v>9.6985829525154291E-2</v>
      </c>
      <c r="T1086" s="150">
        <f t="shared" si="457"/>
        <v>22.50009812249532</v>
      </c>
      <c r="U1086" s="150">
        <f t="shared" si="457"/>
        <v>14.093159361914669</v>
      </c>
      <c r="V1086" s="150">
        <f t="shared" si="457"/>
        <v>2.4633436543834613</v>
      </c>
      <c r="W1086" s="150">
        <f t="shared" si="457"/>
        <v>0.17896773724951603</v>
      </c>
      <c r="X1086" s="150">
        <f t="shared" si="457"/>
        <v>0.10639223892719235</v>
      </c>
      <c r="Y1086" s="150">
        <f t="shared" si="457"/>
        <v>10.999494565603571</v>
      </c>
      <c r="Z1086" s="150">
        <f t="shared" si="457"/>
        <v>5.7091913545843351E-2</v>
      </c>
      <c r="AA1086" s="150">
        <f t="shared" si="457"/>
        <v>0.48880138340973289</v>
      </c>
      <c r="AB1086" s="150" t="s">
        <v>925</v>
      </c>
      <c r="AC1086" s="148" t="s">
        <v>2892</v>
      </c>
      <c r="AD1086" s="247" t="s">
        <v>275</v>
      </c>
      <c r="AE1086" s="248" t="s">
        <v>275</v>
      </c>
      <c r="AF1086" s="249" t="s">
        <v>275</v>
      </c>
      <c r="AG1086" s="148" t="s">
        <v>275</v>
      </c>
      <c r="AH1086" s="250" t="s">
        <v>275</v>
      </c>
      <c r="AI1086" s="149" t="s">
        <v>275</v>
      </c>
      <c r="AJ1086" s="94"/>
    </row>
    <row r="1087" spans="1:36" ht="26" outlineLevel="1" x14ac:dyDescent="0.3">
      <c r="A1087" s="292">
        <v>1070</v>
      </c>
      <c r="B1087" s="391" t="s">
        <v>923</v>
      </c>
      <c r="C1087" s="391" t="s">
        <v>1763</v>
      </c>
      <c r="D1087" s="292" t="s">
        <v>2212</v>
      </c>
      <c r="E1087" s="363" t="s">
        <v>275</v>
      </c>
      <c r="F1087" s="364" t="s">
        <v>275</v>
      </c>
      <c r="G1087" s="364" t="s">
        <v>275</v>
      </c>
      <c r="H1087" s="364" t="s">
        <v>275</v>
      </c>
      <c r="I1087" s="364" t="s">
        <v>275</v>
      </c>
      <c r="J1087" s="392" t="s">
        <v>925</v>
      </c>
      <c r="K1087" s="392">
        <f>K1085*K1088</f>
        <v>1.4656817635785873</v>
      </c>
      <c r="L1087" s="392">
        <f t="shared" ref="L1087:AA1087" si="458">L1085*L1088</f>
        <v>0.66965218667925264</v>
      </c>
      <c r="M1087" s="392">
        <f t="shared" si="458"/>
        <v>0</v>
      </c>
      <c r="N1087" s="392">
        <f t="shared" si="458"/>
        <v>1.2592355220511566</v>
      </c>
      <c r="O1087" s="392">
        <f t="shared" si="458"/>
        <v>4.2743068303240948E-2</v>
      </c>
      <c r="P1087" s="392">
        <f t="shared" si="458"/>
        <v>7.6346262709988997</v>
      </c>
      <c r="Q1087" s="392">
        <f t="shared" si="458"/>
        <v>0.35129653043262804</v>
      </c>
      <c r="R1087" s="392">
        <f t="shared" si="458"/>
        <v>6.9314629037845327E-3</v>
      </c>
      <c r="S1087" s="392">
        <f t="shared" si="458"/>
        <v>1.3348291889923583E-3</v>
      </c>
      <c r="T1087" s="392">
        <f t="shared" si="458"/>
        <v>0.56961922322558944</v>
      </c>
      <c r="U1087" s="392">
        <f t="shared" si="458"/>
        <v>5.8374786900554594E-2</v>
      </c>
      <c r="V1087" s="392">
        <f t="shared" si="458"/>
        <v>0</v>
      </c>
      <c r="W1087" s="392">
        <f t="shared" si="458"/>
        <v>0</v>
      </c>
      <c r="X1087" s="392">
        <f t="shared" si="458"/>
        <v>0</v>
      </c>
      <c r="Y1087" s="392">
        <f t="shared" si="458"/>
        <v>2.4511266314100361E-2</v>
      </c>
      <c r="Z1087" s="392">
        <f t="shared" si="458"/>
        <v>0</v>
      </c>
      <c r="AA1087" s="392">
        <f t="shared" si="458"/>
        <v>0</v>
      </c>
      <c r="AB1087" s="392" t="s">
        <v>925</v>
      </c>
      <c r="AC1087" s="367" t="s">
        <v>2891</v>
      </c>
      <c r="AD1087" s="368" t="s">
        <v>275</v>
      </c>
      <c r="AE1087" s="329" t="s">
        <v>275</v>
      </c>
      <c r="AF1087" s="365" t="s">
        <v>275</v>
      </c>
      <c r="AG1087" s="367" t="s">
        <v>275</v>
      </c>
      <c r="AH1087" s="329" t="s">
        <v>275</v>
      </c>
      <c r="AI1087" s="369" t="s">
        <v>275</v>
      </c>
      <c r="AJ1087" s="94"/>
    </row>
    <row r="1088" spans="1:36" outlineLevel="1" x14ac:dyDescent="0.3">
      <c r="A1088" s="221">
        <v>1071</v>
      </c>
      <c r="B1088" s="222" t="s">
        <v>275</v>
      </c>
      <c r="C1088" s="221" t="s">
        <v>275</v>
      </c>
      <c r="D1088" s="221" t="s">
        <v>1760</v>
      </c>
      <c r="E1088" s="327" t="s">
        <v>275</v>
      </c>
      <c r="F1088" s="223" t="s">
        <v>275</v>
      </c>
      <c r="G1088" s="223" t="s">
        <v>275</v>
      </c>
      <c r="H1088" s="223" t="s">
        <v>275</v>
      </c>
      <c r="I1088" s="223" t="s">
        <v>275</v>
      </c>
      <c r="J1088" s="224" t="s">
        <v>275</v>
      </c>
      <c r="K1088" s="225">
        <v>0.94768638903512215</v>
      </c>
      <c r="L1088" s="225">
        <v>0.81036760639851746</v>
      </c>
      <c r="M1088" s="225">
        <v>0.95896234349418696</v>
      </c>
      <c r="N1088" s="225">
        <v>0.840348713722606</v>
      </c>
      <c r="O1088" s="225">
        <v>0.77729911499240933</v>
      </c>
      <c r="P1088" s="225">
        <v>0.9219673852633582</v>
      </c>
      <c r="Q1088" s="225">
        <v>0.89886177578915383</v>
      </c>
      <c r="R1088" s="225">
        <v>0.95151001231337862</v>
      </c>
      <c r="S1088" s="225">
        <v>0.95305399293820325</v>
      </c>
      <c r="T1088" s="225">
        <v>0.94894513773450717</v>
      </c>
      <c r="U1088" s="225">
        <v>0.89581206544493563</v>
      </c>
      <c r="V1088" s="225">
        <v>0.90095558471090309</v>
      </c>
      <c r="W1088" s="225">
        <v>0.96926961846477999</v>
      </c>
      <c r="X1088" s="225">
        <v>0.90745076040552319</v>
      </c>
      <c r="Y1088" s="225">
        <v>0.86255104769817093</v>
      </c>
      <c r="Z1088" s="225">
        <v>0.9252152794950782</v>
      </c>
      <c r="AA1088" s="225">
        <v>0.6687153636103097</v>
      </c>
      <c r="AB1088" s="224" t="s">
        <v>275</v>
      </c>
      <c r="AC1088" s="327" t="s">
        <v>1761</v>
      </c>
      <c r="AD1088" s="227" t="s">
        <v>275</v>
      </c>
      <c r="AE1088" s="228" t="s">
        <v>275</v>
      </c>
      <c r="AF1088" s="229" t="s">
        <v>275</v>
      </c>
      <c r="AG1088" s="327" t="s">
        <v>275</v>
      </c>
      <c r="AH1088" s="228" t="s">
        <v>275</v>
      </c>
      <c r="AI1088" s="439" t="s">
        <v>275</v>
      </c>
      <c r="AJ1088" s="94"/>
    </row>
    <row r="1089" spans="1:36" ht="26" outlineLevel="1" x14ac:dyDescent="0.3">
      <c r="A1089" s="145">
        <v>1072</v>
      </c>
      <c r="B1089" s="146" t="s">
        <v>923</v>
      </c>
      <c r="C1089" s="146" t="s">
        <v>275</v>
      </c>
      <c r="D1089" s="145" t="s">
        <v>938</v>
      </c>
      <c r="E1089" s="245" t="s">
        <v>275</v>
      </c>
      <c r="F1089" s="246" t="s">
        <v>275</v>
      </c>
      <c r="G1089" s="246" t="s">
        <v>275</v>
      </c>
      <c r="H1089" s="246" t="s">
        <v>275</v>
      </c>
      <c r="I1089" s="246" t="s">
        <v>275</v>
      </c>
      <c r="J1089" s="150" t="s">
        <v>926</v>
      </c>
      <c r="K1089" s="150">
        <f>K1090+K1091</f>
        <v>2.1740491995494571</v>
      </c>
      <c r="L1089" s="150">
        <f t="shared" ref="L1089:AA1089" si="459">L1090+L1091</f>
        <v>0.13210183173472417</v>
      </c>
      <c r="M1089" s="150">
        <f t="shared" si="459"/>
        <v>5.1897477186639326E-2</v>
      </c>
      <c r="N1089" s="150">
        <f t="shared" si="459"/>
        <v>1.322816864377901</v>
      </c>
      <c r="O1089" s="150">
        <f t="shared" si="459"/>
        <v>0.10463879886579137</v>
      </c>
      <c r="P1089" s="150">
        <f t="shared" si="459"/>
        <v>2.7622656596603936</v>
      </c>
      <c r="Q1089" s="150">
        <f t="shared" si="459"/>
        <v>3.3992133396656019</v>
      </c>
      <c r="R1089" s="150">
        <f t="shared" si="459"/>
        <v>9.4885482333366049</v>
      </c>
      <c r="S1089" s="150">
        <f t="shared" si="459"/>
        <v>1.8651945065551578E-2</v>
      </c>
      <c r="T1089" s="150">
        <f t="shared" si="459"/>
        <v>4.2764433853575978</v>
      </c>
      <c r="U1089" s="150">
        <f t="shared" si="459"/>
        <v>2.7367829921277527</v>
      </c>
      <c r="V1089" s="150">
        <f t="shared" si="459"/>
        <v>0.48035201260477495</v>
      </c>
      <c r="W1089" s="150">
        <f t="shared" si="459"/>
        <v>3.4898708763655632E-2</v>
      </c>
      <c r="X1089" s="150">
        <f t="shared" si="459"/>
        <v>2.0746486590802509E-2</v>
      </c>
      <c r="Y1089" s="150">
        <f t="shared" si="459"/>
        <v>2.1401217433614472</v>
      </c>
      <c r="Z1089" s="150">
        <f t="shared" si="459"/>
        <v>1.1132923141439455E-2</v>
      </c>
      <c r="AA1089" s="150">
        <f t="shared" si="459"/>
        <v>9.5316269764897918E-2</v>
      </c>
      <c r="AB1089" s="150" t="s">
        <v>926</v>
      </c>
      <c r="AC1089" s="148" t="s">
        <v>2777</v>
      </c>
      <c r="AD1089" s="776">
        <f>AD1090</f>
        <v>5.1282051282051277</v>
      </c>
      <c r="AE1089" s="248" t="s">
        <v>2732</v>
      </c>
      <c r="AF1089" s="306" t="s">
        <v>275</v>
      </c>
      <c r="AG1089" s="148" t="s">
        <v>2729</v>
      </c>
      <c r="AH1089" s="250" t="s">
        <v>275</v>
      </c>
      <c r="AI1089" s="149" t="s">
        <v>275</v>
      </c>
      <c r="AJ1089" s="94"/>
    </row>
    <row r="1090" spans="1:36" ht="78" outlineLevel="1" x14ac:dyDescent="0.3">
      <c r="A1090" s="165">
        <v>1073</v>
      </c>
      <c r="B1090" s="166" t="s">
        <v>275</v>
      </c>
      <c r="C1090" s="166" t="s">
        <v>24</v>
      </c>
      <c r="D1090" s="165" t="s">
        <v>1767</v>
      </c>
      <c r="E1090" s="240" t="s">
        <v>3969</v>
      </c>
      <c r="F1090" s="189">
        <v>8</v>
      </c>
      <c r="G1090" s="189">
        <v>84</v>
      </c>
      <c r="H1090" s="189">
        <v>261</v>
      </c>
      <c r="I1090" s="189">
        <v>261</v>
      </c>
      <c r="J1090" s="170" t="s">
        <v>926</v>
      </c>
      <c r="K1090" s="170">
        <v>2.0802005315734799</v>
      </c>
      <c r="L1090" s="170">
        <v>0.12375292642073958</v>
      </c>
      <c r="M1090" s="170">
        <v>5.0735148042763856E-2</v>
      </c>
      <c r="N1090" s="170">
        <v>1.3217367116198566</v>
      </c>
      <c r="O1090" s="170">
        <v>0.10281789235680226</v>
      </c>
      <c r="P1090" s="170">
        <v>2.7551435235026558</v>
      </c>
      <c r="Q1090" s="170">
        <v>3.3916266134684769</v>
      </c>
      <c r="R1090" s="170">
        <v>8.6849425943247329</v>
      </c>
      <c r="S1090" s="170">
        <v>1.8346250485330944E-2</v>
      </c>
      <c r="T1090" s="170">
        <v>4.2224698160998084</v>
      </c>
      <c r="U1090" s="170">
        <v>2.7367829921277527</v>
      </c>
      <c r="V1090" s="170">
        <v>0.44764666166888362</v>
      </c>
      <c r="W1090" s="170">
        <v>2.4444901692480547E-2</v>
      </c>
      <c r="X1090" s="170">
        <v>1.5929349316321523E-2</v>
      </c>
      <c r="Y1090" s="170">
        <v>2.0882288228377117</v>
      </c>
      <c r="Z1090" s="170">
        <v>1.0518324799124361E-2</v>
      </c>
      <c r="AA1090" s="170">
        <v>9.5316269764897918E-2</v>
      </c>
      <c r="AB1090" s="170" t="s">
        <v>926</v>
      </c>
      <c r="AC1090" s="712" t="s">
        <v>1923</v>
      </c>
      <c r="AD1090" s="241">
        <f>1/0.195</f>
        <v>5.1282051282051277</v>
      </c>
      <c r="AE1090" s="193" t="s">
        <v>2731</v>
      </c>
      <c r="AF1090" s="192" t="s">
        <v>2730</v>
      </c>
      <c r="AG1090" s="191" t="s">
        <v>2520</v>
      </c>
      <c r="AH1090" s="194" t="s">
        <v>2517</v>
      </c>
      <c r="AI1090" s="169" t="s">
        <v>275</v>
      </c>
      <c r="AJ1090" s="94"/>
    </row>
    <row r="1091" spans="1:36" ht="26" outlineLevel="1" x14ac:dyDescent="0.3">
      <c r="A1091" s="165">
        <v>1074</v>
      </c>
      <c r="B1091" s="166" t="s">
        <v>275</v>
      </c>
      <c r="C1091" s="166" t="s">
        <v>255</v>
      </c>
      <c r="D1091" s="165" t="s">
        <v>1766</v>
      </c>
      <c r="E1091" s="373" t="s">
        <v>3970</v>
      </c>
      <c r="F1091" s="189">
        <v>8</v>
      </c>
      <c r="G1091" s="189">
        <v>84</v>
      </c>
      <c r="H1091" s="189">
        <v>274</v>
      </c>
      <c r="I1091" s="189">
        <v>274</v>
      </c>
      <c r="J1091" s="170" t="s">
        <v>926</v>
      </c>
      <c r="K1091" s="170">
        <v>9.3848667975976977E-2</v>
      </c>
      <c r="L1091" s="170">
        <v>8.3489053139845799E-3</v>
      </c>
      <c r="M1091" s="170">
        <v>1.1623291438754724E-3</v>
      </c>
      <c r="N1091" s="170">
        <v>1.0801527580443424E-3</v>
      </c>
      <c r="O1091" s="170">
        <v>1.8209065089891093E-3</v>
      </c>
      <c r="P1091" s="170">
        <v>7.1221361577376895E-3</v>
      </c>
      <c r="Q1091" s="170">
        <v>7.5867261971249936E-3</v>
      </c>
      <c r="R1091" s="170">
        <v>0.80360563901187221</v>
      </c>
      <c r="S1091" s="170">
        <v>3.0569458022063431E-4</v>
      </c>
      <c r="T1091" s="170">
        <v>5.3973569257789067E-2</v>
      </c>
      <c r="U1091" s="170">
        <v>0</v>
      </c>
      <c r="V1091" s="170">
        <v>3.2705350935891331E-2</v>
      </c>
      <c r="W1091" s="170">
        <v>1.0453807071175084E-2</v>
      </c>
      <c r="X1091" s="170">
        <v>4.8171372744809865E-3</v>
      </c>
      <c r="Y1091" s="170">
        <v>5.1892920523735418E-2</v>
      </c>
      <c r="Z1091" s="170">
        <v>6.1459834231509408E-4</v>
      </c>
      <c r="AA1091" s="170">
        <v>0</v>
      </c>
      <c r="AB1091" s="170" t="s">
        <v>926</v>
      </c>
      <c r="AC1091" s="712" t="s">
        <v>1923</v>
      </c>
      <c r="AD1091" s="241">
        <f>AD1090</f>
        <v>5.1282051282051277</v>
      </c>
      <c r="AE1091" s="193" t="s">
        <v>2728</v>
      </c>
      <c r="AF1091" s="192" t="s">
        <v>275</v>
      </c>
      <c r="AG1091" s="191" t="s">
        <v>2727</v>
      </c>
      <c r="AH1091" s="194" t="s">
        <v>275</v>
      </c>
      <c r="AI1091" s="169" t="s">
        <v>275</v>
      </c>
      <c r="AJ1091" s="94"/>
    </row>
    <row r="1092" spans="1:36" ht="26" outlineLevel="1" x14ac:dyDescent="0.3">
      <c r="A1092" s="145">
        <v>1075</v>
      </c>
      <c r="B1092" s="146" t="s">
        <v>923</v>
      </c>
      <c r="C1092" s="280" t="s">
        <v>3092</v>
      </c>
      <c r="D1092" s="145" t="s">
        <v>4210</v>
      </c>
      <c r="E1092" s="245" t="s">
        <v>275</v>
      </c>
      <c r="F1092" s="246" t="s">
        <v>275</v>
      </c>
      <c r="G1092" s="246" t="s">
        <v>275</v>
      </c>
      <c r="H1092" s="246" t="s">
        <v>275</v>
      </c>
      <c r="I1092" s="246" t="s">
        <v>275</v>
      </c>
      <c r="J1092" s="150" t="s">
        <v>925</v>
      </c>
      <c r="K1092" s="150">
        <f>K1093*$AD$1093</f>
        <v>28.865459659465223</v>
      </c>
      <c r="L1092" s="150">
        <f t="shared" ref="L1092:AA1092" si="460">L1093*$AD$1093</f>
        <v>1.0853259537591478</v>
      </c>
      <c r="M1092" s="150">
        <f t="shared" si="460"/>
        <v>53.075165840873524</v>
      </c>
      <c r="N1092" s="150">
        <f t="shared" si="460"/>
        <v>80.611353010639206</v>
      </c>
      <c r="O1092" s="150">
        <f t="shared" si="460"/>
        <v>24.203890276194905</v>
      </c>
      <c r="P1092" s="150">
        <f t="shared" si="460"/>
        <v>17.717435816625656</v>
      </c>
      <c r="Q1092" s="150">
        <f t="shared" si="460"/>
        <v>12.107177932382067</v>
      </c>
      <c r="R1092" s="150">
        <f t="shared" si="460"/>
        <v>1.3759233960962982</v>
      </c>
      <c r="S1092" s="150">
        <f t="shared" si="460"/>
        <v>24.430103538121838</v>
      </c>
      <c r="T1092" s="150">
        <f t="shared" si="460"/>
        <v>6.5208030286807963</v>
      </c>
      <c r="U1092" s="150">
        <f t="shared" si="460"/>
        <v>14.267272290509162</v>
      </c>
      <c r="V1092" s="150">
        <f t="shared" si="460"/>
        <v>1.3479238239271865</v>
      </c>
      <c r="W1092" s="150">
        <f t="shared" si="460"/>
        <v>36.345701868763804</v>
      </c>
      <c r="X1092" s="150">
        <f t="shared" si="460"/>
        <v>7.1555536627293508</v>
      </c>
      <c r="Y1092" s="150">
        <f t="shared" si="460"/>
        <v>2.9887842366224016</v>
      </c>
      <c r="Z1092" s="150">
        <f t="shared" si="460"/>
        <v>22.89166976461264</v>
      </c>
      <c r="AA1092" s="150">
        <f t="shared" si="460"/>
        <v>28.375567881780402</v>
      </c>
      <c r="AB1092" s="150" t="s">
        <v>925</v>
      </c>
      <c r="AC1092" s="405" t="s">
        <v>2743</v>
      </c>
      <c r="AD1092" s="247" t="s">
        <v>275</v>
      </c>
      <c r="AE1092" s="248" t="s">
        <v>275</v>
      </c>
      <c r="AF1092" s="306" t="s">
        <v>275</v>
      </c>
      <c r="AG1092" s="148" t="s">
        <v>275</v>
      </c>
      <c r="AH1092" s="250" t="s">
        <v>275</v>
      </c>
      <c r="AI1092" s="149" t="s">
        <v>275</v>
      </c>
      <c r="AJ1092" s="94"/>
    </row>
    <row r="1093" spans="1:36" ht="78" outlineLevel="1" x14ac:dyDescent="0.3">
      <c r="A1093" s="292">
        <v>1076</v>
      </c>
      <c r="B1093" s="391" t="s">
        <v>923</v>
      </c>
      <c r="C1093" s="785" t="s">
        <v>113</v>
      </c>
      <c r="D1093" s="292" t="s">
        <v>4211</v>
      </c>
      <c r="E1093" s="363" t="s">
        <v>275</v>
      </c>
      <c r="F1093" s="364" t="s">
        <v>275</v>
      </c>
      <c r="G1093" s="364" t="s">
        <v>275</v>
      </c>
      <c r="H1093" s="364" t="s">
        <v>275</v>
      </c>
      <c r="I1093" s="364" t="s">
        <v>275</v>
      </c>
      <c r="J1093" s="392" t="s">
        <v>926</v>
      </c>
      <c r="K1093" s="392">
        <f t="shared" ref="K1093:AA1093" si="461">K1094+K1095*K1106</f>
        <v>5.3401100370010663</v>
      </c>
      <c r="L1093" s="392">
        <f t="shared" si="461"/>
        <v>0.20078530144544235</v>
      </c>
      <c r="M1093" s="392">
        <f t="shared" si="461"/>
        <v>9.8189056805616026</v>
      </c>
      <c r="N1093" s="392">
        <f t="shared" si="461"/>
        <v>14.913100306968254</v>
      </c>
      <c r="O1093" s="392">
        <f t="shared" si="461"/>
        <v>4.4777197010960572</v>
      </c>
      <c r="P1093" s="392">
        <f t="shared" si="461"/>
        <v>3.2777256260757461</v>
      </c>
      <c r="Q1093" s="392">
        <f t="shared" si="461"/>
        <v>2.2398279174906826</v>
      </c>
      <c r="R1093" s="392">
        <f t="shared" si="461"/>
        <v>0.25454582827781519</v>
      </c>
      <c r="S1093" s="392">
        <f t="shared" si="461"/>
        <v>4.5195691545525403</v>
      </c>
      <c r="T1093" s="392">
        <f t="shared" si="461"/>
        <v>1.2063485603059474</v>
      </c>
      <c r="U1093" s="392">
        <f t="shared" si="461"/>
        <v>2.639445373744195</v>
      </c>
      <c r="V1093" s="392">
        <f t="shared" si="461"/>
        <v>0.2493659074265295</v>
      </c>
      <c r="W1093" s="392">
        <f t="shared" si="461"/>
        <v>6.7239548457213036</v>
      </c>
      <c r="X1093" s="392">
        <f t="shared" si="461"/>
        <v>1.3237774276049299</v>
      </c>
      <c r="Y1093" s="392">
        <f t="shared" si="461"/>
        <v>0.55292508377514427</v>
      </c>
      <c r="Z1093" s="392">
        <f t="shared" si="461"/>
        <v>4.2349589064533388</v>
      </c>
      <c r="AA1093" s="392">
        <f t="shared" si="461"/>
        <v>5.2494800581293743</v>
      </c>
      <c r="AB1093" s="392" t="s">
        <v>926</v>
      </c>
      <c r="AC1093" s="778" t="s">
        <v>2345</v>
      </c>
      <c r="AD1093" s="409">
        <f>1/0.185</f>
        <v>5.4054054054054053</v>
      </c>
      <c r="AE1093" s="410" t="s">
        <v>2746</v>
      </c>
      <c r="AF1093" s="784" t="s">
        <v>2747</v>
      </c>
      <c r="AG1093" s="356" t="s">
        <v>2520</v>
      </c>
      <c r="AH1093" s="410" t="s">
        <v>2517</v>
      </c>
      <c r="AI1093" s="353" t="s">
        <v>275</v>
      </c>
      <c r="AJ1093" s="94"/>
    </row>
    <row r="1094" spans="1:36" ht="65" outlineLevel="1" x14ac:dyDescent="0.3">
      <c r="A1094" s="165">
        <v>1077</v>
      </c>
      <c r="B1094" s="166" t="s">
        <v>275</v>
      </c>
      <c r="C1094" s="293" t="s">
        <v>113</v>
      </c>
      <c r="D1094" s="187" t="s">
        <v>4211</v>
      </c>
      <c r="E1094" s="188" t="s">
        <v>3977</v>
      </c>
      <c r="F1094" s="189">
        <v>8</v>
      </c>
      <c r="G1094" s="190">
        <v>84</v>
      </c>
      <c r="H1094" s="190">
        <v>257</v>
      </c>
      <c r="I1094" s="190">
        <v>257</v>
      </c>
      <c r="J1094" s="170" t="s">
        <v>926</v>
      </c>
      <c r="K1094" s="170">
        <v>5.1476782069205855</v>
      </c>
      <c r="L1094" s="170">
        <v>0</v>
      </c>
      <c r="M1094" s="170">
        <v>9.8020060395825759</v>
      </c>
      <c r="N1094" s="170">
        <v>14.794058915207874</v>
      </c>
      <c r="O1094" s="170">
        <v>4.4140014900888112</v>
      </c>
      <c r="P1094" s="170">
        <v>3.1583588102146649</v>
      </c>
      <c r="Q1094" s="170">
        <v>1.9466716181937311</v>
      </c>
      <c r="R1094" s="170">
        <v>0</v>
      </c>
      <c r="S1094" s="170">
        <v>4.5137982841906306</v>
      </c>
      <c r="T1094" s="170">
        <v>0.88448194514647405</v>
      </c>
      <c r="U1094" s="170">
        <v>2.0469729003653305</v>
      </c>
      <c r="V1094" s="170">
        <v>0</v>
      </c>
      <c r="W1094" s="170">
        <v>6.6993687467576946</v>
      </c>
      <c r="X1094" s="170">
        <v>1.2902574581960531</v>
      </c>
      <c r="Y1094" s="170">
        <v>0.25518351630085212</v>
      </c>
      <c r="Z1094" s="170">
        <v>4.2278068264052893</v>
      </c>
      <c r="AA1094" s="170">
        <v>5.1479742427165078</v>
      </c>
      <c r="AB1094" s="170" t="s">
        <v>926</v>
      </c>
      <c r="AC1094" s="712" t="s">
        <v>1923</v>
      </c>
      <c r="AD1094" s="241" t="s">
        <v>275</v>
      </c>
      <c r="AE1094" s="193" t="s">
        <v>275</v>
      </c>
      <c r="AF1094" s="242" t="s">
        <v>275</v>
      </c>
      <c r="AG1094" s="166" t="s">
        <v>275</v>
      </c>
      <c r="AH1094" s="171" t="s">
        <v>275</v>
      </c>
      <c r="AI1094" s="169" t="s">
        <v>275</v>
      </c>
      <c r="AJ1094" s="94"/>
    </row>
    <row r="1095" spans="1:36" ht="26" outlineLevel="1" x14ac:dyDescent="0.3">
      <c r="A1095" s="357">
        <v>1078</v>
      </c>
      <c r="B1095" s="358" t="s">
        <v>275</v>
      </c>
      <c r="C1095" s="358" t="s">
        <v>275</v>
      </c>
      <c r="D1095" s="357" t="s">
        <v>2344</v>
      </c>
      <c r="E1095" s="370" t="s">
        <v>275</v>
      </c>
      <c r="F1095" s="371" t="s">
        <v>275</v>
      </c>
      <c r="G1095" s="371" t="s">
        <v>275</v>
      </c>
      <c r="H1095" s="371" t="s">
        <v>275</v>
      </c>
      <c r="I1095" s="371" t="s">
        <v>275</v>
      </c>
      <c r="J1095" s="362" t="s">
        <v>275</v>
      </c>
      <c r="K1095" s="299">
        <v>1.6E-2</v>
      </c>
      <c r="L1095" s="299">
        <v>1.6E-2</v>
      </c>
      <c r="M1095" s="299">
        <v>1.6E-2</v>
      </c>
      <c r="N1095" s="299">
        <v>1.6E-2</v>
      </c>
      <c r="O1095" s="299">
        <v>1.6E-2</v>
      </c>
      <c r="P1095" s="299">
        <v>1.6E-2</v>
      </c>
      <c r="Q1095" s="299">
        <v>1.6E-2</v>
      </c>
      <c r="R1095" s="299">
        <v>1.6E-2</v>
      </c>
      <c r="S1095" s="299">
        <v>1.6E-2</v>
      </c>
      <c r="T1095" s="299">
        <v>1.6E-2</v>
      </c>
      <c r="U1095" s="299">
        <v>1.6E-2</v>
      </c>
      <c r="V1095" s="299">
        <v>1.6E-2</v>
      </c>
      <c r="W1095" s="299">
        <v>1.6E-2</v>
      </c>
      <c r="X1095" s="299">
        <v>1.6E-2</v>
      </c>
      <c r="Y1095" s="299">
        <v>1.6E-2</v>
      </c>
      <c r="Z1095" s="299">
        <v>1.6E-2</v>
      </c>
      <c r="AA1095" s="299">
        <v>1.6E-2</v>
      </c>
      <c r="AB1095" s="362" t="s">
        <v>275</v>
      </c>
      <c r="AC1095" s="780" t="s">
        <v>2781</v>
      </c>
      <c r="AD1095" s="372" t="s">
        <v>275</v>
      </c>
      <c r="AE1095" s="304" t="s">
        <v>275</v>
      </c>
      <c r="AF1095" s="772" t="s">
        <v>275</v>
      </c>
      <c r="AG1095" s="361" t="s">
        <v>275</v>
      </c>
      <c r="AH1095" s="304" t="s">
        <v>275</v>
      </c>
      <c r="AI1095" s="359" t="s">
        <v>275</v>
      </c>
      <c r="AJ1095" s="94"/>
    </row>
    <row r="1096" spans="1:36" ht="26" outlineLevel="1" x14ac:dyDescent="0.3">
      <c r="A1096" s="376">
        <v>1079</v>
      </c>
      <c r="B1096" s="377" t="s">
        <v>275</v>
      </c>
      <c r="C1096" s="377" t="s">
        <v>113</v>
      </c>
      <c r="D1096" s="376" t="s">
        <v>4212</v>
      </c>
      <c r="E1096" s="377" t="s">
        <v>1055</v>
      </c>
      <c r="F1096" s="786" t="s">
        <v>275</v>
      </c>
      <c r="G1096" s="786" t="s">
        <v>275</v>
      </c>
      <c r="H1096" s="786" t="s">
        <v>275</v>
      </c>
      <c r="I1096" s="786">
        <v>254</v>
      </c>
      <c r="J1096" s="380" t="s">
        <v>926</v>
      </c>
      <c r="K1096" s="380" t="s">
        <v>275</v>
      </c>
      <c r="L1096" s="380" t="s">
        <v>275</v>
      </c>
      <c r="M1096" s="380" t="s">
        <v>275</v>
      </c>
      <c r="N1096" s="380" t="s">
        <v>275</v>
      </c>
      <c r="O1096" s="380" t="s">
        <v>275</v>
      </c>
      <c r="P1096" s="380" t="s">
        <v>275</v>
      </c>
      <c r="Q1096" s="380" t="s">
        <v>275</v>
      </c>
      <c r="R1096" s="380" t="s">
        <v>275</v>
      </c>
      <c r="S1096" s="380" t="s">
        <v>275</v>
      </c>
      <c r="T1096" s="380" t="s">
        <v>275</v>
      </c>
      <c r="U1096" s="380" t="s">
        <v>275</v>
      </c>
      <c r="V1096" s="380" t="s">
        <v>275</v>
      </c>
      <c r="W1096" s="380" t="s">
        <v>275</v>
      </c>
      <c r="X1096" s="380" t="s">
        <v>275</v>
      </c>
      <c r="Y1096" s="380" t="s">
        <v>275</v>
      </c>
      <c r="Z1096" s="380" t="s">
        <v>275</v>
      </c>
      <c r="AA1096" s="380" t="s">
        <v>275</v>
      </c>
      <c r="AB1096" s="380" t="s">
        <v>275</v>
      </c>
      <c r="AC1096" s="777" t="s">
        <v>932</v>
      </c>
      <c r="AD1096" s="380" t="s">
        <v>275</v>
      </c>
      <c r="AE1096" s="376" t="s">
        <v>275</v>
      </c>
      <c r="AF1096" s="386" t="s">
        <v>275</v>
      </c>
      <c r="AG1096" s="377" t="s">
        <v>275</v>
      </c>
      <c r="AH1096" s="787" t="s">
        <v>275</v>
      </c>
      <c r="AI1096" s="386" t="s">
        <v>275</v>
      </c>
      <c r="AJ1096" s="94"/>
    </row>
    <row r="1097" spans="1:36" ht="26" x14ac:dyDescent="0.3">
      <c r="A1097" s="138">
        <v>1080</v>
      </c>
      <c r="B1097" s="138" t="s">
        <v>275</v>
      </c>
      <c r="C1097" s="172" t="s">
        <v>275</v>
      </c>
      <c r="D1097" s="138" t="s">
        <v>1074</v>
      </c>
      <c r="E1097" s="172" t="s">
        <v>275</v>
      </c>
      <c r="F1097" s="141" t="s">
        <v>275</v>
      </c>
      <c r="G1097" s="141" t="s">
        <v>275</v>
      </c>
      <c r="H1097" s="141" t="s">
        <v>275</v>
      </c>
      <c r="I1097" s="141" t="s">
        <v>275</v>
      </c>
      <c r="J1097" s="244" t="s">
        <v>275</v>
      </c>
      <c r="K1097" s="244" t="s">
        <v>275</v>
      </c>
      <c r="L1097" s="244" t="s">
        <v>275</v>
      </c>
      <c r="M1097" s="244" t="s">
        <v>275</v>
      </c>
      <c r="N1097" s="244" t="s">
        <v>275</v>
      </c>
      <c r="O1097" s="244" t="s">
        <v>275</v>
      </c>
      <c r="P1097" s="244" t="s">
        <v>275</v>
      </c>
      <c r="Q1097" s="244" t="s">
        <v>275</v>
      </c>
      <c r="R1097" s="244" t="s">
        <v>275</v>
      </c>
      <c r="S1097" s="244" t="s">
        <v>275</v>
      </c>
      <c r="T1097" s="244" t="s">
        <v>275</v>
      </c>
      <c r="U1097" s="244" t="s">
        <v>275</v>
      </c>
      <c r="V1097" s="244" t="s">
        <v>275</v>
      </c>
      <c r="W1097" s="244" t="s">
        <v>275</v>
      </c>
      <c r="X1097" s="244" t="s">
        <v>275</v>
      </c>
      <c r="Y1097" s="244" t="s">
        <v>275</v>
      </c>
      <c r="Z1097" s="244" t="s">
        <v>275</v>
      </c>
      <c r="AA1097" s="244" t="s">
        <v>275</v>
      </c>
      <c r="AB1097" s="244" t="s">
        <v>275</v>
      </c>
      <c r="AC1097" s="140" t="s">
        <v>275</v>
      </c>
      <c r="AD1097" s="341" t="s">
        <v>275</v>
      </c>
      <c r="AE1097" s="143" t="s">
        <v>275</v>
      </c>
      <c r="AF1097" s="142" t="s">
        <v>275</v>
      </c>
      <c r="AG1097" s="140" t="s">
        <v>275</v>
      </c>
      <c r="AH1097" s="144" t="s">
        <v>275</v>
      </c>
      <c r="AI1097" s="141" t="s">
        <v>275</v>
      </c>
      <c r="AJ1097" s="94"/>
    </row>
    <row r="1098" spans="1:36" ht="39" outlineLevel="1" x14ac:dyDescent="0.3">
      <c r="A1098" s="679">
        <v>1081</v>
      </c>
      <c r="B1098" s="680" t="s">
        <v>275</v>
      </c>
      <c r="C1098" s="680" t="s">
        <v>275</v>
      </c>
      <c r="D1098" s="679" t="s">
        <v>1065</v>
      </c>
      <c r="E1098" s="681" t="s">
        <v>3994</v>
      </c>
      <c r="F1098" s="682" t="s">
        <v>275</v>
      </c>
      <c r="G1098" s="682" t="s">
        <v>275</v>
      </c>
      <c r="H1098" s="682" t="s">
        <v>275</v>
      </c>
      <c r="I1098" s="682">
        <v>276</v>
      </c>
      <c r="J1098" s="683" t="s">
        <v>926</v>
      </c>
      <c r="K1098" s="683">
        <v>0</v>
      </c>
      <c r="L1098" s="683">
        <v>0</v>
      </c>
      <c r="M1098" s="683">
        <v>0</v>
      </c>
      <c r="N1098" s="683">
        <v>5.8015749593813005E-5</v>
      </c>
      <c r="O1098" s="683">
        <v>0</v>
      </c>
      <c r="P1098" s="683">
        <v>0</v>
      </c>
      <c r="Q1098" s="683">
        <v>0</v>
      </c>
      <c r="R1098" s="683">
        <v>0</v>
      </c>
      <c r="S1098" s="683">
        <v>0</v>
      </c>
      <c r="T1098" s="683">
        <v>0</v>
      </c>
      <c r="U1098" s="683">
        <v>0</v>
      </c>
      <c r="V1098" s="683">
        <v>0</v>
      </c>
      <c r="W1098" s="683">
        <v>0</v>
      </c>
      <c r="X1098" s="683">
        <v>8.1404599728021317E-4</v>
      </c>
      <c r="Y1098" s="683">
        <v>0</v>
      </c>
      <c r="Z1098" s="683">
        <v>0</v>
      </c>
      <c r="AA1098" s="683">
        <v>0</v>
      </c>
      <c r="AB1098" s="683" t="s">
        <v>926</v>
      </c>
      <c r="AC1098" s="684" t="s">
        <v>1978</v>
      </c>
      <c r="AD1098" s="746" t="s">
        <v>275</v>
      </c>
      <c r="AE1098" s="747" t="s">
        <v>275</v>
      </c>
      <c r="AF1098" s="789" t="s">
        <v>275</v>
      </c>
      <c r="AG1098" s="684" t="s">
        <v>275</v>
      </c>
      <c r="AH1098" s="749" t="s">
        <v>275</v>
      </c>
      <c r="AI1098" s="687">
        <v>9019</v>
      </c>
      <c r="AJ1098" s="94"/>
    </row>
    <row r="1099" spans="1:36" ht="39" outlineLevel="1" x14ac:dyDescent="0.3">
      <c r="A1099" s="679">
        <v>1082</v>
      </c>
      <c r="B1099" s="680" t="s">
        <v>275</v>
      </c>
      <c r="C1099" s="680" t="s">
        <v>275</v>
      </c>
      <c r="D1099" s="679" t="s">
        <v>2245</v>
      </c>
      <c r="E1099" s="681" t="s">
        <v>3998</v>
      </c>
      <c r="F1099" s="682" t="s">
        <v>275</v>
      </c>
      <c r="G1099" s="682" t="s">
        <v>275</v>
      </c>
      <c r="H1099" s="682" t="s">
        <v>275</v>
      </c>
      <c r="I1099" s="682">
        <v>753</v>
      </c>
      <c r="J1099" s="683" t="s">
        <v>926</v>
      </c>
      <c r="K1099" s="683" t="s">
        <v>275</v>
      </c>
      <c r="L1099" s="683" t="s">
        <v>275</v>
      </c>
      <c r="M1099" s="683" t="s">
        <v>275</v>
      </c>
      <c r="N1099" s="683" t="s">
        <v>275</v>
      </c>
      <c r="O1099" s="683" t="s">
        <v>275</v>
      </c>
      <c r="P1099" s="683" t="s">
        <v>275</v>
      </c>
      <c r="Q1099" s="683" t="s">
        <v>275</v>
      </c>
      <c r="R1099" s="683" t="s">
        <v>275</v>
      </c>
      <c r="S1099" s="683" t="s">
        <v>275</v>
      </c>
      <c r="T1099" s="683" t="s">
        <v>275</v>
      </c>
      <c r="U1099" s="683" t="s">
        <v>275</v>
      </c>
      <c r="V1099" s="683" t="s">
        <v>275</v>
      </c>
      <c r="W1099" s="683" t="s">
        <v>275</v>
      </c>
      <c r="X1099" s="683" t="s">
        <v>275</v>
      </c>
      <c r="Y1099" s="683" t="s">
        <v>275</v>
      </c>
      <c r="Z1099" s="683" t="s">
        <v>275</v>
      </c>
      <c r="AA1099" s="683" t="s">
        <v>275</v>
      </c>
      <c r="AB1099" s="683" t="s">
        <v>275</v>
      </c>
      <c r="AC1099" s="684" t="s">
        <v>1069</v>
      </c>
      <c r="AD1099" s="746" t="s">
        <v>275</v>
      </c>
      <c r="AE1099" s="747" t="s">
        <v>275</v>
      </c>
      <c r="AF1099" s="789" t="s">
        <v>275</v>
      </c>
      <c r="AG1099" s="684" t="s">
        <v>275</v>
      </c>
      <c r="AH1099" s="749" t="s">
        <v>275</v>
      </c>
      <c r="AI1099" s="687" t="s">
        <v>275</v>
      </c>
      <c r="AJ1099" s="94"/>
    </row>
    <row r="1100" spans="1:36" ht="65" outlineLevel="1" x14ac:dyDescent="0.3">
      <c r="A1100" s="251">
        <v>1083</v>
      </c>
      <c r="B1100" s="252" t="s">
        <v>275</v>
      </c>
      <c r="C1100" s="252" t="s">
        <v>275</v>
      </c>
      <c r="D1100" s="730" t="s">
        <v>1070</v>
      </c>
      <c r="E1100" s="730" t="s">
        <v>275</v>
      </c>
      <c r="F1100" s="253">
        <v>2</v>
      </c>
      <c r="G1100" s="253">
        <v>21</v>
      </c>
      <c r="H1100" s="253">
        <v>9020</v>
      </c>
      <c r="I1100" s="253" t="s">
        <v>275</v>
      </c>
      <c r="J1100" s="254" t="s">
        <v>925</v>
      </c>
      <c r="K1100" s="254">
        <v>3.0425163996686422E-2</v>
      </c>
      <c r="L1100" s="254">
        <v>5.351706568704896E-3</v>
      </c>
      <c r="M1100" s="254">
        <v>9.753056942076356E-2</v>
      </c>
      <c r="N1100" s="254">
        <v>8.1447928852243986E-3</v>
      </c>
      <c r="O1100" s="254">
        <v>0.77211049690967459</v>
      </c>
      <c r="P1100" s="254">
        <v>1.1475505598919869E-3</v>
      </c>
      <c r="Q1100" s="254">
        <v>0</v>
      </c>
      <c r="R1100" s="254">
        <v>0</v>
      </c>
      <c r="S1100" s="254">
        <v>2.2485565840782971E-3</v>
      </c>
      <c r="T1100" s="254">
        <v>0</v>
      </c>
      <c r="U1100" s="254">
        <v>0</v>
      </c>
      <c r="V1100" s="254">
        <v>0</v>
      </c>
      <c r="W1100" s="254">
        <v>8.8308095342077023E-2</v>
      </c>
      <c r="X1100" s="254">
        <v>5.173811439277331E-3</v>
      </c>
      <c r="Y1100" s="254">
        <v>0</v>
      </c>
      <c r="Z1100" s="254">
        <v>1.3817655188964675E-4</v>
      </c>
      <c r="AA1100" s="254">
        <v>0.85044197510313424</v>
      </c>
      <c r="AB1100" s="254" t="s">
        <v>925</v>
      </c>
      <c r="AC1100" s="255" t="s">
        <v>1995</v>
      </c>
      <c r="AD1100" s="256" t="s">
        <v>275</v>
      </c>
      <c r="AE1100" s="257" t="s">
        <v>275</v>
      </c>
      <c r="AF1100" s="258" t="s">
        <v>275</v>
      </c>
      <c r="AG1100" s="255" t="s">
        <v>275</v>
      </c>
      <c r="AH1100" s="259" t="s">
        <v>275</v>
      </c>
      <c r="AI1100" s="260">
        <v>9020</v>
      </c>
      <c r="AJ1100" s="94"/>
    </row>
    <row r="1101" spans="1:36" ht="130" outlineLevel="1" x14ac:dyDescent="0.3">
      <c r="A1101" s="152">
        <v>1084</v>
      </c>
      <c r="B1101" s="153" t="s">
        <v>923</v>
      </c>
      <c r="C1101" s="153" t="s">
        <v>275</v>
      </c>
      <c r="D1101" s="431" t="s">
        <v>3098</v>
      </c>
      <c r="E1101" s="431" t="s">
        <v>275</v>
      </c>
      <c r="F1101" s="388" t="s">
        <v>275</v>
      </c>
      <c r="G1101" s="388" t="s">
        <v>275</v>
      </c>
      <c r="H1101" s="388" t="s">
        <v>275</v>
      </c>
      <c r="I1101" s="388" t="s">
        <v>275</v>
      </c>
      <c r="J1101" s="157" t="s">
        <v>925</v>
      </c>
      <c r="K1101" s="157">
        <f>K1102+K1103*$AD$1103+K1105*$AD$1105</f>
        <v>0.51158860479208768</v>
      </c>
      <c r="L1101" s="157">
        <f t="shared" ref="L1101:AA1101" si="462">L1102+L1103*$AD$1103+L1105*$AD$1105</f>
        <v>0.23282672356409326</v>
      </c>
      <c r="M1101" s="157">
        <f t="shared" si="462"/>
        <v>0.66446839629894439</v>
      </c>
      <c r="N1101" s="157">
        <f t="shared" si="462"/>
        <v>0.68039117173086217</v>
      </c>
      <c r="O1101" s="157">
        <f t="shared" si="462"/>
        <v>0.58087601205654071</v>
      </c>
      <c r="P1101" s="157">
        <f t="shared" si="462"/>
        <v>0.1482839118018825</v>
      </c>
      <c r="Q1101" s="157">
        <f t="shared" si="462"/>
        <v>4.8324951467107122E-2</v>
      </c>
      <c r="R1101" s="157">
        <f t="shared" si="462"/>
        <v>9.6101596544803103E-3</v>
      </c>
      <c r="S1101" s="157">
        <f t="shared" si="462"/>
        <v>0.16539837515005051</v>
      </c>
      <c r="T1101" s="157">
        <f t="shared" si="462"/>
        <v>0.2166150948895757</v>
      </c>
      <c r="U1101" s="157">
        <f t="shared" si="462"/>
        <v>0</v>
      </c>
      <c r="V1101" s="157">
        <f t="shared" si="462"/>
        <v>0.31767003631728469</v>
      </c>
      <c r="W1101" s="157">
        <f t="shared" si="462"/>
        <v>0.99619016499348578</v>
      </c>
      <c r="X1101" s="157">
        <f t="shared" si="462"/>
        <v>0.41767486972503776</v>
      </c>
      <c r="Y1101" s="157">
        <f t="shared" si="462"/>
        <v>0</v>
      </c>
      <c r="Z1101" s="157">
        <f t="shared" si="462"/>
        <v>2.4671169348369593</v>
      </c>
      <c r="AA1101" s="157">
        <f t="shared" si="462"/>
        <v>2.4305001520579905</v>
      </c>
      <c r="AB1101" s="157" t="s">
        <v>925</v>
      </c>
      <c r="AC1101" s="155" t="s">
        <v>2248</v>
      </c>
      <c r="AD1101" s="389" t="s">
        <v>275</v>
      </c>
      <c r="AE1101" s="250" t="s">
        <v>275</v>
      </c>
      <c r="AF1101" s="390" t="s">
        <v>275</v>
      </c>
      <c r="AG1101" s="155" t="s">
        <v>275</v>
      </c>
      <c r="AH1101" s="250" t="s">
        <v>275</v>
      </c>
      <c r="AI1101" s="156" t="s">
        <v>275</v>
      </c>
      <c r="AJ1101" s="94"/>
    </row>
    <row r="1102" spans="1:36" ht="130" outlineLevel="1" x14ac:dyDescent="0.3">
      <c r="A1102" s="261">
        <v>1085</v>
      </c>
      <c r="B1102" s="262" t="s">
        <v>275</v>
      </c>
      <c r="C1102" s="262" t="s">
        <v>275</v>
      </c>
      <c r="D1102" s="263" t="s">
        <v>3099</v>
      </c>
      <c r="E1102" s="263" t="s">
        <v>4000</v>
      </c>
      <c r="F1102" s="264" t="s">
        <v>275</v>
      </c>
      <c r="G1102" s="264" t="s">
        <v>275</v>
      </c>
      <c r="H1102" s="264" t="s">
        <v>275</v>
      </c>
      <c r="I1102" s="264">
        <v>339</v>
      </c>
      <c r="J1102" s="265" t="s">
        <v>926</v>
      </c>
      <c r="K1102" s="265">
        <v>0</v>
      </c>
      <c r="L1102" s="265">
        <v>5.3517065687048917E-3</v>
      </c>
      <c r="M1102" s="265">
        <v>4.946156340545145E-2</v>
      </c>
      <c r="N1102" s="265">
        <v>7.5644194497245256E-4</v>
      </c>
      <c r="O1102" s="265">
        <v>7.5785213525164132E-4</v>
      </c>
      <c r="P1102" s="265">
        <v>3.2224531975168162E-5</v>
      </c>
      <c r="Q1102" s="265">
        <v>0</v>
      </c>
      <c r="R1102" s="265">
        <v>0</v>
      </c>
      <c r="S1102" s="265">
        <v>0</v>
      </c>
      <c r="T1102" s="265">
        <v>0</v>
      </c>
      <c r="U1102" s="265">
        <v>0</v>
      </c>
      <c r="V1102" s="265">
        <v>0</v>
      </c>
      <c r="W1102" s="265">
        <v>9.9508875371497746E-3</v>
      </c>
      <c r="X1102" s="265">
        <v>0</v>
      </c>
      <c r="Y1102" s="265">
        <v>0</v>
      </c>
      <c r="Z1102" s="265">
        <v>1.3817655188964675E-4</v>
      </c>
      <c r="AA1102" s="265">
        <v>0.85044197510313424</v>
      </c>
      <c r="AB1102" s="265" t="s">
        <v>926</v>
      </c>
      <c r="AC1102" s="781" t="s">
        <v>1967</v>
      </c>
      <c r="AD1102" s="270" t="s">
        <v>275</v>
      </c>
      <c r="AE1102" s="271" t="s">
        <v>275</v>
      </c>
      <c r="AF1102" s="272" t="s">
        <v>275</v>
      </c>
      <c r="AG1102" s="269" t="s">
        <v>275</v>
      </c>
      <c r="AH1102" s="273" t="s">
        <v>275</v>
      </c>
      <c r="AI1102" s="274">
        <v>9020</v>
      </c>
      <c r="AJ1102" s="94"/>
    </row>
    <row r="1103" spans="1:36" ht="39" outlineLevel="1" x14ac:dyDescent="0.3">
      <c r="A1103" s="165">
        <v>1086</v>
      </c>
      <c r="B1103" s="166" t="s">
        <v>275</v>
      </c>
      <c r="C1103" s="293" t="s">
        <v>275</v>
      </c>
      <c r="D1103" s="187" t="s">
        <v>1071</v>
      </c>
      <c r="E1103" s="188" t="s">
        <v>4001</v>
      </c>
      <c r="F1103" s="189">
        <v>2</v>
      </c>
      <c r="G1103" s="190">
        <v>21</v>
      </c>
      <c r="H1103" s="190">
        <v>343</v>
      </c>
      <c r="I1103" s="190">
        <v>343</v>
      </c>
      <c r="J1103" s="170" t="s">
        <v>926</v>
      </c>
      <c r="K1103" s="170">
        <v>0.37073126281657331</v>
      </c>
      <c r="L1103" s="170">
        <v>0</v>
      </c>
      <c r="M1103" s="170">
        <v>3.3863877760930798E-2</v>
      </c>
      <c r="N1103" s="170">
        <v>0.11977585626605358</v>
      </c>
      <c r="O1103" s="170">
        <v>0.52812547779142482</v>
      </c>
      <c r="P1103" s="170">
        <v>0.1235426305879902</v>
      </c>
      <c r="Q1103" s="170">
        <v>0</v>
      </c>
      <c r="R1103" s="170">
        <v>0</v>
      </c>
      <c r="S1103" s="170">
        <v>3.28560454768444E-3</v>
      </c>
      <c r="T1103" s="170">
        <v>9.2724631916137709E-2</v>
      </c>
      <c r="U1103" s="170">
        <v>0</v>
      </c>
      <c r="V1103" s="170">
        <v>0</v>
      </c>
      <c r="W1103" s="170">
        <v>1.630628446308352E-2</v>
      </c>
      <c r="X1103" s="170">
        <v>0.35557278204041426</v>
      </c>
      <c r="Y1103" s="170">
        <v>0</v>
      </c>
      <c r="Z1103" s="170">
        <v>1.0228401437537622</v>
      </c>
      <c r="AA1103" s="170">
        <v>0</v>
      </c>
      <c r="AB1103" s="170" t="s">
        <v>926</v>
      </c>
      <c r="AC1103" s="712" t="s">
        <v>1923</v>
      </c>
      <c r="AD1103" s="241">
        <v>1</v>
      </c>
      <c r="AE1103" s="193" t="s">
        <v>2246</v>
      </c>
      <c r="AF1103" s="192" t="s">
        <v>275</v>
      </c>
      <c r="AG1103" s="191" t="s">
        <v>1399</v>
      </c>
      <c r="AH1103" s="194" t="s">
        <v>275</v>
      </c>
      <c r="AI1103" s="169" t="s">
        <v>275</v>
      </c>
      <c r="AJ1103" s="94"/>
    </row>
    <row r="1104" spans="1:36" ht="65" outlineLevel="1" x14ac:dyDescent="0.3">
      <c r="A1104" s="251">
        <v>1087</v>
      </c>
      <c r="B1104" s="252" t="s">
        <v>275</v>
      </c>
      <c r="C1104" s="252" t="s">
        <v>275</v>
      </c>
      <c r="D1104" s="251" t="s">
        <v>1072</v>
      </c>
      <c r="E1104" s="730" t="s">
        <v>275</v>
      </c>
      <c r="F1104" s="253">
        <v>8</v>
      </c>
      <c r="G1104" s="253">
        <v>84</v>
      </c>
      <c r="H1104" s="253">
        <v>9019</v>
      </c>
      <c r="I1104" s="253" t="s">
        <v>275</v>
      </c>
      <c r="J1104" s="254" t="s">
        <v>926</v>
      </c>
      <c r="K1104" s="254">
        <v>0.14500025888196649</v>
      </c>
      <c r="L1104" s="254">
        <v>0.26156352874640831</v>
      </c>
      <c r="M1104" s="254">
        <v>0.5811429551325622</v>
      </c>
      <c r="N1104" s="254">
        <v>0.55994472286887909</v>
      </c>
      <c r="O1104" s="254">
        <v>8.4102485884953254E-2</v>
      </c>
      <c r="P1104" s="254">
        <v>2.4504689230841804E-2</v>
      </c>
      <c r="Q1104" s="254">
        <v>4.8324951467107129E-2</v>
      </c>
      <c r="R1104" s="254">
        <v>1.0166647391461057E-2</v>
      </c>
      <c r="S1104" s="254">
        <v>0.1847931414010133</v>
      </c>
      <c r="T1104" s="254">
        <v>0.12635511452738032</v>
      </c>
      <c r="U1104" s="254">
        <v>0</v>
      </c>
      <c r="V1104" s="254">
        <v>0.31767003631728535</v>
      </c>
      <c r="W1104" s="254">
        <v>0.96993299299325253</v>
      </c>
      <c r="X1104" s="254">
        <v>6.2373436350383539E-2</v>
      </c>
      <c r="Y1104" s="254">
        <v>8.6594401715005386E-3</v>
      </c>
      <c r="Z1104" s="254">
        <v>1.4441386145313073</v>
      </c>
      <c r="AA1104" s="254">
        <v>1.5800581769548623</v>
      </c>
      <c r="AB1104" s="254" t="s">
        <v>926</v>
      </c>
      <c r="AC1104" s="255" t="s">
        <v>1996</v>
      </c>
      <c r="AD1104" s="256" t="s">
        <v>275</v>
      </c>
      <c r="AE1104" s="257" t="s">
        <v>275</v>
      </c>
      <c r="AF1104" s="258" t="s">
        <v>275</v>
      </c>
      <c r="AG1104" s="255" t="s">
        <v>275</v>
      </c>
      <c r="AH1104" s="259" t="s">
        <v>275</v>
      </c>
      <c r="AI1104" s="260">
        <v>9019</v>
      </c>
      <c r="AJ1104" s="94"/>
    </row>
    <row r="1105" spans="1:36" ht="26" outlineLevel="1" x14ac:dyDescent="0.3">
      <c r="A1105" s="261">
        <v>1088</v>
      </c>
      <c r="B1105" s="262" t="s">
        <v>275</v>
      </c>
      <c r="C1105" s="262" t="s">
        <v>275</v>
      </c>
      <c r="D1105" s="261" t="s">
        <v>1073</v>
      </c>
      <c r="E1105" s="263" t="s">
        <v>4002</v>
      </c>
      <c r="F1105" s="264" t="s">
        <v>275</v>
      </c>
      <c r="G1105" s="264" t="s">
        <v>275</v>
      </c>
      <c r="H1105" s="264">
        <v>340</v>
      </c>
      <c r="I1105" s="264">
        <v>340</v>
      </c>
      <c r="J1105" s="265" t="s">
        <v>926</v>
      </c>
      <c r="K1105" s="265">
        <v>0.14085734197551436</v>
      </c>
      <c r="L1105" s="265">
        <v>0.22747501699538836</v>
      </c>
      <c r="M1105" s="265">
        <v>0.58114295513256209</v>
      </c>
      <c r="N1105" s="265">
        <v>0.5598588735198361</v>
      </c>
      <c r="O1105" s="265">
        <v>5.1992682129864257E-2</v>
      </c>
      <c r="P1105" s="265">
        <v>2.4709056681917113E-2</v>
      </c>
      <c r="Q1105" s="265">
        <v>4.8324951467107122E-2</v>
      </c>
      <c r="R1105" s="265">
        <v>9.6101596544803103E-3</v>
      </c>
      <c r="S1105" s="265">
        <v>0.16211277060236606</v>
      </c>
      <c r="T1105" s="265">
        <v>0.12389046297343799</v>
      </c>
      <c r="U1105" s="265">
        <v>0</v>
      </c>
      <c r="V1105" s="265">
        <v>0.31767003631728469</v>
      </c>
      <c r="W1105" s="265">
        <v>0.96993299299325253</v>
      </c>
      <c r="X1105" s="265">
        <v>6.2102087684623504E-2</v>
      </c>
      <c r="Y1105" s="265">
        <v>0</v>
      </c>
      <c r="Z1105" s="265">
        <v>1.4441386145313073</v>
      </c>
      <c r="AA1105" s="265">
        <v>1.5800581769548563</v>
      </c>
      <c r="AB1105" s="265" t="s">
        <v>926</v>
      </c>
      <c r="AC1105" s="269" t="s">
        <v>1967</v>
      </c>
      <c r="AD1105" s="270">
        <v>1</v>
      </c>
      <c r="AE1105" s="271" t="s">
        <v>2247</v>
      </c>
      <c r="AF1105" s="272" t="s">
        <v>275</v>
      </c>
      <c r="AG1105" s="269" t="s">
        <v>1399</v>
      </c>
      <c r="AH1105" s="273" t="s">
        <v>275</v>
      </c>
      <c r="AI1105" s="274">
        <v>9019</v>
      </c>
      <c r="AJ1105" s="94"/>
    </row>
    <row r="1106" spans="1:36" ht="78" outlineLevel="1" x14ac:dyDescent="0.3">
      <c r="A1106" s="152">
        <v>1089</v>
      </c>
      <c r="B1106" s="153" t="s">
        <v>275</v>
      </c>
      <c r="C1106" s="153" t="s">
        <v>275</v>
      </c>
      <c r="D1106" s="431" t="s">
        <v>2253</v>
      </c>
      <c r="E1106" s="431" t="s">
        <v>275</v>
      </c>
      <c r="F1106" s="388" t="s">
        <v>275</v>
      </c>
      <c r="G1106" s="388" t="s">
        <v>275</v>
      </c>
      <c r="H1106" s="388" t="s">
        <v>275</v>
      </c>
      <c r="I1106" s="388" t="s">
        <v>275</v>
      </c>
      <c r="J1106" s="157" t="s">
        <v>926</v>
      </c>
      <c r="K1106" s="157">
        <f>SUM(K1107,K1108,K1111)</f>
        <v>12.026989380030022</v>
      </c>
      <c r="L1106" s="157">
        <f t="shared" ref="L1106:AA1106" si="463">SUM(L1107,L1108,L1111)</f>
        <v>12.549081340340146</v>
      </c>
      <c r="M1106" s="157">
        <f t="shared" si="463"/>
        <v>1.0562275611891432</v>
      </c>
      <c r="N1106" s="157">
        <f t="shared" si="463"/>
        <v>7.4400869850237541</v>
      </c>
      <c r="O1106" s="157">
        <f t="shared" si="463"/>
        <v>3.9823881879528957</v>
      </c>
      <c r="P1106" s="157">
        <f t="shared" si="463"/>
        <v>7.4604259913175834</v>
      </c>
      <c r="Q1106" s="157">
        <f t="shared" si="463"/>
        <v>18.322268706059454</v>
      </c>
      <c r="R1106" s="157">
        <f t="shared" si="463"/>
        <v>15.909114267363449</v>
      </c>
      <c r="S1106" s="157">
        <f t="shared" si="463"/>
        <v>0.36067939761936452</v>
      </c>
      <c r="T1106" s="157">
        <f t="shared" si="463"/>
        <v>20.116663447467079</v>
      </c>
      <c r="U1106" s="157">
        <f t="shared" si="463"/>
        <v>37.029529586179038</v>
      </c>
      <c r="V1106" s="157">
        <f t="shared" si="463"/>
        <v>15.585369214158094</v>
      </c>
      <c r="W1106" s="157">
        <f t="shared" si="463"/>
        <v>1.5366311852255465</v>
      </c>
      <c r="X1106" s="157">
        <f t="shared" si="463"/>
        <v>2.0949980880548025</v>
      </c>
      <c r="Y1106" s="157">
        <f t="shared" si="463"/>
        <v>18.608847967143262</v>
      </c>
      <c r="Z1106" s="157">
        <f t="shared" si="463"/>
        <v>0.44700500300307999</v>
      </c>
      <c r="AA1106" s="157">
        <f t="shared" si="463"/>
        <v>6.3441134633041401</v>
      </c>
      <c r="AB1106" s="157" t="s">
        <v>926</v>
      </c>
      <c r="AC1106" s="155" t="s">
        <v>2772</v>
      </c>
      <c r="AD1106" s="389" t="s">
        <v>275</v>
      </c>
      <c r="AE1106" s="250" t="s">
        <v>2776</v>
      </c>
      <c r="AF1106" s="390" t="s">
        <v>275</v>
      </c>
      <c r="AG1106" s="155" t="s">
        <v>275</v>
      </c>
      <c r="AH1106" s="250" t="s">
        <v>275</v>
      </c>
      <c r="AI1106" s="156" t="s">
        <v>275</v>
      </c>
      <c r="AJ1106" s="94"/>
    </row>
    <row r="1107" spans="1:36" ht="39" outlineLevel="1" x14ac:dyDescent="0.3">
      <c r="A1107" s="165">
        <v>1090</v>
      </c>
      <c r="B1107" s="166" t="s">
        <v>275</v>
      </c>
      <c r="C1107" s="166" t="s">
        <v>275</v>
      </c>
      <c r="D1107" s="165" t="s">
        <v>1075</v>
      </c>
      <c r="E1107" s="188" t="s">
        <v>4003</v>
      </c>
      <c r="F1107" s="189">
        <v>8</v>
      </c>
      <c r="G1107" s="190">
        <v>85</v>
      </c>
      <c r="H1107" s="190">
        <v>1243</v>
      </c>
      <c r="I1107" s="190">
        <v>1243</v>
      </c>
      <c r="J1107" s="170" t="s">
        <v>926</v>
      </c>
      <c r="K1107" s="170">
        <v>0.11143160853454125</v>
      </c>
      <c r="L1107" s="170">
        <v>1.3261433632695574</v>
      </c>
      <c r="M1107" s="170">
        <v>0.14457581256360766</v>
      </c>
      <c r="N1107" s="170">
        <v>0.72486799820808767</v>
      </c>
      <c r="O1107" s="170">
        <v>0.1009833897190812</v>
      </c>
      <c r="P1107" s="170">
        <v>0.10324144914317414</v>
      </c>
      <c r="Q1107" s="170">
        <v>3.8886005017667942</v>
      </c>
      <c r="R1107" s="170">
        <v>1.0497948121918457</v>
      </c>
      <c r="S1107" s="170">
        <v>0.20667378711075035</v>
      </c>
      <c r="T1107" s="170">
        <v>1.054257349009653</v>
      </c>
      <c r="U1107" s="170">
        <v>8.7432820272698475</v>
      </c>
      <c r="V1107" s="170">
        <v>9.7195190474705448</v>
      </c>
      <c r="W1107" s="170">
        <v>0.1555193640371324</v>
      </c>
      <c r="X1107" s="170">
        <v>9.3178957946844693E-2</v>
      </c>
      <c r="Y1107" s="170">
        <v>1.4852114481846765</v>
      </c>
      <c r="Z1107" s="170">
        <v>0.12146881544012048</v>
      </c>
      <c r="AA1107" s="170">
        <v>3.6786645571793182</v>
      </c>
      <c r="AB1107" s="170" t="s">
        <v>926</v>
      </c>
      <c r="AC1107" s="191" t="s">
        <v>1923</v>
      </c>
      <c r="AD1107" s="241" t="s">
        <v>275</v>
      </c>
      <c r="AE1107" s="193" t="s">
        <v>275</v>
      </c>
      <c r="AF1107" s="192" t="s">
        <v>275</v>
      </c>
      <c r="AG1107" s="191" t="s">
        <v>275</v>
      </c>
      <c r="AH1107" s="194" t="s">
        <v>275</v>
      </c>
      <c r="AI1107" s="169" t="s">
        <v>275</v>
      </c>
      <c r="AJ1107" s="94"/>
    </row>
    <row r="1108" spans="1:36" ht="169" outlineLevel="1" x14ac:dyDescent="0.3">
      <c r="A1108" s="251">
        <v>1091</v>
      </c>
      <c r="B1108" s="252" t="s">
        <v>275</v>
      </c>
      <c r="C1108" s="252" t="s">
        <v>275</v>
      </c>
      <c r="D1108" s="730" t="s">
        <v>1076</v>
      </c>
      <c r="E1108" s="255" t="s">
        <v>275</v>
      </c>
      <c r="F1108" s="253">
        <v>8</v>
      </c>
      <c r="G1108" s="253">
        <v>84</v>
      </c>
      <c r="H1108" s="253">
        <v>9041</v>
      </c>
      <c r="I1108" s="253" t="s">
        <v>275</v>
      </c>
      <c r="J1108" s="254" t="s">
        <v>926</v>
      </c>
      <c r="K1108" s="254">
        <v>11.234465504303676</v>
      </c>
      <c r="L1108" s="254">
        <v>11.221652075735591</v>
      </c>
      <c r="M1108" s="254">
        <v>0.8105570075982097</v>
      </c>
      <c r="N1108" s="254">
        <v>4.4842290226213573</v>
      </c>
      <c r="O1108" s="254">
        <v>3.5173441055275387</v>
      </c>
      <c r="P1108" s="254">
        <v>7.243271386326783</v>
      </c>
      <c r="Q1108" s="254">
        <v>13.779827704702402</v>
      </c>
      <c r="R1108" s="254">
        <v>14.859319455171603</v>
      </c>
      <c r="S1108" s="254">
        <v>0.13317494889300693</v>
      </c>
      <c r="T1108" s="254">
        <v>18.218292807908121</v>
      </c>
      <c r="U1108" s="254">
        <v>28.286247558909192</v>
      </c>
      <c r="V1108" s="254">
        <v>5.7748298620271514</v>
      </c>
      <c r="W1108" s="254">
        <v>1.2859312449392095</v>
      </c>
      <c r="X1108" s="254">
        <v>2.001819130107958</v>
      </c>
      <c r="Y1108" s="254">
        <v>16.543352049951896</v>
      </c>
      <c r="Z1108" s="254">
        <v>0.2862825558514886</v>
      </c>
      <c r="AA1108" s="254">
        <v>2.6654489061248223</v>
      </c>
      <c r="AB1108" s="254" t="s">
        <v>926</v>
      </c>
      <c r="AC1108" s="255" t="s">
        <v>2251</v>
      </c>
      <c r="AD1108" s="256" t="s">
        <v>275</v>
      </c>
      <c r="AE1108" s="257" t="s">
        <v>2775</v>
      </c>
      <c r="AF1108" s="258" t="s">
        <v>275</v>
      </c>
      <c r="AG1108" s="255" t="s">
        <v>2520</v>
      </c>
      <c r="AH1108" s="792" t="s">
        <v>2517</v>
      </c>
      <c r="AI1108" s="260">
        <v>9041</v>
      </c>
      <c r="AJ1108" s="94"/>
    </row>
    <row r="1109" spans="1:36" ht="65" outlineLevel="1" x14ac:dyDescent="0.3">
      <c r="A1109" s="679">
        <v>1092</v>
      </c>
      <c r="B1109" s="680" t="s">
        <v>275</v>
      </c>
      <c r="C1109" s="680" t="s">
        <v>275</v>
      </c>
      <c r="D1109" s="679" t="s">
        <v>1077</v>
      </c>
      <c r="E1109" s="681" t="s">
        <v>4004</v>
      </c>
      <c r="F1109" s="682" t="s">
        <v>275</v>
      </c>
      <c r="G1109" s="682" t="s">
        <v>275</v>
      </c>
      <c r="H1109" s="682">
        <v>1241</v>
      </c>
      <c r="I1109" s="682">
        <v>1241</v>
      </c>
      <c r="J1109" s="683" t="s">
        <v>926</v>
      </c>
      <c r="K1109" s="683" t="s">
        <v>275</v>
      </c>
      <c r="L1109" s="683" t="s">
        <v>275</v>
      </c>
      <c r="M1109" s="683" t="s">
        <v>275</v>
      </c>
      <c r="N1109" s="683" t="s">
        <v>275</v>
      </c>
      <c r="O1109" s="683" t="s">
        <v>275</v>
      </c>
      <c r="P1109" s="683" t="s">
        <v>275</v>
      </c>
      <c r="Q1109" s="683" t="s">
        <v>275</v>
      </c>
      <c r="R1109" s="683" t="s">
        <v>275</v>
      </c>
      <c r="S1109" s="683" t="s">
        <v>275</v>
      </c>
      <c r="T1109" s="683" t="s">
        <v>275</v>
      </c>
      <c r="U1109" s="683" t="s">
        <v>275</v>
      </c>
      <c r="V1109" s="683" t="s">
        <v>275</v>
      </c>
      <c r="W1109" s="683" t="s">
        <v>275</v>
      </c>
      <c r="X1109" s="683" t="s">
        <v>275</v>
      </c>
      <c r="Y1109" s="683" t="s">
        <v>275</v>
      </c>
      <c r="Z1109" s="683" t="s">
        <v>275</v>
      </c>
      <c r="AA1109" s="683" t="s">
        <v>275</v>
      </c>
      <c r="AB1109" s="683" t="s">
        <v>275</v>
      </c>
      <c r="AC1109" s="684" t="s">
        <v>1997</v>
      </c>
      <c r="AD1109" s="746" t="s">
        <v>275</v>
      </c>
      <c r="AE1109" s="747" t="s">
        <v>275</v>
      </c>
      <c r="AF1109" s="748" t="s">
        <v>275</v>
      </c>
      <c r="AG1109" s="684" t="s">
        <v>275</v>
      </c>
      <c r="AH1109" s="749" t="s">
        <v>275</v>
      </c>
      <c r="AI1109" s="687" t="s">
        <v>275</v>
      </c>
      <c r="AJ1109" s="94"/>
    </row>
    <row r="1110" spans="1:36" ht="65" outlineLevel="1" x14ac:dyDescent="0.3">
      <c r="A1110" s="679">
        <v>1093</v>
      </c>
      <c r="B1110" s="680" t="s">
        <v>275</v>
      </c>
      <c r="C1110" s="680" t="s">
        <v>275</v>
      </c>
      <c r="D1110" s="679" t="s">
        <v>1078</v>
      </c>
      <c r="E1110" s="681" t="s">
        <v>4005</v>
      </c>
      <c r="F1110" s="682" t="s">
        <v>275</v>
      </c>
      <c r="G1110" s="682" t="s">
        <v>275</v>
      </c>
      <c r="H1110" s="682">
        <v>1242</v>
      </c>
      <c r="I1110" s="682">
        <v>1242</v>
      </c>
      <c r="J1110" s="683" t="s">
        <v>926</v>
      </c>
      <c r="K1110" s="683" t="s">
        <v>275</v>
      </c>
      <c r="L1110" s="683" t="s">
        <v>275</v>
      </c>
      <c r="M1110" s="683" t="s">
        <v>275</v>
      </c>
      <c r="N1110" s="683" t="s">
        <v>275</v>
      </c>
      <c r="O1110" s="683" t="s">
        <v>275</v>
      </c>
      <c r="P1110" s="683" t="s">
        <v>275</v>
      </c>
      <c r="Q1110" s="683" t="s">
        <v>275</v>
      </c>
      <c r="R1110" s="683" t="s">
        <v>275</v>
      </c>
      <c r="S1110" s="683" t="s">
        <v>275</v>
      </c>
      <c r="T1110" s="683" t="s">
        <v>275</v>
      </c>
      <c r="U1110" s="683" t="s">
        <v>275</v>
      </c>
      <c r="V1110" s="683" t="s">
        <v>275</v>
      </c>
      <c r="W1110" s="683" t="s">
        <v>275</v>
      </c>
      <c r="X1110" s="683" t="s">
        <v>275</v>
      </c>
      <c r="Y1110" s="683" t="s">
        <v>275</v>
      </c>
      <c r="Z1110" s="683" t="s">
        <v>275</v>
      </c>
      <c r="AA1110" s="683" t="s">
        <v>275</v>
      </c>
      <c r="AB1110" s="683" t="s">
        <v>275</v>
      </c>
      <c r="AC1110" s="684" t="s">
        <v>1997</v>
      </c>
      <c r="AD1110" s="746" t="s">
        <v>275</v>
      </c>
      <c r="AE1110" s="747" t="s">
        <v>275</v>
      </c>
      <c r="AF1110" s="748" t="s">
        <v>275</v>
      </c>
      <c r="AG1110" s="684" t="s">
        <v>275</v>
      </c>
      <c r="AH1110" s="749" t="s">
        <v>275</v>
      </c>
      <c r="AI1110" s="687" t="s">
        <v>275</v>
      </c>
      <c r="AJ1110" s="94"/>
    </row>
    <row r="1111" spans="1:36" ht="52" outlineLevel="1" x14ac:dyDescent="0.3">
      <c r="A1111" s="251">
        <v>1094</v>
      </c>
      <c r="B1111" s="252" t="s">
        <v>275</v>
      </c>
      <c r="C1111" s="252" t="s">
        <v>275</v>
      </c>
      <c r="D1111" s="730" t="s">
        <v>1079</v>
      </c>
      <c r="E1111" s="793" t="s">
        <v>275</v>
      </c>
      <c r="F1111" s="253">
        <v>8</v>
      </c>
      <c r="G1111" s="253">
        <v>84</v>
      </c>
      <c r="H1111" s="253">
        <v>9042</v>
      </c>
      <c r="I1111" s="253" t="s">
        <v>275</v>
      </c>
      <c r="J1111" s="254" t="s">
        <v>926</v>
      </c>
      <c r="K1111" s="254">
        <v>0.68109226719180382</v>
      </c>
      <c r="L1111" s="254">
        <v>1.2859013349981855E-3</v>
      </c>
      <c r="M1111" s="254">
        <v>0.10109474102732594</v>
      </c>
      <c r="N1111" s="254">
        <v>2.2309899641943089</v>
      </c>
      <c r="O1111" s="254">
        <v>0.36406069270627589</v>
      </c>
      <c r="P1111" s="254">
        <v>0.1139131558476266</v>
      </c>
      <c r="Q1111" s="254">
        <v>0.65384049959025703</v>
      </c>
      <c r="R1111" s="254">
        <v>0</v>
      </c>
      <c r="S1111" s="254">
        <v>2.0830661615607211E-2</v>
      </c>
      <c r="T1111" s="254">
        <v>0.84411329054930473</v>
      </c>
      <c r="U1111" s="254">
        <v>0</v>
      </c>
      <c r="V1111" s="254">
        <v>9.1020304660398427E-2</v>
      </c>
      <c r="W1111" s="254">
        <v>9.5180576249204563E-2</v>
      </c>
      <c r="X1111" s="254">
        <v>0</v>
      </c>
      <c r="Y1111" s="254">
        <v>0.58028446900669284</v>
      </c>
      <c r="Z1111" s="254">
        <v>3.9253631711470865E-2</v>
      </c>
      <c r="AA1111" s="254">
        <v>0</v>
      </c>
      <c r="AB1111" s="254" t="s">
        <v>926</v>
      </c>
      <c r="AC1111" s="255" t="s">
        <v>2252</v>
      </c>
      <c r="AD1111" s="256" t="s">
        <v>275</v>
      </c>
      <c r="AE1111" s="257" t="s">
        <v>275</v>
      </c>
      <c r="AF1111" s="258" t="s">
        <v>275</v>
      </c>
      <c r="AG1111" s="255" t="s">
        <v>275</v>
      </c>
      <c r="AH1111" s="259" t="s">
        <v>275</v>
      </c>
      <c r="AI1111" s="260">
        <v>9042</v>
      </c>
      <c r="AJ1111" s="94"/>
    </row>
    <row r="1112" spans="1:36" ht="78" outlineLevel="1" x14ac:dyDescent="0.3">
      <c r="A1112" s="679">
        <v>1095</v>
      </c>
      <c r="B1112" s="680" t="s">
        <v>275</v>
      </c>
      <c r="C1112" s="680" t="s">
        <v>275</v>
      </c>
      <c r="D1112" s="679" t="s">
        <v>1080</v>
      </c>
      <c r="E1112" s="681" t="s">
        <v>4006</v>
      </c>
      <c r="F1112" s="682" t="s">
        <v>275</v>
      </c>
      <c r="G1112" s="682" t="s">
        <v>275</v>
      </c>
      <c r="H1112" s="682">
        <v>1274</v>
      </c>
      <c r="I1112" s="682">
        <v>1274</v>
      </c>
      <c r="J1112" s="683" t="s">
        <v>926</v>
      </c>
      <c r="K1112" s="683" t="s">
        <v>275</v>
      </c>
      <c r="L1112" s="683" t="s">
        <v>275</v>
      </c>
      <c r="M1112" s="683" t="s">
        <v>275</v>
      </c>
      <c r="N1112" s="683" t="s">
        <v>275</v>
      </c>
      <c r="O1112" s="683" t="s">
        <v>275</v>
      </c>
      <c r="P1112" s="683" t="s">
        <v>275</v>
      </c>
      <c r="Q1112" s="683" t="s">
        <v>275</v>
      </c>
      <c r="R1112" s="683" t="s">
        <v>275</v>
      </c>
      <c r="S1112" s="683" t="s">
        <v>275</v>
      </c>
      <c r="T1112" s="683" t="s">
        <v>275</v>
      </c>
      <c r="U1112" s="683" t="s">
        <v>275</v>
      </c>
      <c r="V1112" s="683" t="s">
        <v>275</v>
      </c>
      <c r="W1112" s="683" t="s">
        <v>275</v>
      </c>
      <c r="X1112" s="683" t="s">
        <v>275</v>
      </c>
      <c r="Y1112" s="683" t="s">
        <v>275</v>
      </c>
      <c r="Z1112" s="683" t="s">
        <v>275</v>
      </c>
      <c r="AA1112" s="683" t="s">
        <v>275</v>
      </c>
      <c r="AB1112" s="683" t="s">
        <v>275</v>
      </c>
      <c r="AC1112" s="684" t="s">
        <v>1998</v>
      </c>
      <c r="AD1112" s="746" t="s">
        <v>275</v>
      </c>
      <c r="AE1112" s="747" t="s">
        <v>275</v>
      </c>
      <c r="AF1112" s="748" t="s">
        <v>275</v>
      </c>
      <c r="AG1112" s="684" t="s">
        <v>275</v>
      </c>
      <c r="AH1112" s="749" t="s">
        <v>275</v>
      </c>
      <c r="AI1112" s="687" t="s">
        <v>275</v>
      </c>
      <c r="AJ1112" s="94"/>
    </row>
    <row r="1113" spans="1:36" ht="91" outlineLevel="1" x14ac:dyDescent="0.3">
      <c r="A1113" s="679">
        <v>1096</v>
      </c>
      <c r="B1113" s="680" t="s">
        <v>275</v>
      </c>
      <c r="C1113" s="680" t="s">
        <v>275</v>
      </c>
      <c r="D1113" s="679" t="s">
        <v>1081</v>
      </c>
      <c r="E1113" s="681" t="s">
        <v>4007</v>
      </c>
      <c r="F1113" s="682" t="s">
        <v>275</v>
      </c>
      <c r="G1113" s="682" t="s">
        <v>275</v>
      </c>
      <c r="H1113" s="682">
        <v>1275</v>
      </c>
      <c r="I1113" s="682">
        <v>1275</v>
      </c>
      <c r="J1113" s="683" t="s">
        <v>926</v>
      </c>
      <c r="K1113" s="683" t="s">
        <v>275</v>
      </c>
      <c r="L1113" s="683" t="s">
        <v>275</v>
      </c>
      <c r="M1113" s="683" t="s">
        <v>275</v>
      </c>
      <c r="N1113" s="683" t="s">
        <v>275</v>
      </c>
      <c r="O1113" s="683" t="s">
        <v>275</v>
      </c>
      <c r="P1113" s="683" t="s">
        <v>275</v>
      </c>
      <c r="Q1113" s="683" t="s">
        <v>275</v>
      </c>
      <c r="R1113" s="683" t="s">
        <v>275</v>
      </c>
      <c r="S1113" s="683" t="s">
        <v>275</v>
      </c>
      <c r="T1113" s="683" t="s">
        <v>275</v>
      </c>
      <c r="U1113" s="683" t="s">
        <v>275</v>
      </c>
      <c r="V1113" s="683" t="s">
        <v>275</v>
      </c>
      <c r="W1113" s="683" t="s">
        <v>275</v>
      </c>
      <c r="X1113" s="683" t="s">
        <v>275</v>
      </c>
      <c r="Y1113" s="683" t="s">
        <v>275</v>
      </c>
      <c r="Z1113" s="683" t="s">
        <v>275</v>
      </c>
      <c r="AA1113" s="683" t="s">
        <v>275</v>
      </c>
      <c r="AB1113" s="683" t="s">
        <v>275</v>
      </c>
      <c r="AC1113" s="684" t="s">
        <v>1998</v>
      </c>
      <c r="AD1113" s="746" t="s">
        <v>275</v>
      </c>
      <c r="AE1113" s="747" t="s">
        <v>275</v>
      </c>
      <c r="AF1113" s="748" t="s">
        <v>275</v>
      </c>
      <c r="AG1113" s="684" t="s">
        <v>275</v>
      </c>
      <c r="AH1113" s="749" t="s">
        <v>275</v>
      </c>
      <c r="AI1113" s="687" t="s">
        <v>275</v>
      </c>
      <c r="AJ1113" s="94"/>
    </row>
    <row r="1114" spans="1:36" x14ac:dyDescent="0.3">
      <c r="A1114" s="138">
        <v>1097</v>
      </c>
      <c r="B1114" s="138" t="s">
        <v>923</v>
      </c>
      <c r="C1114" s="172" t="s">
        <v>107</v>
      </c>
      <c r="D1114" s="138" t="s">
        <v>4223</v>
      </c>
      <c r="E1114" s="172" t="s">
        <v>275</v>
      </c>
      <c r="F1114" s="141" t="s">
        <v>275</v>
      </c>
      <c r="G1114" s="141" t="s">
        <v>275</v>
      </c>
      <c r="H1114" s="141" t="s">
        <v>275</v>
      </c>
      <c r="I1114" s="141" t="s">
        <v>275</v>
      </c>
      <c r="J1114" s="244" t="s">
        <v>275</v>
      </c>
      <c r="K1114" s="244" t="s">
        <v>275</v>
      </c>
      <c r="L1114" s="244" t="s">
        <v>275</v>
      </c>
      <c r="M1114" s="244" t="s">
        <v>275</v>
      </c>
      <c r="N1114" s="244" t="s">
        <v>275</v>
      </c>
      <c r="O1114" s="244" t="s">
        <v>275</v>
      </c>
      <c r="P1114" s="244" t="s">
        <v>275</v>
      </c>
      <c r="Q1114" s="244" t="s">
        <v>275</v>
      </c>
      <c r="R1114" s="244" t="s">
        <v>275</v>
      </c>
      <c r="S1114" s="244" t="s">
        <v>275</v>
      </c>
      <c r="T1114" s="244" t="s">
        <v>275</v>
      </c>
      <c r="U1114" s="244" t="s">
        <v>275</v>
      </c>
      <c r="V1114" s="244" t="s">
        <v>275</v>
      </c>
      <c r="W1114" s="244" t="s">
        <v>275</v>
      </c>
      <c r="X1114" s="244" t="s">
        <v>275</v>
      </c>
      <c r="Y1114" s="244" t="s">
        <v>275</v>
      </c>
      <c r="Z1114" s="244" t="s">
        <v>275</v>
      </c>
      <c r="AA1114" s="244" t="s">
        <v>275</v>
      </c>
      <c r="AB1114" s="244" t="s">
        <v>275</v>
      </c>
      <c r="AC1114" s="140" t="s">
        <v>275</v>
      </c>
      <c r="AD1114" s="341" t="s">
        <v>275</v>
      </c>
      <c r="AE1114" s="143" t="s">
        <v>275</v>
      </c>
      <c r="AF1114" s="142" t="s">
        <v>275</v>
      </c>
      <c r="AG1114" s="140" t="s">
        <v>275</v>
      </c>
      <c r="AH1114" s="144" t="s">
        <v>275</v>
      </c>
      <c r="AI1114" s="141" t="s">
        <v>275</v>
      </c>
      <c r="AJ1114" s="94"/>
    </row>
    <row r="1115" spans="1:36" ht="26" outlineLevel="1" x14ac:dyDescent="0.3">
      <c r="A1115" s="145">
        <v>1098</v>
      </c>
      <c r="B1115" s="146" t="s">
        <v>923</v>
      </c>
      <c r="C1115" s="146" t="s">
        <v>4221</v>
      </c>
      <c r="D1115" s="145" t="s">
        <v>4222</v>
      </c>
      <c r="E1115" s="146" t="s">
        <v>275</v>
      </c>
      <c r="F1115" s="149" t="s">
        <v>275</v>
      </c>
      <c r="G1115" s="149" t="s">
        <v>275</v>
      </c>
      <c r="H1115" s="149" t="s">
        <v>275</v>
      </c>
      <c r="I1115" s="149" t="s">
        <v>275</v>
      </c>
      <c r="J1115" s="150" t="s">
        <v>925</v>
      </c>
      <c r="K1115" s="150">
        <f t="shared" ref="K1115:AA1115" si="464">SUM(K1118,K1124,K1129)</f>
        <v>2.0831760686178757</v>
      </c>
      <c r="L1115" s="150">
        <f t="shared" si="464"/>
        <v>7.7958817599094408</v>
      </c>
      <c r="M1115" s="150">
        <f t="shared" si="464"/>
        <v>3.3222361157781504</v>
      </c>
      <c r="N1115" s="150">
        <f t="shared" si="464"/>
        <v>9.3930885236470463</v>
      </c>
      <c r="O1115" s="150">
        <f t="shared" si="464"/>
        <v>2.4376720035056194</v>
      </c>
      <c r="P1115" s="150">
        <f t="shared" si="464"/>
        <v>2.4790312436818058</v>
      </c>
      <c r="Q1115" s="150">
        <f t="shared" si="464"/>
        <v>18.444240702061492</v>
      </c>
      <c r="R1115" s="150">
        <f t="shared" si="464"/>
        <v>18.028646474354588</v>
      </c>
      <c r="S1115" s="150">
        <f t="shared" si="464"/>
        <v>1.0648866268797095</v>
      </c>
      <c r="T1115" s="150">
        <f t="shared" si="464"/>
        <v>13.622192454148465</v>
      </c>
      <c r="U1115" s="150">
        <f t="shared" si="464"/>
        <v>23.336019322772817</v>
      </c>
      <c r="V1115" s="150">
        <f t="shared" si="464"/>
        <v>13.434585588256239</v>
      </c>
      <c r="W1115" s="150">
        <f t="shared" si="464"/>
        <v>1.614602572823034</v>
      </c>
      <c r="X1115" s="150">
        <f t="shared" si="464"/>
        <v>2.2138610861394454</v>
      </c>
      <c r="Y1115" s="150">
        <f t="shared" si="464"/>
        <v>17.919432031611041</v>
      </c>
      <c r="Z1115" s="150">
        <f t="shared" si="464"/>
        <v>3.1371029763998437</v>
      </c>
      <c r="AA1115" s="150">
        <f t="shared" si="464"/>
        <v>17.04117055859605</v>
      </c>
      <c r="AB1115" s="150" t="s">
        <v>925</v>
      </c>
      <c r="AC1115" s="146" t="s">
        <v>2190</v>
      </c>
      <c r="AD1115" s="150" t="s">
        <v>275</v>
      </c>
      <c r="AE1115" s="145" t="s">
        <v>275</v>
      </c>
      <c r="AF1115" s="149" t="s">
        <v>275</v>
      </c>
      <c r="AG1115" s="146" t="s">
        <v>275</v>
      </c>
      <c r="AH1115" s="152" t="s">
        <v>275</v>
      </c>
      <c r="AI1115" s="149" t="s">
        <v>275</v>
      </c>
      <c r="AJ1115" s="94"/>
    </row>
    <row r="1116" spans="1:36" ht="26" outlineLevel="1" x14ac:dyDescent="0.3">
      <c r="A1116" s="165">
        <v>1099</v>
      </c>
      <c r="B1116" s="166" t="s">
        <v>275</v>
      </c>
      <c r="C1116" s="166" t="s">
        <v>275</v>
      </c>
      <c r="D1116" s="166" t="s">
        <v>4227</v>
      </c>
      <c r="E1116" s="166" t="s">
        <v>1082</v>
      </c>
      <c r="F1116" s="169">
        <f>FLOOR(G1116/10, 1)</f>
        <v>7</v>
      </c>
      <c r="G1116" s="169">
        <v>71</v>
      </c>
      <c r="H1116" s="169" t="s">
        <v>275</v>
      </c>
      <c r="I1116" s="169" t="s">
        <v>275</v>
      </c>
      <c r="J1116" s="170" t="s">
        <v>925</v>
      </c>
      <c r="K1116" s="170">
        <v>0.72185406031935251</v>
      </c>
      <c r="L1116" s="170">
        <v>4.201846037217674</v>
      </c>
      <c r="M1116" s="170">
        <v>0.59630720708543572</v>
      </c>
      <c r="N1116" s="170">
        <v>4.2140749646635527</v>
      </c>
      <c r="O1116" s="170">
        <v>0.41544875138628878</v>
      </c>
      <c r="P1116" s="170">
        <v>0.78377130067011358</v>
      </c>
      <c r="Q1116" s="170">
        <v>7.5419162973342617</v>
      </c>
      <c r="R1116" s="170">
        <v>5.586113109459081</v>
      </c>
      <c r="S1116" s="170">
        <v>0.29417834838355772</v>
      </c>
      <c r="T1116" s="170">
        <v>4.1427921798030027</v>
      </c>
      <c r="U1116" s="170">
        <v>1.2675457513991328</v>
      </c>
      <c r="V1116" s="170">
        <v>5.2892639527768459</v>
      </c>
      <c r="W1116" s="170">
        <v>0.10635057783147168</v>
      </c>
      <c r="X1116" s="170">
        <v>0.89431921083108201</v>
      </c>
      <c r="Y1116" s="170">
        <v>6.2769867169199909</v>
      </c>
      <c r="Z1116" s="170">
        <v>0.16915223903518051</v>
      </c>
      <c r="AA1116" s="170">
        <v>2.3130769217292437</v>
      </c>
      <c r="AB1116" s="170" t="s">
        <v>925</v>
      </c>
      <c r="AC1116" s="712" t="s">
        <v>1949</v>
      </c>
      <c r="AD1116" s="170" t="s">
        <v>275</v>
      </c>
      <c r="AE1116" s="165" t="s">
        <v>275</v>
      </c>
      <c r="AF1116" s="169" t="s">
        <v>275</v>
      </c>
      <c r="AG1116" s="166" t="s">
        <v>275</v>
      </c>
      <c r="AH1116" s="171" t="s">
        <v>275</v>
      </c>
      <c r="AI1116" s="169" t="s">
        <v>275</v>
      </c>
      <c r="AJ1116" s="94"/>
    </row>
    <row r="1117" spans="1:36" ht="26" outlineLevel="1" x14ac:dyDescent="0.3">
      <c r="A1117" s="165">
        <v>1100</v>
      </c>
      <c r="B1117" s="166" t="s">
        <v>275</v>
      </c>
      <c r="C1117" s="166" t="s">
        <v>275</v>
      </c>
      <c r="D1117" s="166" t="s">
        <v>1083</v>
      </c>
      <c r="E1117" s="166" t="s">
        <v>1083</v>
      </c>
      <c r="F1117" s="169">
        <f>FLOOR(G1117/10, 1)</f>
        <v>14</v>
      </c>
      <c r="G1117" s="169">
        <v>140</v>
      </c>
      <c r="H1117" s="169" t="s">
        <v>275</v>
      </c>
      <c r="I1117" s="169" t="s">
        <v>275</v>
      </c>
      <c r="J1117" s="170" t="s">
        <v>926</v>
      </c>
      <c r="K1117" s="170">
        <v>1.2169564678671125</v>
      </c>
      <c r="L1117" s="170">
        <v>2.0119036613003685</v>
      </c>
      <c r="M1117" s="170">
        <v>1.2993164965779906</v>
      </c>
      <c r="N1117" s="170">
        <v>3.645736356271287</v>
      </c>
      <c r="O1117" s="170">
        <v>1.8442444700813807</v>
      </c>
      <c r="P1117" s="170">
        <v>1.1838229813815069</v>
      </c>
      <c r="Q1117" s="170">
        <v>8.4462250523268665</v>
      </c>
      <c r="R1117" s="170">
        <v>10.136998822145847</v>
      </c>
      <c r="S1117" s="170">
        <v>0.7014094479869617</v>
      </c>
      <c r="T1117" s="170">
        <v>7.4988313956278789</v>
      </c>
      <c r="U1117" s="170">
        <v>15.874328165924316</v>
      </c>
      <c r="V1117" s="170">
        <v>5.8575604650088486</v>
      </c>
      <c r="W1117" s="170">
        <v>0.89318359965530914</v>
      </c>
      <c r="X1117" s="170">
        <v>1.1712922891949564</v>
      </c>
      <c r="Y1117" s="170">
        <v>9.3155036915898428</v>
      </c>
      <c r="Z1117" s="170">
        <v>2.9363857323968388</v>
      </c>
      <c r="AA1117" s="170">
        <v>6.4155898473621793</v>
      </c>
      <c r="AB1117" s="170" t="s">
        <v>926</v>
      </c>
      <c r="AC1117" s="712" t="s">
        <v>1950</v>
      </c>
      <c r="AD1117" s="170" t="s">
        <v>275</v>
      </c>
      <c r="AE1117" s="165" t="s">
        <v>275</v>
      </c>
      <c r="AF1117" s="169" t="s">
        <v>275</v>
      </c>
      <c r="AG1117" s="166" t="s">
        <v>275</v>
      </c>
      <c r="AH1117" s="171" t="s">
        <v>275</v>
      </c>
      <c r="AI1117" s="169" t="s">
        <v>275</v>
      </c>
      <c r="AJ1117" s="94"/>
    </row>
    <row r="1118" spans="1:36" ht="39" outlineLevel="1" x14ac:dyDescent="0.3">
      <c r="A1118" s="145">
        <v>1101</v>
      </c>
      <c r="B1118" s="146" t="s">
        <v>923</v>
      </c>
      <c r="C1118" s="146" t="s">
        <v>215</v>
      </c>
      <c r="D1118" s="145" t="s">
        <v>4224</v>
      </c>
      <c r="E1118" s="245" t="s">
        <v>275</v>
      </c>
      <c r="F1118" s="246" t="s">
        <v>275</v>
      </c>
      <c r="G1118" s="246" t="s">
        <v>275</v>
      </c>
      <c r="H1118" s="246" t="s">
        <v>275</v>
      </c>
      <c r="I1118" s="246" t="s">
        <v>275</v>
      </c>
      <c r="J1118" s="150" t="s">
        <v>925</v>
      </c>
      <c r="K1118" s="150">
        <f>K1119+K1120*$AD$1120+K1121*$AD$1121+K1122*$AD$1122+K1123*$AD$1123</f>
        <v>0.72185406031935251</v>
      </c>
      <c r="L1118" s="150">
        <f t="shared" ref="L1118:AA1118" si="465">L1119+L1120*$AD$1120+L1121*$AD$1121+L1122*$AD$1122+L1123*$AD$1123</f>
        <v>4.2018460372176749</v>
      </c>
      <c r="M1118" s="150">
        <f t="shared" si="465"/>
        <v>0.59630720708543572</v>
      </c>
      <c r="N1118" s="150">
        <f t="shared" si="465"/>
        <v>4.2140749646635527</v>
      </c>
      <c r="O1118" s="150">
        <f t="shared" si="465"/>
        <v>0.41544875138628889</v>
      </c>
      <c r="P1118" s="150">
        <f t="shared" si="465"/>
        <v>0.78377130067011369</v>
      </c>
      <c r="Q1118" s="150">
        <f t="shared" si="465"/>
        <v>7.5419162973342608</v>
      </c>
      <c r="R1118" s="150">
        <f t="shared" si="465"/>
        <v>5.5861131094590801</v>
      </c>
      <c r="S1118" s="150">
        <f t="shared" si="465"/>
        <v>0.29417834838355772</v>
      </c>
      <c r="T1118" s="150">
        <f t="shared" si="465"/>
        <v>4.1427921798030027</v>
      </c>
      <c r="U1118" s="150">
        <f t="shared" si="465"/>
        <v>1.2675457513991331</v>
      </c>
      <c r="V1118" s="150">
        <f t="shared" si="465"/>
        <v>5.2892639527768459</v>
      </c>
      <c r="W1118" s="150">
        <f t="shared" si="465"/>
        <v>0.10635057783147167</v>
      </c>
      <c r="X1118" s="150">
        <f t="shared" si="465"/>
        <v>0.89431921083108201</v>
      </c>
      <c r="Y1118" s="150">
        <f t="shared" si="465"/>
        <v>6.2769867169199909</v>
      </c>
      <c r="Z1118" s="150">
        <f t="shared" si="465"/>
        <v>0.16915223903518051</v>
      </c>
      <c r="AA1118" s="150">
        <f t="shared" si="465"/>
        <v>2.3130769217292437</v>
      </c>
      <c r="AB1118" s="150" t="s">
        <v>925</v>
      </c>
      <c r="AC1118" s="405" t="s">
        <v>2254</v>
      </c>
      <c r="AD1118" s="150" t="s">
        <v>275</v>
      </c>
      <c r="AE1118" s="145" t="s">
        <v>275</v>
      </c>
      <c r="AF1118" s="149" t="s">
        <v>275</v>
      </c>
      <c r="AG1118" s="146" t="s">
        <v>275</v>
      </c>
      <c r="AH1118" s="152" t="s">
        <v>275</v>
      </c>
      <c r="AI1118" s="149" t="s">
        <v>275</v>
      </c>
      <c r="AJ1118" s="94"/>
    </row>
    <row r="1119" spans="1:36" ht="39" outlineLevel="1" x14ac:dyDescent="0.3">
      <c r="A1119" s="165">
        <v>1102</v>
      </c>
      <c r="B1119" s="166" t="s">
        <v>923</v>
      </c>
      <c r="C1119" s="293" t="s">
        <v>215</v>
      </c>
      <c r="D1119" s="187" t="s">
        <v>4225</v>
      </c>
      <c r="E1119" s="188" t="s">
        <v>4008</v>
      </c>
      <c r="F1119" s="189">
        <v>7</v>
      </c>
      <c r="G1119" s="190">
        <v>71</v>
      </c>
      <c r="H1119" s="190">
        <v>661</v>
      </c>
      <c r="I1119" s="190">
        <v>661</v>
      </c>
      <c r="J1119" s="170" t="s">
        <v>925</v>
      </c>
      <c r="K1119" s="170">
        <v>3.9513240039849209E-3</v>
      </c>
      <c r="L1119" s="170">
        <v>0.30219426870149652</v>
      </c>
      <c r="M1119" s="170">
        <v>0.10058972123079346</v>
      </c>
      <c r="N1119" s="170">
        <v>1.2861049270120845E-2</v>
      </c>
      <c r="O1119" s="170">
        <v>3.1032939387818438E-6</v>
      </c>
      <c r="P1119" s="170">
        <v>8.1515189083295296E-3</v>
      </c>
      <c r="Q1119" s="170">
        <v>0</v>
      </c>
      <c r="R1119" s="170">
        <v>0</v>
      </c>
      <c r="S1119" s="170">
        <v>1.3340913990039654E-3</v>
      </c>
      <c r="T1119" s="170">
        <v>0.25890441157027222</v>
      </c>
      <c r="U1119" s="170">
        <v>0</v>
      </c>
      <c r="V1119" s="170">
        <v>1.4132401403839658</v>
      </c>
      <c r="W1119" s="170">
        <v>6.275465372398743E-3</v>
      </c>
      <c r="X1119" s="170">
        <v>0.52912887138702502</v>
      </c>
      <c r="Y1119" s="170">
        <v>0.32546496105148653</v>
      </c>
      <c r="Z1119" s="170">
        <v>8.3766721640497463E-2</v>
      </c>
      <c r="AA1119" s="170">
        <v>0</v>
      </c>
      <c r="AB1119" s="170" t="s">
        <v>925</v>
      </c>
      <c r="AC1119" s="191" t="s">
        <v>1923</v>
      </c>
      <c r="AD1119" s="241" t="s">
        <v>275</v>
      </c>
      <c r="AE1119" s="193" t="s">
        <v>275</v>
      </c>
      <c r="AF1119" s="192" t="s">
        <v>275</v>
      </c>
      <c r="AG1119" s="191" t="s">
        <v>275</v>
      </c>
      <c r="AH1119" s="194" t="s">
        <v>275</v>
      </c>
      <c r="AI1119" s="169" t="s">
        <v>275</v>
      </c>
      <c r="AJ1119" s="94"/>
    </row>
    <row r="1120" spans="1:36" ht="39" outlineLevel="1" x14ac:dyDescent="0.3">
      <c r="A1120" s="165">
        <v>1103</v>
      </c>
      <c r="B1120" s="166" t="s">
        <v>923</v>
      </c>
      <c r="C1120" s="293" t="s">
        <v>275</v>
      </c>
      <c r="D1120" s="187" t="s">
        <v>4228</v>
      </c>
      <c r="E1120" s="188" t="s">
        <v>4009</v>
      </c>
      <c r="F1120" s="189">
        <v>7</v>
      </c>
      <c r="G1120" s="190">
        <v>71</v>
      </c>
      <c r="H1120" s="190">
        <v>662</v>
      </c>
      <c r="I1120" s="190">
        <v>662</v>
      </c>
      <c r="J1120" s="170" t="s">
        <v>926</v>
      </c>
      <c r="K1120" s="170">
        <v>1.0367258187223213E-3</v>
      </c>
      <c r="L1120" s="170">
        <v>0.16443902076661826</v>
      </c>
      <c r="M1120" s="170">
        <v>1.7623364636048684E-4</v>
      </c>
      <c r="N1120" s="170">
        <v>6.8661158608600642E-2</v>
      </c>
      <c r="O1120" s="170">
        <v>2.6565544096878581E-3</v>
      </c>
      <c r="P1120" s="170">
        <v>4.4330029112413395E-3</v>
      </c>
      <c r="Q1120" s="170">
        <v>0</v>
      </c>
      <c r="R1120" s="170">
        <v>0</v>
      </c>
      <c r="S1120" s="170">
        <v>7.1880901519667914E-5</v>
      </c>
      <c r="T1120" s="170">
        <v>6.4286108871611153E-2</v>
      </c>
      <c r="U1120" s="170">
        <v>0</v>
      </c>
      <c r="V1120" s="170">
        <v>0</v>
      </c>
      <c r="W1120" s="170">
        <v>2.6685912345531561E-3</v>
      </c>
      <c r="X1120" s="170">
        <v>1.8540049708759645E-3</v>
      </c>
      <c r="Y1120" s="170">
        <v>0</v>
      </c>
      <c r="Z1120" s="170">
        <v>7.236521684772519E-5</v>
      </c>
      <c r="AA1120" s="170">
        <v>0</v>
      </c>
      <c r="AB1120" s="170" t="s">
        <v>926</v>
      </c>
      <c r="AC1120" s="191" t="s">
        <v>1923</v>
      </c>
      <c r="AD1120" s="241">
        <v>1</v>
      </c>
      <c r="AE1120" s="193" t="s">
        <v>2770</v>
      </c>
      <c r="AF1120" s="192" t="s">
        <v>275</v>
      </c>
      <c r="AG1120" s="191" t="s">
        <v>1399</v>
      </c>
      <c r="AH1120" s="194" t="s">
        <v>275</v>
      </c>
      <c r="AI1120" s="169" t="s">
        <v>275</v>
      </c>
      <c r="AJ1120" s="94"/>
    </row>
    <row r="1121" spans="1:36" ht="52" outlineLevel="1" x14ac:dyDescent="0.3">
      <c r="A1121" s="165">
        <v>1104</v>
      </c>
      <c r="B1121" s="166" t="s">
        <v>923</v>
      </c>
      <c r="C1121" s="293" t="s">
        <v>195</v>
      </c>
      <c r="D1121" s="187" t="s">
        <v>4229</v>
      </c>
      <c r="E1121" s="188" t="s">
        <v>4010</v>
      </c>
      <c r="F1121" s="189">
        <v>7</v>
      </c>
      <c r="G1121" s="190">
        <v>71</v>
      </c>
      <c r="H1121" s="190">
        <v>665</v>
      </c>
      <c r="I1121" s="190">
        <v>665</v>
      </c>
      <c r="J1121" s="170" t="s">
        <v>926</v>
      </c>
      <c r="K1121" s="170">
        <v>0.11370578251818272</v>
      </c>
      <c r="L1121" s="170">
        <v>6.005170969302228E-2</v>
      </c>
      <c r="M1121" s="170">
        <v>0.18642636075763117</v>
      </c>
      <c r="N1121" s="170">
        <v>0.79240489920233736</v>
      </c>
      <c r="O1121" s="170">
        <v>0.27113536023745932</v>
      </c>
      <c r="P1121" s="170">
        <v>0.33520218894796611</v>
      </c>
      <c r="Q1121" s="170">
        <v>2.7750703366523992</v>
      </c>
      <c r="R1121" s="170">
        <v>1.8206309455357188</v>
      </c>
      <c r="S1121" s="170">
        <v>0.19810839702015373</v>
      </c>
      <c r="T1121" s="170">
        <v>1.6625978666086076</v>
      </c>
      <c r="U1121" s="170">
        <v>4.2088684088163429E-2</v>
      </c>
      <c r="V1121" s="170">
        <v>0.74368547488471359</v>
      </c>
      <c r="W1121" s="170">
        <v>5.3227880940279033E-2</v>
      </c>
      <c r="X1121" s="170">
        <v>0.19706336684702805</v>
      </c>
      <c r="Y1121" s="170">
        <v>1.1651867868612411</v>
      </c>
      <c r="Z1121" s="170">
        <v>1.2794373979947698E-3</v>
      </c>
      <c r="AA1121" s="170">
        <v>1.8002643530986275</v>
      </c>
      <c r="AB1121" s="170" t="s">
        <v>926</v>
      </c>
      <c r="AC1121" s="191" t="s">
        <v>1923</v>
      </c>
      <c r="AD1121" s="241">
        <v>1</v>
      </c>
      <c r="AE1121" s="193" t="s">
        <v>2767</v>
      </c>
      <c r="AF1121" s="192" t="s">
        <v>275</v>
      </c>
      <c r="AG1121" s="191" t="s">
        <v>275</v>
      </c>
      <c r="AH1121" s="194" t="s">
        <v>275</v>
      </c>
      <c r="AI1121" s="169" t="s">
        <v>275</v>
      </c>
      <c r="AJ1121" s="94"/>
    </row>
    <row r="1122" spans="1:36" ht="39" outlineLevel="1" x14ac:dyDescent="0.3">
      <c r="A1122" s="165">
        <v>1105</v>
      </c>
      <c r="B1122" s="166" t="s">
        <v>923</v>
      </c>
      <c r="C1122" s="293" t="s">
        <v>319</v>
      </c>
      <c r="D1122" s="187" t="s">
        <v>4230</v>
      </c>
      <c r="E1122" s="188" t="s">
        <v>4011</v>
      </c>
      <c r="F1122" s="189">
        <v>7</v>
      </c>
      <c r="G1122" s="190">
        <v>71</v>
      </c>
      <c r="H1122" s="190">
        <v>664</v>
      </c>
      <c r="I1122" s="190">
        <v>664</v>
      </c>
      <c r="J1122" s="170" t="s">
        <v>926</v>
      </c>
      <c r="K1122" s="170">
        <v>1.1309069598338306E-2</v>
      </c>
      <c r="L1122" s="170">
        <v>0.28297706983853027</v>
      </c>
      <c r="M1122" s="170">
        <v>4.8922952640191358E-5</v>
      </c>
      <c r="N1122" s="170">
        <v>7.7973753429524603E-3</v>
      </c>
      <c r="O1122" s="170">
        <v>8.3679028963339706E-3</v>
      </c>
      <c r="P1122" s="170">
        <v>4.3558642349028013E-3</v>
      </c>
      <c r="Q1122" s="170">
        <v>0.98144821071567823</v>
      </c>
      <c r="R1122" s="170">
        <v>0.58680519281899546</v>
      </c>
      <c r="S1122" s="170">
        <v>9.0420116017222649E-3</v>
      </c>
      <c r="T1122" s="170">
        <v>5.9278815047944904E-2</v>
      </c>
      <c r="U1122" s="170">
        <v>1.0529662865714875</v>
      </c>
      <c r="V1122" s="170">
        <v>0</v>
      </c>
      <c r="W1122" s="170">
        <v>4.8232689164525745E-4</v>
      </c>
      <c r="X1122" s="170">
        <v>1.9629626915782766E-4</v>
      </c>
      <c r="Y1122" s="170">
        <v>0.37719986525727717</v>
      </c>
      <c r="Z1122" s="170">
        <v>1.4713893823151619E-4</v>
      </c>
      <c r="AA1122" s="170">
        <v>0</v>
      </c>
      <c r="AB1122" s="170" t="s">
        <v>926</v>
      </c>
      <c r="AC1122" s="191" t="s">
        <v>1923</v>
      </c>
      <c r="AD1122" s="241">
        <v>1</v>
      </c>
      <c r="AE1122" s="193" t="s">
        <v>2768</v>
      </c>
      <c r="AF1122" s="192" t="s">
        <v>275</v>
      </c>
      <c r="AG1122" s="191" t="s">
        <v>275</v>
      </c>
      <c r="AH1122" s="194" t="s">
        <v>275</v>
      </c>
      <c r="AI1122" s="169" t="s">
        <v>275</v>
      </c>
      <c r="AJ1122" s="94"/>
    </row>
    <row r="1123" spans="1:36" ht="78" outlineLevel="1" x14ac:dyDescent="0.3">
      <c r="A1123" s="165">
        <v>1106</v>
      </c>
      <c r="B1123" s="166" t="s">
        <v>923</v>
      </c>
      <c r="C1123" s="293" t="s">
        <v>275</v>
      </c>
      <c r="D1123" s="187" t="s">
        <v>4231</v>
      </c>
      <c r="E1123" s="188" t="s">
        <v>4012</v>
      </c>
      <c r="F1123" s="189">
        <v>7</v>
      </c>
      <c r="G1123" s="190">
        <v>71</v>
      </c>
      <c r="H1123" s="190">
        <v>666</v>
      </c>
      <c r="I1123" s="190">
        <v>666</v>
      </c>
      <c r="J1123" s="170" t="s">
        <v>926</v>
      </c>
      <c r="K1123" s="170">
        <v>0.59185115838012425</v>
      </c>
      <c r="L1123" s="170">
        <v>3.3921839682180073</v>
      </c>
      <c r="M1123" s="170">
        <v>0.30906596849801043</v>
      </c>
      <c r="N1123" s="170">
        <v>3.3323504822395416</v>
      </c>
      <c r="O1123" s="170">
        <v>0.13328583054886892</v>
      </c>
      <c r="P1123" s="170">
        <v>0.43162872566767391</v>
      </c>
      <c r="Q1123" s="170">
        <v>3.7853977499661835</v>
      </c>
      <c r="R1123" s="170">
        <v>3.1786769711043661</v>
      </c>
      <c r="S1123" s="170">
        <v>8.5621967461158063E-2</v>
      </c>
      <c r="T1123" s="170">
        <v>2.0977249777045666</v>
      </c>
      <c r="U1123" s="170">
        <v>0.17249078073948212</v>
      </c>
      <c r="V1123" s="170">
        <v>3.1323383375081666</v>
      </c>
      <c r="W1123" s="170">
        <v>4.3696313392595491E-2</v>
      </c>
      <c r="X1123" s="170">
        <v>0.16607667135699508</v>
      </c>
      <c r="Y1123" s="170">
        <v>4.4091351037499864</v>
      </c>
      <c r="Z1123" s="170">
        <v>8.3886575841609023E-2</v>
      </c>
      <c r="AA1123" s="170">
        <v>0.51281256863061619</v>
      </c>
      <c r="AB1123" s="170" t="s">
        <v>926</v>
      </c>
      <c r="AC1123" s="191" t="s">
        <v>1923</v>
      </c>
      <c r="AD1123" s="241">
        <v>1</v>
      </c>
      <c r="AE1123" s="193" t="s">
        <v>2769</v>
      </c>
      <c r="AF1123" s="192" t="s">
        <v>275</v>
      </c>
      <c r="AG1123" s="191" t="s">
        <v>275</v>
      </c>
      <c r="AH1123" s="194" t="s">
        <v>275</v>
      </c>
      <c r="AI1123" s="169" t="s">
        <v>275</v>
      </c>
      <c r="AJ1123" s="94"/>
    </row>
    <row r="1124" spans="1:36" ht="26" outlineLevel="1" x14ac:dyDescent="0.3">
      <c r="A1124" s="145">
        <v>1107</v>
      </c>
      <c r="B1124" s="146" t="s">
        <v>923</v>
      </c>
      <c r="C1124" s="146" t="s">
        <v>216</v>
      </c>
      <c r="D1124" s="145" t="s">
        <v>4232</v>
      </c>
      <c r="E1124" s="245" t="s">
        <v>275</v>
      </c>
      <c r="F1124" s="246" t="s">
        <v>275</v>
      </c>
      <c r="G1124" s="246" t="s">
        <v>275</v>
      </c>
      <c r="H1124" s="246" t="s">
        <v>275</v>
      </c>
      <c r="I1124" s="246" t="s">
        <v>275</v>
      </c>
      <c r="J1124" s="150" t="s">
        <v>925</v>
      </c>
      <c r="K1124" s="150">
        <f>K1125+K1126*$AD$1126+K1127*$AD$1127+K1128*$AD$1128</f>
        <v>1.3613220082985231</v>
      </c>
      <c r="L1124" s="150">
        <f t="shared" ref="L1124:AA1124" si="466">L1125+L1126*$AD$1126+L1127*$AD$1127+L1128*$AD$1128</f>
        <v>3.5940357226917659</v>
      </c>
      <c r="M1124" s="150">
        <f t="shared" si="466"/>
        <v>1.4355325304040114</v>
      </c>
      <c r="N1124" s="150">
        <f t="shared" si="466"/>
        <v>5.1790135589834936</v>
      </c>
      <c r="O1124" s="150">
        <f t="shared" si="466"/>
        <v>2.0210897580834826</v>
      </c>
      <c r="P1124" s="150">
        <f t="shared" si="466"/>
        <v>1.6952599430116921</v>
      </c>
      <c r="Q1124" s="150">
        <f t="shared" si="466"/>
        <v>10.90232440472723</v>
      </c>
      <c r="R1124" s="150">
        <f t="shared" si="466"/>
        <v>12.442533364895507</v>
      </c>
      <c r="S1124" s="150">
        <f t="shared" si="466"/>
        <v>0.76502858057296452</v>
      </c>
      <c r="T1124" s="150">
        <f t="shared" si="466"/>
        <v>9.479400274345462</v>
      </c>
      <c r="U1124" s="150">
        <f t="shared" si="466"/>
        <v>22.068473571373683</v>
      </c>
      <c r="V1124" s="150">
        <f t="shared" si="466"/>
        <v>8.1453216354793927</v>
      </c>
      <c r="W1124" s="150">
        <f t="shared" si="466"/>
        <v>0.94870310218482479</v>
      </c>
      <c r="X1124" s="150">
        <f t="shared" si="466"/>
        <v>1.3195418753083634</v>
      </c>
      <c r="Y1124" s="150">
        <f t="shared" si="466"/>
        <v>11.64244531469105</v>
      </c>
      <c r="Z1124" s="150">
        <f t="shared" si="466"/>
        <v>2.958843440656449</v>
      </c>
      <c r="AA1124" s="150">
        <f t="shared" si="466"/>
        <v>14.728093636866806</v>
      </c>
      <c r="AB1124" s="150" t="s">
        <v>925</v>
      </c>
      <c r="AC1124" s="148" t="s">
        <v>2470</v>
      </c>
      <c r="AD1124" s="247" t="s">
        <v>275</v>
      </c>
      <c r="AE1124" s="248" t="s">
        <v>1084</v>
      </c>
      <c r="AF1124" s="249" t="s">
        <v>275</v>
      </c>
      <c r="AG1124" s="148" t="s">
        <v>275</v>
      </c>
      <c r="AH1124" s="250" t="s">
        <v>275</v>
      </c>
      <c r="AI1124" s="149" t="s">
        <v>275</v>
      </c>
      <c r="AJ1124" s="94"/>
    </row>
    <row r="1125" spans="1:36" ht="39" outlineLevel="1" x14ac:dyDescent="0.3">
      <c r="A1125" s="165">
        <v>1108</v>
      </c>
      <c r="B1125" s="166" t="s">
        <v>923</v>
      </c>
      <c r="C1125" s="293" t="s">
        <v>216</v>
      </c>
      <c r="D1125" s="187" t="s">
        <v>4233</v>
      </c>
      <c r="E1125" s="188" t="s">
        <v>4013</v>
      </c>
      <c r="F1125" s="189">
        <v>14</v>
      </c>
      <c r="G1125" s="190">
        <v>140</v>
      </c>
      <c r="H1125" s="190">
        <v>656</v>
      </c>
      <c r="I1125" s="190">
        <v>656</v>
      </c>
      <c r="J1125" s="170" t="s">
        <v>925</v>
      </c>
      <c r="K1125" s="170">
        <v>0.95717014802584588</v>
      </c>
      <c r="L1125" s="170">
        <v>0.16339575266835429</v>
      </c>
      <c r="M1125" s="170">
        <v>0.90988505148093268</v>
      </c>
      <c r="N1125" s="170">
        <v>0.27496082494382984</v>
      </c>
      <c r="O1125" s="170">
        <v>1.3688537684241633</v>
      </c>
      <c r="P1125" s="170">
        <v>0.46355185055480491</v>
      </c>
      <c r="Q1125" s="170">
        <v>0.59979880712994815</v>
      </c>
      <c r="R1125" s="170">
        <v>0</v>
      </c>
      <c r="S1125" s="170">
        <v>0.62136254069558572</v>
      </c>
      <c r="T1125" s="170">
        <v>1.7132761043735434</v>
      </c>
      <c r="U1125" s="170">
        <v>0</v>
      </c>
      <c r="V1125" s="170">
        <v>3.5108797537623864</v>
      </c>
      <c r="W1125" s="170">
        <v>0.83040532135886946</v>
      </c>
      <c r="X1125" s="170">
        <v>0.68935714965178596</v>
      </c>
      <c r="Y1125" s="170">
        <v>1.0870367598738813</v>
      </c>
      <c r="Z1125" s="170">
        <v>2.9092097865263389</v>
      </c>
      <c r="AA1125" s="170">
        <v>0.82288131793477615</v>
      </c>
      <c r="AB1125" s="170" t="s">
        <v>925</v>
      </c>
      <c r="AC1125" s="191" t="s">
        <v>1923</v>
      </c>
      <c r="AD1125" s="241" t="s">
        <v>275</v>
      </c>
      <c r="AE1125" s="193" t="s">
        <v>275</v>
      </c>
      <c r="AF1125" s="192" t="s">
        <v>275</v>
      </c>
      <c r="AG1125" s="191" t="s">
        <v>275</v>
      </c>
      <c r="AH1125" s="194" t="s">
        <v>275</v>
      </c>
      <c r="AI1125" s="169" t="s">
        <v>275</v>
      </c>
      <c r="AJ1125" s="94"/>
    </row>
    <row r="1126" spans="1:36" ht="78" outlineLevel="1" x14ac:dyDescent="0.3">
      <c r="A1126" s="165">
        <v>1109</v>
      </c>
      <c r="B1126" s="166" t="s">
        <v>923</v>
      </c>
      <c r="C1126" s="293" t="s">
        <v>196</v>
      </c>
      <c r="D1126" s="187" t="s">
        <v>4234</v>
      </c>
      <c r="E1126" s="188" t="s">
        <v>4014</v>
      </c>
      <c r="F1126" s="189">
        <v>14</v>
      </c>
      <c r="G1126" s="190">
        <v>140</v>
      </c>
      <c r="H1126" s="190">
        <v>657</v>
      </c>
      <c r="I1126" s="190">
        <v>657</v>
      </c>
      <c r="J1126" s="170" t="s">
        <v>926</v>
      </c>
      <c r="K1126" s="170">
        <v>0.18617671762535012</v>
      </c>
      <c r="L1126" s="170">
        <v>0.90826548174032196</v>
      </c>
      <c r="M1126" s="170">
        <v>0.158241418483307</v>
      </c>
      <c r="N1126" s="170">
        <v>2.4993649022333839</v>
      </c>
      <c r="O1126" s="170">
        <v>0.3870043846435835</v>
      </c>
      <c r="P1126" s="170">
        <v>0.4019208266415365</v>
      </c>
      <c r="Q1126" s="170">
        <v>7.0232977995572385</v>
      </c>
      <c r="R1126" s="170">
        <v>9.751062929652992</v>
      </c>
      <c r="S1126" s="170">
        <v>1.8501682719180401E-2</v>
      </c>
      <c r="T1126" s="170">
        <v>5.0905331510254772</v>
      </c>
      <c r="U1126" s="170">
        <v>13.377862083852994</v>
      </c>
      <c r="V1126" s="170">
        <v>0.77177101797439618</v>
      </c>
      <c r="W1126" s="170">
        <v>2.019170294186395E-2</v>
      </c>
      <c r="X1126" s="170">
        <v>0.40948332190748632</v>
      </c>
      <c r="Y1126" s="170">
        <v>7.5008863615784858</v>
      </c>
      <c r="Z1126" s="170">
        <v>1.1534806909186101E-2</v>
      </c>
      <c r="AA1126" s="170">
        <v>5.8463239904219907E-2</v>
      </c>
      <c r="AB1126" s="170" t="s">
        <v>926</v>
      </c>
      <c r="AC1126" s="191" t="s">
        <v>1923</v>
      </c>
      <c r="AD1126" s="241">
        <f>1/0.84</f>
        <v>1.1904761904761905</v>
      </c>
      <c r="AE1126" s="193" t="s">
        <v>2473</v>
      </c>
      <c r="AF1126" s="242">
        <v>0.84</v>
      </c>
      <c r="AG1126" s="191" t="s">
        <v>2469</v>
      </c>
      <c r="AH1126" s="375" t="s">
        <v>2404</v>
      </c>
      <c r="AI1126" s="169" t="s">
        <v>275</v>
      </c>
      <c r="AJ1126" s="94"/>
    </row>
    <row r="1127" spans="1:36" ht="78" outlineLevel="1" x14ac:dyDescent="0.3">
      <c r="A1127" s="165">
        <v>1110</v>
      </c>
      <c r="B1127" s="166" t="s">
        <v>923</v>
      </c>
      <c r="C1127" s="293" t="s">
        <v>275</v>
      </c>
      <c r="D1127" s="187" t="s">
        <v>4235</v>
      </c>
      <c r="E1127" s="188" t="s">
        <v>4015</v>
      </c>
      <c r="F1127" s="189">
        <v>14</v>
      </c>
      <c r="G1127" s="190">
        <v>140</v>
      </c>
      <c r="H1127" s="190">
        <v>659</v>
      </c>
      <c r="I1127" s="190">
        <v>659</v>
      </c>
      <c r="J1127" s="170" t="s">
        <v>926</v>
      </c>
      <c r="K1127" s="170">
        <v>7.2602205668514788E-2</v>
      </c>
      <c r="L1127" s="170">
        <v>0.93941940832565263</v>
      </c>
      <c r="M1127" s="170">
        <v>7.0716540838514558E-2</v>
      </c>
      <c r="N1127" s="170">
        <v>0.70480513168326253</v>
      </c>
      <c r="O1127" s="170">
        <v>6.8753444745073181E-2</v>
      </c>
      <c r="P1127" s="170">
        <v>0.2899204091323096</v>
      </c>
      <c r="Q1127" s="170">
        <v>0.7455522286405929</v>
      </c>
      <c r="R1127" s="170">
        <v>0.29879281521050333</v>
      </c>
      <c r="S1127" s="170">
        <v>4.0063335029502795E-2</v>
      </c>
      <c r="T1127" s="170">
        <v>0.67396234441166158</v>
      </c>
      <c r="U1127" s="170">
        <v>2.4306541326674518</v>
      </c>
      <c r="V1127" s="170">
        <v>1.4271714446978989</v>
      </c>
      <c r="W1127" s="170">
        <v>3.4448975915948366E-2</v>
      </c>
      <c r="X1127" s="170">
        <v>4.683517526195561E-2</v>
      </c>
      <c r="Y1127" s="170">
        <v>0.59880090916861695</v>
      </c>
      <c r="Z1127" s="170">
        <v>1.3507068121113299E-2</v>
      </c>
      <c r="AA1127" s="170">
        <v>5.5342452895231826</v>
      </c>
      <c r="AB1127" s="170" t="s">
        <v>926</v>
      </c>
      <c r="AC1127" s="191" t="s">
        <v>1923</v>
      </c>
      <c r="AD1127" s="241">
        <f>1/0.4</f>
        <v>2.5</v>
      </c>
      <c r="AE1127" s="193" t="s">
        <v>2472</v>
      </c>
      <c r="AF1127" s="242">
        <v>0.4</v>
      </c>
      <c r="AG1127" s="191" t="s">
        <v>2469</v>
      </c>
      <c r="AH1127" s="375" t="s">
        <v>2404</v>
      </c>
      <c r="AI1127" s="169" t="s">
        <v>275</v>
      </c>
      <c r="AJ1127" s="94"/>
    </row>
    <row r="1128" spans="1:36" ht="39" outlineLevel="1" x14ac:dyDescent="0.3">
      <c r="A1128" s="165">
        <v>1111</v>
      </c>
      <c r="B1128" s="166" t="s">
        <v>923</v>
      </c>
      <c r="C1128" s="293" t="s">
        <v>275</v>
      </c>
      <c r="D1128" s="187" t="s">
        <v>4236</v>
      </c>
      <c r="E1128" s="188" t="s">
        <v>4016</v>
      </c>
      <c r="F1128" s="189">
        <v>14</v>
      </c>
      <c r="G1128" s="190">
        <v>140</v>
      </c>
      <c r="H1128" s="190">
        <v>658</v>
      </c>
      <c r="I1128" s="190">
        <v>658</v>
      </c>
      <c r="J1128" s="170" t="s">
        <v>926</v>
      </c>
      <c r="K1128" s="170">
        <v>1.007396547402007E-3</v>
      </c>
      <c r="L1128" s="170">
        <v>8.2301856603988761E-4</v>
      </c>
      <c r="M1128" s="170">
        <v>0.16047348577523635</v>
      </c>
      <c r="N1128" s="170">
        <v>0.16660549741081143</v>
      </c>
      <c r="O1128" s="170">
        <v>1.9632872268560773E-2</v>
      </c>
      <c r="P1128" s="170">
        <v>2.8429895052855654E-2</v>
      </c>
      <c r="Q1128" s="170">
        <v>7.7576216999086234E-2</v>
      </c>
      <c r="R1128" s="170">
        <v>8.7143077282352557E-2</v>
      </c>
      <c r="S1128" s="170">
        <v>2.1481889542692728E-2</v>
      </c>
      <c r="T1128" s="170">
        <v>2.1059795817196601E-2</v>
      </c>
      <c r="U1128" s="170">
        <v>6.5811949403870432E-2</v>
      </c>
      <c r="V1128" s="170">
        <v>0.14773824857416748</v>
      </c>
      <c r="W1128" s="170">
        <v>8.1375994386273312E-3</v>
      </c>
      <c r="X1128" s="170">
        <v>2.5616642373728508E-2</v>
      </c>
      <c r="Y1128" s="170">
        <v>0.1287796609688581</v>
      </c>
      <c r="Z1128" s="170">
        <v>2.1340708402008573E-3</v>
      </c>
      <c r="AA1128" s="170">
        <v>0</v>
      </c>
      <c r="AB1128" s="170" t="s">
        <v>926</v>
      </c>
      <c r="AC1128" s="191" t="s">
        <v>1923</v>
      </c>
      <c r="AD1128" s="170">
        <v>1</v>
      </c>
      <c r="AE1128" s="193" t="s">
        <v>2471</v>
      </c>
      <c r="AF1128" s="192" t="s">
        <v>275</v>
      </c>
      <c r="AG1128" s="191" t="s">
        <v>275</v>
      </c>
      <c r="AH1128" s="194" t="s">
        <v>275</v>
      </c>
      <c r="AI1128" s="169" t="s">
        <v>275</v>
      </c>
      <c r="AJ1128" s="94"/>
    </row>
    <row r="1129" spans="1:36" ht="39" outlineLevel="1" x14ac:dyDescent="0.3">
      <c r="A1129" s="165">
        <v>1112</v>
      </c>
      <c r="B1129" s="166" t="s">
        <v>923</v>
      </c>
      <c r="C1129" s="293" t="s">
        <v>2255</v>
      </c>
      <c r="D1129" s="187" t="s">
        <v>4237</v>
      </c>
      <c r="E1129" s="188" t="s">
        <v>4017</v>
      </c>
      <c r="F1129" s="189">
        <v>2</v>
      </c>
      <c r="G1129" s="190">
        <v>22</v>
      </c>
      <c r="H1129" s="190">
        <v>224</v>
      </c>
      <c r="I1129" s="190">
        <v>224</v>
      </c>
      <c r="J1129" s="170" t="s">
        <v>925</v>
      </c>
      <c r="K1129" s="170">
        <v>0</v>
      </c>
      <c r="L1129" s="170">
        <v>0</v>
      </c>
      <c r="M1129" s="170">
        <v>1.2903963782887033</v>
      </c>
      <c r="N1129" s="170">
        <v>0</v>
      </c>
      <c r="O1129" s="170">
        <v>1.1334940358481117E-3</v>
      </c>
      <c r="P1129" s="170">
        <v>0</v>
      </c>
      <c r="Q1129" s="170">
        <v>0</v>
      </c>
      <c r="R1129" s="170">
        <v>0</v>
      </c>
      <c r="S1129" s="170">
        <v>5.6796979231871709E-3</v>
      </c>
      <c r="T1129" s="170">
        <v>0</v>
      </c>
      <c r="U1129" s="170">
        <v>0</v>
      </c>
      <c r="V1129" s="170">
        <v>0</v>
      </c>
      <c r="W1129" s="170">
        <v>0.55954889280673759</v>
      </c>
      <c r="X1129" s="170">
        <v>0</v>
      </c>
      <c r="Y1129" s="170">
        <v>0</v>
      </c>
      <c r="Z1129" s="170">
        <v>9.1072967082142364E-3</v>
      </c>
      <c r="AA1129" s="170">
        <v>0</v>
      </c>
      <c r="AB1129" s="170" t="s">
        <v>925</v>
      </c>
      <c r="AC1129" s="191" t="s">
        <v>1923</v>
      </c>
      <c r="AD1129" s="794" t="s">
        <v>275</v>
      </c>
      <c r="AE1129" s="193" t="s">
        <v>275</v>
      </c>
      <c r="AF1129" s="192" t="s">
        <v>275</v>
      </c>
      <c r="AG1129" s="191" t="s">
        <v>275</v>
      </c>
      <c r="AH1129" s="194" t="s">
        <v>275</v>
      </c>
      <c r="AI1129" s="169" t="s">
        <v>275</v>
      </c>
      <c r="AJ1129" s="94"/>
    </row>
    <row r="1130" spans="1:36" x14ac:dyDescent="0.3">
      <c r="A1130" s="138">
        <v>1113</v>
      </c>
      <c r="B1130" s="138" t="s">
        <v>923</v>
      </c>
      <c r="C1130" s="172" t="s">
        <v>302</v>
      </c>
      <c r="D1130" s="138" t="s">
        <v>306</v>
      </c>
      <c r="E1130" s="172" t="s">
        <v>275</v>
      </c>
      <c r="F1130" s="141" t="s">
        <v>275</v>
      </c>
      <c r="G1130" s="141" t="s">
        <v>275</v>
      </c>
      <c r="H1130" s="141" t="s">
        <v>275</v>
      </c>
      <c r="I1130" s="141" t="s">
        <v>275</v>
      </c>
      <c r="J1130" s="244" t="s">
        <v>275</v>
      </c>
      <c r="K1130" s="244" t="s">
        <v>275</v>
      </c>
      <c r="L1130" s="244" t="s">
        <v>275</v>
      </c>
      <c r="M1130" s="244" t="s">
        <v>275</v>
      </c>
      <c r="N1130" s="244" t="s">
        <v>275</v>
      </c>
      <c r="O1130" s="244" t="s">
        <v>275</v>
      </c>
      <c r="P1130" s="244" t="s">
        <v>275</v>
      </c>
      <c r="Q1130" s="244" t="s">
        <v>275</v>
      </c>
      <c r="R1130" s="244" t="s">
        <v>275</v>
      </c>
      <c r="S1130" s="244" t="s">
        <v>275</v>
      </c>
      <c r="T1130" s="244" t="s">
        <v>275</v>
      </c>
      <c r="U1130" s="244" t="s">
        <v>275</v>
      </c>
      <c r="V1130" s="244" t="s">
        <v>275</v>
      </c>
      <c r="W1130" s="244" t="s">
        <v>275</v>
      </c>
      <c r="X1130" s="244" t="s">
        <v>275</v>
      </c>
      <c r="Y1130" s="244" t="s">
        <v>275</v>
      </c>
      <c r="Z1130" s="244" t="s">
        <v>275</v>
      </c>
      <c r="AA1130" s="244" t="s">
        <v>275</v>
      </c>
      <c r="AB1130" s="244" t="s">
        <v>275</v>
      </c>
      <c r="AC1130" s="140" t="s">
        <v>275</v>
      </c>
      <c r="AD1130" s="341" t="s">
        <v>275</v>
      </c>
      <c r="AE1130" s="143" t="s">
        <v>275</v>
      </c>
      <c r="AF1130" s="142" t="s">
        <v>275</v>
      </c>
      <c r="AG1130" s="140" t="s">
        <v>275</v>
      </c>
      <c r="AH1130" s="144" t="s">
        <v>275</v>
      </c>
      <c r="AI1130" s="141" t="s">
        <v>275</v>
      </c>
      <c r="AJ1130" s="94"/>
    </row>
    <row r="1131" spans="1:36" outlineLevel="1" x14ac:dyDescent="0.3">
      <c r="A1131" s="145">
        <v>1114</v>
      </c>
      <c r="B1131" s="146" t="s">
        <v>923</v>
      </c>
      <c r="C1131" s="342" t="s">
        <v>4238</v>
      </c>
      <c r="D1131" s="145" t="s">
        <v>4239</v>
      </c>
      <c r="E1131" s="146" t="s">
        <v>275</v>
      </c>
      <c r="F1131" s="149" t="s">
        <v>275</v>
      </c>
      <c r="G1131" s="149" t="s">
        <v>275</v>
      </c>
      <c r="H1131" s="149" t="s">
        <v>275</v>
      </c>
      <c r="I1131" s="149" t="s">
        <v>275</v>
      </c>
      <c r="J1131" s="150" t="s">
        <v>925</v>
      </c>
      <c r="K1131" s="150">
        <f>SUM(K1134,K1165,K1168)</f>
        <v>1.6933723459873182</v>
      </c>
      <c r="L1131" s="150">
        <f t="shared" ref="L1131:AA1131" si="467">SUM(L1134,L1165,L1168)</f>
        <v>1.907805137370403</v>
      </c>
      <c r="M1131" s="150">
        <f t="shared" si="467"/>
        <v>1.1785995932188551</v>
      </c>
      <c r="N1131" s="150">
        <f t="shared" si="467"/>
        <v>3.3467074008669973</v>
      </c>
      <c r="O1131" s="150">
        <f t="shared" si="467"/>
        <v>0.54718484905318432</v>
      </c>
      <c r="P1131" s="150">
        <f t="shared" si="467"/>
        <v>1.6377377873828174</v>
      </c>
      <c r="Q1131" s="150">
        <f t="shared" si="467"/>
        <v>2.6107013383683078</v>
      </c>
      <c r="R1131" s="150">
        <f t="shared" si="467"/>
        <v>2.3072302585553857</v>
      </c>
      <c r="S1131" s="150">
        <f t="shared" si="467"/>
        <v>8.8895381887971539</v>
      </c>
      <c r="T1131" s="150">
        <f t="shared" si="467"/>
        <v>3.9172616422675781</v>
      </c>
      <c r="U1131" s="150">
        <f t="shared" si="467"/>
        <v>1.1605410506637204</v>
      </c>
      <c r="V1131" s="150">
        <f t="shared" si="467"/>
        <v>2.0631925436828227</v>
      </c>
      <c r="W1131" s="150">
        <f t="shared" si="467"/>
        <v>1.8479579817104053</v>
      </c>
      <c r="X1131" s="150">
        <f t="shared" si="467"/>
        <v>1.6700131829834319</v>
      </c>
      <c r="Y1131" s="150">
        <f t="shared" si="467"/>
        <v>2.799064434336163</v>
      </c>
      <c r="Z1131" s="150">
        <f t="shared" si="467"/>
        <v>1.2371974074292251</v>
      </c>
      <c r="AA1131" s="150">
        <f t="shared" si="467"/>
        <v>2.7527826733379732</v>
      </c>
      <c r="AB1131" s="150" t="s">
        <v>925</v>
      </c>
      <c r="AC1131" s="146" t="s">
        <v>2190</v>
      </c>
      <c r="AD1131" s="150" t="s">
        <v>275</v>
      </c>
      <c r="AE1131" s="145" t="s">
        <v>275</v>
      </c>
      <c r="AF1131" s="149" t="s">
        <v>275</v>
      </c>
      <c r="AG1131" s="146" t="s">
        <v>275</v>
      </c>
      <c r="AH1131" s="152" t="s">
        <v>275</v>
      </c>
      <c r="AI1131" s="149" t="s">
        <v>275</v>
      </c>
      <c r="AJ1131" s="94"/>
    </row>
    <row r="1132" spans="1:36" ht="26" outlineLevel="1" x14ac:dyDescent="0.3">
      <c r="A1132" s="165">
        <v>1115</v>
      </c>
      <c r="B1132" s="166" t="s">
        <v>275</v>
      </c>
      <c r="C1132" s="343" t="s">
        <v>4238</v>
      </c>
      <c r="D1132" s="165" t="s">
        <v>4240</v>
      </c>
      <c r="E1132" s="166" t="s">
        <v>275</v>
      </c>
      <c r="F1132" s="169">
        <f>FLOOR(G1132/10, 1)</f>
        <v>5</v>
      </c>
      <c r="G1132" s="169">
        <v>50</v>
      </c>
      <c r="H1132" s="169" t="s">
        <v>275</v>
      </c>
      <c r="I1132" s="169" t="s">
        <v>275</v>
      </c>
      <c r="J1132" s="170" t="s">
        <v>925</v>
      </c>
      <c r="K1132" s="170">
        <v>0.50017221227315589</v>
      </c>
      <c r="L1132" s="170">
        <v>9.6756376821224355E-4</v>
      </c>
      <c r="M1132" s="170">
        <v>0</v>
      </c>
      <c r="N1132" s="170">
        <v>0</v>
      </c>
      <c r="O1132" s="170">
        <v>0</v>
      </c>
      <c r="P1132" s="170">
        <v>0</v>
      </c>
      <c r="Q1132" s="170">
        <v>0</v>
      </c>
      <c r="R1132" s="170">
        <v>0</v>
      </c>
      <c r="S1132" s="170">
        <v>0</v>
      </c>
      <c r="T1132" s="170">
        <v>0</v>
      </c>
      <c r="U1132" s="170">
        <v>0</v>
      </c>
      <c r="V1132" s="170">
        <v>0</v>
      </c>
      <c r="W1132" s="170">
        <v>0</v>
      </c>
      <c r="X1132" s="170">
        <v>0</v>
      </c>
      <c r="Y1132" s="170">
        <v>0</v>
      </c>
      <c r="Z1132" s="170">
        <v>0</v>
      </c>
      <c r="AA1132" s="170">
        <v>0</v>
      </c>
      <c r="AB1132" s="170" t="s">
        <v>925</v>
      </c>
      <c r="AC1132" s="166" t="s">
        <v>1951</v>
      </c>
      <c r="AD1132" s="170" t="s">
        <v>275</v>
      </c>
      <c r="AE1132" s="165" t="s">
        <v>275</v>
      </c>
      <c r="AF1132" s="169" t="s">
        <v>275</v>
      </c>
      <c r="AG1132" s="166" t="s">
        <v>275</v>
      </c>
      <c r="AH1132" s="171" t="s">
        <v>275</v>
      </c>
      <c r="AI1132" s="169" t="s">
        <v>275</v>
      </c>
      <c r="AJ1132" s="94"/>
    </row>
    <row r="1133" spans="1:36" x14ac:dyDescent="0.3">
      <c r="A1133" s="138">
        <v>1116</v>
      </c>
      <c r="B1133" s="138" t="s">
        <v>923</v>
      </c>
      <c r="C1133" s="172" t="s">
        <v>4241</v>
      </c>
      <c r="D1133" s="138" t="s">
        <v>4243</v>
      </c>
      <c r="E1133" s="172" t="s">
        <v>275</v>
      </c>
      <c r="F1133" s="141" t="s">
        <v>275</v>
      </c>
      <c r="G1133" s="141" t="s">
        <v>275</v>
      </c>
      <c r="H1133" s="141" t="s">
        <v>275</v>
      </c>
      <c r="I1133" s="141" t="s">
        <v>275</v>
      </c>
      <c r="J1133" s="244" t="s">
        <v>275</v>
      </c>
      <c r="K1133" s="244" t="s">
        <v>275</v>
      </c>
      <c r="L1133" s="244" t="s">
        <v>275</v>
      </c>
      <c r="M1133" s="244" t="s">
        <v>275</v>
      </c>
      <c r="N1133" s="244" t="s">
        <v>275</v>
      </c>
      <c r="O1133" s="244" t="s">
        <v>275</v>
      </c>
      <c r="P1133" s="244" t="s">
        <v>275</v>
      </c>
      <c r="Q1133" s="244" t="s">
        <v>275</v>
      </c>
      <c r="R1133" s="244" t="s">
        <v>275</v>
      </c>
      <c r="S1133" s="244" t="s">
        <v>275</v>
      </c>
      <c r="T1133" s="244" t="s">
        <v>275</v>
      </c>
      <c r="U1133" s="244" t="s">
        <v>275</v>
      </c>
      <c r="V1133" s="244" t="s">
        <v>275</v>
      </c>
      <c r="W1133" s="244" t="s">
        <v>275</v>
      </c>
      <c r="X1133" s="244" t="s">
        <v>275</v>
      </c>
      <c r="Y1133" s="244" t="s">
        <v>275</v>
      </c>
      <c r="Z1133" s="244" t="s">
        <v>275</v>
      </c>
      <c r="AA1133" s="244" t="s">
        <v>275</v>
      </c>
      <c r="AB1133" s="244" t="s">
        <v>275</v>
      </c>
      <c r="AC1133" s="140" t="s">
        <v>275</v>
      </c>
      <c r="AD1133" s="341" t="s">
        <v>275</v>
      </c>
      <c r="AE1133" s="143" t="s">
        <v>275</v>
      </c>
      <c r="AF1133" s="142" t="s">
        <v>275</v>
      </c>
      <c r="AG1133" s="140" t="s">
        <v>275</v>
      </c>
      <c r="AH1133" s="144" t="s">
        <v>275</v>
      </c>
      <c r="AI1133" s="141" t="s">
        <v>275</v>
      </c>
      <c r="AJ1133" s="94"/>
    </row>
    <row r="1134" spans="1:36" ht="26" outlineLevel="1" x14ac:dyDescent="0.3">
      <c r="A1134" s="145">
        <v>1117</v>
      </c>
      <c r="B1134" s="146" t="s">
        <v>923</v>
      </c>
      <c r="C1134" s="342" t="s">
        <v>4273</v>
      </c>
      <c r="D1134" s="145" t="s">
        <v>4242</v>
      </c>
      <c r="E1134" s="146" t="s">
        <v>275</v>
      </c>
      <c r="F1134" s="149" t="s">
        <v>275</v>
      </c>
      <c r="G1134" s="149" t="s">
        <v>275</v>
      </c>
      <c r="H1134" s="149" t="s">
        <v>275</v>
      </c>
      <c r="I1134" s="149" t="s">
        <v>275</v>
      </c>
      <c r="J1134" s="150" t="s">
        <v>925</v>
      </c>
      <c r="K1134" s="150">
        <f>SUM(K1135,K1137,K1139:K1140,K1142,K1144:K1150,K1152,K1154,K1156:K1158,K1160:K1161)</f>
        <v>1.6933723459873182</v>
      </c>
      <c r="L1134" s="150">
        <f t="shared" ref="L1134:AA1134" si="468">SUM(L1135,L1137,L1139:L1140,L1142,L1144:L1150,L1152,L1154,L1156:L1158,L1160:L1161)</f>
        <v>1.907805137370403</v>
      </c>
      <c r="M1134" s="150">
        <f t="shared" si="468"/>
        <v>1.1785995932188551</v>
      </c>
      <c r="N1134" s="150">
        <f t="shared" si="468"/>
        <v>3.3467074008669973</v>
      </c>
      <c r="O1134" s="150">
        <f t="shared" si="468"/>
        <v>0.54718484905318432</v>
      </c>
      <c r="P1134" s="150">
        <f t="shared" si="468"/>
        <v>1.6377377873828174</v>
      </c>
      <c r="Q1134" s="150">
        <f t="shared" si="468"/>
        <v>2.6107013383683078</v>
      </c>
      <c r="R1134" s="150">
        <f t="shared" si="468"/>
        <v>2.3072302585553857</v>
      </c>
      <c r="S1134" s="150">
        <f t="shared" si="468"/>
        <v>8.8895381887971539</v>
      </c>
      <c r="T1134" s="150">
        <f t="shared" si="468"/>
        <v>3.9172616422675781</v>
      </c>
      <c r="U1134" s="150">
        <f t="shared" si="468"/>
        <v>1.1605410506637204</v>
      </c>
      <c r="V1134" s="150">
        <f t="shared" si="468"/>
        <v>2.0631925436828227</v>
      </c>
      <c r="W1134" s="150">
        <f t="shared" si="468"/>
        <v>1.8479579817104053</v>
      </c>
      <c r="X1134" s="150">
        <f t="shared" si="468"/>
        <v>1.6700131829834319</v>
      </c>
      <c r="Y1134" s="150">
        <f t="shared" si="468"/>
        <v>2.799064434336163</v>
      </c>
      <c r="Z1134" s="150">
        <f t="shared" si="468"/>
        <v>1.2371974074292251</v>
      </c>
      <c r="AA1134" s="150">
        <f t="shared" si="468"/>
        <v>2.7527826733379732</v>
      </c>
      <c r="AB1134" s="150" t="s">
        <v>925</v>
      </c>
      <c r="AC1134" s="146" t="s">
        <v>2190</v>
      </c>
      <c r="AD1134" s="150" t="s">
        <v>275</v>
      </c>
      <c r="AE1134" s="145" t="s">
        <v>275</v>
      </c>
      <c r="AF1134" s="149" t="s">
        <v>275</v>
      </c>
      <c r="AG1134" s="146" t="s">
        <v>275</v>
      </c>
      <c r="AH1134" s="152" t="s">
        <v>275</v>
      </c>
      <c r="AI1134" s="149" t="s">
        <v>275</v>
      </c>
      <c r="AJ1134" s="94"/>
    </row>
    <row r="1135" spans="1:36" outlineLevel="1" x14ac:dyDescent="0.3">
      <c r="A1135" s="566">
        <v>1118</v>
      </c>
      <c r="B1135" s="567" t="s">
        <v>923</v>
      </c>
      <c r="C1135" s="567" t="s">
        <v>1283</v>
      </c>
      <c r="D1135" s="566" t="s">
        <v>4245</v>
      </c>
      <c r="E1135" s="567" t="s">
        <v>275</v>
      </c>
      <c r="F1135" s="568" t="s">
        <v>275</v>
      </c>
      <c r="G1135" s="568" t="s">
        <v>275</v>
      </c>
      <c r="H1135" s="568" t="s">
        <v>275</v>
      </c>
      <c r="I1135" s="568" t="s">
        <v>275</v>
      </c>
      <c r="J1135" s="355" t="s">
        <v>925</v>
      </c>
      <c r="K1135" s="569">
        <f t="shared" ref="K1135:AA1135" si="469">K1136*K$707</f>
        <v>5.4074837113163426E-5</v>
      </c>
      <c r="L1135" s="569">
        <f t="shared" si="469"/>
        <v>9.5833712528620499E-5</v>
      </c>
      <c r="M1135" s="569">
        <f t="shared" si="469"/>
        <v>5.9334959562703131E-5</v>
      </c>
      <c r="N1135" s="569">
        <f t="shared" si="469"/>
        <v>1.4403641629511939E-4</v>
      </c>
      <c r="O1135" s="569">
        <f t="shared" si="469"/>
        <v>0</v>
      </c>
      <c r="P1135" s="569">
        <f t="shared" si="469"/>
        <v>6.9480306014292999E-5</v>
      </c>
      <c r="Q1135" s="569">
        <f t="shared" si="469"/>
        <v>0</v>
      </c>
      <c r="R1135" s="569">
        <f t="shared" si="469"/>
        <v>0</v>
      </c>
      <c r="S1135" s="569">
        <f t="shared" si="469"/>
        <v>2.3460142555578184E-3</v>
      </c>
      <c r="T1135" s="569">
        <f t="shared" si="469"/>
        <v>0</v>
      </c>
      <c r="U1135" s="569">
        <f t="shared" si="469"/>
        <v>0</v>
      </c>
      <c r="V1135" s="569">
        <f t="shared" si="469"/>
        <v>1.0226333921223602E-4</v>
      </c>
      <c r="W1135" s="569">
        <f t="shared" si="469"/>
        <v>9.2623170491029413E-5</v>
      </c>
      <c r="X1135" s="569">
        <f t="shared" si="469"/>
        <v>6.6920895672375612E-5</v>
      </c>
      <c r="Y1135" s="569">
        <f t="shared" si="469"/>
        <v>0</v>
      </c>
      <c r="Z1135" s="569">
        <f t="shared" si="469"/>
        <v>6.2611305542487782E-5</v>
      </c>
      <c r="AA1135" s="569">
        <f t="shared" si="469"/>
        <v>1.2508374601424935E-4</v>
      </c>
      <c r="AB1135" s="355" t="s">
        <v>925</v>
      </c>
      <c r="AC1135" s="567" t="s">
        <v>1346</v>
      </c>
      <c r="AD1135" s="569" t="s">
        <v>275</v>
      </c>
      <c r="AE1135" s="566" t="s">
        <v>275</v>
      </c>
      <c r="AF1135" s="568" t="s">
        <v>275</v>
      </c>
      <c r="AG1135" s="567" t="s">
        <v>275</v>
      </c>
      <c r="AH1135" s="292" t="s">
        <v>275</v>
      </c>
      <c r="AI1135" s="568" t="s">
        <v>275</v>
      </c>
      <c r="AJ1135" s="94"/>
    </row>
    <row r="1136" spans="1:36" outlineLevel="1" x14ac:dyDescent="0.3">
      <c r="A1136" s="570">
        <v>1119</v>
      </c>
      <c r="B1136" s="571" t="s">
        <v>275</v>
      </c>
      <c r="C1136" s="571" t="s">
        <v>275</v>
      </c>
      <c r="D1136" s="570" t="s">
        <v>4244</v>
      </c>
      <c r="E1136" s="571" t="s">
        <v>275</v>
      </c>
      <c r="F1136" s="572" t="s">
        <v>275</v>
      </c>
      <c r="G1136" s="572" t="s">
        <v>275</v>
      </c>
      <c r="H1136" s="572" t="s">
        <v>275</v>
      </c>
      <c r="I1136" s="572" t="s">
        <v>275</v>
      </c>
      <c r="J1136" s="573" t="s">
        <v>275</v>
      </c>
      <c r="K1136" s="574">
        <v>1.9563761865488623E-6</v>
      </c>
      <c r="L1136" s="574">
        <v>1.9563761865488623E-6</v>
      </c>
      <c r="M1136" s="574">
        <v>1.9563761865488623E-6</v>
      </c>
      <c r="N1136" s="574">
        <v>1.9563761865488623E-6</v>
      </c>
      <c r="O1136" s="574">
        <v>0</v>
      </c>
      <c r="P1136" s="574">
        <v>1.9563761865488623E-6</v>
      </c>
      <c r="Q1136" s="574">
        <v>0</v>
      </c>
      <c r="R1136" s="574">
        <v>0</v>
      </c>
      <c r="S1136" s="574">
        <v>1.3694633305842036E-5</v>
      </c>
      <c r="T1136" s="574">
        <v>0</v>
      </c>
      <c r="U1136" s="574">
        <v>0</v>
      </c>
      <c r="V1136" s="574">
        <v>1.9563761865488623E-6</v>
      </c>
      <c r="W1136" s="574">
        <v>1.9563761865488623E-6</v>
      </c>
      <c r="X1136" s="574">
        <v>1.9563761865488623E-6</v>
      </c>
      <c r="Y1136" s="574">
        <v>0</v>
      </c>
      <c r="Z1136" s="574">
        <v>1.9563761865488623E-6</v>
      </c>
      <c r="AA1136" s="574">
        <v>1.9563761865488623E-6</v>
      </c>
      <c r="AB1136" s="573" t="s">
        <v>275</v>
      </c>
      <c r="AC1136" s="571" t="s">
        <v>1337</v>
      </c>
      <c r="AD1136" s="573" t="s">
        <v>275</v>
      </c>
      <c r="AE1136" s="570" t="s">
        <v>275</v>
      </c>
      <c r="AF1136" s="572" t="s">
        <v>275</v>
      </c>
      <c r="AG1136" s="571" t="s">
        <v>275</v>
      </c>
      <c r="AH1136" s="357" t="s">
        <v>275</v>
      </c>
      <c r="AI1136" s="572" t="s">
        <v>275</v>
      </c>
      <c r="AJ1136" s="94"/>
    </row>
    <row r="1137" spans="1:36" outlineLevel="1" x14ac:dyDescent="0.3">
      <c r="A1137" s="566">
        <v>1120</v>
      </c>
      <c r="B1137" s="567" t="s">
        <v>923</v>
      </c>
      <c r="C1137" s="567" t="s">
        <v>1284</v>
      </c>
      <c r="D1137" s="566" t="s">
        <v>4246</v>
      </c>
      <c r="E1137" s="567" t="s">
        <v>275</v>
      </c>
      <c r="F1137" s="568" t="s">
        <v>275</v>
      </c>
      <c r="G1137" s="568" t="s">
        <v>275</v>
      </c>
      <c r="H1137" s="568" t="s">
        <v>275</v>
      </c>
      <c r="I1137" s="568" t="s">
        <v>275</v>
      </c>
      <c r="J1137" s="355" t="s">
        <v>925</v>
      </c>
      <c r="K1137" s="569">
        <f t="shared" ref="K1137:AA1137" si="470">K1138*K$707</f>
        <v>0.14410707542601553</v>
      </c>
      <c r="L1137" s="569">
        <f t="shared" si="470"/>
        <v>0.25539265168410769</v>
      </c>
      <c r="M1137" s="569">
        <f t="shared" si="470"/>
        <v>0.15812507165223758</v>
      </c>
      <c r="N1137" s="569">
        <f t="shared" si="470"/>
        <v>0.38385074861521778</v>
      </c>
      <c r="O1137" s="569">
        <f t="shared" si="470"/>
        <v>0</v>
      </c>
      <c r="P1137" s="569">
        <f t="shared" si="470"/>
        <v>0.18516197614189386</v>
      </c>
      <c r="Q1137" s="569">
        <f t="shared" si="470"/>
        <v>0.52025181426621958</v>
      </c>
      <c r="R1137" s="569">
        <f t="shared" si="470"/>
        <v>4.5524135082356573E-2</v>
      </c>
      <c r="S1137" s="569">
        <f t="shared" si="470"/>
        <v>3.2305525602091509</v>
      </c>
      <c r="T1137" s="569">
        <f t="shared" si="470"/>
        <v>0.18224612850009725</v>
      </c>
      <c r="U1137" s="569">
        <f t="shared" si="470"/>
        <v>0.11942448934648273</v>
      </c>
      <c r="V1137" s="569">
        <f t="shared" si="470"/>
        <v>0.27252732553468045</v>
      </c>
      <c r="W1137" s="569">
        <f t="shared" si="470"/>
        <v>0.24683669759771235</v>
      </c>
      <c r="X1137" s="569">
        <f t="shared" si="470"/>
        <v>0.17834125954099209</v>
      </c>
      <c r="Y1137" s="569">
        <f t="shared" si="470"/>
        <v>0.13286533200084943</v>
      </c>
      <c r="Z1137" s="569">
        <f t="shared" si="470"/>
        <v>0.16685639036601349</v>
      </c>
      <c r="AA1137" s="569">
        <f t="shared" si="470"/>
        <v>0.33334271139313465</v>
      </c>
      <c r="AB1137" s="355" t="s">
        <v>925</v>
      </c>
      <c r="AC1137" s="567" t="s">
        <v>1347</v>
      </c>
      <c r="AD1137" s="569" t="s">
        <v>275</v>
      </c>
      <c r="AE1137" s="566" t="s">
        <v>275</v>
      </c>
      <c r="AF1137" s="568" t="s">
        <v>275</v>
      </c>
      <c r="AG1137" s="567" t="s">
        <v>275</v>
      </c>
      <c r="AH1137" s="292" t="s">
        <v>275</v>
      </c>
      <c r="AI1137" s="568" t="s">
        <v>275</v>
      </c>
      <c r="AJ1137" s="94"/>
    </row>
    <row r="1138" spans="1:36" outlineLevel="1" x14ac:dyDescent="0.3">
      <c r="A1138" s="570">
        <v>1121</v>
      </c>
      <c r="B1138" s="571" t="s">
        <v>275</v>
      </c>
      <c r="C1138" s="571" t="s">
        <v>275</v>
      </c>
      <c r="D1138" s="570" t="s">
        <v>4247</v>
      </c>
      <c r="E1138" s="571" t="s">
        <v>275</v>
      </c>
      <c r="F1138" s="572" t="s">
        <v>275</v>
      </c>
      <c r="G1138" s="572" t="s">
        <v>275</v>
      </c>
      <c r="H1138" s="572" t="s">
        <v>275</v>
      </c>
      <c r="I1138" s="572" t="s">
        <v>275</v>
      </c>
      <c r="J1138" s="573" t="s">
        <v>275</v>
      </c>
      <c r="K1138" s="574">
        <v>5.2136569563152315E-3</v>
      </c>
      <c r="L1138" s="574">
        <v>5.2136569563152315E-3</v>
      </c>
      <c r="M1138" s="574">
        <v>5.2136569563152315E-3</v>
      </c>
      <c r="N1138" s="574">
        <v>5.2136569563152315E-3</v>
      </c>
      <c r="O1138" s="574">
        <v>0</v>
      </c>
      <c r="P1138" s="574">
        <v>5.2136569563152315E-3</v>
      </c>
      <c r="Q1138" s="574">
        <v>9.8007234355890985E-3</v>
      </c>
      <c r="R1138" s="574">
        <v>7.8750145225309762E-4</v>
      </c>
      <c r="S1138" s="574">
        <v>1.8858040859088529E-2</v>
      </c>
      <c r="T1138" s="574">
        <v>3.1317893297123102E-3</v>
      </c>
      <c r="U1138" s="574">
        <v>1.405946096137816E-3</v>
      </c>
      <c r="V1138" s="574">
        <v>5.2136569563152315E-3</v>
      </c>
      <c r="W1138" s="574">
        <v>5.2136569563152315E-3</v>
      </c>
      <c r="X1138" s="574">
        <v>5.2136569563152315E-3</v>
      </c>
      <c r="Y1138" s="574">
        <v>2.5115975214257706E-3</v>
      </c>
      <c r="Z1138" s="574">
        <v>5.2136569563152315E-3</v>
      </c>
      <c r="AA1138" s="574">
        <v>5.2136569563152315E-3</v>
      </c>
      <c r="AB1138" s="573" t="s">
        <v>275</v>
      </c>
      <c r="AC1138" s="571" t="s">
        <v>1338</v>
      </c>
      <c r="AD1138" s="573" t="s">
        <v>275</v>
      </c>
      <c r="AE1138" s="570" t="s">
        <v>275</v>
      </c>
      <c r="AF1138" s="572" t="s">
        <v>275</v>
      </c>
      <c r="AG1138" s="571" t="s">
        <v>275</v>
      </c>
      <c r="AH1138" s="357" t="s">
        <v>275</v>
      </c>
      <c r="AI1138" s="572" t="s">
        <v>275</v>
      </c>
      <c r="AJ1138" s="94"/>
    </row>
    <row r="1139" spans="1:36" ht="26" outlineLevel="1" x14ac:dyDescent="0.3">
      <c r="A1139" s="624">
        <v>1122</v>
      </c>
      <c r="B1139" s="625" t="s">
        <v>275</v>
      </c>
      <c r="C1139" s="625" t="s">
        <v>228</v>
      </c>
      <c r="D1139" s="624" t="s">
        <v>1501</v>
      </c>
      <c r="E1139" s="625" t="s">
        <v>275</v>
      </c>
      <c r="F1139" s="633" t="s">
        <v>275</v>
      </c>
      <c r="G1139" s="633" t="s">
        <v>275</v>
      </c>
      <c r="H1139" s="633" t="s">
        <v>275</v>
      </c>
      <c r="I1139" s="633" t="s">
        <v>275</v>
      </c>
      <c r="J1139" s="628" t="s">
        <v>925</v>
      </c>
      <c r="K1139" s="628" t="s">
        <v>1351</v>
      </c>
      <c r="L1139" s="628" t="s">
        <v>1351</v>
      </c>
      <c r="M1139" s="628" t="s">
        <v>1351</v>
      </c>
      <c r="N1139" s="628" t="s">
        <v>1351</v>
      </c>
      <c r="O1139" s="628" t="s">
        <v>1351</v>
      </c>
      <c r="P1139" s="628" t="s">
        <v>1351</v>
      </c>
      <c r="Q1139" s="628" t="s">
        <v>1351</v>
      </c>
      <c r="R1139" s="628" t="s">
        <v>1351</v>
      </c>
      <c r="S1139" s="628" t="s">
        <v>1351</v>
      </c>
      <c r="T1139" s="628" t="s">
        <v>1351</v>
      </c>
      <c r="U1139" s="628" t="s">
        <v>1351</v>
      </c>
      <c r="V1139" s="628" t="s">
        <v>1351</v>
      </c>
      <c r="W1139" s="628" t="s">
        <v>1351</v>
      </c>
      <c r="X1139" s="628" t="s">
        <v>1351</v>
      </c>
      <c r="Y1139" s="628" t="s">
        <v>1351</v>
      </c>
      <c r="Z1139" s="628" t="s">
        <v>1351</v>
      </c>
      <c r="AA1139" s="628" t="s">
        <v>1351</v>
      </c>
      <c r="AB1139" s="628" t="s">
        <v>275</v>
      </c>
      <c r="AC1139" s="625" t="s">
        <v>1344</v>
      </c>
      <c r="AD1139" s="628" t="s">
        <v>275</v>
      </c>
      <c r="AE1139" s="624" t="s">
        <v>275</v>
      </c>
      <c r="AF1139" s="633" t="s">
        <v>275</v>
      </c>
      <c r="AG1139" s="625" t="s">
        <v>275</v>
      </c>
      <c r="AH1139" s="411" t="s">
        <v>275</v>
      </c>
      <c r="AI1139" s="633" t="s">
        <v>275</v>
      </c>
      <c r="AJ1139" s="94"/>
    </row>
    <row r="1140" spans="1:36" outlineLevel="1" x14ac:dyDescent="0.3">
      <c r="A1140" s="566">
        <v>1123</v>
      </c>
      <c r="B1140" s="567" t="s">
        <v>923</v>
      </c>
      <c r="C1140" s="567" t="s">
        <v>1288</v>
      </c>
      <c r="D1140" s="566" t="s">
        <v>4267</v>
      </c>
      <c r="E1140" s="567" t="s">
        <v>275</v>
      </c>
      <c r="F1140" s="568" t="s">
        <v>275</v>
      </c>
      <c r="G1140" s="568" t="s">
        <v>275</v>
      </c>
      <c r="H1140" s="568" t="s">
        <v>275</v>
      </c>
      <c r="I1140" s="568" t="s">
        <v>275</v>
      </c>
      <c r="J1140" s="355" t="s">
        <v>925</v>
      </c>
      <c r="K1140" s="569">
        <f t="shared" ref="K1140:AA1140" si="471">K1141*K$707</f>
        <v>0.13038363472355122</v>
      </c>
      <c r="L1140" s="569">
        <f t="shared" si="471"/>
        <v>0.23107138986631878</v>
      </c>
      <c r="M1140" s="569">
        <f t="shared" si="471"/>
        <v>0.14306668511585624</v>
      </c>
      <c r="N1140" s="569">
        <f t="shared" si="471"/>
        <v>0.34729631177271914</v>
      </c>
      <c r="O1140" s="569">
        <f t="shared" si="471"/>
        <v>0</v>
      </c>
      <c r="P1140" s="569">
        <f t="shared" si="471"/>
        <v>0.16752884194343481</v>
      </c>
      <c r="Q1140" s="569">
        <f t="shared" si="471"/>
        <v>0</v>
      </c>
      <c r="R1140" s="569">
        <f t="shared" si="471"/>
        <v>0</v>
      </c>
      <c r="S1140" s="569">
        <f t="shared" si="471"/>
        <v>5.6566396143324456</v>
      </c>
      <c r="T1140" s="569">
        <f t="shared" si="471"/>
        <v>0</v>
      </c>
      <c r="U1140" s="569">
        <f t="shared" si="471"/>
        <v>0</v>
      </c>
      <c r="V1140" s="569">
        <f t="shared" si="471"/>
        <v>0.24657431399295018</v>
      </c>
      <c r="W1140" s="569">
        <f t="shared" si="471"/>
        <v>0.22333022664435911</v>
      </c>
      <c r="X1140" s="569">
        <f t="shared" si="471"/>
        <v>0.16135766804919108</v>
      </c>
      <c r="Y1140" s="569">
        <f t="shared" si="471"/>
        <v>0</v>
      </c>
      <c r="Z1140" s="569">
        <f t="shared" si="471"/>
        <v>0.15096651284094481</v>
      </c>
      <c r="AA1140" s="569">
        <f t="shared" si="471"/>
        <v>0.30159819836434199</v>
      </c>
      <c r="AB1140" s="355" t="s">
        <v>925</v>
      </c>
      <c r="AC1140" s="567" t="s">
        <v>1357</v>
      </c>
      <c r="AD1140" s="569" t="s">
        <v>275</v>
      </c>
      <c r="AE1140" s="566" t="s">
        <v>275</v>
      </c>
      <c r="AF1140" s="568" t="s">
        <v>275</v>
      </c>
      <c r="AG1140" s="567" t="s">
        <v>275</v>
      </c>
      <c r="AH1140" s="292" t="s">
        <v>275</v>
      </c>
      <c r="AI1140" s="568" t="s">
        <v>275</v>
      </c>
      <c r="AJ1140" s="94"/>
    </row>
    <row r="1141" spans="1:36" outlineLevel="1" x14ac:dyDescent="0.3">
      <c r="A1141" s="570">
        <v>1124</v>
      </c>
      <c r="B1141" s="571" t="s">
        <v>275</v>
      </c>
      <c r="C1141" s="571" t="s">
        <v>275</v>
      </c>
      <c r="D1141" s="570" t="s">
        <v>4259</v>
      </c>
      <c r="E1141" s="571" t="s">
        <v>275</v>
      </c>
      <c r="F1141" s="572" t="s">
        <v>275</v>
      </c>
      <c r="G1141" s="572" t="s">
        <v>275</v>
      </c>
      <c r="H1141" s="572" t="s">
        <v>275</v>
      </c>
      <c r="I1141" s="572" t="s">
        <v>275</v>
      </c>
      <c r="J1141" s="573" t="s">
        <v>275</v>
      </c>
      <c r="K1141" s="574">
        <v>4.7171559214322081E-3</v>
      </c>
      <c r="L1141" s="574">
        <v>4.7171559214322081E-3</v>
      </c>
      <c r="M1141" s="574">
        <v>4.7171559214322081E-3</v>
      </c>
      <c r="N1141" s="574">
        <v>4.7171559214322081E-3</v>
      </c>
      <c r="O1141" s="574">
        <v>0</v>
      </c>
      <c r="P1141" s="574">
        <v>4.7171559214322081E-3</v>
      </c>
      <c r="Q1141" s="574">
        <v>0</v>
      </c>
      <c r="R1141" s="574">
        <v>0</v>
      </c>
      <c r="S1141" s="574">
        <v>3.3020091450025456E-2</v>
      </c>
      <c r="T1141" s="574">
        <v>0</v>
      </c>
      <c r="U1141" s="574">
        <v>0</v>
      </c>
      <c r="V1141" s="574">
        <v>4.7171559214322081E-3</v>
      </c>
      <c r="W1141" s="574">
        <v>4.7171559214322081E-3</v>
      </c>
      <c r="X1141" s="574">
        <v>4.7171559214322081E-3</v>
      </c>
      <c r="Y1141" s="574">
        <v>0</v>
      </c>
      <c r="Z1141" s="574">
        <v>4.7171559214322081E-3</v>
      </c>
      <c r="AA1141" s="574">
        <v>4.7171559214322081E-3</v>
      </c>
      <c r="AB1141" s="573" t="s">
        <v>275</v>
      </c>
      <c r="AC1141" s="571" t="s">
        <v>1343</v>
      </c>
      <c r="AD1141" s="573" t="s">
        <v>275</v>
      </c>
      <c r="AE1141" s="570" t="s">
        <v>275</v>
      </c>
      <c r="AF1141" s="572" t="s">
        <v>275</v>
      </c>
      <c r="AG1141" s="571" t="s">
        <v>275</v>
      </c>
      <c r="AH1141" s="357" t="s">
        <v>275</v>
      </c>
      <c r="AI1141" s="572" t="s">
        <v>275</v>
      </c>
      <c r="AJ1141" s="94"/>
    </row>
    <row r="1142" spans="1:36" outlineLevel="1" x14ac:dyDescent="0.3">
      <c r="A1142" s="566">
        <v>1125</v>
      </c>
      <c r="B1142" s="567" t="s">
        <v>923</v>
      </c>
      <c r="C1142" s="567" t="s">
        <v>1285</v>
      </c>
      <c r="D1142" s="566" t="s">
        <v>4248</v>
      </c>
      <c r="E1142" s="567" t="s">
        <v>275</v>
      </c>
      <c r="F1142" s="568" t="s">
        <v>275</v>
      </c>
      <c r="G1142" s="568" t="s">
        <v>275</v>
      </c>
      <c r="H1142" s="568" t="s">
        <v>275</v>
      </c>
      <c r="I1142" s="568" t="s">
        <v>275</v>
      </c>
      <c r="J1142" s="355" t="s">
        <v>925</v>
      </c>
      <c r="K1142" s="569">
        <f t="shared" ref="K1142:AA1142" si="472">K1143*K$707</f>
        <v>0.16477076117416639</v>
      </c>
      <c r="L1142" s="569">
        <f t="shared" si="472"/>
        <v>0.29201370919420011</v>
      </c>
      <c r="M1142" s="569">
        <f t="shared" si="472"/>
        <v>0.18079881463027181</v>
      </c>
      <c r="N1142" s="569">
        <f t="shared" si="472"/>
        <v>0.43889156614710556</v>
      </c>
      <c r="O1142" s="569">
        <f t="shared" si="472"/>
        <v>0</v>
      </c>
      <c r="P1142" s="569">
        <f t="shared" si="472"/>
        <v>0.21171257316283631</v>
      </c>
      <c r="Q1142" s="569">
        <f t="shared" si="472"/>
        <v>0.48467071097239939</v>
      </c>
      <c r="R1142" s="569">
        <f t="shared" si="472"/>
        <v>1.1261003692471721E-2</v>
      </c>
      <c r="S1142" s="569">
        <f t="shared" si="472"/>
        <v>0</v>
      </c>
      <c r="T1142" s="569">
        <f t="shared" si="472"/>
        <v>1.1691191641920604</v>
      </c>
      <c r="U1142" s="569">
        <f t="shared" si="472"/>
        <v>0</v>
      </c>
      <c r="V1142" s="569">
        <f t="shared" si="472"/>
        <v>0.31160534440353055</v>
      </c>
      <c r="W1142" s="569">
        <f t="shared" si="472"/>
        <v>0.28223090662729666</v>
      </c>
      <c r="X1142" s="569">
        <f t="shared" si="472"/>
        <v>0.20391382585801821</v>
      </c>
      <c r="Y1142" s="569">
        <f t="shared" si="472"/>
        <v>0.65136192510207602</v>
      </c>
      <c r="Z1142" s="569">
        <f t="shared" si="472"/>
        <v>0.19078212756803048</v>
      </c>
      <c r="AA1142" s="569">
        <f t="shared" si="472"/>
        <v>0.38114112111244519</v>
      </c>
      <c r="AB1142" s="355" t="s">
        <v>925</v>
      </c>
      <c r="AC1142" s="567" t="s">
        <v>1348</v>
      </c>
      <c r="AD1142" s="569" t="s">
        <v>275</v>
      </c>
      <c r="AE1142" s="566" t="s">
        <v>275</v>
      </c>
      <c r="AF1142" s="568" t="s">
        <v>275</v>
      </c>
      <c r="AG1142" s="567" t="s">
        <v>275</v>
      </c>
      <c r="AH1142" s="292" t="s">
        <v>275</v>
      </c>
      <c r="AI1142" s="568" t="s">
        <v>275</v>
      </c>
      <c r="AJ1142" s="94"/>
    </row>
    <row r="1143" spans="1:36" outlineLevel="1" x14ac:dyDescent="0.3">
      <c r="A1143" s="570">
        <v>1126</v>
      </c>
      <c r="B1143" s="571" t="s">
        <v>275</v>
      </c>
      <c r="C1143" s="571" t="s">
        <v>275</v>
      </c>
      <c r="D1143" s="570" t="s">
        <v>4249</v>
      </c>
      <c r="E1143" s="571" t="s">
        <v>275</v>
      </c>
      <c r="F1143" s="572" t="s">
        <v>275</v>
      </c>
      <c r="G1143" s="572" t="s">
        <v>275</v>
      </c>
      <c r="H1143" s="572" t="s">
        <v>275</v>
      </c>
      <c r="I1143" s="572" t="s">
        <v>275</v>
      </c>
      <c r="J1143" s="573" t="s">
        <v>275</v>
      </c>
      <c r="K1143" s="574">
        <v>5.9612494574153513E-3</v>
      </c>
      <c r="L1143" s="574">
        <v>5.9612494574153513E-3</v>
      </c>
      <c r="M1143" s="574">
        <v>5.9612494574153513E-3</v>
      </c>
      <c r="N1143" s="574">
        <v>5.9612494574153513E-3</v>
      </c>
      <c r="O1143" s="574">
        <v>0</v>
      </c>
      <c r="P1143" s="574">
        <v>5.9612494574153513E-3</v>
      </c>
      <c r="Q1143" s="574">
        <v>9.1304315820033375E-3</v>
      </c>
      <c r="R1143" s="574">
        <v>1.9479901695234836E-4</v>
      </c>
      <c r="S1143" s="574">
        <v>0</v>
      </c>
      <c r="T1143" s="574">
        <v>2.009060468780776E-2</v>
      </c>
      <c r="U1143" s="574">
        <v>0</v>
      </c>
      <c r="V1143" s="574">
        <v>5.9612494574153513E-3</v>
      </c>
      <c r="W1143" s="574">
        <v>5.9612494574153513E-3</v>
      </c>
      <c r="X1143" s="574">
        <v>5.9612494574153513E-3</v>
      </c>
      <c r="Y1143" s="574">
        <v>1.2312910915144016E-2</v>
      </c>
      <c r="Z1143" s="574">
        <v>5.9612494574153513E-3</v>
      </c>
      <c r="AA1143" s="574">
        <v>5.9612494574153513E-3</v>
      </c>
      <c r="AB1143" s="573" t="s">
        <v>275</v>
      </c>
      <c r="AC1143" s="571" t="s">
        <v>1339</v>
      </c>
      <c r="AD1143" s="573" t="s">
        <v>275</v>
      </c>
      <c r="AE1143" s="570" t="s">
        <v>275</v>
      </c>
      <c r="AF1143" s="572" t="s">
        <v>275</v>
      </c>
      <c r="AG1143" s="571" t="s">
        <v>275</v>
      </c>
      <c r="AH1143" s="357" t="s">
        <v>275</v>
      </c>
      <c r="AI1143" s="572" t="s">
        <v>275</v>
      </c>
      <c r="AJ1143" s="94"/>
    </row>
    <row r="1144" spans="1:36" outlineLevel="1" x14ac:dyDescent="0.3">
      <c r="A1144" s="587">
        <v>1127</v>
      </c>
      <c r="B1144" s="588" t="s">
        <v>275</v>
      </c>
      <c r="C1144" s="588" t="s">
        <v>1255</v>
      </c>
      <c r="D1144" s="587" t="s">
        <v>4250</v>
      </c>
      <c r="E1144" s="588" t="s">
        <v>275</v>
      </c>
      <c r="F1144" s="589" t="s">
        <v>275</v>
      </c>
      <c r="G1144" s="589" t="s">
        <v>275</v>
      </c>
      <c r="H1144" s="589" t="s">
        <v>275</v>
      </c>
      <c r="I1144" s="589" t="s">
        <v>275</v>
      </c>
      <c r="J1144" s="590" t="s">
        <v>925</v>
      </c>
      <c r="K1144" s="628" t="s">
        <v>1351</v>
      </c>
      <c r="L1144" s="628" t="s">
        <v>1351</v>
      </c>
      <c r="M1144" s="628" t="s">
        <v>1351</v>
      </c>
      <c r="N1144" s="628" t="s">
        <v>1351</v>
      </c>
      <c r="O1144" s="628" t="s">
        <v>1351</v>
      </c>
      <c r="P1144" s="628" t="s">
        <v>1351</v>
      </c>
      <c r="Q1144" s="628" t="s">
        <v>1351</v>
      </c>
      <c r="R1144" s="628" t="s">
        <v>1351</v>
      </c>
      <c r="S1144" s="628" t="s">
        <v>1351</v>
      </c>
      <c r="T1144" s="628" t="s">
        <v>1351</v>
      </c>
      <c r="U1144" s="628" t="s">
        <v>1351</v>
      </c>
      <c r="V1144" s="628" t="s">
        <v>1351</v>
      </c>
      <c r="W1144" s="628" t="s">
        <v>1351</v>
      </c>
      <c r="X1144" s="628" t="s">
        <v>1351</v>
      </c>
      <c r="Y1144" s="628" t="s">
        <v>1351</v>
      </c>
      <c r="Z1144" s="628" t="s">
        <v>1351</v>
      </c>
      <c r="AA1144" s="628" t="s">
        <v>1351</v>
      </c>
      <c r="AB1144" s="590" t="s">
        <v>275</v>
      </c>
      <c r="AC1144" s="625" t="s">
        <v>1345</v>
      </c>
      <c r="AD1144" s="590" t="s">
        <v>275</v>
      </c>
      <c r="AE1144" s="587" t="s">
        <v>275</v>
      </c>
      <c r="AF1144" s="589" t="s">
        <v>275</v>
      </c>
      <c r="AG1144" s="588" t="s">
        <v>275</v>
      </c>
      <c r="AH1144" s="411" t="s">
        <v>275</v>
      </c>
      <c r="AI1144" s="589" t="s">
        <v>275</v>
      </c>
      <c r="AJ1144" s="94"/>
    </row>
    <row r="1145" spans="1:36" outlineLevel="1" x14ac:dyDescent="0.3">
      <c r="A1145" s="482">
        <v>1128</v>
      </c>
      <c r="B1145" s="483" t="s">
        <v>275</v>
      </c>
      <c r="C1145" s="483" t="s">
        <v>3102</v>
      </c>
      <c r="D1145" s="482" t="s">
        <v>4252</v>
      </c>
      <c r="E1145" s="483" t="s">
        <v>275</v>
      </c>
      <c r="F1145" s="740" t="s">
        <v>275</v>
      </c>
      <c r="G1145" s="740" t="s">
        <v>275</v>
      </c>
      <c r="H1145" s="740" t="s">
        <v>275</v>
      </c>
      <c r="I1145" s="740" t="s">
        <v>275</v>
      </c>
      <c r="J1145" s="486" t="s">
        <v>925</v>
      </c>
      <c r="K1145" s="486" t="s">
        <v>1351</v>
      </c>
      <c r="L1145" s="486" t="s">
        <v>1351</v>
      </c>
      <c r="M1145" s="486" t="s">
        <v>1351</v>
      </c>
      <c r="N1145" s="486" t="s">
        <v>1351</v>
      </c>
      <c r="O1145" s="486" t="s">
        <v>1351</v>
      </c>
      <c r="P1145" s="486" t="s">
        <v>1351</v>
      </c>
      <c r="Q1145" s="486" t="s">
        <v>1351</v>
      </c>
      <c r="R1145" s="486" t="s">
        <v>1351</v>
      </c>
      <c r="S1145" s="486" t="s">
        <v>1351</v>
      </c>
      <c r="T1145" s="486" t="s">
        <v>1351</v>
      </c>
      <c r="U1145" s="486" t="s">
        <v>1351</v>
      </c>
      <c r="V1145" s="486" t="s">
        <v>1351</v>
      </c>
      <c r="W1145" s="486" t="s">
        <v>1351</v>
      </c>
      <c r="X1145" s="486" t="s">
        <v>1351</v>
      </c>
      <c r="Y1145" s="486" t="s">
        <v>1351</v>
      </c>
      <c r="Z1145" s="486" t="s">
        <v>1351</v>
      </c>
      <c r="AA1145" s="486" t="s">
        <v>1351</v>
      </c>
      <c r="AB1145" s="486" t="s">
        <v>275</v>
      </c>
      <c r="AC1145" s="316" t="s">
        <v>3121</v>
      </c>
      <c r="AD1145" s="486" t="s">
        <v>275</v>
      </c>
      <c r="AE1145" s="482" t="s">
        <v>275</v>
      </c>
      <c r="AF1145" s="485" t="s">
        <v>275</v>
      </c>
      <c r="AG1145" s="483" t="s">
        <v>275</v>
      </c>
      <c r="AH1145" s="487" t="s">
        <v>275</v>
      </c>
      <c r="AI1145" s="485" t="s">
        <v>275</v>
      </c>
      <c r="AJ1145" s="94"/>
    </row>
    <row r="1146" spans="1:36" ht="26" outlineLevel="1" x14ac:dyDescent="0.3">
      <c r="A1146" s="624">
        <v>1129</v>
      </c>
      <c r="B1146" s="625" t="s">
        <v>275</v>
      </c>
      <c r="C1146" s="625" t="s">
        <v>4260</v>
      </c>
      <c r="D1146" s="624" t="s">
        <v>1507</v>
      </c>
      <c r="E1146" s="625" t="s">
        <v>275</v>
      </c>
      <c r="F1146" s="633" t="s">
        <v>275</v>
      </c>
      <c r="G1146" s="633" t="s">
        <v>275</v>
      </c>
      <c r="H1146" s="633" t="s">
        <v>275</v>
      </c>
      <c r="I1146" s="633" t="s">
        <v>275</v>
      </c>
      <c r="J1146" s="628" t="s">
        <v>925</v>
      </c>
      <c r="K1146" s="628" t="s">
        <v>1351</v>
      </c>
      <c r="L1146" s="628" t="s">
        <v>1351</v>
      </c>
      <c r="M1146" s="628" t="s">
        <v>1351</v>
      </c>
      <c r="N1146" s="628" t="s">
        <v>1351</v>
      </c>
      <c r="O1146" s="628" t="s">
        <v>1351</v>
      </c>
      <c r="P1146" s="628" t="s">
        <v>1351</v>
      </c>
      <c r="Q1146" s="628" t="s">
        <v>1351</v>
      </c>
      <c r="R1146" s="628" t="s">
        <v>1351</v>
      </c>
      <c r="S1146" s="628" t="s">
        <v>1351</v>
      </c>
      <c r="T1146" s="628" t="s">
        <v>1351</v>
      </c>
      <c r="U1146" s="628" t="s">
        <v>1351</v>
      </c>
      <c r="V1146" s="628" t="s">
        <v>1351</v>
      </c>
      <c r="W1146" s="628" t="s">
        <v>1351</v>
      </c>
      <c r="X1146" s="628" t="s">
        <v>1351</v>
      </c>
      <c r="Y1146" s="628" t="s">
        <v>1351</v>
      </c>
      <c r="Z1146" s="628" t="s">
        <v>1351</v>
      </c>
      <c r="AA1146" s="628" t="s">
        <v>1351</v>
      </c>
      <c r="AB1146" s="628" t="s">
        <v>275</v>
      </c>
      <c r="AC1146" s="625" t="s">
        <v>1344</v>
      </c>
      <c r="AD1146" s="628" t="s">
        <v>275</v>
      </c>
      <c r="AE1146" s="624" t="s">
        <v>275</v>
      </c>
      <c r="AF1146" s="633" t="s">
        <v>275</v>
      </c>
      <c r="AG1146" s="625" t="s">
        <v>275</v>
      </c>
      <c r="AH1146" s="411" t="s">
        <v>275</v>
      </c>
      <c r="AI1146" s="633" t="s">
        <v>275</v>
      </c>
      <c r="AJ1146" s="94"/>
    </row>
    <row r="1147" spans="1:36" outlineLevel="1" x14ac:dyDescent="0.3">
      <c r="A1147" s="482">
        <v>1130</v>
      </c>
      <c r="B1147" s="483" t="s">
        <v>275</v>
      </c>
      <c r="C1147" s="483" t="s">
        <v>3103</v>
      </c>
      <c r="D1147" s="482" t="s">
        <v>4251</v>
      </c>
      <c r="E1147" s="483" t="s">
        <v>275</v>
      </c>
      <c r="F1147" s="740" t="s">
        <v>275</v>
      </c>
      <c r="G1147" s="740" t="s">
        <v>275</v>
      </c>
      <c r="H1147" s="740" t="s">
        <v>275</v>
      </c>
      <c r="I1147" s="740" t="s">
        <v>275</v>
      </c>
      <c r="J1147" s="486" t="s">
        <v>925</v>
      </c>
      <c r="K1147" s="486" t="s">
        <v>1351</v>
      </c>
      <c r="L1147" s="486" t="s">
        <v>1351</v>
      </c>
      <c r="M1147" s="486" t="s">
        <v>1351</v>
      </c>
      <c r="N1147" s="486" t="s">
        <v>1351</v>
      </c>
      <c r="O1147" s="486" t="s">
        <v>1351</v>
      </c>
      <c r="P1147" s="486" t="s">
        <v>1351</v>
      </c>
      <c r="Q1147" s="486" t="s">
        <v>1351</v>
      </c>
      <c r="R1147" s="486" t="s">
        <v>1351</v>
      </c>
      <c r="S1147" s="486" t="s">
        <v>1351</v>
      </c>
      <c r="T1147" s="486" t="s">
        <v>1351</v>
      </c>
      <c r="U1147" s="486" t="s">
        <v>1351</v>
      </c>
      <c r="V1147" s="486" t="s">
        <v>1351</v>
      </c>
      <c r="W1147" s="486" t="s">
        <v>1351</v>
      </c>
      <c r="X1147" s="486" t="s">
        <v>1351</v>
      </c>
      <c r="Y1147" s="486" t="s">
        <v>1351</v>
      </c>
      <c r="Z1147" s="486" t="s">
        <v>1351</v>
      </c>
      <c r="AA1147" s="486" t="s">
        <v>1351</v>
      </c>
      <c r="AB1147" s="486" t="s">
        <v>275</v>
      </c>
      <c r="AC1147" s="316" t="s">
        <v>3121</v>
      </c>
      <c r="AD1147" s="486" t="s">
        <v>275</v>
      </c>
      <c r="AE1147" s="482" t="s">
        <v>275</v>
      </c>
      <c r="AF1147" s="485" t="s">
        <v>275</v>
      </c>
      <c r="AG1147" s="483" t="s">
        <v>275</v>
      </c>
      <c r="AH1147" s="487" t="s">
        <v>275</v>
      </c>
      <c r="AI1147" s="485" t="s">
        <v>275</v>
      </c>
      <c r="AJ1147" s="94"/>
    </row>
    <row r="1148" spans="1:36" outlineLevel="1" x14ac:dyDescent="0.3">
      <c r="A1148" s="624">
        <v>1131</v>
      </c>
      <c r="B1148" s="625" t="s">
        <v>275</v>
      </c>
      <c r="C1148" s="625" t="s">
        <v>1256</v>
      </c>
      <c r="D1148" s="624" t="s">
        <v>1502</v>
      </c>
      <c r="E1148" s="625" t="s">
        <v>275</v>
      </c>
      <c r="F1148" s="633" t="s">
        <v>275</v>
      </c>
      <c r="G1148" s="633" t="s">
        <v>275</v>
      </c>
      <c r="H1148" s="633" t="s">
        <v>275</v>
      </c>
      <c r="I1148" s="633" t="s">
        <v>275</v>
      </c>
      <c r="J1148" s="628" t="s">
        <v>925</v>
      </c>
      <c r="K1148" s="628" t="s">
        <v>1351</v>
      </c>
      <c r="L1148" s="628" t="s">
        <v>1351</v>
      </c>
      <c r="M1148" s="628" t="s">
        <v>1351</v>
      </c>
      <c r="N1148" s="628" t="s">
        <v>1351</v>
      </c>
      <c r="O1148" s="628" t="s">
        <v>1351</v>
      </c>
      <c r="P1148" s="628" t="s">
        <v>1351</v>
      </c>
      <c r="Q1148" s="628" t="s">
        <v>1351</v>
      </c>
      <c r="R1148" s="628" t="s">
        <v>1351</v>
      </c>
      <c r="S1148" s="628" t="s">
        <v>1351</v>
      </c>
      <c r="T1148" s="628" t="s">
        <v>1351</v>
      </c>
      <c r="U1148" s="628" t="s">
        <v>1351</v>
      </c>
      <c r="V1148" s="628" t="s">
        <v>1351</v>
      </c>
      <c r="W1148" s="628" t="s">
        <v>1351</v>
      </c>
      <c r="X1148" s="628" t="s">
        <v>1351</v>
      </c>
      <c r="Y1148" s="628" t="s">
        <v>1351</v>
      </c>
      <c r="Z1148" s="628" t="s">
        <v>1351</v>
      </c>
      <c r="AA1148" s="628" t="s">
        <v>1351</v>
      </c>
      <c r="AB1148" s="628" t="s">
        <v>275</v>
      </c>
      <c r="AC1148" s="625" t="s">
        <v>1345</v>
      </c>
      <c r="AD1148" s="628" t="s">
        <v>275</v>
      </c>
      <c r="AE1148" s="624" t="s">
        <v>275</v>
      </c>
      <c r="AF1148" s="633" t="s">
        <v>275</v>
      </c>
      <c r="AG1148" s="625" t="s">
        <v>275</v>
      </c>
      <c r="AH1148" s="411" t="s">
        <v>275</v>
      </c>
      <c r="AI1148" s="633" t="s">
        <v>275</v>
      </c>
      <c r="AJ1148" s="94"/>
    </row>
    <row r="1149" spans="1:36" ht="26" outlineLevel="1" x14ac:dyDescent="0.3">
      <c r="A1149" s="165">
        <v>1132</v>
      </c>
      <c r="B1149" s="166" t="s">
        <v>923</v>
      </c>
      <c r="C1149" s="293" t="s">
        <v>307</v>
      </c>
      <c r="D1149" s="187" t="s">
        <v>4253</v>
      </c>
      <c r="E1149" s="188" t="s">
        <v>4019</v>
      </c>
      <c r="F1149" s="189">
        <v>5</v>
      </c>
      <c r="G1149" s="190">
        <v>50</v>
      </c>
      <c r="H1149" s="190">
        <v>748</v>
      </c>
      <c r="I1149" s="190">
        <v>748</v>
      </c>
      <c r="J1149" s="170" t="s">
        <v>925</v>
      </c>
      <c r="K1149" s="170">
        <v>0.50017221227315589</v>
      </c>
      <c r="L1149" s="170">
        <v>9.6756376821224355E-4</v>
      </c>
      <c r="M1149" s="170">
        <v>0</v>
      </c>
      <c r="N1149" s="170">
        <v>0</v>
      </c>
      <c r="O1149" s="170">
        <v>0</v>
      </c>
      <c r="P1149" s="170">
        <v>0</v>
      </c>
      <c r="Q1149" s="170">
        <v>0</v>
      </c>
      <c r="R1149" s="170">
        <v>0</v>
      </c>
      <c r="S1149" s="170">
        <v>0</v>
      </c>
      <c r="T1149" s="170">
        <v>0</v>
      </c>
      <c r="U1149" s="170">
        <v>0</v>
      </c>
      <c r="V1149" s="170">
        <v>0</v>
      </c>
      <c r="W1149" s="170">
        <v>0</v>
      </c>
      <c r="X1149" s="170">
        <v>0</v>
      </c>
      <c r="Y1149" s="170">
        <v>0</v>
      </c>
      <c r="Z1149" s="170">
        <v>0</v>
      </c>
      <c r="AA1149" s="170">
        <v>0</v>
      </c>
      <c r="AB1149" s="170" t="s">
        <v>925</v>
      </c>
      <c r="AC1149" s="191" t="s">
        <v>1923</v>
      </c>
      <c r="AD1149" s="241" t="s">
        <v>275</v>
      </c>
      <c r="AE1149" s="193" t="s">
        <v>275</v>
      </c>
      <c r="AF1149" s="192" t="s">
        <v>275</v>
      </c>
      <c r="AG1149" s="191" t="s">
        <v>275</v>
      </c>
      <c r="AH1149" s="194" t="s">
        <v>275</v>
      </c>
      <c r="AI1149" s="169" t="s">
        <v>275</v>
      </c>
      <c r="AJ1149" s="94"/>
    </row>
    <row r="1150" spans="1:36" outlineLevel="1" x14ac:dyDescent="0.3">
      <c r="A1150" s="566">
        <v>1133</v>
      </c>
      <c r="B1150" s="567" t="s">
        <v>923</v>
      </c>
      <c r="C1150" s="352" t="s">
        <v>218</v>
      </c>
      <c r="D1150" s="351" t="s">
        <v>4254</v>
      </c>
      <c r="E1150" s="567" t="s">
        <v>275</v>
      </c>
      <c r="F1150" s="568" t="s">
        <v>275</v>
      </c>
      <c r="G1150" s="568" t="s">
        <v>275</v>
      </c>
      <c r="H1150" s="568" t="s">
        <v>275</v>
      </c>
      <c r="I1150" s="568" t="s">
        <v>275</v>
      </c>
      <c r="J1150" s="355" t="s">
        <v>925</v>
      </c>
      <c r="K1150" s="569">
        <f t="shared" ref="K1150:AA1150" si="473">K1151*K$707</f>
        <v>0.60130941481567701</v>
      </c>
      <c r="L1150" s="569">
        <f t="shared" si="473"/>
        <v>1.0656659673260631</v>
      </c>
      <c r="M1150" s="569">
        <f t="shared" si="473"/>
        <v>0.65980170662549487</v>
      </c>
      <c r="N1150" s="569">
        <f t="shared" si="473"/>
        <v>1.6016775605502824</v>
      </c>
      <c r="O1150" s="569">
        <f t="shared" si="473"/>
        <v>0</v>
      </c>
      <c r="P1150" s="569">
        <f t="shared" si="473"/>
        <v>0.77261743874025268</v>
      </c>
      <c r="Q1150" s="569">
        <f t="shared" si="473"/>
        <v>1.4307705420927221</v>
      </c>
      <c r="R1150" s="569">
        <f t="shared" si="473"/>
        <v>2.1428688050668856</v>
      </c>
      <c r="S1150" s="569">
        <f t="shared" si="473"/>
        <v>0</v>
      </c>
      <c r="T1150" s="569">
        <f t="shared" si="473"/>
        <v>2.5432765843548188</v>
      </c>
      <c r="U1150" s="569">
        <f t="shared" si="473"/>
        <v>0.78094336632493766</v>
      </c>
      <c r="V1150" s="569">
        <f t="shared" si="473"/>
        <v>1.1371630862266204</v>
      </c>
      <c r="W1150" s="569">
        <f t="shared" si="473"/>
        <v>1.0299649045595685</v>
      </c>
      <c r="X1150" s="569">
        <f t="shared" si="473"/>
        <v>0.74415692702847724</v>
      </c>
      <c r="Y1150" s="569">
        <f t="shared" si="473"/>
        <v>1.8707377711768791</v>
      </c>
      <c r="Z1150" s="569">
        <f t="shared" si="473"/>
        <v>0.69623450585363011</v>
      </c>
      <c r="AA1150" s="569">
        <f t="shared" si="473"/>
        <v>1.3909248392441613</v>
      </c>
      <c r="AB1150" s="355" t="s">
        <v>925</v>
      </c>
      <c r="AC1150" s="567" t="s">
        <v>1353</v>
      </c>
      <c r="AD1150" s="569" t="s">
        <v>275</v>
      </c>
      <c r="AE1150" s="566" t="s">
        <v>275</v>
      </c>
      <c r="AF1150" s="568" t="s">
        <v>275</v>
      </c>
      <c r="AG1150" s="567" t="s">
        <v>275</v>
      </c>
      <c r="AH1150" s="292" t="s">
        <v>275</v>
      </c>
      <c r="AI1150" s="568" t="s">
        <v>275</v>
      </c>
      <c r="AJ1150" s="94"/>
    </row>
    <row r="1151" spans="1:36" outlineLevel="1" x14ac:dyDescent="0.3">
      <c r="A1151" s="550">
        <v>1134</v>
      </c>
      <c r="B1151" s="551" t="s">
        <v>275</v>
      </c>
      <c r="C1151" s="551" t="s">
        <v>275</v>
      </c>
      <c r="D1151" s="550" t="s">
        <v>4255</v>
      </c>
      <c r="E1151" s="551" t="s">
        <v>275</v>
      </c>
      <c r="F1151" s="552" t="s">
        <v>275</v>
      </c>
      <c r="G1151" s="552" t="s">
        <v>275</v>
      </c>
      <c r="H1151" s="552" t="s">
        <v>275</v>
      </c>
      <c r="I1151" s="552" t="s">
        <v>275</v>
      </c>
      <c r="J1151" s="553" t="s">
        <v>275</v>
      </c>
      <c r="K1151" s="560">
        <v>2.1754802837984959E-2</v>
      </c>
      <c r="L1151" s="560">
        <v>2.1754802837984959E-2</v>
      </c>
      <c r="M1151" s="560">
        <v>2.1754802837984959E-2</v>
      </c>
      <c r="N1151" s="560">
        <v>2.1754802837984959E-2</v>
      </c>
      <c r="O1151" s="560">
        <v>0</v>
      </c>
      <c r="P1151" s="560">
        <v>2.1754802837984959E-2</v>
      </c>
      <c r="Q1151" s="560">
        <v>2.6953459840628493E-2</v>
      </c>
      <c r="R1151" s="560">
        <v>3.706851965282143E-2</v>
      </c>
      <c r="S1151" s="560">
        <v>0</v>
      </c>
      <c r="T1151" s="560">
        <v>4.3704667610458138E-2</v>
      </c>
      <c r="U1151" s="560">
        <v>9.1937950348171833E-3</v>
      </c>
      <c r="V1151" s="560">
        <v>2.1754802837984959E-2</v>
      </c>
      <c r="W1151" s="560">
        <v>2.1754802837984959E-2</v>
      </c>
      <c r="X1151" s="560">
        <v>2.1754802837984959E-2</v>
      </c>
      <c r="Y1151" s="560">
        <v>3.5363177727169501E-2</v>
      </c>
      <c r="Z1151" s="560">
        <v>2.1754802837984959E-2</v>
      </c>
      <c r="AA1151" s="560">
        <v>2.1754802837984959E-2</v>
      </c>
      <c r="AB1151" s="553" t="s">
        <v>275</v>
      </c>
      <c r="AC1151" s="551" t="s">
        <v>1327</v>
      </c>
      <c r="AD1151" s="553" t="s">
        <v>275</v>
      </c>
      <c r="AE1151" s="550" t="s">
        <v>275</v>
      </c>
      <c r="AF1151" s="552" t="s">
        <v>275</v>
      </c>
      <c r="AG1151" s="551" t="s">
        <v>275</v>
      </c>
      <c r="AH1151" s="357" t="s">
        <v>275</v>
      </c>
      <c r="AI1151" s="552" t="s">
        <v>275</v>
      </c>
      <c r="AJ1151" s="94"/>
    </row>
    <row r="1152" spans="1:36" outlineLevel="1" x14ac:dyDescent="0.3">
      <c r="A1152" s="566">
        <v>1135</v>
      </c>
      <c r="B1152" s="567" t="s">
        <v>923</v>
      </c>
      <c r="C1152" s="567" t="s">
        <v>1286</v>
      </c>
      <c r="D1152" s="566" t="s">
        <v>1503</v>
      </c>
      <c r="E1152" s="567" t="s">
        <v>275</v>
      </c>
      <c r="F1152" s="568" t="s">
        <v>275</v>
      </c>
      <c r="G1152" s="568" t="s">
        <v>275</v>
      </c>
      <c r="H1152" s="568" t="s">
        <v>275</v>
      </c>
      <c r="I1152" s="568" t="s">
        <v>275</v>
      </c>
      <c r="J1152" s="355" t="s">
        <v>925</v>
      </c>
      <c r="K1152" s="569">
        <f t="shared" ref="K1152:AA1152" si="474">K1153*K$707</f>
        <v>2.2483861808815469E-3</v>
      </c>
      <c r="L1152" s="569">
        <f t="shared" si="474"/>
        <v>3.9846850478902881E-3</v>
      </c>
      <c r="M1152" s="569">
        <f t="shared" si="474"/>
        <v>2.4670976418248269E-3</v>
      </c>
      <c r="N1152" s="569">
        <f t="shared" si="474"/>
        <v>5.9889128702121141E-3</v>
      </c>
      <c r="O1152" s="569">
        <f t="shared" si="474"/>
        <v>0</v>
      </c>
      <c r="P1152" s="569">
        <f t="shared" si="474"/>
        <v>2.8889326020351373E-3</v>
      </c>
      <c r="Q1152" s="569">
        <f t="shared" si="474"/>
        <v>5.8782277126621192E-3</v>
      </c>
      <c r="R1152" s="569">
        <f t="shared" si="474"/>
        <v>1.5014671589962286E-2</v>
      </c>
      <c r="S1152" s="569">
        <f t="shared" si="474"/>
        <v>0</v>
      </c>
      <c r="T1152" s="569">
        <f t="shared" si="474"/>
        <v>1.1370758564374072E-2</v>
      </c>
      <c r="U1152" s="569">
        <f t="shared" si="474"/>
        <v>0</v>
      </c>
      <c r="V1152" s="569">
        <f t="shared" si="474"/>
        <v>4.252023509833603E-3</v>
      </c>
      <c r="W1152" s="569">
        <f t="shared" si="474"/>
        <v>3.8511934141503153E-3</v>
      </c>
      <c r="X1152" s="569">
        <f t="shared" si="474"/>
        <v>2.7825144757645075E-3</v>
      </c>
      <c r="Y1152" s="569">
        <f t="shared" si="474"/>
        <v>1.8743575252581091E-4</v>
      </c>
      <c r="Z1152" s="569">
        <f t="shared" si="474"/>
        <v>2.603325348055705E-3</v>
      </c>
      <c r="AA1152" s="569">
        <f t="shared" si="474"/>
        <v>5.2008768034342203E-3</v>
      </c>
      <c r="AB1152" s="355" t="s">
        <v>925</v>
      </c>
      <c r="AC1152" s="567" t="s">
        <v>1354</v>
      </c>
      <c r="AD1152" s="569" t="s">
        <v>275</v>
      </c>
      <c r="AE1152" s="566" t="s">
        <v>275</v>
      </c>
      <c r="AF1152" s="568" t="s">
        <v>275</v>
      </c>
      <c r="AG1152" s="567" t="s">
        <v>275</v>
      </c>
      <c r="AH1152" s="292" t="s">
        <v>275</v>
      </c>
      <c r="AI1152" s="568" t="s">
        <v>275</v>
      </c>
      <c r="AJ1152" s="94"/>
    </row>
    <row r="1153" spans="1:36" outlineLevel="1" x14ac:dyDescent="0.3">
      <c r="A1153" s="570">
        <v>1136</v>
      </c>
      <c r="B1153" s="571" t="s">
        <v>275</v>
      </c>
      <c r="C1153" s="571" t="s">
        <v>275</v>
      </c>
      <c r="D1153" s="570" t="s">
        <v>2259</v>
      </c>
      <c r="E1153" s="571" t="s">
        <v>275</v>
      </c>
      <c r="F1153" s="572" t="s">
        <v>275</v>
      </c>
      <c r="G1153" s="572" t="s">
        <v>275</v>
      </c>
      <c r="H1153" s="572" t="s">
        <v>275</v>
      </c>
      <c r="I1153" s="572" t="s">
        <v>275</v>
      </c>
      <c r="J1153" s="573" t="s">
        <v>275</v>
      </c>
      <c r="K1153" s="574">
        <v>8.1344474015464574E-5</v>
      </c>
      <c r="L1153" s="574">
        <v>8.1344474015464574E-5</v>
      </c>
      <c r="M1153" s="574">
        <v>8.1344474015464574E-5</v>
      </c>
      <c r="N1153" s="574">
        <v>8.1344474015464574E-5</v>
      </c>
      <c r="O1153" s="574">
        <v>0</v>
      </c>
      <c r="P1153" s="574">
        <v>8.1344474015464574E-5</v>
      </c>
      <c r="Q1153" s="574">
        <v>1.1073653666056551E-4</v>
      </c>
      <c r="R1153" s="574">
        <v>2.59732022603131E-4</v>
      </c>
      <c r="S1153" s="574">
        <v>0</v>
      </c>
      <c r="T1153" s="574">
        <v>1.9539959853041589E-4</v>
      </c>
      <c r="U1153" s="574">
        <v>0</v>
      </c>
      <c r="V1153" s="574">
        <v>8.1344474015464574E-5</v>
      </c>
      <c r="W1153" s="574">
        <v>8.1344474015464574E-5</v>
      </c>
      <c r="X1153" s="574">
        <v>8.1344474015464574E-5</v>
      </c>
      <c r="Y1153" s="574">
        <v>3.5431603141396669E-6</v>
      </c>
      <c r="Z1153" s="574">
        <v>8.1344474015464574E-5</v>
      </c>
      <c r="AA1153" s="574">
        <v>8.1344474015464574E-5</v>
      </c>
      <c r="AB1153" s="573" t="s">
        <v>275</v>
      </c>
      <c r="AC1153" s="571" t="s">
        <v>1340</v>
      </c>
      <c r="AD1153" s="573" t="s">
        <v>275</v>
      </c>
      <c r="AE1153" s="570" t="s">
        <v>275</v>
      </c>
      <c r="AF1153" s="572" t="s">
        <v>275</v>
      </c>
      <c r="AG1153" s="571" t="s">
        <v>275</v>
      </c>
      <c r="AH1153" s="357" t="s">
        <v>275</v>
      </c>
      <c r="AI1153" s="572" t="s">
        <v>275</v>
      </c>
      <c r="AJ1153" s="94"/>
    </row>
    <row r="1154" spans="1:36" outlineLevel="1" x14ac:dyDescent="0.3">
      <c r="A1154" s="566">
        <v>1137</v>
      </c>
      <c r="B1154" s="567" t="s">
        <v>923</v>
      </c>
      <c r="C1154" s="567" t="s">
        <v>1287</v>
      </c>
      <c r="D1154" s="566" t="s">
        <v>1504</v>
      </c>
      <c r="E1154" s="567" t="s">
        <v>275</v>
      </c>
      <c r="F1154" s="568" t="s">
        <v>275</v>
      </c>
      <c r="G1154" s="568" t="s">
        <v>275</v>
      </c>
      <c r="H1154" s="568" t="s">
        <v>275</v>
      </c>
      <c r="I1154" s="568" t="s">
        <v>275</v>
      </c>
      <c r="J1154" s="355" t="s">
        <v>925</v>
      </c>
      <c r="K1154" s="569">
        <f t="shared" ref="K1154:AA1154" si="475">K1155*K$707</f>
        <v>6.3625071146173424E-3</v>
      </c>
      <c r="L1154" s="569">
        <f t="shared" si="475"/>
        <v>1.1275904105037267E-2</v>
      </c>
      <c r="M1154" s="569">
        <f t="shared" si="475"/>
        <v>6.9814191316598818E-3</v>
      </c>
      <c r="N1154" s="569">
        <f t="shared" si="475"/>
        <v>1.6947489301240917E-2</v>
      </c>
      <c r="O1154" s="569">
        <f t="shared" si="475"/>
        <v>0</v>
      </c>
      <c r="P1154" s="569">
        <f t="shared" si="475"/>
        <v>8.1751321860961575E-3</v>
      </c>
      <c r="Q1154" s="569">
        <f t="shared" si="475"/>
        <v>3.2433897658555818E-3</v>
      </c>
      <c r="R1154" s="569">
        <f t="shared" si="475"/>
        <v>5.3904460547311094E-2</v>
      </c>
      <c r="S1154" s="569">
        <f t="shared" si="475"/>
        <v>0</v>
      </c>
      <c r="T1154" s="569">
        <f t="shared" si="475"/>
        <v>1.1249006656227814E-2</v>
      </c>
      <c r="U1154" s="569">
        <f t="shared" si="475"/>
        <v>0</v>
      </c>
      <c r="V1154" s="569">
        <f t="shared" si="475"/>
        <v>1.203242132640637E-2</v>
      </c>
      <c r="W1154" s="569">
        <f t="shared" si="475"/>
        <v>1.0898148060886766E-2</v>
      </c>
      <c r="X1154" s="569">
        <f t="shared" si="475"/>
        <v>7.8739890411691337E-3</v>
      </c>
      <c r="Y1154" s="569">
        <f t="shared" si="475"/>
        <v>2.2453690403662373E-2</v>
      </c>
      <c r="Z1154" s="569">
        <f t="shared" si="475"/>
        <v>7.3669177428291287E-3</v>
      </c>
      <c r="AA1154" s="569">
        <f t="shared" si="475"/>
        <v>1.4717496462784859E-2</v>
      </c>
      <c r="AB1154" s="355" t="s">
        <v>925</v>
      </c>
      <c r="AC1154" s="567" t="s">
        <v>1355</v>
      </c>
      <c r="AD1154" s="569" t="s">
        <v>275</v>
      </c>
      <c r="AE1154" s="566" t="s">
        <v>275</v>
      </c>
      <c r="AF1154" s="568" t="s">
        <v>275</v>
      </c>
      <c r="AG1154" s="567" t="s">
        <v>275</v>
      </c>
      <c r="AH1154" s="292" t="s">
        <v>275</v>
      </c>
      <c r="AI1154" s="568" t="s">
        <v>275</v>
      </c>
      <c r="AJ1154" s="94"/>
    </row>
    <row r="1155" spans="1:36" outlineLevel="1" x14ac:dyDescent="0.3">
      <c r="A1155" s="570">
        <v>1138</v>
      </c>
      <c r="B1155" s="571" t="s">
        <v>275</v>
      </c>
      <c r="C1155" s="571" t="s">
        <v>275</v>
      </c>
      <c r="D1155" s="570" t="s">
        <v>2258</v>
      </c>
      <c r="E1155" s="571" t="s">
        <v>275</v>
      </c>
      <c r="F1155" s="572" t="s">
        <v>275</v>
      </c>
      <c r="G1155" s="572" t="s">
        <v>275</v>
      </c>
      <c r="H1155" s="572" t="s">
        <v>275</v>
      </c>
      <c r="I1155" s="572" t="s">
        <v>275</v>
      </c>
      <c r="J1155" s="573" t="s">
        <v>275</v>
      </c>
      <c r="K1155" s="574">
        <v>2.3018945724674221E-4</v>
      </c>
      <c r="L1155" s="574">
        <v>2.3018945724674221E-4</v>
      </c>
      <c r="M1155" s="574">
        <v>2.3018945724674221E-4</v>
      </c>
      <c r="N1155" s="574">
        <v>2.3018945724674221E-4</v>
      </c>
      <c r="O1155" s="574">
        <v>0</v>
      </c>
      <c r="P1155" s="574">
        <v>2.3018945724674221E-4</v>
      </c>
      <c r="Q1155" s="574">
        <v>6.1100346442433614E-5</v>
      </c>
      <c r="R1155" s="574">
        <v>9.3246891757816698E-4</v>
      </c>
      <c r="S1155" s="574">
        <v>0</v>
      </c>
      <c r="T1155" s="574">
        <v>1.93307365735444E-4</v>
      </c>
      <c r="U1155" s="574">
        <v>0</v>
      </c>
      <c r="V1155" s="574">
        <v>2.3018945724674221E-4</v>
      </c>
      <c r="W1155" s="574">
        <v>2.3018945724674221E-4</v>
      </c>
      <c r="X1155" s="574">
        <v>2.3018945724674221E-4</v>
      </c>
      <c r="Y1155" s="574">
        <v>4.244495709711506E-4</v>
      </c>
      <c r="Z1155" s="574">
        <v>2.3018945724674221E-4</v>
      </c>
      <c r="AA1155" s="574">
        <v>2.3018945724674221E-4</v>
      </c>
      <c r="AB1155" s="573" t="s">
        <v>275</v>
      </c>
      <c r="AC1155" s="571" t="s">
        <v>1341</v>
      </c>
      <c r="AD1155" s="573" t="s">
        <v>275</v>
      </c>
      <c r="AE1155" s="570" t="s">
        <v>275</v>
      </c>
      <c r="AF1155" s="572" t="s">
        <v>275</v>
      </c>
      <c r="AG1155" s="571" t="s">
        <v>275</v>
      </c>
      <c r="AH1155" s="357" t="s">
        <v>275</v>
      </c>
      <c r="AI1155" s="572" t="s">
        <v>275</v>
      </c>
      <c r="AJ1155" s="94"/>
    </row>
    <row r="1156" spans="1:36" outlineLevel="1" x14ac:dyDescent="0.3">
      <c r="A1156" s="624">
        <v>1139</v>
      </c>
      <c r="B1156" s="625" t="s">
        <v>275</v>
      </c>
      <c r="C1156" s="625" t="s">
        <v>1258</v>
      </c>
      <c r="D1156" s="624" t="s">
        <v>4256</v>
      </c>
      <c r="E1156" s="625" t="s">
        <v>275</v>
      </c>
      <c r="F1156" s="633" t="s">
        <v>275</v>
      </c>
      <c r="G1156" s="633" t="s">
        <v>275</v>
      </c>
      <c r="H1156" s="633" t="s">
        <v>275</v>
      </c>
      <c r="I1156" s="633" t="s">
        <v>275</v>
      </c>
      <c r="J1156" s="628" t="s">
        <v>925</v>
      </c>
      <c r="K1156" s="628" t="s">
        <v>1351</v>
      </c>
      <c r="L1156" s="628" t="s">
        <v>1351</v>
      </c>
      <c r="M1156" s="628" t="s">
        <v>1351</v>
      </c>
      <c r="N1156" s="628" t="s">
        <v>1351</v>
      </c>
      <c r="O1156" s="628" t="s">
        <v>1351</v>
      </c>
      <c r="P1156" s="628" t="s">
        <v>1351</v>
      </c>
      <c r="Q1156" s="628" t="s">
        <v>1351</v>
      </c>
      <c r="R1156" s="628" t="s">
        <v>1351</v>
      </c>
      <c r="S1156" s="628" t="s">
        <v>1351</v>
      </c>
      <c r="T1156" s="628" t="s">
        <v>1351</v>
      </c>
      <c r="U1156" s="628" t="s">
        <v>1351</v>
      </c>
      <c r="V1156" s="628" t="s">
        <v>1351</v>
      </c>
      <c r="W1156" s="628" t="s">
        <v>1351</v>
      </c>
      <c r="X1156" s="628" t="s">
        <v>1351</v>
      </c>
      <c r="Y1156" s="628" t="s">
        <v>1351</v>
      </c>
      <c r="Z1156" s="628" t="s">
        <v>1351</v>
      </c>
      <c r="AA1156" s="628" t="s">
        <v>1351</v>
      </c>
      <c r="AB1156" s="628" t="s">
        <v>275</v>
      </c>
      <c r="AC1156" s="625" t="s">
        <v>1345</v>
      </c>
      <c r="AD1156" s="628" t="s">
        <v>275</v>
      </c>
      <c r="AE1156" s="624" t="s">
        <v>275</v>
      </c>
      <c r="AF1156" s="633" t="s">
        <v>275</v>
      </c>
      <c r="AG1156" s="625" t="s">
        <v>275</v>
      </c>
      <c r="AH1156" s="411" t="s">
        <v>275</v>
      </c>
      <c r="AI1156" s="633" t="s">
        <v>275</v>
      </c>
      <c r="AJ1156" s="94"/>
    </row>
    <row r="1157" spans="1:36" outlineLevel="1" x14ac:dyDescent="0.3">
      <c r="A1157" s="624">
        <v>1140</v>
      </c>
      <c r="B1157" s="625" t="s">
        <v>275</v>
      </c>
      <c r="C1157" s="625" t="s">
        <v>1261</v>
      </c>
      <c r="D1157" s="624" t="s">
        <v>4257</v>
      </c>
      <c r="E1157" s="625" t="s">
        <v>275</v>
      </c>
      <c r="F1157" s="633" t="s">
        <v>275</v>
      </c>
      <c r="G1157" s="633" t="s">
        <v>275</v>
      </c>
      <c r="H1157" s="633" t="s">
        <v>275</v>
      </c>
      <c r="I1157" s="633" t="s">
        <v>275</v>
      </c>
      <c r="J1157" s="628" t="s">
        <v>925</v>
      </c>
      <c r="K1157" s="628" t="s">
        <v>1351</v>
      </c>
      <c r="L1157" s="628" t="s">
        <v>1351</v>
      </c>
      <c r="M1157" s="628" t="s">
        <v>1351</v>
      </c>
      <c r="N1157" s="628" t="s">
        <v>1351</v>
      </c>
      <c r="O1157" s="628" t="s">
        <v>1351</v>
      </c>
      <c r="P1157" s="628" t="s">
        <v>1351</v>
      </c>
      <c r="Q1157" s="628" t="s">
        <v>1351</v>
      </c>
      <c r="R1157" s="628" t="s">
        <v>1351</v>
      </c>
      <c r="S1157" s="628" t="s">
        <v>1351</v>
      </c>
      <c r="T1157" s="628" t="s">
        <v>1351</v>
      </c>
      <c r="U1157" s="628" t="s">
        <v>1351</v>
      </c>
      <c r="V1157" s="628" t="s">
        <v>1351</v>
      </c>
      <c r="W1157" s="628" t="s">
        <v>1351</v>
      </c>
      <c r="X1157" s="628" t="s">
        <v>1351</v>
      </c>
      <c r="Y1157" s="628" t="s">
        <v>1351</v>
      </c>
      <c r="Z1157" s="628" t="s">
        <v>1351</v>
      </c>
      <c r="AA1157" s="628" t="s">
        <v>1351</v>
      </c>
      <c r="AB1157" s="628" t="s">
        <v>275</v>
      </c>
      <c r="AC1157" s="625" t="s">
        <v>1345</v>
      </c>
      <c r="AD1157" s="628" t="s">
        <v>275</v>
      </c>
      <c r="AE1157" s="624" t="s">
        <v>275</v>
      </c>
      <c r="AF1157" s="633" t="s">
        <v>275</v>
      </c>
      <c r="AG1157" s="625" t="s">
        <v>275</v>
      </c>
      <c r="AH1157" s="411" t="s">
        <v>275</v>
      </c>
      <c r="AI1157" s="633" t="s">
        <v>275</v>
      </c>
      <c r="AJ1157" s="94"/>
    </row>
    <row r="1158" spans="1:36" outlineLevel="1" x14ac:dyDescent="0.3">
      <c r="A1158" s="566">
        <v>1141</v>
      </c>
      <c r="B1158" s="567" t="s">
        <v>923</v>
      </c>
      <c r="C1158" s="567" t="s">
        <v>1262</v>
      </c>
      <c r="D1158" s="566" t="s">
        <v>1505</v>
      </c>
      <c r="E1158" s="567" t="s">
        <v>275</v>
      </c>
      <c r="F1158" s="568" t="s">
        <v>275</v>
      </c>
      <c r="G1158" s="568" t="s">
        <v>275</v>
      </c>
      <c r="H1158" s="568" t="s">
        <v>275</v>
      </c>
      <c r="I1158" s="568" t="s">
        <v>275</v>
      </c>
      <c r="J1158" s="355" t="s">
        <v>925</v>
      </c>
      <c r="K1158" s="569">
        <f t="shared" ref="K1158:AA1158" si="476">K1159*K$707</f>
        <v>1.5087842670117476E-4</v>
      </c>
      <c r="L1158" s="569">
        <f t="shared" si="476"/>
        <v>2.6739312669572725E-4</v>
      </c>
      <c r="M1158" s="569">
        <f t="shared" si="476"/>
        <v>1.6555510520473119E-4</v>
      </c>
      <c r="N1158" s="569">
        <f t="shared" si="476"/>
        <v>4.0188725548639427E-4</v>
      </c>
      <c r="O1158" s="569">
        <f t="shared" si="476"/>
        <v>0</v>
      </c>
      <c r="P1158" s="569">
        <f t="shared" si="476"/>
        <v>1.9386242877097461E-4</v>
      </c>
      <c r="Q1158" s="569">
        <f t="shared" si="476"/>
        <v>0</v>
      </c>
      <c r="R1158" s="569">
        <f t="shared" si="476"/>
        <v>0</v>
      </c>
      <c r="S1158" s="569">
        <f t="shared" si="476"/>
        <v>0</v>
      </c>
      <c r="T1158" s="569">
        <f t="shared" si="476"/>
        <v>0</v>
      </c>
      <c r="U1158" s="569">
        <f t="shared" si="476"/>
        <v>0</v>
      </c>
      <c r="V1158" s="569">
        <f t="shared" si="476"/>
        <v>2.8533293031029333E-4</v>
      </c>
      <c r="W1158" s="569">
        <f t="shared" si="476"/>
        <v>2.5843514258796173E-4</v>
      </c>
      <c r="X1158" s="569">
        <f t="shared" si="476"/>
        <v>1.8672121806583486E-4</v>
      </c>
      <c r="Y1158" s="569">
        <f t="shared" si="476"/>
        <v>2.0213613900114322E-3</v>
      </c>
      <c r="Z1158" s="569">
        <f t="shared" si="476"/>
        <v>1.7469669403141839E-4</v>
      </c>
      <c r="AA1158" s="569">
        <f t="shared" si="476"/>
        <v>3.4900592978254517E-4</v>
      </c>
      <c r="AB1158" s="355" t="s">
        <v>925</v>
      </c>
      <c r="AC1158" s="567" t="s">
        <v>1356</v>
      </c>
      <c r="AD1158" s="569" t="s">
        <v>275</v>
      </c>
      <c r="AE1158" s="566" t="s">
        <v>275</v>
      </c>
      <c r="AF1158" s="568" t="s">
        <v>275</v>
      </c>
      <c r="AG1158" s="567" t="s">
        <v>275</v>
      </c>
      <c r="AH1158" s="292" t="s">
        <v>275</v>
      </c>
      <c r="AI1158" s="568" t="s">
        <v>275</v>
      </c>
      <c r="AJ1158" s="94"/>
    </row>
    <row r="1159" spans="1:36" outlineLevel="1" x14ac:dyDescent="0.3">
      <c r="A1159" s="570">
        <v>1142</v>
      </c>
      <c r="B1159" s="571" t="s">
        <v>275</v>
      </c>
      <c r="C1159" s="571" t="s">
        <v>275</v>
      </c>
      <c r="D1159" s="570" t="s">
        <v>2257</v>
      </c>
      <c r="E1159" s="571" t="s">
        <v>275</v>
      </c>
      <c r="F1159" s="572" t="s">
        <v>275</v>
      </c>
      <c r="G1159" s="572" t="s">
        <v>275</v>
      </c>
      <c r="H1159" s="572" t="s">
        <v>275</v>
      </c>
      <c r="I1159" s="572" t="s">
        <v>275</v>
      </c>
      <c r="J1159" s="573" t="s">
        <v>275</v>
      </c>
      <c r="K1159" s="574">
        <v>5.4586380065171193E-6</v>
      </c>
      <c r="L1159" s="574">
        <v>5.4586380065171193E-6</v>
      </c>
      <c r="M1159" s="574">
        <v>5.4586380065171193E-6</v>
      </c>
      <c r="N1159" s="574">
        <v>5.4586380065171193E-6</v>
      </c>
      <c r="O1159" s="574">
        <v>0</v>
      </c>
      <c r="P1159" s="574">
        <v>5.4586380065171193E-6</v>
      </c>
      <c r="Q1159" s="574">
        <v>0</v>
      </c>
      <c r="R1159" s="574">
        <v>0</v>
      </c>
      <c r="S1159" s="574">
        <v>0</v>
      </c>
      <c r="T1159" s="574">
        <v>0</v>
      </c>
      <c r="U1159" s="574">
        <v>0</v>
      </c>
      <c r="V1159" s="574">
        <v>5.4586380065171193E-6</v>
      </c>
      <c r="W1159" s="574">
        <v>5.4586380065171193E-6</v>
      </c>
      <c r="X1159" s="574">
        <v>5.4586380065171193E-6</v>
      </c>
      <c r="Y1159" s="574">
        <v>3.8210466045619836E-5</v>
      </c>
      <c r="Z1159" s="574">
        <v>5.4586380065171193E-6</v>
      </c>
      <c r="AA1159" s="574">
        <v>5.4586380065171193E-6</v>
      </c>
      <c r="AB1159" s="573" t="s">
        <v>275</v>
      </c>
      <c r="AC1159" s="571" t="s">
        <v>1342</v>
      </c>
      <c r="AD1159" s="573" t="s">
        <v>275</v>
      </c>
      <c r="AE1159" s="570" t="s">
        <v>275</v>
      </c>
      <c r="AF1159" s="572" t="s">
        <v>275</v>
      </c>
      <c r="AG1159" s="571" t="s">
        <v>275</v>
      </c>
      <c r="AH1159" s="357" t="s">
        <v>275</v>
      </c>
      <c r="AI1159" s="572" t="s">
        <v>275</v>
      </c>
      <c r="AJ1159" s="94"/>
    </row>
    <row r="1160" spans="1:36" outlineLevel="1" x14ac:dyDescent="0.3">
      <c r="A1160" s="482">
        <v>1143</v>
      </c>
      <c r="B1160" s="483" t="s">
        <v>275</v>
      </c>
      <c r="C1160" s="483" t="s">
        <v>4262</v>
      </c>
      <c r="D1160" s="482" t="s">
        <v>4261</v>
      </c>
      <c r="E1160" s="483" t="s">
        <v>275</v>
      </c>
      <c r="F1160" s="740" t="s">
        <v>275</v>
      </c>
      <c r="G1160" s="740" t="s">
        <v>275</v>
      </c>
      <c r="H1160" s="740" t="s">
        <v>275</v>
      </c>
      <c r="I1160" s="740" t="s">
        <v>275</v>
      </c>
      <c r="J1160" s="486" t="s">
        <v>925</v>
      </c>
      <c r="K1160" s="486" t="s">
        <v>1351</v>
      </c>
      <c r="L1160" s="486" t="s">
        <v>1351</v>
      </c>
      <c r="M1160" s="486" t="s">
        <v>1351</v>
      </c>
      <c r="N1160" s="486" t="s">
        <v>1351</v>
      </c>
      <c r="O1160" s="486" t="s">
        <v>1351</v>
      </c>
      <c r="P1160" s="486" t="s">
        <v>1351</v>
      </c>
      <c r="Q1160" s="486" t="s">
        <v>1351</v>
      </c>
      <c r="R1160" s="486" t="s">
        <v>1351</v>
      </c>
      <c r="S1160" s="486" t="s">
        <v>1351</v>
      </c>
      <c r="T1160" s="486" t="s">
        <v>1351</v>
      </c>
      <c r="U1160" s="486" t="s">
        <v>1351</v>
      </c>
      <c r="V1160" s="486" t="s">
        <v>1351</v>
      </c>
      <c r="W1160" s="486" t="s">
        <v>1351</v>
      </c>
      <c r="X1160" s="486" t="s">
        <v>1351</v>
      </c>
      <c r="Y1160" s="486" t="s">
        <v>1351</v>
      </c>
      <c r="Z1160" s="486" t="s">
        <v>1351</v>
      </c>
      <c r="AA1160" s="486" t="s">
        <v>1351</v>
      </c>
      <c r="AB1160" s="486" t="s">
        <v>275</v>
      </c>
      <c r="AC1160" s="316" t="s">
        <v>3121</v>
      </c>
      <c r="AD1160" s="486" t="s">
        <v>275</v>
      </c>
      <c r="AE1160" s="482" t="s">
        <v>275</v>
      </c>
      <c r="AF1160" s="485" t="s">
        <v>275</v>
      </c>
      <c r="AG1160" s="483" t="s">
        <v>275</v>
      </c>
      <c r="AH1160" s="487" t="s">
        <v>275</v>
      </c>
      <c r="AI1160" s="485" t="s">
        <v>275</v>
      </c>
      <c r="AJ1160" s="94"/>
    </row>
    <row r="1161" spans="1:36" outlineLevel="1" x14ac:dyDescent="0.3">
      <c r="A1161" s="566">
        <v>1144</v>
      </c>
      <c r="B1161" s="567" t="s">
        <v>923</v>
      </c>
      <c r="C1161" s="567" t="s">
        <v>1403</v>
      </c>
      <c r="D1161" s="566" t="s">
        <v>1506</v>
      </c>
      <c r="E1161" s="567" t="s">
        <v>275</v>
      </c>
      <c r="F1161" s="568" t="s">
        <v>275</v>
      </c>
      <c r="G1161" s="568" t="s">
        <v>275</v>
      </c>
      <c r="H1161" s="568" t="s">
        <v>275</v>
      </c>
      <c r="I1161" s="568" t="s">
        <v>275</v>
      </c>
      <c r="J1161" s="569" t="s">
        <v>925</v>
      </c>
      <c r="K1161" s="569">
        <f t="shared" ref="K1161:AA1161" si="477">K1162*K$1232</f>
        <v>0.1438134010154388</v>
      </c>
      <c r="L1161" s="569">
        <f t="shared" si="477"/>
        <v>4.7070039539349566E-2</v>
      </c>
      <c r="M1161" s="569">
        <f t="shared" si="477"/>
        <v>2.7133908356742571E-2</v>
      </c>
      <c r="N1161" s="569">
        <f t="shared" si="477"/>
        <v>0.55150888793843744</v>
      </c>
      <c r="O1161" s="569">
        <f t="shared" si="477"/>
        <v>0.54718484905318432</v>
      </c>
      <c r="P1161" s="569">
        <f t="shared" si="477"/>
        <v>0.28938954987148335</v>
      </c>
      <c r="Q1161" s="569">
        <f t="shared" si="477"/>
        <v>0.16588665355844925</v>
      </c>
      <c r="R1161" s="569">
        <f t="shared" si="477"/>
        <v>3.8657182576398788E-2</v>
      </c>
      <c r="S1161" s="569">
        <f t="shared" si="477"/>
        <v>0</v>
      </c>
      <c r="T1161" s="569">
        <f t="shared" si="477"/>
        <v>0</v>
      </c>
      <c r="U1161" s="569">
        <f t="shared" si="477"/>
        <v>0.26017319499230002</v>
      </c>
      <c r="V1161" s="569">
        <f t="shared" si="477"/>
        <v>7.8650432419278687E-2</v>
      </c>
      <c r="W1161" s="569">
        <f t="shared" si="477"/>
        <v>5.0494846493352494E-2</v>
      </c>
      <c r="X1161" s="569">
        <f t="shared" si="477"/>
        <v>0.37133335687608143</v>
      </c>
      <c r="Y1161" s="569">
        <f t="shared" si="477"/>
        <v>0.119436918510159</v>
      </c>
      <c r="Z1161" s="569">
        <f t="shared" si="477"/>
        <v>2.2150319710147262E-2</v>
      </c>
      <c r="AA1161" s="569">
        <f t="shared" si="477"/>
        <v>0.32538334028187454</v>
      </c>
      <c r="AB1161" s="569" t="s">
        <v>925</v>
      </c>
      <c r="AC1161" s="567" t="s">
        <v>1405</v>
      </c>
      <c r="AD1161" s="569" t="s">
        <v>275</v>
      </c>
      <c r="AE1161" s="566" t="s">
        <v>275</v>
      </c>
      <c r="AF1161" s="568" t="s">
        <v>275</v>
      </c>
      <c r="AG1161" s="567" t="s">
        <v>275</v>
      </c>
      <c r="AH1161" s="292" t="s">
        <v>275</v>
      </c>
      <c r="AI1161" s="568" t="s">
        <v>275</v>
      </c>
      <c r="AJ1161" s="94"/>
    </row>
    <row r="1162" spans="1:36" outlineLevel="1" x14ac:dyDescent="0.3">
      <c r="A1162" s="570">
        <v>1145</v>
      </c>
      <c r="B1162" s="571" t="s">
        <v>275</v>
      </c>
      <c r="C1162" s="571" t="s">
        <v>275</v>
      </c>
      <c r="D1162" s="570" t="s">
        <v>2256</v>
      </c>
      <c r="E1162" s="571" t="s">
        <v>275</v>
      </c>
      <c r="F1162" s="572" t="s">
        <v>275</v>
      </c>
      <c r="G1162" s="572" t="s">
        <v>275</v>
      </c>
      <c r="H1162" s="572" t="s">
        <v>275</v>
      </c>
      <c r="I1162" s="572" t="s">
        <v>275</v>
      </c>
      <c r="J1162" s="573" t="s">
        <v>275</v>
      </c>
      <c r="K1162" s="806">
        <v>0.38157109439702597</v>
      </c>
      <c r="L1162" s="806">
        <v>0.38157109439702597</v>
      </c>
      <c r="M1162" s="806">
        <v>0.38157109439702597</v>
      </c>
      <c r="N1162" s="806">
        <v>0.38157109439702597</v>
      </c>
      <c r="O1162" s="806">
        <v>0.38157109439702597</v>
      </c>
      <c r="P1162" s="806">
        <v>0.38157109439702597</v>
      </c>
      <c r="Q1162" s="806">
        <v>1</v>
      </c>
      <c r="R1162" s="806">
        <v>0.5</v>
      </c>
      <c r="S1162" s="806">
        <v>0</v>
      </c>
      <c r="T1162" s="806">
        <v>0</v>
      </c>
      <c r="U1162" s="806">
        <v>0.38157109439702597</v>
      </c>
      <c r="V1162" s="806">
        <v>0.38157109439702597</v>
      </c>
      <c r="W1162" s="806">
        <v>0.38157109439702597</v>
      </c>
      <c r="X1162" s="806">
        <v>0.38157109439702597</v>
      </c>
      <c r="Y1162" s="806">
        <v>0.40785547198513</v>
      </c>
      <c r="Z1162" s="806">
        <v>0.38157109439702597</v>
      </c>
      <c r="AA1162" s="806">
        <v>0.38157109439702597</v>
      </c>
      <c r="AB1162" s="573" t="s">
        <v>275</v>
      </c>
      <c r="AC1162" s="571" t="s">
        <v>1404</v>
      </c>
      <c r="AD1162" s="573" t="s">
        <v>275</v>
      </c>
      <c r="AE1162" s="570" t="s">
        <v>275</v>
      </c>
      <c r="AF1162" s="572" t="s">
        <v>275</v>
      </c>
      <c r="AG1162" s="571" t="s">
        <v>275</v>
      </c>
      <c r="AH1162" s="357" t="s">
        <v>275</v>
      </c>
      <c r="AI1162" s="572" t="s">
        <v>275</v>
      </c>
      <c r="AJ1162" s="94"/>
    </row>
    <row r="1163" spans="1:36" outlineLevel="1" x14ac:dyDescent="0.3">
      <c r="A1163" s="482">
        <v>1146</v>
      </c>
      <c r="B1163" s="483" t="s">
        <v>275</v>
      </c>
      <c r="C1163" s="483" t="s">
        <v>3104</v>
      </c>
      <c r="D1163" s="482" t="s">
        <v>4258</v>
      </c>
      <c r="E1163" s="483" t="s">
        <v>275</v>
      </c>
      <c r="F1163" s="740" t="s">
        <v>275</v>
      </c>
      <c r="G1163" s="740" t="s">
        <v>275</v>
      </c>
      <c r="H1163" s="740" t="s">
        <v>275</v>
      </c>
      <c r="I1163" s="740" t="s">
        <v>275</v>
      </c>
      <c r="J1163" s="486" t="s">
        <v>925</v>
      </c>
      <c r="K1163" s="486" t="s">
        <v>1351</v>
      </c>
      <c r="L1163" s="486" t="s">
        <v>1351</v>
      </c>
      <c r="M1163" s="486" t="s">
        <v>1351</v>
      </c>
      <c r="N1163" s="486" t="s">
        <v>1351</v>
      </c>
      <c r="O1163" s="486" t="s">
        <v>1351</v>
      </c>
      <c r="P1163" s="486" t="s">
        <v>1351</v>
      </c>
      <c r="Q1163" s="486" t="s">
        <v>1351</v>
      </c>
      <c r="R1163" s="486" t="s">
        <v>1351</v>
      </c>
      <c r="S1163" s="486" t="s">
        <v>1351</v>
      </c>
      <c r="T1163" s="486" t="s">
        <v>1351</v>
      </c>
      <c r="U1163" s="486" t="s">
        <v>1351</v>
      </c>
      <c r="V1163" s="486" t="s">
        <v>1351</v>
      </c>
      <c r="W1163" s="486" t="s">
        <v>1351</v>
      </c>
      <c r="X1163" s="486" t="s">
        <v>1351</v>
      </c>
      <c r="Y1163" s="486" t="s">
        <v>1351</v>
      </c>
      <c r="Z1163" s="486" t="s">
        <v>1351</v>
      </c>
      <c r="AA1163" s="486" t="s">
        <v>1351</v>
      </c>
      <c r="AB1163" s="486" t="s">
        <v>275</v>
      </c>
      <c r="AC1163" s="316" t="s">
        <v>3121</v>
      </c>
      <c r="AD1163" s="486" t="s">
        <v>275</v>
      </c>
      <c r="AE1163" s="482" t="s">
        <v>275</v>
      </c>
      <c r="AF1163" s="485" t="s">
        <v>275</v>
      </c>
      <c r="AG1163" s="483" t="s">
        <v>275</v>
      </c>
      <c r="AH1163" s="487" t="s">
        <v>275</v>
      </c>
      <c r="AI1163" s="485" t="s">
        <v>275</v>
      </c>
      <c r="AJ1163" s="94"/>
    </row>
    <row r="1164" spans="1:36" x14ac:dyDescent="0.3">
      <c r="A1164" s="138">
        <v>1147</v>
      </c>
      <c r="B1164" s="138" t="s">
        <v>923</v>
      </c>
      <c r="C1164" s="172" t="s">
        <v>4263</v>
      </c>
      <c r="D1164" s="138" t="s">
        <v>4264</v>
      </c>
      <c r="E1164" s="172" t="s">
        <v>275</v>
      </c>
      <c r="F1164" s="141" t="s">
        <v>275</v>
      </c>
      <c r="G1164" s="141" t="s">
        <v>275</v>
      </c>
      <c r="H1164" s="141" t="s">
        <v>275</v>
      </c>
      <c r="I1164" s="141" t="s">
        <v>275</v>
      </c>
      <c r="J1164" s="244" t="s">
        <v>275</v>
      </c>
      <c r="K1164" s="244" t="s">
        <v>275</v>
      </c>
      <c r="L1164" s="244" t="s">
        <v>275</v>
      </c>
      <c r="M1164" s="244" t="s">
        <v>275</v>
      </c>
      <c r="N1164" s="244" t="s">
        <v>275</v>
      </c>
      <c r="O1164" s="244" t="s">
        <v>275</v>
      </c>
      <c r="P1164" s="244" t="s">
        <v>275</v>
      </c>
      <c r="Q1164" s="244" t="s">
        <v>275</v>
      </c>
      <c r="R1164" s="244" t="s">
        <v>275</v>
      </c>
      <c r="S1164" s="244" t="s">
        <v>275</v>
      </c>
      <c r="T1164" s="244" t="s">
        <v>275</v>
      </c>
      <c r="U1164" s="244" t="s">
        <v>275</v>
      </c>
      <c r="V1164" s="244" t="s">
        <v>275</v>
      </c>
      <c r="W1164" s="244" t="s">
        <v>275</v>
      </c>
      <c r="X1164" s="244" t="s">
        <v>275</v>
      </c>
      <c r="Y1164" s="244" t="s">
        <v>275</v>
      </c>
      <c r="Z1164" s="244" t="s">
        <v>275</v>
      </c>
      <c r="AA1164" s="244" t="s">
        <v>275</v>
      </c>
      <c r="AB1164" s="244" t="s">
        <v>275</v>
      </c>
      <c r="AC1164" s="140" t="s">
        <v>275</v>
      </c>
      <c r="AD1164" s="341" t="s">
        <v>275</v>
      </c>
      <c r="AE1164" s="143" t="s">
        <v>275</v>
      </c>
      <c r="AF1164" s="142" t="s">
        <v>275</v>
      </c>
      <c r="AG1164" s="140" t="s">
        <v>275</v>
      </c>
      <c r="AH1164" s="144" t="s">
        <v>275</v>
      </c>
      <c r="AI1164" s="141" t="s">
        <v>275</v>
      </c>
      <c r="AJ1164" s="94"/>
    </row>
    <row r="1165" spans="1:36" ht="26" outlineLevel="1" x14ac:dyDescent="0.3">
      <c r="A1165" s="145">
        <v>1148</v>
      </c>
      <c r="B1165" s="146" t="s">
        <v>923</v>
      </c>
      <c r="C1165" s="342" t="s">
        <v>4272</v>
      </c>
      <c r="D1165" s="145" t="s">
        <v>4265</v>
      </c>
      <c r="E1165" s="146" t="s">
        <v>275</v>
      </c>
      <c r="F1165" s="149" t="s">
        <v>275</v>
      </c>
      <c r="G1165" s="149" t="s">
        <v>275</v>
      </c>
      <c r="H1165" s="149" t="s">
        <v>275</v>
      </c>
      <c r="I1165" s="149" t="s">
        <v>275</v>
      </c>
      <c r="J1165" s="150" t="s">
        <v>925</v>
      </c>
      <c r="K1165" s="150" t="s">
        <v>1351</v>
      </c>
      <c r="L1165" s="150" t="s">
        <v>1351</v>
      </c>
      <c r="M1165" s="150" t="s">
        <v>1351</v>
      </c>
      <c r="N1165" s="150" t="s">
        <v>1351</v>
      </c>
      <c r="O1165" s="150" t="s">
        <v>1351</v>
      </c>
      <c r="P1165" s="150" t="s">
        <v>1351</v>
      </c>
      <c r="Q1165" s="150" t="s">
        <v>1351</v>
      </c>
      <c r="R1165" s="150" t="s">
        <v>1351</v>
      </c>
      <c r="S1165" s="150" t="s">
        <v>1351</v>
      </c>
      <c r="T1165" s="150" t="s">
        <v>1351</v>
      </c>
      <c r="U1165" s="150" t="s">
        <v>1351</v>
      </c>
      <c r="V1165" s="150" t="s">
        <v>1351</v>
      </c>
      <c r="W1165" s="150" t="s">
        <v>1351</v>
      </c>
      <c r="X1165" s="150" t="s">
        <v>1351</v>
      </c>
      <c r="Y1165" s="150" t="s">
        <v>1351</v>
      </c>
      <c r="Z1165" s="150" t="s">
        <v>1351</v>
      </c>
      <c r="AA1165" s="150" t="s">
        <v>1351</v>
      </c>
      <c r="AB1165" s="150" t="s">
        <v>925</v>
      </c>
      <c r="AC1165" s="146" t="s">
        <v>2190</v>
      </c>
      <c r="AD1165" s="150" t="s">
        <v>275</v>
      </c>
      <c r="AE1165" s="145" t="s">
        <v>275</v>
      </c>
      <c r="AF1165" s="149" t="s">
        <v>275</v>
      </c>
      <c r="AG1165" s="146" t="s">
        <v>275</v>
      </c>
      <c r="AH1165" s="152" t="s">
        <v>275</v>
      </c>
      <c r="AI1165" s="149" t="s">
        <v>275</v>
      </c>
      <c r="AJ1165" s="94"/>
    </row>
    <row r="1166" spans="1:36" outlineLevel="1" x14ac:dyDescent="0.3">
      <c r="A1166" s="624">
        <v>1149</v>
      </c>
      <c r="B1166" s="625" t="s">
        <v>275</v>
      </c>
      <c r="C1166" s="625" t="s">
        <v>1402</v>
      </c>
      <c r="D1166" s="624" t="s">
        <v>4266</v>
      </c>
      <c r="E1166" s="625" t="s">
        <v>275</v>
      </c>
      <c r="F1166" s="633" t="s">
        <v>275</v>
      </c>
      <c r="G1166" s="633" t="s">
        <v>275</v>
      </c>
      <c r="H1166" s="633" t="s">
        <v>275</v>
      </c>
      <c r="I1166" s="633" t="s">
        <v>275</v>
      </c>
      <c r="J1166" s="628" t="s">
        <v>925</v>
      </c>
      <c r="K1166" s="805" t="s">
        <v>1351</v>
      </c>
      <c r="L1166" s="805" t="s">
        <v>1351</v>
      </c>
      <c r="M1166" s="805" t="s">
        <v>1351</v>
      </c>
      <c r="N1166" s="805" t="s">
        <v>1351</v>
      </c>
      <c r="O1166" s="805" t="s">
        <v>1351</v>
      </c>
      <c r="P1166" s="805" t="s">
        <v>1351</v>
      </c>
      <c r="Q1166" s="805" t="s">
        <v>1351</v>
      </c>
      <c r="R1166" s="805" t="s">
        <v>1351</v>
      </c>
      <c r="S1166" s="805" t="s">
        <v>1351</v>
      </c>
      <c r="T1166" s="805" t="s">
        <v>1351</v>
      </c>
      <c r="U1166" s="805" t="s">
        <v>1351</v>
      </c>
      <c r="V1166" s="805" t="s">
        <v>1351</v>
      </c>
      <c r="W1166" s="805" t="s">
        <v>1351</v>
      </c>
      <c r="X1166" s="805" t="s">
        <v>1351</v>
      </c>
      <c r="Y1166" s="805" t="s">
        <v>1351</v>
      </c>
      <c r="Z1166" s="805" t="s">
        <v>1351</v>
      </c>
      <c r="AA1166" s="805" t="s">
        <v>1351</v>
      </c>
      <c r="AB1166" s="628" t="s">
        <v>275</v>
      </c>
      <c r="AC1166" s="625" t="s">
        <v>1345</v>
      </c>
      <c r="AD1166" s="628" t="s">
        <v>275</v>
      </c>
      <c r="AE1166" s="624" t="s">
        <v>275</v>
      </c>
      <c r="AF1166" s="633" t="s">
        <v>275</v>
      </c>
      <c r="AG1166" s="625" t="s">
        <v>275</v>
      </c>
      <c r="AH1166" s="411" t="s">
        <v>275</v>
      </c>
      <c r="AI1166" s="633" t="s">
        <v>275</v>
      </c>
      <c r="AJ1166" s="94"/>
    </row>
    <row r="1167" spans="1:36" x14ac:dyDescent="0.3">
      <c r="A1167" s="138">
        <v>1150</v>
      </c>
      <c r="B1167" s="138" t="s">
        <v>923</v>
      </c>
      <c r="C1167" s="172" t="s">
        <v>4268</v>
      </c>
      <c r="D1167" s="138" t="s">
        <v>4269</v>
      </c>
      <c r="E1167" s="172" t="s">
        <v>275</v>
      </c>
      <c r="F1167" s="141" t="s">
        <v>275</v>
      </c>
      <c r="G1167" s="141" t="s">
        <v>275</v>
      </c>
      <c r="H1167" s="141" t="s">
        <v>275</v>
      </c>
      <c r="I1167" s="141" t="s">
        <v>275</v>
      </c>
      <c r="J1167" s="244" t="s">
        <v>275</v>
      </c>
      <c r="K1167" s="244" t="s">
        <v>275</v>
      </c>
      <c r="L1167" s="244" t="s">
        <v>275</v>
      </c>
      <c r="M1167" s="244" t="s">
        <v>275</v>
      </c>
      <c r="N1167" s="244" t="s">
        <v>275</v>
      </c>
      <c r="O1167" s="244" t="s">
        <v>275</v>
      </c>
      <c r="P1167" s="244" t="s">
        <v>275</v>
      </c>
      <c r="Q1167" s="244" t="s">
        <v>275</v>
      </c>
      <c r="R1167" s="244" t="s">
        <v>275</v>
      </c>
      <c r="S1167" s="244" t="s">
        <v>275</v>
      </c>
      <c r="T1167" s="244" t="s">
        <v>275</v>
      </c>
      <c r="U1167" s="244" t="s">
        <v>275</v>
      </c>
      <c r="V1167" s="244" t="s">
        <v>275</v>
      </c>
      <c r="W1167" s="244" t="s">
        <v>275</v>
      </c>
      <c r="X1167" s="244" t="s">
        <v>275</v>
      </c>
      <c r="Y1167" s="244" t="s">
        <v>275</v>
      </c>
      <c r="Z1167" s="244" t="s">
        <v>275</v>
      </c>
      <c r="AA1167" s="244" t="s">
        <v>275</v>
      </c>
      <c r="AB1167" s="244" t="s">
        <v>275</v>
      </c>
      <c r="AC1167" s="140" t="s">
        <v>275</v>
      </c>
      <c r="AD1167" s="341" t="s">
        <v>275</v>
      </c>
      <c r="AE1167" s="143" t="s">
        <v>275</v>
      </c>
      <c r="AF1167" s="142" t="s">
        <v>275</v>
      </c>
      <c r="AG1167" s="140" t="s">
        <v>275</v>
      </c>
      <c r="AH1167" s="144" t="s">
        <v>275</v>
      </c>
      <c r="AI1167" s="141" t="s">
        <v>275</v>
      </c>
      <c r="AJ1167" s="94"/>
    </row>
    <row r="1168" spans="1:36" s="934" customFormat="1" ht="26" outlineLevel="1" x14ac:dyDescent="0.3">
      <c r="A1168" s="482">
        <v>1151</v>
      </c>
      <c r="B1168" s="483" t="s">
        <v>923</v>
      </c>
      <c r="C1168" s="933" t="s">
        <v>4271</v>
      </c>
      <c r="D1168" s="482" t="s">
        <v>4270</v>
      </c>
      <c r="E1168" s="483" t="s">
        <v>275</v>
      </c>
      <c r="F1168" s="485" t="s">
        <v>275</v>
      </c>
      <c r="G1168" s="485" t="s">
        <v>275</v>
      </c>
      <c r="H1168" s="485" t="s">
        <v>275</v>
      </c>
      <c r="I1168" s="485" t="s">
        <v>275</v>
      </c>
      <c r="J1168" s="486" t="s">
        <v>925</v>
      </c>
      <c r="K1168" s="486" t="s">
        <v>1351</v>
      </c>
      <c r="L1168" s="486" t="s">
        <v>1351</v>
      </c>
      <c r="M1168" s="486" t="s">
        <v>1351</v>
      </c>
      <c r="N1168" s="486" t="s">
        <v>1351</v>
      </c>
      <c r="O1168" s="486" t="s">
        <v>1351</v>
      </c>
      <c r="P1168" s="486" t="s">
        <v>1351</v>
      </c>
      <c r="Q1168" s="486" t="s">
        <v>1351</v>
      </c>
      <c r="R1168" s="486" t="s">
        <v>1351</v>
      </c>
      <c r="S1168" s="486" t="s">
        <v>1351</v>
      </c>
      <c r="T1168" s="486" t="s">
        <v>1351</v>
      </c>
      <c r="U1168" s="486" t="s">
        <v>1351</v>
      </c>
      <c r="V1168" s="486" t="s">
        <v>1351</v>
      </c>
      <c r="W1168" s="486" t="s">
        <v>1351</v>
      </c>
      <c r="X1168" s="486" t="s">
        <v>1351</v>
      </c>
      <c r="Y1168" s="486" t="s">
        <v>1351</v>
      </c>
      <c r="Z1168" s="486" t="s">
        <v>1351</v>
      </c>
      <c r="AA1168" s="486" t="s">
        <v>1351</v>
      </c>
      <c r="AB1168" s="486" t="s">
        <v>925</v>
      </c>
      <c r="AC1168" s="483" t="s">
        <v>1977</v>
      </c>
      <c r="AD1168" s="486" t="s">
        <v>275</v>
      </c>
      <c r="AE1168" s="482" t="s">
        <v>275</v>
      </c>
      <c r="AF1168" s="485" t="s">
        <v>275</v>
      </c>
      <c r="AG1168" s="483" t="s">
        <v>275</v>
      </c>
      <c r="AH1168" s="487" t="s">
        <v>275</v>
      </c>
      <c r="AI1168" s="485" t="s">
        <v>275</v>
      </c>
    </row>
    <row r="1169" spans="1:36" x14ac:dyDescent="0.3">
      <c r="A1169" s="138">
        <v>1152</v>
      </c>
      <c r="B1169" s="138" t="s">
        <v>923</v>
      </c>
      <c r="C1169" s="172" t="s">
        <v>310</v>
      </c>
      <c r="D1169" s="138" t="s">
        <v>320</v>
      </c>
      <c r="E1169" s="172" t="s">
        <v>275</v>
      </c>
      <c r="F1169" s="141" t="s">
        <v>275</v>
      </c>
      <c r="G1169" s="141" t="s">
        <v>275</v>
      </c>
      <c r="H1169" s="141" t="s">
        <v>275</v>
      </c>
      <c r="I1169" s="141" t="s">
        <v>275</v>
      </c>
      <c r="J1169" s="244" t="s">
        <v>275</v>
      </c>
      <c r="K1169" s="244" t="s">
        <v>275</v>
      </c>
      <c r="L1169" s="244" t="s">
        <v>275</v>
      </c>
      <c r="M1169" s="244" t="s">
        <v>275</v>
      </c>
      <c r="N1169" s="244" t="s">
        <v>275</v>
      </c>
      <c r="O1169" s="244" t="s">
        <v>275</v>
      </c>
      <c r="P1169" s="244" t="s">
        <v>275</v>
      </c>
      <c r="Q1169" s="244" t="s">
        <v>275</v>
      </c>
      <c r="R1169" s="244" t="s">
        <v>275</v>
      </c>
      <c r="S1169" s="244" t="s">
        <v>275</v>
      </c>
      <c r="T1169" s="244" t="s">
        <v>275</v>
      </c>
      <c r="U1169" s="244" t="s">
        <v>275</v>
      </c>
      <c r="V1169" s="244" t="s">
        <v>275</v>
      </c>
      <c r="W1169" s="244" t="s">
        <v>275</v>
      </c>
      <c r="X1169" s="244" t="s">
        <v>275</v>
      </c>
      <c r="Y1169" s="244" t="s">
        <v>275</v>
      </c>
      <c r="Z1169" s="244" t="s">
        <v>275</v>
      </c>
      <c r="AA1169" s="244" t="s">
        <v>275</v>
      </c>
      <c r="AB1169" s="244" t="s">
        <v>275</v>
      </c>
      <c r="AC1169" s="140" t="s">
        <v>275</v>
      </c>
      <c r="AD1169" s="341" t="s">
        <v>275</v>
      </c>
      <c r="AE1169" s="143" t="s">
        <v>275</v>
      </c>
      <c r="AF1169" s="142" t="s">
        <v>275</v>
      </c>
      <c r="AG1169" s="140" t="s">
        <v>275</v>
      </c>
      <c r="AH1169" s="144" t="s">
        <v>275</v>
      </c>
      <c r="AI1169" s="141" t="s">
        <v>275</v>
      </c>
      <c r="AJ1169" s="94"/>
    </row>
    <row r="1170" spans="1:36" outlineLevel="1" x14ac:dyDescent="0.3">
      <c r="A1170" s="634">
        <v>1153</v>
      </c>
      <c r="B1170" s="635" t="s">
        <v>923</v>
      </c>
      <c r="C1170" s="146" t="s">
        <v>311</v>
      </c>
      <c r="D1170" s="145" t="s">
        <v>4274</v>
      </c>
      <c r="E1170" s="635" t="s">
        <v>275</v>
      </c>
      <c r="F1170" s="643" t="s">
        <v>275</v>
      </c>
      <c r="G1170" s="643" t="s">
        <v>275</v>
      </c>
      <c r="H1170" s="643" t="s">
        <v>275</v>
      </c>
      <c r="I1170" s="643" t="s">
        <v>275</v>
      </c>
      <c r="J1170" s="638" t="s">
        <v>925</v>
      </c>
      <c r="K1170" s="638">
        <f>SUM(K1173,K1192,K1203,K1206,K1214,K1219,K1223,K1227,K1229)</f>
        <v>1.751745420616089</v>
      </c>
      <c r="L1170" s="638">
        <f t="shared" ref="L1170:AA1170" si="478">SUM(L1173,L1192,L1203,L1206,L1214,L1219,L1223,L1227,L1229)</f>
        <v>1.0959178150181099</v>
      </c>
      <c r="M1170" s="638">
        <f t="shared" si="478"/>
        <v>1.3294793032305883</v>
      </c>
      <c r="N1170" s="638">
        <f t="shared" si="478"/>
        <v>5.9804095494581775</v>
      </c>
      <c r="O1170" s="638">
        <f t="shared" si="478"/>
        <v>2.9525113599605746</v>
      </c>
      <c r="P1170" s="638">
        <f t="shared" si="478"/>
        <v>1.5493177816716259</v>
      </c>
      <c r="Q1170" s="638">
        <f t="shared" si="478"/>
        <v>1.0696305958591574</v>
      </c>
      <c r="R1170" s="638">
        <f t="shared" si="478"/>
        <v>1.2005484636155763</v>
      </c>
      <c r="S1170" s="638">
        <f t="shared" si="478"/>
        <v>1.4413846820333991</v>
      </c>
      <c r="T1170" s="638">
        <f t="shared" si="478"/>
        <v>1.7403188925524335</v>
      </c>
      <c r="U1170" s="638">
        <f t="shared" si="478"/>
        <v>6.3084147524143415</v>
      </c>
      <c r="V1170" s="638">
        <f t="shared" si="478"/>
        <v>2.6137216890566601</v>
      </c>
      <c r="W1170" s="638">
        <f t="shared" si="478"/>
        <v>1.8467554979558329</v>
      </c>
      <c r="X1170" s="638">
        <f t="shared" si="478"/>
        <v>5.6088538132480465</v>
      </c>
      <c r="Y1170" s="638">
        <f t="shared" si="478"/>
        <v>1.9892460491999409</v>
      </c>
      <c r="Z1170" s="638">
        <f t="shared" si="478"/>
        <v>0.53728028851056731</v>
      </c>
      <c r="AA1170" s="638">
        <f t="shared" si="478"/>
        <v>1.4586803031247917</v>
      </c>
      <c r="AB1170" s="638" t="s">
        <v>925</v>
      </c>
      <c r="AC1170" s="635" t="s">
        <v>2190</v>
      </c>
      <c r="AD1170" s="638" t="s">
        <v>275</v>
      </c>
      <c r="AE1170" s="634" t="s">
        <v>275</v>
      </c>
      <c r="AF1170" s="643" t="s">
        <v>275</v>
      </c>
      <c r="AG1170" s="635" t="s">
        <v>275</v>
      </c>
      <c r="AH1170" s="152" t="s">
        <v>275</v>
      </c>
      <c r="AI1170" s="643" t="s">
        <v>275</v>
      </c>
      <c r="AJ1170" s="94"/>
    </row>
    <row r="1171" spans="1:36" ht="26" outlineLevel="1" x14ac:dyDescent="0.3">
      <c r="A1171" s="165">
        <v>1154</v>
      </c>
      <c r="B1171" s="166" t="s">
        <v>275</v>
      </c>
      <c r="C1171" s="343" t="s">
        <v>311</v>
      </c>
      <c r="D1171" s="165" t="s">
        <v>312</v>
      </c>
      <c r="E1171" s="166" t="s">
        <v>275</v>
      </c>
      <c r="F1171" s="169">
        <f>FLOOR(G1171/10, 1)</f>
        <v>5</v>
      </c>
      <c r="G1171" s="169">
        <v>53</v>
      </c>
      <c r="H1171" s="169" t="s">
        <v>275</v>
      </c>
      <c r="I1171" s="169" t="s">
        <v>275</v>
      </c>
      <c r="J1171" s="170" t="s">
        <v>925</v>
      </c>
      <c r="K1171" s="170">
        <v>2.1330804605247136</v>
      </c>
      <c r="L1171" s="170">
        <v>1.3459177828583424</v>
      </c>
      <c r="M1171" s="170">
        <v>2.0010531359813934</v>
      </c>
      <c r="N1171" s="170">
        <v>6.5499563082354566</v>
      </c>
      <c r="O1171" s="170">
        <v>4.4498369124856989</v>
      </c>
      <c r="P1171" s="170">
        <v>1.97227861681351</v>
      </c>
      <c r="Q1171" s="170">
        <v>1.3085615622578202</v>
      </c>
      <c r="R1171" s="170">
        <v>1.3017338907474245</v>
      </c>
      <c r="S1171" s="170">
        <v>1.7972791390855358</v>
      </c>
      <c r="T1171" s="170">
        <v>1.8682873306338252</v>
      </c>
      <c r="U1171" s="170">
        <v>3.3164985955668049</v>
      </c>
      <c r="V1171" s="170">
        <v>2.4979786783338662</v>
      </c>
      <c r="W1171" s="170">
        <v>2.1682610936944333</v>
      </c>
      <c r="X1171" s="170">
        <v>7.0288401197381649</v>
      </c>
      <c r="Y1171" s="170">
        <v>3.3192620132363038</v>
      </c>
      <c r="Z1171" s="170">
        <v>0.47345420641758496</v>
      </c>
      <c r="AA1171" s="170">
        <v>1.3636235089941904</v>
      </c>
      <c r="AB1171" s="170" t="s">
        <v>925</v>
      </c>
      <c r="AC1171" s="166" t="s">
        <v>1952</v>
      </c>
      <c r="AD1171" s="170" t="s">
        <v>275</v>
      </c>
      <c r="AE1171" s="165" t="s">
        <v>275</v>
      </c>
      <c r="AF1171" s="169" t="s">
        <v>275</v>
      </c>
      <c r="AG1171" s="166" t="s">
        <v>275</v>
      </c>
      <c r="AH1171" s="171" t="s">
        <v>275</v>
      </c>
      <c r="AI1171" s="169" t="s">
        <v>275</v>
      </c>
      <c r="AJ1171" s="94"/>
    </row>
    <row r="1172" spans="1:36" x14ac:dyDescent="0.3">
      <c r="A1172" s="138">
        <v>1155</v>
      </c>
      <c r="B1172" s="138" t="s">
        <v>923</v>
      </c>
      <c r="C1172" s="172" t="s">
        <v>4275</v>
      </c>
      <c r="D1172" s="138" t="s">
        <v>4277</v>
      </c>
      <c r="E1172" s="172" t="s">
        <v>275</v>
      </c>
      <c r="F1172" s="141" t="s">
        <v>275</v>
      </c>
      <c r="G1172" s="141" t="s">
        <v>275</v>
      </c>
      <c r="H1172" s="141" t="s">
        <v>275</v>
      </c>
      <c r="I1172" s="141" t="s">
        <v>275</v>
      </c>
      <c r="J1172" s="244" t="s">
        <v>275</v>
      </c>
      <c r="K1172" s="244" t="s">
        <v>275</v>
      </c>
      <c r="L1172" s="244" t="s">
        <v>275</v>
      </c>
      <c r="M1172" s="244" t="s">
        <v>275</v>
      </c>
      <c r="N1172" s="244" t="s">
        <v>275</v>
      </c>
      <c r="O1172" s="244" t="s">
        <v>275</v>
      </c>
      <c r="P1172" s="244" t="s">
        <v>275</v>
      </c>
      <c r="Q1172" s="244" t="s">
        <v>275</v>
      </c>
      <c r="R1172" s="244" t="s">
        <v>275</v>
      </c>
      <c r="S1172" s="244" t="s">
        <v>275</v>
      </c>
      <c r="T1172" s="244" t="s">
        <v>275</v>
      </c>
      <c r="U1172" s="244" t="s">
        <v>275</v>
      </c>
      <c r="V1172" s="244" t="s">
        <v>275</v>
      </c>
      <c r="W1172" s="244" t="s">
        <v>275</v>
      </c>
      <c r="X1172" s="244" t="s">
        <v>275</v>
      </c>
      <c r="Y1172" s="244" t="s">
        <v>275</v>
      </c>
      <c r="Z1172" s="244" t="s">
        <v>275</v>
      </c>
      <c r="AA1172" s="244" t="s">
        <v>275</v>
      </c>
      <c r="AB1172" s="244" t="s">
        <v>275</v>
      </c>
      <c r="AC1172" s="140" t="s">
        <v>275</v>
      </c>
      <c r="AD1172" s="341" t="s">
        <v>275</v>
      </c>
      <c r="AE1172" s="143" t="s">
        <v>275</v>
      </c>
      <c r="AF1172" s="142" t="s">
        <v>275</v>
      </c>
      <c r="AG1172" s="140" t="s">
        <v>275</v>
      </c>
      <c r="AH1172" s="144" t="s">
        <v>275</v>
      </c>
      <c r="AI1172" s="141" t="s">
        <v>275</v>
      </c>
      <c r="AJ1172" s="94"/>
    </row>
    <row r="1173" spans="1:36" ht="26" outlineLevel="1" x14ac:dyDescent="0.3">
      <c r="A1173" s="145">
        <v>1156</v>
      </c>
      <c r="B1173" s="146" t="s">
        <v>923</v>
      </c>
      <c r="C1173" s="342" t="s">
        <v>4347</v>
      </c>
      <c r="D1173" s="145" t="s">
        <v>4276</v>
      </c>
      <c r="E1173" s="146" t="s">
        <v>275</v>
      </c>
      <c r="F1173" s="149" t="s">
        <v>275</v>
      </c>
      <c r="G1173" s="149" t="s">
        <v>275</v>
      </c>
      <c r="H1173" s="149" t="s">
        <v>275</v>
      </c>
      <c r="I1173" s="149" t="s">
        <v>275</v>
      </c>
      <c r="J1173" s="150" t="s">
        <v>925</v>
      </c>
      <c r="K1173" s="150">
        <f>SUM(K1174,K1177,K1179,K1181,K1188)</f>
        <v>0.51413487992866747</v>
      </c>
      <c r="L1173" s="150">
        <f t="shared" ref="L1173:AA1173" si="479">SUM(L1174,L1177,L1179,L1181,L1188)</f>
        <v>3.4053666482673002E-2</v>
      </c>
      <c r="M1173" s="150">
        <f t="shared" si="479"/>
        <v>5.2101307157351243E-3</v>
      </c>
      <c r="N1173" s="150">
        <f t="shared" si="479"/>
        <v>1.8175854761209158</v>
      </c>
      <c r="O1173" s="150">
        <f t="shared" si="479"/>
        <v>0.28057836636768974</v>
      </c>
      <c r="P1173" s="150">
        <f t="shared" si="479"/>
        <v>0.28521227588618669</v>
      </c>
      <c r="Q1173" s="150">
        <f t="shared" si="479"/>
        <v>0.25052899243157833</v>
      </c>
      <c r="R1173" s="150">
        <f t="shared" si="479"/>
        <v>0.25593636272958781</v>
      </c>
      <c r="S1173" s="150">
        <f t="shared" si="479"/>
        <v>9.5257510647600893E-2</v>
      </c>
      <c r="T1173" s="150">
        <f t="shared" si="479"/>
        <v>0.15649583992735627</v>
      </c>
      <c r="U1173" s="150">
        <f t="shared" si="479"/>
        <v>0.48629967183772033</v>
      </c>
      <c r="V1173" s="150">
        <f t="shared" si="479"/>
        <v>0.1091096968352057</v>
      </c>
      <c r="W1173" s="150">
        <f t="shared" si="479"/>
        <v>1.5871931877527001E-2</v>
      </c>
      <c r="X1173" s="150">
        <f t="shared" si="479"/>
        <v>1.5084970428869526</v>
      </c>
      <c r="Y1173" s="150">
        <f t="shared" si="479"/>
        <v>0.23443366475704103</v>
      </c>
      <c r="Z1173" s="150">
        <f t="shared" si="479"/>
        <v>1.9760943227984198E-3</v>
      </c>
      <c r="AA1173" s="150">
        <f t="shared" si="479"/>
        <v>5.2682489884939371E-2</v>
      </c>
      <c r="AB1173" s="150" t="s">
        <v>925</v>
      </c>
      <c r="AC1173" s="146" t="s">
        <v>2190</v>
      </c>
      <c r="AD1173" s="150" t="s">
        <v>275</v>
      </c>
      <c r="AE1173" s="145" t="s">
        <v>275</v>
      </c>
      <c r="AF1173" s="149" t="s">
        <v>275</v>
      </c>
      <c r="AG1173" s="146" t="s">
        <v>275</v>
      </c>
      <c r="AH1173" s="152" t="s">
        <v>275</v>
      </c>
      <c r="AI1173" s="149" t="s">
        <v>275</v>
      </c>
      <c r="AJ1173" s="94"/>
    </row>
    <row r="1174" spans="1:36" ht="26" outlineLevel="1" x14ac:dyDescent="0.3">
      <c r="A1174" s="211">
        <v>1157</v>
      </c>
      <c r="B1174" s="210" t="s">
        <v>923</v>
      </c>
      <c r="C1174" s="211" t="s">
        <v>4324</v>
      </c>
      <c r="D1174" s="211" t="s">
        <v>4325</v>
      </c>
      <c r="E1174" s="210" t="s">
        <v>275</v>
      </c>
      <c r="F1174" s="931" t="s">
        <v>275</v>
      </c>
      <c r="G1174" s="931" t="s">
        <v>275</v>
      </c>
      <c r="H1174" s="931" t="s">
        <v>275</v>
      </c>
      <c r="I1174" s="931" t="s">
        <v>275</v>
      </c>
      <c r="J1174" s="932" t="s">
        <v>925</v>
      </c>
      <c r="K1174" s="932">
        <f>K1190*K1175</f>
        <v>0.1604361302731992</v>
      </c>
      <c r="L1174" s="932">
        <f>L1190*L1175</f>
        <v>1.0911500412867346E-2</v>
      </c>
      <c r="M1174" s="932">
        <f>M1190*M1175</f>
        <v>1.1930705451457058E-3</v>
      </c>
      <c r="N1174" s="932">
        <f>N1190*N1175</f>
        <v>0.37374401872261115</v>
      </c>
      <c r="O1174" s="932">
        <f t="shared" ref="O1174:AA1174" si="480">O1190*O1175</f>
        <v>8.4892738999311296E-2</v>
      </c>
      <c r="P1174" s="932">
        <f t="shared" si="480"/>
        <v>9.1053962219156043E-2</v>
      </c>
      <c r="Q1174" s="932">
        <f t="shared" si="480"/>
        <v>0</v>
      </c>
      <c r="R1174" s="932">
        <f t="shared" si="480"/>
        <v>7.12081376082878E-2</v>
      </c>
      <c r="S1174" s="932">
        <f t="shared" si="480"/>
        <v>7.6438724564643651E-2</v>
      </c>
      <c r="T1174" s="932">
        <f t="shared" si="480"/>
        <v>4.7968213191180428E-2</v>
      </c>
      <c r="U1174" s="932">
        <f t="shared" si="480"/>
        <v>0.11875991261975968</v>
      </c>
      <c r="V1174" s="932">
        <f t="shared" si="480"/>
        <v>1.8064780865443504E-2</v>
      </c>
      <c r="W1174" s="932">
        <f t="shared" si="480"/>
        <v>3.3074809106269907E-3</v>
      </c>
      <c r="X1174" s="932">
        <f t="shared" si="480"/>
        <v>0.497381976253092</v>
      </c>
      <c r="Y1174" s="932">
        <f t="shared" si="480"/>
        <v>0</v>
      </c>
      <c r="Z1174" s="932">
        <f t="shared" si="480"/>
        <v>4.7198213108807781E-4</v>
      </c>
      <c r="AA1174" s="932">
        <f t="shared" si="480"/>
        <v>1.7560829961646457E-2</v>
      </c>
      <c r="AB1174" s="932" t="s">
        <v>925</v>
      </c>
      <c r="AC1174" s="210" t="s">
        <v>4327</v>
      </c>
      <c r="AD1174" s="931" t="s">
        <v>275</v>
      </c>
      <c r="AE1174" s="210" t="s">
        <v>275</v>
      </c>
      <c r="AF1174" s="210" t="s">
        <v>275</v>
      </c>
      <c r="AG1174" s="210" t="s">
        <v>275</v>
      </c>
      <c r="AH1174" s="210" t="s">
        <v>275</v>
      </c>
      <c r="AI1174" s="210" t="s">
        <v>275</v>
      </c>
      <c r="AJ1174" s="94"/>
    </row>
    <row r="1175" spans="1:36" outlineLevel="1" x14ac:dyDescent="0.3">
      <c r="A1175" s="221">
        <v>1158</v>
      </c>
      <c r="B1175" s="222" t="s">
        <v>275</v>
      </c>
      <c r="C1175" s="221" t="s">
        <v>4324</v>
      </c>
      <c r="D1175" s="221" t="s">
        <v>4325</v>
      </c>
      <c r="E1175" s="222" t="s">
        <v>275</v>
      </c>
      <c r="F1175" s="439" t="s">
        <v>275</v>
      </c>
      <c r="G1175" s="439" t="s">
        <v>275</v>
      </c>
      <c r="H1175" s="439" t="s">
        <v>275</v>
      </c>
      <c r="I1175" s="439" t="s">
        <v>275</v>
      </c>
      <c r="J1175" s="224" t="s">
        <v>275</v>
      </c>
      <c r="K1175" s="225">
        <v>0.33333333333333331</v>
      </c>
      <c r="L1175" s="225">
        <v>0.33333333333333331</v>
      </c>
      <c r="M1175" s="225">
        <v>0.33333333333333331</v>
      </c>
      <c r="N1175" s="225">
        <v>0.33333333333333331</v>
      </c>
      <c r="O1175" s="225">
        <v>0.33333333333333331</v>
      </c>
      <c r="P1175" s="225">
        <v>0.33333333333333331</v>
      </c>
      <c r="Q1175" s="225">
        <v>0</v>
      </c>
      <c r="R1175" s="225">
        <v>0.33333333333333331</v>
      </c>
      <c r="S1175" s="225">
        <v>1</v>
      </c>
      <c r="T1175" s="225">
        <v>0.33333333333333331</v>
      </c>
      <c r="U1175" s="225">
        <v>0.33333333333333331</v>
      </c>
      <c r="V1175" s="225">
        <v>0.33333333333333331</v>
      </c>
      <c r="W1175" s="225">
        <v>0.33333333333333331</v>
      </c>
      <c r="X1175" s="225">
        <v>0.33333333333333331</v>
      </c>
      <c r="Y1175" s="225">
        <v>0</v>
      </c>
      <c r="Z1175" s="225">
        <v>0.33333333333333331</v>
      </c>
      <c r="AA1175" s="225">
        <v>0.33333333333333331</v>
      </c>
      <c r="AB1175" s="224" t="s">
        <v>275</v>
      </c>
      <c r="AC1175" s="222" t="s">
        <v>4326</v>
      </c>
      <c r="AD1175" s="439" t="s">
        <v>275</v>
      </c>
      <c r="AE1175" s="222" t="s">
        <v>275</v>
      </c>
      <c r="AF1175" s="222" t="s">
        <v>275</v>
      </c>
      <c r="AG1175" s="222" t="s">
        <v>275</v>
      </c>
      <c r="AH1175" s="222" t="s">
        <v>275</v>
      </c>
      <c r="AI1175" s="222" t="s">
        <v>275</v>
      </c>
      <c r="AJ1175" s="94"/>
    </row>
    <row r="1176" spans="1:36" outlineLevel="1" x14ac:dyDescent="0.3">
      <c r="A1176" s="482">
        <v>1159</v>
      </c>
      <c r="B1176" s="483" t="s">
        <v>275</v>
      </c>
      <c r="C1176" s="483" t="s">
        <v>4348</v>
      </c>
      <c r="D1176" s="482" t="s">
        <v>3106</v>
      </c>
      <c r="E1176" s="483" t="s">
        <v>275</v>
      </c>
      <c r="F1176" s="740" t="s">
        <v>275</v>
      </c>
      <c r="G1176" s="740" t="s">
        <v>275</v>
      </c>
      <c r="H1176" s="740" t="s">
        <v>275</v>
      </c>
      <c r="I1176" s="740" t="s">
        <v>275</v>
      </c>
      <c r="J1176" s="486" t="s">
        <v>925</v>
      </c>
      <c r="K1176" s="486" t="s">
        <v>1351</v>
      </c>
      <c r="L1176" s="486" t="s">
        <v>1351</v>
      </c>
      <c r="M1176" s="486" t="s">
        <v>1351</v>
      </c>
      <c r="N1176" s="486" t="s">
        <v>1351</v>
      </c>
      <c r="O1176" s="486" t="s">
        <v>1351</v>
      </c>
      <c r="P1176" s="486" t="s">
        <v>1351</v>
      </c>
      <c r="Q1176" s="486" t="s">
        <v>1351</v>
      </c>
      <c r="R1176" s="486" t="s">
        <v>1351</v>
      </c>
      <c r="S1176" s="486" t="s">
        <v>1351</v>
      </c>
      <c r="T1176" s="486" t="s">
        <v>1351</v>
      </c>
      <c r="U1176" s="486" t="s">
        <v>1351</v>
      </c>
      <c r="V1176" s="486" t="s">
        <v>1351</v>
      </c>
      <c r="W1176" s="486" t="s">
        <v>1351</v>
      </c>
      <c r="X1176" s="486" t="s">
        <v>1351</v>
      </c>
      <c r="Y1176" s="486" t="s">
        <v>1351</v>
      </c>
      <c r="Z1176" s="486" t="s">
        <v>1351</v>
      </c>
      <c r="AA1176" s="486" t="s">
        <v>1351</v>
      </c>
      <c r="AB1176" s="486" t="s">
        <v>275</v>
      </c>
      <c r="AC1176" s="316" t="s">
        <v>3121</v>
      </c>
      <c r="AD1176" s="486" t="s">
        <v>275</v>
      </c>
      <c r="AE1176" s="482" t="s">
        <v>275</v>
      </c>
      <c r="AF1176" s="485" t="s">
        <v>275</v>
      </c>
      <c r="AG1176" s="483" t="s">
        <v>275</v>
      </c>
      <c r="AH1176" s="487" t="s">
        <v>275</v>
      </c>
      <c r="AI1176" s="485" t="s">
        <v>275</v>
      </c>
      <c r="AJ1176" s="94"/>
    </row>
    <row r="1177" spans="1:36" ht="26" outlineLevel="1" x14ac:dyDescent="0.3">
      <c r="A1177" s="211">
        <v>1160</v>
      </c>
      <c r="B1177" s="210" t="s">
        <v>923</v>
      </c>
      <c r="C1177" s="211" t="s">
        <v>4328</v>
      </c>
      <c r="D1177" s="211" t="s">
        <v>4329</v>
      </c>
      <c r="E1177" s="210" t="s">
        <v>275</v>
      </c>
      <c r="F1177" s="931" t="s">
        <v>275</v>
      </c>
      <c r="G1177" s="931" t="s">
        <v>275</v>
      </c>
      <c r="H1177" s="931" t="s">
        <v>275</v>
      </c>
      <c r="I1177" s="931" t="s">
        <v>275</v>
      </c>
      <c r="J1177" s="932" t="s">
        <v>925</v>
      </c>
      <c r="K1177" s="932">
        <f>K1190*K1178</f>
        <v>0.1604361302731992</v>
      </c>
      <c r="L1177" s="932">
        <f>L1190*L1178</f>
        <v>1.0911500412867346E-2</v>
      </c>
      <c r="M1177" s="932">
        <f>M1190*M1178</f>
        <v>1.1930705451457058E-3</v>
      </c>
      <c r="N1177" s="932">
        <f>N1190*N1178</f>
        <v>0.37374401872261115</v>
      </c>
      <c r="O1177" s="932">
        <f t="shared" ref="O1177:AA1177" si="481">O1190*O1178</f>
        <v>8.4892738999311296E-2</v>
      </c>
      <c r="P1177" s="932">
        <f t="shared" si="481"/>
        <v>9.1053962219156043E-2</v>
      </c>
      <c r="Q1177" s="932">
        <f t="shared" si="481"/>
        <v>0</v>
      </c>
      <c r="R1177" s="932">
        <f t="shared" si="481"/>
        <v>7.12081376082878E-2</v>
      </c>
      <c r="S1177" s="932">
        <f t="shared" si="481"/>
        <v>0</v>
      </c>
      <c r="T1177" s="932">
        <f t="shared" si="481"/>
        <v>4.7968213191180428E-2</v>
      </c>
      <c r="U1177" s="932">
        <f t="shared" si="481"/>
        <v>0.11875991261975968</v>
      </c>
      <c r="V1177" s="932">
        <f t="shared" si="481"/>
        <v>1.8064780865443504E-2</v>
      </c>
      <c r="W1177" s="932">
        <f t="shared" si="481"/>
        <v>3.3074809106269907E-3</v>
      </c>
      <c r="X1177" s="932">
        <f t="shared" si="481"/>
        <v>0.497381976253092</v>
      </c>
      <c r="Y1177" s="932">
        <f t="shared" si="481"/>
        <v>0.22376028113560381</v>
      </c>
      <c r="Z1177" s="932">
        <f t="shared" si="481"/>
        <v>4.7198213108807781E-4</v>
      </c>
      <c r="AA1177" s="932">
        <f t="shared" si="481"/>
        <v>1.7560829961646457E-2</v>
      </c>
      <c r="AB1177" s="932" t="s">
        <v>925</v>
      </c>
      <c r="AC1177" s="210" t="s">
        <v>4331</v>
      </c>
      <c r="AD1177" s="931" t="s">
        <v>275</v>
      </c>
      <c r="AE1177" s="210" t="s">
        <v>275</v>
      </c>
      <c r="AF1177" s="210" t="s">
        <v>275</v>
      </c>
      <c r="AG1177" s="210" t="s">
        <v>275</v>
      </c>
      <c r="AH1177" s="210" t="s">
        <v>275</v>
      </c>
      <c r="AI1177" s="210" t="s">
        <v>275</v>
      </c>
      <c r="AJ1177" s="94"/>
    </row>
    <row r="1178" spans="1:36" outlineLevel="1" x14ac:dyDescent="0.3">
      <c r="A1178" s="221">
        <v>1161</v>
      </c>
      <c r="B1178" s="222" t="s">
        <v>275</v>
      </c>
      <c r="C1178" s="221" t="s">
        <v>4328</v>
      </c>
      <c r="D1178" s="221" t="s">
        <v>4329</v>
      </c>
      <c r="E1178" s="222" t="s">
        <v>275</v>
      </c>
      <c r="F1178" s="439" t="s">
        <v>275</v>
      </c>
      <c r="G1178" s="439" t="s">
        <v>275</v>
      </c>
      <c r="H1178" s="439" t="s">
        <v>275</v>
      </c>
      <c r="I1178" s="439" t="s">
        <v>275</v>
      </c>
      <c r="J1178" s="224" t="s">
        <v>275</v>
      </c>
      <c r="K1178" s="930">
        <v>0.33333333333333331</v>
      </c>
      <c r="L1178" s="930">
        <v>0.33333333333333331</v>
      </c>
      <c r="M1178" s="930">
        <v>0.33333333333333331</v>
      </c>
      <c r="N1178" s="930">
        <v>0.33333333333333331</v>
      </c>
      <c r="O1178" s="930">
        <v>0.33333333333333331</v>
      </c>
      <c r="P1178" s="930">
        <v>0.33333333333333331</v>
      </c>
      <c r="Q1178" s="930">
        <v>0</v>
      </c>
      <c r="R1178" s="930">
        <v>0.33333333333333331</v>
      </c>
      <c r="S1178" s="930">
        <v>0</v>
      </c>
      <c r="T1178" s="930">
        <v>0.33333333333333331</v>
      </c>
      <c r="U1178" s="930">
        <v>0.33333333333333331</v>
      </c>
      <c r="V1178" s="930">
        <v>0.33333333333333331</v>
      </c>
      <c r="W1178" s="930">
        <v>0.33333333333333331</v>
      </c>
      <c r="X1178" s="930">
        <v>0.33333333333333331</v>
      </c>
      <c r="Y1178" s="930">
        <v>1</v>
      </c>
      <c r="Z1178" s="930">
        <v>0.33333333333333331</v>
      </c>
      <c r="AA1178" s="930">
        <v>0.33333333333333331</v>
      </c>
      <c r="AB1178" s="224" t="s">
        <v>275</v>
      </c>
      <c r="AC1178" s="222" t="s">
        <v>4330</v>
      </c>
      <c r="AD1178" s="439" t="s">
        <v>275</v>
      </c>
      <c r="AE1178" s="222" t="s">
        <v>275</v>
      </c>
      <c r="AF1178" s="222" t="s">
        <v>275</v>
      </c>
      <c r="AG1178" s="222" t="s">
        <v>275</v>
      </c>
      <c r="AH1178" s="222" t="s">
        <v>275</v>
      </c>
      <c r="AI1178" s="222" t="s">
        <v>275</v>
      </c>
      <c r="AJ1178" s="94"/>
    </row>
    <row r="1179" spans="1:36" ht="26" outlineLevel="1" x14ac:dyDescent="0.3">
      <c r="A1179" s="211">
        <v>1162</v>
      </c>
      <c r="B1179" s="210" t="s">
        <v>923</v>
      </c>
      <c r="C1179" s="211" t="s">
        <v>4332</v>
      </c>
      <c r="D1179" s="211" t="s">
        <v>4333</v>
      </c>
      <c r="E1179" s="210" t="s">
        <v>275</v>
      </c>
      <c r="F1179" s="931" t="s">
        <v>275</v>
      </c>
      <c r="G1179" s="931" t="s">
        <v>275</v>
      </c>
      <c r="H1179" s="931" t="s">
        <v>275</v>
      </c>
      <c r="I1179" s="931" t="s">
        <v>275</v>
      </c>
      <c r="J1179" s="932" t="s">
        <v>925</v>
      </c>
      <c r="K1179" s="932">
        <f>K1190*K1180</f>
        <v>8.0218065136599598E-2</v>
      </c>
      <c r="L1179" s="932">
        <f>L1190*L1180</f>
        <v>5.4557502064336728E-3</v>
      </c>
      <c r="M1179" s="932">
        <f>M1190*M1180</f>
        <v>5.9653527257285289E-4</v>
      </c>
      <c r="N1179" s="932">
        <f t="shared" ref="N1179:AA1179" si="482">N1190*N1180</f>
        <v>0.18687200936130557</v>
      </c>
      <c r="O1179" s="932">
        <f t="shared" si="482"/>
        <v>4.2446369499655648E-2</v>
      </c>
      <c r="P1179" s="932">
        <f t="shared" si="482"/>
        <v>4.5526981109578021E-2</v>
      </c>
      <c r="Q1179" s="932">
        <f t="shared" si="482"/>
        <v>0.11144256240124335</v>
      </c>
      <c r="R1179" s="932">
        <f t="shared" si="482"/>
        <v>3.56040688041439E-2</v>
      </c>
      <c r="S1179" s="932">
        <f t="shared" si="482"/>
        <v>0</v>
      </c>
      <c r="T1179" s="932">
        <f t="shared" si="482"/>
        <v>2.3984106595590214E-2</v>
      </c>
      <c r="U1179" s="932">
        <f t="shared" si="482"/>
        <v>5.9379956309879842E-2</v>
      </c>
      <c r="V1179" s="932">
        <f t="shared" si="482"/>
        <v>9.032390432721752E-3</v>
      </c>
      <c r="W1179" s="932">
        <f t="shared" si="482"/>
        <v>1.6537404553134954E-3</v>
      </c>
      <c r="X1179" s="932">
        <f t="shared" si="482"/>
        <v>0.248690988126546</v>
      </c>
      <c r="Y1179" s="932">
        <f t="shared" si="482"/>
        <v>0</v>
      </c>
      <c r="Z1179" s="932">
        <f t="shared" si="482"/>
        <v>2.359910655440389E-4</v>
      </c>
      <c r="AA1179" s="932">
        <f t="shared" si="482"/>
        <v>8.7804149808232285E-3</v>
      </c>
      <c r="AB1179" s="932" t="s">
        <v>925</v>
      </c>
      <c r="AC1179" s="210" t="s">
        <v>4335</v>
      </c>
      <c r="AD1179" s="931" t="s">
        <v>275</v>
      </c>
      <c r="AE1179" s="210" t="s">
        <v>275</v>
      </c>
      <c r="AF1179" s="210" t="s">
        <v>275</v>
      </c>
      <c r="AG1179" s="210" t="s">
        <v>275</v>
      </c>
      <c r="AH1179" s="210" t="s">
        <v>275</v>
      </c>
      <c r="AI1179" s="210" t="s">
        <v>275</v>
      </c>
      <c r="AJ1179" s="94"/>
    </row>
    <row r="1180" spans="1:36" outlineLevel="1" x14ac:dyDescent="0.3">
      <c r="A1180" s="221">
        <v>1163</v>
      </c>
      <c r="B1180" s="222" t="s">
        <v>275</v>
      </c>
      <c r="C1180" s="221" t="s">
        <v>4332</v>
      </c>
      <c r="D1180" s="221" t="s">
        <v>4333</v>
      </c>
      <c r="E1180" s="222" t="s">
        <v>275</v>
      </c>
      <c r="F1180" s="439" t="s">
        <v>275</v>
      </c>
      <c r="G1180" s="439" t="s">
        <v>275</v>
      </c>
      <c r="H1180" s="439" t="s">
        <v>275</v>
      </c>
      <c r="I1180" s="439" t="s">
        <v>275</v>
      </c>
      <c r="J1180" s="224" t="s">
        <v>275</v>
      </c>
      <c r="K1180" s="930">
        <v>0.16666666666666666</v>
      </c>
      <c r="L1180" s="930">
        <v>0.16666666666666666</v>
      </c>
      <c r="M1180" s="930">
        <v>0.16666666666666666</v>
      </c>
      <c r="N1180" s="930">
        <v>0.16666666666666666</v>
      </c>
      <c r="O1180" s="930">
        <v>0.16666666666666666</v>
      </c>
      <c r="P1180" s="930">
        <v>0.16666666666666666</v>
      </c>
      <c r="Q1180" s="930">
        <v>0.5</v>
      </c>
      <c r="R1180" s="930">
        <v>0.16666666666666666</v>
      </c>
      <c r="S1180" s="930">
        <v>0</v>
      </c>
      <c r="T1180" s="930">
        <v>0.16666666666666666</v>
      </c>
      <c r="U1180" s="930">
        <v>0.16666666666666666</v>
      </c>
      <c r="V1180" s="930">
        <v>0.16666666666666666</v>
      </c>
      <c r="W1180" s="930">
        <v>0.16666666666666666</v>
      </c>
      <c r="X1180" s="930">
        <v>0.16666666666666666</v>
      </c>
      <c r="Y1180" s="930">
        <v>0</v>
      </c>
      <c r="Z1180" s="930">
        <v>0.16666666666666666</v>
      </c>
      <c r="AA1180" s="930">
        <v>0.16666666666666666</v>
      </c>
      <c r="AB1180" s="224" t="s">
        <v>275</v>
      </c>
      <c r="AC1180" s="222" t="s">
        <v>4334</v>
      </c>
      <c r="AD1180" s="439" t="s">
        <v>275</v>
      </c>
      <c r="AE1180" s="222" t="s">
        <v>275</v>
      </c>
      <c r="AF1180" s="222" t="s">
        <v>275</v>
      </c>
      <c r="AG1180" s="222" t="s">
        <v>275</v>
      </c>
      <c r="AH1180" s="222" t="s">
        <v>275</v>
      </c>
      <c r="AI1180" s="222" t="s">
        <v>275</v>
      </c>
      <c r="AJ1180" s="94"/>
    </row>
    <row r="1181" spans="1:36" ht="26" outlineLevel="1" x14ac:dyDescent="0.3">
      <c r="A1181" s="211">
        <v>1164</v>
      </c>
      <c r="B1181" s="210" t="s">
        <v>923</v>
      </c>
      <c r="C1181" s="211" t="s">
        <v>4336</v>
      </c>
      <c r="D1181" s="211" t="s">
        <v>4337</v>
      </c>
      <c r="E1181" s="210" t="s">
        <v>275</v>
      </c>
      <c r="F1181" s="931" t="s">
        <v>275</v>
      </c>
      <c r="G1181" s="931" t="s">
        <v>275</v>
      </c>
      <c r="H1181" s="931" t="s">
        <v>275</v>
      </c>
      <c r="I1181" s="931" t="s">
        <v>275</v>
      </c>
      <c r="J1181" s="932" t="s">
        <v>925</v>
      </c>
      <c r="K1181" s="932">
        <f>K1190*K1182</f>
        <v>8.0218065136599598E-2</v>
      </c>
      <c r="L1181" s="932">
        <f t="shared" ref="L1181:AA1181" si="483">L1190*L1182</f>
        <v>5.4557502064336728E-3</v>
      </c>
      <c r="M1181" s="932">
        <f t="shared" si="483"/>
        <v>5.9653527257285289E-4</v>
      </c>
      <c r="N1181" s="932">
        <f t="shared" si="483"/>
        <v>0.18687200936130557</v>
      </c>
      <c r="O1181" s="932">
        <f t="shared" si="483"/>
        <v>4.2446369499655648E-2</v>
      </c>
      <c r="P1181" s="932">
        <f t="shared" si="483"/>
        <v>4.5526981109578021E-2</v>
      </c>
      <c r="Q1181" s="932">
        <f t="shared" si="483"/>
        <v>0.11144256240124335</v>
      </c>
      <c r="R1181" s="932">
        <f t="shared" si="483"/>
        <v>3.56040688041439E-2</v>
      </c>
      <c r="S1181" s="932">
        <f t="shared" si="483"/>
        <v>0</v>
      </c>
      <c r="T1181" s="932">
        <f t="shared" si="483"/>
        <v>2.3984106595590214E-2</v>
      </c>
      <c r="U1181" s="932">
        <f t="shared" si="483"/>
        <v>5.9379956309879842E-2</v>
      </c>
      <c r="V1181" s="932">
        <f t="shared" si="483"/>
        <v>9.032390432721752E-3</v>
      </c>
      <c r="W1181" s="932">
        <f t="shared" si="483"/>
        <v>1.6537404553134954E-3</v>
      </c>
      <c r="X1181" s="932">
        <f t="shared" si="483"/>
        <v>0.248690988126546</v>
      </c>
      <c r="Y1181" s="932">
        <f t="shared" si="483"/>
        <v>0</v>
      </c>
      <c r="Z1181" s="932">
        <f t="shared" si="483"/>
        <v>2.359910655440389E-4</v>
      </c>
      <c r="AA1181" s="932">
        <f t="shared" si="483"/>
        <v>8.7804149808232285E-3</v>
      </c>
      <c r="AB1181" s="932" t="s">
        <v>925</v>
      </c>
      <c r="AC1181" s="210" t="s">
        <v>4339</v>
      </c>
      <c r="AD1181" s="931" t="s">
        <v>275</v>
      </c>
      <c r="AE1181" s="210" t="s">
        <v>275</v>
      </c>
      <c r="AF1181" s="210" t="s">
        <v>275</v>
      </c>
      <c r="AG1181" s="210" t="s">
        <v>275</v>
      </c>
      <c r="AH1181" s="210" t="s">
        <v>275</v>
      </c>
      <c r="AI1181" s="210" t="s">
        <v>275</v>
      </c>
      <c r="AJ1181" s="94"/>
    </row>
    <row r="1182" spans="1:36" outlineLevel="1" x14ac:dyDescent="0.3">
      <c r="A1182" s="221">
        <v>1165</v>
      </c>
      <c r="B1182" s="222" t="s">
        <v>275</v>
      </c>
      <c r="C1182" s="221" t="s">
        <v>4336</v>
      </c>
      <c r="D1182" s="221" t="s">
        <v>4337</v>
      </c>
      <c r="E1182" s="222" t="s">
        <v>275</v>
      </c>
      <c r="F1182" s="439" t="s">
        <v>275</v>
      </c>
      <c r="G1182" s="439" t="s">
        <v>275</v>
      </c>
      <c r="H1182" s="439" t="s">
        <v>275</v>
      </c>
      <c r="I1182" s="439" t="s">
        <v>275</v>
      </c>
      <c r="J1182" s="224" t="s">
        <v>275</v>
      </c>
      <c r="K1182" s="930">
        <v>0.16666666666666666</v>
      </c>
      <c r="L1182" s="930">
        <v>0.16666666666666666</v>
      </c>
      <c r="M1182" s="930">
        <v>0.16666666666666666</v>
      </c>
      <c r="N1182" s="930">
        <v>0.16666666666666666</v>
      </c>
      <c r="O1182" s="930">
        <v>0.16666666666666666</v>
      </c>
      <c r="P1182" s="930">
        <v>0.16666666666666666</v>
      </c>
      <c r="Q1182" s="930">
        <v>0.5</v>
      </c>
      <c r="R1182" s="930">
        <v>0.16666666666666666</v>
      </c>
      <c r="S1182" s="930">
        <v>0</v>
      </c>
      <c r="T1182" s="930">
        <v>0.16666666666666666</v>
      </c>
      <c r="U1182" s="930">
        <v>0.16666666666666666</v>
      </c>
      <c r="V1182" s="930">
        <v>0.16666666666666666</v>
      </c>
      <c r="W1182" s="930">
        <v>0.16666666666666666</v>
      </c>
      <c r="X1182" s="930">
        <v>0.16666666666666666</v>
      </c>
      <c r="Y1182" s="930">
        <v>0</v>
      </c>
      <c r="Z1182" s="930">
        <v>0.16666666666666666</v>
      </c>
      <c r="AA1182" s="930">
        <v>0.16666666666666666</v>
      </c>
      <c r="AB1182" s="224" t="s">
        <v>275</v>
      </c>
      <c r="AC1182" s="222" t="s">
        <v>4338</v>
      </c>
      <c r="AD1182" s="439" t="s">
        <v>275</v>
      </c>
      <c r="AE1182" s="222" t="s">
        <v>275</v>
      </c>
      <c r="AF1182" s="222" t="s">
        <v>275</v>
      </c>
      <c r="AG1182" s="222" t="s">
        <v>275</v>
      </c>
      <c r="AH1182" s="222" t="s">
        <v>275</v>
      </c>
      <c r="AI1182" s="222" t="s">
        <v>275</v>
      </c>
      <c r="AJ1182" s="94"/>
    </row>
    <row r="1183" spans="1:36" outlineLevel="1" x14ac:dyDescent="0.3">
      <c r="A1183" s="624">
        <v>1166</v>
      </c>
      <c r="B1183" s="625" t="s">
        <v>275</v>
      </c>
      <c r="C1183" s="625" t="s">
        <v>1406</v>
      </c>
      <c r="D1183" s="624" t="s">
        <v>1407</v>
      </c>
      <c r="E1183" s="625" t="s">
        <v>275</v>
      </c>
      <c r="F1183" s="633" t="s">
        <v>275</v>
      </c>
      <c r="G1183" s="633" t="s">
        <v>275</v>
      </c>
      <c r="H1183" s="633" t="s">
        <v>275</v>
      </c>
      <c r="I1183" s="633" t="s">
        <v>275</v>
      </c>
      <c r="J1183" s="628" t="s">
        <v>925</v>
      </c>
      <c r="K1183" s="805" t="s">
        <v>1351</v>
      </c>
      <c r="L1183" s="805" t="s">
        <v>1351</v>
      </c>
      <c r="M1183" s="805" t="s">
        <v>1351</v>
      </c>
      <c r="N1183" s="805" t="s">
        <v>1351</v>
      </c>
      <c r="O1183" s="805" t="s">
        <v>1351</v>
      </c>
      <c r="P1183" s="805" t="s">
        <v>1351</v>
      </c>
      <c r="Q1183" s="805" t="s">
        <v>1351</v>
      </c>
      <c r="R1183" s="805" t="s">
        <v>1351</v>
      </c>
      <c r="S1183" s="805" t="s">
        <v>1351</v>
      </c>
      <c r="T1183" s="805" t="s">
        <v>1351</v>
      </c>
      <c r="U1183" s="805" t="s">
        <v>1351</v>
      </c>
      <c r="V1183" s="805" t="s">
        <v>1351</v>
      </c>
      <c r="W1183" s="805" t="s">
        <v>1351</v>
      </c>
      <c r="X1183" s="805" t="s">
        <v>1351</v>
      </c>
      <c r="Y1183" s="805" t="s">
        <v>1351</v>
      </c>
      <c r="Z1183" s="805" t="s">
        <v>1351</v>
      </c>
      <c r="AA1183" s="805" t="s">
        <v>1351</v>
      </c>
      <c r="AB1183" s="628" t="s">
        <v>925</v>
      </c>
      <c r="AC1183" s="625" t="s">
        <v>1345</v>
      </c>
      <c r="AD1183" s="628" t="s">
        <v>275</v>
      </c>
      <c r="AE1183" s="624" t="s">
        <v>275</v>
      </c>
      <c r="AF1183" s="633" t="s">
        <v>275</v>
      </c>
      <c r="AG1183" s="625" t="s">
        <v>275</v>
      </c>
      <c r="AH1183" s="411" t="s">
        <v>275</v>
      </c>
      <c r="AI1183" s="633" t="s">
        <v>275</v>
      </c>
      <c r="AJ1183" s="94"/>
    </row>
    <row r="1184" spans="1:36" outlineLevel="1" x14ac:dyDescent="0.3">
      <c r="A1184" s="411">
        <v>1167</v>
      </c>
      <c r="B1184" s="197" t="s">
        <v>275</v>
      </c>
      <c r="C1184" s="197" t="s">
        <v>4340</v>
      </c>
      <c r="D1184" s="411" t="s">
        <v>4341</v>
      </c>
      <c r="E1184" s="197" t="s">
        <v>275</v>
      </c>
      <c r="F1184" s="419" t="s">
        <v>275</v>
      </c>
      <c r="G1184" s="419" t="s">
        <v>275</v>
      </c>
      <c r="H1184" s="419" t="s">
        <v>275</v>
      </c>
      <c r="I1184" s="419" t="s">
        <v>275</v>
      </c>
      <c r="J1184" s="414" t="s">
        <v>925</v>
      </c>
      <c r="K1184" s="923" t="s">
        <v>1351</v>
      </c>
      <c r="L1184" s="923" t="s">
        <v>1351</v>
      </c>
      <c r="M1184" s="923" t="s">
        <v>1351</v>
      </c>
      <c r="N1184" s="923" t="s">
        <v>1351</v>
      </c>
      <c r="O1184" s="923" t="s">
        <v>1351</v>
      </c>
      <c r="P1184" s="923" t="s">
        <v>1351</v>
      </c>
      <c r="Q1184" s="923" t="s">
        <v>1351</v>
      </c>
      <c r="R1184" s="923" t="s">
        <v>1351</v>
      </c>
      <c r="S1184" s="923" t="s">
        <v>1351</v>
      </c>
      <c r="T1184" s="923" t="s">
        <v>1351</v>
      </c>
      <c r="U1184" s="923" t="s">
        <v>1351</v>
      </c>
      <c r="V1184" s="923" t="s">
        <v>1351</v>
      </c>
      <c r="W1184" s="923" t="s">
        <v>1351</v>
      </c>
      <c r="X1184" s="923" t="s">
        <v>1351</v>
      </c>
      <c r="Y1184" s="923" t="s">
        <v>1351</v>
      </c>
      <c r="Z1184" s="923" t="s">
        <v>1351</v>
      </c>
      <c r="AA1184" s="923" t="s">
        <v>1351</v>
      </c>
      <c r="AB1184" s="414" t="s">
        <v>925</v>
      </c>
      <c r="AC1184" s="197" t="s">
        <v>1345</v>
      </c>
      <c r="AD1184" s="414" t="s">
        <v>275</v>
      </c>
      <c r="AE1184" s="411" t="s">
        <v>275</v>
      </c>
      <c r="AF1184" s="419" t="s">
        <v>275</v>
      </c>
      <c r="AG1184" s="197" t="s">
        <v>275</v>
      </c>
      <c r="AH1184" s="411" t="s">
        <v>275</v>
      </c>
      <c r="AI1184" s="419" t="s">
        <v>275</v>
      </c>
      <c r="AJ1184" s="94"/>
    </row>
    <row r="1185" spans="1:36" outlineLevel="1" x14ac:dyDescent="0.3">
      <c r="A1185" s="807">
        <v>1168</v>
      </c>
      <c r="B1185" s="808" t="s">
        <v>275</v>
      </c>
      <c r="C1185" s="808" t="s">
        <v>1408</v>
      </c>
      <c r="D1185" s="807" t="s">
        <v>1409</v>
      </c>
      <c r="E1185" s="808" t="s">
        <v>275</v>
      </c>
      <c r="F1185" s="809" t="s">
        <v>275</v>
      </c>
      <c r="G1185" s="809" t="s">
        <v>275</v>
      </c>
      <c r="H1185" s="809" t="s">
        <v>275</v>
      </c>
      <c r="I1185" s="809" t="s">
        <v>275</v>
      </c>
      <c r="J1185" s="810" t="s">
        <v>925</v>
      </c>
      <c r="K1185" s="811" t="s">
        <v>1351</v>
      </c>
      <c r="L1185" s="811" t="s">
        <v>1351</v>
      </c>
      <c r="M1185" s="811" t="s">
        <v>1351</v>
      </c>
      <c r="N1185" s="811" t="s">
        <v>1351</v>
      </c>
      <c r="O1185" s="811" t="s">
        <v>1351</v>
      </c>
      <c r="P1185" s="811" t="s">
        <v>1351</v>
      </c>
      <c r="Q1185" s="811" t="s">
        <v>1351</v>
      </c>
      <c r="R1185" s="811" t="s">
        <v>1351</v>
      </c>
      <c r="S1185" s="811" t="s">
        <v>1351</v>
      </c>
      <c r="T1185" s="811" t="s">
        <v>1351</v>
      </c>
      <c r="U1185" s="811" t="s">
        <v>1351</v>
      </c>
      <c r="V1185" s="811" t="s">
        <v>1351</v>
      </c>
      <c r="W1185" s="811" t="s">
        <v>1351</v>
      </c>
      <c r="X1185" s="811" t="s">
        <v>1351</v>
      </c>
      <c r="Y1185" s="811" t="s">
        <v>1351</v>
      </c>
      <c r="Z1185" s="811" t="s">
        <v>1351</v>
      </c>
      <c r="AA1185" s="811" t="s">
        <v>1351</v>
      </c>
      <c r="AB1185" s="628" t="s">
        <v>925</v>
      </c>
      <c r="AC1185" s="808" t="s">
        <v>1345</v>
      </c>
      <c r="AD1185" s="810" t="s">
        <v>275</v>
      </c>
      <c r="AE1185" s="807" t="s">
        <v>275</v>
      </c>
      <c r="AF1185" s="809" t="s">
        <v>275</v>
      </c>
      <c r="AG1185" s="808" t="s">
        <v>275</v>
      </c>
      <c r="AH1185" s="411" t="s">
        <v>275</v>
      </c>
      <c r="AI1185" s="809" t="s">
        <v>275</v>
      </c>
      <c r="AJ1185" s="94"/>
    </row>
    <row r="1186" spans="1:36" s="21" customFormat="1" x14ac:dyDescent="0.3">
      <c r="A1186" s="411">
        <v>1169</v>
      </c>
      <c r="B1186" s="197" t="s">
        <v>275</v>
      </c>
      <c r="C1186" s="411" t="s">
        <v>4306</v>
      </c>
      <c r="D1186" s="411" t="s">
        <v>4307</v>
      </c>
      <c r="E1186" s="197" t="s">
        <v>275</v>
      </c>
      <c r="F1186" s="419" t="s">
        <v>275</v>
      </c>
      <c r="G1186" s="419" t="s">
        <v>275</v>
      </c>
      <c r="H1186" s="419" t="s">
        <v>275</v>
      </c>
      <c r="I1186" s="419" t="s">
        <v>275</v>
      </c>
      <c r="J1186" s="414" t="s">
        <v>925</v>
      </c>
      <c r="K1186" s="923" t="s">
        <v>1351</v>
      </c>
      <c r="L1186" s="923" t="s">
        <v>1351</v>
      </c>
      <c r="M1186" s="923" t="s">
        <v>1351</v>
      </c>
      <c r="N1186" s="923" t="s">
        <v>1351</v>
      </c>
      <c r="O1186" s="923" t="s">
        <v>1351</v>
      </c>
      <c r="P1186" s="923" t="s">
        <v>1351</v>
      </c>
      <c r="Q1186" s="923" t="s">
        <v>1351</v>
      </c>
      <c r="R1186" s="923" t="s">
        <v>1351</v>
      </c>
      <c r="S1186" s="923" t="s">
        <v>1351</v>
      </c>
      <c r="T1186" s="923" t="s">
        <v>1351</v>
      </c>
      <c r="U1186" s="923" t="s">
        <v>1351</v>
      </c>
      <c r="V1186" s="923" t="s">
        <v>1351</v>
      </c>
      <c r="W1186" s="923" t="s">
        <v>1351</v>
      </c>
      <c r="X1186" s="923" t="s">
        <v>1351</v>
      </c>
      <c r="Y1186" s="923" t="s">
        <v>1351</v>
      </c>
      <c r="Z1186" s="923" t="s">
        <v>1351</v>
      </c>
      <c r="AA1186" s="923" t="s">
        <v>1351</v>
      </c>
      <c r="AB1186" s="628" t="s">
        <v>925</v>
      </c>
      <c r="AC1186" s="197" t="s">
        <v>1345</v>
      </c>
      <c r="AD1186" s="419" t="s">
        <v>275</v>
      </c>
      <c r="AE1186" s="411" t="s">
        <v>275</v>
      </c>
      <c r="AF1186" s="411" t="s">
        <v>275</v>
      </c>
      <c r="AG1186" s="411" t="s">
        <v>275</v>
      </c>
      <c r="AH1186" s="411" t="s">
        <v>275</v>
      </c>
      <c r="AI1186" s="411" t="s">
        <v>275</v>
      </c>
    </row>
    <row r="1187" spans="1:36" ht="26" outlineLevel="1" x14ac:dyDescent="0.3">
      <c r="A1187" s="795">
        <v>1170</v>
      </c>
      <c r="B1187" s="796" t="s">
        <v>275</v>
      </c>
      <c r="C1187" s="796" t="s">
        <v>4278</v>
      </c>
      <c r="D1187" s="795" t="s">
        <v>4309</v>
      </c>
      <c r="E1187" s="796" t="s">
        <v>4018</v>
      </c>
      <c r="F1187" s="797" t="s">
        <v>275</v>
      </c>
      <c r="G1187" s="797" t="s">
        <v>275</v>
      </c>
      <c r="H1187" s="797" t="s">
        <v>275</v>
      </c>
      <c r="I1187" s="797" t="s">
        <v>275</v>
      </c>
      <c r="J1187" s="798" t="s">
        <v>925</v>
      </c>
      <c r="K1187" s="200" t="s">
        <v>1351</v>
      </c>
      <c r="L1187" s="200" t="s">
        <v>1351</v>
      </c>
      <c r="M1187" s="200" t="s">
        <v>1351</v>
      </c>
      <c r="N1187" s="200" t="s">
        <v>1351</v>
      </c>
      <c r="O1187" s="200" t="s">
        <v>1351</v>
      </c>
      <c r="P1187" s="200" t="s">
        <v>1351</v>
      </c>
      <c r="Q1187" s="200" t="s">
        <v>1351</v>
      </c>
      <c r="R1187" s="200" t="s">
        <v>1351</v>
      </c>
      <c r="S1187" s="200" t="s">
        <v>1351</v>
      </c>
      <c r="T1187" s="200" t="s">
        <v>1351</v>
      </c>
      <c r="U1187" s="200" t="s">
        <v>1351</v>
      </c>
      <c r="V1187" s="200" t="s">
        <v>1351</v>
      </c>
      <c r="W1187" s="200" t="s">
        <v>1351</v>
      </c>
      <c r="X1187" s="200" t="s">
        <v>1351</v>
      </c>
      <c r="Y1187" s="200" t="s">
        <v>1351</v>
      </c>
      <c r="Z1187" s="200" t="s">
        <v>1351</v>
      </c>
      <c r="AA1187" s="200" t="s">
        <v>1351</v>
      </c>
      <c r="AB1187" s="628" t="s">
        <v>925</v>
      </c>
      <c r="AC1187" s="799" t="s">
        <v>4308</v>
      </c>
      <c r="AD1187" s="800" t="s">
        <v>275</v>
      </c>
      <c r="AE1187" s="801" t="s">
        <v>275</v>
      </c>
      <c r="AF1187" s="802" t="s">
        <v>275</v>
      </c>
      <c r="AG1187" s="803" t="s">
        <v>275</v>
      </c>
      <c r="AH1187" s="206" t="s">
        <v>275</v>
      </c>
      <c r="AI1187" s="804" t="s">
        <v>275</v>
      </c>
      <c r="AJ1187" s="94"/>
    </row>
    <row r="1188" spans="1:36" s="928" customFormat="1" ht="26" x14ac:dyDescent="0.3">
      <c r="A1188" s="211">
        <v>1171</v>
      </c>
      <c r="B1188" s="210" t="s">
        <v>923</v>
      </c>
      <c r="C1188" s="211" t="s">
        <v>1415</v>
      </c>
      <c r="D1188" s="211" t="s">
        <v>4311</v>
      </c>
      <c r="E1188" s="210" t="s">
        <v>275</v>
      </c>
      <c r="F1188" s="931" t="s">
        <v>275</v>
      </c>
      <c r="G1188" s="931" t="s">
        <v>275</v>
      </c>
      <c r="H1188" s="931" t="s">
        <v>275</v>
      </c>
      <c r="I1188" s="931" t="s">
        <v>275</v>
      </c>
      <c r="J1188" s="932" t="s">
        <v>925</v>
      </c>
      <c r="K1188" s="932">
        <f>K1201*K1189</f>
        <v>3.2826489109069885E-2</v>
      </c>
      <c r="L1188" s="932">
        <f t="shared" ref="L1188:O1188" si="484">L1201*L1189</f>
        <v>1.3191652440709715E-3</v>
      </c>
      <c r="M1188" s="932">
        <f t="shared" si="484"/>
        <v>1.6309190802980069E-3</v>
      </c>
      <c r="N1188" s="932">
        <f t="shared" si="484"/>
        <v>0.69635341995308242</v>
      </c>
      <c r="O1188" s="932">
        <f t="shared" si="484"/>
        <v>2.5900149369755879E-2</v>
      </c>
      <c r="P1188" s="932">
        <f>P1201*P1189</f>
        <v>1.2050389228718558E-2</v>
      </c>
      <c r="Q1188" s="932">
        <f t="shared" ref="Q1188" si="485">Q1201*Q1189</f>
        <v>2.7643867629091629E-2</v>
      </c>
      <c r="R1188" s="932">
        <f t="shared" ref="R1188" si="486">R1201*R1189</f>
        <v>4.231194990472438E-2</v>
      </c>
      <c r="S1188" s="932">
        <f t="shared" ref="S1188" si="487">S1201*S1189</f>
        <v>1.8818786082957242E-2</v>
      </c>
      <c r="T1188" s="932">
        <f t="shared" ref="T1188" si="488">T1201*T1189</f>
        <v>1.2591200353814969E-2</v>
      </c>
      <c r="U1188" s="932">
        <f>U1201*U1189</f>
        <v>0.13001993397844125</v>
      </c>
      <c r="V1188" s="932">
        <f t="shared" ref="V1188" si="489">V1201*V1189</f>
        <v>5.4915354238875197E-2</v>
      </c>
      <c r="W1188" s="932">
        <f t="shared" ref="W1188" si="490">W1201*W1189</f>
        <v>5.9494891456460279E-3</v>
      </c>
      <c r="X1188" s="932">
        <f t="shared" ref="X1188" si="491">X1201*X1189</f>
        <v>1.635111412767672E-2</v>
      </c>
      <c r="Y1188" s="932">
        <f>Y1201*Y1189</f>
        <v>1.0673383621437217E-2</v>
      </c>
      <c r="Z1188" s="932">
        <f t="shared" ref="Z1188" si="492">Z1201*Z1189</f>
        <v>5.6014792953418616E-4</v>
      </c>
      <c r="AA1188" s="932">
        <f t="shared" ref="AA1188" si="493">AA1201*AA1189</f>
        <v>0</v>
      </c>
      <c r="AB1188" s="932" t="s">
        <v>925</v>
      </c>
      <c r="AC1188" s="210" t="s">
        <v>4313</v>
      </c>
      <c r="AD1188" s="931" t="s">
        <v>275</v>
      </c>
      <c r="AE1188" s="210" t="s">
        <v>275</v>
      </c>
      <c r="AF1188" s="210" t="s">
        <v>275</v>
      </c>
      <c r="AG1188" s="210" t="s">
        <v>275</v>
      </c>
      <c r="AH1188" s="210" t="s">
        <v>275</v>
      </c>
      <c r="AI1188" s="210" t="s">
        <v>275</v>
      </c>
    </row>
    <row r="1189" spans="1:36" s="21" customFormat="1" x14ac:dyDescent="0.3">
      <c r="A1189" s="357">
        <v>1172</v>
      </c>
      <c r="B1189" s="358" t="s">
        <v>275</v>
      </c>
      <c r="C1189" s="357" t="s">
        <v>1415</v>
      </c>
      <c r="D1189" s="357" t="s">
        <v>4311</v>
      </c>
      <c r="E1189" s="358" t="s">
        <v>275</v>
      </c>
      <c r="F1189" s="359" t="s">
        <v>275</v>
      </c>
      <c r="G1189" s="359" t="s">
        <v>275</v>
      </c>
      <c r="H1189" s="359" t="s">
        <v>275</v>
      </c>
      <c r="I1189" s="359" t="s">
        <v>275</v>
      </c>
      <c r="J1189" s="362" t="s">
        <v>275</v>
      </c>
      <c r="K1189" s="927">
        <v>0.7570034138836772</v>
      </c>
      <c r="L1189" s="927">
        <v>0.7570034138836772</v>
      </c>
      <c r="M1189" s="927">
        <v>0.7570034138836772</v>
      </c>
      <c r="N1189" s="927">
        <v>0.7570034138836772</v>
      </c>
      <c r="O1189" s="927">
        <v>0.7570034138836772</v>
      </c>
      <c r="P1189" s="927">
        <v>0.7570034138836772</v>
      </c>
      <c r="Q1189" s="927">
        <v>0.66666666666666663</v>
      </c>
      <c r="R1189" s="927">
        <v>1</v>
      </c>
      <c r="S1189" s="927">
        <v>0.7570034138836772</v>
      </c>
      <c r="T1189" s="927">
        <v>0.7570034138836772</v>
      </c>
      <c r="U1189" s="927">
        <v>0.7570034138836772</v>
      </c>
      <c r="V1189" s="927">
        <v>0.7570034138836772</v>
      </c>
      <c r="W1189" s="927">
        <v>0.7570034138836772</v>
      </c>
      <c r="X1189" s="927">
        <v>0.7570034138836772</v>
      </c>
      <c r="Y1189" s="927">
        <v>0.60434357498436497</v>
      </c>
      <c r="Z1189" s="927">
        <v>0.7570034138836772</v>
      </c>
      <c r="AA1189" s="927">
        <v>0.7570034138836772</v>
      </c>
      <c r="AB1189" s="362" t="s">
        <v>275</v>
      </c>
      <c r="AC1189" s="358" t="s">
        <v>4312</v>
      </c>
      <c r="AD1189" s="359" t="s">
        <v>275</v>
      </c>
      <c r="AE1189" s="357" t="s">
        <v>275</v>
      </c>
      <c r="AF1189" s="357" t="s">
        <v>275</v>
      </c>
      <c r="AG1189" s="357" t="s">
        <v>275</v>
      </c>
      <c r="AH1189" s="357" t="s">
        <v>275</v>
      </c>
      <c r="AI1189" s="357" t="s">
        <v>275</v>
      </c>
    </row>
    <row r="1190" spans="1:36" ht="91" outlineLevel="1" x14ac:dyDescent="0.3">
      <c r="A1190" s="165">
        <v>1173</v>
      </c>
      <c r="B1190" s="166" t="s">
        <v>275</v>
      </c>
      <c r="C1190" s="525" t="s">
        <v>275</v>
      </c>
      <c r="D1190" s="187" t="s">
        <v>1085</v>
      </c>
      <c r="E1190" s="188" t="s">
        <v>4025</v>
      </c>
      <c r="F1190" s="189">
        <v>5</v>
      </c>
      <c r="G1190" s="190">
        <v>53</v>
      </c>
      <c r="H1190" s="190">
        <v>711</v>
      </c>
      <c r="I1190" s="190">
        <v>711</v>
      </c>
      <c r="J1190" s="170" t="s">
        <v>925</v>
      </c>
      <c r="K1190" s="170">
        <v>0.48130839081959764</v>
      </c>
      <c r="L1190" s="170">
        <v>3.273450123860204E-2</v>
      </c>
      <c r="M1190" s="170">
        <v>3.5792116354371175E-3</v>
      </c>
      <c r="N1190" s="170">
        <v>1.1212320561678335</v>
      </c>
      <c r="O1190" s="170">
        <v>0.25467821699793391</v>
      </c>
      <c r="P1190" s="170">
        <v>0.27316188665746816</v>
      </c>
      <c r="Q1190" s="170">
        <v>0.22288512480248671</v>
      </c>
      <c r="R1190" s="170">
        <v>0.21362441282486341</v>
      </c>
      <c r="S1190" s="170">
        <v>7.6438724564643651E-2</v>
      </c>
      <c r="T1190" s="170">
        <v>0.1439046395735413</v>
      </c>
      <c r="U1190" s="170">
        <v>0.35627973785927908</v>
      </c>
      <c r="V1190" s="170">
        <v>5.4194342596330519E-2</v>
      </c>
      <c r="W1190" s="170">
        <v>9.9224427318809726E-3</v>
      </c>
      <c r="X1190" s="170">
        <v>1.492145928759276</v>
      </c>
      <c r="Y1190" s="170">
        <v>0.22376028113560381</v>
      </c>
      <c r="Z1190" s="170">
        <v>1.4159463932642334E-3</v>
      </c>
      <c r="AA1190" s="170">
        <v>5.2682489884939371E-2</v>
      </c>
      <c r="AB1190" s="170" t="s">
        <v>925</v>
      </c>
      <c r="AC1190" s="191" t="s">
        <v>4323</v>
      </c>
      <c r="AD1190" s="241" t="s">
        <v>275</v>
      </c>
      <c r="AE1190" s="193" t="s">
        <v>275</v>
      </c>
      <c r="AF1190" s="192" t="s">
        <v>275</v>
      </c>
      <c r="AG1190" s="191" t="s">
        <v>275</v>
      </c>
      <c r="AH1190" s="194" t="s">
        <v>275</v>
      </c>
      <c r="AI1190" s="169" t="s">
        <v>275</v>
      </c>
      <c r="AJ1190" s="94"/>
    </row>
    <row r="1191" spans="1:36" x14ac:dyDescent="0.3">
      <c r="A1191" s="138">
        <v>1174</v>
      </c>
      <c r="B1191" s="138" t="s">
        <v>923</v>
      </c>
      <c r="C1191" s="172" t="s">
        <v>4279</v>
      </c>
      <c r="D1191" s="138" t="s">
        <v>4280</v>
      </c>
      <c r="E1191" s="172" t="s">
        <v>275</v>
      </c>
      <c r="F1191" s="141" t="s">
        <v>275</v>
      </c>
      <c r="G1191" s="141" t="s">
        <v>275</v>
      </c>
      <c r="H1191" s="141" t="s">
        <v>275</v>
      </c>
      <c r="I1191" s="141" t="s">
        <v>275</v>
      </c>
      <c r="J1191" s="244" t="s">
        <v>275</v>
      </c>
      <c r="K1191" s="244" t="s">
        <v>275</v>
      </c>
      <c r="L1191" s="244" t="s">
        <v>275</v>
      </c>
      <c r="M1191" s="244" t="s">
        <v>275</v>
      </c>
      <c r="N1191" s="244" t="s">
        <v>275</v>
      </c>
      <c r="O1191" s="244" t="s">
        <v>275</v>
      </c>
      <c r="P1191" s="244" t="s">
        <v>275</v>
      </c>
      <c r="Q1191" s="244" t="s">
        <v>275</v>
      </c>
      <c r="R1191" s="244" t="s">
        <v>275</v>
      </c>
      <c r="S1191" s="244" t="s">
        <v>275</v>
      </c>
      <c r="T1191" s="244" t="s">
        <v>275</v>
      </c>
      <c r="U1191" s="244" t="s">
        <v>275</v>
      </c>
      <c r="V1191" s="244" t="s">
        <v>275</v>
      </c>
      <c r="W1191" s="244" t="s">
        <v>275</v>
      </c>
      <c r="X1191" s="244" t="s">
        <v>275</v>
      </c>
      <c r="Y1191" s="244" t="s">
        <v>275</v>
      </c>
      <c r="Z1191" s="244" t="s">
        <v>275</v>
      </c>
      <c r="AA1191" s="244" t="s">
        <v>275</v>
      </c>
      <c r="AB1191" s="244" t="s">
        <v>275</v>
      </c>
      <c r="AC1191" s="140" t="s">
        <v>275</v>
      </c>
      <c r="AD1191" s="341" t="s">
        <v>275</v>
      </c>
      <c r="AE1191" s="143" t="s">
        <v>275</v>
      </c>
      <c r="AF1191" s="142" t="s">
        <v>275</v>
      </c>
      <c r="AG1191" s="140" t="s">
        <v>275</v>
      </c>
      <c r="AH1191" s="144" t="s">
        <v>275</v>
      </c>
      <c r="AI1191" s="141" t="s">
        <v>275</v>
      </c>
      <c r="AJ1191" s="94"/>
    </row>
    <row r="1192" spans="1:36" ht="26" outlineLevel="1" x14ac:dyDescent="0.3">
      <c r="A1192" s="145">
        <v>1175</v>
      </c>
      <c r="B1192" s="146" t="s">
        <v>923</v>
      </c>
      <c r="C1192" s="342" t="s">
        <v>4346</v>
      </c>
      <c r="D1192" s="145" t="s">
        <v>4349</v>
      </c>
      <c r="E1192" s="146" t="s">
        <v>275</v>
      </c>
      <c r="F1192" s="149" t="s">
        <v>275</v>
      </c>
      <c r="G1192" s="149" t="s">
        <v>275</v>
      </c>
      <c r="H1192" s="149" t="s">
        <v>275</v>
      </c>
      <c r="I1192" s="149" t="s">
        <v>275</v>
      </c>
      <c r="J1192" s="150" t="s">
        <v>925</v>
      </c>
      <c r="K1192" s="150">
        <f>SUM(K1194,K1197,K1200)</f>
        <v>8.7531307623282859E-2</v>
      </c>
      <c r="L1192" s="150">
        <f t="shared" ref="L1192:AA1192" si="494">SUM(L1194,L1197,L1200)</f>
        <v>0.13069250998110912</v>
      </c>
      <c r="M1192" s="150">
        <f t="shared" si="494"/>
        <v>5.6440189780713433E-2</v>
      </c>
      <c r="N1192" s="150">
        <f t="shared" si="494"/>
        <v>0.59409442963769588</v>
      </c>
      <c r="O1192" s="150">
        <f t="shared" si="494"/>
        <v>0.17546954884086802</v>
      </c>
      <c r="P1192" s="150">
        <f t="shared" si="494"/>
        <v>0.13722842753500597</v>
      </c>
      <c r="Q1192" s="150">
        <f t="shared" si="494"/>
        <v>0.33021256710130259</v>
      </c>
      <c r="R1192" s="150">
        <f t="shared" si="494"/>
        <v>0.41421520796588934</v>
      </c>
      <c r="S1192" s="150">
        <f t="shared" si="494"/>
        <v>0.13603568468776131</v>
      </c>
      <c r="T1192" s="150">
        <f t="shared" si="494"/>
        <v>0.35178024998211732</v>
      </c>
      <c r="U1192" s="150">
        <f t="shared" si="494"/>
        <v>0.7852961966856904</v>
      </c>
      <c r="V1192" s="150">
        <f t="shared" si="494"/>
        <v>0.9041295371247533</v>
      </c>
      <c r="W1192" s="150">
        <f t="shared" si="494"/>
        <v>5.0292037722114477E-2</v>
      </c>
      <c r="X1192" s="150">
        <f t="shared" si="494"/>
        <v>1.1210237808491077</v>
      </c>
      <c r="Y1192" s="150">
        <f t="shared" si="494"/>
        <v>0.25115736780409864</v>
      </c>
      <c r="Z1192" s="150">
        <f t="shared" si="494"/>
        <v>0.1470360317524857</v>
      </c>
      <c r="AA1192" s="150">
        <f t="shared" si="494"/>
        <v>0.18842580922709126</v>
      </c>
      <c r="AB1192" s="150" t="s">
        <v>925</v>
      </c>
      <c r="AC1192" s="146" t="s">
        <v>2190</v>
      </c>
      <c r="AD1192" s="150" t="s">
        <v>275</v>
      </c>
      <c r="AE1192" s="145" t="s">
        <v>275</v>
      </c>
      <c r="AF1192" s="149" t="s">
        <v>275</v>
      </c>
      <c r="AG1192" s="146" t="s">
        <v>275</v>
      </c>
      <c r="AH1192" s="152" t="s">
        <v>275</v>
      </c>
      <c r="AI1192" s="149" t="s">
        <v>275</v>
      </c>
      <c r="AJ1192" s="94"/>
    </row>
    <row r="1193" spans="1:36" outlineLevel="1" x14ac:dyDescent="0.3">
      <c r="A1193" s="482">
        <v>1176</v>
      </c>
      <c r="B1193" s="483" t="s">
        <v>275</v>
      </c>
      <c r="C1193" s="483" t="s">
        <v>4350</v>
      </c>
      <c r="D1193" s="482" t="s">
        <v>3105</v>
      </c>
      <c r="E1193" s="483" t="s">
        <v>275</v>
      </c>
      <c r="F1193" s="740" t="s">
        <v>275</v>
      </c>
      <c r="G1193" s="740" t="s">
        <v>275</v>
      </c>
      <c r="H1193" s="740" t="s">
        <v>275</v>
      </c>
      <c r="I1193" s="740" t="s">
        <v>275</v>
      </c>
      <c r="J1193" s="486" t="s">
        <v>275</v>
      </c>
      <c r="K1193" s="486" t="s">
        <v>1351</v>
      </c>
      <c r="L1193" s="486" t="s">
        <v>1351</v>
      </c>
      <c r="M1193" s="486" t="s">
        <v>1351</v>
      </c>
      <c r="N1193" s="486" t="s">
        <v>1351</v>
      </c>
      <c r="O1193" s="486" t="s">
        <v>1351</v>
      </c>
      <c r="P1193" s="486" t="s">
        <v>1351</v>
      </c>
      <c r="Q1193" s="486" t="s">
        <v>1351</v>
      </c>
      <c r="R1193" s="486" t="s">
        <v>1351</v>
      </c>
      <c r="S1193" s="486" t="s">
        <v>1351</v>
      </c>
      <c r="T1193" s="486" t="s">
        <v>1351</v>
      </c>
      <c r="U1193" s="486" t="s">
        <v>1351</v>
      </c>
      <c r="V1193" s="486" t="s">
        <v>1351</v>
      </c>
      <c r="W1193" s="486" t="s">
        <v>1351</v>
      </c>
      <c r="X1193" s="486" t="s">
        <v>1351</v>
      </c>
      <c r="Y1193" s="486" t="s">
        <v>1351</v>
      </c>
      <c r="Z1193" s="486" t="s">
        <v>1351</v>
      </c>
      <c r="AA1193" s="486" t="s">
        <v>1351</v>
      </c>
      <c r="AB1193" s="486" t="s">
        <v>275</v>
      </c>
      <c r="AC1193" s="316" t="s">
        <v>3121</v>
      </c>
      <c r="AD1193" s="486" t="s">
        <v>275</v>
      </c>
      <c r="AE1193" s="482" t="s">
        <v>275</v>
      </c>
      <c r="AF1193" s="485" t="s">
        <v>275</v>
      </c>
      <c r="AG1193" s="483" t="s">
        <v>275</v>
      </c>
      <c r="AH1193" s="487" t="s">
        <v>275</v>
      </c>
      <c r="AI1193" s="485" t="s">
        <v>275</v>
      </c>
      <c r="AJ1193" s="94"/>
    </row>
    <row r="1194" spans="1:36" ht="26" outlineLevel="1" x14ac:dyDescent="0.3">
      <c r="A1194" s="211">
        <v>1177</v>
      </c>
      <c r="B1194" s="210" t="s">
        <v>923</v>
      </c>
      <c r="C1194" s="211" t="s">
        <v>4314</v>
      </c>
      <c r="D1194" s="211" t="s">
        <v>4315</v>
      </c>
      <c r="E1194" s="210" t="s">
        <v>275</v>
      </c>
      <c r="F1194" s="931" t="s">
        <v>275</v>
      </c>
      <c r="G1194" s="931" t="s">
        <v>275</v>
      </c>
      <c r="H1194" s="931" t="s">
        <v>275</v>
      </c>
      <c r="I1194" s="931" t="s">
        <v>275</v>
      </c>
      <c r="J1194" s="932" t="s">
        <v>925</v>
      </c>
      <c r="K1194" s="932">
        <f>K1201*K1195</f>
        <v>1.0477385124600861E-2</v>
      </c>
      <c r="L1194" s="932">
        <f t="shared" ref="L1194:N1194" si="495">L1201*L1195</f>
        <v>4.2104418353106299E-4</v>
      </c>
      <c r="M1194" s="932">
        <f t="shared" si="495"/>
        <v>5.2054812363777105E-4</v>
      </c>
      <c r="N1194" s="932">
        <f t="shared" si="495"/>
        <v>0.2222584005081891</v>
      </c>
      <c r="O1194" s="932">
        <f>O1201*O1195</f>
        <v>8.266672650552899E-3</v>
      </c>
      <c r="P1194" s="932">
        <f t="shared" ref="P1194" si="496">P1201*P1195</f>
        <v>3.8461794811843544E-3</v>
      </c>
      <c r="Q1194" s="932">
        <f t="shared" ref="Q1194" si="497">Q1201*Q1195</f>
        <v>1.3821933814545814E-2</v>
      </c>
      <c r="R1194" s="932">
        <f>R1201*R1195</f>
        <v>0</v>
      </c>
      <c r="S1194" s="932">
        <f t="shared" ref="S1194" si="498">S1201*S1195</f>
        <v>6.0064805807741361E-3</v>
      </c>
      <c r="T1194" s="932">
        <f t="shared" ref="T1194" si="499">T1201*T1195</f>
        <v>4.0187927149199784E-3</v>
      </c>
      <c r="U1194" s="932">
        <f t="shared" ref="U1194" si="500">U1201*U1195</f>
        <v>4.1499074654039521E-2</v>
      </c>
      <c r="V1194" s="932">
        <f>V1201*V1195</f>
        <v>1.7527592235125886E-2</v>
      </c>
      <c r="W1194" s="932">
        <f t="shared" ref="W1194" si="501">W1201*W1195</f>
        <v>1.8989264696096585E-3</v>
      </c>
      <c r="X1194" s="932">
        <f t="shared" ref="X1194" si="502">X1201*X1195</f>
        <v>5.2188621013581548E-3</v>
      </c>
      <c r="Y1194" s="932">
        <f t="shared" ref="Y1194" si="503">Y1201*Y1195</f>
        <v>6.9146052694196896E-3</v>
      </c>
      <c r="Z1194" s="932">
        <f>Z1201*Z1195</f>
        <v>1.7878505267430179E-4</v>
      </c>
      <c r="AA1194" s="932">
        <f t="shared" ref="AA1194" si="504">AA1201*AA1195</f>
        <v>0</v>
      </c>
      <c r="AB1194" s="932" t="s">
        <v>925</v>
      </c>
      <c r="AC1194" s="210" t="s">
        <v>4317</v>
      </c>
      <c r="AD1194" s="931" t="s">
        <v>275</v>
      </c>
      <c r="AE1194" s="210" t="s">
        <v>275</v>
      </c>
      <c r="AF1194" s="210" t="s">
        <v>275</v>
      </c>
      <c r="AG1194" s="210" t="s">
        <v>275</v>
      </c>
      <c r="AH1194" s="210" t="s">
        <v>275</v>
      </c>
      <c r="AI1194" s="210" t="s">
        <v>275</v>
      </c>
      <c r="AJ1194" s="94"/>
    </row>
    <row r="1195" spans="1:36" outlineLevel="1" x14ac:dyDescent="0.3">
      <c r="A1195" s="357">
        <v>1178</v>
      </c>
      <c r="B1195" s="358" t="s">
        <v>275</v>
      </c>
      <c r="C1195" s="357" t="s">
        <v>4314</v>
      </c>
      <c r="D1195" s="357" t="s">
        <v>4315</v>
      </c>
      <c r="E1195" s="358" t="s">
        <v>275</v>
      </c>
      <c r="F1195" s="359" t="s">
        <v>275</v>
      </c>
      <c r="G1195" s="359" t="s">
        <v>275</v>
      </c>
      <c r="H1195" s="359" t="s">
        <v>275</v>
      </c>
      <c r="I1195" s="359" t="s">
        <v>275</v>
      </c>
      <c r="J1195" s="362" t="s">
        <v>275</v>
      </c>
      <c r="K1195" s="927">
        <v>0.24161634470088597</v>
      </c>
      <c r="L1195" s="927">
        <v>0.24161634470088597</v>
      </c>
      <c r="M1195" s="927">
        <v>0.24161634470088597</v>
      </c>
      <c r="N1195" s="927">
        <v>0.24161634470088597</v>
      </c>
      <c r="O1195" s="927">
        <v>0.24161634470088597</v>
      </c>
      <c r="P1195" s="927">
        <v>0.24161634470088597</v>
      </c>
      <c r="Q1195" s="927">
        <v>0.33333333333333331</v>
      </c>
      <c r="R1195" s="927">
        <v>0</v>
      </c>
      <c r="S1195" s="927">
        <v>0.24161634470088597</v>
      </c>
      <c r="T1195" s="927">
        <v>0.24161634470088597</v>
      </c>
      <c r="U1195" s="927">
        <v>0.24161634470088597</v>
      </c>
      <c r="V1195" s="927">
        <v>0.24161634470088597</v>
      </c>
      <c r="W1195" s="927">
        <v>0.24161634470088597</v>
      </c>
      <c r="X1195" s="927">
        <v>0.24161634470088597</v>
      </c>
      <c r="Y1195" s="927">
        <v>0.39151570076932452</v>
      </c>
      <c r="Z1195" s="927">
        <v>0.24161634470088597</v>
      </c>
      <c r="AA1195" s="927">
        <v>0.24161634470088597</v>
      </c>
      <c r="AB1195" s="362" t="s">
        <v>275</v>
      </c>
      <c r="AC1195" s="358" t="s">
        <v>4316</v>
      </c>
      <c r="AD1195" s="359" t="s">
        <v>275</v>
      </c>
      <c r="AE1195" s="357" t="s">
        <v>275</v>
      </c>
      <c r="AF1195" s="357" t="s">
        <v>275</v>
      </c>
      <c r="AG1195" s="357" t="s">
        <v>275</v>
      </c>
      <c r="AH1195" s="357" t="s">
        <v>275</v>
      </c>
      <c r="AI1195" s="357" t="s">
        <v>275</v>
      </c>
      <c r="AJ1195" s="94"/>
    </row>
    <row r="1196" spans="1:36" s="21" customFormat="1" x14ac:dyDescent="0.3">
      <c r="A1196" s="411">
        <v>1179</v>
      </c>
      <c r="B1196" s="197" t="s">
        <v>275</v>
      </c>
      <c r="C1196" s="411" t="s">
        <v>4342</v>
      </c>
      <c r="D1196" s="411" t="s">
        <v>4343</v>
      </c>
      <c r="E1196" s="197" t="s">
        <v>275</v>
      </c>
      <c r="F1196" s="419" t="s">
        <v>275</v>
      </c>
      <c r="G1196" s="419" t="s">
        <v>275</v>
      </c>
      <c r="H1196" s="419" t="s">
        <v>275</v>
      </c>
      <c r="I1196" s="419" t="s">
        <v>275</v>
      </c>
      <c r="J1196" s="414" t="s">
        <v>925</v>
      </c>
      <c r="K1196" s="923" t="s">
        <v>1351</v>
      </c>
      <c r="L1196" s="923" t="s">
        <v>1351</v>
      </c>
      <c r="M1196" s="923" t="s">
        <v>1351</v>
      </c>
      <c r="N1196" s="923" t="s">
        <v>1351</v>
      </c>
      <c r="O1196" s="923" t="s">
        <v>1351</v>
      </c>
      <c r="P1196" s="923" t="s">
        <v>1351</v>
      </c>
      <c r="Q1196" s="923" t="s">
        <v>1351</v>
      </c>
      <c r="R1196" s="923" t="s">
        <v>1351</v>
      </c>
      <c r="S1196" s="923" t="s">
        <v>1351</v>
      </c>
      <c r="T1196" s="923" t="s">
        <v>1351</v>
      </c>
      <c r="U1196" s="923" t="s">
        <v>1351</v>
      </c>
      <c r="V1196" s="923" t="s">
        <v>1351</v>
      </c>
      <c r="W1196" s="923" t="s">
        <v>1351</v>
      </c>
      <c r="X1196" s="923" t="s">
        <v>1351</v>
      </c>
      <c r="Y1196" s="923" t="s">
        <v>1351</v>
      </c>
      <c r="Z1196" s="923" t="s">
        <v>1351</v>
      </c>
      <c r="AA1196" s="923" t="s">
        <v>1351</v>
      </c>
      <c r="AB1196" s="414" t="s">
        <v>925</v>
      </c>
      <c r="AC1196" s="197" t="s">
        <v>1345</v>
      </c>
      <c r="AD1196" s="419" t="s">
        <v>275</v>
      </c>
      <c r="AE1196" s="197" t="s">
        <v>275</v>
      </c>
      <c r="AF1196" s="197" t="s">
        <v>275</v>
      </c>
      <c r="AG1196" s="197" t="s">
        <v>275</v>
      </c>
      <c r="AH1196" s="197" t="s">
        <v>275</v>
      </c>
      <c r="AI1196" s="197" t="s">
        <v>275</v>
      </c>
    </row>
    <row r="1197" spans="1:36" ht="39" outlineLevel="1" x14ac:dyDescent="0.3">
      <c r="A1197" s="165">
        <v>1180</v>
      </c>
      <c r="B1197" s="166" t="s">
        <v>923</v>
      </c>
      <c r="C1197" s="293" t="s">
        <v>219</v>
      </c>
      <c r="D1197" s="187" t="s">
        <v>4351</v>
      </c>
      <c r="E1197" s="188" t="s">
        <v>4023</v>
      </c>
      <c r="F1197" s="189">
        <v>5</v>
      </c>
      <c r="G1197" s="190">
        <v>53</v>
      </c>
      <c r="H1197" s="190">
        <v>687</v>
      </c>
      <c r="I1197" s="190">
        <v>687</v>
      </c>
      <c r="J1197" s="170" t="s">
        <v>925</v>
      </c>
      <c r="K1197" s="170">
        <v>7.6334746737045989E-2</v>
      </c>
      <c r="L1197" s="170">
        <v>0.12667897976522211</v>
      </c>
      <c r="M1197" s="170">
        <v>4.838767342795406E-2</v>
      </c>
      <c r="N1197" s="170">
        <v>0.36112046522847963</v>
      </c>
      <c r="O1197" s="170">
        <v>0.16661565308414444</v>
      </c>
      <c r="P1197" s="170">
        <v>0.13187788637352918</v>
      </c>
      <c r="Q1197" s="170">
        <v>0.30760597393219574</v>
      </c>
      <c r="R1197" s="170">
        <v>0.40907318051500868</v>
      </c>
      <c r="S1197" s="170">
        <v>0.12479677000509505</v>
      </c>
      <c r="T1197" s="170">
        <v>0.34202094935947008</v>
      </c>
      <c r="U1197" s="170">
        <v>0.6968250667918956</v>
      </c>
      <c r="V1197" s="170">
        <v>0.8866019448896274</v>
      </c>
      <c r="W1197" s="170">
        <v>4.7816508105912807E-2</v>
      </c>
      <c r="X1197" s="170">
        <v>1.1153720738092583</v>
      </c>
      <c r="Y1197" s="170">
        <v>0.23810851980963255</v>
      </c>
      <c r="Z1197" s="170">
        <v>0.14469872891244559</v>
      </c>
      <c r="AA1197" s="170">
        <v>0.17963967805883138</v>
      </c>
      <c r="AB1197" s="170" t="s">
        <v>925</v>
      </c>
      <c r="AC1197" s="191" t="s">
        <v>1923</v>
      </c>
      <c r="AD1197" s="241" t="s">
        <v>275</v>
      </c>
      <c r="AE1197" s="193" t="s">
        <v>275</v>
      </c>
      <c r="AF1197" s="192" t="s">
        <v>275</v>
      </c>
      <c r="AG1197" s="191" t="s">
        <v>275</v>
      </c>
      <c r="AH1197" s="194" t="s">
        <v>275</v>
      </c>
      <c r="AI1197" s="169" t="s">
        <v>275</v>
      </c>
      <c r="AJ1197" s="94"/>
    </row>
    <row r="1198" spans="1:36" ht="26" outlineLevel="1" x14ac:dyDescent="0.3">
      <c r="A1198" s="807">
        <v>1181</v>
      </c>
      <c r="B1198" s="808" t="s">
        <v>275</v>
      </c>
      <c r="C1198" s="808" t="s">
        <v>1414</v>
      </c>
      <c r="D1198" s="807" t="s">
        <v>1423</v>
      </c>
      <c r="E1198" s="808" t="s">
        <v>275</v>
      </c>
      <c r="F1198" s="809" t="s">
        <v>275</v>
      </c>
      <c r="G1198" s="809" t="s">
        <v>275</v>
      </c>
      <c r="H1198" s="809" t="s">
        <v>275</v>
      </c>
      <c r="I1198" s="809" t="s">
        <v>275</v>
      </c>
      <c r="J1198" s="810" t="s">
        <v>925</v>
      </c>
      <c r="K1198" s="811" t="s">
        <v>1351</v>
      </c>
      <c r="L1198" s="811" t="s">
        <v>1351</v>
      </c>
      <c r="M1198" s="811" t="s">
        <v>1351</v>
      </c>
      <c r="N1198" s="811" t="s">
        <v>1351</v>
      </c>
      <c r="O1198" s="811" t="s">
        <v>1351</v>
      </c>
      <c r="P1198" s="811" t="s">
        <v>1351</v>
      </c>
      <c r="Q1198" s="811" t="s">
        <v>1351</v>
      </c>
      <c r="R1198" s="811" t="s">
        <v>1351</v>
      </c>
      <c r="S1198" s="811" t="s">
        <v>1351</v>
      </c>
      <c r="T1198" s="811" t="s">
        <v>1351</v>
      </c>
      <c r="U1198" s="811" t="s">
        <v>1351</v>
      </c>
      <c r="V1198" s="811" t="s">
        <v>1351</v>
      </c>
      <c r="W1198" s="811" t="s">
        <v>1351</v>
      </c>
      <c r="X1198" s="811" t="s">
        <v>1351</v>
      </c>
      <c r="Y1198" s="811" t="s">
        <v>1351</v>
      </c>
      <c r="Z1198" s="811" t="s">
        <v>1351</v>
      </c>
      <c r="AA1198" s="811" t="s">
        <v>1351</v>
      </c>
      <c r="AB1198" s="810" t="s">
        <v>925</v>
      </c>
      <c r="AC1198" s="808" t="s">
        <v>1344</v>
      </c>
      <c r="AD1198" s="810" t="s">
        <v>275</v>
      </c>
      <c r="AE1198" s="807" t="s">
        <v>275</v>
      </c>
      <c r="AF1198" s="809" t="s">
        <v>275</v>
      </c>
      <c r="AG1198" s="808" t="s">
        <v>275</v>
      </c>
      <c r="AH1198" s="411" t="s">
        <v>275</v>
      </c>
      <c r="AI1198" s="809" t="s">
        <v>275</v>
      </c>
      <c r="AJ1198" s="94"/>
    </row>
    <row r="1199" spans="1:36" outlineLevel="1" x14ac:dyDescent="0.3">
      <c r="A1199" s="411">
        <v>1182</v>
      </c>
      <c r="B1199" s="197" t="s">
        <v>275</v>
      </c>
      <c r="C1199" s="411" t="s">
        <v>4344</v>
      </c>
      <c r="D1199" s="411" t="s">
        <v>4345</v>
      </c>
      <c r="E1199" s="197" t="s">
        <v>275</v>
      </c>
      <c r="F1199" s="419" t="s">
        <v>275</v>
      </c>
      <c r="G1199" s="419" t="s">
        <v>275</v>
      </c>
      <c r="H1199" s="419" t="s">
        <v>275</v>
      </c>
      <c r="I1199" s="419" t="s">
        <v>275</v>
      </c>
      <c r="J1199" s="414" t="s">
        <v>925</v>
      </c>
      <c r="K1199" s="923" t="s">
        <v>1351</v>
      </c>
      <c r="L1199" s="923" t="s">
        <v>1351</v>
      </c>
      <c r="M1199" s="923" t="s">
        <v>1351</v>
      </c>
      <c r="N1199" s="923" t="s">
        <v>1351</v>
      </c>
      <c r="O1199" s="923" t="s">
        <v>1351</v>
      </c>
      <c r="P1199" s="923" t="s">
        <v>1351</v>
      </c>
      <c r="Q1199" s="923" t="s">
        <v>1351</v>
      </c>
      <c r="R1199" s="923" t="s">
        <v>1351</v>
      </c>
      <c r="S1199" s="923" t="s">
        <v>1351</v>
      </c>
      <c r="T1199" s="923" t="s">
        <v>1351</v>
      </c>
      <c r="U1199" s="923" t="s">
        <v>1351</v>
      </c>
      <c r="V1199" s="923" t="s">
        <v>1351</v>
      </c>
      <c r="W1199" s="923" t="s">
        <v>1351</v>
      </c>
      <c r="X1199" s="923" t="s">
        <v>1351</v>
      </c>
      <c r="Y1199" s="923" t="s">
        <v>1351</v>
      </c>
      <c r="Z1199" s="923" t="s">
        <v>1351</v>
      </c>
      <c r="AA1199" s="923" t="s">
        <v>1351</v>
      </c>
      <c r="AB1199" s="414" t="s">
        <v>925</v>
      </c>
      <c r="AC1199" s="197" t="s">
        <v>1345</v>
      </c>
      <c r="AD1199" s="419" t="s">
        <v>275</v>
      </c>
      <c r="AE1199" s="197" t="s">
        <v>275</v>
      </c>
      <c r="AF1199" s="197" t="s">
        <v>275</v>
      </c>
      <c r="AG1199" s="197" t="s">
        <v>275</v>
      </c>
      <c r="AH1199" s="197" t="s">
        <v>275</v>
      </c>
      <c r="AI1199" s="197" t="s">
        <v>275</v>
      </c>
      <c r="AJ1199" s="94"/>
    </row>
    <row r="1200" spans="1:36" ht="26" outlineLevel="1" x14ac:dyDescent="0.3">
      <c r="A1200" s="165">
        <v>1183</v>
      </c>
      <c r="B1200" s="166" t="s">
        <v>923</v>
      </c>
      <c r="C1200" s="293" t="s">
        <v>1413</v>
      </c>
      <c r="D1200" s="188" t="s">
        <v>1422</v>
      </c>
      <c r="E1200" s="188" t="s">
        <v>4024</v>
      </c>
      <c r="F1200" s="189">
        <v>5</v>
      </c>
      <c r="G1200" s="190">
        <v>53</v>
      </c>
      <c r="H1200" s="190">
        <v>692</v>
      </c>
      <c r="I1200" s="190">
        <v>692</v>
      </c>
      <c r="J1200" s="170" t="s">
        <v>925</v>
      </c>
      <c r="K1200" s="170">
        <v>7.1917576163600986E-4</v>
      </c>
      <c r="L1200" s="170">
        <v>3.5924860323559632E-3</v>
      </c>
      <c r="M1200" s="170">
        <v>7.5319682291216036E-3</v>
      </c>
      <c r="N1200" s="170">
        <v>1.0715563901027124E-2</v>
      </c>
      <c r="O1200" s="170">
        <v>5.8722310617067772E-4</v>
      </c>
      <c r="P1200" s="170">
        <v>1.5043616802924487E-3</v>
      </c>
      <c r="Q1200" s="170">
        <v>8.7846593545610457E-3</v>
      </c>
      <c r="R1200" s="170">
        <v>5.1420274508806743E-3</v>
      </c>
      <c r="S1200" s="170">
        <v>5.2324341018921078E-3</v>
      </c>
      <c r="T1200" s="170">
        <v>5.7405079077272178E-3</v>
      </c>
      <c r="U1200" s="170">
        <v>4.6972055239755256E-2</v>
      </c>
      <c r="V1200" s="170">
        <v>0</v>
      </c>
      <c r="W1200" s="170">
        <v>5.7660314659201454E-4</v>
      </c>
      <c r="X1200" s="170">
        <v>4.3284493849121729E-4</v>
      </c>
      <c r="Y1200" s="170">
        <v>6.1342427250464108E-3</v>
      </c>
      <c r="Z1200" s="170">
        <v>2.1585177873658067E-3</v>
      </c>
      <c r="AA1200" s="170">
        <v>8.786131168259893E-3</v>
      </c>
      <c r="AB1200" s="170" t="s">
        <v>925</v>
      </c>
      <c r="AC1200" s="191" t="s">
        <v>1923</v>
      </c>
      <c r="AD1200" s="241" t="s">
        <v>275</v>
      </c>
      <c r="AE1200" s="193" t="s">
        <v>275</v>
      </c>
      <c r="AF1200" s="192" t="s">
        <v>275</v>
      </c>
      <c r="AG1200" s="191" t="s">
        <v>275</v>
      </c>
      <c r="AH1200" s="194" t="s">
        <v>275</v>
      </c>
      <c r="AI1200" s="169" t="s">
        <v>275</v>
      </c>
      <c r="AJ1200" s="94"/>
    </row>
    <row r="1201" spans="1:36" s="21" customFormat="1" ht="104" x14ac:dyDescent="0.3">
      <c r="A1201" s="171">
        <v>1184</v>
      </c>
      <c r="B1201" s="849" t="s">
        <v>275</v>
      </c>
      <c r="C1201" s="924" t="s">
        <v>275</v>
      </c>
      <c r="D1201" s="867" t="s">
        <v>1401</v>
      </c>
      <c r="E1201" s="867" t="s">
        <v>4310</v>
      </c>
      <c r="F1201" s="925">
        <v>5</v>
      </c>
      <c r="G1201" s="926">
        <v>53</v>
      </c>
      <c r="H1201" s="926">
        <v>702</v>
      </c>
      <c r="I1201" s="926">
        <v>702</v>
      </c>
      <c r="J1201" s="870" t="s">
        <v>925</v>
      </c>
      <c r="K1201" s="870">
        <v>4.3363726645114016E-2</v>
      </c>
      <c r="L1201" s="870">
        <v>1.7426146565221136E-3</v>
      </c>
      <c r="M1201" s="870">
        <v>2.1544408524274074E-3</v>
      </c>
      <c r="N1201" s="870">
        <v>0.91988147897584727</v>
      </c>
      <c r="O1201" s="870">
        <v>3.4214045663122666E-2</v>
      </c>
      <c r="P1201" s="870">
        <v>1.5918540138275053E-2</v>
      </c>
      <c r="Q1201" s="870">
        <v>4.1465801443637443E-2</v>
      </c>
      <c r="R1201" s="870">
        <v>4.231194990472438E-2</v>
      </c>
      <c r="S1201" s="870">
        <v>2.4859578884077502E-2</v>
      </c>
      <c r="T1201" s="870">
        <v>1.6632950555953187E-2</v>
      </c>
      <c r="U1201" s="870">
        <v>0.17175607347844854</v>
      </c>
      <c r="V1201" s="870">
        <v>7.2543073428349966E-2</v>
      </c>
      <c r="W1201" s="870">
        <v>7.859263295951581E-3</v>
      </c>
      <c r="X1201" s="870">
        <v>2.1599789152587978E-2</v>
      </c>
      <c r="Y1201" s="870">
        <v>1.7661118713330162E-2</v>
      </c>
      <c r="Z1201" s="870">
        <v>7.3995429777580859E-4</v>
      </c>
      <c r="AA1201" s="870">
        <v>0</v>
      </c>
      <c r="AB1201" s="870" t="s">
        <v>925</v>
      </c>
      <c r="AC1201" s="840" t="s">
        <v>4322</v>
      </c>
      <c r="AD1201" s="839" t="s">
        <v>275</v>
      </c>
      <c r="AE1201" s="840" t="s">
        <v>275</v>
      </c>
      <c r="AF1201" s="840" t="s">
        <v>275</v>
      </c>
      <c r="AG1201" s="840" t="s">
        <v>275</v>
      </c>
      <c r="AH1201" s="849" t="s">
        <v>275</v>
      </c>
      <c r="AI1201" s="131" t="s">
        <v>275</v>
      </c>
    </row>
    <row r="1202" spans="1:36" x14ac:dyDescent="0.3">
      <c r="A1202" s="138">
        <v>1185</v>
      </c>
      <c r="B1202" s="138" t="s">
        <v>923</v>
      </c>
      <c r="C1202" s="172" t="s">
        <v>4281</v>
      </c>
      <c r="D1202" s="138" t="s">
        <v>4282</v>
      </c>
      <c r="E1202" s="172" t="s">
        <v>275</v>
      </c>
      <c r="F1202" s="141" t="s">
        <v>275</v>
      </c>
      <c r="G1202" s="141" t="s">
        <v>275</v>
      </c>
      <c r="H1202" s="141" t="s">
        <v>275</v>
      </c>
      <c r="I1202" s="141" t="s">
        <v>275</v>
      </c>
      <c r="J1202" s="244" t="s">
        <v>275</v>
      </c>
      <c r="K1202" s="244" t="s">
        <v>275</v>
      </c>
      <c r="L1202" s="244" t="s">
        <v>275</v>
      </c>
      <c r="M1202" s="244" t="s">
        <v>275</v>
      </c>
      <c r="N1202" s="244" t="s">
        <v>275</v>
      </c>
      <c r="O1202" s="244" t="s">
        <v>275</v>
      </c>
      <c r="P1202" s="244" t="s">
        <v>275</v>
      </c>
      <c r="Q1202" s="244" t="s">
        <v>275</v>
      </c>
      <c r="R1202" s="244" t="s">
        <v>275</v>
      </c>
      <c r="S1202" s="244" t="s">
        <v>275</v>
      </c>
      <c r="T1202" s="244" t="s">
        <v>275</v>
      </c>
      <c r="U1202" s="244" t="s">
        <v>275</v>
      </c>
      <c r="V1202" s="244" t="s">
        <v>275</v>
      </c>
      <c r="W1202" s="244" t="s">
        <v>275</v>
      </c>
      <c r="X1202" s="244" t="s">
        <v>275</v>
      </c>
      <c r="Y1202" s="244" t="s">
        <v>275</v>
      </c>
      <c r="Z1202" s="244" t="s">
        <v>275</v>
      </c>
      <c r="AA1202" s="244" t="s">
        <v>275</v>
      </c>
      <c r="AB1202" s="244" t="s">
        <v>275</v>
      </c>
      <c r="AC1202" s="140" t="s">
        <v>275</v>
      </c>
      <c r="AD1202" s="341" t="s">
        <v>275</v>
      </c>
      <c r="AE1202" s="143" t="s">
        <v>275</v>
      </c>
      <c r="AF1202" s="142" t="s">
        <v>275</v>
      </c>
      <c r="AG1202" s="140" t="s">
        <v>275</v>
      </c>
      <c r="AH1202" s="144" t="s">
        <v>275</v>
      </c>
      <c r="AI1202" s="141" t="s">
        <v>275</v>
      </c>
      <c r="AJ1202" s="94"/>
    </row>
    <row r="1203" spans="1:36" ht="26" outlineLevel="1" x14ac:dyDescent="0.3">
      <c r="A1203" s="145">
        <v>1186</v>
      </c>
      <c r="B1203" s="146" t="s">
        <v>923</v>
      </c>
      <c r="C1203" s="342" t="s">
        <v>4352</v>
      </c>
      <c r="D1203" s="145" t="s">
        <v>4283</v>
      </c>
      <c r="E1203" s="146" t="s">
        <v>275</v>
      </c>
      <c r="F1203" s="149" t="s">
        <v>275</v>
      </c>
      <c r="G1203" s="149" t="s">
        <v>275</v>
      </c>
      <c r="H1203" s="149" t="s">
        <v>275</v>
      </c>
      <c r="I1203" s="149" t="s">
        <v>275</v>
      </c>
      <c r="J1203" s="150" t="s">
        <v>925</v>
      </c>
      <c r="K1203" s="150">
        <f>K1204</f>
        <v>4.9185836808851344E-2</v>
      </c>
      <c r="L1203" s="150">
        <f t="shared" ref="L1203:AA1203" si="505">L1204</f>
        <v>4.5173135665238029E-3</v>
      </c>
      <c r="M1203" s="150">
        <f t="shared" si="505"/>
        <v>1.2287498668409764E-2</v>
      </c>
      <c r="N1203" s="150">
        <f t="shared" si="505"/>
        <v>0.21454519135895406</v>
      </c>
      <c r="O1203" s="150">
        <f t="shared" si="505"/>
        <v>4.2819944153487263E-2</v>
      </c>
      <c r="P1203" s="150">
        <f t="shared" si="505"/>
        <v>3.6018972592205628E-2</v>
      </c>
      <c r="Q1203" s="150">
        <f t="shared" si="505"/>
        <v>5.0850178769973893E-2</v>
      </c>
      <c r="R1203" s="150">
        <f t="shared" si="505"/>
        <v>5.8436797029616273E-2</v>
      </c>
      <c r="S1203" s="150">
        <f t="shared" si="505"/>
        <v>8.4790461324015604E-2</v>
      </c>
      <c r="T1203" s="150">
        <f t="shared" si="505"/>
        <v>9.8648735967248824E-2</v>
      </c>
      <c r="U1203" s="150">
        <f t="shared" si="505"/>
        <v>0.23168422274017925</v>
      </c>
      <c r="V1203" s="150">
        <f t="shared" si="505"/>
        <v>0.40441931332012632</v>
      </c>
      <c r="W1203" s="150">
        <f t="shared" si="505"/>
        <v>1.1545160749157447E-2</v>
      </c>
      <c r="X1203" s="150">
        <f t="shared" si="505"/>
        <v>0.12855582475004648</v>
      </c>
      <c r="Y1203" s="150">
        <f t="shared" si="505"/>
        <v>5.6491555201542969E-2</v>
      </c>
      <c r="Z1203" s="150">
        <f t="shared" si="505"/>
        <v>1.7739590533917286E-3</v>
      </c>
      <c r="AA1203" s="150">
        <f t="shared" si="505"/>
        <v>0.25770707438472423</v>
      </c>
      <c r="AB1203" s="150" t="s">
        <v>925</v>
      </c>
      <c r="AC1203" s="146" t="s">
        <v>2190</v>
      </c>
      <c r="AD1203" s="150" t="s">
        <v>275</v>
      </c>
      <c r="AE1203" s="145" t="s">
        <v>275</v>
      </c>
      <c r="AF1203" s="149" t="s">
        <v>275</v>
      </c>
      <c r="AG1203" s="146" t="s">
        <v>275</v>
      </c>
      <c r="AH1203" s="152" t="s">
        <v>275</v>
      </c>
      <c r="AI1203" s="149" t="s">
        <v>275</v>
      </c>
      <c r="AJ1203" s="94"/>
    </row>
    <row r="1204" spans="1:36" ht="78" outlineLevel="1" x14ac:dyDescent="0.3">
      <c r="A1204" s="165">
        <v>1187</v>
      </c>
      <c r="B1204" s="166" t="s">
        <v>923</v>
      </c>
      <c r="C1204" s="166" t="s">
        <v>1280</v>
      </c>
      <c r="D1204" s="188" t="s">
        <v>1281</v>
      </c>
      <c r="E1204" s="188" t="s">
        <v>4020</v>
      </c>
      <c r="F1204" s="189">
        <v>5</v>
      </c>
      <c r="G1204" s="190">
        <v>53</v>
      </c>
      <c r="H1204" s="190">
        <v>693</v>
      </c>
      <c r="I1204" s="190">
        <v>693</v>
      </c>
      <c r="J1204" s="170" t="s">
        <v>925</v>
      </c>
      <c r="K1204" s="170">
        <v>4.9185836808851344E-2</v>
      </c>
      <c r="L1204" s="170">
        <v>4.5173135665238029E-3</v>
      </c>
      <c r="M1204" s="170">
        <v>1.2287498668409764E-2</v>
      </c>
      <c r="N1204" s="170">
        <v>0.21454519135895406</v>
      </c>
      <c r="O1204" s="170">
        <v>4.2819944153487263E-2</v>
      </c>
      <c r="P1204" s="170">
        <v>3.6018972592205628E-2</v>
      </c>
      <c r="Q1204" s="170">
        <v>5.0850178769973893E-2</v>
      </c>
      <c r="R1204" s="170">
        <v>5.8436797029616273E-2</v>
      </c>
      <c r="S1204" s="170">
        <v>8.4790461324015604E-2</v>
      </c>
      <c r="T1204" s="170">
        <v>9.8648735967248824E-2</v>
      </c>
      <c r="U1204" s="170">
        <v>0.23168422274017925</v>
      </c>
      <c r="V1204" s="170">
        <v>0.40441931332012632</v>
      </c>
      <c r="W1204" s="170">
        <v>1.1545160749157447E-2</v>
      </c>
      <c r="X1204" s="170">
        <v>0.12855582475004648</v>
      </c>
      <c r="Y1204" s="170">
        <v>5.6491555201542969E-2</v>
      </c>
      <c r="Z1204" s="170">
        <v>1.7739590533917286E-3</v>
      </c>
      <c r="AA1204" s="170">
        <v>0.25770707438472423</v>
      </c>
      <c r="AB1204" s="170" t="s">
        <v>925</v>
      </c>
      <c r="AC1204" s="191" t="s">
        <v>1923</v>
      </c>
      <c r="AD1204" s="241" t="s">
        <v>275</v>
      </c>
      <c r="AE1204" s="193" t="s">
        <v>275</v>
      </c>
      <c r="AF1204" s="192" t="s">
        <v>275</v>
      </c>
      <c r="AG1204" s="191" t="s">
        <v>275</v>
      </c>
      <c r="AH1204" s="194" t="s">
        <v>275</v>
      </c>
      <c r="AI1204" s="169" t="s">
        <v>275</v>
      </c>
      <c r="AJ1204" s="94"/>
    </row>
    <row r="1205" spans="1:36" x14ac:dyDescent="0.3">
      <c r="A1205" s="138">
        <v>1188</v>
      </c>
      <c r="B1205" s="138" t="s">
        <v>923</v>
      </c>
      <c r="C1205" s="172" t="s">
        <v>4284</v>
      </c>
      <c r="D1205" s="138" t="s">
        <v>4285</v>
      </c>
      <c r="E1205" s="172" t="s">
        <v>275</v>
      </c>
      <c r="F1205" s="141" t="s">
        <v>275</v>
      </c>
      <c r="G1205" s="141" t="s">
        <v>275</v>
      </c>
      <c r="H1205" s="141" t="s">
        <v>275</v>
      </c>
      <c r="I1205" s="141" t="s">
        <v>275</v>
      </c>
      <c r="J1205" s="244" t="s">
        <v>275</v>
      </c>
      <c r="K1205" s="244" t="s">
        <v>275</v>
      </c>
      <c r="L1205" s="244" t="s">
        <v>275</v>
      </c>
      <c r="M1205" s="244" t="s">
        <v>275</v>
      </c>
      <c r="N1205" s="244" t="s">
        <v>275</v>
      </c>
      <c r="O1205" s="244" t="s">
        <v>275</v>
      </c>
      <c r="P1205" s="244" t="s">
        <v>275</v>
      </c>
      <c r="Q1205" s="244" t="s">
        <v>275</v>
      </c>
      <c r="R1205" s="244" t="s">
        <v>275</v>
      </c>
      <c r="S1205" s="244" t="s">
        <v>275</v>
      </c>
      <c r="T1205" s="244" t="s">
        <v>275</v>
      </c>
      <c r="U1205" s="244" t="s">
        <v>275</v>
      </c>
      <c r="V1205" s="244" t="s">
        <v>275</v>
      </c>
      <c r="W1205" s="244" t="s">
        <v>275</v>
      </c>
      <c r="X1205" s="244" t="s">
        <v>275</v>
      </c>
      <c r="Y1205" s="244" t="s">
        <v>275</v>
      </c>
      <c r="Z1205" s="244" t="s">
        <v>275</v>
      </c>
      <c r="AA1205" s="244" t="s">
        <v>275</v>
      </c>
      <c r="AB1205" s="244" t="s">
        <v>275</v>
      </c>
      <c r="AC1205" s="140" t="s">
        <v>275</v>
      </c>
      <c r="AD1205" s="341" t="s">
        <v>275</v>
      </c>
      <c r="AE1205" s="143" t="s">
        <v>275</v>
      </c>
      <c r="AF1205" s="142" t="s">
        <v>275</v>
      </c>
      <c r="AG1205" s="140" t="s">
        <v>275</v>
      </c>
      <c r="AH1205" s="144" t="s">
        <v>275</v>
      </c>
      <c r="AI1205" s="141" t="s">
        <v>275</v>
      </c>
      <c r="AJ1205" s="94"/>
    </row>
    <row r="1206" spans="1:36" ht="26" outlineLevel="1" x14ac:dyDescent="0.3">
      <c r="A1206" s="145">
        <v>1189</v>
      </c>
      <c r="B1206" s="146" t="s">
        <v>923</v>
      </c>
      <c r="C1206" s="342" t="s">
        <v>4354</v>
      </c>
      <c r="D1206" s="145" t="s">
        <v>4353</v>
      </c>
      <c r="E1206" s="146" t="s">
        <v>275</v>
      </c>
      <c r="F1206" s="149" t="s">
        <v>275</v>
      </c>
      <c r="G1206" s="149" t="s">
        <v>275</v>
      </c>
      <c r="H1206" s="149" t="s">
        <v>275</v>
      </c>
      <c r="I1206" s="149" t="s">
        <v>275</v>
      </c>
      <c r="J1206" s="150" t="s">
        <v>925</v>
      </c>
      <c r="K1206" s="150">
        <f>SUM(K1207,K1209,K1211)</f>
        <v>0.30144965336622964</v>
      </c>
      <c r="L1206" s="150">
        <f t="shared" ref="L1206:AA1206" si="506">SUM(L1207,L1209,L1211)</f>
        <v>1.717884878123473E-2</v>
      </c>
      <c r="M1206" s="150">
        <f t="shared" si="506"/>
        <v>0.16411562802023288</v>
      </c>
      <c r="N1206" s="150">
        <f t="shared" si="506"/>
        <v>1.335177275432806</v>
      </c>
      <c r="O1206" s="150">
        <f t="shared" si="506"/>
        <v>0.77088613721410315</v>
      </c>
      <c r="P1206" s="150">
        <f t="shared" si="506"/>
        <v>0.10728625949272014</v>
      </c>
      <c r="Q1206" s="150">
        <f t="shared" si="506"/>
        <v>0.27320453844724202</v>
      </c>
      <c r="R1206" s="150">
        <f t="shared" si="506"/>
        <v>6.6370764533407192E-2</v>
      </c>
      <c r="S1206" s="150">
        <f t="shared" si="506"/>
        <v>0.54421404717574662</v>
      </c>
      <c r="T1206" s="150">
        <f t="shared" si="506"/>
        <v>0.68736853222014838</v>
      </c>
      <c r="U1206" s="150">
        <f t="shared" si="506"/>
        <v>0.66776963053267213</v>
      </c>
      <c r="V1206" s="150">
        <f t="shared" si="506"/>
        <v>0.58211494096448546</v>
      </c>
      <c r="W1206" s="150">
        <f t="shared" si="506"/>
        <v>0.764883116079071</v>
      </c>
      <c r="X1206" s="150">
        <f t="shared" si="506"/>
        <v>0.80329257456976</v>
      </c>
      <c r="Y1206" s="150">
        <f t="shared" si="506"/>
        <v>0.22841072116392072</v>
      </c>
      <c r="Z1206" s="150">
        <f t="shared" si="506"/>
        <v>2.2753572752564899E-2</v>
      </c>
      <c r="AA1206" s="150">
        <f t="shared" si="506"/>
        <v>0.1172358976200851</v>
      </c>
      <c r="AB1206" s="150" t="s">
        <v>925</v>
      </c>
      <c r="AC1206" s="146" t="s">
        <v>2190</v>
      </c>
      <c r="AD1206" s="150" t="s">
        <v>275</v>
      </c>
      <c r="AE1206" s="145" t="s">
        <v>275</v>
      </c>
      <c r="AF1206" s="149" t="s">
        <v>275</v>
      </c>
      <c r="AG1206" s="146" t="s">
        <v>275</v>
      </c>
      <c r="AH1206" s="152" t="s">
        <v>275</v>
      </c>
      <c r="AI1206" s="149" t="s">
        <v>275</v>
      </c>
      <c r="AJ1206" s="94"/>
    </row>
    <row r="1207" spans="1:36" outlineLevel="1" x14ac:dyDescent="0.3">
      <c r="A1207" s="287">
        <v>1190</v>
      </c>
      <c r="B1207" s="288" t="s">
        <v>923</v>
      </c>
      <c r="C1207" s="288" t="s">
        <v>1410</v>
      </c>
      <c r="D1207" s="287" t="s">
        <v>4355</v>
      </c>
      <c r="E1207" s="288" t="s">
        <v>275</v>
      </c>
      <c r="F1207" s="289" t="s">
        <v>275</v>
      </c>
      <c r="G1207" s="289" t="s">
        <v>275</v>
      </c>
      <c r="H1207" s="289" t="s">
        <v>275</v>
      </c>
      <c r="I1207" s="289" t="s">
        <v>275</v>
      </c>
      <c r="J1207" s="290" t="s">
        <v>925</v>
      </c>
      <c r="K1207" s="563">
        <f t="shared" ref="K1207:AA1207" si="507">K1208*K$1232</f>
        <v>1.8493627316114487E-3</v>
      </c>
      <c r="L1207" s="563">
        <f t="shared" si="507"/>
        <v>6.0529530825994009E-4</v>
      </c>
      <c r="M1207" s="563">
        <f t="shared" si="507"/>
        <v>3.4892741930589026E-4</v>
      </c>
      <c r="N1207" s="563">
        <f t="shared" si="507"/>
        <v>7.0921066903655763E-3</v>
      </c>
      <c r="O1207" s="563">
        <f t="shared" si="507"/>
        <v>7.0365018836649317E-3</v>
      </c>
      <c r="P1207" s="563">
        <f t="shared" si="507"/>
        <v>3.721393449228561E-3</v>
      </c>
      <c r="Q1207" s="563">
        <f t="shared" si="507"/>
        <v>0</v>
      </c>
      <c r="R1207" s="563">
        <f t="shared" si="507"/>
        <v>0</v>
      </c>
      <c r="S1207" s="563">
        <f t="shared" si="507"/>
        <v>5.344904866392209E-3</v>
      </c>
      <c r="T1207" s="563">
        <f t="shared" si="507"/>
        <v>0</v>
      </c>
      <c r="U1207" s="563">
        <f t="shared" si="507"/>
        <v>3.3456868913863225E-3</v>
      </c>
      <c r="V1207" s="563">
        <f t="shared" si="507"/>
        <v>1.0114021190954525E-3</v>
      </c>
      <c r="W1207" s="563">
        <f t="shared" si="507"/>
        <v>6.4933647757361762E-4</v>
      </c>
      <c r="X1207" s="563">
        <f t="shared" si="507"/>
        <v>4.7751465883007415E-3</v>
      </c>
      <c r="Y1207" s="563">
        <f t="shared" si="507"/>
        <v>0</v>
      </c>
      <c r="Z1207" s="563">
        <f t="shared" si="507"/>
        <v>2.8484115858456923E-4</v>
      </c>
      <c r="AA1207" s="563">
        <f t="shared" si="507"/>
        <v>4.1842541707218595E-3</v>
      </c>
      <c r="AB1207" s="290" t="s">
        <v>925</v>
      </c>
      <c r="AC1207" s="288" t="s">
        <v>1412</v>
      </c>
      <c r="AD1207" s="290" t="s">
        <v>275</v>
      </c>
      <c r="AE1207" s="287" t="s">
        <v>275</v>
      </c>
      <c r="AF1207" s="289" t="s">
        <v>275</v>
      </c>
      <c r="AG1207" s="288" t="s">
        <v>275</v>
      </c>
      <c r="AH1207" s="292" t="s">
        <v>275</v>
      </c>
      <c r="AI1207" s="289" t="s">
        <v>275</v>
      </c>
      <c r="AJ1207" s="94"/>
    </row>
    <row r="1208" spans="1:36" outlineLevel="1" x14ac:dyDescent="0.3">
      <c r="A1208" s="294">
        <v>1191</v>
      </c>
      <c r="B1208" s="295" t="s">
        <v>275</v>
      </c>
      <c r="C1208" s="295" t="s">
        <v>275</v>
      </c>
      <c r="D1208" s="294" t="s">
        <v>2260</v>
      </c>
      <c r="E1208" s="295" t="s">
        <v>275</v>
      </c>
      <c r="F1208" s="305" t="s">
        <v>275</v>
      </c>
      <c r="G1208" s="305" t="s">
        <v>275</v>
      </c>
      <c r="H1208" s="305" t="s">
        <v>275</v>
      </c>
      <c r="I1208" s="305" t="s">
        <v>275</v>
      </c>
      <c r="J1208" s="298" t="s">
        <v>275</v>
      </c>
      <c r="K1208" s="564">
        <v>4.9067983682709714E-3</v>
      </c>
      <c r="L1208" s="564">
        <v>4.9067983682709714E-3</v>
      </c>
      <c r="M1208" s="564">
        <v>4.9067983682709714E-3</v>
      </c>
      <c r="N1208" s="564">
        <v>4.9067983682709714E-3</v>
      </c>
      <c r="O1208" s="564">
        <v>4.9067983682709714E-3</v>
      </c>
      <c r="P1208" s="564">
        <v>4.9067983682709714E-3</v>
      </c>
      <c r="Q1208" s="564">
        <v>0</v>
      </c>
      <c r="R1208" s="564">
        <v>0</v>
      </c>
      <c r="S1208" s="564">
        <v>2.4533991841354859E-2</v>
      </c>
      <c r="T1208" s="564">
        <v>0</v>
      </c>
      <c r="U1208" s="564">
        <v>4.9067983682709714E-3</v>
      </c>
      <c r="V1208" s="564">
        <v>4.9067983682709714E-3</v>
      </c>
      <c r="W1208" s="564">
        <v>4.9067983682709714E-3</v>
      </c>
      <c r="X1208" s="564">
        <v>4.9067983682709714E-3</v>
      </c>
      <c r="Y1208" s="564">
        <v>0</v>
      </c>
      <c r="Z1208" s="564">
        <v>4.9067983682709714E-3</v>
      </c>
      <c r="AA1208" s="564">
        <v>4.9067983682709714E-3</v>
      </c>
      <c r="AB1208" s="298" t="s">
        <v>275</v>
      </c>
      <c r="AC1208" s="295" t="s">
        <v>1411</v>
      </c>
      <c r="AD1208" s="298" t="s">
        <v>275</v>
      </c>
      <c r="AE1208" s="294" t="s">
        <v>275</v>
      </c>
      <c r="AF1208" s="305" t="s">
        <v>275</v>
      </c>
      <c r="AG1208" s="295" t="s">
        <v>275</v>
      </c>
      <c r="AH1208" s="357" t="s">
        <v>275</v>
      </c>
      <c r="AI1208" s="305" t="s">
        <v>275</v>
      </c>
      <c r="AJ1208" s="94"/>
    </row>
    <row r="1209" spans="1:36" ht="52" outlineLevel="1" x14ac:dyDescent="0.3">
      <c r="A1209" s="165">
        <v>1192</v>
      </c>
      <c r="B1209" s="166" t="s">
        <v>923</v>
      </c>
      <c r="C1209" s="293" t="s">
        <v>217</v>
      </c>
      <c r="D1209" s="187" t="s">
        <v>4356</v>
      </c>
      <c r="E1209" s="188" t="s">
        <v>4022</v>
      </c>
      <c r="F1209" s="189">
        <v>5</v>
      </c>
      <c r="G1209" s="190">
        <v>53</v>
      </c>
      <c r="H1209" s="190">
        <v>720</v>
      </c>
      <c r="I1209" s="190">
        <v>720</v>
      </c>
      <c r="J1209" s="170" t="s">
        <v>925</v>
      </c>
      <c r="K1209" s="170">
        <v>0.25496466717311311</v>
      </c>
      <c r="L1209" s="170">
        <v>1.9643407962576E-3</v>
      </c>
      <c r="M1209" s="170">
        <v>0.15534510075071187</v>
      </c>
      <c r="N1209" s="170">
        <v>1.1569123650685271</v>
      </c>
      <c r="O1209" s="170">
        <v>0.59401889136829233</v>
      </c>
      <c r="P1209" s="170">
        <v>1.3746511908529711E-2</v>
      </c>
      <c r="Q1209" s="170">
        <v>0.27320453844724202</v>
      </c>
      <c r="R1209" s="170">
        <v>6.6370764533407192E-2</v>
      </c>
      <c r="S1209" s="170">
        <v>0.53886914230935445</v>
      </c>
      <c r="T1209" s="170">
        <v>0.68736853222014838</v>
      </c>
      <c r="U1209" s="170">
        <v>0.58367352202232736</v>
      </c>
      <c r="V1209" s="170">
        <v>0.55669266293421815</v>
      </c>
      <c r="W1209" s="170">
        <v>0.74856160344190692</v>
      </c>
      <c r="X1209" s="170">
        <v>0.68326602735268127</v>
      </c>
      <c r="Y1209" s="170">
        <v>5.5006359578385532E-2</v>
      </c>
      <c r="Z1209" s="170">
        <v>1.5593897099050697E-2</v>
      </c>
      <c r="AA1209" s="170">
        <v>1.206183196504019E-2</v>
      </c>
      <c r="AB1209" s="170" t="s">
        <v>925</v>
      </c>
      <c r="AC1209" s="191" t="s">
        <v>1923</v>
      </c>
      <c r="AD1209" s="241" t="s">
        <v>275</v>
      </c>
      <c r="AE1209" s="193" t="s">
        <v>275</v>
      </c>
      <c r="AF1209" s="192" t="s">
        <v>275</v>
      </c>
      <c r="AG1209" s="191" t="s">
        <v>275</v>
      </c>
      <c r="AH1209" s="194" t="s">
        <v>275</v>
      </c>
      <c r="AI1209" s="169" t="s">
        <v>275</v>
      </c>
      <c r="AJ1209" s="94"/>
    </row>
    <row r="1210" spans="1:36" ht="26" outlineLevel="1" x14ac:dyDescent="0.3">
      <c r="A1210" s="807">
        <v>1193</v>
      </c>
      <c r="B1210" s="808" t="s">
        <v>275</v>
      </c>
      <c r="C1210" s="808" t="s">
        <v>1415</v>
      </c>
      <c r="D1210" s="807" t="s">
        <v>4357</v>
      </c>
      <c r="E1210" s="808" t="s">
        <v>275</v>
      </c>
      <c r="F1210" s="809" t="s">
        <v>275</v>
      </c>
      <c r="G1210" s="809" t="s">
        <v>275</v>
      </c>
      <c r="H1210" s="809" t="s">
        <v>275</v>
      </c>
      <c r="I1210" s="809" t="s">
        <v>275</v>
      </c>
      <c r="J1210" s="810" t="s">
        <v>925</v>
      </c>
      <c r="K1210" s="811" t="s">
        <v>1351</v>
      </c>
      <c r="L1210" s="811" t="s">
        <v>1351</v>
      </c>
      <c r="M1210" s="811" t="s">
        <v>1351</v>
      </c>
      <c r="N1210" s="811" t="s">
        <v>1351</v>
      </c>
      <c r="O1210" s="811" t="s">
        <v>1351</v>
      </c>
      <c r="P1210" s="811" t="s">
        <v>1351</v>
      </c>
      <c r="Q1210" s="811" t="s">
        <v>1351</v>
      </c>
      <c r="R1210" s="811" t="s">
        <v>1351</v>
      </c>
      <c r="S1210" s="811" t="s">
        <v>1351</v>
      </c>
      <c r="T1210" s="811" t="s">
        <v>1351</v>
      </c>
      <c r="U1210" s="811" t="s">
        <v>1351</v>
      </c>
      <c r="V1210" s="811" t="s">
        <v>1351</v>
      </c>
      <c r="W1210" s="811" t="s">
        <v>1351</v>
      </c>
      <c r="X1210" s="811" t="s">
        <v>1351</v>
      </c>
      <c r="Y1210" s="811" t="s">
        <v>1351</v>
      </c>
      <c r="Z1210" s="811" t="s">
        <v>1351</v>
      </c>
      <c r="AA1210" s="811" t="s">
        <v>1351</v>
      </c>
      <c r="AB1210" s="810" t="s">
        <v>275</v>
      </c>
      <c r="AC1210" s="808" t="s">
        <v>1344</v>
      </c>
      <c r="AD1210" s="810" t="s">
        <v>275</v>
      </c>
      <c r="AE1210" s="807" t="s">
        <v>275</v>
      </c>
      <c r="AF1210" s="809" t="s">
        <v>275</v>
      </c>
      <c r="AG1210" s="808" t="s">
        <v>275</v>
      </c>
      <c r="AH1210" s="411" t="s">
        <v>275</v>
      </c>
      <c r="AI1210" s="809" t="s">
        <v>275</v>
      </c>
      <c r="AJ1210" s="94"/>
    </row>
    <row r="1211" spans="1:36" outlineLevel="1" x14ac:dyDescent="0.3">
      <c r="A1211" s="287">
        <v>1194</v>
      </c>
      <c r="B1211" s="288" t="s">
        <v>923</v>
      </c>
      <c r="C1211" s="288" t="s">
        <v>1416</v>
      </c>
      <c r="D1211" s="287" t="s">
        <v>4300</v>
      </c>
      <c r="E1211" s="288" t="s">
        <v>275</v>
      </c>
      <c r="F1211" s="289" t="s">
        <v>275</v>
      </c>
      <c r="G1211" s="289" t="s">
        <v>275</v>
      </c>
      <c r="H1211" s="289" t="s">
        <v>275</v>
      </c>
      <c r="I1211" s="289" t="s">
        <v>275</v>
      </c>
      <c r="J1211" s="290" t="s">
        <v>925</v>
      </c>
      <c r="K1211" s="563">
        <f t="shared" ref="K1211:AA1211" si="508">K1212*K1232</f>
        <v>4.4635623461505042E-2</v>
      </c>
      <c r="L1211" s="563">
        <f t="shared" si="508"/>
        <v>1.4609212676717191E-2</v>
      </c>
      <c r="M1211" s="563">
        <f t="shared" si="508"/>
        <v>8.4215998502151206E-3</v>
      </c>
      <c r="N1211" s="563">
        <f t="shared" si="508"/>
        <v>0.17117280367391333</v>
      </c>
      <c r="O1211" s="563">
        <f t="shared" si="508"/>
        <v>0.16983074396214598</v>
      </c>
      <c r="P1211" s="563">
        <f t="shared" si="508"/>
        <v>8.9818354134961864E-2</v>
      </c>
      <c r="Q1211" s="563">
        <f t="shared" si="508"/>
        <v>0</v>
      </c>
      <c r="R1211" s="563">
        <f t="shared" si="508"/>
        <v>0</v>
      </c>
      <c r="S1211" s="563">
        <f t="shared" si="508"/>
        <v>0</v>
      </c>
      <c r="T1211" s="563">
        <f t="shared" si="508"/>
        <v>0</v>
      </c>
      <c r="U1211" s="563">
        <f t="shared" si="508"/>
        <v>8.0750421618958457E-2</v>
      </c>
      <c r="V1211" s="563">
        <f t="shared" si="508"/>
        <v>2.4410875911171852E-2</v>
      </c>
      <c r="W1211" s="563">
        <f t="shared" si="508"/>
        <v>1.5672176159590444E-2</v>
      </c>
      <c r="X1211" s="563">
        <f t="shared" si="508"/>
        <v>0.11525140062877799</v>
      </c>
      <c r="Y1211" s="563">
        <f t="shared" si="508"/>
        <v>0.17340436158553518</v>
      </c>
      <c r="Z1211" s="563">
        <f t="shared" si="508"/>
        <v>6.8748344949296309E-3</v>
      </c>
      <c r="AA1211" s="563">
        <f t="shared" si="508"/>
        <v>0.10098981148432305</v>
      </c>
      <c r="AB1211" s="290" t="s">
        <v>925</v>
      </c>
      <c r="AC1211" s="288" t="s">
        <v>1418</v>
      </c>
      <c r="AD1211" s="290" t="s">
        <v>275</v>
      </c>
      <c r="AE1211" s="287" t="s">
        <v>275</v>
      </c>
      <c r="AF1211" s="289" t="s">
        <v>275</v>
      </c>
      <c r="AG1211" s="288" t="s">
        <v>275</v>
      </c>
      <c r="AH1211" s="292" t="s">
        <v>275</v>
      </c>
      <c r="AI1211" s="289" t="s">
        <v>275</v>
      </c>
      <c r="AJ1211" s="94"/>
    </row>
    <row r="1212" spans="1:36" outlineLevel="1" x14ac:dyDescent="0.3">
      <c r="A1212" s="294">
        <v>1195</v>
      </c>
      <c r="B1212" s="295" t="s">
        <v>275</v>
      </c>
      <c r="C1212" s="295" t="s">
        <v>275</v>
      </c>
      <c r="D1212" s="294" t="s">
        <v>2261</v>
      </c>
      <c r="E1212" s="295" t="s">
        <v>275</v>
      </c>
      <c r="F1212" s="305" t="s">
        <v>275</v>
      </c>
      <c r="G1212" s="305" t="s">
        <v>275</v>
      </c>
      <c r="H1212" s="305" t="s">
        <v>275</v>
      </c>
      <c r="I1212" s="305" t="s">
        <v>275</v>
      </c>
      <c r="J1212" s="298" t="s">
        <v>275</v>
      </c>
      <c r="K1212" s="564">
        <v>0.11842890560297401</v>
      </c>
      <c r="L1212" s="564">
        <v>0.11842890560297401</v>
      </c>
      <c r="M1212" s="564">
        <v>0.11842890560297401</v>
      </c>
      <c r="N1212" s="564">
        <v>0.11842890560297401</v>
      </c>
      <c r="O1212" s="564">
        <v>0.11842890560297401</v>
      </c>
      <c r="P1212" s="564">
        <v>0.11842890560297401</v>
      </c>
      <c r="Q1212" s="564">
        <v>0</v>
      </c>
      <c r="R1212" s="564">
        <v>0</v>
      </c>
      <c r="S1212" s="564">
        <v>0</v>
      </c>
      <c r="T1212" s="564">
        <v>0</v>
      </c>
      <c r="U1212" s="564">
        <v>0.11842890560297401</v>
      </c>
      <c r="V1212" s="564">
        <v>0.11842890560297401</v>
      </c>
      <c r="W1212" s="564">
        <v>0.11842890560297401</v>
      </c>
      <c r="X1212" s="564">
        <v>0.11842890560297401</v>
      </c>
      <c r="Y1212" s="564">
        <v>0.59214452801487005</v>
      </c>
      <c r="Z1212" s="564">
        <v>0.11842890560297401</v>
      </c>
      <c r="AA1212" s="564">
        <v>0.11842890560297401</v>
      </c>
      <c r="AB1212" s="298" t="s">
        <v>275</v>
      </c>
      <c r="AC1212" s="295" t="s">
        <v>1417</v>
      </c>
      <c r="AD1212" s="298" t="s">
        <v>275</v>
      </c>
      <c r="AE1212" s="294" t="s">
        <v>275</v>
      </c>
      <c r="AF1212" s="305" t="s">
        <v>275</v>
      </c>
      <c r="AG1212" s="295" t="s">
        <v>275</v>
      </c>
      <c r="AH1212" s="357" t="s">
        <v>275</v>
      </c>
      <c r="AI1212" s="305" t="s">
        <v>275</v>
      </c>
      <c r="AJ1212" s="94"/>
    </row>
    <row r="1213" spans="1:36" x14ac:dyDescent="0.3">
      <c r="A1213" s="138">
        <v>1196</v>
      </c>
      <c r="B1213" s="138" t="s">
        <v>923</v>
      </c>
      <c r="C1213" s="172" t="s">
        <v>4286</v>
      </c>
      <c r="D1213" s="138" t="s">
        <v>4287</v>
      </c>
      <c r="E1213" s="172" t="s">
        <v>275</v>
      </c>
      <c r="F1213" s="141" t="s">
        <v>275</v>
      </c>
      <c r="G1213" s="141" t="s">
        <v>275</v>
      </c>
      <c r="H1213" s="141" t="s">
        <v>275</v>
      </c>
      <c r="I1213" s="141" t="s">
        <v>275</v>
      </c>
      <c r="J1213" s="244" t="s">
        <v>275</v>
      </c>
      <c r="K1213" s="244" t="s">
        <v>275</v>
      </c>
      <c r="L1213" s="244" t="s">
        <v>275</v>
      </c>
      <c r="M1213" s="244" t="s">
        <v>275</v>
      </c>
      <c r="N1213" s="244" t="s">
        <v>275</v>
      </c>
      <c r="O1213" s="244" t="s">
        <v>275</v>
      </c>
      <c r="P1213" s="244" t="s">
        <v>275</v>
      </c>
      <c r="Q1213" s="244" t="s">
        <v>275</v>
      </c>
      <c r="R1213" s="244" t="s">
        <v>275</v>
      </c>
      <c r="S1213" s="244" t="s">
        <v>275</v>
      </c>
      <c r="T1213" s="244" t="s">
        <v>275</v>
      </c>
      <c r="U1213" s="244" t="s">
        <v>275</v>
      </c>
      <c r="V1213" s="244" t="s">
        <v>275</v>
      </c>
      <c r="W1213" s="244" t="s">
        <v>275</v>
      </c>
      <c r="X1213" s="244" t="s">
        <v>275</v>
      </c>
      <c r="Y1213" s="244" t="s">
        <v>275</v>
      </c>
      <c r="Z1213" s="244" t="s">
        <v>275</v>
      </c>
      <c r="AA1213" s="244" t="s">
        <v>275</v>
      </c>
      <c r="AB1213" s="244" t="s">
        <v>275</v>
      </c>
      <c r="AC1213" s="140" t="s">
        <v>275</v>
      </c>
      <c r="AD1213" s="341" t="s">
        <v>275</v>
      </c>
      <c r="AE1213" s="143" t="s">
        <v>275</v>
      </c>
      <c r="AF1213" s="142" t="s">
        <v>275</v>
      </c>
      <c r="AG1213" s="140" t="s">
        <v>275</v>
      </c>
      <c r="AH1213" s="144" t="s">
        <v>275</v>
      </c>
      <c r="AI1213" s="141" t="s">
        <v>275</v>
      </c>
      <c r="AJ1213" s="94"/>
    </row>
    <row r="1214" spans="1:36" ht="26" outlineLevel="1" x14ac:dyDescent="0.3">
      <c r="A1214" s="145">
        <v>1197</v>
      </c>
      <c r="B1214" s="146" t="s">
        <v>923</v>
      </c>
      <c r="C1214" s="342" t="s">
        <v>4358</v>
      </c>
      <c r="D1214" s="145" t="s">
        <v>4288</v>
      </c>
      <c r="E1214" s="146" t="s">
        <v>275</v>
      </c>
      <c r="F1214" s="149" t="s">
        <v>275</v>
      </c>
      <c r="G1214" s="149" t="s">
        <v>275</v>
      </c>
      <c r="H1214" s="149" t="s">
        <v>275</v>
      </c>
      <c r="I1214" s="149" t="s">
        <v>275</v>
      </c>
      <c r="J1214" s="150" t="s">
        <v>925</v>
      </c>
      <c r="K1214" s="150">
        <f>SUM(K1215,K1217)</f>
        <v>0.19350250902410968</v>
      </c>
      <c r="L1214" s="150">
        <f t="shared" ref="L1214:AA1214" si="509">SUM(L1215,L1217)</f>
        <v>0.32334628602633642</v>
      </c>
      <c r="M1214" s="150">
        <f t="shared" si="509"/>
        <v>0.21233560917929198</v>
      </c>
      <c r="N1214" s="150">
        <f t="shared" si="509"/>
        <v>0.79996490263285835</v>
      </c>
      <c r="O1214" s="150">
        <f t="shared" si="509"/>
        <v>2.2590345138008398E-2</v>
      </c>
      <c r="P1214" s="150">
        <f t="shared" si="509"/>
        <v>0.24095007101073362</v>
      </c>
      <c r="Q1214" s="150">
        <f t="shared" si="509"/>
        <v>5.2368597676720974E-2</v>
      </c>
      <c r="R1214" s="150">
        <f t="shared" si="509"/>
        <v>0.15781922110854948</v>
      </c>
      <c r="S1214" s="150">
        <f t="shared" si="509"/>
        <v>1.2645991276036817E-2</v>
      </c>
      <c r="T1214" s="150">
        <f t="shared" si="509"/>
        <v>9.5620109642287565E-2</v>
      </c>
      <c r="U1214" s="150">
        <f t="shared" si="509"/>
        <v>3.5470909254011591</v>
      </c>
      <c r="V1214" s="150">
        <f t="shared" si="509"/>
        <v>0.36245700534289421</v>
      </c>
      <c r="W1214" s="150">
        <f t="shared" si="509"/>
        <v>0.35629256453247965</v>
      </c>
      <c r="X1214" s="150">
        <f t="shared" si="509"/>
        <v>0.29205307581806178</v>
      </c>
      <c r="Y1214" s="150">
        <f t="shared" si="509"/>
        <v>8.1005649246603979E-3</v>
      </c>
      <c r="Z1214" s="150">
        <f t="shared" si="509"/>
        <v>0.21052224942627493</v>
      </c>
      <c r="AA1214" s="150">
        <f t="shared" si="509"/>
        <v>0.42044013441247591</v>
      </c>
      <c r="AB1214" s="150" t="s">
        <v>925</v>
      </c>
      <c r="AC1214" s="146" t="s">
        <v>2190</v>
      </c>
      <c r="AD1214" s="150" t="s">
        <v>275</v>
      </c>
      <c r="AE1214" s="145" t="s">
        <v>275</v>
      </c>
      <c r="AF1214" s="149" t="s">
        <v>275</v>
      </c>
      <c r="AG1214" s="146" t="s">
        <v>275</v>
      </c>
      <c r="AH1214" s="152" t="s">
        <v>275</v>
      </c>
      <c r="AI1214" s="149" t="s">
        <v>275</v>
      </c>
      <c r="AJ1214" s="94"/>
    </row>
    <row r="1215" spans="1:36" outlineLevel="1" x14ac:dyDescent="0.3">
      <c r="A1215" s="566">
        <v>1198</v>
      </c>
      <c r="B1215" s="567" t="s">
        <v>923</v>
      </c>
      <c r="C1215" s="352" t="s">
        <v>1250</v>
      </c>
      <c r="D1215" s="351" t="s">
        <v>4291</v>
      </c>
      <c r="E1215" s="567" t="s">
        <v>275</v>
      </c>
      <c r="F1215" s="568" t="s">
        <v>275</v>
      </c>
      <c r="G1215" s="568" t="s">
        <v>275</v>
      </c>
      <c r="H1215" s="568" t="s">
        <v>275</v>
      </c>
      <c r="I1215" s="568" t="s">
        <v>275</v>
      </c>
      <c r="J1215" s="569" t="s">
        <v>925</v>
      </c>
      <c r="K1215" s="569">
        <f t="shared" ref="K1215:AA1215" si="510">K1216*K$707</f>
        <v>0.18176008081498621</v>
      </c>
      <c r="L1215" s="569">
        <f t="shared" si="510"/>
        <v>0.32212289974262315</v>
      </c>
      <c r="M1215" s="569">
        <f t="shared" si="510"/>
        <v>0.19944076803599906</v>
      </c>
      <c r="N1215" s="569">
        <f t="shared" si="510"/>
        <v>0.48414515999954599</v>
      </c>
      <c r="O1215" s="569">
        <f t="shared" si="510"/>
        <v>0</v>
      </c>
      <c r="P1215" s="569">
        <f t="shared" si="510"/>
        <v>0.23354200789878396</v>
      </c>
      <c r="Q1215" s="569">
        <f t="shared" si="510"/>
        <v>3.942140859212611E-2</v>
      </c>
      <c r="R1215" s="569">
        <f t="shared" si="510"/>
        <v>0.14658468311667769</v>
      </c>
      <c r="S1215" s="569">
        <f t="shared" si="510"/>
        <v>0</v>
      </c>
      <c r="T1215" s="569">
        <f t="shared" si="510"/>
        <v>8.7002609076588397E-2</v>
      </c>
      <c r="U1215" s="569">
        <f t="shared" si="510"/>
        <v>3.5045484624909178</v>
      </c>
      <c r="V1215" s="569">
        <f t="shared" si="510"/>
        <v>0.34373460544556395</v>
      </c>
      <c r="W1215" s="569">
        <f t="shared" si="510"/>
        <v>0.3113314038941703</v>
      </c>
      <c r="X1215" s="569">
        <f t="shared" si="510"/>
        <v>0.22493914091996928</v>
      </c>
      <c r="Y1215" s="569">
        <f t="shared" si="510"/>
        <v>0</v>
      </c>
      <c r="Z1215" s="569">
        <f t="shared" si="510"/>
        <v>0.21045344864412147</v>
      </c>
      <c r="AA1215" s="569">
        <f t="shared" si="510"/>
        <v>0.42044013441247591</v>
      </c>
      <c r="AB1215" s="569" t="s">
        <v>925</v>
      </c>
      <c r="AC1215" s="567" t="s">
        <v>1359</v>
      </c>
      <c r="AD1215" s="569" t="s">
        <v>275</v>
      </c>
      <c r="AE1215" s="566" t="s">
        <v>275</v>
      </c>
      <c r="AF1215" s="568" t="s">
        <v>275</v>
      </c>
      <c r="AG1215" s="567" t="s">
        <v>275</v>
      </c>
      <c r="AH1215" s="292" t="s">
        <v>275</v>
      </c>
      <c r="AI1215" s="568" t="s">
        <v>275</v>
      </c>
      <c r="AJ1215" s="94"/>
    </row>
    <row r="1216" spans="1:36" outlineLevel="1" x14ac:dyDescent="0.3">
      <c r="A1216" s="550">
        <v>1199</v>
      </c>
      <c r="B1216" s="551" t="s">
        <v>275</v>
      </c>
      <c r="C1216" s="551" t="s">
        <v>275</v>
      </c>
      <c r="D1216" s="550" t="s">
        <v>4289</v>
      </c>
      <c r="E1216" s="551" t="s">
        <v>275</v>
      </c>
      <c r="F1216" s="552" t="s">
        <v>275</v>
      </c>
      <c r="G1216" s="552" t="s">
        <v>275</v>
      </c>
      <c r="H1216" s="552" t="s">
        <v>275</v>
      </c>
      <c r="I1216" s="552" t="s">
        <v>275</v>
      </c>
      <c r="J1216" s="553" t="s">
        <v>275</v>
      </c>
      <c r="K1216" s="560">
        <v>6.575906886737053E-3</v>
      </c>
      <c r="L1216" s="560">
        <v>6.575906886737053E-3</v>
      </c>
      <c r="M1216" s="560">
        <v>6.575906886737053E-3</v>
      </c>
      <c r="N1216" s="560">
        <v>6.575906886737053E-3</v>
      </c>
      <c r="O1216" s="560">
        <v>0</v>
      </c>
      <c r="P1216" s="560">
        <v>6.575906886737053E-3</v>
      </c>
      <c r="Q1216" s="560">
        <v>7.4263714697029258E-4</v>
      </c>
      <c r="R1216" s="560">
        <v>2.5357022296768968E-3</v>
      </c>
      <c r="S1216" s="560">
        <v>0</v>
      </c>
      <c r="T1216" s="560">
        <v>1.4950871385070084E-3</v>
      </c>
      <c r="U1216" s="560">
        <v>4.1257921692005178E-2</v>
      </c>
      <c r="V1216" s="560">
        <v>6.575906886737053E-3</v>
      </c>
      <c r="W1216" s="560">
        <v>6.575906886737053E-3</v>
      </c>
      <c r="X1216" s="560">
        <v>6.575906886737053E-3</v>
      </c>
      <c r="Y1216" s="560">
        <v>0</v>
      </c>
      <c r="Z1216" s="560">
        <v>6.575906886737053E-3</v>
      </c>
      <c r="AA1216" s="560">
        <v>6.575906886737053E-3</v>
      </c>
      <c r="AB1216" s="553" t="s">
        <v>275</v>
      </c>
      <c r="AC1216" s="551" t="s">
        <v>1358</v>
      </c>
      <c r="AD1216" s="553" t="s">
        <v>275</v>
      </c>
      <c r="AE1216" s="550" t="s">
        <v>275</v>
      </c>
      <c r="AF1216" s="552" t="s">
        <v>275</v>
      </c>
      <c r="AG1216" s="551" t="s">
        <v>275</v>
      </c>
      <c r="AH1216" s="357" t="s">
        <v>275</v>
      </c>
      <c r="AI1216" s="552" t="s">
        <v>275</v>
      </c>
      <c r="AJ1216" s="94"/>
    </row>
    <row r="1217" spans="1:36" ht="52" outlineLevel="1" x14ac:dyDescent="0.3">
      <c r="A1217" s="165">
        <v>1200</v>
      </c>
      <c r="B1217" s="166" t="s">
        <v>923</v>
      </c>
      <c r="C1217" s="166" t="s">
        <v>1282</v>
      </c>
      <c r="D1217" s="188" t="s">
        <v>4290</v>
      </c>
      <c r="E1217" s="188" t="s">
        <v>4021</v>
      </c>
      <c r="F1217" s="189">
        <v>5</v>
      </c>
      <c r="G1217" s="190">
        <v>53</v>
      </c>
      <c r="H1217" s="190">
        <v>698</v>
      </c>
      <c r="I1217" s="190">
        <v>698</v>
      </c>
      <c r="J1217" s="170" t="s">
        <v>925</v>
      </c>
      <c r="K1217" s="170">
        <v>1.174242820912348E-2</v>
      </c>
      <c r="L1217" s="170">
        <v>1.223386283713244E-3</v>
      </c>
      <c r="M1217" s="170">
        <v>1.2894841143292927E-2</v>
      </c>
      <c r="N1217" s="170">
        <v>0.31581974263331231</v>
      </c>
      <c r="O1217" s="170">
        <v>2.2590345138008398E-2</v>
      </c>
      <c r="P1217" s="170">
        <v>7.408063111949666E-3</v>
      </c>
      <c r="Q1217" s="170">
        <v>1.294718908459486E-2</v>
      </c>
      <c r="R1217" s="170">
        <v>1.1234537991871792E-2</v>
      </c>
      <c r="S1217" s="170">
        <v>1.2645991276036817E-2</v>
      </c>
      <c r="T1217" s="170">
        <v>8.6175005656991665E-3</v>
      </c>
      <c r="U1217" s="170">
        <v>4.2542462910241247E-2</v>
      </c>
      <c r="V1217" s="170">
        <v>1.8722399897330287E-2</v>
      </c>
      <c r="W1217" s="170">
        <v>4.4961160638309336E-2</v>
      </c>
      <c r="X1217" s="170">
        <v>6.7113934898092489E-2</v>
      </c>
      <c r="Y1217" s="170">
        <v>8.1005649246603979E-3</v>
      </c>
      <c r="Z1217" s="170">
        <v>6.8800782153451766E-5</v>
      </c>
      <c r="AA1217" s="170">
        <v>0</v>
      </c>
      <c r="AB1217" s="170" t="s">
        <v>925</v>
      </c>
      <c r="AC1217" s="191" t="s">
        <v>1923</v>
      </c>
      <c r="AD1217" s="241" t="s">
        <v>275</v>
      </c>
      <c r="AE1217" s="193" t="s">
        <v>275</v>
      </c>
      <c r="AF1217" s="192" t="s">
        <v>275</v>
      </c>
      <c r="AG1217" s="191" t="s">
        <v>275</v>
      </c>
      <c r="AH1217" s="194" t="s">
        <v>275</v>
      </c>
      <c r="AI1217" s="169" t="s">
        <v>275</v>
      </c>
      <c r="AJ1217" s="94"/>
    </row>
    <row r="1218" spans="1:36" x14ac:dyDescent="0.3">
      <c r="A1218" s="138">
        <v>1201</v>
      </c>
      <c r="B1218" s="138" t="s">
        <v>923</v>
      </c>
      <c r="C1218" s="172" t="s">
        <v>4292</v>
      </c>
      <c r="D1218" s="138" t="s">
        <v>4293</v>
      </c>
      <c r="E1218" s="172" t="s">
        <v>275</v>
      </c>
      <c r="F1218" s="141" t="s">
        <v>275</v>
      </c>
      <c r="G1218" s="141" t="s">
        <v>275</v>
      </c>
      <c r="H1218" s="141" t="s">
        <v>275</v>
      </c>
      <c r="I1218" s="141" t="s">
        <v>275</v>
      </c>
      <c r="J1218" s="244" t="s">
        <v>275</v>
      </c>
      <c r="K1218" s="244" t="s">
        <v>275</v>
      </c>
      <c r="L1218" s="244" t="s">
        <v>275</v>
      </c>
      <c r="M1218" s="244" t="s">
        <v>275</v>
      </c>
      <c r="N1218" s="244" t="s">
        <v>275</v>
      </c>
      <c r="O1218" s="244" t="s">
        <v>275</v>
      </c>
      <c r="P1218" s="244" t="s">
        <v>275</v>
      </c>
      <c r="Q1218" s="244" t="s">
        <v>275</v>
      </c>
      <c r="R1218" s="244" t="s">
        <v>275</v>
      </c>
      <c r="S1218" s="244" t="s">
        <v>275</v>
      </c>
      <c r="T1218" s="244" t="s">
        <v>275</v>
      </c>
      <c r="U1218" s="244" t="s">
        <v>275</v>
      </c>
      <c r="V1218" s="244" t="s">
        <v>275</v>
      </c>
      <c r="W1218" s="244" t="s">
        <v>275</v>
      </c>
      <c r="X1218" s="244" t="s">
        <v>275</v>
      </c>
      <c r="Y1218" s="244" t="s">
        <v>275</v>
      </c>
      <c r="Z1218" s="244" t="s">
        <v>275</v>
      </c>
      <c r="AA1218" s="244" t="s">
        <v>275</v>
      </c>
      <c r="AB1218" s="244" t="s">
        <v>275</v>
      </c>
      <c r="AC1218" s="140" t="s">
        <v>275</v>
      </c>
      <c r="AD1218" s="341" t="s">
        <v>275</v>
      </c>
      <c r="AE1218" s="143" t="s">
        <v>275</v>
      </c>
      <c r="AF1218" s="142" t="s">
        <v>275</v>
      </c>
      <c r="AG1218" s="140" t="s">
        <v>275</v>
      </c>
      <c r="AH1218" s="144" t="s">
        <v>275</v>
      </c>
      <c r="AI1218" s="141" t="s">
        <v>275</v>
      </c>
      <c r="AJ1218" s="94"/>
    </row>
    <row r="1219" spans="1:36" ht="26" outlineLevel="1" x14ac:dyDescent="0.3">
      <c r="A1219" s="145">
        <v>1202</v>
      </c>
      <c r="B1219" s="146" t="s">
        <v>923</v>
      </c>
      <c r="C1219" s="342" t="s">
        <v>4359</v>
      </c>
      <c r="D1219" s="145" t="s">
        <v>4294</v>
      </c>
      <c r="E1219" s="146" t="s">
        <v>275</v>
      </c>
      <c r="F1219" s="149" t="s">
        <v>275</v>
      </c>
      <c r="G1219" s="149" t="s">
        <v>275</v>
      </c>
      <c r="H1219" s="149" t="s">
        <v>275</v>
      </c>
      <c r="I1219" s="149" t="s">
        <v>275</v>
      </c>
      <c r="J1219" s="150" t="s">
        <v>925</v>
      </c>
      <c r="K1219" s="150">
        <f>K1220</f>
        <v>0.18659966174533241</v>
      </c>
      <c r="L1219" s="150">
        <f t="shared" ref="L1219:AA1219" si="511">L1220</f>
        <v>6.1073956907806821E-2</v>
      </c>
      <c r="M1219" s="150">
        <f t="shared" si="511"/>
        <v>3.5206580787651806E-2</v>
      </c>
      <c r="N1219" s="150">
        <f t="shared" si="511"/>
        <v>0.71558958492198521</v>
      </c>
      <c r="O1219" s="150">
        <f t="shared" si="511"/>
        <v>0.70997909113166546</v>
      </c>
      <c r="P1219" s="150">
        <f t="shared" si="511"/>
        <v>0.37548651055721666</v>
      </c>
      <c r="Q1219" s="150">
        <f t="shared" si="511"/>
        <v>0</v>
      </c>
      <c r="R1219" s="150">
        <f t="shared" si="511"/>
        <v>3.8657182576398788E-2</v>
      </c>
      <c r="S1219" s="150">
        <f t="shared" si="511"/>
        <v>0.21251221764975528</v>
      </c>
      <c r="T1219" s="150">
        <f t="shared" si="511"/>
        <v>0.13541142016807686</v>
      </c>
      <c r="U1219" s="150">
        <f t="shared" si="511"/>
        <v>0.33757792971987216</v>
      </c>
      <c r="V1219" s="150">
        <f t="shared" si="511"/>
        <v>0.1020499062113551</v>
      </c>
      <c r="W1219" s="150">
        <f t="shared" si="511"/>
        <v>6.5517686175369322E-2</v>
      </c>
      <c r="X1219" s="150">
        <f t="shared" si="511"/>
        <v>0.48180961091655872</v>
      </c>
      <c r="Y1219" s="150">
        <f t="shared" si="511"/>
        <v>0</v>
      </c>
      <c r="Z1219" s="150">
        <f t="shared" si="511"/>
        <v>2.8740313046492324E-2</v>
      </c>
      <c r="AA1219" s="150">
        <f t="shared" si="511"/>
        <v>0.42218889759547579</v>
      </c>
      <c r="AB1219" s="150" t="s">
        <v>925</v>
      </c>
      <c r="AC1219" s="146" t="s">
        <v>2190</v>
      </c>
      <c r="AD1219" s="150" t="s">
        <v>275</v>
      </c>
      <c r="AE1219" s="145" t="s">
        <v>275</v>
      </c>
      <c r="AF1219" s="149" t="s">
        <v>275</v>
      </c>
      <c r="AG1219" s="146" t="s">
        <v>275</v>
      </c>
      <c r="AH1219" s="152" t="s">
        <v>275</v>
      </c>
      <c r="AI1219" s="149" t="s">
        <v>275</v>
      </c>
      <c r="AJ1219" s="94"/>
    </row>
    <row r="1220" spans="1:36" outlineLevel="1" x14ac:dyDescent="0.3">
      <c r="A1220" s="287">
        <v>1203</v>
      </c>
      <c r="B1220" s="288" t="s">
        <v>923</v>
      </c>
      <c r="C1220" s="288" t="s">
        <v>4360</v>
      </c>
      <c r="D1220" s="287" t="s">
        <v>1419</v>
      </c>
      <c r="E1220" s="288" t="s">
        <v>275</v>
      </c>
      <c r="F1220" s="289" t="s">
        <v>275</v>
      </c>
      <c r="G1220" s="289" t="s">
        <v>275</v>
      </c>
      <c r="H1220" s="289" t="s">
        <v>275</v>
      </c>
      <c r="I1220" s="289" t="s">
        <v>275</v>
      </c>
      <c r="J1220" s="290" t="s">
        <v>925</v>
      </c>
      <c r="K1220" s="563">
        <f t="shared" ref="K1220:AA1220" si="512">K1221*K$1232</f>
        <v>0.18659966174533241</v>
      </c>
      <c r="L1220" s="563">
        <f t="shared" si="512"/>
        <v>6.1073956907806821E-2</v>
      </c>
      <c r="M1220" s="563">
        <f t="shared" si="512"/>
        <v>3.5206580787651806E-2</v>
      </c>
      <c r="N1220" s="563">
        <f t="shared" si="512"/>
        <v>0.71558958492198521</v>
      </c>
      <c r="O1220" s="563">
        <f t="shared" si="512"/>
        <v>0.70997909113166546</v>
      </c>
      <c r="P1220" s="563">
        <f t="shared" si="512"/>
        <v>0.37548651055721666</v>
      </c>
      <c r="Q1220" s="563">
        <f t="shared" si="512"/>
        <v>0</v>
      </c>
      <c r="R1220" s="563">
        <f t="shared" si="512"/>
        <v>3.8657182576398788E-2</v>
      </c>
      <c r="S1220" s="563">
        <f t="shared" si="512"/>
        <v>0.21251221764975528</v>
      </c>
      <c r="T1220" s="563">
        <f t="shared" si="512"/>
        <v>0.13541142016807686</v>
      </c>
      <c r="U1220" s="563">
        <f t="shared" si="512"/>
        <v>0.33757792971987216</v>
      </c>
      <c r="V1220" s="563">
        <f t="shared" si="512"/>
        <v>0.1020499062113551</v>
      </c>
      <c r="W1220" s="563">
        <f t="shared" si="512"/>
        <v>6.5517686175369322E-2</v>
      </c>
      <c r="X1220" s="563">
        <f t="shared" si="512"/>
        <v>0.48180961091655872</v>
      </c>
      <c r="Y1220" s="563">
        <f t="shared" si="512"/>
        <v>0</v>
      </c>
      <c r="Z1220" s="563">
        <f t="shared" si="512"/>
        <v>2.8740313046492324E-2</v>
      </c>
      <c r="AA1220" s="563">
        <f t="shared" si="512"/>
        <v>0.42218889759547579</v>
      </c>
      <c r="AB1220" s="290" t="s">
        <v>925</v>
      </c>
      <c r="AC1220" s="288" t="s">
        <v>1421</v>
      </c>
      <c r="AD1220" s="290" t="s">
        <v>275</v>
      </c>
      <c r="AE1220" s="287" t="s">
        <v>275</v>
      </c>
      <c r="AF1220" s="289" t="s">
        <v>275</v>
      </c>
      <c r="AG1220" s="288" t="s">
        <v>275</v>
      </c>
      <c r="AH1220" s="292" t="s">
        <v>275</v>
      </c>
      <c r="AI1220" s="289" t="s">
        <v>275</v>
      </c>
      <c r="AJ1220" s="94"/>
    </row>
    <row r="1221" spans="1:36" outlineLevel="1" x14ac:dyDescent="0.3">
      <c r="A1221" s="294">
        <v>1204</v>
      </c>
      <c r="B1221" s="295" t="s">
        <v>275</v>
      </c>
      <c r="C1221" s="295" t="s">
        <v>275</v>
      </c>
      <c r="D1221" s="294" t="s">
        <v>2262</v>
      </c>
      <c r="E1221" s="295" t="s">
        <v>275</v>
      </c>
      <c r="F1221" s="305" t="s">
        <v>275</v>
      </c>
      <c r="G1221" s="305" t="s">
        <v>275</v>
      </c>
      <c r="H1221" s="305" t="s">
        <v>275</v>
      </c>
      <c r="I1221" s="305" t="s">
        <v>275</v>
      </c>
      <c r="J1221" s="298" t="s">
        <v>275</v>
      </c>
      <c r="K1221" s="564">
        <v>0.49509320163172904</v>
      </c>
      <c r="L1221" s="564">
        <v>0.49509320163172904</v>
      </c>
      <c r="M1221" s="564">
        <v>0.49509320163172904</v>
      </c>
      <c r="N1221" s="564">
        <v>0.49509320163172904</v>
      </c>
      <c r="O1221" s="564">
        <v>0.49509320163172904</v>
      </c>
      <c r="P1221" s="564">
        <v>0.49509320163172904</v>
      </c>
      <c r="Q1221" s="564">
        <v>0</v>
      </c>
      <c r="R1221" s="564">
        <v>0.5</v>
      </c>
      <c r="S1221" s="564">
        <v>0.97546600815864515</v>
      </c>
      <c r="T1221" s="564">
        <v>1</v>
      </c>
      <c r="U1221" s="564">
        <v>0.49509320163172904</v>
      </c>
      <c r="V1221" s="564">
        <v>0.49509320163172904</v>
      </c>
      <c r="W1221" s="564">
        <v>0.49509320163172904</v>
      </c>
      <c r="X1221" s="564">
        <v>0.49509320163172904</v>
      </c>
      <c r="Y1221" s="564">
        <v>0</v>
      </c>
      <c r="Z1221" s="564">
        <v>0.49509320163172904</v>
      </c>
      <c r="AA1221" s="564">
        <v>0.49509320163172904</v>
      </c>
      <c r="AB1221" s="298" t="s">
        <v>275</v>
      </c>
      <c r="AC1221" s="295" t="s">
        <v>1420</v>
      </c>
      <c r="AD1221" s="298" t="s">
        <v>275</v>
      </c>
      <c r="AE1221" s="294" t="s">
        <v>275</v>
      </c>
      <c r="AF1221" s="305" t="s">
        <v>275</v>
      </c>
      <c r="AG1221" s="295" t="s">
        <v>275</v>
      </c>
      <c r="AH1221" s="357" t="s">
        <v>275</v>
      </c>
      <c r="AI1221" s="305" t="s">
        <v>275</v>
      </c>
      <c r="AJ1221" s="94"/>
    </row>
    <row r="1222" spans="1:36" x14ac:dyDescent="0.3">
      <c r="A1222" s="138">
        <v>1205</v>
      </c>
      <c r="B1222" s="138" t="s">
        <v>923</v>
      </c>
      <c r="C1222" s="172" t="s">
        <v>4295</v>
      </c>
      <c r="D1222" s="138" t="s">
        <v>4296</v>
      </c>
      <c r="E1222" s="172" t="s">
        <v>275</v>
      </c>
      <c r="F1222" s="141" t="s">
        <v>275</v>
      </c>
      <c r="G1222" s="141" t="s">
        <v>275</v>
      </c>
      <c r="H1222" s="141" t="s">
        <v>275</v>
      </c>
      <c r="I1222" s="141" t="s">
        <v>275</v>
      </c>
      <c r="J1222" s="244" t="s">
        <v>275</v>
      </c>
      <c r="K1222" s="244" t="s">
        <v>275</v>
      </c>
      <c r="L1222" s="244" t="s">
        <v>275</v>
      </c>
      <c r="M1222" s="244" t="s">
        <v>275</v>
      </c>
      <c r="N1222" s="244" t="s">
        <v>275</v>
      </c>
      <c r="O1222" s="244" t="s">
        <v>275</v>
      </c>
      <c r="P1222" s="244" t="s">
        <v>275</v>
      </c>
      <c r="Q1222" s="244" t="s">
        <v>275</v>
      </c>
      <c r="R1222" s="244" t="s">
        <v>275</v>
      </c>
      <c r="S1222" s="244" t="s">
        <v>275</v>
      </c>
      <c r="T1222" s="244" t="s">
        <v>275</v>
      </c>
      <c r="U1222" s="244" t="s">
        <v>275</v>
      </c>
      <c r="V1222" s="244" t="s">
        <v>275</v>
      </c>
      <c r="W1222" s="244" t="s">
        <v>275</v>
      </c>
      <c r="X1222" s="244" t="s">
        <v>275</v>
      </c>
      <c r="Y1222" s="244" t="s">
        <v>275</v>
      </c>
      <c r="Z1222" s="244" t="s">
        <v>275</v>
      </c>
      <c r="AA1222" s="244" t="s">
        <v>275</v>
      </c>
      <c r="AB1222" s="244" t="s">
        <v>275</v>
      </c>
      <c r="AC1222" s="140" t="s">
        <v>275</v>
      </c>
      <c r="AD1222" s="341" t="s">
        <v>275</v>
      </c>
      <c r="AE1222" s="143" t="s">
        <v>275</v>
      </c>
      <c r="AF1222" s="142" t="s">
        <v>275</v>
      </c>
      <c r="AG1222" s="140" t="s">
        <v>275</v>
      </c>
      <c r="AH1222" s="144" t="s">
        <v>275</v>
      </c>
      <c r="AI1222" s="141" t="s">
        <v>275</v>
      </c>
      <c r="AJ1222" s="94"/>
    </row>
    <row r="1223" spans="1:36" outlineLevel="1" x14ac:dyDescent="0.3">
      <c r="A1223" s="145">
        <v>1206</v>
      </c>
      <c r="B1223" s="146" t="s">
        <v>923</v>
      </c>
      <c r="C1223" s="342" t="s">
        <v>4361</v>
      </c>
      <c r="D1223" s="145" t="s">
        <v>4297</v>
      </c>
      <c r="E1223" s="146" t="s">
        <v>275</v>
      </c>
      <c r="F1223" s="149" t="s">
        <v>275</v>
      </c>
      <c r="G1223" s="149" t="s">
        <v>275</v>
      </c>
      <c r="H1223" s="149" t="s">
        <v>275</v>
      </c>
      <c r="I1223" s="149" t="s">
        <v>275</v>
      </c>
      <c r="J1223" s="150" t="s">
        <v>925</v>
      </c>
      <c r="K1223" s="150">
        <f>K1224</f>
        <v>5.9852411443268279E-5</v>
      </c>
      <c r="L1223" s="150">
        <f t="shared" ref="L1223:AA1223" si="513">L1224</f>
        <v>2.4052289200790605E-6</v>
      </c>
      <c r="M1223" s="150">
        <f t="shared" si="513"/>
        <v>2.9736484916293519E-6</v>
      </c>
      <c r="N1223" s="150">
        <f t="shared" si="513"/>
        <v>1.269658514575755E-3</v>
      </c>
      <c r="O1223" s="150">
        <f t="shared" si="513"/>
        <v>4.7223642813889024E-5</v>
      </c>
      <c r="P1223" s="150">
        <f t="shared" si="513"/>
        <v>2.1971428372140874E-5</v>
      </c>
      <c r="Q1223" s="150">
        <f t="shared" si="513"/>
        <v>0</v>
      </c>
      <c r="R1223" s="150">
        <f t="shared" si="513"/>
        <v>0</v>
      </c>
      <c r="S1223" s="150">
        <f t="shared" si="513"/>
        <v>3.4312220346122851E-5</v>
      </c>
      <c r="T1223" s="150">
        <f t="shared" si="513"/>
        <v>2.2957487218239763E-5</v>
      </c>
      <c r="U1223" s="150">
        <f t="shared" si="513"/>
        <v>2.3706484596776729E-4</v>
      </c>
      <c r="V1223" s="150">
        <f t="shared" si="513"/>
        <v>1.001269543488842E-4</v>
      </c>
      <c r="W1223" s="150">
        <f t="shared" si="513"/>
        <v>1.0847680695894996E-5</v>
      </c>
      <c r="X1223" s="150">
        <f t="shared" si="513"/>
        <v>2.9812923553105284E-5</v>
      </c>
      <c r="Y1223" s="150">
        <f t="shared" si="513"/>
        <v>7.3129822473254525E-5</v>
      </c>
      <c r="Z1223" s="150">
        <f t="shared" si="513"/>
        <v>1.0213155673206533E-6</v>
      </c>
      <c r="AA1223" s="150">
        <f t="shared" si="513"/>
        <v>0</v>
      </c>
      <c r="AB1223" s="150" t="s">
        <v>925</v>
      </c>
      <c r="AC1223" s="146" t="s">
        <v>2190</v>
      </c>
      <c r="AD1223" s="150" t="s">
        <v>275</v>
      </c>
      <c r="AE1223" s="145" t="s">
        <v>275</v>
      </c>
      <c r="AF1223" s="149" t="s">
        <v>275</v>
      </c>
      <c r="AG1223" s="146" t="s">
        <v>275</v>
      </c>
      <c r="AH1223" s="152" t="s">
        <v>275</v>
      </c>
      <c r="AI1223" s="149" t="s">
        <v>275</v>
      </c>
      <c r="AJ1223" s="94"/>
    </row>
    <row r="1224" spans="1:36" ht="26" outlineLevel="1" x14ac:dyDescent="0.3">
      <c r="A1224" s="211">
        <v>1207</v>
      </c>
      <c r="B1224" s="210" t="s">
        <v>923</v>
      </c>
      <c r="C1224" s="211" t="s">
        <v>4318</v>
      </c>
      <c r="D1224" s="211" t="s">
        <v>4319</v>
      </c>
      <c r="E1224" s="210" t="s">
        <v>275</v>
      </c>
      <c r="F1224" s="931" t="s">
        <v>275</v>
      </c>
      <c r="G1224" s="931" t="s">
        <v>275</v>
      </c>
      <c r="H1224" s="931" t="s">
        <v>275</v>
      </c>
      <c r="I1224" s="931" t="s">
        <v>275</v>
      </c>
      <c r="J1224" s="932" t="s">
        <v>925</v>
      </c>
      <c r="K1224" s="932">
        <f t="shared" ref="K1224:AA1224" si="514">K1201*K1225</f>
        <v>5.9852411443268279E-5</v>
      </c>
      <c r="L1224" s="932">
        <f t="shared" si="514"/>
        <v>2.4052289200790605E-6</v>
      </c>
      <c r="M1224" s="932">
        <f t="shared" si="514"/>
        <v>2.9736484916293519E-6</v>
      </c>
      <c r="N1224" s="932">
        <f t="shared" si="514"/>
        <v>1.269658514575755E-3</v>
      </c>
      <c r="O1224" s="932">
        <f t="shared" si="514"/>
        <v>4.7223642813889024E-5</v>
      </c>
      <c r="P1224" s="932">
        <f t="shared" si="514"/>
        <v>2.1971428372140874E-5</v>
      </c>
      <c r="Q1224" s="932">
        <f t="shared" si="514"/>
        <v>0</v>
      </c>
      <c r="R1224" s="932">
        <f t="shared" si="514"/>
        <v>0</v>
      </c>
      <c r="S1224" s="932">
        <f t="shared" si="514"/>
        <v>3.4312220346122851E-5</v>
      </c>
      <c r="T1224" s="932">
        <f t="shared" si="514"/>
        <v>2.2957487218239763E-5</v>
      </c>
      <c r="U1224" s="932">
        <f t="shared" si="514"/>
        <v>2.3706484596776729E-4</v>
      </c>
      <c r="V1224" s="932">
        <f t="shared" si="514"/>
        <v>1.001269543488842E-4</v>
      </c>
      <c r="W1224" s="932">
        <f t="shared" si="514"/>
        <v>1.0847680695894996E-5</v>
      </c>
      <c r="X1224" s="932">
        <f t="shared" si="514"/>
        <v>2.9812923553105284E-5</v>
      </c>
      <c r="Y1224" s="932">
        <f t="shared" si="514"/>
        <v>7.3129822473254525E-5</v>
      </c>
      <c r="Z1224" s="932">
        <f t="shared" si="514"/>
        <v>1.0213155673206533E-6</v>
      </c>
      <c r="AA1224" s="932">
        <f t="shared" si="514"/>
        <v>0</v>
      </c>
      <c r="AB1224" s="932" t="s">
        <v>925</v>
      </c>
      <c r="AC1224" s="210" t="s">
        <v>4321</v>
      </c>
      <c r="AD1224" s="931" t="s">
        <v>275</v>
      </c>
      <c r="AE1224" s="210" t="s">
        <v>275</v>
      </c>
      <c r="AF1224" s="210" t="s">
        <v>275</v>
      </c>
      <c r="AG1224" s="210" t="s">
        <v>275</v>
      </c>
      <c r="AH1224" s="210" t="s">
        <v>275</v>
      </c>
      <c r="AI1224" s="210" t="s">
        <v>275</v>
      </c>
      <c r="AJ1224" s="94"/>
    </row>
    <row r="1225" spans="1:36" outlineLevel="1" x14ac:dyDescent="0.3">
      <c r="A1225" s="221">
        <v>1208</v>
      </c>
      <c r="B1225" s="222" t="s">
        <v>275</v>
      </c>
      <c r="C1225" s="221" t="s">
        <v>4318</v>
      </c>
      <c r="D1225" s="221" t="s">
        <v>4319</v>
      </c>
      <c r="E1225" s="222" t="s">
        <v>275</v>
      </c>
      <c r="F1225" s="439" t="s">
        <v>275</v>
      </c>
      <c r="G1225" s="439" t="s">
        <v>275</v>
      </c>
      <c r="H1225" s="439" t="s">
        <v>275</v>
      </c>
      <c r="I1225" s="439" t="s">
        <v>275</v>
      </c>
      <c r="J1225" s="224" t="s">
        <v>275</v>
      </c>
      <c r="K1225" s="929">
        <v>1.3802414154368376E-3</v>
      </c>
      <c r="L1225" s="929">
        <v>1.3802414154368376E-3</v>
      </c>
      <c r="M1225" s="929">
        <v>1.3802414154368376E-3</v>
      </c>
      <c r="N1225" s="929">
        <v>1.3802414154368376E-3</v>
      </c>
      <c r="O1225" s="929">
        <v>1.3802414154368376E-3</v>
      </c>
      <c r="P1225" s="929">
        <v>1.3802414154368376E-3</v>
      </c>
      <c r="Q1225" s="929">
        <v>0</v>
      </c>
      <c r="R1225" s="929">
        <v>0</v>
      </c>
      <c r="S1225" s="929">
        <v>1.3802414154368376E-3</v>
      </c>
      <c r="T1225" s="929">
        <v>1.3802414154368376E-3</v>
      </c>
      <c r="U1225" s="929">
        <v>1.3802414154368376E-3</v>
      </c>
      <c r="V1225" s="929">
        <v>1.3802414154368376E-3</v>
      </c>
      <c r="W1225" s="929">
        <v>1.3802414154368376E-3</v>
      </c>
      <c r="X1225" s="929">
        <v>1.3802414154368376E-3</v>
      </c>
      <c r="Y1225" s="929">
        <v>4.1407242463105129E-3</v>
      </c>
      <c r="Z1225" s="929">
        <v>1.3802414154368376E-3</v>
      </c>
      <c r="AA1225" s="929">
        <v>1.3802414154368376E-3</v>
      </c>
      <c r="AB1225" s="224" t="s">
        <v>275</v>
      </c>
      <c r="AC1225" s="222" t="s">
        <v>4320</v>
      </c>
      <c r="AD1225" s="439" t="s">
        <v>275</v>
      </c>
      <c r="AE1225" s="221" t="s">
        <v>275</v>
      </c>
      <c r="AF1225" s="221" t="s">
        <v>275</v>
      </c>
      <c r="AG1225" s="221" t="s">
        <v>275</v>
      </c>
      <c r="AH1225" s="221" t="s">
        <v>275</v>
      </c>
      <c r="AI1225" s="221" t="s">
        <v>275</v>
      </c>
      <c r="AJ1225" s="94"/>
    </row>
    <row r="1226" spans="1:36" x14ac:dyDescent="0.3">
      <c r="A1226" s="138">
        <v>1209</v>
      </c>
      <c r="B1226" s="138" t="s">
        <v>923</v>
      </c>
      <c r="C1226" s="172" t="s">
        <v>4298</v>
      </c>
      <c r="D1226" s="138" t="s">
        <v>4299</v>
      </c>
      <c r="E1226" s="172" t="s">
        <v>275</v>
      </c>
      <c r="F1226" s="141" t="s">
        <v>275</v>
      </c>
      <c r="G1226" s="141" t="s">
        <v>275</v>
      </c>
      <c r="H1226" s="141" t="s">
        <v>275</v>
      </c>
      <c r="I1226" s="141" t="s">
        <v>275</v>
      </c>
      <c r="J1226" s="244" t="s">
        <v>275</v>
      </c>
      <c r="K1226" s="244" t="s">
        <v>275</v>
      </c>
      <c r="L1226" s="244" t="s">
        <v>275</v>
      </c>
      <c r="M1226" s="244" t="s">
        <v>275</v>
      </c>
      <c r="N1226" s="244" t="s">
        <v>275</v>
      </c>
      <c r="O1226" s="244" t="s">
        <v>275</v>
      </c>
      <c r="P1226" s="244" t="s">
        <v>275</v>
      </c>
      <c r="Q1226" s="244" t="s">
        <v>275</v>
      </c>
      <c r="R1226" s="244" t="s">
        <v>275</v>
      </c>
      <c r="S1226" s="244" t="s">
        <v>275</v>
      </c>
      <c r="T1226" s="244" t="s">
        <v>275</v>
      </c>
      <c r="U1226" s="244" t="s">
        <v>275</v>
      </c>
      <c r="V1226" s="244" t="s">
        <v>275</v>
      </c>
      <c r="W1226" s="244" t="s">
        <v>275</v>
      </c>
      <c r="X1226" s="244" t="s">
        <v>275</v>
      </c>
      <c r="Y1226" s="244" t="s">
        <v>275</v>
      </c>
      <c r="Z1226" s="244" t="s">
        <v>275</v>
      </c>
      <c r="AA1226" s="244" t="s">
        <v>275</v>
      </c>
      <c r="AB1226" s="244" t="s">
        <v>275</v>
      </c>
      <c r="AC1226" s="140" t="s">
        <v>275</v>
      </c>
      <c r="AD1226" s="341" t="s">
        <v>275</v>
      </c>
      <c r="AE1226" s="143" t="s">
        <v>275</v>
      </c>
      <c r="AF1226" s="142" t="s">
        <v>275</v>
      </c>
      <c r="AG1226" s="140" t="s">
        <v>275</v>
      </c>
      <c r="AH1226" s="144" t="s">
        <v>275</v>
      </c>
      <c r="AI1226" s="141" t="s">
        <v>275</v>
      </c>
      <c r="AJ1226" s="94"/>
    </row>
    <row r="1227" spans="1:36" s="934" customFormat="1" ht="26" outlineLevel="1" x14ac:dyDescent="0.3">
      <c r="A1227" s="482">
        <v>1210</v>
      </c>
      <c r="B1227" s="483" t="s">
        <v>275</v>
      </c>
      <c r="C1227" s="933" t="s">
        <v>4363</v>
      </c>
      <c r="D1227" s="482" t="s">
        <v>4362</v>
      </c>
      <c r="E1227" s="483" t="s">
        <v>275</v>
      </c>
      <c r="F1227" s="485" t="s">
        <v>275</v>
      </c>
      <c r="G1227" s="485" t="s">
        <v>275</v>
      </c>
      <c r="H1227" s="485" t="s">
        <v>275</v>
      </c>
      <c r="I1227" s="485" t="s">
        <v>275</v>
      </c>
      <c r="J1227" s="486" t="s">
        <v>925</v>
      </c>
      <c r="K1227" s="486" t="s">
        <v>1351</v>
      </c>
      <c r="L1227" s="486" t="s">
        <v>1351</v>
      </c>
      <c r="M1227" s="486" t="s">
        <v>1351</v>
      </c>
      <c r="N1227" s="486" t="s">
        <v>1351</v>
      </c>
      <c r="O1227" s="486" t="s">
        <v>1351</v>
      </c>
      <c r="P1227" s="486" t="s">
        <v>1351</v>
      </c>
      <c r="Q1227" s="486" t="s">
        <v>1351</v>
      </c>
      <c r="R1227" s="486" t="s">
        <v>1351</v>
      </c>
      <c r="S1227" s="486" t="s">
        <v>1351</v>
      </c>
      <c r="T1227" s="486" t="s">
        <v>1351</v>
      </c>
      <c r="U1227" s="486" t="s">
        <v>1351</v>
      </c>
      <c r="V1227" s="486" t="s">
        <v>1351</v>
      </c>
      <c r="W1227" s="486" t="s">
        <v>1351</v>
      </c>
      <c r="X1227" s="486" t="s">
        <v>1351</v>
      </c>
      <c r="Y1227" s="486" t="s">
        <v>1351</v>
      </c>
      <c r="Z1227" s="486" t="s">
        <v>1351</v>
      </c>
      <c r="AA1227" s="486" t="s">
        <v>1351</v>
      </c>
      <c r="AB1227" s="486" t="s">
        <v>925</v>
      </c>
      <c r="AC1227" s="483" t="s">
        <v>3121</v>
      </c>
      <c r="AD1227" s="486" t="s">
        <v>275</v>
      </c>
      <c r="AE1227" s="482" t="s">
        <v>275</v>
      </c>
      <c r="AF1227" s="485" t="s">
        <v>275</v>
      </c>
      <c r="AG1227" s="483" t="s">
        <v>275</v>
      </c>
      <c r="AH1227" s="487" t="s">
        <v>275</v>
      </c>
      <c r="AI1227" s="485" t="s">
        <v>275</v>
      </c>
    </row>
    <row r="1228" spans="1:36" x14ac:dyDescent="0.3">
      <c r="A1228" s="138">
        <v>1211</v>
      </c>
      <c r="B1228" s="138" t="s">
        <v>923</v>
      </c>
      <c r="C1228" s="172" t="s">
        <v>4302</v>
      </c>
      <c r="D1228" s="138" t="s">
        <v>4301</v>
      </c>
      <c r="E1228" s="172" t="s">
        <v>275</v>
      </c>
      <c r="F1228" s="141" t="s">
        <v>275</v>
      </c>
      <c r="G1228" s="141" t="s">
        <v>275</v>
      </c>
      <c r="H1228" s="141" t="s">
        <v>275</v>
      </c>
      <c r="I1228" s="141" t="s">
        <v>275</v>
      </c>
      <c r="J1228" s="244" t="s">
        <v>275</v>
      </c>
      <c r="K1228" s="244" t="s">
        <v>275</v>
      </c>
      <c r="L1228" s="244" t="s">
        <v>275</v>
      </c>
      <c r="M1228" s="244" t="s">
        <v>275</v>
      </c>
      <c r="N1228" s="244" t="s">
        <v>275</v>
      </c>
      <c r="O1228" s="244" t="s">
        <v>275</v>
      </c>
      <c r="P1228" s="244" t="s">
        <v>275</v>
      </c>
      <c r="Q1228" s="244" t="s">
        <v>275</v>
      </c>
      <c r="R1228" s="244" t="s">
        <v>275</v>
      </c>
      <c r="S1228" s="244" t="s">
        <v>275</v>
      </c>
      <c r="T1228" s="244" t="s">
        <v>275</v>
      </c>
      <c r="U1228" s="244" t="s">
        <v>275</v>
      </c>
      <c r="V1228" s="244" t="s">
        <v>275</v>
      </c>
      <c r="W1228" s="244" t="s">
        <v>275</v>
      </c>
      <c r="X1228" s="244" t="s">
        <v>275</v>
      </c>
      <c r="Y1228" s="244" t="s">
        <v>275</v>
      </c>
      <c r="Z1228" s="244" t="s">
        <v>275</v>
      </c>
      <c r="AA1228" s="244" t="s">
        <v>275</v>
      </c>
      <c r="AB1228" s="244" t="s">
        <v>275</v>
      </c>
      <c r="AC1228" s="140" t="s">
        <v>275</v>
      </c>
      <c r="AD1228" s="341" t="s">
        <v>275</v>
      </c>
      <c r="AE1228" s="143" t="s">
        <v>275</v>
      </c>
      <c r="AF1228" s="142" t="s">
        <v>275</v>
      </c>
      <c r="AG1228" s="140" t="s">
        <v>275</v>
      </c>
      <c r="AH1228" s="144" t="s">
        <v>275</v>
      </c>
      <c r="AI1228" s="141" t="s">
        <v>275</v>
      </c>
      <c r="AJ1228" s="94"/>
    </row>
    <row r="1229" spans="1:36" ht="26" outlineLevel="1" x14ac:dyDescent="0.3">
      <c r="A1229" s="287">
        <v>1212</v>
      </c>
      <c r="B1229" s="288" t="s">
        <v>923</v>
      </c>
      <c r="C1229" s="352" t="s">
        <v>4364</v>
      </c>
      <c r="D1229" s="351" t="s">
        <v>1426</v>
      </c>
      <c r="E1229" s="338" t="s">
        <v>275</v>
      </c>
      <c r="F1229" s="339" t="s">
        <v>275</v>
      </c>
      <c r="G1229" s="339" t="s">
        <v>275</v>
      </c>
      <c r="H1229" s="339" t="s">
        <v>275</v>
      </c>
      <c r="I1229" s="339" t="s">
        <v>275</v>
      </c>
      <c r="J1229" s="290" t="s">
        <v>926</v>
      </c>
      <c r="K1229" s="290">
        <f t="shared" ref="K1229:AA1229" si="515">K1230*K$416</f>
        <v>0.41928171970817213</v>
      </c>
      <c r="L1229" s="290">
        <f t="shared" si="515"/>
        <v>0.52505282804350606</v>
      </c>
      <c r="M1229" s="290">
        <f t="shared" si="515"/>
        <v>0.84388069243006159</v>
      </c>
      <c r="N1229" s="290">
        <f t="shared" si="515"/>
        <v>0.50218303083838689</v>
      </c>
      <c r="O1229" s="290">
        <f t="shared" si="515"/>
        <v>0.95014070347193857</v>
      </c>
      <c r="P1229" s="290">
        <f t="shared" si="515"/>
        <v>0.3671132931691849</v>
      </c>
      <c r="Q1229" s="290">
        <f t="shared" si="515"/>
        <v>0.11246572143233971</v>
      </c>
      <c r="R1229" s="290">
        <f t="shared" si="515"/>
        <v>0.20911292767212739</v>
      </c>
      <c r="S1229" s="290">
        <f t="shared" si="515"/>
        <v>0.35589445705213657</v>
      </c>
      <c r="T1229" s="290">
        <f t="shared" si="515"/>
        <v>0.2149710471579801</v>
      </c>
      <c r="U1229" s="290">
        <f t="shared" si="515"/>
        <v>0.25245911065108073</v>
      </c>
      <c r="V1229" s="290">
        <f t="shared" si="515"/>
        <v>0.14934116230349115</v>
      </c>
      <c r="W1229" s="290">
        <f t="shared" si="515"/>
        <v>0.58234215313941817</v>
      </c>
      <c r="X1229" s="290">
        <f t="shared" si="515"/>
        <v>1.2735920905340063</v>
      </c>
      <c r="Y1229" s="290">
        <f t="shared" si="515"/>
        <v>1.210579045526204</v>
      </c>
      <c r="Z1229" s="290">
        <f t="shared" si="515"/>
        <v>0.12447704684099195</v>
      </c>
      <c r="AA1229" s="290">
        <f t="shared" si="515"/>
        <v>0</v>
      </c>
      <c r="AB1229" s="290" t="s">
        <v>926</v>
      </c>
      <c r="AC1229" s="291" t="s">
        <v>2906</v>
      </c>
      <c r="AD1229" s="324" t="s">
        <v>275</v>
      </c>
      <c r="AE1229" s="325" t="s">
        <v>275</v>
      </c>
      <c r="AF1229" s="326" t="s">
        <v>275</v>
      </c>
      <c r="AG1229" s="291" t="s">
        <v>275</v>
      </c>
      <c r="AH1229" s="291" t="s">
        <v>275</v>
      </c>
      <c r="AI1229" s="289" t="s">
        <v>275</v>
      </c>
      <c r="AJ1229" s="94"/>
    </row>
    <row r="1230" spans="1:36" outlineLevel="1" x14ac:dyDescent="0.3">
      <c r="A1230" s="550">
        <v>1213</v>
      </c>
      <c r="B1230" s="551" t="s">
        <v>275</v>
      </c>
      <c r="C1230" s="551" t="s">
        <v>275</v>
      </c>
      <c r="D1230" s="550" t="s">
        <v>1802</v>
      </c>
      <c r="E1230" s="554" t="s">
        <v>275</v>
      </c>
      <c r="F1230" s="555" t="s">
        <v>275</v>
      </c>
      <c r="G1230" s="555" t="s">
        <v>275</v>
      </c>
      <c r="H1230" s="555" t="s">
        <v>275</v>
      </c>
      <c r="I1230" s="555" t="s">
        <v>275</v>
      </c>
      <c r="J1230" s="553" t="s">
        <v>275</v>
      </c>
      <c r="K1230" s="560">
        <v>0.5</v>
      </c>
      <c r="L1230" s="560">
        <v>0.5</v>
      </c>
      <c r="M1230" s="560">
        <v>0.5</v>
      </c>
      <c r="N1230" s="560">
        <v>0.5</v>
      </c>
      <c r="O1230" s="560">
        <v>0.5</v>
      </c>
      <c r="P1230" s="560">
        <v>0.5</v>
      </c>
      <c r="Q1230" s="560">
        <v>0.5</v>
      </c>
      <c r="R1230" s="560">
        <v>0.5</v>
      </c>
      <c r="S1230" s="560">
        <v>0.5</v>
      </c>
      <c r="T1230" s="560">
        <v>0.5</v>
      </c>
      <c r="U1230" s="560">
        <v>0.5</v>
      </c>
      <c r="V1230" s="560">
        <v>0.5</v>
      </c>
      <c r="W1230" s="560">
        <v>0.5</v>
      </c>
      <c r="X1230" s="560">
        <v>0.5</v>
      </c>
      <c r="Y1230" s="560">
        <v>0.5</v>
      </c>
      <c r="Z1230" s="560">
        <v>0.5</v>
      </c>
      <c r="AA1230" s="560">
        <v>0.5</v>
      </c>
      <c r="AB1230" s="553" t="s">
        <v>275</v>
      </c>
      <c r="AC1230" s="559" t="s">
        <v>1429</v>
      </c>
      <c r="AD1230" s="556" t="s">
        <v>275</v>
      </c>
      <c r="AE1230" s="557" t="s">
        <v>275</v>
      </c>
      <c r="AF1230" s="558" t="s">
        <v>275</v>
      </c>
      <c r="AG1230" s="559" t="s">
        <v>275</v>
      </c>
      <c r="AH1230" s="304" t="s">
        <v>275</v>
      </c>
      <c r="AI1230" s="552" t="s">
        <v>275</v>
      </c>
      <c r="AJ1230" s="94"/>
    </row>
    <row r="1231" spans="1:36" x14ac:dyDescent="0.3">
      <c r="A1231" s="138">
        <v>1214</v>
      </c>
      <c r="B1231" s="138" t="s">
        <v>275</v>
      </c>
      <c r="C1231" s="172" t="s">
        <v>275</v>
      </c>
      <c r="D1231" s="138" t="s">
        <v>4303</v>
      </c>
      <c r="E1231" s="172" t="s">
        <v>275</v>
      </c>
      <c r="F1231" s="141" t="s">
        <v>275</v>
      </c>
      <c r="G1231" s="141" t="s">
        <v>275</v>
      </c>
      <c r="H1231" s="141" t="s">
        <v>275</v>
      </c>
      <c r="I1231" s="141" t="s">
        <v>275</v>
      </c>
      <c r="J1231" s="244" t="s">
        <v>275</v>
      </c>
      <c r="K1231" s="244" t="s">
        <v>275</v>
      </c>
      <c r="L1231" s="244" t="s">
        <v>275</v>
      </c>
      <c r="M1231" s="244" t="s">
        <v>275</v>
      </c>
      <c r="N1231" s="244" t="s">
        <v>275</v>
      </c>
      <c r="O1231" s="244" t="s">
        <v>275</v>
      </c>
      <c r="P1231" s="244" t="s">
        <v>275</v>
      </c>
      <c r="Q1231" s="244" t="s">
        <v>275</v>
      </c>
      <c r="R1231" s="244" t="s">
        <v>275</v>
      </c>
      <c r="S1231" s="244" t="s">
        <v>275</v>
      </c>
      <c r="T1231" s="244" t="s">
        <v>275</v>
      </c>
      <c r="U1231" s="244" t="s">
        <v>275</v>
      </c>
      <c r="V1231" s="244" t="s">
        <v>275</v>
      </c>
      <c r="W1231" s="244" t="s">
        <v>275</v>
      </c>
      <c r="X1231" s="244" t="s">
        <v>275</v>
      </c>
      <c r="Y1231" s="244" t="s">
        <v>275</v>
      </c>
      <c r="Z1231" s="244" t="s">
        <v>275</v>
      </c>
      <c r="AA1231" s="244" t="s">
        <v>275</v>
      </c>
      <c r="AB1231" s="244" t="s">
        <v>275</v>
      </c>
      <c r="AC1231" s="140" t="s">
        <v>275</v>
      </c>
      <c r="AD1231" s="341" t="s">
        <v>275</v>
      </c>
      <c r="AE1231" s="143" t="s">
        <v>275</v>
      </c>
      <c r="AF1231" s="142" t="s">
        <v>275</v>
      </c>
      <c r="AG1231" s="140" t="s">
        <v>275</v>
      </c>
      <c r="AH1231" s="144" t="s">
        <v>275</v>
      </c>
      <c r="AI1231" s="141" t="s">
        <v>275</v>
      </c>
      <c r="AJ1231" s="94"/>
    </row>
    <row r="1232" spans="1:36" ht="78" outlineLevel="1" x14ac:dyDescent="0.3">
      <c r="A1232" s="165">
        <v>1215</v>
      </c>
      <c r="B1232" s="166" t="s">
        <v>275</v>
      </c>
      <c r="C1232" s="525" t="s">
        <v>275</v>
      </c>
      <c r="D1232" s="188" t="s">
        <v>4304</v>
      </c>
      <c r="E1232" s="188" t="s">
        <v>4026</v>
      </c>
      <c r="F1232" s="189">
        <v>5</v>
      </c>
      <c r="G1232" s="190">
        <v>53</v>
      </c>
      <c r="H1232" s="190">
        <v>723</v>
      </c>
      <c r="I1232" s="190">
        <v>723</v>
      </c>
      <c r="J1232" s="170" t="s">
        <v>925</v>
      </c>
      <c r="K1232" s="170">
        <v>0.37689804895388768</v>
      </c>
      <c r="L1232" s="170">
        <v>0.12335850443213352</v>
      </c>
      <c r="M1232" s="170">
        <v>7.1111016413915387E-2</v>
      </c>
      <c r="N1232" s="170">
        <v>1.4453633832247015</v>
      </c>
      <c r="O1232" s="170">
        <v>1.4340311860306607</v>
      </c>
      <c r="P1232" s="170">
        <v>0.75841580801289044</v>
      </c>
      <c r="Q1232" s="170">
        <v>0.16588665355844925</v>
      </c>
      <c r="R1232" s="170">
        <v>7.7314365152797576E-2</v>
      </c>
      <c r="S1232" s="170">
        <v>0.2178571225161475</v>
      </c>
      <c r="T1232" s="170">
        <v>0.13541142016807686</v>
      </c>
      <c r="U1232" s="170">
        <v>0.68184723322251695</v>
      </c>
      <c r="V1232" s="170">
        <v>0.20612261666090109</v>
      </c>
      <c r="W1232" s="170">
        <v>0.13233404530588588</v>
      </c>
      <c r="X1232" s="170">
        <v>0.97316951500971893</v>
      </c>
      <c r="Y1232" s="170">
        <v>0.29284128009569416</v>
      </c>
      <c r="Z1232" s="170">
        <v>5.8050308410153788E-2</v>
      </c>
      <c r="AA1232" s="170">
        <v>0.85274630353239522</v>
      </c>
      <c r="AB1232" s="170" t="s">
        <v>925</v>
      </c>
      <c r="AC1232" s="191" t="s">
        <v>4305</v>
      </c>
      <c r="AD1232" s="241" t="s">
        <v>275</v>
      </c>
      <c r="AE1232" s="193" t="s">
        <v>275</v>
      </c>
      <c r="AF1232" s="192" t="s">
        <v>275</v>
      </c>
      <c r="AG1232" s="191" t="s">
        <v>275</v>
      </c>
      <c r="AH1232" s="194" t="s">
        <v>275</v>
      </c>
      <c r="AI1232" s="169" t="s">
        <v>275</v>
      </c>
      <c r="AJ1232" s="94"/>
    </row>
    <row r="1233" spans="1:36" x14ac:dyDescent="0.3">
      <c r="A1233" s="138">
        <v>1216</v>
      </c>
      <c r="B1233" s="138" t="s">
        <v>923</v>
      </c>
      <c r="C1233" s="172" t="s">
        <v>308</v>
      </c>
      <c r="D1233" s="138" t="s">
        <v>309</v>
      </c>
      <c r="E1233" s="172" t="s">
        <v>275</v>
      </c>
      <c r="F1233" s="141" t="s">
        <v>275</v>
      </c>
      <c r="G1233" s="141" t="s">
        <v>275</v>
      </c>
      <c r="H1233" s="141" t="s">
        <v>275</v>
      </c>
      <c r="I1233" s="141" t="s">
        <v>275</v>
      </c>
      <c r="J1233" s="244" t="s">
        <v>275</v>
      </c>
      <c r="K1233" s="244" t="s">
        <v>275</v>
      </c>
      <c r="L1233" s="244" t="s">
        <v>275</v>
      </c>
      <c r="M1233" s="244" t="s">
        <v>275</v>
      </c>
      <c r="N1233" s="244" t="s">
        <v>275</v>
      </c>
      <c r="O1233" s="244" t="s">
        <v>275</v>
      </c>
      <c r="P1233" s="244" t="s">
        <v>275</v>
      </c>
      <c r="Q1233" s="244" t="s">
        <v>275</v>
      </c>
      <c r="R1233" s="244" t="s">
        <v>275</v>
      </c>
      <c r="S1233" s="244" t="s">
        <v>275</v>
      </c>
      <c r="T1233" s="244" t="s">
        <v>275</v>
      </c>
      <c r="U1233" s="244" t="s">
        <v>275</v>
      </c>
      <c r="V1233" s="244" t="s">
        <v>275</v>
      </c>
      <c r="W1233" s="244" t="s">
        <v>275</v>
      </c>
      <c r="X1233" s="244" t="s">
        <v>275</v>
      </c>
      <c r="Y1233" s="244" t="s">
        <v>275</v>
      </c>
      <c r="Z1233" s="244" t="s">
        <v>275</v>
      </c>
      <c r="AA1233" s="244" t="s">
        <v>275</v>
      </c>
      <c r="AB1233" s="244" t="s">
        <v>275</v>
      </c>
      <c r="AC1233" s="140" t="s">
        <v>275</v>
      </c>
      <c r="AD1233" s="341" t="s">
        <v>275</v>
      </c>
      <c r="AE1233" s="143" t="s">
        <v>275</v>
      </c>
      <c r="AF1233" s="142" t="s">
        <v>275</v>
      </c>
      <c r="AG1233" s="140" t="s">
        <v>275</v>
      </c>
      <c r="AH1233" s="144" t="s">
        <v>275</v>
      </c>
      <c r="AI1233" s="141" t="s">
        <v>275</v>
      </c>
      <c r="AJ1233" s="94"/>
    </row>
    <row r="1234" spans="1:36" ht="26" outlineLevel="1" x14ac:dyDescent="0.3">
      <c r="A1234" s="165">
        <v>1217</v>
      </c>
      <c r="B1234" s="166" t="s">
        <v>275</v>
      </c>
      <c r="C1234" s="166" t="s">
        <v>321</v>
      </c>
      <c r="D1234" s="165" t="s">
        <v>322</v>
      </c>
      <c r="E1234" s="166" t="s">
        <v>275</v>
      </c>
      <c r="F1234" s="169">
        <f>FLOOR(G1234/10, 1)</f>
        <v>5</v>
      </c>
      <c r="G1234" s="169">
        <v>52</v>
      </c>
      <c r="H1234" s="169" t="s">
        <v>275</v>
      </c>
      <c r="I1234" s="169" t="s">
        <v>275</v>
      </c>
      <c r="J1234" s="170" t="s">
        <v>925</v>
      </c>
      <c r="K1234" s="170">
        <v>7.7905164958850062E-4</v>
      </c>
      <c r="L1234" s="170">
        <v>4.1312769913466892E-2</v>
      </c>
      <c r="M1234" s="170">
        <v>1.1851451546285045E-4</v>
      </c>
      <c r="N1234" s="170">
        <v>3.4314495504360782E-4</v>
      </c>
      <c r="O1234" s="170">
        <v>0</v>
      </c>
      <c r="P1234" s="170">
        <v>2.3758625006401813E-4</v>
      </c>
      <c r="Q1234" s="170">
        <v>0</v>
      </c>
      <c r="R1234" s="170">
        <v>0</v>
      </c>
      <c r="S1234" s="170">
        <v>1.5771613931629788E-2</v>
      </c>
      <c r="T1234" s="170">
        <v>1.5956133573051621E-2</v>
      </c>
      <c r="U1234" s="170">
        <v>0</v>
      </c>
      <c r="V1234" s="170">
        <v>0</v>
      </c>
      <c r="W1234" s="170">
        <v>0</v>
      </c>
      <c r="X1234" s="170">
        <v>0</v>
      </c>
      <c r="Y1234" s="170">
        <v>3.7734960345142683E-2</v>
      </c>
      <c r="Z1234" s="170">
        <v>0</v>
      </c>
      <c r="AA1234" s="170">
        <v>0</v>
      </c>
      <c r="AB1234" s="170" t="s">
        <v>275</v>
      </c>
      <c r="AC1234" s="166" t="s">
        <v>1953</v>
      </c>
      <c r="AD1234" s="170" t="s">
        <v>275</v>
      </c>
      <c r="AE1234" s="165" t="s">
        <v>275</v>
      </c>
      <c r="AF1234" s="169" t="s">
        <v>275</v>
      </c>
      <c r="AG1234" s="166" t="s">
        <v>275</v>
      </c>
      <c r="AH1234" s="171" t="s">
        <v>275</v>
      </c>
      <c r="AI1234" s="169" t="s">
        <v>275</v>
      </c>
      <c r="AJ1234" s="94"/>
    </row>
    <row r="1235" spans="1:36" ht="39" outlineLevel="1" x14ac:dyDescent="0.3">
      <c r="A1235" s="165">
        <v>1218</v>
      </c>
      <c r="B1235" s="166" t="s">
        <v>923</v>
      </c>
      <c r="C1235" s="293" t="s">
        <v>321</v>
      </c>
      <c r="D1235" s="187" t="s">
        <v>322</v>
      </c>
      <c r="E1235" s="188" t="s">
        <v>4027</v>
      </c>
      <c r="F1235" s="189">
        <v>5</v>
      </c>
      <c r="G1235" s="190">
        <v>52</v>
      </c>
      <c r="H1235" s="190">
        <v>677</v>
      </c>
      <c r="I1235" s="190">
        <v>677</v>
      </c>
      <c r="J1235" s="170" t="s">
        <v>925</v>
      </c>
      <c r="K1235" s="170">
        <v>7.7905164958850062E-4</v>
      </c>
      <c r="L1235" s="170">
        <v>4.1312769913466892E-2</v>
      </c>
      <c r="M1235" s="170">
        <v>1.1851451546285045E-4</v>
      </c>
      <c r="N1235" s="170">
        <v>3.4314495504360782E-4</v>
      </c>
      <c r="O1235" s="170">
        <v>0</v>
      </c>
      <c r="P1235" s="170">
        <v>2.3758625006401813E-4</v>
      </c>
      <c r="Q1235" s="170">
        <v>0</v>
      </c>
      <c r="R1235" s="170">
        <v>0</v>
      </c>
      <c r="S1235" s="170">
        <v>1.5771613931629788E-2</v>
      </c>
      <c r="T1235" s="170">
        <v>1.5956133573051621E-2</v>
      </c>
      <c r="U1235" s="170">
        <v>0</v>
      </c>
      <c r="V1235" s="170">
        <v>0</v>
      </c>
      <c r="W1235" s="170">
        <v>0</v>
      </c>
      <c r="X1235" s="170">
        <v>0</v>
      </c>
      <c r="Y1235" s="170">
        <v>3.7734960345142683E-2</v>
      </c>
      <c r="Z1235" s="170">
        <v>0</v>
      </c>
      <c r="AA1235" s="170">
        <v>0</v>
      </c>
      <c r="AB1235" s="170" t="s">
        <v>925</v>
      </c>
      <c r="AC1235" s="191" t="s">
        <v>1923</v>
      </c>
      <c r="AD1235" s="241" t="s">
        <v>275</v>
      </c>
      <c r="AE1235" s="193" t="s">
        <v>275</v>
      </c>
      <c r="AF1235" s="192" t="s">
        <v>275</v>
      </c>
      <c r="AG1235" s="191" t="s">
        <v>275</v>
      </c>
      <c r="AH1235" s="194" t="s">
        <v>275</v>
      </c>
      <c r="AI1235" s="169" t="s">
        <v>275</v>
      </c>
      <c r="AJ1235" s="94"/>
    </row>
    <row r="1236" spans="1:36" x14ac:dyDescent="0.3">
      <c r="A1236" s="138">
        <v>1219</v>
      </c>
      <c r="B1236" s="138" t="s">
        <v>923</v>
      </c>
      <c r="C1236" s="172" t="s">
        <v>299</v>
      </c>
      <c r="D1236" s="138" t="s">
        <v>300</v>
      </c>
      <c r="E1236" s="172" t="s">
        <v>275</v>
      </c>
      <c r="F1236" s="141" t="s">
        <v>275</v>
      </c>
      <c r="G1236" s="141" t="s">
        <v>275</v>
      </c>
      <c r="H1236" s="141" t="s">
        <v>275</v>
      </c>
      <c r="I1236" s="141" t="s">
        <v>275</v>
      </c>
      <c r="J1236" s="244" t="s">
        <v>275</v>
      </c>
      <c r="K1236" s="244" t="s">
        <v>275</v>
      </c>
      <c r="L1236" s="244" t="s">
        <v>275</v>
      </c>
      <c r="M1236" s="244" t="s">
        <v>275</v>
      </c>
      <c r="N1236" s="244" t="s">
        <v>275</v>
      </c>
      <c r="O1236" s="244" t="s">
        <v>275</v>
      </c>
      <c r="P1236" s="244" t="s">
        <v>275</v>
      </c>
      <c r="Q1236" s="244" t="s">
        <v>275</v>
      </c>
      <c r="R1236" s="244" t="s">
        <v>275</v>
      </c>
      <c r="S1236" s="244" t="s">
        <v>275</v>
      </c>
      <c r="T1236" s="244" t="s">
        <v>275</v>
      </c>
      <c r="U1236" s="244" t="s">
        <v>275</v>
      </c>
      <c r="V1236" s="244" t="s">
        <v>275</v>
      </c>
      <c r="W1236" s="244" t="s">
        <v>275</v>
      </c>
      <c r="X1236" s="244" t="s">
        <v>275</v>
      </c>
      <c r="Y1236" s="244" t="s">
        <v>275</v>
      </c>
      <c r="Z1236" s="244" t="s">
        <v>275</v>
      </c>
      <c r="AA1236" s="244" t="s">
        <v>275</v>
      </c>
      <c r="AB1236" s="244" t="s">
        <v>275</v>
      </c>
      <c r="AC1236" s="140" t="s">
        <v>275</v>
      </c>
      <c r="AD1236" s="341" t="s">
        <v>275</v>
      </c>
      <c r="AE1236" s="143" t="s">
        <v>275</v>
      </c>
      <c r="AF1236" s="142" t="s">
        <v>275</v>
      </c>
      <c r="AG1236" s="140" t="s">
        <v>275</v>
      </c>
      <c r="AH1236" s="144" t="s">
        <v>275</v>
      </c>
      <c r="AI1236" s="141" t="s">
        <v>275</v>
      </c>
      <c r="AJ1236" s="94"/>
    </row>
    <row r="1237" spans="1:36" outlineLevel="1" x14ac:dyDescent="0.3">
      <c r="A1237" s="514">
        <v>1220</v>
      </c>
      <c r="B1237" s="515" t="s">
        <v>275</v>
      </c>
      <c r="C1237" s="516" t="s">
        <v>275</v>
      </c>
      <c r="D1237" s="517" t="s">
        <v>275</v>
      </c>
      <c r="E1237" s="516" t="s">
        <v>275</v>
      </c>
      <c r="F1237" s="518" t="s">
        <v>275</v>
      </c>
      <c r="G1237" s="518" t="s">
        <v>275</v>
      </c>
      <c r="H1237" s="518" t="s">
        <v>275</v>
      </c>
      <c r="I1237" s="518" t="s">
        <v>275</v>
      </c>
      <c r="J1237" s="518" t="s">
        <v>275</v>
      </c>
      <c r="K1237" s="518">
        <f>K1242+K1241+K1240</f>
        <v>2.3906362282623275</v>
      </c>
      <c r="L1237" s="518">
        <f t="shared" ref="L1237:AA1237" si="516">L1242+L1241+L1240</f>
        <v>1.9851031450622494</v>
      </c>
      <c r="M1237" s="518">
        <f t="shared" si="516"/>
        <v>1.4704555493521523</v>
      </c>
      <c r="N1237" s="518">
        <f t="shared" si="516"/>
        <v>2.4609637348500479</v>
      </c>
      <c r="O1237" s="518">
        <f t="shared" si="516"/>
        <v>2.3098501657064112</v>
      </c>
      <c r="P1237" s="518">
        <f t="shared" si="516"/>
        <v>3.0550952961015021</v>
      </c>
      <c r="Q1237" s="518">
        <f t="shared" si="516"/>
        <v>3.3664255859559047</v>
      </c>
      <c r="R1237" s="518">
        <f t="shared" si="516"/>
        <v>1.7482346792032382</v>
      </c>
      <c r="S1237" s="518">
        <f t="shared" si="516"/>
        <v>1.1429053441179156</v>
      </c>
      <c r="T1237" s="518">
        <f t="shared" si="516"/>
        <v>1.8612379770111789</v>
      </c>
      <c r="U1237" s="518">
        <f t="shared" si="516"/>
        <v>2.2951944137153126</v>
      </c>
      <c r="V1237" s="518">
        <f t="shared" si="516"/>
        <v>0.75019323111996172</v>
      </c>
      <c r="W1237" s="518">
        <f t="shared" si="516"/>
        <v>0.53149872289984434</v>
      </c>
      <c r="X1237" s="518">
        <f t="shared" si="516"/>
        <v>5.2507606789731893</v>
      </c>
      <c r="Y1237" s="518">
        <f t="shared" si="516"/>
        <v>0.86928052812321466</v>
      </c>
      <c r="Z1237" s="518">
        <f t="shared" si="516"/>
        <v>0.55846912129045412</v>
      </c>
      <c r="AA1237" s="518">
        <f t="shared" si="516"/>
        <v>0.87759390940888471</v>
      </c>
      <c r="AB1237" s="518" t="s">
        <v>275</v>
      </c>
      <c r="AC1237" s="519" t="s">
        <v>924</v>
      </c>
      <c r="AD1237" s="520" t="s">
        <v>275</v>
      </c>
      <c r="AE1237" s="521" t="s">
        <v>275</v>
      </c>
      <c r="AF1237" s="522" t="s">
        <v>275</v>
      </c>
      <c r="AG1237" s="519" t="s">
        <v>275</v>
      </c>
      <c r="AH1237" s="523" t="s">
        <v>275</v>
      </c>
      <c r="AI1237" s="524" t="s">
        <v>275</v>
      </c>
      <c r="AJ1237" s="94"/>
    </row>
    <row r="1238" spans="1:36" ht="26" outlineLevel="1" x14ac:dyDescent="0.3">
      <c r="A1238" s="165">
        <v>1221</v>
      </c>
      <c r="B1238" s="166" t="s">
        <v>923</v>
      </c>
      <c r="C1238" s="166" t="s">
        <v>275</v>
      </c>
      <c r="D1238" s="165" t="s">
        <v>3109</v>
      </c>
      <c r="E1238" s="166" t="s">
        <v>1086</v>
      </c>
      <c r="F1238" s="169">
        <f>FLOOR(G1238/10, 1)</f>
        <v>14</v>
      </c>
      <c r="G1238" s="169">
        <v>142</v>
      </c>
      <c r="H1238" s="169" t="s">
        <v>275</v>
      </c>
      <c r="I1238" s="169" t="s">
        <v>275</v>
      </c>
      <c r="J1238" s="170" t="s">
        <v>925</v>
      </c>
      <c r="K1238" s="170">
        <v>2.390636228262327</v>
      </c>
      <c r="L1238" s="170">
        <v>1.9862356346404577</v>
      </c>
      <c r="M1238" s="170">
        <v>1.4704555493521523</v>
      </c>
      <c r="N1238" s="170">
        <v>2.4609637348500484</v>
      </c>
      <c r="O1238" s="170">
        <v>2.3101058914191568</v>
      </c>
      <c r="P1238" s="170">
        <v>3.0550952961015061</v>
      </c>
      <c r="Q1238" s="170">
        <v>3.3664255859559065</v>
      </c>
      <c r="R1238" s="170">
        <v>1.7482346792032377</v>
      </c>
      <c r="S1238" s="170">
        <v>1.1232827279379882</v>
      </c>
      <c r="T1238" s="170">
        <v>1.8612379770111751</v>
      </c>
      <c r="U1238" s="170">
        <v>2.2951944137153131</v>
      </c>
      <c r="V1238" s="170">
        <v>0.75019323111996283</v>
      </c>
      <c r="W1238" s="170">
        <v>1.618096173565464</v>
      </c>
      <c r="X1238" s="170">
        <v>5.2507606789731964</v>
      </c>
      <c r="Y1238" s="170">
        <v>0.86686224490264607</v>
      </c>
      <c r="Z1238" s="170">
        <v>0.55846912129045412</v>
      </c>
      <c r="AA1238" s="170">
        <v>0.87759390940888438</v>
      </c>
      <c r="AB1238" s="170" t="s">
        <v>925</v>
      </c>
      <c r="AC1238" s="166" t="s">
        <v>1954</v>
      </c>
      <c r="AD1238" s="170" t="s">
        <v>275</v>
      </c>
      <c r="AE1238" s="165" t="s">
        <v>275</v>
      </c>
      <c r="AF1238" s="169" t="s">
        <v>275</v>
      </c>
      <c r="AG1238" s="166" t="s">
        <v>275</v>
      </c>
      <c r="AH1238" s="171" t="s">
        <v>275</v>
      </c>
      <c r="AI1238" s="169" t="s">
        <v>275</v>
      </c>
      <c r="AJ1238" s="94"/>
    </row>
    <row r="1239" spans="1:36" ht="26" outlineLevel="1" x14ac:dyDescent="0.3">
      <c r="A1239" s="145">
        <v>1222</v>
      </c>
      <c r="B1239" s="146" t="s">
        <v>923</v>
      </c>
      <c r="C1239" s="146" t="s">
        <v>301</v>
      </c>
      <c r="D1239" s="145" t="s">
        <v>2349</v>
      </c>
      <c r="E1239" s="146" t="s">
        <v>275</v>
      </c>
      <c r="F1239" s="149" t="s">
        <v>275</v>
      </c>
      <c r="G1239" s="149" t="s">
        <v>275</v>
      </c>
      <c r="H1239" s="149" t="s">
        <v>275</v>
      </c>
      <c r="I1239" s="149" t="s">
        <v>275</v>
      </c>
      <c r="J1239" s="150" t="s">
        <v>925</v>
      </c>
      <c r="K1239" s="150">
        <f>K1240+K1241*$AD$1241</f>
        <v>2.2767244953946459</v>
      </c>
      <c r="L1239" s="150">
        <f t="shared" ref="L1239:AA1239" si="517">L1240+L1241*$AD$1241</f>
        <v>1.9835209839899846</v>
      </c>
      <c r="M1239" s="150">
        <f t="shared" si="517"/>
        <v>0.4625992389864223</v>
      </c>
      <c r="N1239" s="150">
        <f t="shared" si="517"/>
        <v>2.4322040871378197</v>
      </c>
      <c r="O1239" s="150">
        <f t="shared" si="517"/>
        <v>1.2937161519213245</v>
      </c>
      <c r="P1239" s="150">
        <f t="shared" si="517"/>
        <v>3.0440255084398977</v>
      </c>
      <c r="Q1239" s="150">
        <f t="shared" si="517"/>
        <v>2.9054265027421859</v>
      </c>
      <c r="R1239" s="150">
        <f t="shared" si="517"/>
        <v>1.7297766200381282</v>
      </c>
      <c r="S1239" s="150">
        <f t="shared" si="517"/>
        <v>1.1426237475922716</v>
      </c>
      <c r="T1239" s="150">
        <f t="shared" si="517"/>
        <v>1.854500947247361</v>
      </c>
      <c r="U1239" s="150">
        <f t="shared" si="517"/>
        <v>2.2906574412403558</v>
      </c>
      <c r="V1239" s="150">
        <f t="shared" si="517"/>
        <v>0.74256469534600478</v>
      </c>
      <c r="W1239" s="150">
        <f t="shared" si="517"/>
        <v>0.53089518075515507</v>
      </c>
      <c r="X1239" s="150">
        <f t="shared" si="517"/>
        <v>5.248723288459666</v>
      </c>
      <c r="Y1239" s="150">
        <f t="shared" si="517"/>
        <v>0.86481095177495559</v>
      </c>
      <c r="Z1239" s="150">
        <f t="shared" si="517"/>
        <v>0.55833043925527626</v>
      </c>
      <c r="AA1239" s="150">
        <f t="shared" si="517"/>
        <v>0.87759390940888471</v>
      </c>
      <c r="AB1239" s="150" t="s">
        <v>925</v>
      </c>
      <c r="AC1239" s="146" t="s">
        <v>2263</v>
      </c>
      <c r="AD1239" s="150" t="s">
        <v>275</v>
      </c>
      <c r="AE1239" s="145" t="s">
        <v>275</v>
      </c>
      <c r="AF1239" s="149" t="s">
        <v>275</v>
      </c>
      <c r="AG1239" s="146" t="s">
        <v>275</v>
      </c>
      <c r="AH1239" s="152" t="s">
        <v>275</v>
      </c>
      <c r="AI1239" s="149" t="s">
        <v>275</v>
      </c>
      <c r="AJ1239" s="94"/>
    </row>
    <row r="1240" spans="1:36" ht="65" outlineLevel="1" x14ac:dyDescent="0.3">
      <c r="A1240" s="261">
        <v>1223</v>
      </c>
      <c r="B1240" s="262" t="s">
        <v>923</v>
      </c>
      <c r="C1240" s="262" t="s">
        <v>301</v>
      </c>
      <c r="D1240" s="261" t="s">
        <v>2264</v>
      </c>
      <c r="E1240" s="262" t="s">
        <v>4028</v>
      </c>
      <c r="F1240" s="274" t="s">
        <v>275</v>
      </c>
      <c r="G1240" s="274" t="s">
        <v>275</v>
      </c>
      <c r="H1240" s="676" t="s">
        <v>275</v>
      </c>
      <c r="I1240" s="676">
        <v>667</v>
      </c>
      <c r="J1240" s="265" t="s">
        <v>925</v>
      </c>
      <c r="K1240" s="265">
        <v>2.2759001164599337</v>
      </c>
      <c r="L1240" s="265">
        <v>1.9233529472357738</v>
      </c>
      <c r="M1240" s="265">
        <v>0.46068362316677519</v>
      </c>
      <c r="N1240" s="265">
        <v>2.3951760368216375</v>
      </c>
      <c r="O1240" s="265">
        <v>1.2882602918844923</v>
      </c>
      <c r="P1240" s="265">
        <v>3.0375407249657349</v>
      </c>
      <c r="Q1240" s="265">
        <v>2.7100194380673859</v>
      </c>
      <c r="R1240" s="265">
        <v>0.8205734986983878</v>
      </c>
      <c r="S1240" s="265">
        <v>1.1400418948260849</v>
      </c>
      <c r="T1240" s="265">
        <v>1.5942181573099485</v>
      </c>
      <c r="U1240" s="265">
        <v>1.8221801209575919</v>
      </c>
      <c r="V1240" s="265">
        <v>0.52764744801123498</v>
      </c>
      <c r="W1240" s="265">
        <v>0.52975266895148687</v>
      </c>
      <c r="X1240" s="265">
        <v>5.2464571835743721</v>
      </c>
      <c r="Y1240" s="265">
        <v>0.6348366118546741</v>
      </c>
      <c r="Z1240" s="265">
        <v>0.5569199587475433</v>
      </c>
      <c r="AA1240" s="265">
        <v>0.82130536023869716</v>
      </c>
      <c r="AB1240" s="265" t="s">
        <v>925</v>
      </c>
      <c r="AC1240" s="262" t="s">
        <v>1967</v>
      </c>
      <c r="AD1240" s="265" t="s">
        <v>275</v>
      </c>
      <c r="AE1240" s="261" t="s">
        <v>275</v>
      </c>
      <c r="AF1240" s="274" t="s">
        <v>275</v>
      </c>
      <c r="AG1240" s="262" t="s">
        <v>275</v>
      </c>
      <c r="AH1240" s="782" t="s">
        <v>275</v>
      </c>
      <c r="AI1240" s="274">
        <v>9025</v>
      </c>
      <c r="AJ1240" s="94"/>
    </row>
    <row r="1241" spans="1:36" ht="39" outlineLevel="1" x14ac:dyDescent="0.3">
      <c r="A1241" s="165">
        <v>1224</v>
      </c>
      <c r="B1241" s="166" t="s">
        <v>923</v>
      </c>
      <c r="C1241" s="166" t="s">
        <v>275</v>
      </c>
      <c r="D1241" s="187" t="s">
        <v>1087</v>
      </c>
      <c r="E1241" s="188" t="s">
        <v>4029</v>
      </c>
      <c r="F1241" s="189">
        <v>14</v>
      </c>
      <c r="G1241" s="190">
        <v>142</v>
      </c>
      <c r="H1241" s="190">
        <v>672</v>
      </c>
      <c r="I1241" s="190">
        <v>672</v>
      </c>
      <c r="J1241" s="170" t="s">
        <v>926</v>
      </c>
      <c r="K1241" s="170">
        <v>8.2437893471232952E-4</v>
      </c>
      <c r="L1241" s="170">
        <v>6.0168036754210751E-2</v>
      </c>
      <c r="M1241" s="170">
        <v>1.9156158196471089E-3</v>
      </c>
      <c r="N1241" s="170">
        <v>3.7028050316182309E-2</v>
      </c>
      <c r="O1241" s="170">
        <v>5.4558600368321631E-3</v>
      </c>
      <c r="P1241" s="170">
        <v>6.4847834741629555E-3</v>
      </c>
      <c r="Q1241" s="170">
        <v>0.1954070646748001</v>
      </c>
      <c r="R1241" s="170">
        <v>0.90920312133974035</v>
      </c>
      <c r="S1241" s="170">
        <v>2.5818527661868183E-3</v>
      </c>
      <c r="T1241" s="170">
        <v>0.26028278993741244</v>
      </c>
      <c r="U1241" s="170">
        <v>0.46847732028276384</v>
      </c>
      <c r="V1241" s="170">
        <v>0.21491724733476983</v>
      </c>
      <c r="W1241" s="170">
        <v>1.1425118036681571E-3</v>
      </c>
      <c r="X1241" s="170">
        <v>2.2661048852942465E-3</v>
      </c>
      <c r="Y1241" s="170">
        <v>0.22997433992028143</v>
      </c>
      <c r="Z1241" s="170">
        <v>1.4104805077329353E-3</v>
      </c>
      <c r="AA1241" s="170">
        <v>5.6288549170187524E-2</v>
      </c>
      <c r="AB1241" s="170" t="s">
        <v>926</v>
      </c>
      <c r="AC1241" s="191" t="s">
        <v>1923</v>
      </c>
      <c r="AD1241" s="241">
        <v>1</v>
      </c>
      <c r="AE1241" s="193" t="s">
        <v>2771</v>
      </c>
      <c r="AF1241" s="192" t="s">
        <v>275</v>
      </c>
      <c r="AG1241" s="191" t="s">
        <v>1399</v>
      </c>
      <c r="AH1241" s="194" t="s">
        <v>275</v>
      </c>
      <c r="AI1241" s="169" t="s">
        <v>275</v>
      </c>
      <c r="AJ1241" s="94"/>
    </row>
    <row r="1242" spans="1:36" ht="26" outlineLevel="1" x14ac:dyDescent="0.3">
      <c r="A1242" s="165">
        <v>1225</v>
      </c>
      <c r="B1242" s="166" t="s">
        <v>923</v>
      </c>
      <c r="C1242" s="293" t="s">
        <v>1088</v>
      </c>
      <c r="D1242" s="187" t="s">
        <v>3108</v>
      </c>
      <c r="E1242" s="188" t="s">
        <v>1089</v>
      </c>
      <c r="F1242" s="189">
        <v>14</v>
      </c>
      <c r="G1242" s="190">
        <v>142</v>
      </c>
      <c r="H1242" s="190">
        <v>671</v>
      </c>
      <c r="I1242" s="190">
        <v>671</v>
      </c>
      <c r="J1242" s="170" t="s">
        <v>925</v>
      </c>
      <c r="K1242" s="170">
        <v>0.11391173286768126</v>
      </c>
      <c r="L1242" s="170">
        <v>1.5821610722648646E-3</v>
      </c>
      <c r="M1242" s="170">
        <v>1.0078563103657299</v>
      </c>
      <c r="N1242" s="170">
        <v>2.8759647712228064E-2</v>
      </c>
      <c r="O1242" s="170">
        <v>1.0161340137850865</v>
      </c>
      <c r="P1242" s="170">
        <v>1.1069787661604239E-2</v>
      </c>
      <c r="Q1242" s="170">
        <v>0.46099908321371885</v>
      </c>
      <c r="R1242" s="170">
        <v>1.8458059165110095E-2</v>
      </c>
      <c r="S1242" s="170">
        <v>2.8159652564388715E-4</v>
      </c>
      <c r="T1242" s="170">
        <v>6.7370297638179423E-3</v>
      </c>
      <c r="U1242" s="170">
        <v>4.5369724749569308E-3</v>
      </c>
      <c r="V1242" s="170">
        <v>7.6285357739569156E-3</v>
      </c>
      <c r="W1242" s="170">
        <v>6.035421446893048E-4</v>
      </c>
      <c r="X1242" s="170">
        <v>2.0373905135230835E-3</v>
      </c>
      <c r="Y1242" s="170">
        <v>4.4695763482591102E-3</v>
      </c>
      <c r="Z1242" s="170">
        <v>1.3868203517783504E-4</v>
      </c>
      <c r="AA1242" s="170">
        <v>0</v>
      </c>
      <c r="AB1242" s="170" t="s">
        <v>925</v>
      </c>
      <c r="AC1242" s="191" t="s">
        <v>1923</v>
      </c>
      <c r="AD1242" s="241" t="s">
        <v>275</v>
      </c>
      <c r="AE1242" s="193" t="s">
        <v>275</v>
      </c>
      <c r="AF1242" s="192" t="s">
        <v>275</v>
      </c>
      <c r="AG1242" s="191" t="s">
        <v>275</v>
      </c>
      <c r="AH1242" s="194" t="s">
        <v>275</v>
      </c>
      <c r="AI1242" s="169" t="s">
        <v>275</v>
      </c>
      <c r="AJ1242" s="94"/>
    </row>
    <row r="1243" spans="1:36" ht="65" outlineLevel="1" x14ac:dyDescent="0.3">
      <c r="A1243" s="251">
        <v>1226</v>
      </c>
      <c r="B1243" s="252" t="s">
        <v>275</v>
      </c>
      <c r="C1243" s="252" t="s">
        <v>275</v>
      </c>
      <c r="D1243" s="730" t="s">
        <v>1090</v>
      </c>
      <c r="E1243" s="730" t="s">
        <v>275</v>
      </c>
      <c r="F1243" s="253">
        <v>14</v>
      </c>
      <c r="G1243" s="253">
        <v>142</v>
      </c>
      <c r="H1243" s="253">
        <v>9025</v>
      </c>
      <c r="I1243" s="253" t="s">
        <v>275</v>
      </c>
      <c r="J1243" s="254" t="s">
        <v>925</v>
      </c>
      <c r="K1243" s="254">
        <v>2.2759001164599337</v>
      </c>
      <c r="L1243" s="254">
        <v>1.9244854368139821</v>
      </c>
      <c r="M1243" s="254">
        <v>0.46068362316677519</v>
      </c>
      <c r="N1243" s="254">
        <v>2.3951760368216379</v>
      </c>
      <c r="O1243" s="254">
        <v>1.2885160175972381</v>
      </c>
      <c r="P1243" s="254">
        <v>3.0375407249657389</v>
      </c>
      <c r="Q1243" s="254">
        <v>2.7100194380673877</v>
      </c>
      <c r="R1243" s="254">
        <v>0.82057349869838725</v>
      </c>
      <c r="S1243" s="254">
        <v>1.1204192786461578</v>
      </c>
      <c r="T1243" s="254">
        <v>1.5942181573099445</v>
      </c>
      <c r="U1243" s="254">
        <v>1.8221801209575923</v>
      </c>
      <c r="V1243" s="254">
        <v>0.52764744801123598</v>
      </c>
      <c r="W1243" s="254">
        <v>1.6163501196171064</v>
      </c>
      <c r="X1243" s="254">
        <v>5.2464571835743792</v>
      </c>
      <c r="Y1243" s="254">
        <v>0.63241832863410552</v>
      </c>
      <c r="Z1243" s="254">
        <v>0.5569199587475433</v>
      </c>
      <c r="AA1243" s="254">
        <v>0.82130536023869682</v>
      </c>
      <c r="AB1243" s="254" t="s">
        <v>275</v>
      </c>
      <c r="AC1243" s="255" t="s">
        <v>1999</v>
      </c>
      <c r="AD1243" s="256" t="s">
        <v>275</v>
      </c>
      <c r="AE1243" s="257" t="s">
        <v>275</v>
      </c>
      <c r="AF1243" s="258" t="s">
        <v>275</v>
      </c>
      <c r="AG1243" s="255" t="s">
        <v>275</v>
      </c>
      <c r="AH1243" s="259" t="s">
        <v>275</v>
      </c>
      <c r="AI1243" s="260">
        <v>9025</v>
      </c>
      <c r="AJ1243" s="94"/>
    </row>
    <row r="1244" spans="1:36" ht="39" outlineLevel="1" x14ac:dyDescent="0.3">
      <c r="A1244" s="261">
        <v>1227</v>
      </c>
      <c r="B1244" s="262" t="s">
        <v>923</v>
      </c>
      <c r="C1244" s="262" t="s">
        <v>275</v>
      </c>
      <c r="D1244" s="262" t="s">
        <v>3107</v>
      </c>
      <c r="E1244" s="262" t="s">
        <v>4030</v>
      </c>
      <c r="F1244" s="274" t="s">
        <v>275</v>
      </c>
      <c r="G1244" s="274" t="s">
        <v>275</v>
      </c>
      <c r="H1244" s="676" t="s">
        <v>275</v>
      </c>
      <c r="I1244" s="676">
        <v>674</v>
      </c>
      <c r="J1244" s="265" t="s">
        <v>925</v>
      </c>
      <c r="K1244" s="265">
        <v>0</v>
      </c>
      <c r="L1244" s="265">
        <v>6.7949374692437984E-3</v>
      </c>
      <c r="M1244" s="265">
        <v>0</v>
      </c>
      <c r="N1244" s="265">
        <v>0</v>
      </c>
      <c r="O1244" s="265">
        <v>6.5083258361953698E-4</v>
      </c>
      <c r="P1244" s="265">
        <v>0</v>
      </c>
      <c r="Q1244" s="265">
        <v>0</v>
      </c>
      <c r="R1244" s="265">
        <v>0</v>
      </c>
      <c r="S1244" s="265">
        <v>0</v>
      </c>
      <c r="T1244" s="265">
        <v>0</v>
      </c>
      <c r="U1244" s="265">
        <v>0</v>
      </c>
      <c r="V1244" s="265">
        <v>0</v>
      </c>
      <c r="W1244" s="265">
        <v>1.0865974506656186</v>
      </c>
      <c r="X1244" s="265">
        <v>0</v>
      </c>
      <c r="Y1244" s="265">
        <v>0</v>
      </c>
      <c r="Z1244" s="265">
        <v>0</v>
      </c>
      <c r="AA1244" s="265">
        <v>0</v>
      </c>
      <c r="AB1244" s="265" t="s">
        <v>925</v>
      </c>
      <c r="AC1244" s="262" t="s">
        <v>1967</v>
      </c>
      <c r="AD1244" s="265" t="s">
        <v>275</v>
      </c>
      <c r="AE1244" s="261" t="s">
        <v>275</v>
      </c>
      <c r="AF1244" s="274" t="s">
        <v>275</v>
      </c>
      <c r="AG1244" s="262" t="s">
        <v>275</v>
      </c>
      <c r="AH1244" s="782" t="s">
        <v>275</v>
      </c>
      <c r="AI1244" s="274">
        <v>9025</v>
      </c>
      <c r="AJ1244" s="94"/>
    </row>
    <row r="1245" spans="1:36" x14ac:dyDescent="0.3">
      <c r="A1245" s="138">
        <v>1228</v>
      </c>
      <c r="B1245" s="138" t="s">
        <v>923</v>
      </c>
      <c r="C1245" s="172" t="s">
        <v>313</v>
      </c>
      <c r="D1245" s="138" t="s">
        <v>314</v>
      </c>
      <c r="E1245" s="172" t="s">
        <v>275</v>
      </c>
      <c r="F1245" s="141" t="s">
        <v>275</v>
      </c>
      <c r="G1245" s="141" t="s">
        <v>275</v>
      </c>
      <c r="H1245" s="141" t="s">
        <v>275</v>
      </c>
      <c r="I1245" s="141" t="s">
        <v>275</v>
      </c>
      <c r="J1245" s="244" t="s">
        <v>275</v>
      </c>
      <c r="K1245" s="244" t="s">
        <v>275</v>
      </c>
      <c r="L1245" s="244" t="s">
        <v>275</v>
      </c>
      <c r="M1245" s="244" t="s">
        <v>275</v>
      </c>
      <c r="N1245" s="244" t="s">
        <v>275</v>
      </c>
      <c r="O1245" s="244" t="s">
        <v>275</v>
      </c>
      <c r="P1245" s="244" t="s">
        <v>275</v>
      </c>
      <c r="Q1245" s="244" t="s">
        <v>275</v>
      </c>
      <c r="R1245" s="244" t="s">
        <v>275</v>
      </c>
      <c r="S1245" s="244" t="s">
        <v>275</v>
      </c>
      <c r="T1245" s="244" t="s">
        <v>275</v>
      </c>
      <c r="U1245" s="244" t="s">
        <v>275</v>
      </c>
      <c r="V1245" s="244" t="s">
        <v>275</v>
      </c>
      <c r="W1245" s="244" t="s">
        <v>275</v>
      </c>
      <c r="X1245" s="244" t="s">
        <v>275</v>
      </c>
      <c r="Y1245" s="244" t="s">
        <v>275</v>
      </c>
      <c r="Z1245" s="244" t="s">
        <v>275</v>
      </c>
      <c r="AA1245" s="244" t="s">
        <v>275</v>
      </c>
      <c r="AB1245" s="244" t="s">
        <v>275</v>
      </c>
      <c r="AC1245" s="140" t="s">
        <v>275</v>
      </c>
      <c r="AD1245" s="341" t="s">
        <v>275</v>
      </c>
      <c r="AE1245" s="143" t="s">
        <v>275</v>
      </c>
      <c r="AF1245" s="142" t="s">
        <v>275</v>
      </c>
      <c r="AG1245" s="140" t="s">
        <v>275</v>
      </c>
      <c r="AH1245" s="144" t="s">
        <v>275</v>
      </c>
      <c r="AI1245" s="141" t="s">
        <v>275</v>
      </c>
      <c r="AJ1245" s="94"/>
    </row>
    <row r="1246" spans="1:36" ht="39" outlineLevel="1" x14ac:dyDescent="0.3">
      <c r="A1246" s="145">
        <v>1229</v>
      </c>
      <c r="B1246" s="146" t="s">
        <v>923</v>
      </c>
      <c r="C1246" s="342" t="s">
        <v>334</v>
      </c>
      <c r="D1246" s="145" t="s">
        <v>2265</v>
      </c>
      <c r="E1246" s="146" t="s">
        <v>275</v>
      </c>
      <c r="F1246" s="149" t="s">
        <v>275</v>
      </c>
      <c r="G1246" s="149" t="s">
        <v>275</v>
      </c>
      <c r="H1246" s="149" t="s">
        <v>275</v>
      </c>
      <c r="I1246" s="149" t="s">
        <v>275</v>
      </c>
      <c r="J1246" s="150" t="s">
        <v>925</v>
      </c>
      <c r="K1246" s="150">
        <f t="shared" ref="K1246:AA1246" si="518">SUM(K1248,K1249,K1252,K1262,K1263,K1268,K1274,K1277,K1278)</f>
        <v>31.201458095610164</v>
      </c>
      <c r="L1246" s="150">
        <f t="shared" si="518"/>
        <v>72.43512313651442</v>
      </c>
      <c r="M1246" s="150">
        <f t="shared" si="518"/>
        <v>20.884364154607724</v>
      </c>
      <c r="N1246" s="150">
        <f t="shared" si="518"/>
        <v>47.977763578100301</v>
      </c>
      <c r="O1246" s="150">
        <f t="shared" si="518"/>
        <v>33.084826098761198</v>
      </c>
      <c r="P1246" s="150">
        <f t="shared" si="518"/>
        <v>36.251135372744798</v>
      </c>
      <c r="Q1246" s="150">
        <f t="shared" si="518"/>
        <v>140.03087611441987</v>
      </c>
      <c r="R1246" s="150">
        <f t="shared" si="518"/>
        <v>150.89151107869401</v>
      </c>
      <c r="S1246" s="150">
        <f t="shared" si="518"/>
        <v>79.316464847435867</v>
      </c>
      <c r="T1246" s="150">
        <f t="shared" si="518"/>
        <v>111.23622738242186</v>
      </c>
      <c r="U1246" s="150">
        <f t="shared" si="518"/>
        <v>120.30004095962164</v>
      </c>
      <c r="V1246" s="150">
        <f t="shared" si="518"/>
        <v>51.27297549835604</v>
      </c>
      <c r="W1246" s="150">
        <f t="shared" si="518"/>
        <v>29.175359755495247</v>
      </c>
      <c r="X1246" s="150">
        <f t="shared" si="518"/>
        <v>50.893918703817015</v>
      </c>
      <c r="Y1246" s="150">
        <f t="shared" si="518"/>
        <v>121.44320288044921</v>
      </c>
      <c r="Z1246" s="150">
        <f t="shared" si="518"/>
        <v>22.575729474030414</v>
      </c>
      <c r="AA1246" s="150">
        <f t="shared" si="518"/>
        <v>72.137496590016241</v>
      </c>
      <c r="AB1246" s="150" t="s">
        <v>925</v>
      </c>
      <c r="AC1246" s="146" t="s">
        <v>2190</v>
      </c>
      <c r="AD1246" s="150" t="s">
        <v>275</v>
      </c>
      <c r="AE1246" s="145" t="s">
        <v>275</v>
      </c>
      <c r="AF1246" s="149" t="s">
        <v>275</v>
      </c>
      <c r="AG1246" s="146" t="s">
        <v>275</v>
      </c>
      <c r="AH1246" s="152" t="s">
        <v>275</v>
      </c>
      <c r="AI1246" s="149" t="s">
        <v>275</v>
      </c>
      <c r="AJ1246" s="94"/>
    </row>
    <row r="1247" spans="1:36" ht="39" outlineLevel="1" x14ac:dyDescent="0.3">
      <c r="A1247" s="165">
        <v>1230</v>
      </c>
      <c r="B1247" s="166" t="s">
        <v>275</v>
      </c>
      <c r="C1247" s="343" t="s">
        <v>334</v>
      </c>
      <c r="D1247" s="165" t="s">
        <v>1091</v>
      </c>
      <c r="E1247" s="166" t="s">
        <v>275</v>
      </c>
      <c r="F1247" s="169">
        <f>FLOOR(G1247/10, 1)</f>
        <v>10</v>
      </c>
      <c r="G1247" s="169">
        <v>100</v>
      </c>
      <c r="H1247" s="169" t="s">
        <v>275</v>
      </c>
      <c r="I1247" s="169" t="s">
        <v>275</v>
      </c>
      <c r="J1247" s="170" t="s">
        <v>925</v>
      </c>
      <c r="K1247" s="170">
        <v>30.888244031162127</v>
      </c>
      <c r="L1247" s="170">
        <v>69.422503040238482</v>
      </c>
      <c r="M1247" s="170">
        <v>14.807614138326993</v>
      </c>
      <c r="N1247" s="170">
        <v>45.639685581369712</v>
      </c>
      <c r="O1247" s="170">
        <v>33.034087137255746</v>
      </c>
      <c r="P1247" s="170">
        <v>35.5625082887071</v>
      </c>
      <c r="Q1247" s="170">
        <v>126.59817556308822</v>
      </c>
      <c r="R1247" s="170">
        <v>146.9417640268606</v>
      </c>
      <c r="S1247" s="170">
        <v>79.523156698633272</v>
      </c>
      <c r="T1247" s="170">
        <v>108.7027978529906</v>
      </c>
      <c r="U1247" s="170">
        <v>117.13205614343289</v>
      </c>
      <c r="V1247" s="170">
        <v>30.804769570473091</v>
      </c>
      <c r="W1247" s="170">
        <v>27.026422768419465</v>
      </c>
      <c r="X1247" s="170">
        <v>16.797840269494955</v>
      </c>
      <c r="Y1247" s="170">
        <v>114.08778817813813</v>
      </c>
      <c r="Z1247" s="170">
        <v>20.402384462303399</v>
      </c>
      <c r="AA1247" s="170">
        <v>66.34205960285081</v>
      </c>
      <c r="AB1247" s="170" t="s">
        <v>925</v>
      </c>
      <c r="AC1247" s="166" t="s">
        <v>1955</v>
      </c>
      <c r="AD1247" s="170" t="s">
        <v>275</v>
      </c>
      <c r="AE1247" s="165" t="s">
        <v>275</v>
      </c>
      <c r="AF1247" s="169" t="s">
        <v>275</v>
      </c>
      <c r="AG1247" s="166" t="s">
        <v>275</v>
      </c>
      <c r="AH1247" s="171" t="s">
        <v>275</v>
      </c>
      <c r="AI1247" s="169" t="s">
        <v>275</v>
      </c>
      <c r="AJ1247" s="94"/>
    </row>
    <row r="1248" spans="1:36" ht="26" outlineLevel="1" x14ac:dyDescent="0.3">
      <c r="A1248" s="165">
        <v>1231</v>
      </c>
      <c r="B1248" s="166" t="s">
        <v>923</v>
      </c>
      <c r="C1248" s="166" t="s">
        <v>109</v>
      </c>
      <c r="D1248" s="165" t="s">
        <v>1092</v>
      </c>
      <c r="E1248" s="240" t="s">
        <v>4031</v>
      </c>
      <c r="F1248" s="189">
        <v>10</v>
      </c>
      <c r="G1248" s="189">
        <v>100</v>
      </c>
      <c r="H1248" s="189">
        <v>947</v>
      </c>
      <c r="I1248" s="189">
        <v>947</v>
      </c>
      <c r="J1248" s="170" t="s">
        <v>925</v>
      </c>
      <c r="K1248" s="170">
        <v>3.9025982435336939</v>
      </c>
      <c r="L1248" s="170">
        <v>0.18903380546634038</v>
      </c>
      <c r="M1248" s="170">
        <v>1.6037581456819713E-3</v>
      </c>
      <c r="N1248" s="170">
        <v>1.8470664792677192E-2</v>
      </c>
      <c r="O1248" s="170">
        <v>1.5519188981771157</v>
      </c>
      <c r="P1248" s="170">
        <v>3.0077697813352948</v>
      </c>
      <c r="Q1248" s="170">
        <v>0</v>
      </c>
      <c r="R1248" s="170">
        <v>0</v>
      </c>
      <c r="S1248" s="170">
        <v>1.0961962148914477</v>
      </c>
      <c r="T1248" s="170">
        <v>1.1753519239820789E-2</v>
      </c>
      <c r="U1248" s="170">
        <v>0</v>
      </c>
      <c r="V1248" s="170">
        <v>0</v>
      </c>
      <c r="W1248" s="170">
        <v>0</v>
      </c>
      <c r="X1248" s="170">
        <v>0.34443275786506883</v>
      </c>
      <c r="Y1248" s="170">
        <v>1.1766366326288653E-2</v>
      </c>
      <c r="Z1248" s="170">
        <v>0</v>
      </c>
      <c r="AA1248" s="170">
        <v>0</v>
      </c>
      <c r="AB1248" s="170" t="s">
        <v>925</v>
      </c>
      <c r="AC1248" s="191" t="s">
        <v>1923</v>
      </c>
      <c r="AD1248" s="241" t="s">
        <v>275</v>
      </c>
      <c r="AE1248" s="193" t="s">
        <v>275</v>
      </c>
      <c r="AF1248" s="192" t="s">
        <v>275</v>
      </c>
      <c r="AG1248" s="191" t="s">
        <v>275</v>
      </c>
      <c r="AH1248" s="194" t="s">
        <v>275</v>
      </c>
      <c r="AI1248" s="169" t="s">
        <v>275</v>
      </c>
      <c r="AJ1248" s="94"/>
    </row>
    <row r="1249" spans="1:36" ht="52" outlineLevel="1" x14ac:dyDescent="0.3">
      <c r="A1249" s="251">
        <v>1232</v>
      </c>
      <c r="B1249" s="252" t="s">
        <v>923</v>
      </c>
      <c r="C1249" s="750" t="s">
        <v>79</v>
      </c>
      <c r="D1249" s="730" t="s">
        <v>2266</v>
      </c>
      <c r="E1249" s="730" t="s">
        <v>275</v>
      </c>
      <c r="F1249" s="253">
        <v>10</v>
      </c>
      <c r="G1249" s="253">
        <v>100</v>
      </c>
      <c r="H1249" s="253">
        <v>9039</v>
      </c>
      <c r="I1249" s="253" t="s">
        <v>275</v>
      </c>
      <c r="J1249" s="254" t="s">
        <v>925</v>
      </c>
      <c r="K1249" s="254">
        <v>0.37730246927837524</v>
      </c>
      <c r="L1249" s="254">
        <v>1.8504856589148098E-2</v>
      </c>
      <c r="M1249" s="254">
        <v>0</v>
      </c>
      <c r="N1249" s="254">
        <v>4.3468033292243184</v>
      </c>
      <c r="O1249" s="254">
        <v>2.1095013510058012E-2</v>
      </c>
      <c r="P1249" s="254">
        <v>0.48246879981256957</v>
      </c>
      <c r="Q1249" s="254">
        <v>0</v>
      </c>
      <c r="R1249" s="254">
        <v>0</v>
      </c>
      <c r="S1249" s="254">
        <v>1.8156440255463698E-2</v>
      </c>
      <c r="T1249" s="254">
        <v>7.3739422290912556E-4</v>
      </c>
      <c r="U1249" s="254">
        <v>0</v>
      </c>
      <c r="V1249" s="254">
        <v>0</v>
      </c>
      <c r="W1249" s="254">
        <v>0.95418441868753556</v>
      </c>
      <c r="X1249" s="254">
        <v>0</v>
      </c>
      <c r="Y1249" s="254">
        <v>0</v>
      </c>
      <c r="Z1249" s="254">
        <v>0</v>
      </c>
      <c r="AA1249" s="254">
        <v>0</v>
      </c>
      <c r="AB1249" s="254" t="s">
        <v>925</v>
      </c>
      <c r="AC1249" s="255" t="s">
        <v>2267</v>
      </c>
      <c r="AD1249" s="256" t="s">
        <v>275</v>
      </c>
      <c r="AE1249" s="257" t="s">
        <v>275</v>
      </c>
      <c r="AF1249" s="258" t="s">
        <v>275</v>
      </c>
      <c r="AG1249" s="255" t="s">
        <v>275</v>
      </c>
      <c r="AH1249" s="259" t="s">
        <v>275</v>
      </c>
      <c r="AI1249" s="260">
        <v>9039</v>
      </c>
      <c r="AJ1249" s="94"/>
    </row>
    <row r="1250" spans="1:36" ht="39" outlineLevel="1" x14ac:dyDescent="0.3">
      <c r="A1250" s="679">
        <v>1233</v>
      </c>
      <c r="B1250" s="680" t="s">
        <v>275</v>
      </c>
      <c r="C1250" s="812" t="s">
        <v>275</v>
      </c>
      <c r="D1250" s="681" t="s">
        <v>1093</v>
      </c>
      <c r="E1250" s="681" t="s">
        <v>4032</v>
      </c>
      <c r="F1250" s="682" t="s">
        <v>275</v>
      </c>
      <c r="G1250" s="682" t="s">
        <v>275</v>
      </c>
      <c r="H1250" s="682" t="s">
        <v>275</v>
      </c>
      <c r="I1250" s="682">
        <v>1127</v>
      </c>
      <c r="J1250" s="683" t="s">
        <v>925</v>
      </c>
      <c r="K1250" s="683" t="s">
        <v>275</v>
      </c>
      <c r="L1250" s="683" t="s">
        <v>275</v>
      </c>
      <c r="M1250" s="683" t="s">
        <v>275</v>
      </c>
      <c r="N1250" s="683" t="s">
        <v>275</v>
      </c>
      <c r="O1250" s="683" t="s">
        <v>275</v>
      </c>
      <c r="P1250" s="683" t="s">
        <v>275</v>
      </c>
      <c r="Q1250" s="683" t="s">
        <v>275</v>
      </c>
      <c r="R1250" s="683" t="s">
        <v>275</v>
      </c>
      <c r="S1250" s="683" t="s">
        <v>275</v>
      </c>
      <c r="T1250" s="683" t="s">
        <v>275</v>
      </c>
      <c r="U1250" s="683" t="s">
        <v>275</v>
      </c>
      <c r="V1250" s="683" t="s">
        <v>275</v>
      </c>
      <c r="W1250" s="683" t="s">
        <v>275</v>
      </c>
      <c r="X1250" s="683" t="s">
        <v>275</v>
      </c>
      <c r="Y1250" s="683" t="s">
        <v>275</v>
      </c>
      <c r="Z1250" s="683" t="s">
        <v>275</v>
      </c>
      <c r="AA1250" s="683" t="s">
        <v>275</v>
      </c>
      <c r="AB1250" s="683" t="s">
        <v>925</v>
      </c>
      <c r="AC1250" s="684" t="s">
        <v>2000</v>
      </c>
      <c r="AD1250" s="746" t="s">
        <v>275</v>
      </c>
      <c r="AE1250" s="747" t="s">
        <v>275</v>
      </c>
      <c r="AF1250" s="748" t="s">
        <v>275</v>
      </c>
      <c r="AG1250" s="684" t="s">
        <v>275</v>
      </c>
      <c r="AH1250" s="749" t="s">
        <v>275</v>
      </c>
      <c r="AI1250" s="687" t="s">
        <v>275</v>
      </c>
      <c r="AJ1250" s="94"/>
    </row>
    <row r="1251" spans="1:36" ht="39" outlineLevel="1" x14ac:dyDescent="0.3">
      <c r="A1251" s="679">
        <v>1234</v>
      </c>
      <c r="B1251" s="680" t="s">
        <v>275</v>
      </c>
      <c r="C1251" s="812" t="s">
        <v>275</v>
      </c>
      <c r="D1251" s="681" t="s">
        <v>1094</v>
      </c>
      <c r="E1251" s="681" t="s">
        <v>4033</v>
      </c>
      <c r="F1251" s="682" t="s">
        <v>275</v>
      </c>
      <c r="G1251" s="682" t="s">
        <v>275</v>
      </c>
      <c r="H1251" s="682" t="s">
        <v>275</v>
      </c>
      <c r="I1251" s="682">
        <v>1158</v>
      </c>
      <c r="J1251" s="683" t="s">
        <v>925</v>
      </c>
      <c r="K1251" s="683" t="s">
        <v>275</v>
      </c>
      <c r="L1251" s="683" t="s">
        <v>275</v>
      </c>
      <c r="M1251" s="683" t="s">
        <v>275</v>
      </c>
      <c r="N1251" s="683" t="s">
        <v>275</v>
      </c>
      <c r="O1251" s="683" t="s">
        <v>275</v>
      </c>
      <c r="P1251" s="683" t="s">
        <v>275</v>
      </c>
      <c r="Q1251" s="683" t="s">
        <v>275</v>
      </c>
      <c r="R1251" s="683" t="s">
        <v>275</v>
      </c>
      <c r="S1251" s="683" t="s">
        <v>275</v>
      </c>
      <c r="T1251" s="683" t="s">
        <v>275</v>
      </c>
      <c r="U1251" s="683" t="s">
        <v>275</v>
      </c>
      <c r="V1251" s="683" t="s">
        <v>275</v>
      </c>
      <c r="W1251" s="683" t="s">
        <v>275</v>
      </c>
      <c r="X1251" s="683" t="s">
        <v>275</v>
      </c>
      <c r="Y1251" s="683" t="s">
        <v>275</v>
      </c>
      <c r="Z1251" s="683" t="s">
        <v>275</v>
      </c>
      <c r="AA1251" s="683" t="s">
        <v>275</v>
      </c>
      <c r="AB1251" s="683" t="s">
        <v>925</v>
      </c>
      <c r="AC1251" s="684" t="s">
        <v>2000</v>
      </c>
      <c r="AD1251" s="746" t="s">
        <v>275</v>
      </c>
      <c r="AE1251" s="747" t="s">
        <v>275</v>
      </c>
      <c r="AF1251" s="748" t="s">
        <v>275</v>
      </c>
      <c r="AG1251" s="684" t="s">
        <v>275</v>
      </c>
      <c r="AH1251" s="749" t="s">
        <v>275</v>
      </c>
      <c r="AI1251" s="687" t="s">
        <v>275</v>
      </c>
      <c r="AJ1251" s="94"/>
    </row>
    <row r="1252" spans="1:36" ht="65" outlineLevel="1" x14ac:dyDescent="0.3">
      <c r="A1252" s="145">
        <v>1235</v>
      </c>
      <c r="B1252" s="146" t="s">
        <v>923</v>
      </c>
      <c r="C1252" s="146" t="s">
        <v>81</v>
      </c>
      <c r="D1252" s="145" t="s">
        <v>2929</v>
      </c>
      <c r="E1252" s="245" t="s">
        <v>275</v>
      </c>
      <c r="F1252" s="246" t="s">
        <v>275</v>
      </c>
      <c r="G1252" s="246" t="s">
        <v>275</v>
      </c>
      <c r="H1252" s="246" t="s">
        <v>275</v>
      </c>
      <c r="I1252" s="246" t="s">
        <v>275</v>
      </c>
      <c r="J1252" s="150" t="s">
        <v>925</v>
      </c>
      <c r="K1252" s="150">
        <f>K1253+K1254*$AD$1254+K1255*$AD$1255+K1256*$AD$1256+K1257*$AD$1257+K1260*$AD$1260</f>
        <v>14.05490375025405</v>
      </c>
      <c r="L1252" s="150">
        <f t="shared" ref="L1252:AA1252" si="519">L1253+L1254*$AD$1254+L1255*$AD$1255+L1256*$AD$1256+L1257*$AD$1257+L1260*$AD$1260</f>
        <v>35.147640556978672</v>
      </c>
      <c r="M1252" s="150">
        <f t="shared" si="519"/>
        <v>8.0398656992288977</v>
      </c>
      <c r="N1252" s="150">
        <f t="shared" si="519"/>
        <v>22.642494926847988</v>
      </c>
      <c r="O1252" s="150">
        <f t="shared" si="519"/>
        <v>20.194819751188824</v>
      </c>
      <c r="P1252" s="150">
        <f t="shared" si="519"/>
        <v>16.3978317208365</v>
      </c>
      <c r="Q1252" s="150">
        <f t="shared" si="519"/>
        <v>52.972339280459693</v>
      </c>
      <c r="R1252" s="150">
        <f t="shared" si="519"/>
        <v>24.556672755538617</v>
      </c>
      <c r="S1252" s="150">
        <f t="shared" si="519"/>
        <v>8.7243738801103721</v>
      </c>
      <c r="T1252" s="150">
        <f t="shared" si="519"/>
        <v>54.626362963754829</v>
      </c>
      <c r="U1252" s="150">
        <f t="shared" si="519"/>
        <v>41.750037494829414</v>
      </c>
      <c r="V1252" s="150">
        <f t="shared" si="519"/>
        <v>22.183665765844598</v>
      </c>
      <c r="W1252" s="150">
        <f t="shared" si="519"/>
        <v>15.34416702347008</v>
      </c>
      <c r="X1252" s="150">
        <f t="shared" si="519"/>
        <v>4.7251839314773889</v>
      </c>
      <c r="Y1252" s="150">
        <f t="shared" si="519"/>
        <v>29.579919358239493</v>
      </c>
      <c r="Z1252" s="150">
        <f t="shared" si="519"/>
        <v>9.5613588144012045</v>
      </c>
      <c r="AA1252" s="150">
        <f t="shared" si="519"/>
        <v>16.86165528118137</v>
      </c>
      <c r="AB1252" s="150" t="s">
        <v>925</v>
      </c>
      <c r="AC1252" s="148" t="s">
        <v>2831</v>
      </c>
      <c r="AD1252" s="247" t="s">
        <v>275</v>
      </c>
      <c r="AE1252" s="248" t="s">
        <v>275</v>
      </c>
      <c r="AF1252" s="249" t="s">
        <v>275</v>
      </c>
      <c r="AG1252" s="148" t="s">
        <v>275</v>
      </c>
      <c r="AH1252" s="250" t="s">
        <v>275</v>
      </c>
      <c r="AI1252" s="149" t="s">
        <v>275</v>
      </c>
      <c r="AJ1252" s="94"/>
    </row>
    <row r="1253" spans="1:36" ht="26" outlineLevel="1" x14ac:dyDescent="0.3">
      <c r="A1253" s="165">
        <v>1236</v>
      </c>
      <c r="B1253" s="166" t="s">
        <v>275</v>
      </c>
      <c r="C1253" s="166" t="s">
        <v>81</v>
      </c>
      <c r="D1253" s="165" t="s">
        <v>1096</v>
      </c>
      <c r="E1253" s="240" t="s">
        <v>4034</v>
      </c>
      <c r="F1253" s="189">
        <v>10</v>
      </c>
      <c r="G1253" s="189">
        <v>100</v>
      </c>
      <c r="H1253" s="189">
        <v>870</v>
      </c>
      <c r="I1253" s="189">
        <v>870</v>
      </c>
      <c r="J1253" s="170" t="s">
        <v>925</v>
      </c>
      <c r="K1253" s="170">
        <v>0.74175829514722347</v>
      </c>
      <c r="L1253" s="170">
        <v>1.2500101326600399</v>
      </c>
      <c r="M1253" s="170">
        <v>1.2686223938904202</v>
      </c>
      <c r="N1253" s="170">
        <v>9.5917434256098435</v>
      </c>
      <c r="O1253" s="170">
        <v>8.6643711101139562</v>
      </c>
      <c r="P1253" s="170">
        <v>4.056137799103853</v>
      </c>
      <c r="Q1253" s="170">
        <v>46.79369925018851</v>
      </c>
      <c r="R1253" s="170">
        <v>24.157904103342648</v>
      </c>
      <c r="S1253" s="170">
        <v>0.32633796398168097</v>
      </c>
      <c r="T1253" s="170">
        <v>39.904880040281299</v>
      </c>
      <c r="U1253" s="170">
        <v>15.505568634261165</v>
      </c>
      <c r="V1253" s="170">
        <v>0.54247960466621825</v>
      </c>
      <c r="W1253" s="170">
        <v>0.16638724057574747</v>
      </c>
      <c r="X1253" s="170">
        <v>0.80159005777472159</v>
      </c>
      <c r="Y1253" s="170">
        <v>15.677294606696771</v>
      </c>
      <c r="Z1253" s="170">
        <v>0.3839271917943749</v>
      </c>
      <c r="AA1253" s="170">
        <v>0.11888161315554027</v>
      </c>
      <c r="AB1253" s="170" t="s">
        <v>925</v>
      </c>
      <c r="AC1253" s="191" t="s">
        <v>1923</v>
      </c>
      <c r="AD1253" s="241" t="s">
        <v>275</v>
      </c>
      <c r="AE1253" s="193" t="s">
        <v>275</v>
      </c>
      <c r="AF1253" s="192" t="s">
        <v>275</v>
      </c>
      <c r="AG1253" s="191" t="s">
        <v>275</v>
      </c>
      <c r="AH1253" s="194" t="s">
        <v>275</v>
      </c>
      <c r="AI1253" s="169" t="s">
        <v>275</v>
      </c>
      <c r="AJ1253" s="94"/>
    </row>
    <row r="1254" spans="1:36" ht="52" outlineLevel="1" x14ac:dyDescent="0.3">
      <c r="A1254" s="165">
        <v>1237</v>
      </c>
      <c r="B1254" s="166" t="s">
        <v>275</v>
      </c>
      <c r="C1254" s="166" t="s">
        <v>81</v>
      </c>
      <c r="D1254" s="165" t="s">
        <v>1095</v>
      </c>
      <c r="E1254" s="240" t="s">
        <v>4035</v>
      </c>
      <c r="F1254" s="189">
        <v>10</v>
      </c>
      <c r="G1254" s="189">
        <v>100</v>
      </c>
      <c r="H1254" s="189">
        <v>867</v>
      </c>
      <c r="I1254" s="189">
        <v>867</v>
      </c>
      <c r="J1254" s="170" t="s">
        <v>925</v>
      </c>
      <c r="K1254" s="170">
        <v>13.336735753053498</v>
      </c>
      <c r="L1254" s="170">
        <v>33.544391127367341</v>
      </c>
      <c r="M1254" s="170">
        <v>6.259083710933286</v>
      </c>
      <c r="N1254" s="170">
        <v>11.441434018281782</v>
      </c>
      <c r="O1254" s="170">
        <v>11.552973926185237</v>
      </c>
      <c r="P1254" s="170">
        <v>12.266278380070164</v>
      </c>
      <c r="Q1254" s="170">
        <v>2.9175422695609714</v>
      </c>
      <c r="R1254" s="170">
        <v>0</v>
      </c>
      <c r="S1254" s="170">
        <v>8.3040858724346958</v>
      </c>
      <c r="T1254" s="170">
        <v>14.193258169877591</v>
      </c>
      <c r="U1254" s="170">
        <v>25.086343775166313</v>
      </c>
      <c r="V1254" s="170">
        <v>17.338202612409237</v>
      </c>
      <c r="W1254" s="170">
        <v>15.170595892901041</v>
      </c>
      <c r="X1254" s="170">
        <v>3.7956983354837397</v>
      </c>
      <c r="Y1254" s="170">
        <v>12.266204568653995</v>
      </c>
      <c r="Z1254" s="170">
        <v>9.1783066237606814</v>
      </c>
      <c r="AA1254" s="170">
        <v>13.850194866689417</v>
      </c>
      <c r="AB1254" s="170" t="s">
        <v>925</v>
      </c>
      <c r="AC1254" s="191" t="s">
        <v>1923</v>
      </c>
      <c r="AD1254" s="241">
        <v>0.99</v>
      </c>
      <c r="AE1254" s="193" t="s">
        <v>2390</v>
      </c>
      <c r="AF1254" s="192" t="s">
        <v>275</v>
      </c>
      <c r="AG1254" s="191" t="s">
        <v>2361</v>
      </c>
      <c r="AH1254" s="194" t="s">
        <v>2372</v>
      </c>
      <c r="AI1254" s="169" t="s">
        <v>275</v>
      </c>
      <c r="AJ1254" s="94"/>
    </row>
    <row r="1255" spans="1:36" ht="78" outlineLevel="1" x14ac:dyDescent="0.3">
      <c r="A1255" s="165">
        <v>1238</v>
      </c>
      <c r="B1255" s="166" t="s">
        <v>275</v>
      </c>
      <c r="C1255" s="166" t="s">
        <v>275</v>
      </c>
      <c r="D1255" s="165" t="s">
        <v>2268</v>
      </c>
      <c r="E1255" s="240" t="s">
        <v>4036</v>
      </c>
      <c r="F1255" s="189">
        <v>10</v>
      </c>
      <c r="G1255" s="189">
        <v>105</v>
      </c>
      <c r="H1255" s="189">
        <v>872</v>
      </c>
      <c r="I1255" s="189">
        <v>872</v>
      </c>
      <c r="J1255" s="170" t="s">
        <v>926</v>
      </c>
      <c r="K1255" s="170">
        <v>8.7721775541908589E-3</v>
      </c>
      <c r="L1255" s="170">
        <v>2.4183085117947652E-2</v>
      </c>
      <c r="M1255" s="170">
        <v>6.7995089485585511E-2</v>
      </c>
      <c r="N1255" s="170">
        <v>0.10277345774262861</v>
      </c>
      <c r="O1255" s="170">
        <v>6.0359708157550242E-3</v>
      </c>
      <c r="P1255" s="170">
        <v>2.3966795363737969E-2</v>
      </c>
      <c r="Q1255" s="170">
        <v>0.12675764722907376</v>
      </c>
      <c r="R1255" s="170">
        <v>3.9315975413857882E-2</v>
      </c>
      <c r="S1255" s="170">
        <v>1.9564165827903299E-2</v>
      </c>
      <c r="T1255" s="170">
        <v>5.0894724139822677E-2</v>
      </c>
      <c r="U1255" s="170">
        <v>6.5328898027313051E-2</v>
      </c>
      <c r="V1255" s="170">
        <v>0.19683778592775142</v>
      </c>
      <c r="W1255" s="170">
        <v>4.4111339153762238E-3</v>
      </c>
      <c r="X1255" s="170">
        <v>8.6559396696617632E-3</v>
      </c>
      <c r="Y1255" s="170">
        <v>0.12223228108473143</v>
      </c>
      <c r="Z1255" s="170">
        <v>4.7600424517009498E-4</v>
      </c>
      <c r="AA1255" s="170">
        <v>0</v>
      </c>
      <c r="AB1255" s="170" t="s">
        <v>926</v>
      </c>
      <c r="AC1255" s="191" t="s">
        <v>1923</v>
      </c>
      <c r="AD1255" s="241">
        <f>1/0.6</f>
        <v>1.6666666666666667</v>
      </c>
      <c r="AE1255" s="193" t="s">
        <v>2830</v>
      </c>
      <c r="AF1255" s="192" t="s">
        <v>2829</v>
      </c>
      <c r="AG1255" s="191" t="s">
        <v>2520</v>
      </c>
      <c r="AH1255" s="375" t="s">
        <v>2517</v>
      </c>
      <c r="AI1255" s="169" t="s">
        <v>275</v>
      </c>
      <c r="AJ1255" s="94"/>
    </row>
    <row r="1256" spans="1:36" ht="78" outlineLevel="1" x14ac:dyDescent="0.3">
      <c r="A1256" s="165">
        <v>1239</v>
      </c>
      <c r="B1256" s="166" t="s">
        <v>275</v>
      </c>
      <c r="C1256" s="166" t="s">
        <v>275</v>
      </c>
      <c r="D1256" s="165" t="s">
        <v>2391</v>
      </c>
      <c r="E1256" s="240" t="s">
        <v>4037</v>
      </c>
      <c r="F1256" s="189">
        <v>10</v>
      </c>
      <c r="G1256" s="189">
        <v>105</v>
      </c>
      <c r="H1256" s="189">
        <v>874</v>
      </c>
      <c r="I1256" s="189">
        <v>874</v>
      </c>
      <c r="J1256" s="170" t="s">
        <v>926</v>
      </c>
      <c r="K1256" s="170">
        <v>1.3510589345968157E-2</v>
      </c>
      <c r="L1256" s="170">
        <v>0</v>
      </c>
      <c r="M1256" s="170">
        <v>0</v>
      </c>
      <c r="N1256" s="170">
        <v>0.60393937433726375</v>
      </c>
      <c r="O1256" s="170">
        <v>3.7093005120007494E-4</v>
      </c>
      <c r="P1256" s="170">
        <v>3.6049718230836618E-3</v>
      </c>
      <c r="Q1256" s="170">
        <v>0</v>
      </c>
      <c r="R1256" s="170">
        <v>9.0198261548625341E-3</v>
      </c>
      <c r="S1256" s="170">
        <v>1.82566789902872E-3</v>
      </c>
      <c r="T1256" s="170">
        <v>1.3273026802417648E-2</v>
      </c>
      <c r="U1256" s="170">
        <v>0</v>
      </c>
      <c r="V1256" s="170">
        <v>3.012324485067638E-2</v>
      </c>
      <c r="W1256" s="170">
        <v>6.2470981611049189E-5</v>
      </c>
      <c r="X1256" s="170">
        <v>0</v>
      </c>
      <c r="Y1256" s="170">
        <v>4.6533021521169889E-3</v>
      </c>
      <c r="Z1256" s="170">
        <v>0</v>
      </c>
      <c r="AA1256" s="170">
        <v>0</v>
      </c>
      <c r="AB1256" s="170" t="s">
        <v>926</v>
      </c>
      <c r="AC1256" s="191" t="s">
        <v>1923</v>
      </c>
      <c r="AD1256" s="241">
        <f>1/0.85</f>
        <v>1.1764705882352942</v>
      </c>
      <c r="AE1256" s="193" t="s">
        <v>2828</v>
      </c>
      <c r="AF1256" s="192" t="s">
        <v>2824</v>
      </c>
      <c r="AG1256" s="191" t="s">
        <v>2520</v>
      </c>
      <c r="AH1256" s="375" t="s">
        <v>2517</v>
      </c>
      <c r="AI1256" s="169" t="s">
        <v>275</v>
      </c>
      <c r="AJ1256" s="94"/>
    </row>
    <row r="1257" spans="1:36" ht="65" outlineLevel="1" x14ac:dyDescent="0.3">
      <c r="A1257" s="251">
        <v>1240</v>
      </c>
      <c r="B1257" s="252" t="s">
        <v>275</v>
      </c>
      <c r="C1257" s="252" t="s">
        <v>275</v>
      </c>
      <c r="D1257" s="730" t="s">
        <v>2385</v>
      </c>
      <c r="E1257" s="730" t="s">
        <v>275</v>
      </c>
      <c r="F1257" s="253">
        <v>10</v>
      </c>
      <c r="G1257" s="253">
        <v>105</v>
      </c>
      <c r="H1257" s="253">
        <v>9027</v>
      </c>
      <c r="I1257" s="253">
        <v>9027</v>
      </c>
      <c r="J1257" s="254" t="s">
        <v>926</v>
      </c>
      <c r="K1257" s="254">
        <v>6.4691840876083526E-2</v>
      </c>
      <c r="L1257" s="254">
        <v>0.4922810236802575</v>
      </c>
      <c r="M1257" s="254">
        <v>0.4087649025132335</v>
      </c>
      <c r="N1257" s="254">
        <v>0.61220751121734107</v>
      </c>
      <c r="O1257" s="254">
        <v>5.9541230659468342E-2</v>
      </c>
      <c r="P1257" s="254">
        <v>0.12215108086709989</v>
      </c>
      <c r="Q1257" s="254">
        <v>2.593863744283643</v>
      </c>
      <c r="R1257" s="254">
        <v>0.23545646234915057</v>
      </c>
      <c r="S1257" s="254">
        <v>0.12472893898462802</v>
      </c>
      <c r="T1257" s="254">
        <v>0.45279713368370855</v>
      </c>
      <c r="U1257" s="254">
        <v>1.0389827727291823</v>
      </c>
      <c r="V1257" s="254">
        <v>3.4210117447794279</v>
      </c>
      <c r="W1257" s="254">
        <v>0.12585428352256248</v>
      </c>
      <c r="X1257" s="254">
        <v>0.13048770628247286</v>
      </c>
      <c r="Y1257" s="254">
        <v>1.0533096848280494</v>
      </c>
      <c r="Z1257" s="254">
        <v>6.5034340724622219E-2</v>
      </c>
      <c r="AA1257" s="254">
        <v>2.6277584544473989</v>
      </c>
      <c r="AB1257" s="254" t="s">
        <v>926</v>
      </c>
      <c r="AC1257" s="255" t="s">
        <v>2269</v>
      </c>
      <c r="AD1257" s="256">
        <f>1/0.89</f>
        <v>1.1235955056179776</v>
      </c>
      <c r="AE1257" s="257" t="s">
        <v>2389</v>
      </c>
      <c r="AF1257" s="258" t="s">
        <v>2386</v>
      </c>
      <c r="AG1257" s="255" t="s">
        <v>2361</v>
      </c>
      <c r="AH1257" s="259" t="s">
        <v>2372</v>
      </c>
      <c r="AI1257" s="260">
        <v>9027</v>
      </c>
      <c r="AJ1257" s="94"/>
    </row>
    <row r="1258" spans="1:36" ht="91" outlineLevel="1" x14ac:dyDescent="0.3">
      <c r="A1258" s="679">
        <v>1241</v>
      </c>
      <c r="B1258" s="680" t="s">
        <v>275</v>
      </c>
      <c r="C1258" s="680" t="s">
        <v>275</v>
      </c>
      <c r="D1258" s="681" t="s">
        <v>1097</v>
      </c>
      <c r="E1258" s="681" t="s">
        <v>4038</v>
      </c>
      <c r="F1258" s="682" t="s">
        <v>275</v>
      </c>
      <c r="G1258" s="682" t="s">
        <v>275</v>
      </c>
      <c r="H1258" s="682" t="s">
        <v>275</v>
      </c>
      <c r="I1258" s="682">
        <v>875</v>
      </c>
      <c r="J1258" s="683" t="s">
        <v>926</v>
      </c>
      <c r="K1258" s="683" t="s">
        <v>275</v>
      </c>
      <c r="L1258" s="683" t="s">
        <v>275</v>
      </c>
      <c r="M1258" s="683" t="s">
        <v>275</v>
      </c>
      <c r="N1258" s="683" t="s">
        <v>275</v>
      </c>
      <c r="O1258" s="683" t="s">
        <v>275</v>
      </c>
      <c r="P1258" s="683" t="s">
        <v>275</v>
      </c>
      <c r="Q1258" s="683" t="s">
        <v>275</v>
      </c>
      <c r="R1258" s="683" t="s">
        <v>275</v>
      </c>
      <c r="S1258" s="683" t="s">
        <v>275</v>
      </c>
      <c r="T1258" s="683" t="s">
        <v>275</v>
      </c>
      <c r="U1258" s="683" t="s">
        <v>275</v>
      </c>
      <c r="V1258" s="683" t="s">
        <v>275</v>
      </c>
      <c r="W1258" s="683" t="s">
        <v>275</v>
      </c>
      <c r="X1258" s="683" t="s">
        <v>275</v>
      </c>
      <c r="Y1258" s="683" t="s">
        <v>275</v>
      </c>
      <c r="Z1258" s="683" t="s">
        <v>275</v>
      </c>
      <c r="AA1258" s="683" t="s">
        <v>275</v>
      </c>
      <c r="AB1258" s="683" t="s">
        <v>926</v>
      </c>
      <c r="AC1258" s="684" t="s">
        <v>2001</v>
      </c>
      <c r="AD1258" s="746" t="s">
        <v>275</v>
      </c>
      <c r="AE1258" s="747" t="s">
        <v>275</v>
      </c>
      <c r="AF1258" s="748" t="s">
        <v>275</v>
      </c>
      <c r="AG1258" s="684" t="s">
        <v>275</v>
      </c>
      <c r="AH1258" s="749" t="s">
        <v>275</v>
      </c>
      <c r="AI1258" s="687" t="s">
        <v>275</v>
      </c>
      <c r="AJ1258" s="94"/>
    </row>
    <row r="1259" spans="1:36" ht="52" outlineLevel="1" x14ac:dyDescent="0.3">
      <c r="A1259" s="679">
        <v>1242</v>
      </c>
      <c r="B1259" s="680" t="s">
        <v>275</v>
      </c>
      <c r="C1259" s="680" t="s">
        <v>275</v>
      </c>
      <c r="D1259" s="681" t="s">
        <v>1098</v>
      </c>
      <c r="E1259" s="681" t="s">
        <v>275</v>
      </c>
      <c r="F1259" s="682" t="s">
        <v>275</v>
      </c>
      <c r="G1259" s="682" t="s">
        <v>275</v>
      </c>
      <c r="H1259" s="682" t="s">
        <v>275</v>
      </c>
      <c r="I1259" s="682">
        <v>876</v>
      </c>
      <c r="J1259" s="683" t="s">
        <v>926</v>
      </c>
      <c r="K1259" s="683" t="s">
        <v>275</v>
      </c>
      <c r="L1259" s="683" t="s">
        <v>275</v>
      </c>
      <c r="M1259" s="683" t="s">
        <v>275</v>
      </c>
      <c r="N1259" s="683" t="s">
        <v>275</v>
      </c>
      <c r="O1259" s="683" t="s">
        <v>275</v>
      </c>
      <c r="P1259" s="683" t="s">
        <v>275</v>
      </c>
      <c r="Q1259" s="683" t="s">
        <v>275</v>
      </c>
      <c r="R1259" s="683" t="s">
        <v>275</v>
      </c>
      <c r="S1259" s="683" t="s">
        <v>275</v>
      </c>
      <c r="T1259" s="683" t="s">
        <v>275</v>
      </c>
      <c r="U1259" s="683" t="s">
        <v>275</v>
      </c>
      <c r="V1259" s="683" t="s">
        <v>275</v>
      </c>
      <c r="W1259" s="683" t="s">
        <v>275</v>
      </c>
      <c r="X1259" s="683" t="s">
        <v>275</v>
      </c>
      <c r="Y1259" s="683" t="s">
        <v>275</v>
      </c>
      <c r="Z1259" s="683" t="s">
        <v>275</v>
      </c>
      <c r="AA1259" s="683" t="s">
        <v>275</v>
      </c>
      <c r="AB1259" s="683" t="s">
        <v>926</v>
      </c>
      <c r="AC1259" s="684" t="s">
        <v>2002</v>
      </c>
      <c r="AD1259" s="746" t="s">
        <v>275</v>
      </c>
      <c r="AE1259" s="747" t="s">
        <v>275</v>
      </c>
      <c r="AF1259" s="748" t="s">
        <v>275</v>
      </c>
      <c r="AG1259" s="684" t="s">
        <v>275</v>
      </c>
      <c r="AH1259" s="749" t="s">
        <v>275</v>
      </c>
      <c r="AI1259" s="687" t="s">
        <v>275</v>
      </c>
      <c r="AJ1259" s="94"/>
    </row>
    <row r="1260" spans="1:36" ht="78" outlineLevel="1" x14ac:dyDescent="0.3">
      <c r="A1260" s="165">
        <v>1243</v>
      </c>
      <c r="B1260" s="166" t="s">
        <v>275</v>
      </c>
      <c r="C1260" s="166" t="s">
        <v>275</v>
      </c>
      <c r="D1260" s="165" t="s">
        <v>1099</v>
      </c>
      <c r="E1260" s="240" t="s">
        <v>4039</v>
      </c>
      <c r="F1260" s="189">
        <v>10</v>
      </c>
      <c r="G1260" s="189">
        <v>105</v>
      </c>
      <c r="H1260" s="189">
        <v>877</v>
      </c>
      <c r="I1260" s="189">
        <v>877</v>
      </c>
      <c r="J1260" s="170" t="s">
        <v>926</v>
      </c>
      <c r="K1260" s="170">
        <v>5.5883173554710291E-3</v>
      </c>
      <c r="L1260" s="170">
        <v>8.0965322555530905E-2</v>
      </c>
      <c r="M1260" s="170">
        <v>1.8180437955963814E-3</v>
      </c>
      <c r="N1260" s="170">
        <v>0.13094437663601438</v>
      </c>
      <c r="O1260" s="170">
        <v>1.3266677029160233E-2</v>
      </c>
      <c r="P1260" s="170">
        <v>1.4147500073641706E-2</v>
      </c>
      <c r="Q1260" s="170">
        <v>0.13987327384728676</v>
      </c>
      <c r="R1260" s="170">
        <v>4.9361746940828906E-2</v>
      </c>
      <c r="S1260" s="170">
        <v>1.7775535929507691E-3</v>
      </c>
      <c r="T1260" s="170">
        <v>5.1813148290850354E-2</v>
      </c>
      <c r="U1260" s="170">
        <v>0.11280405470014111</v>
      </c>
      <c r="V1260" s="170">
        <v>0.22867555580884766</v>
      </c>
      <c r="W1260" s="170">
        <v>8.5468829928162064E-3</v>
      </c>
      <c r="X1260" s="170">
        <v>4.0889718692352318E-3</v>
      </c>
      <c r="Y1260" s="170">
        <v>0.31143427022130649</v>
      </c>
      <c r="Z1260" s="170">
        <v>1.4486066967206388E-2</v>
      </c>
      <c r="AA1260" s="170">
        <v>6.6761686626080063E-2</v>
      </c>
      <c r="AB1260" s="170" t="s">
        <v>926</v>
      </c>
      <c r="AC1260" s="191" t="s">
        <v>1923</v>
      </c>
      <c r="AD1260" s="241">
        <f>1/0.85</f>
        <v>1.1764705882352942</v>
      </c>
      <c r="AE1260" s="193" t="s">
        <v>2388</v>
      </c>
      <c r="AF1260" s="192" t="s">
        <v>2387</v>
      </c>
      <c r="AG1260" s="191" t="s">
        <v>2361</v>
      </c>
      <c r="AH1260" s="194" t="s">
        <v>2372</v>
      </c>
      <c r="AI1260" s="169" t="s">
        <v>275</v>
      </c>
      <c r="AJ1260" s="94"/>
    </row>
    <row r="1261" spans="1:36" outlineLevel="1" x14ac:dyDescent="0.3">
      <c r="A1261" s="482">
        <v>1244</v>
      </c>
      <c r="B1261" s="483" t="s">
        <v>275</v>
      </c>
      <c r="C1261" s="483" t="s">
        <v>3110</v>
      </c>
      <c r="D1261" s="482" t="s">
        <v>3113</v>
      </c>
      <c r="E1261" s="483" t="s">
        <v>275</v>
      </c>
      <c r="F1261" s="740" t="s">
        <v>275</v>
      </c>
      <c r="G1261" s="740" t="s">
        <v>275</v>
      </c>
      <c r="H1261" s="740" t="s">
        <v>275</v>
      </c>
      <c r="I1261" s="740" t="s">
        <v>275</v>
      </c>
      <c r="J1261" s="486" t="s">
        <v>925</v>
      </c>
      <c r="K1261" s="486" t="s">
        <v>1351</v>
      </c>
      <c r="L1261" s="486" t="s">
        <v>1351</v>
      </c>
      <c r="M1261" s="486" t="s">
        <v>1351</v>
      </c>
      <c r="N1261" s="486" t="s">
        <v>1351</v>
      </c>
      <c r="O1261" s="486" t="s">
        <v>1351</v>
      </c>
      <c r="P1261" s="486" t="s">
        <v>1351</v>
      </c>
      <c r="Q1261" s="486" t="s">
        <v>1351</v>
      </c>
      <c r="R1261" s="486" t="s">
        <v>1351</v>
      </c>
      <c r="S1261" s="486" t="s">
        <v>1351</v>
      </c>
      <c r="T1261" s="486" t="s">
        <v>1351</v>
      </c>
      <c r="U1261" s="486" t="s">
        <v>1351</v>
      </c>
      <c r="V1261" s="486" t="s">
        <v>1351</v>
      </c>
      <c r="W1261" s="486" t="s">
        <v>1351</v>
      </c>
      <c r="X1261" s="486" t="s">
        <v>1351</v>
      </c>
      <c r="Y1261" s="486" t="s">
        <v>1351</v>
      </c>
      <c r="Z1261" s="486" t="s">
        <v>1351</v>
      </c>
      <c r="AA1261" s="486" t="s">
        <v>1351</v>
      </c>
      <c r="AB1261" s="486" t="s">
        <v>275</v>
      </c>
      <c r="AC1261" s="316" t="s">
        <v>3121</v>
      </c>
      <c r="AD1261" s="486" t="s">
        <v>275</v>
      </c>
      <c r="AE1261" s="482" t="s">
        <v>275</v>
      </c>
      <c r="AF1261" s="485" t="s">
        <v>275</v>
      </c>
      <c r="AG1261" s="483" t="s">
        <v>275</v>
      </c>
      <c r="AH1261" s="487" t="s">
        <v>275</v>
      </c>
      <c r="AI1261" s="485" t="s">
        <v>275</v>
      </c>
      <c r="AJ1261" s="94"/>
    </row>
    <row r="1262" spans="1:36" ht="39" outlineLevel="1" x14ac:dyDescent="0.3">
      <c r="A1262" s="165">
        <v>1245</v>
      </c>
      <c r="B1262" s="166" t="s">
        <v>923</v>
      </c>
      <c r="C1262" s="166" t="s">
        <v>85</v>
      </c>
      <c r="D1262" s="165" t="s">
        <v>1100</v>
      </c>
      <c r="E1262" s="240" t="s">
        <v>4040</v>
      </c>
      <c r="F1262" s="189">
        <v>10</v>
      </c>
      <c r="G1262" s="189">
        <v>100</v>
      </c>
      <c r="H1262" s="189">
        <v>1017</v>
      </c>
      <c r="I1262" s="189">
        <v>1017</v>
      </c>
      <c r="J1262" s="170" t="s">
        <v>925</v>
      </c>
      <c r="K1262" s="170">
        <v>3.6896930541872104</v>
      </c>
      <c r="L1262" s="170">
        <v>1.2059596611595826</v>
      </c>
      <c r="M1262" s="170">
        <v>1.4184138094849219</v>
      </c>
      <c r="N1262" s="170">
        <v>3.5274192947486878</v>
      </c>
      <c r="O1262" s="170">
        <v>1.0030740658072455</v>
      </c>
      <c r="P1262" s="170">
        <v>2.5307500598415538</v>
      </c>
      <c r="Q1262" s="170">
        <v>0.11740468318388793</v>
      </c>
      <c r="R1262" s="170">
        <v>0.23908738914450656</v>
      </c>
      <c r="S1262" s="170">
        <v>2.4737836077320479</v>
      </c>
      <c r="T1262" s="170">
        <v>0.14171632095316106</v>
      </c>
      <c r="U1262" s="170">
        <v>1.7724612388185651E-2</v>
      </c>
      <c r="V1262" s="170">
        <v>0.44295328360148095</v>
      </c>
      <c r="W1262" s="170">
        <v>4.7994355946741782</v>
      </c>
      <c r="X1262" s="170">
        <v>0.27377457431596952</v>
      </c>
      <c r="Y1262" s="170">
        <v>0.26692688795597524</v>
      </c>
      <c r="Z1262" s="170">
        <v>2.3338143091823822</v>
      </c>
      <c r="AA1262" s="170">
        <v>0.16307494563614913</v>
      </c>
      <c r="AB1262" s="170" t="s">
        <v>925</v>
      </c>
      <c r="AC1262" s="191" t="s">
        <v>1923</v>
      </c>
      <c r="AD1262" s="241" t="s">
        <v>275</v>
      </c>
      <c r="AE1262" s="193" t="s">
        <v>275</v>
      </c>
      <c r="AF1262" s="192" t="s">
        <v>275</v>
      </c>
      <c r="AG1262" s="191" t="s">
        <v>275</v>
      </c>
      <c r="AH1262" s="194" t="s">
        <v>275</v>
      </c>
      <c r="AI1262" s="169" t="s">
        <v>275</v>
      </c>
      <c r="AJ1262" s="94"/>
    </row>
    <row r="1263" spans="1:36" ht="52" outlineLevel="1" x14ac:dyDescent="0.3">
      <c r="A1263" s="251">
        <v>1246</v>
      </c>
      <c r="B1263" s="252" t="s">
        <v>923</v>
      </c>
      <c r="C1263" s="750" t="s">
        <v>88</v>
      </c>
      <c r="D1263" s="252" t="s">
        <v>1101</v>
      </c>
      <c r="E1263" s="252" t="s">
        <v>275</v>
      </c>
      <c r="F1263" s="813">
        <v>10</v>
      </c>
      <c r="G1263" s="813">
        <v>100</v>
      </c>
      <c r="H1263" s="813">
        <v>9036</v>
      </c>
      <c r="I1263" s="813" t="s">
        <v>275</v>
      </c>
      <c r="J1263" s="254" t="s">
        <v>925</v>
      </c>
      <c r="K1263" s="254">
        <v>0.25552276687632675</v>
      </c>
      <c r="L1263" s="254">
        <v>3.0407878976846052</v>
      </c>
      <c r="M1263" s="254">
        <v>1.6309943276446484E-2</v>
      </c>
      <c r="N1263" s="254">
        <v>3.9751000550653469E-3</v>
      </c>
      <c r="O1263" s="254">
        <v>0.19506249592259428</v>
      </c>
      <c r="P1263" s="254">
        <v>5.9314537712697638E-2</v>
      </c>
      <c r="Q1263" s="254">
        <v>0.97691410636297438</v>
      </c>
      <c r="R1263" s="254">
        <v>0.17821807982005666</v>
      </c>
      <c r="S1263" s="254">
        <v>0.5523445544996668</v>
      </c>
      <c r="T1263" s="254">
        <v>0.58434708437721694</v>
      </c>
      <c r="U1263" s="254">
        <v>1.9067423605378302</v>
      </c>
      <c r="V1263" s="254">
        <v>0</v>
      </c>
      <c r="W1263" s="254">
        <v>0.18563010334467109</v>
      </c>
      <c r="X1263" s="254">
        <v>1.2881245315475704E-2</v>
      </c>
      <c r="Y1263" s="254">
        <v>0.43510446593355107</v>
      </c>
      <c r="Z1263" s="254">
        <v>0</v>
      </c>
      <c r="AA1263" s="254">
        <v>0</v>
      </c>
      <c r="AB1263" s="254" t="s">
        <v>925</v>
      </c>
      <c r="AC1263" s="255" t="s">
        <v>2270</v>
      </c>
      <c r="AD1263" s="254" t="s">
        <v>275</v>
      </c>
      <c r="AE1263" s="251" t="s">
        <v>275</v>
      </c>
      <c r="AF1263" s="260" t="s">
        <v>275</v>
      </c>
      <c r="AG1263" s="252" t="s">
        <v>275</v>
      </c>
      <c r="AH1263" s="602" t="s">
        <v>275</v>
      </c>
      <c r="AI1263" s="260">
        <v>9036</v>
      </c>
      <c r="AJ1263" s="94"/>
    </row>
    <row r="1264" spans="1:36" ht="39" outlineLevel="1" x14ac:dyDescent="0.3">
      <c r="A1264" s="679">
        <v>1247</v>
      </c>
      <c r="B1264" s="680" t="s">
        <v>275</v>
      </c>
      <c r="C1264" s="812" t="s">
        <v>88</v>
      </c>
      <c r="D1264" s="681" t="s">
        <v>1102</v>
      </c>
      <c r="E1264" s="681" t="s">
        <v>1103</v>
      </c>
      <c r="F1264" s="682" t="s">
        <v>275</v>
      </c>
      <c r="G1264" s="682" t="s">
        <v>275</v>
      </c>
      <c r="H1264" s="682" t="s">
        <v>275</v>
      </c>
      <c r="I1264" s="682">
        <v>1097</v>
      </c>
      <c r="J1264" s="683" t="s">
        <v>925</v>
      </c>
      <c r="K1264" s="683" t="s">
        <v>275</v>
      </c>
      <c r="L1264" s="683" t="s">
        <v>275</v>
      </c>
      <c r="M1264" s="683" t="s">
        <v>275</v>
      </c>
      <c r="N1264" s="683" t="s">
        <v>275</v>
      </c>
      <c r="O1264" s="683" t="s">
        <v>275</v>
      </c>
      <c r="P1264" s="683" t="s">
        <v>275</v>
      </c>
      <c r="Q1264" s="683" t="s">
        <v>275</v>
      </c>
      <c r="R1264" s="683" t="s">
        <v>275</v>
      </c>
      <c r="S1264" s="683" t="s">
        <v>275</v>
      </c>
      <c r="T1264" s="683" t="s">
        <v>275</v>
      </c>
      <c r="U1264" s="683" t="s">
        <v>275</v>
      </c>
      <c r="V1264" s="683" t="s">
        <v>275</v>
      </c>
      <c r="W1264" s="683" t="s">
        <v>275</v>
      </c>
      <c r="X1264" s="683" t="s">
        <v>275</v>
      </c>
      <c r="Y1264" s="683" t="s">
        <v>275</v>
      </c>
      <c r="Z1264" s="683" t="s">
        <v>275</v>
      </c>
      <c r="AA1264" s="683" t="s">
        <v>275</v>
      </c>
      <c r="AB1264" s="683" t="s">
        <v>925</v>
      </c>
      <c r="AC1264" s="684" t="s">
        <v>2003</v>
      </c>
      <c r="AD1264" s="746" t="s">
        <v>275</v>
      </c>
      <c r="AE1264" s="747" t="s">
        <v>275</v>
      </c>
      <c r="AF1264" s="748" t="s">
        <v>275</v>
      </c>
      <c r="AG1264" s="684" t="s">
        <v>275</v>
      </c>
      <c r="AH1264" s="749" t="s">
        <v>275</v>
      </c>
      <c r="AI1264" s="687" t="s">
        <v>275</v>
      </c>
      <c r="AJ1264" s="94"/>
    </row>
    <row r="1265" spans="1:36" ht="39" outlineLevel="1" x14ac:dyDescent="0.3">
      <c r="A1265" s="679">
        <v>1248</v>
      </c>
      <c r="B1265" s="680" t="s">
        <v>275</v>
      </c>
      <c r="C1265" s="812" t="s">
        <v>275</v>
      </c>
      <c r="D1265" s="681" t="s">
        <v>451</v>
      </c>
      <c r="E1265" s="681" t="s">
        <v>1104</v>
      </c>
      <c r="F1265" s="682" t="s">
        <v>275</v>
      </c>
      <c r="G1265" s="682" t="s">
        <v>275</v>
      </c>
      <c r="H1265" s="682" t="s">
        <v>275</v>
      </c>
      <c r="I1265" s="682">
        <v>1108</v>
      </c>
      <c r="J1265" s="683" t="s">
        <v>925</v>
      </c>
      <c r="K1265" s="683" t="s">
        <v>275</v>
      </c>
      <c r="L1265" s="683" t="s">
        <v>275</v>
      </c>
      <c r="M1265" s="683" t="s">
        <v>275</v>
      </c>
      <c r="N1265" s="683" t="s">
        <v>275</v>
      </c>
      <c r="O1265" s="683" t="s">
        <v>275</v>
      </c>
      <c r="P1265" s="683" t="s">
        <v>275</v>
      </c>
      <c r="Q1265" s="683" t="s">
        <v>275</v>
      </c>
      <c r="R1265" s="683" t="s">
        <v>275</v>
      </c>
      <c r="S1265" s="683" t="s">
        <v>275</v>
      </c>
      <c r="T1265" s="683" t="s">
        <v>275</v>
      </c>
      <c r="U1265" s="683" t="s">
        <v>275</v>
      </c>
      <c r="V1265" s="683" t="s">
        <v>275</v>
      </c>
      <c r="W1265" s="683" t="s">
        <v>275</v>
      </c>
      <c r="X1265" s="683" t="s">
        <v>275</v>
      </c>
      <c r="Y1265" s="683" t="s">
        <v>275</v>
      </c>
      <c r="Z1265" s="683" t="s">
        <v>275</v>
      </c>
      <c r="AA1265" s="683" t="s">
        <v>275</v>
      </c>
      <c r="AB1265" s="683" t="s">
        <v>925</v>
      </c>
      <c r="AC1265" s="684" t="s">
        <v>2003</v>
      </c>
      <c r="AD1265" s="746" t="s">
        <v>275</v>
      </c>
      <c r="AE1265" s="747" t="s">
        <v>275</v>
      </c>
      <c r="AF1265" s="748" t="s">
        <v>275</v>
      </c>
      <c r="AG1265" s="684" t="s">
        <v>275</v>
      </c>
      <c r="AH1265" s="749" t="s">
        <v>275</v>
      </c>
      <c r="AI1265" s="687" t="s">
        <v>275</v>
      </c>
      <c r="AJ1265" s="94"/>
    </row>
    <row r="1266" spans="1:36" ht="39" outlineLevel="1" x14ac:dyDescent="0.3">
      <c r="A1266" s="679">
        <v>1249</v>
      </c>
      <c r="B1266" s="680" t="s">
        <v>275</v>
      </c>
      <c r="C1266" s="812" t="s">
        <v>275</v>
      </c>
      <c r="D1266" s="681" t="s">
        <v>1105</v>
      </c>
      <c r="E1266" s="681" t="s">
        <v>1106</v>
      </c>
      <c r="F1266" s="682" t="s">
        <v>275</v>
      </c>
      <c r="G1266" s="682" t="s">
        <v>275</v>
      </c>
      <c r="H1266" s="682" t="s">
        <v>275</v>
      </c>
      <c r="I1266" s="682">
        <v>1111</v>
      </c>
      <c r="J1266" s="683" t="s">
        <v>925</v>
      </c>
      <c r="K1266" s="683" t="s">
        <v>275</v>
      </c>
      <c r="L1266" s="683" t="s">
        <v>275</v>
      </c>
      <c r="M1266" s="683" t="s">
        <v>275</v>
      </c>
      <c r="N1266" s="683" t="s">
        <v>275</v>
      </c>
      <c r="O1266" s="683" t="s">
        <v>275</v>
      </c>
      <c r="P1266" s="683" t="s">
        <v>275</v>
      </c>
      <c r="Q1266" s="683" t="s">
        <v>275</v>
      </c>
      <c r="R1266" s="683" t="s">
        <v>275</v>
      </c>
      <c r="S1266" s="683" t="s">
        <v>275</v>
      </c>
      <c r="T1266" s="683" t="s">
        <v>275</v>
      </c>
      <c r="U1266" s="683" t="s">
        <v>275</v>
      </c>
      <c r="V1266" s="683" t="s">
        <v>275</v>
      </c>
      <c r="W1266" s="683" t="s">
        <v>275</v>
      </c>
      <c r="X1266" s="683" t="s">
        <v>275</v>
      </c>
      <c r="Y1266" s="683" t="s">
        <v>275</v>
      </c>
      <c r="Z1266" s="683" t="s">
        <v>275</v>
      </c>
      <c r="AA1266" s="683" t="s">
        <v>275</v>
      </c>
      <c r="AB1266" s="683" t="s">
        <v>925</v>
      </c>
      <c r="AC1266" s="684" t="s">
        <v>2003</v>
      </c>
      <c r="AD1266" s="746" t="s">
        <v>275</v>
      </c>
      <c r="AE1266" s="747" t="s">
        <v>275</v>
      </c>
      <c r="AF1266" s="748" t="s">
        <v>275</v>
      </c>
      <c r="AG1266" s="684" t="s">
        <v>275</v>
      </c>
      <c r="AH1266" s="749" t="s">
        <v>275</v>
      </c>
      <c r="AI1266" s="687" t="s">
        <v>275</v>
      </c>
      <c r="AJ1266" s="94"/>
    </row>
    <row r="1267" spans="1:36" outlineLevel="1" x14ac:dyDescent="0.3">
      <c r="A1267" s="482">
        <v>1250</v>
      </c>
      <c r="B1267" s="483" t="s">
        <v>275</v>
      </c>
      <c r="C1267" s="483" t="s">
        <v>3111</v>
      </c>
      <c r="D1267" s="482" t="s">
        <v>3114</v>
      </c>
      <c r="E1267" s="483" t="s">
        <v>275</v>
      </c>
      <c r="F1267" s="740" t="s">
        <v>275</v>
      </c>
      <c r="G1267" s="740" t="s">
        <v>275</v>
      </c>
      <c r="H1267" s="740" t="s">
        <v>275</v>
      </c>
      <c r="I1267" s="740" t="s">
        <v>275</v>
      </c>
      <c r="J1267" s="486" t="s">
        <v>925</v>
      </c>
      <c r="K1267" s="486" t="s">
        <v>1351</v>
      </c>
      <c r="L1267" s="486" t="s">
        <v>1351</v>
      </c>
      <c r="M1267" s="486" t="s">
        <v>1351</v>
      </c>
      <c r="N1267" s="486" t="s">
        <v>1351</v>
      </c>
      <c r="O1267" s="486" t="s">
        <v>1351</v>
      </c>
      <c r="P1267" s="486" t="s">
        <v>1351</v>
      </c>
      <c r="Q1267" s="486" t="s">
        <v>1351</v>
      </c>
      <c r="R1267" s="486" t="s">
        <v>1351</v>
      </c>
      <c r="S1267" s="486" t="s">
        <v>1351</v>
      </c>
      <c r="T1267" s="486" t="s">
        <v>1351</v>
      </c>
      <c r="U1267" s="486" t="s">
        <v>1351</v>
      </c>
      <c r="V1267" s="486" t="s">
        <v>1351</v>
      </c>
      <c r="W1267" s="486" t="s">
        <v>1351</v>
      </c>
      <c r="X1267" s="486" t="s">
        <v>1351</v>
      </c>
      <c r="Y1267" s="486" t="s">
        <v>1351</v>
      </c>
      <c r="Z1267" s="486" t="s">
        <v>1351</v>
      </c>
      <c r="AA1267" s="486" t="s">
        <v>1351</v>
      </c>
      <c r="AB1267" s="486" t="s">
        <v>275</v>
      </c>
      <c r="AC1267" s="316" t="s">
        <v>3121</v>
      </c>
      <c r="AD1267" s="486" t="s">
        <v>275</v>
      </c>
      <c r="AE1267" s="482" t="s">
        <v>275</v>
      </c>
      <c r="AF1267" s="485" t="s">
        <v>275</v>
      </c>
      <c r="AG1267" s="483" t="s">
        <v>275</v>
      </c>
      <c r="AH1267" s="487" t="s">
        <v>275</v>
      </c>
      <c r="AI1267" s="485" t="s">
        <v>275</v>
      </c>
      <c r="AJ1267" s="94"/>
    </row>
    <row r="1268" spans="1:36" ht="52" outlineLevel="1" x14ac:dyDescent="0.3">
      <c r="A1268" s="145">
        <v>1251</v>
      </c>
      <c r="B1268" s="146" t="s">
        <v>923</v>
      </c>
      <c r="C1268" s="280" t="s">
        <v>336</v>
      </c>
      <c r="D1268" s="145" t="s">
        <v>2273</v>
      </c>
      <c r="E1268" s="245" t="s">
        <v>275</v>
      </c>
      <c r="F1268" s="246" t="s">
        <v>275</v>
      </c>
      <c r="G1268" s="246" t="s">
        <v>275</v>
      </c>
      <c r="H1268" s="246" t="s">
        <v>275</v>
      </c>
      <c r="I1268" s="246" t="s">
        <v>275</v>
      </c>
      <c r="J1268" s="150" t="s">
        <v>925</v>
      </c>
      <c r="K1268" s="150">
        <f>K1269+K1270*$AD$1270+K1271*$AD$1271+K1272*$AD$1272+K1273*$AD$1273</f>
        <v>0.1666267752226403</v>
      </c>
      <c r="L1268" s="150">
        <f t="shared" ref="L1268:AA1268" si="520">L1269+L1270*$AD$1270+L1271*$AD$1271+L1272*$AD$1272+L1273*$AD$1273</f>
        <v>26.632450758806598</v>
      </c>
      <c r="M1268" s="150">
        <f t="shared" si="520"/>
        <v>5.5498846489218741</v>
      </c>
      <c r="N1268" s="150">
        <f t="shared" si="520"/>
        <v>2.7762128790263141</v>
      </c>
      <c r="O1268" s="150">
        <f t="shared" si="520"/>
        <v>8.386423872417895</v>
      </c>
      <c r="P1268" s="150">
        <f t="shared" si="520"/>
        <v>3.8407004642935556</v>
      </c>
      <c r="Q1268" s="150">
        <f t="shared" si="520"/>
        <v>69.207008464452784</v>
      </c>
      <c r="R1268" s="150">
        <f t="shared" si="520"/>
        <v>117.73295582450666</v>
      </c>
      <c r="S1268" s="150">
        <f t="shared" si="520"/>
        <v>63.140608534983507</v>
      </c>
      <c r="T1268" s="150">
        <f t="shared" si="520"/>
        <v>52.121224927726288</v>
      </c>
      <c r="U1268" s="150">
        <f t="shared" si="520"/>
        <v>72.827151204836042</v>
      </c>
      <c r="V1268" s="150">
        <f t="shared" si="520"/>
        <v>28.079327754727842</v>
      </c>
      <c r="W1268" s="150">
        <f t="shared" si="520"/>
        <v>2.2772148639941587</v>
      </c>
      <c r="X1268" s="150">
        <f t="shared" si="520"/>
        <v>8.1923502842513027</v>
      </c>
      <c r="Y1268" s="150">
        <f t="shared" si="520"/>
        <v>84.600710521307818</v>
      </c>
      <c r="Z1268" s="150">
        <f t="shared" si="520"/>
        <v>7.5088416001816318</v>
      </c>
      <c r="AA1268" s="150">
        <f t="shared" si="520"/>
        <v>34.180608746988895</v>
      </c>
      <c r="AB1268" s="150" t="s">
        <v>925</v>
      </c>
      <c r="AC1268" s="148" t="s">
        <v>2827</v>
      </c>
      <c r="AD1268" s="247" t="s">
        <v>275</v>
      </c>
      <c r="AE1268" s="248" t="s">
        <v>275</v>
      </c>
      <c r="AF1268" s="249" t="s">
        <v>275</v>
      </c>
      <c r="AG1268" s="148" t="s">
        <v>275</v>
      </c>
      <c r="AH1268" s="250" t="s">
        <v>275</v>
      </c>
      <c r="AI1268" s="149" t="s">
        <v>275</v>
      </c>
      <c r="AJ1268" s="94"/>
    </row>
    <row r="1269" spans="1:36" ht="26" outlineLevel="1" x14ac:dyDescent="0.3">
      <c r="A1269" s="165">
        <v>1252</v>
      </c>
      <c r="B1269" s="166" t="s">
        <v>275</v>
      </c>
      <c r="C1269" s="281" t="s">
        <v>336</v>
      </c>
      <c r="D1269" s="165" t="s">
        <v>1108</v>
      </c>
      <c r="E1269" s="240" t="s">
        <v>4041</v>
      </c>
      <c r="F1269" s="189">
        <v>10</v>
      </c>
      <c r="G1269" s="189">
        <v>100</v>
      </c>
      <c r="H1269" s="189">
        <v>1038</v>
      </c>
      <c r="I1269" s="189">
        <v>1038</v>
      </c>
      <c r="J1269" s="170" t="s">
        <v>925</v>
      </c>
      <c r="K1269" s="170">
        <v>1.214365050065839E-2</v>
      </c>
      <c r="L1269" s="170">
        <v>23.04772644357536</v>
      </c>
      <c r="M1269" s="170">
        <v>5.0598271007721345E-2</v>
      </c>
      <c r="N1269" s="170">
        <v>0.43985330247360815</v>
      </c>
      <c r="O1269" s="170">
        <v>1.3173984776567709</v>
      </c>
      <c r="P1269" s="170">
        <v>2.0149409625695944</v>
      </c>
      <c r="Q1269" s="170">
        <v>20.048186866034321</v>
      </c>
      <c r="R1269" s="170">
        <v>114.40709726896507</v>
      </c>
      <c r="S1269" s="170">
        <v>0.75014955165923036</v>
      </c>
      <c r="T1269" s="170">
        <v>50.849472621020261</v>
      </c>
      <c r="U1269" s="170">
        <v>70.956165911199676</v>
      </c>
      <c r="V1269" s="170">
        <v>4.2171846171071649E-2</v>
      </c>
      <c r="W1269" s="170">
        <v>1.0295831586658512E-2</v>
      </c>
      <c r="X1269" s="170">
        <v>1.3282841870072729E-2</v>
      </c>
      <c r="Y1269" s="170">
        <v>73.405712242264741</v>
      </c>
      <c r="Z1269" s="170">
        <v>1.9434373874806406E-2</v>
      </c>
      <c r="AA1269" s="170">
        <v>0</v>
      </c>
      <c r="AB1269" s="170" t="s">
        <v>925</v>
      </c>
      <c r="AC1269" s="191" t="s">
        <v>1923</v>
      </c>
      <c r="AD1269" s="241" t="s">
        <v>275</v>
      </c>
      <c r="AE1269" s="193" t="s">
        <v>275</v>
      </c>
      <c r="AF1269" s="192" t="s">
        <v>275</v>
      </c>
      <c r="AG1269" s="191" t="s">
        <v>275</v>
      </c>
      <c r="AH1269" s="194" t="s">
        <v>275</v>
      </c>
      <c r="AI1269" s="169" t="s">
        <v>275</v>
      </c>
      <c r="AJ1269" s="94"/>
    </row>
    <row r="1270" spans="1:36" ht="52" outlineLevel="1" x14ac:dyDescent="0.3">
      <c r="A1270" s="165">
        <v>1253</v>
      </c>
      <c r="B1270" s="166" t="s">
        <v>275</v>
      </c>
      <c r="C1270" s="281" t="s">
        <v>336</v>
      </c>
      <c r="D1270" s="165" t="s">
        <v>1107</v>
      </c>
      <c r="E1270" s="240" t="s">
        <v>4042</v>
      </c>
      <c r="F1270" s="189">
        <v>10</v>
      </c>
      <c r="G1270" s="189">
        <v>100</v>
      </c>
      <c r="H1270" s="189">
        <v>1035</v>
      </c>
      <c r="I1270" s="189">
        <v>1035</v>
      </c>
      <c r="J1270" s="170" t="s">
        <v>925</v>
      </c>
      <c r="K1270" s="170">
        <v>0.11294274980885681</v>
      </c>
      <c r="L1270" s="170">
        <v>0.92571240083577178</v>
      </c>
      <c r="M1270" s="170">
        <v>5.0151642489385733</v>
      </c>
      <c r="N1270" s="170">
        <v>1.6270290894173749</v>
      </c>
      <c r="O1270" s="170">
        <v>7.0834749676059028</v>
      </c>
      <c r="P1270" s="170">
        <v>1.3500044849278163</v>
      </c>
      <c r="Q1270" s="170">
        <v>39.354418873878487</v>
      </c>
      <c r="R1270" s="170">
        <v>0.99448002794357937</v>
      </c>
      <c r="S1270" s="170">
        <v>62.703336121212814</v>
      </c>
      <c r="T1270" s="170">
        <v>0</v>
      </c>
      <c r="U1270" s="170">
        <v>0</v>
      </c>
      <c r="V1270" s="170">
        <v>11.871933529442961</v>
      </c>
      <c r="W1270" s="170">
        <v>2.1819076032447686</v>
      </c>
      <c r="X1270" s="170">
        <v>8.1464765142847053</v>
      </c>
      <c r="Y1270" s="170">
        <v>6.2178743602463742</v>
      </c>
      <c r="Z1270" s="170">
        <v>7.5714018449269069</v>
      </c>
      <c r="AA1270" s="170">
        <v>31.277750561159884</v>
      </c>
      <c r="AB1270" s="170" t="s">
        <v>925</v>
      </c>
      <c r="AC1270" s="191" t="s">
        <v>1923</v>
      </c>
      <c r="AD1270" s="241">
        <v>0.97</v>
      </c>
      <c r="AE1270" s="193" t="s">
        <v>2399</v>
      </c>
      <c r="AF1270" s="192" t="s">
        <v>275</v>
      </c>
      <c r="AG1270" s="191" t="s">
        <v>2361</v>
      </c>
      <c r="AH1270" s="194" t="s">
        <v>2372</v>
      </c>
      <c r="AI1270" s="169" t="s">
        <v>275</v>
      </c>
      <c r="AJ1270" s="94"/>
    </row>
    <row r="1271" spans="1:36" ht="78" outlineLevel="1" x14ac:dyDescent="0.3">
      <c r="A1271" s="165">
        <v>1254</v>
      </c>
      <c r="B1271" s="166" t="s">
        <v>275</v>
      </c>
      <c r="C1271" s="281" t="s">
        <v>275</v>
      </c>
      <c r="D1271" s="165" t="s">
        <v>2400</v>
      </c>
      <c r="E1271" s="240" t="s">
        <v>4043</v>
      </c>
      <c r="F1271" s="189">
        <v>10</v>
      </c>
      <c r="G1271" s="189">
        <v>105</v>
      </c>
      <c r="H1271" s="189">
        <v>1039</v>
      </c>
      <c r="I1271" s="189">
        <v>1039</v>
      </c>
      <c r="J1271" s="170" t="s">
        <v>926</v>
      </c>
      <c r="K1271" s="170">
        <v>1.5906384900303135E-3</v>
      </c>
      <c r="L1271" s="170">
        <v>0.32496857462172885</v>
      </c>
      <c r="M1271" s="170">
        <v>5.3880882521446426E-2</v>
      </c>
      <c r="N1271" s="170">
        <v>0.23296560792159304</v>
      </c>
      <c r="O1271" s="170">
        <v>4.9608691906492294E-2</v>
      </c>
      <c r="P1271" s="170">
        <v>8.4076412330388137E-2</v>
      </c>
      <c r="Q1271" s="170">
        <v>6.8166281728384579</v>
      </c>
      <c r="R1271" s="170">
        <v>1.4776701421395058</v>
      </c>
      <c r="S1271" s="170">
        <v>0.39257673780486807</v>
      </c>
      <c r="T1271" s="170">
        <v>0.18422059865625867</v>
      </c>
      <c r="U1271" s="170">
        <v>8.0883974218656493E-2</v>
      </c>
      <c r="V1271" s="170">
        <v>3.7168191642912278</v>
      </c>
      <c r="W1271" s="170">
        <v>7.0705245410556977E-2</v>
      </c>
      <c r="X1271" s="170">
        <v>4.8914993809379824E-2</v>
      </c>
      <c r="Y1271" s="170">
        <v>2.2552015476847846</v>
      </c>
      <c r="Z1271" s="170">
        <v>4.3511177313390959E-3</v>
      </c>
      <c r="AA1271" s="170">
        <v>0.10228762459878335</v>
      </c>
      <c r="AB1271" s="170" t="s">
        <v>926</v>
      </c>
      <c r="AC1271" s="191" t="s">
        <v>1923</v>
      </c>
      <c r="AD1271" s="241">
        <f>1/0.85</f>
        <v>1.1764705882352942</v>
      </c>
      <c r="AE1271" s="193" t="s">
        <v>2825</v>
      </c>
      <c r="AF1271" s="192" t="s">
        <v>2824</v>
      </c>
      <c r="AG1271" s="191" t="s">
        <v>2520</v>
      </c>
      <c r="AH1271" s="375" t="s">
        <v>2517</v>
      </c>
      <c r="AI1271" s="169" t="s">
        <v>275</v>
      </c>
      <c r="AJ1271" s="94"/>
    </row>
    <row r="1272" spans="1:36" ht="78" outlineLevel="1" x14ac:dyDescent="0.3">
      <c r="A1272" s="165">
        <v>1255</v>
      </c>
      <c r="B1272" s="166" t="s">
        <v>275</v>
      </c>
      <c r="C1272" s="281" t="s">
        <v>275</v>
      </c>
      <c r="D1272" s="165" t="s">
        <v>2401</v>
      </c>
      <c r="E1272" s="240" t="s">
        <v>4044</v>
      </c>
      <c r="F1272" s="189">
        <v>10</v>
      </c>
      <c r="G1272" s="189">
        <v>105</v>
      </c>
      <c r="H1272" s="189">
        <v>1041</v>
      </c>
      <c r="I1272" s="189">
        <v>1041</v>
      </c>
      <c r="J1272" s="170" t="s">
        <v>926</v>
      </c>
      <c r="K1272" s="170">
        <v>3.5320259203465328E-2</v>
      </c>
      <c r="L1272" s="170">
        <v>1.136209964531588</v>
      </c>
      <c r="M1272" s="170">
        <v>0.46332945201798742</v>
      </c>
      <c r="N1272" s="170">
        <v>0.30595101286102117</v>
      </c>
      <c r="O1272" s="170">
        <v>8.2235629702808788E-2</v>
      </c>
      <c r="P1272" s="170">
        <v>0.26627882143352266</v>
      </c>
      <c r="Q1272" s="170">
        <v>1.4349167262136135</v>
      </c>
      <c r="R1272" s="170">
        <v>0.22656758441555522</v>
      </c>
      <c r="S1272" s="170">
        <v>0.21869553097636593</v>
      </c>
      <c r="T1272" s="170">
        <v>0.25137842404273086</v>
      </c>
      <c r="U1272" s="170">
        <v>0.4714867666635657</v>
      </c>
      <c r="V1272" s="170">
        <v>6.7860303583463377</v>
      </c>
      <c r="W1272" s="170">
        <v>4.100562389089598E-2</v>
      </c>
      <c r="X1272" s="170">
        <v>4.5123875536015857E-2</v>
      </c>
      <c r="Y1272" s="170">
        <v>1.4883226811880588</v>
      </c>
      <c r="Z1272" s="170">
        <v>7.3675887836447948E-2</v>
      </c>
      <c r="AA1272" s="170">
        <v>2.2518814622153411</v>
      </c>
      <c r="AB1272" s="170" t="s">
        <v>926</v>
      </c>
      <c r="AC1272" s="191" t="s">
        <v>1923</v>
      </c>
      <c r="AD1272" s="241">
        <f>1/0.85</f>
        <v>1.1764705882352942</v>
      </c>
      <c r="AE1272" s="193" t="s">
        <v>2826</v>
      </c>
      <c r="AF1272" s="192" t="s">
        <v>2824</v>
      </c>
      <c r="AG1272" s="191" t="s">
        <v>2520</v>
      </c>
      <c r="AH1272" s="375" t="s">
        <v>2517</v>
      </c>
      <c r="AI1272" s="169" t="s">
        <v>275</v>
      </c>
      <c r="AJ1272" s="94"/>
    </row>
    <row r="1273" spans="1:36" ht="78" outlineLevel="1" x14ac:dyDescent="0.3">
      <c r="A1273" s="165">
        <v>1256</v>
      </c>
      <c r="B1273" s="166" t="s">
        <v>275</v>
      </c>
      <c r="C1273" s="281" t="s">
        <v>275</v>
      </c>
      <c r="D1273" s="165" t="s">
        <v>2271</v>
      </c>
      <c r="E1273" s="240" t="s">
        <v>4045</v>
      </c>
      <c r="F1273" s="189">
        <v>10</v>
      </c>
      <c r="G1273" s="189">
        <v>105</v>
      </c>
      <c r="H1273" s="189">
        <v>1042</v>
      </c>
      <c r="I1273" s="189">
        <v>1042</v>
      </c>
      <c r="J1273" s="170" t="s">
        <v>926</v>
      </c>
      <c r="K1273" s="170">
        <v>1.233338946217603E-3</v>
      </c>
      <c r="L1273" s="170">
        <v>0.79355476297576022</v>
      </c>
      <c r="M1273" s="170">
        <v>2.1397334139939543E-2</v>
      </c>
      <c r="N1273" s="170">
        <v>0.10177988088388164</v>
      </c>
      <c r="O1273" s="170">
        <v>3.5213841859061748E-2</v>
      </c>
      <c r="P1273" s="170">
        <v>8.5339469176878527E-2</v>
      </c>
      <c r="Q1273" s="170">
        <v>1.0474150358052507</v>
      </c>
      <c r="R1273" s="170">
        <v>0.29210644158231275</v>
      </c>
      <c r="S1273" s="170">
        <v>0.69624486210075298</v>
      </c>
      <c r="T1273" s="170">
        <v>0.62261195195403196</v>
      </c>
      <c r="U1273" s="170">
        <v>1.001332637813088</v>
      </c>
      <c r="V1273" s="170">
        <v>3.4153711997413803</v>
      </c>
      <c r="W1273" s="170">
        <v>1.5616166215389086E-2</v>
      </c>
      <c r="X1273" s="170">
        <v>0.13640803286323053</v>
      </c>
      <c r="Y1273" s="170">
        <v>0.62280147835097543</v>
      </c>
      <c r="Z1273" s="170">
        <v>4.3747786863106382E-2</v>
      </c>
      <c r="AA1273" s="170">
        <v>0.87869561008128716</v>
      </c>
      <c r="AB1273" s="170" t="s">
        <v>926</v>
      </c>
      <c r="AC1273" s="191" t="s">
        <v>1923</v>
      </c>
      <c r="AD1273" s="241">
        <f>1/0.82</f>
        <v>1.2195121951219512</v>
      </c>
      <c r="AE1273" s="193" t="s">
        <v>2403</v>
      </c>
      <c r="AF1273" s="192" t="s">
        <v>2402</v>
      </c>
      <c r="AG1273" s="191" t="s">
        <v>2361</v>
      </c>
      <c r="AH1273" s="194" t="s">
        <v>2372</v>
      </c>
      <c r="AI1273" s="169" t="s">
        <v>275</v>
      </c>
      <c r="AJ1273" s="94"/>
    </row>
    <row r="1274" spans="1:36" ht="52" outlineLevel="1" x14ac:dyDescent="0.3">
      <c r="A1274" s="251">
        <v>1257</v>
      </c>
      <c r="B1274" s="252" t="s">
        <v>923</v>
      </c>
      <c r="C1274" s="252" t="s">
        <v>3112</v>
      </c>
      <c r="D1274" s="730" t="s">
        <v>3115</v>
      </c>
      <c r="E1274" s="730" t="s">
        <v>275</v>
      </c>
      <c r="F1274" s="253">
        <v>10</v>
      </c>
      <c r="G1274" s="253">
        <v>100</v>
      </c>
      <c r="H1274" s="253">
        <v>9038</v>
      </c>
      <c r="I1274" s="253" t="s">
        <v>275</v>
      </c>
      <c r="J1274" s="254" t="s">
        <v>925</v>
      </c>
      <c r="K1274" s="254">
        <v>5.7189997169922652E-2</v>
      </c>
      <c r="L1274" s="254">
        <v>0.52426615219464356</v>
      </c>
      <c r="M1274" s="254">
        <v>1.4411470989943304E-2</v>
      </c>
      <c r="N1274" s="254">
        <v>1.3866460751422443E-3</v>
      </c>
      <c r="O1274" s="254">
        <v>0.56177785827296611</v>
      </c>
      <c r="P1274" s="254">
        <v>0.89737047869474151</v>
      </c>
      <c r="Q1274" s="254">
        <v>1.0994411887347979</v>
      </c>
      <c r="R1274" s="254">
        <v>2.0795861543455225</v>
      </c>
      <c r="S1274" s="254">
        <v>0.76808021757971534</v>
      </c>
      <c r="T1274" s="254">
        <v>0.92790747314427535</v>
      </c>
      <c r="U1274" s="254">
        <v>0.18623701605478904</v>
      </c>
      <c r="V1274" s="254">
        <v>0</v>
      </c>
      <c r="W1274" s="254">
        <v>2.6268919336032773E-2</v>
      </c>
      <c r="X1274" s="254">
        <v>0</v>
      </c>
      <c r="Y1274" s="254">
        <v>1.4953007690871145</v>
      </c>
      <c r="Z1274" s="254">
        <v>0.26610382073129674</v>
      </c>
      <c r="AA1274" s="254">
        <v>0</v>
      </c>
      <c r="AB1274" s="254" t="s">
        <v>925</v>
      </c>
      <c r="AC1274" s="255" t="s">
        <v>2272</v>
      </c>
      <c r="AD1274" s="256" t="s">
        <v>275</v>
      </c>
      <c r="AE1274" s="257" t="s">
        <v>275</v>
      </c>
      <c r="AF1274" s="258" t="s">
        <v>275</v>
      </c>
      <c r="AG1274" s="255" t="s">
        <v>275</v>
      </c>
      <c r="AH1274" s="259" t="s">
        <v>275</v>
      </c>
      <c r="AI1274" s="260">
        <v>9038</v>
      </c>
      <c r="AJ1274" s="94"/>
    </row>
    <row r="1275" spans="1:36" ht="39" outlineLevel="1" x14ac:dyDescent="0.3">
      <c r="A1275" s="679">
        <v>1258</v>
      </c>
      <c r="B1275" s="680" t="s">
        <v>275</v>
      </c>
      <c r="C1275" s="680" t="s">
        <v>275</v>
      </c>
      <c r="D1275" s="681" t="s">
        <v>452</v>
      </c>
      <c r="E1275" s="681" t="s">
        <v>452</v>
      </c>
      <c r="F1275" s="682" t="s">
        <v>275</v>
      </c>
      <c r="G1275" s="682" t="s">
        <v>275</v>
      </c>
      <c r="H1275" s="682" t="s">
        <v>275</v>
      </c>
      <c r="I1275" s="682">
        <v>1141</v>
      </c>
      <c r="J1275" s="683" t="s">
        <v>925</v>
      </c>
      <c r="K1275" s="683" t="s">
        <v>275</v>
      </c>
      <c r="L1275" s="683" t="s">
        <v>275</v>
      </c>
      <c r="M1275" s="683" t="s">
        <v>275</v>
      </c>
      <c r="N1275" s="683" t="s">
        <v>275</v>
      </c>
      <c r="O1275" s="683" t="s">
        <v>275</v>
      </c>
      <c r="P1275" s="683" t="s">
        <v>275</v>
      </c>
      <c r="Q1275" s="683" t="s">
        <v>275</v>
      </c>
      <c r="R1275" s="683" t="s">
        <v>275</v>
      </c>
      <c r="S1275" s="683" t="s">
        <v>275</v>
      </c>
      <c r="T1275" s="683" t="s">
        <v>275</v>
      </c>
      <c r="U1275" s="683" t="s">
        <v>275</v>
      </c>
      <c r="V1275" s="683" t="s">
        <v>275</v>
      </c>
      <c r="W1275" s="683" t="s">
        <v>275</v>
      </c>
      <c r="X1275" s="683" t="s">
        <v>275</v>
      </c>
      <c r="Y1275" s="683" t="s">
        <v>275</v>
      </c>
      <c r="Z1275" s="683" t="s">
        <v>275</v>
      </c>
      <c r="AA1275" s="683" t="s">
        <v>275</v>
      </c>
      <c r="AB1275" s="683" t="s">
        <v>925</v>
      </c>
      <c r="AC1275" s="684" t="s">
        <v>2004</v>
      </c>
      <c r="AD1275" s="746" t="s">
        <v>275</v>
      </c>
      <c r="AE1275" s="747" t="s">
        <v>275</v>
      </c>
      <c r="AF1275" s="748" t="s">
        <v>275</v>
      </c>
      <c r="AG1275" s="684" t="s">
        <v>275</v>
      </c>
      <c r="AH1275" s="749" t="s">
        <v>275</v>
      </c>
      <c r="AI1275" s="687" t="s">
        <v>275</v>
      </c>
      <c r="AJ1275" s="94"/>
    </row>
    <row r="1276" spans="1:36" ht="39" outlineLevel="1" x14ac:dyDescent="0.3">
      <c r="A1276" s="679">
        <v>1259</v>
      </c>
      <c r="B1276" s="680" t="s">
        <v>275</v>
      </c>
      <c r="C1276" s="680" t="s">
        <v>275</v>
      </c>
      <c r="D1276" s="681" t="s">
        <v>1109</v>
      </c>
      <c r="E1276" s="681" t="s">
        <v>1109</v>
      </c>
      <c r="F1276" s="682" t="s">
        <v>275</v>
      </c>
      <c r="G1276" s="682" t="s">
        <v>275</v>
      </c>
      <c r="H1276" s="682" t="s">
        <v>275</v>
      </c>
      <c r="I1276" s="682">
        <v>1151</v>
      </c>
      <c r="J1276" s="683" t="s">
        <v>925</v>
      </c>
      <c r="K1276" s="683" t="s">
        <v>275</v>
      </c>
      <c r="L1276" s="683" t="s">
        <v>275</v>
      </c>
      <c r="M1276" s="683" t="s">
        <v>275</v>
      </c>
      <c r="N1276" s="683" t="s">
        <v>275</v>
      </c>
      <c r="O1276" s="683" t="s">
        <v>275</v>
      </c>
      <c r="P1276" s="683" t="s">
        <v>275</v>
      </c>
      <c r="Q1276" s="683" t="s">
        <v>275</v>
      </c>
      <c r="R1276" s="683" t="s">
        <v>275</v>
      </c>
      <c r="S1276" s="683" t="s">
        <v>275</v>
      </c>
      <c r="T1276" s="683" t="s">
        <v>275</v>
      </c>
      <c r="U1276" s="683" t="s">
        <v>275</v>
      </c>
      <c r="V1276" s="683" t="s">
        <v>275</v>
      </c>
      <c r="W1276" s="683" t="s">
        <v>275</v>
      </c>
      <c r="X1276" s="683" t="s">
        <v>275</v>
      </c>
      <c r="Y1276" s="683" t="s">
        <v>275</v>
      </c>
      <c r="Z1276" s="683" t="s">
        <v>275</v>
      </c>
      <c r="AA1276" s="683" t="s">
        <v>275</v>
      </c>
      <c r="AB1276" s="683" t="s">
        <v>925</v>
      </c>
      <c r="AC1276" s="684" t="s">
        <v>2004</v>
      </c>
      <c r="AD1276" s="746" t="s">
        <v>275</v>
      </c>
      <c r="AE1276" s="747" t="s">
        <v>275</v>
      </c>
      <c r="AF1276" s="748" t="s">
        <v>275</v>
      </c>
      <c r="AG1276" s="684" t="s">
        <v>275</v>
      </c>
      <c r="AH1276" s="749" t="s">
        <v>275</v>
      </c>
      <c r="AI1276" s="687" t="s">
        <v>275</v>
      </c>
      <c r="AJ1276" s="94"/>
    </row>
    <row r="1277" spans="1:36" ht="26" outlineLevel="1" x14ac:dyDescent="0.3">
      <c r="A1277" s="165">
        <v>1260</v>
      </c>
      <c r="B1277" s="166" t="s">
        <v>923</v>
      </c>
      <c r="C1277" s="281" t="s">
        <v>335</v>
      </c>
      <c r="D1277" s="165" t="s">
        <v>2398</v>
      </c>
      <c r="E1277" s="240" t="s">
        <v>4046</v>
      </c>
      <c r="F1277" s="189">
        <v>10</v>
      </c>
      <c r="G1277" s="189">
        <v>100</v>
      </c>
      <c r="H1277" s="189">
        <v>977</v>
      </c>
      <c r="I1277" s="189">
        <v>977</v>
      </c>
      <c r="J1277" s="170" t="s">
        <v>925</v>
      </c>
      <c r="K1277" s="170">
        <v>8.4023570516063639</v>
      </c>
      <c r="L1277" s="170">
        <v>5.6761105627056372</v>
      </c>
      <c r="M1277" s="170">
        <v>0.76340653166000194</v>
      </c>
      <c r="N1277" s="170">
        <v>14.641570710691209</v>
      </c>
      <c r="O1277" s="170">
        <v>1.082940324003894</v>
      </c>
      <c r="P1277" s="170">
        <v>8.8974730046388117</v>
      </c>
      <c r="Q1277" s="170">
        <v>15.290568325144283</v>
      </c>
      <c r="R1277" s="170">
        <v>4.8853910032992189</v>
      </c>
      <c r="S1277" s="170">
        <v>2.5306861543865122</v>
      </c>
      <c r="T1277" s="170">
        <v>2.0887252298740751</v>
      </c>
      <c r="U1277" s="170">
        <v>3.473273833824932</v>
      </c>
      <c r="V1277" s="170">
        <v>0.56702869418212021</v>
      </c>
      <c r="W1277" s="170">
        <v>3.5317171640688318</v>
      </c>
      <c r="X1277" s="170">
        <v>3.4097039425852023</v>
      </c>
      <c r="Y1277" s="170">
        <v>4.3116039109733162</v>
      </c>
      <c r="Z1277" s="170">
        <v>0.64939629803294996</v>
      </c>
      <c r="AA1277" s="170">
        <v>20.932157616209825</v>
      </c>
      <c r="AB1277" s="170" t="s">
        <v>925</v>
      </c>
      <c r="AC1277" s="191" t="s">
        <v>1923</v>
      </c>
      <c r="AD1277" s="241" t="s">
        <v>275</v>
      </c>
      <c r="AE1277" s="193" t="s">
        <v>275</v>
      </c>
      <c r="AF1277" s="192" t="s">
        <v>275</v>
      </c>
      <c r="AG1277" s="191" t="s">
        <v>275</v>
      </c>
      <c r="AH1277" s="194" t="s">
        <v>275</v>
      </c>
      <c r="AI1277" s="169" t="s">
        <v>275</v>
      </c>
      <c r="AJ1277" s="94"/>
    </row>
    <row r="1278" spans="1:36" ht="39" outlineLevel="1" x14ac:dyDescent="0.3">
      <c r="A1278" s="165">
        <v>1261</v>
      </c>
      <c r="B1278" s="166" t="s">
        <v>923</v>
      </c>
      <c r="C1278" s="166" t="s">
        <v>275</v>
      </c>
      <c r="D1278" s="165" t="s">
        <v>1110</v>
      </c>
      <c r="E1278" s="240" t="s">
        <v>4047</v>
      </c>
      <c r="F1278" s="189">
        <v>10</v>
      </c>
      <c r="G1278" s="189">
        <v>104</v>
      </c>
      <c r="H1278" s="189">
        <v>1163</v>
      </c>
      <c r="I1278" s="189">
        <v>1163</v>
      </c>
      <c r="J1278" s="170" t="s">
        <v>925</v>
      </c>
      <c r="K1278" s="170">
        <v>0.29526398748158245</v>
      </c>
      <c r="L1278" s="170">
        <v>3.6888492920598135E-4</v>
      </c>
      <c r="M1278" s="170">
        <v>5.0804682928999529</v>
      </c>
      <c r="N1278" s="170">
        <v>1.9430026638907257E-2</v>
      </c>
      <c r="O1278" s="170">
        <v>8.7713819460605649E-2</v>
      </c>
      <c r="P1278" s="170">
        <v>0.13745652557907109</v>
      </c>
      <c r="Q1278" s="170">
        <v>0.36720006608144012</v>
      </c>
      <c r="R1278" s="170">
        <v>1.2195998720394152</v>
      </c>
      <c r="S1278" s="170">
        <v>1.223524299713827E-2</v>
      </c>
      <c r="T1278" s="170">
        <v>0.73345246912929885</v>
      </c>
      <c r="U1278" s="170">
        <v>0.13887443715044742</v>
      </c>
      <c r="V1278" s="170">
        <v>0</v>
      </c>
      <c r="W1278" s="170">
        <v>2.0567416679197619</v>
      </c>
      <c r="X1278" s="170">
        <v>33.935591968006605</v>
      </c>
      <c r="Y1278" s="170">
        <v>0.74187060062564192</v>
      </c>
      <c r="Z1278" s="170">
        <v>2.2562146315009497</v>
      </c>
      <c r="AA1278" s="170">
        <v>0</v>
      </c>
      <c r="AB1278" s="170" t="s">
        <v>925</v>
      </c>
      <c r="AC1278" s="191" t="s">
        <v>1923</v>
      </c>
      <c r="AD1278" s="241" t="s">
        <v>275</v>
      </c>
      <c r="AE1278" s="193" t="s">
        <v>275</v>
      </c>
      <c r="AF1278" s="192" t="s">
        <v>275</v>
      </c>
      <c r="AG1278" s="191" t="s">
        <v>275</v>
      </c>
      <c r="AH1278" s="194" t="s">
        <v>275</v>
      </c>
      <c r="AI1278" s="169" t="s">
        <v>275</v>
      </c>
      <c r="AJ1278" s="94"/>
    </row>
    <row r="1279" spans="1:36" x14ac:dyDescent="0.3">
      <c r="A1279" s="138">
        <v>1262</v>
      </c>
      <c r="B1279" s="138" t="s">
        <v>923</v>
      </c>
      <c r="C1279" s="172" t="s">
        <v>315</v>
      </c>
      <c r="D1279" s="138" t="s">
        <v>316</v>
      </c>
      <c r="E1279" s="172" t="s">
        <v>275</v>
      </c>
      <c r="F1279" s="141" t="s">
        <v>275</v>
      </c>
      <c r="G1279" s="141" t="s">
        <v>275</v>
      </c>
      <c r="H1279" s="141" t="s">
        <v>275</v>
      </c>
      <c r="I1279" s="141" t="s">
        <v>275</v>
      </c>
      <c r="J1279" s="244" t="s">
        <v>275</v>
      </c>
      <c r="K1279" s="244" t="s">
        <v>275</v>
      </c>
      <c r="L1279" s="244" t="s">
        <v>275</v>
      </c>
      <c r="M1279" s="244" t="s">
        <v>275</v>
      </c>
      <c r="N1279" s="244" t="s">
        <v>275</v>
      </c>
      <c r="O1279" s="244" t="s">
        <v>275</v>
      </c>
      <c r="P1279" s="244" t="s">
        <v>275</v>
      </c>
      <c r="Q1279" s="244" t="s">
        <v>275</v>
      </c>
      <c r="R1279" s="244" t="s">
        <v>275</v>
      </c>
      <c r="S1279" s="244" t="s">
        <v>275</v>
      </c>
      <c r="T1279" s="244" t="s">
        <v>275</v>
      </c>
      <c r="U1279" s="244" t="s">
        <v>275</v>
      </c>
      <c r="V1279" s="244" t="s">
        <v>275</v>
      </c>
      <c r="W1279" s="244" t="s">
        <v>275</v>
      </c>
      <c r="X1279" s="244" t="s">
        <v>275</v>
      </c>
      <c r="Y1279" s="244" t="s">
        <v>275</v>
      </c>
      <c r="Z1279" s="244" t="s">
        <v>275</v>
      </c>
      <c r="AA1279" s="244" t="s">
        <v>275</v>
      </c>
      <c r="AB1279" s="244" t="s">
        <v>275</v>
      </c>
      <c r="AC1279" s="140" t="s">
        <v>275</v>
      </c>
      <c r="AD1279" s="341" t="s">
        <v>275</v>
      </c>
      <c r="AE1279" s="143" t="s">
        <v>275</v>
      </c>
      <c r="AF1279" s="142" t="s">
        <v>275</v>
      </c>
      <c r="AG1279" s="140" t="s">
        <v>275</v>
      </c>
      <c r="AH1279" s="144" t="s">
        <v>275</v>
      </c>
      <c r="AI1279" s="141" t="s">
        <v>275</v>
      </c>
      <c r="AJ1279" s="94"/>
    </row>
    <row r="1280" spans="1:36" ht="26" outlineLevel="1" x14ac:dyDescent="0.3">
      <c r="A1280" s="145">
        <v>1263</v>
      </c>
      <c r="B1280" s="146" t="s">
        <v>923</v>
      </c>
      <c r="C1280" s="342" t="s">
        <v>111</v>
      </c>
      <c r="D1280" s="145" t="s">
        <v>2282</v>
      </c>
      <c r="E1280" s="146" t="s">
        <v>275</v>
      </c>
      <c r="F1280" s="149" t="s">
        <v>275</v>
      </c>
      <c r="G1280" s="149" t="s">
        <v>275</v>
      </c>
      <c r="H1280" s="149" t="s">
        <v>275</v>
      </c>
      <c r="I1280" s="149" t="s">
        <v>275</v>
      </c>
      <c r="J1280" s="150" t="s">
        <v>925</v>
      </c>
      <c r="K1280" s="150">
        <f t="shared" ref="K1280:AA1280" si="521">SUM(K1282,K1286,K1293,K1294,K1301)</f>
        <v>3.2889265722959782</v>
      </c>
      <c r="L1280" s="150">
        <f t="shared" si="521"/>
        <v>6.1428090317823765</v>
      </c>
      <c r="M1280" s="150">
        <f t="shared" si="521"/>
        <v>0.81554506563747087</v>
      </c>
      <c r="N1280" s="150">
        <f t="shared" si="521"/>
        <v>1.5732188931444777</v>
      </c>
      <c r="O1280" s="150">
        <f t="shared" si="521"/>
        <v>2.2285549772653512</v>
      </c>
      <c r="P1280" s="150">
        <f t="shared" si="521"/>
        <v>1.0734876827540762</v>
      </c>
      <c r="Q1280" s="150">
        <f t="shared" si="521"/>
        <v>6.4387724163034745</v>
      </c>
      <c r="R1280" s="150">
        <f t="shared" si="521"/>
        <v>15.513928976574672</v>
      </c>
      <c r="S1280" s="150">
        <f t="shared" si="521"/>
        <v>3.7921982729077381</v>
      </c>
      <c r="T1280" s="150">
        <f t="shared" si="521"/>
        <v>8.2940817318573501</v>
      </c>
      <c r="U1280" s="150">
        <f t="shared" si="521"/>
        <v>18.440918969548434</v>
      </c>
      <c r="V1280" s="150">
        <f t="shared" si="521"/>
        <v>8.0016761872609354</v>
      </c>
      <c r="W1280" s="150">
        <f t="shared" si="521"/>
        <v>1.047785900589562</v>
      </c>
      <c r="X1280" s="150">
        <f t="shared" si="521"/>
        <v>1.1373307328065334</v>
      </c>
      <c r="Y1280" s="150">
        <f t="shared" si="521"/>
        <v>18.688838443272772</v>
      </c>
      <c r="Z1280" s="150">
        <f t="shared" si="521"/>
        <v>0.93963490618275092</v>
      </c>
      <c r="AA1280" s="150">
        <f t="shared" si="521"/>
        <v>3.1159868270304321</v>
      </c>
      <c r="AB1280" s="150" t="s">
        <v>925</v>
      </c>
      <c r="AC1280" s="146" t="s">
        <v>2190</v>
      </c>
      <c r="AD1280" s="150" t="s">
        <v>275</v>
      </c>
      <c r="AE1280" s="145" t="s">
        <v>275</v>
      </c>
      <c r="AF1280" s="149" t="s">
        <v>275</v>
      </c>
      <c r="AG1280" s="146" t="s">
        <v>275</v>
      </c>
      <c r="AH1280" s="152" t="s">
        <v>275</v>
      </c>
      <c r="AI1280" s="149" t="s">
        <v>275</v>
      </c>
      <c r="AJ1280" s="94"/>
    </row>
    <row r="1281" spans="1:36" ht="26" outlineLevel="1" x14ac:dyDescent="0.3">
      <c r="A1281" s="165">
        <v>1264</v>
      </c>
      <c r="B1281" s="166" t="s">
        <v>275</v>
      </c>
      <c r="C1281" s="343" t="s">
        <v>111</v>
      </c>
      <c r="D1281" s="166" t="s">
        <v>2282</v>
      </c>
      <c r="E1281" s="166" t="s">
        <v>275</v>
      </c>
      <c r="F1281" s="169">
        <f>FLOOR(G1281/10, 1)</f>
        <v>8</v>
      </c>
      <c r="G1281" s="169">
        <v>81</v>
      </c>
      <c r="H1281" s="169" t="s">
        <v>275</v>
      </c>
      <c r="I1281" s="169" t="s">
        <v>275</v>
      </c>
      <c r="J1281" s="170" t="s">
        <v>925</v>
      </c>
      <c r="K1281" s="170">
        <v>2.1293205856870632</v>
      </c>
      <c r="L1281" s="170">
        <v>4.4193425189732931</v>
      </c>
      <c r="M1281" s="170">
        <v>0.67999211879503663</v>
      </c>
      <c r="N1281" s="170">
        <v>0.97809242895984083</v>
      </c>
      <c r="O1281" s="170">
        <v>1.6029526294320731</v>
      </c>
      <c r="P1281" s="170">
        <v>0.43053024845865312</v>
      </c>
      <c r="Q1281" s="170">
        <v>4.0224944250925105</v>
      </c>
      <c r="R1281" s="170">
        <v>11.607783762075794</v>
      </c>
      <c r="S1281" s="170">
        <v>3.1532318989532393</v>
      </c>
      <c r="T1281" s="170">
        <v>5.5685669020734307</v>
      </c>
      <c r="U1281" s="170">
        <v>12.529486483997189</v>
      </c>
      <c r="V1281" s="170">
        <v>5.5285230352119159</v>
      </c>
      <c r="W1281" s="170">
        <v>0.92017784329775298</v>
      </c>
      <c r="X1281" s="170">
        <v>0.92689646456096386</v>
      </c>
      <c r="Y1281" s="170">
        <v>14.113632599594149</v>
      </c>
      <c r="Z1281" s="170">
        <v>0.90011785571024516</v>
      </c>
      <c r="AA1281" s="170">
        <v>2.5318146609069245</v>
      </c>
      <c r="AB1281" s="170" t="s">
        <v>925</v>
      </c>
      <c r="AC1281" s="166" t="s">
        <v>1956</v>
      </c>
      <c r="AD1281" s="170" t="s">
        <v>275</v>
      </c>
      <c r="AE1281" s="165" t="s">
        <v>275</v>
      </c>
      <c r="AF1281" s="169" t="s">
        <v>275</v>
      </c>
      <c r="AG1281" s="166" t="s">
        <v>275</v>
      </c>
      <c r="AH1281" s="171" t="s">
        <v>275</v>
      </c>
      <c r="AI1281" s="169" t="s">
        <v>275</v>
      </c>
      <c r="AJ1281" s="94"/>
    </row>
    <row r="1282" spans="1:36" ht="26" outlineLevel="1" x14ac:dyDescent="0.3">
      <c r="A1282" s="165">
        <v>1265</v>
      </c>
      <c r="B1282" s="166" t="s">
        <v>923</v>
      </c>
      <c r="C1282" s="293" t="s">
        <v>1111</v>
      </c>
      <c r="D1282" s="187" t="s">
        <v>2275</v>
      </c>
      <c r="E1282" s="188" t="s">
        <v>4048</v>
      </c>
      <c r="F1282" s="189">
        <v>8</v>
      </c>
      <c r="G1282" s="190">
        <v>81</v>
      </c>
      <c r="H1282" s="190">
        <v>949</v>
      </c>
      <c r="I1282" s="190">
        <v>949</v>
      </c>
      <c r="J1282" s="170" t="s">
        <v>925</v>
      </c>
      <c r="K1282" s="170">
        <v>0.32390108117916822</v>
      </c>
      <c r="L1282" s="170">
        <v>0</v>
      </c>
      <c r="M1282" s="170">
        <v>0</v>
      </c>
      <c r="N1282" s="170">
        <v>5.130740194083331E-4</v>
      </c>
      <c r="O1282" s="170">
        <v>0</v>
      </c>
      <c r="P1282" s="170">
        <v>7.1869194365318217E-2</v>
      </c>
      <c r="Q1282" s="170">
        <v>0</v>
      </c>
      <c r="R1282" s="170">
        <v>0</v>
      </c>
      <c r="S1282" s="170">
        <v>2.0772468191244432E-2</v>
      </c>
      <c r="T1282" s="170">
        <v>0</v>
      </c>
      <c r="U1282" s="170">
        <v>0</v>
      </c>
      <c r="V1282" s="170">
        <v>0</v>
      </c>
      <c r="W1282" s="170">
        <v>0</v>
      </c>
      <c r="X1282" s="170">
        <v>1.3715079202828766E-2</v>
      </c>
      <c r="Y1282" s="170">
        <v>0</v>
      </c>
      <c r="Z1282" s="170">
        <v>0</v>
      </c>
      <c r="AA1282" s="170">
        <v>0</v>
      </c>
      <c r="AB1282" s="170" t="s">
        <v>925</v>
      </c>
      <c r="AC1282" s="166" t="s">
        <v>1923</v>
      </c>
      <c r="AD1282" s="241" t="s">
        <v>275</v>
      </c>
      <c r="AE1282" s="193" t="s">
        <v>275</v>
      </c>
      <c r="AF1282" s="192" t="s">
        <v>275</v>
      </c>
      <c r="AG1282" s="191" t="s">
        <v>275</v>
      </c>
      <c r="AH1282" s="194" t="s">
        <v>275</v>
      </c>
      <c r="AI1282" s="169" t="s">
        <v>275</v>
      </c>
      <c r="AJ1282" s="94"/>
    </row>
    <row r="1283" spans="1:36" ht="52" outlineLevel="1" x14ac:dyDescent="0.3">
      <c r="A1283" s="251">
        <v>1266</v>
      </c>
      <c r="B1283" s="252" t="s">
        <v>923</v>
      </c>
      <c r="C1283" s="252" t="s">
        <v>2277</v>
      </c>
      <c r="D1283" s="730" t="s">
        <v>2278</v>
      </c>
      <c r="E1283" s="730" t="s">
        <v>275</v>
      </c>
      <c r="F1283" s="253">
        <v>8</v>
      </c>
      <c r="G1283" s="253">
        <v>81</v>
      </c>
      <c r="H1283" s="253">
        <v>9040</v>
      </c>
      <c r="I1283" s="253" t="s">
        <v>275</v>
      </c>
      <c r="J1283" s="254" t="s">
        <v>925</v>
      </c>
      <c r="K1283" s="254">
        <v>1.3867276334381E-2</v>
      </c>
      <c r="L1283" s="254">
        <v>0</v>
      </c>
      <c r="M1283" s="254">
        <v>0</v>
      </c>
      <c r="N1283" s="254">
        <v>9.9728394929886999E-2</v>
      </c>
      <c r="O1283" s="254">
        <v>1.3165685115598227E-3</v>
      </c>
      <c r="P1283" s="254">
        <v>1.7823221726400211E-2</v>
      </c>
      <c r="Q1283" s="254">
        <v>0</v>
      </c>
      <c r="R1283" s="254">
        <v>0</v>
      </c>
      <c r="S1283" s="254">
        <v>0</v>
      </c>
      <c r="T1283" s="254">
        <v>5.2972117148129908E-5</v>
      </c>
      <c r="U1283" s="254">
        <v>0</v>
      </c>
      <c r="V1283" s="254">
        <v>0</v>
      </c>
      <c r="W1283" s="254">
        <v>3.545870184488932E-2</v>
      </c>
      <c r="X1283" s="254">
        <v>0</v>
      </c>
      <c r="Y1283" s="254">
        <v>0</v>
      </c>
      <c r="Z1283" s="254">
        <v>0</v>
      </c>
      <c r="AA1283" s="254">
        <v>0</v>
      </c>
      <c r="AB1283" s="254" t="s">
        <v>925</v>
      </c>
      <c r="AC1283" s="255" t="s">
        <v>2279</v>
      </c>
      <c r="AD1283" s="256" t="s">
        <v>275</v>
      </c>
      <c r="AE1283" s="257" t="s">
        <v>275</v>
      </c>
      <c r="AF1283" s="258" t="s">
        <v>275</v>
      </c>
      <c r="AG1283" s="255" t="s">
        <v>275</v>
      </c>
      <c r="AH1283" s="259" t="s">
        <v>275</v>
      </c>
      <c r="AI1283" s="260">
        <v>9040</v>
      </c>
      <c r="AJ1283" s="94"/>
    </row>
    <row r="1284" spans="1:36" ht="39" outlineLevel="1" x14ac:dyDescent="0.3">
      <c r="A1284" s="679">
        <v>1267</v>
      </c>
      <c r="B1284" s="680" t="s">
        <v>275</v>
      </c>
      <c r="C1284" s="680" t="s">
        <v>275</v>
      </c>
      <c r="D1284" s="681" t="s">
        <v>2280</v>
      </c>
      <c r="E1284" s="681" t="s">
        <v>4049</v>
      </c>
      <c r="F1284" s="682" t="s">
        <v>275</v>
      </c>
      <c r="G1284" s="682" t="s">
        <v>275</v>
      </c>
      <c r="H1284" s="682" t="s">
        <v>275</v>
      </c>
      <c r="I1284" s="682">
        <v>1129</v>
      </c>
      <c r="J1284" s="683" t="s">
        <v>925</v>
      </c>
      <c r="K1284" s="683" t="s">
        <v>275</v>
      </c>
      <c r="L1284" s="683" t="s">
        <v>275</v>
      </c>
      <c r="M1284" s="683" t="s">
        <v>275</v>
      </c>
      <c r="N1284" s="683" t="s">
        <v>275</v>
      </c>
      <c r="O1284" s="683" t="s">
        <v>275</v>
      </c>
      <c r="P1284" s="683" t="s">
        <v>275</v>
      </c>
      <c r="Q1284" s="683" t="s">
        <v>275</v>
      </c>
      <c r="R1284" s="683" t="s">
        <v>275</v>
      </c>
      <c r="S1284" s="683" t="s">
        <v>275</v>
      </c>
      <c r="T1284" s="683" t="s">
        <v>275</v>
      </c>
      <c r="U1284" s="683" t="s">
        <v>275</v>
      </c>
      <c r="V1284" s="683" t="s">
        <v>275</v>
      </c>
      <c r="W1284" s="683" t="s">
        <v>275</v>
      </c>
      <c r="X1284" s="683" t="s">
        <v>275</v>
      </c>
      <c r="Y1284" s="683" t="s">
        <v>275</v>
      </c>
      <c r="Z1284" s="683" t="s">
        <v>275</v>
      </c>
      <c r="AA1284" s="683" t="s">
        <v>275</v>
      </c>
      <c r="AB1284" s="683" t="s">
        <v>925</v>
      </c>
      <c r="AC1284" s="684" t="s">
        <v>2005</v>
      </c>
      <c r="AD1284" s="746" t="s">
        <v>275</v>
      </c>
      <c r="AE1284" s="747" t="s">
        <v>275</v>
      </c>
      <c r="AF1284" s="748" t="s">
        <v>275</v>
      </c>
      <c r="AG1284" s="684" t="s">
        <v>275</v>
      </c>
      <c r="AH1284" s="749" t="s">
        <v>275</v>
      </c>
      <c r="AI1284" s="687" t="s">
        <v>275</v>
      </c>
      <c r="AJ1284" s="94"/>
    </row>
    <row r="1285" spans="1:36" ht="39" outlineLevel="1" x14ac:dyDescent="0.3">
      <c r="A1285" s="679">
        <v>1268</v>
      </c>
      <c r="B1285" s="680" t="s">
        <v>275</v>
      </c>
      <c r="C1285" s="680" t="s">
        <v>275</v>
      </c>
      <c r="D1285" s="681" t="s">
        <v>2281</v>
      </c>
      <c r="E1285" s="681" t="s">
        <v>4050</v>
      </c>
      <c r="F1285" s="682" t="s">
        <v>275</v>
      </c>
      <c r="G1285" s="682" t="s">
        <v>275</v>
      </c>
      <c r="H1285" s="682" t="s">
        <v>275</v>
      </c>
      <c r="I1285" s="682">
        <v>1160</v>
      </c>
      <c r="J1285" s="683" t="s">
        <v>925</v>
      </c>
      <c r="K1285" s="683" t="s">
        <v>275</v>
      </c>
      <c r="L1285" s="683" t="s">
        <v>275</v>
      </c>
      <c r="M1285" s="683" t="s">
        <v>275</v>
      </c>
      <c r="N1285" s="683" t="s">
        <v>275</v>
      </c>
      <c r="O1285" s="683" t="s">
        <v>275</v>
      </c>
      <c r="P1285" s="683" t="s">
        <v>275</v>
      </c>
      <c r="Q1285" s="683" t="s">
        <v>275</v>
      </c>
      <c r="R1285" s="683" t="s">
        <v>275</v>
      </c>
      <c r="S1285" s="683" t="s">
        <v>275</v>
      </c>
      <c r="T1285" s="683" t="s">
        <v>275</v>
      </c>
      <c r="U1285" s="683" t="s">
        <v>275</v>
      </c>
      <c r="V1285" s="683" t="s">
        <v>275</v>
      </c>
      <c r="W1285" s="683" t="s">
        <v>275</v>
      </c>
      <c r="X1285" s="683" t="s">
        <v>275</v>
      </c>
      <c r="Y1285" s="683" t="s">
        <v>275</v>
      </c>
      <c r="Z1285" s="683" t="s">
        <v>275</v>
      </c>
      <c r="AA1285" s="683" t="s">
        <v>275</v>
      </c>
      <c r="AB1285" s="683" t="s">
        <v>925</v>
      </c>
      <c r="AC1285" s="684" t="s">
        <v>2005</v>
      </c>
      <c r="AD1285" s="746" t="s">
        <v>275</v>
      </c>
      <c r="AE1285" s="747" t="s">
        <v>275</v>
      </c>
      <c r="AF1285" s="748" t="s">
        <v>275</v>
      </c>
      <c r="AG1285" s="684" t="s">
        <v>275</v>
      </c>
      <c r="AH1285" s="749" t="s">
        <v>275</v>
      </c>
      <c r="AI1285" s="687" t="s">
        <v>275</v>
      </c>
      <c r="AJ1285" s="94"/>
    </row>
    <row r="1286" spans="1:36" outlineLevel="1" x14ac:dyDescent="0.3">
      <c r="A1286" s="145">
        <v>1269</v>
      </c>
      <c r="B1286" s="146" t="s">
        <v>923</v>
      </c>
      <c r="C1286" s="146" t="s">
        <v>343</v>
      </c>
      <c r="D1286" s="145" t="s">
        <v>2274</v>
      </c>
      <c r="E1286" s="146" t="s">
        <v>275</v>
      </c>
      <c r="F1286" s="149" t="s">
        <v>275</v>
      </c>
      <c r="G1286" s="149" t="s">
        <v>275</v>
      </c>
      <c r="H1286" s="149" t="s">
        <v>275</v>
      </c>
      <c r="I1286" s="149" t="s">
        <v>275</v>
      </c>
      <c r="J1286" s="150" t="s">
        <v>925</v>
      </c>
      <c r="K1286" s="150">
        <f>K1287+K1290*$AD$1290</f>
        <v>2.2043551592664872</v>
      </c>
      <c r="L1286" s="150">
        <f t="shared" ref="L1286:AA1286" si="522">L1287+L1290*$AD$1290</f>
        <v>1.9882638092718001</v>
      </c>
      <c r="M1286" s="150">
        <f t="shared" si="522"/>
        <v>0.49447992771373572</v>
      </c>
      <c r="N1286" s="150">
        <f t="shared" si="522"/>
        <v>0.73892484787628265</v>
      </c>
      <c r="O1286" s="150">
        <f t="shared" si="522"/>
        <v>0.81439250720012302</v>
      </c>
      <c r="P1286" s="150">
        <f t="shared" si="522"/>
        <v>0.80063168754835123</v>
      </c>
      <c r="Q1286" s="150">
        <f t="shared" si="522"/>
        <v>2.4332564020232574</v>
      </c>
      <c r="R1286" s="150">
        <f t="shared" si="522"/>
        <v>1.738908515391639</v>
      </c>
      <c r="S1286" s="150">
        <f t="shared" si="522"/>
        <v>0.66069509181188757</v>
      </c>
      <c r="T1286" s="150">
        <f t="shared" si="522"/>
        <v>4.2742368269566331</v>
      </c>
      <c r="U1286" s="150">
        <f t="shared" si="522"/>
        <v>5.0119732681037039</v>
      </c>
      <c r="V1286" s="150">
        <f t="shared" si="522"/>
        <v>1.4283253122955539</v>
      </c>
      <c r="W1286" s="150">
        <f t="shared" si="522"/>
        <v>0.65230758140570766</v>
      </c>
      <c r="X1286" s="150">
        <f t="shared" si="522"/>
        <v>0.49595752117195324</v>
      </c>
      <c r="Y1286" s="150">
        <f t="shared" si="522"/>
        <v>2.4397194581184665</v>
      </c>
      <c r="Z1286" s="150">
        <f t="shared" si="522"/>
        <v>0.24370967954671996</v>
      </c>
      <c r="AA1286" s="150">
        <f t="shared" si="522"/>
        <v>0.97858685046716465</v>
      </c>
      <c r="AB1286" s="150" t="s">
        <v>925</v>
      </c>
      <c r="AC1286" s="146" t="s">
        <v>2823</v>
      </c>
      <c r="AD1286" s="150" t="s">
        <v>275</v>
      </c>
      <c r="AE1286" s="145" t="s">
        <v>275</v>
      </c>
      <c r="AF1286" s="149" t="s">
        <v>275</v>
      </c>
      <c r="AG1286" s="146" t="s">
        <v>275</v>
      </c>
      <c r="AH1286" s="152" t="s">
        <v>275</v>
      </c>
      <c r="AI1286" s="149" t="s">
        <v>275</v>
      </c>
      <c r="AJ1286" s="94"/>
    </row>
    <row r="1287" spans="1:36" ht="52" outlineLevel="1" x14ac:dyDescent="0.3">
      <c r="A1287" s="251">
        <v>1270</v>
      </c>
      <c r="B1287" s="252" t="s">
        <v>275</v>
      </c>
      <c r="C1287" s="252" t="s">
        <v>343</v>
      </c>
      <c r="D1287" s="730" t="s">
        <v>2283</v>
      </c>
      <c r="E1287" s="730" t="s">
        <v>275</v>
      </c>
      <c r="F1287" s="253">
        <v>8</v>
      </c>
      <c r="G1287" s="253">
        <v>81</v>
      </c>
      <c r="H1287" s="253">
        <v>9026</v>
      </c>
      <c r="I1287" s="253" t="s">
        <v>275</v>
      </c>
      <c r="J1287" s="254" t="s">
        <v>925</v>
      </c>
      <c r="K1287" s="254">
        <v>0.38334362328705263</v>
      </c>
      <c r="L1287" s="254">
        <v>0.63593454503555702</v>
      </c>
      <c r="M1287" s="254">
        <v>0.2477543205320725</v>
      </c>
      <c r="N1287" s="254">
        <v>0.10231364776157953</v>
      </c>
      <c r="O1287" s="254">
        <v>2.3780288963616364E-2</v>
      </c>
      <c r="P1287" s="254">
        <v>0.12090297774098896</v>
      </c>
      <c r="Q1287" s="254">
        <v>1.2131375049105678E-5</v>
      </c>
      <c r="R1287" s="254">
        <v>0</v>
      </c>
      <c r="S1287" s="254">
        <v>5.0256143161645388E-2</v>
      </c>
      <c r="T1287" s="254">
        <v>0.15747821124237255</v>
      </c>
      <c r="U1287" s="254">
        <v>0</v>
      </c>
      <c r="V1287" s="254">
        <v>9.786696474547274E-2</v>
      </c>
      <c r="W1287" s="254">
        <v>0.36661382747355653</v>
      </c>
      <c r="X1287" s="254">
        <v>0.16761313361763674</v>
      </c>
      <c r="Y1287" s="254">
        <v>0.20316994924265258</v>
      </c>
      <c r="Z1287" s="254">
        <v>0.20394053849851293</v>
      </c>
      <c r="AA1287" s="254">
        <v>0.43701618896559163</v>
      </c>
      <c r="AB1287" s="254" t="s">
        <v>925</v>
      </c>
      <c r="AC1287" s="255" t="s">
        <v>2276</v>
      </c>
      <c r="AD1287" s="256" t="s">
        <v>275</v>
      </c>
      <c r="AE1287" s="257" t="s">
        <v>275</v>
      </c>
      <c r="AF1287" s="258" t="s">
        <v>275</v>
      </c>
      <c r="AG1287" s="255" t="s">
        <v>275</v>
      </c>
      <c r="AH1287" s="259" t="s">
        <v>275</v>
      </c>
      <c r="AI1287" s="260">
        <v>9026</v>
      </c>
      <c r="AJ1287" s="94"/>
    </row>
    <row r="1288" spans="1:36" ht="65" outlineLevel="1" x14ac:dyDescent="0.3">
      <c r="A1288" s="679">
        <v>1271</v>
      </c>
      <c r="B1288" s="680" t="s">
        <v>275</v>
      </c>
      <c r="C1288" s="680" t="s">
        <v>275</v>
      </c>
      <c r="D1288" s="681" t="s">
        <v>2283</v>
      </c>
      <c r="E1288" s="681" t="s">
        <v>4051</v>
      </c>
      <c r="F1288" s="682" t="s">
        <v>275</v>
      </c>
      <c r="G1288" s="682" t="s">
        <v>275</v>
      </c>
      <c r="H1288" s="682">
        <v>869</v>
      </c>
      <c r="I1288" s="682">
        <v>869</v>
      </c>
      <c r="J1288" s="683" t="s">
        <v>925</v>
      </c>
      <c r="K1288" s="683" t="s">
        <v>275</v>
      </c>
      <c r="L1288" s="683" t="s">
        <v>275</v>
      </c>
      <c r="M1288" s="683" t="s">
        <v>275</v>
      </c>
      <c r="N1288" s="683" t="s">
        <v>275</v>
      </c>
      <c r="O1288" s="683" t="s">
        <v>275</v>
      </c>
      <c r="P1288" s="683" t="s">
        <v>275</v>
      </c>
      <c r="Q1288" s="683" t="s">
        <v>275</v>
      </c>
      <c r="R1288" s="683" t="s">
        <v>275</v>
      </c>
      <c r="S1288" s="683" t="s">
        <v>275</v>
      </c>
      <c r="T1288" s="683" t="s">
        <v>275</v>
      </c>
      <c r="U1288" s="683" t="s">
        <v>275</v>
      </c>
      <c r="V1288" s="683" t="s">
        <v>275</v>
      </c>
      <c r="W1288" s="683" t="s">
        <v>275</v>
      </c>
      <c r="X1288" s="683" t="s">
        <v>275</v>
      </c>
      <c r="Y1288" s="683" t="s">
        <v>275</v>
      </c>
      <c r="Z1288" s="683" t="s">
        <v>275</v>
      </c>
      <c r="AA1288" s="683" t="s">
        <v>275</v>
      </c>
      <c r="AB1288" s="683" t="s">
        <v>925</v>
      </c>
      <c r="AC1288" s="684" t="s">
        <v>2005</v>
      </c>
      <c r="AD1288" s="746" t="s">
        <v>275</v>
      </c>
      <c r="AE1288" s="747" t="s">
        <v>275</v>
      </c>
      <c r="AF1288" s="748" t="s">
        <v>275</v>
      </c>
      <c r="AG1288" s="684" t="s">
        <v>275</v>
      </c>
      <c r="AH1288" s="749" t="s">
        <v>275</v>
      </c>
      <c r="AI1288" s="687" t="s">
        <v>275</v>
      </c>
      <c r="AJ1288" s="94"/>
    </row>
    <row r="1289" spans="1:36" ht="39" outlineLevel="1" x14ac:dyDescent="0.3">
      <c r="A1289" s="679">
        <v>1272</v>
      </c>
      <c r="B1289" s="680" t="s">
        <v>275</v>
      </c>
      <c r="C1289" s="680" t="s">
        <v>275</v>
      </c>
      <c r="D1289" s="681" t="s">
        <v>2283</v>
      </c>
      <c r="E1289" s="681" t="s">
        <v>4052</v>
      </c>
      <c r="F1289" s="682" t="s">
        <v>275</v>
      </c>
      <c r="G1289" s="682" t="s">
        <v>275</v>
      </c>
      <c r="H1289" s="682">
        <v>871</v>
      </c>
      <c r="I1289" s="682">
        <v>871</v>
      </c>
      <c r="J1289" s="683" t="s">
        <v>925</v>
      </c>
      <c r="K1289" s="683" t="s">
        <v>275</v>
      </c>
      <c r="L1289" s="683" t="s">
        <v>275</v>
      </c>
      <c r="M1289" s="683" t="s">
        <v>275</v>
      </c>
      <c r="N1289" s="683" t="s">
        <v>275</v>
      </c>
      <c r="O1289" s="683" t="s">
        <v>275</v>
      </c>
      <c r="P1289" s="683" t="s">
        <v>275</v>
      </c>
      <c r="Q1289" s="683" t="s">
        <v>275</v>
      </c>
      <c r="R1289" s="683" t="s">
        <v>275</v>
      </c>
      <c r="S1289" s="683" t="s">
        <v>275</v>
      </c>
      <c r="T1289" s="683" t="s">
        <v>275</v>
      </c>
      <c r="U1289" s="683" t="s">
        <v>275</v>
      </c>
      <c r="V1289" s="683" t="s">
        <v>275</v>
      </c>
      <c r="W1289" s="683" t="s">
        <v>275</v>
      </c>
      <c r="X1289" s="683" t="s">
        <v>275</v>
      </c>
      <c r="Y1289" s="683" t="s">
        <v>275</v>
      </c>
      <c r="Z1289" s="683" t="s">
        <v>275</v>
      </c>
      <c r="AA1289" s="683" t="s">
        <v>275</v>
      </c>
      <c r="AB1289" s="683" t="s">
        <v>925</v>
      </c>
      <c r="AC1289" s="684" t="s">
        <v>2005</v>
      </c>
      <c r="AD1289" s="746" t="s">
        <v>275</v>
      </c>
      <c r="AE1289" s="747" t="s">
        <v>275</v>
      </c>
      <c r="AF1289" s="748" t="s">
        <v>275</v>
      </c>
      <c r="AG1289" s="684" t="s">
        <v>275</v>
      </c>
      <c r="AH1289" s="749" t="s">
        <v>275</v>
      </c>
      <c r="AI1289" s="687" t="s">
        <v>275</v>
      </c>
      <c r="AJ1289" s="94"/>
    </row>
    <row r="1290" spans="1:36" ht="78" outlineLevel="1" x14ac:dyDescent="0.3">
      <c r="A1290" s="292">
        <v>1273</v>
      </c>
      <c r="B1290" s="391" t="s">
        <v>275</v>
      </c>
      <c r="C1290" s="391" t="s">
        <v>275</v>
      </c>
      <c r="D1290" s="363" t="s">
        <v>1112</v>
      </c>
      <c r="E1290" s="363" t="s">
        <v>275</v>
      </c>
      <c r="F1290" s="364" t="s">
        <v>275</v>
      </c>
      <c r="G1290" s="364" t="s">
        <v>275</v>
      </c>
      <c r="H1290" s="364" t="s">
        <v>275</v>
      </c>
      <c r="I1290" s="364" t="s">
        <v>275</v>
      </c>
      <c r="J1290" s="392" t="s">
        <v>926</v>
      </c>
      <c r="K1290" s="392">
        <f t="shared" ref="K1290:AA1290" si="523">K1291+K1292*K1106</f>
        <v>1.4932294595031363</v>
      </c>
      <c r="L1290" s="392">
        <f t="shared" si="523"/>
        <v>1.1089099966737195</v>
      </c>
      <c r="M1290" s="392">
        <f t="shared" si="523"/>
        <v>0.20231499788896382</v>
      </c>
      <c r="N1290" s="392">
        <f t="shared" si="523"/>
        <v>0.52202118409405662</v>
      </c>
      <c r="O1290" s="392">
        <f t="shared" si="523"/>
        <v>0.64830201895393547</v>
      </c>
      <c r="P1290" s="392">
        <f t="shared" si="523"/>
        <v>0.55737754204203716</v>
      </c>
      <c r="Q1290" s="392">
        <f t="shared" si="523"/>
        <v>1.9952603019315311</v>
      </c>
      <c r="R1290" s="392">
        <f t="shared" si="523"/>
        <v>1.4259049826211441</v>
      </c>
      <c r="S1290" s="392">
        <f t="shared" si="523"/>
        <v>0.50055993789319864</v>
      </c>
      <c r="T1290" s="392">
        <f t="shared" si="523"/>
        <v>3.3757420648856939</v>
      </c>
      <c r="U1290" s="392">
        <f t="shared" si="523"/>
        <v>4.109818079845037</v>
      </c>
      <c r="V1290" s="392">
        <f t="shared" si="523"/>
        <v>1.0909758449910667</v>
      </c>
      <c r="W1290" s="392">
        <f t="shared" si="523"/>
        <v>0.23426887822436393</v>
      </c>
      <c r="X1290" s="392">
        <f t="shared" si="523"/>
        <v>0.26924239779453951</v>
      </c>
      <c r="Y1290" s="392">
        <f t="shared" si="523"/>
        <v>1.8339705972781675</v>
      </c>
      <c r="Z1290" s="392">
        <f t="shared" si="523"/>
        <v>3.2610695659529773E-2</v>
      </c>
      <c r="AA1290" s="392">
        <f t="shared" si="523"/>
        <v>0.44408794243128985</v>
      </c>
      <c r="AB1290" s="392" t="s">
        <v>926</v>
      </c>
      <c r="AC1290" s="367" t="s">
        <v>2347</v>
      </c>
      <c r="AD1290" s="409">
        <f>1/0.82</f>
        <v>1.2195121951219512</v>
      </c>
      <c r="AE1290" s="410" t="s">
        <v>2822</v>
      </c>
      <c r="AF1290" s="354" t="s">
        <v>2819</v>
      </c>
      <c r="AG1290" s="356" t="s">
        <v>2520</v>
      </c>
      <c r="AH1290" s="457" t="s">
        <v>2517</v>
      </c>
      <c r="AI1290" s="353" t="s">
        <v>275</v>
      </c>
      <c r="AJ1290" s="94"/>
    </row>
    <row r="1291" spans="1:36" ht="39" outlineLevel="1" x14ac:dyDescent="0.3">
      <c r="A1291" s="165">
        <v>1274</v>
      </c>
      <c r="B1291" s="166" t="s">
        <v>275</v>
      </c>
      <c r="C1291" s="293" t="s">
        <v>275</v>
      </c>
      <c r="D1291" s="187" t="s">
        <v>1112</v>
      </c>
      <c r="E1291" s="188" t="s">
        <v>4053</v>
      </c>
      <c r="F1291" s="189">
        <v>8</v>
      </c>
      <c r="G1291" s="190">
        <v>81</v>
      </c>
      <c r="H1291" s="190">
        <v>1225</v>
      </c>
      <c r="I1291" s="190">
        <v>1225</v>
      </c>
      <c r="J1291" s="170" t="s">
        <v>926</v>
      </c>
      <c r="K1291" s="170">
        <v>0.65134020290103456</v>
      </c>
      <c r="L1291" s="170">
        <v>0.23047430284990914</v>
      </c>
      <c r="M1291" s="170">
        <v>0.12837906860572379</v>
      </c>
      <c r="N1291" s="170">
        <v>1.2150951423938211E-3</v>
      </c>
      <c r="O1291" s="170">
        <v>0.36953484579723272</v>
      </c>
      <c r="P1291" s="170">
        <v>3.5147722649806257E-2</v>
      </c>
      <c r="Q1291" s="170">
        <v>0.71270149250736936</v>
      </c>
      <c r="R1291" s="170">
        <v>0.31226698390570246</v>
      </c>
      <c r="S1291" s="170">
        <v>0.47531238005984316</v>
      </c>
      <c r="T1291" s="170">
        <v>1.9675756235629982</v>
      </c>
      <c r="U1291" s="170">
        <v>1.5177510088125044</v>
      </c>
      <c r="V1291" s="170">
        <v>0</v>
      </c>
      <c r="W1291" s="170">
        <v>0.12670469525857567</v>
      </c>
      <c r="X1291" s="170">
        <v>0.12259253163070336</v>
      </c>
      <c r="Y1291" s="170">
        <v>0.53135123957813901</v>
      </c>
      <c r="Z1291" s="170">
        <v>1.3203454493141667E-3</v>
      </c>
      <c r="AA1291" s="170">
        <v>0</v>
      </c>
      <c r="AB1291" s="170" t="s">
        <v>926</v>
      </c>
      <c r="AC1291" s="166" t="s">
        <v>1923</v>
      </c>
      <c r="AD1291" s="241" t="s">
        <v>275</v>
      </c>
      <c r="AE1291" s="193" t="s">
        <v>275</v>
      </c>
      <c r="AF1291" s="192" t="s">
        <v>275</v>
      </c>
      <c r="AG1291" s="191" t="s">
        <v>275</v>
      </c>
      <c r="AH1291" s="194" t="s">
        <v>275</v>
      </c>
      <c r="AI1291" s="169" t="s">
        <v>275</v>
      </c>
      <c r="AJ1291" s="94"/>
    </row>
    <row r="1292" spans="1:36" ht="26" outlineLevel="1" x14ac:dyDescent="0.3">
      <c r="A1292" s="357">
        <v>1275</v>
      </c>
      <c r="B1292" s="358" t="s">
        <v>275</v>
      </c>
      <c r="C1292" s="358" t="s">
        <v>275</v>
      </c>
      <c r="D1292" s="357" t="s">
        <v>2346</v>
      </c>
      <c r="E1292" s="370" t="s">
        <v>275</v>
      </c>
      <c r="F1292" s="371" t="s">
        <v>275</v>
      </c>
      <c r="G1292" s="371" t="s">
        <v>275</v>
      </c>
      <c r="H1292" s="371" t="s">
        <v>275</v>
      </c>
      <c r="I1292" s="371" t="s">
        <v>275</v>
      </c>
      <c r="J1292" s="362" t="s">
        <v>275</v>
      </c>
      <c r="K1292" s="299">
        <v>7.0000000000000007E-2</v>
      </c>
      <c r="L1292" s="299">
        <v>7.0000000000000007E-2</v>
      </c>
      <c r="M1292" s="299">
        <v>7.0000000000000007E-2</v>
      </c>
      <c r="N1292" s="299">
        <v>7.0000000000000007E-2</v>
      </c>
      <c r="O1292" s="299">
        <v>7.0000000000000007E-2</v>
      </c>
      <c r="P1292" s="299">
        <v>7.0000000000000007E-2</v>
      </c>
      <c r="Q1292" s="299">
        <v>7.0000000000000007E-2</v>
      </c>
      <c r="R1292" s="299">
        <v>7.0000000000000007E-2</v>
      </c>
      <c r="S1292" s="299">
        <v>7.0000000000000007E-2</v>
      </c>
      <c r="T1292" s="299">
        <v>7.0000000000000007E-2</v>
      </c>
      <c r="U1292" s="299">
        <v>7.0000000000000007E-2</v>
      </c>
      <c r="V1292" s="299">
        <v>7.0000000000000007E-2</v>
      </c>
      <c r="W1292" s="299">
        <v>7.0000000000000007E-2</v>
      </c>
      <c r="X1292" s="299">
        <v>7.0000000000000007E-2</v>
      </c>
      <c r="Y1292" s="299">
        <v>7.0000000000000007E-2</v>
      </c>
      <c r="Z1292" s="299">
        <v>7.0000000000000007E-2</v>
      </c>
      <c r="AA1292" s="299">
        <v>7.0000000000000007E-2</v>
      </c>
      <c r="AB1292" s="362" t="s">
        <v>275</v>
      </c>
      <c r="AC1292" s="358" t="s">
        <v>2782</v>
      </c>
      <c r="AD1292" s="372" t="s">
        <v>275</v>
      </c>
      <c r="AE1292" s="304" t="s">
        <v>275</v>
      </c>
      <c r="AF1292" s="360" t="s">
        <v>275</v>
      </c>
      <c r="AG1292" s="361" t="s">
        <v>275</v>
      </c>
      <c r="AH1292" s="304" t="s">
        <v>275</v>
      </c>
      <c r="AI1292" s="359" t="s">
        <v>275</v>
      </c>
      <c r="AJ1292" s="94"/>
    </row>
    <row r="1293" spans="1:36" ht="26" outlineLevel="1" x14ac:dyDescent="0.3">
      <c r="A1293" s="165">
        <v>1276</v>
      </c>
      <c r="B1293" s="166" t="s">
        <v>923</v>
      </c>
      <c r="C1293" s="293" t="s">
        <v>345</v>
      </c>
      <c r="D1293" s="187" t="s">
        <v>2284</v>
      </c>
      <c r="E1293" s="188" t="s">
        <v>4054</v>
      </c>
      <c r="F1293" s="189">
        <v>8</v>
      </c>
      <c r="G1293" s="190">
        <v>81</v>
      </c>
      <c r="H1293" s="190">
        <v>1019</v>
      </c>
      <c r="I1293" s="190">
        <v>1019</v>
      </c>
      <c r="J1293" s="170" t="s">
        <v>925</v>
      </c>
      <c r="K1293" s="170">
        <v>0.19445085291184344</v>
      </c>
      <c r="L1293" s="170">
        <v>9.6902061063850586E-3</v>
      </c>
      <c r="M1293" s="170">
        <v>4.1849273210032373E-2</v>
      </c>
      <c r="N1293" s="170">
        <v>6.7765309836211832E-2</v>
      </c>
      <c r="O1293" s="170">
        <v>3.9969489473035682E-3</v>
      </c>
      <c r="P1293" s="170">
        <v>2.3258668606541348E-2</v>
      </c>
      <c r="Q1293" s="170">
        <v>8.6498441108633719E-7</v>
      </c>
      <c r="R1293" s="170">
        <v>0</v>
      </c>
      <c r="S1293" s="170">
        <v>2.5172133269942013E-2</v>
      </c>
      <c r="T1293" s="170">
        <v>1.7681408768398332E-3</v>
      </c>
      <c r="U1293" s="170">
        <v>0</v>
      </c>
      <c r="V1293" s="170">
        <v>1.2686458392931655E-2</v>
      </c>
      <c r="W1293" s="170">
        <v>0.13408165284277515</v>
      </c>
      <c r="X1293" s="170">
        <v>7.798923499750937E-3</v>
      </c>
      <c r="Y1293" s="170">
        <v>0</v>
      </c>
      <c r="Z1293" s="170">
        <v>7.5959082535843131E-2</v>
      </c>
      <c r="AA1293" s="170">
        <v>4.4474984658913353E-3</v>
      </c>
      <c r="AB1293" s="170" t="s">
        <v>925</v>
      </c>
      <c r="AC1293" s="166" t="s">
        <v>1923</v>
      </c>
      <c r="AD1293" s="241" t="s">
        <v>275</v>
      </c>
      <c r="AE1293" s="193" t="s">
        <v>275</v>
      </c>
      <c r="AF1293" s="192" t="s">
        <v>275</v>
      </c>
      <c r="AG1293" s="191" t="s">
        <v>275</v>
      </c>
      <c r="AH1293" s="194" t="s">
        <v>275</v>
      </c>
      <c r="AI1293" s="169" t="s">
        <v>275</v>
      </c>
      <c r="AJ1293" s="94"/>
    </row>
    <row r="1294" spans="1:36" ht="26" outlineLevel="1" x14ac:dyDescent="0.3">
      <c r="A1294" s="145">
        <v>1277</v>
      </c>
      <c r="B1294" s="146" t="s">
        <v>923</v>
      </c>
      <c r="C1294" s="146" t="s">
        <v>344</v>
      </c>
      <c r="D1294" s="145" t="s">
        <v>2285</v>
      </c>
      <c r="E1294" s="245" t="s">
        <v>275</v>
      </c>
      <c r="F1294" s="246" t="s">
        <v>275</v>
      </c>
      <c r="G1294" s="246" t="s">
        <v>275</v>
      </c>
      <c r="H1294" s="246" t="s">
        <v>275</v>
      </c>
      <c r="I1294" s="246" t="s">
        <v>275</v>
      </c>
      <c r="J1294" s="150" t="s">
        <v>925</v>
      </c>
      <c r="K1294" s="150">
        <f t="shared" ref="K1294:AA1294" si="524">K1295+K1299*$AD$1299+K1300*$AD$1300</f>
        <v>3.2293997440553196E-2</v>
      </c>
      <c r="L1294" s="150">
        <f t="shared" si="524"/>
        <v>4.1197288460506076</v>
      </c>
      <c r="M1294" s="150">
        <f t="shared" si="524"/>
        <v>0.25977969478525498</v>
      </c>
      <c r="N1294" s="150">
        <f t="shared" si="524"/>
        <v>0.34619137681306461</v>
      </c>
      <c r="O1294" s="150">
        <f t="shared" si="524"/>
        <v>1.4051449190028182</v>
      </c>
      <c r="P1294" s="150">
        <f t="shared" si="524"/>
        <v>0.14450328197894011</v>
      </c>
      <c r="Q1294" s="150">
        <f t="shared" si="524"/>
        <v>3.9956890011955193</v>
      </c>
      <c r="R1294" s="150">
        <f t="shared" si="524"/>
        <v>13.775020461183033</v>
      </c>
      <c r="S1294" s="150">
        <f t="shared" si="524"/>
        <v>3.0788021656254085</v>
      </c>
      <c r="T1294" s="150">
        <f t="shared" si="524"/>
        <v>4.0177209415644146</v>
      </c>
      <c r="U1294" s="150">
        <f t="shared" si="524"/>
        <v>13.428945701444729</v>
      </c>
      <c r="V1294" s="150">
        <f t="shared" si="524"/>
        <v>6.5512878037254589</v>
      </c>
      <c r="W1294" s="150">
        <f t="shared" si="524"/>
        <v>0.15452345814968174</v>
      </c>
      <c r="X1294" s="150">
        <f t="shared" si="524"/>
        <v>0.6131833933181583</v>
      </c>
      <c r="Y1294" s="150">
        <f t="shared" si="524"/>
        <v>16.245492921574257</v>
      </c>
      <c r="Z1294" s="150">
        <f t="shared" si="524"/>
        <v>0.60484679418065801</v>
      </c>
      <c r="AA1294" s="150">
        <f t="shared" si="524"/>
        <v>2.1308701572743831</v>
      </c>
      <c r="AB1294" s="150" t="s">
        <v>925</v>
      </c>
      <c r="AC1294" s="146" t="s">
        <v>2821</v>
      </c>
      <c r="AD1294" s="247" t="s">
        <v>275</v>
      </c>
      <c r="AE1294" s="248" t="s">
        <v>275</v>
      </c>
      <c r="AF1294" s="249" t="s">
        <v>275</v>
      </c>
      <c r="AG1294" s="148" t="s">
        <v>275</v>
      </c>
      <c r="AH1294" s="250" t="s">
        <v>275</v>
      </c>
      <c r="AI1294" s="149" t="s">
        <v>275</v>
      </c>
      <c r="AJ1294" s="94"/>
    </row>
    <row r="1295" spans="1:36" ht="52" outlineLevel="1" x14ac:dyDescent="0.3">
      <c r="A1295" s="251">
        <v>1278</v>
      </c>
      <c r="B1295" s="252" t="s">
        <v>275</v>
      </c>
      <c r="C1295" s="252" t="s">
        <v>344</v>
      </c>
      <c r="D1295" s="730" t="s">
        <v>2286</v>
      </c>
      <c r="E1295" s="730" t="s">
        <v>275</v>
      </c>
      <c r="F1295" s="253">
        <v>8</v>
      </c>
      <c r="G1295" s="253">
        <v>81</v>
      </c>
      <c r="H1295" s="253">
        <v>9034</v>
      </c>
      <c r="I1295" s="253">
        <v>9034</v>
      </c>
      <c r="J1295" s="254" t="s">
        <v>925</v>
      </c>
      <c r="K1295" s="254">
        <v>1.1078067866061931E-2</v>
      </c>
      <c r="L1295" s="254">
        <v>0.77744244925758155</v>
      </c>
      <c r="M1295" s="254">
        <v>0.16418853774917225</v>
      </c>
      <c r="N1295" s="254">
        <v>1.5808690015622059E-2</v>
      </c>
      <c r="O1295" s="254">
        <v>0.26158078619413144</v>
      </c>
      <c r="P1295" s="254">
        <v>5.450512162189939E-2</v>
      </c>
      <c r="Q1295" s="254">
        <v>0.13049337302817426</v>
      </c>
      <c r="R1295" s="254">
        <v>0</v>
      </c>
      <c r="S1295" s="254">
        <v>0.53838850973384211</v>
      </c>
      <c r="T1295" s="254">
        <v>0.81558310962107505</v>
      </c>
      <c r="U1295" s="254">
        <v>0</v>
      </c>
      <c r="V1295" s="254">
        <v>0.2029833342869066</v>
      </c>
      <c r="W1295" s="254">
        <v>0.13186956668788818</v>
      </c>
      <c r="X1295" s="254">
        <v>0.58707331867479329</v>
      </c>
      <c r="Y1295" s="254">
        <v>0.59392342415413124</v>
      </c>
      <c r="Z1295" s="254">
        <v>0.59891204488280847</v>
      </c>
      <c r="AA1295" s="254">
        <v>1.8941951315969712</v>
      </c>
      <c r="AB1295" s="254" t="s">
        <v>925</v>
      </c>
      <c r="AC1295" s="255" t="s">
        <v>2287</v>
      </c>
      <c r="AD1295" s="256" t="s">
        <v>275</v>
      </c>
      <c r="AE1295" s="257" t="s">
        <v>275</v>
      </c>
      <c r="AF1295" s="258" t="s">
        <v>275</v>
      </c>
      <c r="AG1295" s="255" t="s">
        <v>275</v>
      </c>
      <c r="AH1295" s="259" t="s">
        <v>275</v>
      </c>
      <c r="AI1295" s="260">
        <v>9034</v>
      </c>
      <c r="AJ1295" s="94"/>
    </row>
    <row r="1296" spans="1:36" ht="39" outlineLevel="1" x14ac:dyDescent="0.3">
      <c r="A1296" s="679">
        <v>1279</v>
      </c>
      <c r="B1296" s="680" t="s">
        <v>275</v>
      </c>
      <c r="C1296" s="680" t="s">
        <v>275</v>
      </c>
      <c r="D1296" s="681" t="s">
        <v>2286</v>
      </c>
      <c r="E1296" s="681" t="s">
        <v>4055</v>
      </c>
      <c r="F1296" s="682" t="s">
        <v>275</v>
      </c>
      <c r="G1296" s="682" t="s">
        <v>275</v>
      </c>
      <c r="H1296" s="682" t="s">
        <v>275</v>
      </c>
      <c r="I1296" s="682">
        <v>1037</v>
      </c>
      <c r="J1296" s="683" t="s">
        <v>925</v>
      </c>
      <c r="K1296" s="683" t="s">
        <v>275</v>
      </c>
      <c r="L1296" s="683" t="s">
        <v>275</v>
      </c>
      <c r="M1296" s="683" t="s">
        <v>275</v>
      </c>
      <c r="N1296" s="683" t="s">
        <v>275</v>
      </c>
      <c r="O1296" s="683" t="s">
        <v>275</v>
      </c>
      <c r="P1296" s="683" t="s">
        <v>275</v>
      </c>
      <c r="Q1296" s="683" t="s">
        <v>275</v>
      </c>
      <c r="R1296" s="683" t="s">
        <v>275</v>
      </c>
      <c r="S1296" s="683" t="s">
        <v>275</v>
      </c>
      <c r="T1296" s="683" t="s">
        <v>275</v>
      </c>
      <c r="U1296" s="683" t="s">
        <v>275</v>
      </c>
      <c r="V1296" s="683" t="s">
        <v>275</v>
      </c>
      <c r="W1296" s="683" t="s">
        <v>275</v>
      </c>
      <c r="X1296" s="683" t="s">
        <v>275</v>
      </c>
      <c r="Y1296" s="683" t="s">
        <v>275</v>
      </c>
      <c r="Z1296" s="683" t="s">
        <v>275</v>
      </c>
      <c r="AA1296" s="683" t="s">
        <v>275</v>
      </c>
      <c r="AB1296" s="683" t="s">
        <v>925</v>
      </c>
      <c r="AC1296" s="684" t="s">
        <v>2006</v>
      </c>
      <c r="AD1296" s="746" t="s">
        <v>275</v>
      </c>
      <c r="AE1296" s="747" t="s">
        <v>275</v>
      </c>
      <c r="AF1296" s="748" t="s">
        <v>275</v>
      </c>
      <c r="AG1296" s="684" t="s">
        <v>275</v>
      </c>
      <c r="AH1296" s="749" t="s">
        <v>275</v>
      </c>
      <c r="AI1296" s="687" t="s">
        <v>275</v>
      </c>
      <c r="AJ1296" s="94"/>
    </row>
    <row r="1297" spans="1:36" ht="39" outlineLevel="1" x14ac:dyDescent="0.3">
      <c r="A1297" s="679">
        <v>1280</v>
      </c>
      <c r="B1297" s="680" t="s">
        <v>275</v>
      </c>
      <c r="C1297" s="680" t="s">
        <v>275</v>
      </c>
      <c r="D1297" s="681" t="s">
        <v>2286</v>
      </c>
      <c r="E1297" s="681" t="s">
        <v>4056</v>
      </c>
      <c r="F1297" s="682" t="s">
        <v>275</v>
      </c>
      <c r="G1297" s="682" t="s">
        <v>275</v>
      </c>
      <c r="H1297" s="682" t="s">
        <v>275</v>
      </c>
      <c r="I1297" s="682">
        <v>1040</v>
      </c>
      <c r="J1297" s="683" t="s">
        <v>925</v>
      </c>
      <c r="K1297" s="683" t="s">
        <v>275</v>
      </c>
      <c r="L1297" s="683" t="s">
        <v>275</v>
      </c>
      <c r="M1297" s="683" t="s">
        <v>275</v>
      </c>
      <c r="N1297" s="683" t="s">
        <v>275</v>
      </c>
      <c r="O1297" s="683" t="s">
        <v>275</v>
      </c>
      <c r="P1297" s="683" t="s">
        <v>275</v>
      </c>
      <c r="Q1297" s="683" t="s">
        <v>275</v>
      </c>
      <c r="R1297" s="683" t="s">
        <v>275</v>
      </c>
      <c r="S1297" s="683" t="s">
        <v>275</v>
      </c>
      <c r="T1297" s="683" t="s">
        <v>275</v>
      </c>
      <c r="U1297" s="683" t="s">
        <v>275</v>
      </c>
      <c r="V1297" s="683" t="s">
        <v>275</v>
      </c>
      <c r="W1297" s="683" t="s">
        <v>275</v>
      </c>
      <c r="X1297" s="683" t="s">
        <v>275</v>
      </c>
      <c r="Y1297" s="683" t="s">
        <v>275</v>
      </c>
      <c r="Z1297" s="683" t="s">
        <v>275</v>
      </c>
      <c r="AA1297" s="683" t="s">
        <v>275</v>
      </c>
      <c r="AB1297" s="683" t="s">
        <v>925</v>
      </c>
      <c r="AC1297" s="684" t="s">
        <v>2006</v>
      </c>
      <c r="AD1297" s="746" t="s">
        <v>275</v>
      </c>
      <c r="AE1297" s="747" t="s">
        <v>275</v>
      </c>
      <c r="AF1297" s="748" t="s">
        <v>275</v>
      </c>
      <c r="AG1297" s="684" t="s">
        <v>275</v>
      </c>
      <c r="AH1297" s="749" t="s">
        <v>275</v>
      </c>
      <c r="AI1297" s="687" t="s">
        <v>275</v>
      </c>
      <c r="AJ1297" s="94"/>
    </row>
    <row r="1298" spans="1:36" ht="65" outlineLevel="1" x14ac:dyDescent="0.3">
      <c r="A1298" s="251">
        <v>1281</v>
      </c>
      <c r="B1298" s="252" t="s">
        <v>275</v>
      </c>
      <c r="C1298" s="252" t="s">
        <v>275</v>
      </c>
      <c r="D1298" s="730" t="s">
        <v>1113</v>
      </c>
      <c r="E1298" s="730" t="s">
        <v>275</v>
      </c>
      <c r="F1298" s="253">
        <v>8</v>
      </c>
      <c r="G1298" s="253">
        <v>81</v>
      </c>
      <c r="H1298" s="253">
        <v>9035</v>
      </c>
      <c r="I1298" s="253" t="s">
        <v>275</v>
      </c>
      <c r="J1298" s="254" t="s">
        <v>926</v>
      </c>
      <c r="K1298" s="254">
        <v>1.7413999709595139E-2</v>
      </c>
      <c r="L1298" s="254">
        <v>2.7406748453702772</v>
      </c>
      <c r="M1298" s="254">
        <v>7.8384748769587925E-2</v>
      </c>
      <c r="N1298" s="254">
        <v>0.27092393265522807</v>
      </c>
      <c r="O1298" s="254">
        <v>0.93772258890312277</v>
      </c>
      <c r="P1298" s="254">
        <v>7.3798491492773358E-2</v>
      </c>
      <c r="Q1298" s="254">
        <v>3.1694604150972192</v>
      </c>
      <c r="R1298" s="254">
        <v>11.295516778170091</v>
      </c>
      <c r="S1298" s="254">
        <v>2.0365738505274664</v>
      </c>
      <c r="T1298" s="254">
        <v>2.625753022193535</v>
      </c>
      <c r="U1298" s="254">
        <v>11.011735475184683</v>
      </c>
      <c r="V1298" s="254">
        <v>5.2056096649396135</v>
      </c>
      <c r="W1298" s="254">
        <v>1.8576190998670698E-2</v>
      </c>
      <c r="X1298" s="254">
        <v>2.1427662321408688E-2</v>
      </c>
      <c r="Y1298" s="254">
        <v>12.781561923039179</v>
      </c>
      <c r="Z1298" s="254">
        <v>4.8664944242365858E-3</v>
      </c>
      <c r="AA1298" s="254">
        <v>0.19407352105547776</v>
      </c>
      <c r="AB1298" s="254" t="s">
        <v>926</v>
      </c>
      <c r="AC1298" s="255" t="s">
        <v>2007</v>
      </c>
      <c r="AD1298" s="256" t="s">
        <v>275</v>
      </c>
      <c r="AE1298" s="257" t="s">
        <v>275</v>
      </c>
      <c r="AF1298" s="258" t="s">
        <v>275</v>
      </c>
      <c r="AG1298" s="255" t="s">
        <v>275</v>
      </c>
      <c r="AH1298" s="259" t="s">
        <v>275</v>
      </c>
      <c r="AI1298" s="260">
        <v>9035</v>
      </c>
      <c r="AJ1298" s="94"/>
    </row>
    <row r="1299" spans="1:36" ht="78" outlineLevel="1" x14ac:dyDescent="0.3">
      <c r="A1299" s="261">
        <v>1282</v>
      </c>
      <c r="B1299" s="262" t="s">
        <v>275</v>
      </c>
      <c r="C1299" s="262" t="s">
        <v>275</v>
      </c>
      <c r="D1299" s="263" t="s">
        <v>1114</v>
      </c>
      <c r="E1299" s="263" t="s">
        <v>4057</v>
      </c>
      <c r="F1299" s="264" t="s">
        <v>275</v>
      </c>
      <c r="G1299" s="264" t="s">
        <v>275</v>
      </c>
      <c r="H1299" s="264">
        <v>1043</v>
      </c>
      <c r="I1299" s="264">
        <v>1043</v>
      </c>
      <c r="J1299" s="265" t="s">
        <v>926</v>
      </c>
      <c r="K1299" s="265">
        <v>1.731990271786012E-2</v>
      </c>
      <c r="L1299" s="265">
        <v>2.7406748453702812</v>
      </c>
      <c r="M1299" s="265">
        <v>7.8384748769587856E-2</v>
      </c>
      <c r="N1299" s="265">
        <v>0.27086765775897703</v>
      </c>
      <c r="O1299" s="265">
        <v>0.9377225889031231</v>
      </c>
      <c r="P1299" s="265">
        <v>7.3798491492773385E-2</v>
      </c>
      <c r="Q1299" s="265">
        <v>3.1694604150972232</v>
      </c>
      <c r="R1299" s="265">
        <v>11.295516778170088</v>
      </c>
      <c r="S1299" s="265">
        <v>2.0831391978310845</v>
      </c>
      <c r="T1299" s="265">
        <v>2.6257530221935386</v>
      </c>
      <c r="U1299" s="265">
        <v>11.011735475184677</v>
      </c>
      <c r="V1299" s="265">
        <v>5.2056096649396135</v>
      </c>
      <c r="W1299" s="265">
        <v>1.8576190998670708E-2</v>
      </c>
      <c r="X1299" s="265">
        <v>2.1330989466690056E-2</v>
      </c>
      <c r="Y1299" s="265">
        <v>12.834261314355764</v>
      </c>
      <c r="Z1299" s="265">
        <v>4.866494424236585E-3</v>
      </c>
      <c r="AA1299" s="265">
        <v>0.19407352105547776</v>
      </c>
      <c r="AB1299" s="265" t="s">
        <v>926</v>
      </c>
      <c r="AC1299" s="262" t="s">
        <v>1967</v>
      </c>
      <c r="AD1299" s="270">
        <f>1/0.82</f>
        <v>1.2195121951219512</v>
      </c>
      <c r="AE1299" s="271" t="s">
        <v>2820</v>
      </c>
      <c r="AF1299" s="272" t="s">
        <v>2819</v>
      </c>
      <c r="AG1299" s="269" t="s">
        <v>2520</v>
      </c>
      <c r="AH1299" s="645" t="s">
        <v>2517</v>
      </c>
      <c r="AI1299" s="274">
        <v>9035</v>
      </c>
      <c r="AJ1299" s="94"/>
    </row>
    <row r="1300" spans="1:36" ht="52" outlineLevel="1" x14ac:dyDescent="0.3">
      <c r="A1300" s="261">
        <v>1283</v>
      </c>
      <c r="B1300" s="262" t="s">
        <v>275</v>
      </c>
      <c r="C1300" s="262" t="s">
        <v>275</v>
      </c>
      <c r="D1300" s="263" t="s">
        <v>1115</v>
      </c>
      <c r="E1300" s="263" t="s">
        <v>4058</v>
      </c>
      <c r="F1300" s="264" t="s">
        <v>275</v>
      </c>
      <c r="G1300" s="264" t="s">
        <v>275</v>
      </c>
      <c r="H1300" s="264">
        <v>1221</v>
      </c>
      <c r="I1300" s="264">
        <v>1221</v>
      </c>
      <c r="J1300" s="265" t="s">
        <v>926</v>
      </c>
      <c r="K1300" s="265">
        <v>9.4096991735025077E-5</v>
      </c>
      <c r="L1300" s="265">
        <v>0</v>
      </c>
      <c r="M1300" s="265">
        <v>0</v>
      </c>
      <c r="N1300" s="265">
        <v>5.6274896251050945E-5</v>
      </c>
      <c r="O1300" s="265">
        <v>0</v>
      </c>
      <c r="P1300" s="265">
        <v>0</v>
      </c>
      <c r="Q1300" s="265">
        <v>0</v>
      </c>
      <c r="R1300" s="265">
        <v>0</v>
      </c>
      <c r="S1300" s="265">
        <v>0</v>
      </c>
      <c r="T1300" s="265">
        <v>0</v>
      </c>
      <c r="U1300" s="265">
        <v>0</v>
      </c>
      <c r="V1300" s="265">
        <v>0</v>
      </c>
      <c r="W1300" s="265">
        <v>0</v>
      </c>
      <c r="X1300" s="265">
        <v>9.667285471862541E-5</v>
      </c>
      <c r="Y1300" s="265">
        <v>3.130918138837722E-5</v>
      </c>
      <c r="Z1300" s="265">
        <v>0</v>
      </c>
      <c r="AA1300" s="265">
        <v>0</v>
      </c>
      <c r="AB1300" s="265" t="s">
        <v>926</v>
      </c>
      <c r="AC1300" s="262" t="s">
        <v>1967</v>
      </c>
      <c r="AD1300" s="270">
        <v>1</v>
      </c>
      <c r="AE1300" s="271" t="s">
        <v>2288</v>
      </c>
      <c r="AF1300" s="272" t="s">
        <v>275</v>
      </c>
      <c r="AG1300" s="269" t="s">
        <v>275</v>
      </c>
      <c r="AH1300" s="273" t="s">
        <v>275</v>
      </c>
      <c r="AI1300" s="274">
        <v>9035</v>
      </c>
      <c r="AJ1300" s="94"/>
    </row>
    <row r="1301" spans="1:36" ht="26" outlineLevel="1" x14ac:dyDescent="0.3">
      <c r="A1301" s="165">
        <v>1284</v>
      </c>
      <c r="B1301" s="166" t="s">
        <v>923</v>
      </c>
      <c r="C1301" s="293" t="s">
        <v>346</v>
      </c>
      <c r="D1301" s="187" t="s">
        <v>2289</v>
      </c>
      <c r="E1301" s="188" t="s">
        <v>4059</v>
      </c>
      <c r="F1301" s="189">
        <v>8</v>
      </c>
      <c r="G1301" s="190">
        <v>81</v>
      </c>
      <c r="H1301" s="190">
        <v>979</v>
      </c>
      <c r="I1301" s="190">
        <v>979</v>
      </c>
      <c r="J1301" s="170" t="s">
        <v>925</v>
      </c>
      <c r="K1301" s="170">
        <v>0.53392548149792607</v>
      </c>
      <c r="L1301" s="170">
        <v>2.5126170353583638E-2</v>
      </c>
      <c r="M1301" s="170">
        <v>1.9436169928447791E-2</v>
      </c>
      <c r="N1301" s="170">
        <v>0.41982428459951027</v>
      </c>
      <c r="O1301" s="170">
        <v>5.0206021151063549E-3</v>
      </c>
      <c r="P1301" s="170">
        <v>3.3224850254925352E-2</v>
      </c>
      <c r="Q1301" s="170">
        <v>9.8261481002872419E-3</v>
      </c>
      <c r="R1301" s="170">
        <v>0</v>
      </c>
      <c r="S1301" s="170">
        <v>6.7564140092556072E-3</v>
      </c>
      <c r="T1301" s="170">
        <v>3.5582245946087315E-4</v>
      </c>
      <c r="U1301" s="170">
        <v>0</v>
      </c>
      <c r="V1301" s="170">
        <v>9.3766128469910167E-3</v>
      </c>
      <c r="W1301" s="170">
        <v>0.10687320819139742</v>
      </c>
      <c r="X1301" s="170">
        <v>6.6758156138420214E-3</v>
      </c>
      <c r="Y1301" s="170">
        <v>3.6260635800455646E-3</v>
      </c>
      <c r="Z1301" s="170">
        <v>1.511934991952979E-2</v>
      </c>
      <c r="AA1301" s="170">
        <v>2.0823208229926622E-3</v>
      </c>
      <c r="AB1301" s="170" t="s">
        <v>925</v>
      </c>
      <c r="AC1301" s="166" t="s">
        <v>1923</v>
      </c>
      <c r="AD1301" s="241" t="s">
        <v>275</v>
      </c>
      <c r="AE1301" s="193" t="s">
        <v>275</v>
      </c>
      <c r="AF1301" s="192" t="s">
        <v>275</v>
      </c>
      <c r="AG1301" s="191" t="s">
        <v>275</v>
      </c>
      <c r="AH1301" s="194" t="s">
        <v>275</v>
      </c>
      <c r="AI1301" s="169" t="s">
        <v>275</v>
      </c>
      <c r="AJ1301" s="94"/>
    </row>
    <row r="1302" spans="1:36" x14ac:dyDescent="0.3">
      <c r="A1302" s="138">
        <v>1285</v>
      </c>
      <c r="B1302" s="138" t="s">
        <v>923</v>
      </c>
      <c r="C1302" s="172" t="s">
        <v>0</v>
      </c>
      <c r="D1302" s="138" t="s">
        <v>1</v>
      </c>
      <c r="E1302" s="172" t="s">
        <v>275</v>
      </c>
      <c r="F1302" s="141" t="s">
        <v>275</v>
      </c>
      <c r="G1302" s="141" t="s">
        <v>275</v>
      </c>
      <c r="H1302" s="141" t="s">
        <v>275</v>
      </c>
      <c r="I1302" s="141" t="s">
        <v>275</v>
      </c>
      <c r="J1302" s="244" t="s">
        <v>275</v>
      </c>
      <c r="K1302" s="244" t="s">
        <v>275</v>
      </c>
      <c r="L1302" s="244" t="s">
        <v>275</v>
      </c>
      <c r="M1302" s="244" t="s">
        <v>275</v>
      </c>
      <c r="N1302" s="244" t="s">
        <v>275</v>
      </c>
      <c r="O1302" s="244" t="s">
        <v>275</v>
      </c>
      <c r="P1302" s="244" t="s">
        <v>275</v>
      </c>
      <c r="Q1302" s="244" t="s">
        <v>275</v>
      </c>
      <c r="R1302" s="244" t="s">
        <v>275</v>
      </c>
      <c r="S1302" s="244" t="s">
        <v>275</v>
      </c>
      <c r="T1302" s="244" t="s">
        <v>275</v>
      </c>
      <c r="U1302" s="244" t="s">
        <v>275</v>
      </c>
      <c r="V1302" s="244" t="s">
        <v>275</v>
      </c>
      <c r="W1302" s="244" t="s">
        <v>275</v>
      </c>
      <c r="X1302" s="244" t="s">
        <v>275</v>
      </c>
      <c r="Y1302" s="244" t="s">
        <v>275</v>
      </c>
      <c r="Z1302" s="244" t="s">
        <v>275</v>
      </c>
      <c r="AA1302" s="244" t="s">
        <v>275</v>
      </c>
      <c r="AB1302" s="244" t="s">
        <v>275</v>
      </c>
      <c r="AC1302" s="140" t="s">
        <v>275</v>
      </c>
      <c r="AD1302" s="341" t="s">
        <v>275</v>
      </c>
      <c r="AE1302" s="143" t="s">
        <v>275</v>
      </c>
      <c r="AF1302" s="142" t="s">
        <v>275</v>
      </c>
      <c r="AG1302" s="140" t="s">
        <v>275</v>
      </c>
      <c r="AH1302" s="144" t="s">
        <v>275</v>
      </c>
      <c r="AI1302" s="141" t="s">
        <v>275</v>
      </c>
      <c r="AJ1302" s="94"/>
    </row>
    <row r="1303" spans="1:36" outlineLevel="1" x14ac:dyDescent="0.3">
      <c r="A1303" s="145">
        <v>1286</v>
      </c>
      <c r="B1303" s="146" t="s">
        <v>923</v>
      </c>
      <c r="C1303" s="342" t="s">
        <v>450</v>
      </c>
      <c r="D1303" s="145" t="s">
        <v>2290</v>
      </c>
      <c r="E1303" s="146" t="s">
        <v>275</v>
      </c>
      <c r="F1303" s="149" t="s">
        <v>275</v>
      </c>
      <c r="G1303" s="149" t="s">
        <v>275</v>
      </c>
      <c r="H1303" s="149" t="s">
        <v>275</v>
      </c>
      <c r="I1303" s="149" t="s">
        <v>275</v>
      </c>
      <c r="J1303" s="150" t="s">
        <v>925</v>
      </c>
      <c r="K1303" s="150">
        <f t="shared" ref="K1303:AA1303" si="525">SUM(K1305,K1309,K1306,K1310,K1311,K1312,K1313)</f>
        <v>4.7871367729387666</v>
      </c>
      <c r="L1303" s="150">
        <f t="shared" si="525"/>
        <v>9.6780564507881142</v>
      </c>
      <c r="M1303" s="150">
        <f t="shared" si="525"/>
        <v>2.9657161907658223</v>
      </c>
      <c r="N1303" s="150">
        <f t="shared" si="525"/>
        <v>5.4947300589777761</v>
      </c>
      <c r="O1303" s="150">
        <f t="shared" si="525"/>
        <v>3.8403899819518257</v>
      </c>
      <c r="P1303" s="150">
        <f t="shared" si="525"/>
        <v>5.0312306973609777</v>
      </c>
      <c r="Q1303" s="150">
        <f t="shared" si="525"/>
        <v>15.173880155991299</v>
      </c>
      <c r="R1303" s="150">
        <f t="shared" si="525"/>
        <v>5.1856976087442446</v>
      </c>
      <c r="S1303" s="150">
        <f t="shared" si="525"/>
        <v>6.3033862741212827</v>
      </c>
      <c r="T1303" s="150">
        <f t="shared" si="525"/>
        <v>6.7819684091999788</v>
      </c>
      <c r="U1303" s="150">
        <f t="shared" si="525"/>
        <v>3.3232021053948437</v>
      </c>
      <c r="V1303" s="150">
        <f t="shared" si="525"/>
        <v>3.1712749259033917</v>
      </c>
      <c r="W1303" s="150">
        <f t="shared" si="525"/>
        <v>4.639942946468568</v>
      </c>
      <c r="X1303" s="150">
        <f t="shared" si="525"/>
        <v>1.9737580558909111</v>
      </c>
      <c r="Y1303" s="150">
        <f t="shared" si="525"/>
        <v>10.008916186164399</v>
      </c>
      <c r="Z1303" s="150">
        <f t="shared" si="525"/>
        <v>3.2699395135232665</v>
      </c>
      <c r="AA1303" s="150">
        <f t="shared" si="525"/>
        <v>3.9775819270448767</v>
      </c>
      <c r="AB1303" s="150" t="s">
        <v>925</v>
      </c>
      <c r="AC1303" s="146" t="s">
        <v>2190</v>
      </c>
      <c r="AD1303" s="150" t="s">
        <v>275</v>
      </c>
      <c r="AE1303" s="145" t="s">
        <v>275</v>
      </c>
      <c r="AF1303" s="149" t="s">
        <v>275</v>
      </c>
      <c r="AG1303" s="146" t="s">
        <v>275</v>
      </c>
      <c r="AH1303" s="152" t="s">
        <v>275</v>
      </c>
      <c r="AI1303" s="149" t="s">
        <v>275</v>
      </c>
      <c r="AJ1303" s="94"/>
    </row>
    <row r="1304" spans="1:36" ht="26" outlineLevel="1" x14ac:dyDescent="0.3">
      <c r="A1304" s="165">
        <v>1287</v>
      </c>
      <c r="B1304" s="166" t="s">
        <v>275</v>
      </c>
      <c r="C1304" s="343" t="s">
        <v>450</v>
      </c>
      <c r="D1304" s="165" t="s">
        <v>2290</v>
      </c>
      <c r="E1304" s="166" t="s">
        <v>275</v>
      </c>
      <c r="F1304" s="169">
        <f>FLOOR(G1304/10, 1)</f>
        <v>10</v>
      </c>
      <c r="G1304" s="169">
        <v>102</v>
      </c>
      <c r="H1304" s="169" t="s">
        <v>275</v>
      </c>
      <c r="I1304" s="169" t="s">
        <v>275</v>
      </c>
      <c r="J1304" s="170" t="s">
        <v>925</v>
      </c>
      <c r="K1304" s="170">
        <v>4.7871367729387657</v>
      </c>
      <c r="L1304" s="170">
        <v>9.6780564507881124</v>
      </c>
      <c r="M1304" s="170">
        <v>2.9657161907658214</v>
      </c>
      <c r="N1304" s="170">
        <v>5.4947300589777752</v>
      </c>
      <c r="O1304" s="170">
        <v>3.8403899819518261</v>
      </c>
      <c r="P1304" s="170">
        <v>5.0312306973609786</v>
      </c>
      <c r="Q1304" s="170">
        <v>15.173880155991297</v>
      </c>
      <c r="R1304" s="170">
        <v>5.1856976087442455</v>
      </c>
      <c r="S1304" s="170">
        <v>6.3033862741212818</v>
      </c>
      <c r="T1304" s="170">
        <v>6.7819684091999806</v>
      </c>
      <c r="U1304" s="170">
        <v>3.3232021053948437</v>
      </c>
      <c r="V1304" s="170">
        <v>3.1712749259033917</v>
      </c>
      <c r="W1304" s="170">
        <v>4.639942946468568</v>
      </c>
      <c r="X1304" s="170">
        <v>1.9737580558909111</v>
      </c>
      <c r="Y1304" s="170">
        <v>10.008916186164397</v>
      </c>
      <c r="Z1304" s="170">
        <v>3.2699395135232665</v>
      </c>
      <c r="AA1304" s="170">
        <v>3.9775819270448767</v>
      </c>
      <c r="AB1304" s="170" t="s">
        <v>925</v>
      </c>
      <c r="AC1304" s="166" t="s">
        <v>1957</v>
      </c>
      <c r="AD1304" s="170" t="s">
        <v>275</v>
      </c>
      <c r="AE1304" s="165" t="s">
        <v>275</v>
      </c>
      <c r="AF1304" s="169" t="s">
        <v>275</v>
      </c>
      <c r="AG1304" s="166" t="s">
        <v>275</v>
      </c>
      <c r="AH1304" s="171" t="s">
        <v>275</v>
      </c>
      <c r="AI1304" s="169" t="s">
        <v>275</v>
      </c>
      <c r="AJ1304" s="94"/>
    </row>
    <row r="1305" spans="1:36" ht="26" outlineLevel="1" x14ac:dyDescent="0.3">
      <c r="A1305" s="165">
        <v>1288</v>
      </c>
      <c r="B1305" s="166" t="s">
        <v>923</v>
      </c>
      <c r="C1305" s="293" t="s">
        <v>189</v>
      </c>
      <c r="D1305" s="187" t="s">
        <v>1116</v>
      </c>
      <c r="E1305" s="188" t="s">
        <v>4060</v>
      </c>
      <c r="F1305" s="189">
        <v>10</v>
      </c>
      <c r="G1305" s="190">
        <v>102</v>
      </c>
      <c r="H1305" s="190">
        <v>948</v>
      </c>
      <c r="I1305" s="190">
        <v>948</v>
      </c>
      <c r="J1305" s="170" t="s">
        <v>925</v>
      </c>
      <c r="K1305" s="170">
        <v>0.43371218895627001</v>
      </c>
      <c r="L1305" s="170">
        <v>0</v>
      </c>
      <c r="M1305" s="170">
        <v>0</v>
      </c>
      <c r="N1305" s="170">
        <v>3.0784441258279831E-3</v>
      </c>
      <c r="O1305" s="170">
        <v>0.35909341819346702</v>
      </c>
      <c r="P1305" s="170">
        <v>0.4816619730389769</v>
      </c>
      <c r="Q1305" s="170">
        <v>0</v>
      </c>
      <c r="R1305" s="170">
        <v>0</v>
      </c>
      <c r="S1305" s="170">
        <v>0.23738950336323061</v>
      </c>
      <c r="T1305" s="170">
        <v>1.3075231276366811E-3</v>
      </c>
      <c r="U1305" s="170">
        <v>0</v>
      </c>
      <c r="V1305" s="170">
        <v>0</v>
      </c>
      <c r="W1305" s="170">
        <v>0</v>
      </c>
      <c r="X1305" s="170">
        <v>9.1433861352191656E-2</v>
      </c>
      <c r="Y1305" s="170">
        <v>0</v>
      </c>
      <c r="Z1305" s="170">
        <v>0</v>
      </c>
      <c r="AA1305" s="170">
        <v>0</v>
      </c>
      <c r="AB1305" s="170" t="s">
        <v>925</v>
      </c>
      <c r="AC1305" s="191" t="s">
        <v>1923</v>
      </c>
      <c r="AD1305" s="241" t="s">
        <v>275</v>
      </c>
      <c r="AE1305" s="193" t="s">
        <v>275</v>
      </c>
      <c r="AF1305" s="192" t="s">
        <v>275</v>
      </c>
      <c r="AG1305" s="191" t="s">
        <v>275</v>
      </c>
      <c r="AH1305" s="194" t="s">
        <v>275</v>
      </c>
      <c r="AI1305" s="169" t="s">
        <v>275</v>
      </c>
      <c r="AJ1305" s="94"/>
    </row>
    <row r="1306" spans="1:36" ht="52" outlineLevel="1" x14ac:dyDescent="0.3">
      <c r="A1306" s="251">
        <v>1289</v>
      </c>
      <c r="B1306" s="252" t="s">
        <v>923</v>
      </c>
      <c r="C1306" s="252" t="s">
        <v>2291</v>
      </c>
      <c r="D1306" s="730" t="s">
        <v>1118</v>
      </c>
      <c r="E1306" s="730" t="s">
        <v>275</v>
      </c>
      <c r="F1306" s="253">
        <v>10</v>
      </c>
      <c r="G1306" s="253">
        <v>102</v>
      </c>
      <c r="H1306" s="253">
        <v>9037</v>
      </c>
      <c r="I1306" s="253" t="s">
        <v>275</v>
      </c>
      <c r="J1306" s="254" t="s">
        <v>925</v>
      </c>
      <c r="K1306" s="254">
        <v>4.9677824859840278E-2</v>
      </c>
      <c r="L1306" s="254">
        <v>0</v>
      </c>
      <c r="M1306" s="254">
        <v>0</v>
      </c>
      <c r="N1306" s="254">
        <v>0.68186992630611609</v>
      </c>
      <c r="O1306" s="254">
        <v>3.0815360801124663E-3</v>
      </c>
      <c r="P1306" s="254">
        <v>4.1534325518985123E-2</v>
      </c>
      <c r="Q1306" s="254">
        <v>0</v>
      </c>
      <c r="R1306" s="254">
        <v>0</v>
      </c>
      <c r="S1306" s="254">
        <v>0</v>
      </c>
      <c r="T1306" s="254">
        <v>1.3243029257111868E-4</v>
      </c>
      <c r="U1306" s="254">
        <v>0</v>
      </c>
      <c r="V1306" s="254">
        <v>0</v>
      </c>
      <c r="W1306" s="254">
        <v>0.13377883378470062</v>
      </c>
      <c r="X1306" s="254">
        <v>0</v>
      </c>
      <c r="Y1306" s="254">
        <v>0</v>
      </c>
      <c r="Z1306" s="254">
        <v>0</v>
      </c>
      <c r="AA1306" s="254">
        <v>0</v>
      </c>
      <c r="AB1306" s="254" t="s">
        <v>925</v>
      </c>
      <c r="AC1306" s="255" t="s">
        <v>2292</v>
      </c>
      <c r="AD1306" s="256" t="s">
        <v>275</v>
      </c>
      <c r="AE1306" s="257" t="s">
        <v>275</v>
      </c>
      <c r="AF1306" s="258" t="s">
        <v>275</v>
      </c>
      <c r="AG1306" s="255" t="s">
        <v>275</v>
      </c>
      <c r="AH1306" s="259" t="s">
        <v>275</v>
      </c>
      <c r="AI1306" s="260">
        <v>9037</v>
      </c>
      <c r="AJ1306" s="94"/>
    </row>
    <row r="1307" spans="1:36" ht="39" outlineLevel="1" x14ac:dyDescent="0.3">
      <c r="A1307" s="679">
        <v>1290</v>
      </c>
      <c r="B1307" s="680" t="s">
        <v>275</v>
      </c>
      <c r="C1307" s="680" t="s">
        <v>275</v>
      </c>
      <c r="D1307" s="681" t="s">
        <v>1119</v>
      </c>
      <c r="E1307" s="681" t="s">
        <v>1120</v>
      </c>
      <c r="F1307" s="682" t="s">
        <v>275</v>
      </c>
      <c r="G1307" s="682" t="s">
        <v>275</v>
      </c>
      <c r="H1307" s="682" t="s">
        <v>275</v>
      </c>
      <c r="I1307" s="682">
        <v>1128</v>
      </c>
      <c r="J1307" s="683" t="s">
        <v>925</v>
      </c>
      <c r="K1307" s="683" t="s">
        <v>275</v>
      </c>
      <c r="L1307" s="683" t="s">
        <v>275</v>
      </c>
      <c r="M1307" s="683" t="s">
        <v>275</v>
      </c>
      <c r="N1307" s="683" t="s">
        <v>275</v>
      </c>
      <c r="O1307" s="683" t="s">
        <v>275</v>
      </c>
      <c r="P1307" s="683" t="s">
        <v>275</v>
      </c>
      <c r="Q1307" s="683" t="s">
        <v>275</v>
      </c>
      <c r="R1307" s="683" t="s">
        <v>275</v>
      </c>
      <c r="S1307" s="683" t="s">
        <v>275</v>
      </c>
      <c r="T1307" s="683" t="s">
        <v>275</v>
      </c>
      <c r="U1307" s="683" t="s">
        <v>275</v>
      </c>
      <c r="V1307" s="683" t="s">
        <v>275</v>
      </c>
      <c r="W1307" s="683" t="s">
        <v>275</v>
      </c>
      <c r="X1307" s="683" t="s">
        <v>275</v>
      </c>
      <c r="Y1307" s="683" t="s">
        <v>275</v>
      </c>
      <c r="Z1307" s="683" t="s">
        <v>275</v>
      </c>
      <c r="AA1307" s="683" t="s">
        <v>275</v>
      </c>
      <c r="AB1307" s="683" t="s">
        <v>925</v>
      </c>
      <c r="AC1307" s="684" t="s">
        <v>2008</v>
      </c>
      <c r="AD1307" s="746" t="s">
        <v>275</v>
      </c>
      <c r="AE1307" s="747" t="s">
        <v>275</v>
      </c>
      <c r="AF1307" s="748" t="s">
        <v>275</v>
      </c>
      <c r="AG1307" s="684" t="s">
        <v>275</v>
      </c>
      <c r="AH1307" s="749" t="s">
        <v>275</v>
      </c>
      <c r="AI1307" s="687" t="s">
        <v>275</v>
      </c>
      <c r="AJ1307" s="94"/>
    </row>
    <row r="1308" spans="1:36" ht="52" outlineLevel="1" x14ac:dyDescent="0.3">
      <c r="A1308" s="679">
        <v>1291</v>
      </c>
      <c r="B1308" s="680" t="s">
        <v>275</v>
      </c>
      <c r="C1308" s="680" t="s">
        <v>275</v>
      </c>
      <c r="D1308" s="681" t="s">
        <v>1121</v>
      </c>
      <c r="E1308" s="681" t="s">
        <v>1121</v>
      </c>
      <c r="F1308" s="682" t="s">
        <v>275</v>
      </c>
      <c r="G1308" s="682" t="s">
        <v>275</v>
      </c>
      <c r="H1308" s="682" t="s">
        <v>275</v>
      </c>
      <c r="I1308" s="682">
        <v>1159</v>
      </c>
      <c r="J1308" s="683" t="s">
        <v>925</v>
      </c>
      <c r="K1308" s="683" t="s">
        <v>275</v>
      </c>
      <c r="L1308" s="683" t="s">
        <v>275</v>
      </c>
      <c r="M1308" s="683" t="s">
        <v>275</v>
      </c>
      <c r="N1308" s="683" t="s">
        <v>275</v>
      </c>
      <c r="O1308" s="683" t="s">
        <v>275</v>
      </c>
      <c r="P1308" s="683" t="s">
        <v>275</v>
      </c>
      <c r="Q1308" s="683" t="s">
        <v>275</v>
      </c>
      <c r="R1308" s="683" t="s">
        <v>275</v>
      </c>
      <c r="S1308" s="683" t="s">
        <v>275</v>
      </c>
      <c r="T1308" s="683" t="s">
        <v>275</v>
      </c>
      <c r="U1308" s="683" t="s">
        <v>275</v>
      </c>
      <c r="V1308" s="683" t="s">
        <v>275</v>
      </c>
      <c r="W1308" s="683" t="s">
        <v>275</v>
      </c>
      <c r="X1308" s="683" t="s">
        <v>275</v>
      </c>
      <c r="Y1308" s="683" t="s">
        <v>275</v>
      </c>
      <c r="Z1308" s="683" t="s">
        <v>275</v>
      </c>
      <c r="AA1308" s="683" t="s">
        <v>275</v>
      </c>
      <c r="AB1308" s="683" t="s">
        <v>925</v>
      </c>
      <c r="AC1308" s="684" t="s">
        <v>2009</v>
      </c>
      <c r="AD1308" s="746" t="s">
        <v>275</v>
      </c>
      <c r="AE1308" s="747" t="s">
        <v>275</v>
      </c>
      <c r="AF1308" s="748" t="s">
        <v>275</v>
      </c>
      <c r="AG1308" s="684" t="s">
        <v>275</v>
      </c>
      <c r="AH1308" s="749" t="s">
        <v>275</v>
      </c>
      <c r="AI1308" s="687" t="s">
        <v>275</v>
      </c>
      <c r="AJ1308" s="94"/>
    </row>
    <row r="1309" spans="1:36" ht="26" outlineLevel="1" x14ac:dyDescent="0.3">
      <c r="A1309" s="165">
        <v>1292</v>
      </c>
      <c r="B1309" s="166" t="s">
        <v>923</v>
      </c>
      <c r="C1309" s="293" t="s">
        <v>80</v>
      </c>
      <c r="D1309" s="187" t="s">
        <v>1117</v>
      </c>
      <c r="E1309" s="188" t="s">
        <v>4061</v>
      </c>
      <c r="F1309" s="189">
        <v>10</v>
      </c>
      <c r="G1309" s="190">
        <v>102</v>
      </c>
      <c r="H1309" s="190">
        <v>868</v>
      </c>
      <c r="I1309" s="190">
        <v>868</v>
      </c>
      <c r="J1309" s="170" t="s">
        <v>925</v>
      </c>
      <c r="K1309" s="170">
        <v>1.8091450556303244</v>
      </c>
      <c r="L1309" s="170">
        <v>7.2108737621989842</v>
      </c>
      <c r="M1309" s="170">
        <v>1.7740946987358979</v>
      </c>
      <c r="N1309" s="170">
        <v>2.0733219741949194</v>
      </c>
      <c r="O1309" s="170">
        <v>2.1777442073346895</v>
      </c>
      <c r="P1309" s="170">
        <v>2.5566351368056006</v>
      </c>
      <c r="Q1309" s="170">
        <v>8.2216866239330315</v>
      </c>
      <c r="R1309" s="170">
        <v>1.9744475119099314</v>
      </c>
      <c r="S1309" s="170">
        <v>2.0974668282457034</v>
      </c>
      <c r="T1309" s="170">
        <v>3.3923855886623917</v>
      </c>
      <c r="U1309" s="170">
        <v>0.9821341473558326</v>
      </c>
      <c r="V1309" s="170">
        <v>2.4233757906758564</v>
      </c>
      <c r="W1309" s="170">
        <v>2.6553992962642026</v>
      </c>
      <c r="X1309" s="170">
        <v>1.0836881808838823</v>
      </c>
      <c r="Y1309" s="170">
        <v>3.2908893596758713</v>
      </c>
      <c r="Z1309" s="170">
        <v>1.8494711450624808</v>
      </c>
      <c r="AA1309" s="170">
        <v>1.6778604628562657</v>
      </c>
      <c r="AB1309" s="170" t="s">
        <v>925</v>
      </c>
      <c r="AC1309" s="191" t="s">
        <v>1923</v>
      </c>
      <c r="AD1309" s="241" t="s">
        <v>275</v>
      </c>
      <c r="AE1309" s="193" t="s">
        <v>275</v>
      </c>
      <c r="AF1309" s="192" t="s">
        <v>275</v>
      </c>
      <c r="AG1309" s="191" t="s">
        <v>275</v>
      </c>
      <c r="AH1309" s="194" t="s">
        <v>275</v>
      </c>
      <c r="AI1309" s="169" t="s">
        <v>275</v>
      </c>
      <c r="AJ1309" s="94"/>
    </row>
    <row r="1310" spans="1:36" ht="26" outlineLevel="1" x14ac:dyDescent="0.3">
      <c r="A1310" s="165">
        <v>1293</v>
      </c>
      <c r="B1310" s="166" t="s">
        <v>923</v>
      </c>
      <c r="C1310" s="293" t="s">
        <v>86</v>
      </c>
      <c r="D1310" s="187" t="s">
        <v>1122</v>
      </c>
      <c r="E1310" s="188" t="s">
        <v>4062</v>
      </c>
      <c r="F1310" s="189">
        <v>10</v>
      </c>
      <c r="G1310" s="190">
        <v>102</v>
      </c>
      <c r="H1310" s="190">
        <v>1018</v>
      </c>
      <c r="I1310" s="190">
        <v>1018</v>
      </c>
      <c r="J1310" s="170" t="s">
        <v>925</v>
      </c>
      <c r="K1310" s="170">
        <v>1.0601058713253462</v>
      </c>
      <c r="L1310" s="170">
        <v>9.0441923201015434E-2</v>
      </c>
      <c r="M1310" s="170">
        <v>0.26448326689208496</v>
      </c>
      <c r="N1310" s="170">
        <v>0.71398914960723503</v>
      </c>
      <c r="O1310" s="170">
        <v>0.16363367229829962</v>
      </c>
      <c r="P1310" s="170">
        <v>0.38006446721933596</v>
      </c>
      <c r="Q1310" s="170">
        <v>2.3920038897846444E-2</v>
      </c>
      <c r="R1310" s="170">
        <v>5.8522987522122684E-2</v>
      </c>
      <c r="S1310" s="170">
        <v>0.44596501830388319</v>
      </c>
      <c r="T1310" s="170">
        <v>8.6633208397810125E-3</v>
      </c>
      <c r="U1310" s="170">
        <v>6.1805991713374722E-3</v>
      </c>
      <c r="V1310" s="170">
        <v>7.8550574814823332E-2</v>
      </c>
      <c r="W1310" s="170">
        <v>0.93203478510746796</v>
      </c>
      <c r="X1310" s="170">
        <v>2.6145603492361509E-2</v>
      </c>
      <c r="Y1310" s="170">
        <v>1.5148363219758506E-2</v>
      </c>
      <c r="Z1310" s="170">
        <v>0.66839587400007971</v>
      </c>
      <c r="AA1310" s="170">
        <v>3.2614988042303436E-2</v>
      </c>
      <c r="AB1310" s="170" t="s">
        <v>925</v>
      </c>
      <c r="AC1310" s="191" t="s">
        <v>1923</v>
      </c>
      <c r="AD1310" s="241" t="s">
        <v>275</v>
      </c>
      <c r="AE1310" s="193" t="s">
        <v>275</v>
      </c>
      <c r="AF1310" s="192" t="s">
        <v>275</v>
      </c>
      <c r="AG1310" s="191" t="s">
        <v>275</v>
      </c>
      <c r="AH1310" s="194" t="s">
        <v>275</v>
      </c>
      <c r="AI1310" s="169" t="s">
        <v>275</v>
      </c>
      <c r="AJ1310" s="94"/>
    </row>
    <row r="1311" spans="1:36" ht="26" outlineLevel="1" x14ac:dyDescent="0.3">
      <c r="A1311" s="165">
        <v>1294</v>
      </c>
      <c r="B1311" s="166" t="s">
        <v>923</v>
      </c>
      <c r="C1311" s="293" t="s">
        <v>190</v>
      </c>
      <c r="D1311" s="187" t="s">
        <v>1123</v>
      </c>
      <c r="E1311" s="188" t="s">
        <v>4063</v>
      </c>
      <c r="F1311" s="189">
        <v>10</v>
      </c>
      <c r="G1311" s="190">
        <v>102</v>
      </c>
      <c r="H1311" s="190">
        <v>1098</v>
      </c>
      <c r="I1311" s="190">
        <v>1098</v>
      </c>
      <c r="J1311" s="170" t="s">
        <v>925</v>
      </c>
      <c r="K1311" s="170">
        <v>1.8423273406836136E-3</v>
      </c>
      <c r="L1311" s="170">
        <v>3.3085119168693239E-4</v>
      </c>
      <c r="M1311" s="170">
        <v>1.4179955168708333E-3</v>
      </c>
      <c r="N1311" s="170">
        <v>0</v>
      </c>
      <c r="O1311" s="170">
        <v>5.1474186407246506E-5</v>
      </c>
      <c r="P1311" s="170">
        <v>1.3962991080582569E-3</v>
      </c>
      <c r="Q1311" s="170">
        <v>4.8845140850436418E-3</v>
      </c>
      <c r="R1311" s="170">
        <v>3.5907236065240472E-3</v>
      </c>
      <c r="S1311" s="170">
        <v>5.9621047730516849E-4</v>
      </c>
      <c r="T1311" s="170">
        <v>8.5544759817671769E-3</v>
      </c>
      <c r="U1311" s="170">
        <v>3.1052691731355064E-2</v>
      </c>
      <c r="V1311" s="170">
        <v>0</v>
      </c>
      <c r="W1311" s="170">
        <v>6.0517213759514778E-3</v>
      </c>
      <c r="X1311" s="170">
        <v>0</v>
      </c>
      <c r="Y1311" s="170">
        <v>8.9626405508949521E-3</v>
      </c>
      <c r="Z1311" s="170">
        <v>0</v>
      </c>
      <c r="AA1311" s="170">
        <v>0</v>
      </c>
      <c r="AB1311" s="170" t="s">
        <v>925</v>
      </c>
      <c r="AC1311" s="191" t="s">
        <v>1923</v>
      </c>
      <c r="AD1311" s="241" t="s">
        <v>275</v>
      </c>
      <c r="AE1311" s="193" t="s">
        <v>275</v>
      </c>
      <c r="AF1311" s="192" t="s">
        <v>275</v>
      </c>
      <c r="AG1311" s="191" t="s">
        <v>275</v>
      </c>
      <c r="AH1311" s="194" t="s">
        <v>275</v>
      </c>
      <c r="AI1311" s="169" t="s">
        <v>275</v>
      </c>
      <c r="AJ1311" s="94"/>
    </row>
    <row r="1312" spans="1:36" ht="26" outlineLevel="1" x14ac:dyDescent="0.3">
      <c r="A1312" s="165">
        <v>1295</v>
      </c>
      <c r="B1312" s="166" t="s">
        <v>923</v>
      </c>
      <c r="C1312" s="293" t="s">
        <v>337</v>
      </c>
      <c r="D1312" s="187" t="s">
        <v>1124</v>
      </c>
      <c r="E1312" s="188" t="s">
        <v>4064</v>
      </c>
      <c r="F1312" s="189">
        <v>10</v>
      </c>
      <c r="G1312" s="190">
        <v>102</v>
      </c>
      <c r="H1312" s="190">
        <v>1036</v>
      </c>
      <c r="I1312" s="190">
        <v>1036</v>
      </c>
      <c r="J1312" s="170" t="s">
        <v>925</v>
      </c>
      <c r="K1312" s="170">
        <v>1.2901750653179828E-3</v>
      </c>
      <c r="L1312" s="170">
        <v>1.6726124014384816</v>
      </c>
      <c r="M1312" s="170">
        <v>0.80331632531540964</v>
      </c>
      <c r="N1312" s="170">
        <v>0.32460533505831685</v>
      </c>
      <c r="O1312" s="170">
        <v>0.93565374163563353</v>
      </c>
      <c r="P1312" s="170">
        <v>0.1792727521874897</v>
      </c>
      <c r="Q1312" s="170">
        <v>5.239363401196548</v>
      </c>
      <c r="R1312" s="170">
        <v>2.6175074327163772</v>
      </c>
      <c r="S1312" s="170">
        <v>3.1858237013572173</v>
      </c>
      <c r="T1312" s="170">
        <v>3.3042102055511915</v>
      </c>
      <c r="U1312" s="170">
        <v>2.0991284085546495</v>
      </c>
      <c r="V1312" s="170">
        <v>0.60006271780887321</v>
      </c>
      <c r="W1312" s="170">
        <v>0.16095251226707227</v>
      </c>
      <c r="X1312" s="170">
        <v>0.73080032806752637</v>
      </c>
      <c r="Y1312" s="170">
        <v>6.1478609683910292</v>
      </c>
      <c r="Z1312" s="170">
        <v>0.60927962838504934</v>
      </c>
      <c r="AA1312" s="170">
        <v>2.2404213840334277</v>
      </c>
      <c r="AB1312" s="170" t="s">
        <v>925</v>
      </c>
      <c r="AC1312" s="191" t="s">
        <v>1923</v>
      </c>
      <c r="AD1312" s="241" t="s">
        <v>275</v>
      </c>
      <c r="AE1312" s="193" t="s">
        <v>275</v>
      </c>
      <c r="AF1312" s="192" t="s">
        <v>275</v>
      </c>
      <c r="AG1312" s="191" t="s">
        <v>275</v>
      </c>
      <c r="AH1312" s="194" t="s">
        <v>275</v>
      </c>
      <c r="AI1312" s="169" t="s">
        <v>275</v>
      </c>
      <c r="AJ1312" s="94"/>
    </row>
    <row r="1313" spans="1:36" ht="26" outlineLevel="1" x14ac:dyDescent="0.3">
      <c r="A1313" s="165">
        <v>1296</v>
      </c>
      <c r="B1313" s="166" t="s">
        <v>923</v>
      </c>
      <c r="C1313" s="293" t="s">
        <v>338</v>
      </c>
      <c r="D1313" s="187" t="s">
        <v>1125</v>
      </c>
      <c r="E1313" s="188" t="s">
        <v>4065</v>
      </c>
      <c r="F1313" s="189">
        <v>10</v>
      </c>
      <c r="G1313" s="190">
        <v>102</v>
      </c>
      <c r="H1313" s="190">
        <v>978</v>
      </c>
      <c r="I1313" s="190">
        <v>978</v>
      </c>
      <c r="J1313" s="170" t="s">
        <v>925</v>
      </c>
      <c r="K1313" s="170">
        <v>1.4313633297609838</v>
      </c>
      <c r="L1313" s="170">
        <v>0.70379751275794533</v>
      </c>
      <c r="M1313" s="170">
        <v>0.12240390430555856</v>
      </c>
      <c r="N1313" s="170">
        <v>1.6978652296853607</v>
      </c>
      <c r="O1313" s="170">
        <v>0.20113193222321632</v>
      </c>
      <c r="P1313" s="170">
        <v>1.3906657434825316</v>
      </c>
      <c r="Q1313" s="170">
        <v>1.6840255778788285</v>
      </c>
      <c r="R1313" s="170">
        <v>0.53162895298928969</v>
      </c>
      <c r="S1313" s="170">
        <v>0.33614501237394251</v>
      </c>
      <c r="T1313" s="170">
        <v>6.6714864744640764E-2</v>
      </c>
      <c r="U1313" s="170">
        <v>0.20470625858166913</v>
      </c>
      <c r="V1313" s="170">
        <v>6.9285842603838868E-2</v>
      </c>
      <c r="W1313" s="170">
        <v>0.75172579766917236</v>
      </c>
      <c r="X1313" s="170">
        <v>4.1690082094949212E-2</v>
      </c>
      <c r="Y1313" s="170">
        <v>0.54605485432684464</v>
      </c>
      <c r="Z1313" s="170">
        <v>0.14279286607565717</v>
      </c>
      <c r="AA1313" s="170">
        <v>2.6685092112879984E-2</v>
      </c>
      <c r="AB1313" s="170" t="s">
        <v>925</v>
      </c>
      <c r="AC1313" s="191" t="s">
        <v>1923</v>
      </c>
      <c r="AD1313" s="241" t="s">
        <v>275</v>
      </c>
      <c r="AE1313" s="193" t="s">
        <v>275</v>
      </c>
      <c r="AF1313" s="192" t="s">
        <v>275</v>
      </c>
      <c r="AG1313" s="191" t="s">
        <v>275</v>
      </c>
      <c r="AH1313" s="194" t="s">
        <v>275</v>
      </c>
      <c r="AI1313" s="169" t="s">
        <v>275</v>
      </c>
      <c r="AJ1313" s="94"/>
    </row>
    <row r="1314" spans="1:36" x14ac:dyDescent="0.3">
      <c r="A1314" s="138">
        <v>1297</v>
      </c>
      <c r="B1314" s="138" t="s">
        <v>923</v>
      </c>
      <c r="C1314" s="172" t="s">
        <v>2</v>
      </c>
      <c r="D1314" s="138" t="s">
        <v>292</v>
      </c>
      <c r="E1314" s="172" t="s">
        <v>275</v>
      </c>
      <c r="F1314" s="141" t="s">
        <v>275</v>
      </c>
      <c r="G1314" s="141" t="s">
        <v>275</v>
      </c>
      <c r="H1314" s="141" t="s">
        <v>275</v>
      </c>
      <c r="I1314" s="141" t="s">
        <v>275</v>
      </c>
      <c r="J1314" s="244" t="s">
        <v>275</v>
      </c>
      <c r="K1314" s="244" t="s">
        <v>275</v>
      </c>
      <c r="L1314" s="244" t="s">
        <v>275</v>
      </c>
      <c r="M1314" s="244" t="s">
        <v>275</v>
      </c>
      <c r="N1314" s="244" t="s">
        <v>275</v>
      </c>
      <c r="O1314" s="244" t="s">
        <v>275</v>
      </c>
      <c r="P1314" s="244" t="s">
        <v>275</v>
      </c>
      <c r="Q1314" s="244" t="s">
        <v>275</v>
      </c>
      <c r="R1314" s="244" t="s">
        <v>275</v>
      </c>
      <c r="S1314" s="244" t="s">
        <v>275</v>
      </c>
      <c r="T1314" s="244" t="s">
        <v>275</v>
      </c>
      <c r="U1314" s="244" t="s">
        <v>275</v>
      </c>
      <c r="V1314" s="244" t="s">
        <v>275</v>
      </c>
      <c r="W1314" s="244" t="s">
        <v>275</v>
      </c>
      <c r="X1314" s="244" t="s">
        <v>275</v>
      </c>
      <c r="Y1314" s="244" t="s">
        <v>275</v>
      </c>
      <c r="Z1314" s="244" t="s">
        <v>275</v>
      </c>
      <c r="AA1314" s="244" t="s">
        <v>275</v>
      </c>
      <c r="AB1314" s="244" t="s">
        <v>275</v>
      </c>
      <c r="AC1314" s="140" t="s">
        <v>275</v>
      </c>
      <c r="AD1314" s="341" t="s">
        <v>275</v>
      </c>
      <c r="AE1314" s="143" t="s">
        <v>275</v>
      </c>
      <c r="AF1314" s="142" t="s">
        <v>275</v>
      </c>
      <c r="AG1314" s="140" t="s">
        <v>275</v>
      </c>
      <c r="AH1314" s="144" t="s">
        <v>275</v>
      </c>
      <c r="AI1314" s="141" t="s">
        <v>275</v>
      </c>
      <c r="AJ1314" s="94"/>
    </row>
    <row r="1315" spans="1:36" ht="26" outlineLevel="1" x14ac:dyDescent="0.3">
      <c r="A1315" s="145">
        <v>1298</v>
      </c>
      <c r="B1315" s="146" t="s">
        <v>923</v>
      </c>
      <c r="C1315" s="146" t="s">
        <v>73</v>
      </c>
      <c r="D1315" s="145" t="s">
        <v>2293</v>
      </c>
      <c r="E1315" s="814" t="s">
        <v>275</v>
      </c>
      <c r="F1315" s="815" t="s">
        <v>275</v>
      </c>
      <c r="G1315" s="815" t="s">
        <v>275</v>
      </c>
      <c r="H1315" s="816" t="s">
        <v>275</v>
      </c>
      <c r="I1315" s="816" t="s">
        <v>275</v>
      </c>
      <c r="J1315" s="817" t="s">
        <v>925</v>
      </c>
      <c r="K1315" s="817">
        <f t="shared" ref="K1315:AA1315" si="526">SUM(K1320,K1328,K1329,K1362,K1368,K1375)</f>
        <v>289.65266906166022</v>
      </c>
      <c r="L1315" s="817">
        <f t="shared" si="526"/>
        <v>485.88045620123034</v>
      </c>
      <c r="M1315" s="817">
        <f t="shared" si="526"/>
        <v>26.917687036639865</v>
      </c>
      <c r="N1315" s="817">
        <f t="shared" si="526"/>
        <v>239.03180061431635</v>
      </c>
      <c r="O1315" s="817">
        <f t="shared" si="526"/>
        <v>199.91476051771329</v>
      </c>
      <c r="P1315" s="817">
        <f t="shared" si="526"/>
        <v>180.52809833865768</v>
      </c>
      <c r="Q1315" s="817">
        <f t="shared" si="526"/>
        <v>388.91599927039493</v>
      </c>
      <c r="R1315" s="817">
        <f t="shared" si="526"/>
        <v>335.88203771971178</v>
      </c>
      <c r="S1315" s="817">
        <f t="shared" si="526"/>
        <v>49.14838551748263</v>
      </c>
      <c r="T1315" s="817">
        <f t="shared" si="526"/>
        <v>331.24662603125171</v>
      </c>
      <c r="U1315" s="817">
        <f t="shared" si="526"/>
        <v>468.56179900153478</v>
      </c>
      <c r="V1315" s="817">
        <f t="shared" si="526"/>
        <v>245.44996291454291</v>
      </c>
      <c r="W1315" s="817">
        <f t="shared" si="526"/>
        <v>108.75288247312514</v>
      </c>
      <c r="X1315" s="817">
        <f t="shared" si="526"/>
        <v>70.312486815313591</v>
      </c>
      <c r="Y1315" s="817">
        <f t="shared" si="526"/>
        <v>436.10535141042027</v>
      </c>
      <c r="Z1315" s="817">
        <f t="shared" si="526"/>
        <v>61.550590321924545</v>
      </c>
      <c r="AA1315" s="817">
        <f t="shared" si="526"/>
        <v>79.092034462081045</v>
      </c>
      <c r="AB1315" s="817" t="s">
        <v>925</v>
      </c>
      <c r="AC1315" s="146" t="s">
        <v>2190</v>
      </c>
      <c r="AD1315" s="818" t="s">
        <v>275</v>
      </c>
      <c r="AE1315" s="278" t="s">
        <v>275</v>
      </c>
      <c r="AF1315" s="816" t="s">
        <v>275</v>
      </c>
      <c r="AG1315" s="245" t="s">
        <v>275</v>
      </c>
      <c r="AH1315" s="819" t="s">
        <v>275</v>
      </c>
      <c r="AI1315" s="149" t="s">
        <v>275</v>
      </c>
      <c r="AJ1315" s="94"/>
    </row>
    <row r="1316" spans="1:36" outlineLevel="1" x14ac:dyDescent="0.3">
      <c r="A1316" s="152">
        <v>1299</v>
      </c>
      <c r="B1316" s="153" t="s">
        <v>923</v>
      </c>
      <c r="C1316" s="820" t="s">
        <v>73</v>
      </c>
      <c r="D1316" s="145" t="s">
        <v>1126</v>
      </c>
      <c r="E1316" s="153" t="s">
        <v>275</v>
      </c>
      <c r="F1316" s="156" t="s">
        <v>275</v>
      </c>
      <c r="G1316" s="156" t="s">
        <v>275</v>
      </c>
      <c r="H1316" s="156" t="s">
        <v>275</v>
      </c>
      <c r="I1316" s="156" t="s">
        <v>275</v>
      </c>
      <c r="J1316" s="157" t="s">
        <v>925</v>
      </c>
      <c r="K1316" s="157">
        <f t="shared" ref="K1316:AA1316" si="527">SUM(K1321,K1328,K1330,K1363,K1369,K1375)</f>
        <v>254.97389394596772</v>
      </c>
      <c r="L1316" s="157">
        <f t="shared" si="527"/>
        <v>449.9930150128726</v>
      </c>
      <c r="M1316" s="157">
        <f t="shared" si="527"/>
        <v>19.200818898325924</v>
      </c>
      <c r="N1316" s="157">
        <f t="shared" si="527"/>
        <v>108.64971870154199</v>
      </c>
      <c r="O1316" s="157">
        <f t="shared" si="527"/>
        <v>171.36464746248967</v>
      </c>
      <c r="P1316" s="157">
        <f t="shared" si="527"/>
        <v>144.17539154382405</v>
      </c>
      <c r="Q1316" s="157">
        <f t="shared" si="527"/>
        <v>268.5618329790251</v>
      </c>
      <c r="R1316" s="157">
        <f t="shared" si="527"/>
        <v>225.54238525835265</v>
      </c>
      <c r="S1316" s="157">
        <f t="shared" si="527"/>
        <v>39.092252542828177</v>
      </c>
      <c r="T1316" s="157">
        <f t="shared" si="527"/>
        <v>237.91587495304566</v>
      </c>
      <c r="U1316" s="157">
        <f t="shared" si="527"/>
        <v>224.69771676058164</v>
      </c>
      <c r="V1316" s="157">
        <f t="shared" si="527"/>
        <v>60.371021189855199</v>
      </c>
      <c r="W1316" s="157">
        <f t="shared" si="527"/>
        <v>96.856620311373021</v>
      </c>
      <c r="X1316" s="157">
        <f t="shared" si="527"/>
        <v>15.756063573380537</v>
      </c>
      <c r="Y1316" s="157">
        <f t="shared" si="527"/>
        <v>345.35224018698619</v>
      </c>
      <c r="Z1316" s="157">
        <f t="shared" si="527"/>
        <v>58.340917200417849</v>
      </c>
      <c r="AA1316" s="157">
        <f t="shared" si="527"/>
        <v>21.375489283965624</v>
      </c>
      <c r="AB1316" s="157" t="s">
        <v>925</v>
      </c>
      <c r="AC1316" s="153" t="s">
        <v>2190</v>
      </c>
      <c r="AD1316" s="157" t="s">
        <v>275</v>
      </c>
      <c r="AE1316" s="152" t="s">
        <v>275</v>
      </c>
      <c r="AF1316" s="156" t="s">
        <v>275</v>
      </c>
      <c r="AG1316" s="153" t="s">
        <v>275</v>
      </c>
      <c r="AH1316" s="152" t="s">
        <v>275</v>
      </c>
      <c r="AI1316" s="156" t="s">
        <v>275</v>
      </c>
      <c r="AJ1316" s="94"/>
    </row>
    <row r="1317" spans="1:36" ht="26" outlineLevel="1" x14ac:dyDescent="0.3">
      <c r="A1317" s="165">
        <v>1300</v>
      </c>
      <c r="B1317" s="166" t="s">
        <v>275</v>
      </c>
      <c r="C1317" s="343" t="s">
        <v>73</v>
      </c>
      <c r="D1317" s="166" t="s">
        <v>1126</v>
      </c>
      <c r="E1317" s="166" t="s">
        <v>1127</v>
      </c>
      <c r="F1317" s="169">
        <f>FLOOR(G1317/10, 1)</f>
        <v>9</v>
      </c>
      <c r="G1317" s="169">
        <v>90</v>
      </c>
      <c r="H1317" s="169" t="s">
        <v>275</v>
      </c>
      <c r="I1317" s="169" t="s">
        <v>275</v>
      </c>
      <c r="J1317" s="170" t="s">
        <v>925</v>
      </c>
      <c r="K1317" s="170">
        <v>258.38034304045351</v>
      </c>
      <c r="L1317" s="170">
        <v>456.49431012803666</v>
      </c>
      <c r="M1317" s="170">
        <v>20.413258593631902</v>
      </c>
      <c r="N1317" s="170">
        <v>126.81382291139334</v>
      </c>
      <c r="O1317" s="170">
        <v>174.8875828348063</v>
      </c>
      <c r="P1317" s="170">
        <v>146.88995202374824</v>
      </c>
      <c r="Q1317" s="170">
        <v>276.94994665469551</v>
      </c>
      <c r="R1317" s="170">
        <v>233.27213581017253</v>
      </c>
      <c r="S1317" s="170">
        <v>40.277853921264857</v>
      </c>
      <c r="T1317" s="170">
        <v>246.18400003615346</v>
      </c>
      <c r="U1317" s="170">
        <v>266.91183992626378</v>
      </c>
      <c r="V1317" s="170">
        <v>94.099791313451092</v>
      </c>
      <c r="W1317" s="170">
        <v>98.315196679271978</v>
      </c>
      <c r="X1317" s="170">
        <v>22.787562327670273</v>
      </c>
      <c r="Y1317" s="170">
        <v>352.2858767985926</v>
      </c>
      <c r="Z1317" s="170">
        <v>58.958168116092608</v>
      </c>
      <c r="AA1317" s="170">
        <v>27.74736416410947</v>
      </c>
      <c r="AB1317" s="170" t="s">
        <v>925</v>
      </c>
      <c r="AC1317" s="166" t="s">
        <v>1958</v>
      </c>
      <c r="AD1317" s="170" t="s">
        <v>275</v>
      </c>
      <c r="AE1317" s="165" t="s">
        <v>275</v>
      </c>
      <c r="AF1317" s="169" t="s">
        <v>275</v>
      </c>
      <c r="AG1317" s="166" t="s">
        <v>275</v>
      </c>
      <c r="AH1317" s="171" t="s">
        <v>275</v>
      </c>
      <c r="AI1317" s="169" t="s">
        <v>275</v>
      </c>
      <c r="AJ1317" s="94"/>
    </row>
    <row r="1318" spans="1:36" ht="26" outlineLevel="1" x14ac:dyDescent="0.3">
      <c r="A1318" s="165">
        <v>1301</v>
      </c>
      <c r="B1318" s="166" t="s">
        <v>275</v>
      </c>
      <c r="C1318" s="166" t="s">
        <v>275</v>
      </c>
      <c r="D1318" s="615" t="s">
        <v>1128</v>
      </c>
      <c r="E1318" s="615" t="s">
        <v>1128</v>
      </c>
      <c r="F1318" s="616">
        <v>8</v>
      </c>
      <c r="G1318" s="616">
        <v>80</v>
      </c>
      <c r="H1318" s="821" t="s">
        <v>275</v>
      </c>
      <c r="I1318" s="821" t="s">
        <v>275</v>
      </c>
      <c r="J1318" s="310" t="s">
        <v>925</v>
      </c>
      <c r="K1318" s="310">
        <v>5.3792655539725338</v>
      </c>
      <c r="L1318" s="310">
        <v>5.0865505128066193</v>
      </c>
      <c r="M1318" s="310">
        <v>9.9289292527945966E-2</v>
      </c>
      <c r="N1318" s="310">
        <v>4.7573987806749134</v>
      </c>
      <c r="O1318" s="310">
        <v>4.9843946368536001</v>
      </c>
      <c r="P1318" s="310">
        <v>6.1675337298238206</v>
      </c>
      <c r="Q1318" s="310">
        <v>20.984554620943126</v>
      </c>
      <c r="R1318" s="310">
        <v>25.526525537978845</v>
      </c>
      <c r="S1318" s="310">
        <v>0.35647503625050736</v>
      </c>
      <c r="T1318" s="310">
        <v>8.666119644419636</v>
      </c>
      <c r="U1318" s="310">
        <v>21.236746773067821</v>
      </c>
      <c r="V1318" s="310">
        <v>1.683554188063092</v>
      </c>
      <c r="W1318" s="310">
        <v>0.61327755561470931</v>
      </c>
      <c r="X1318" s="310">
        <v>0.72285338095154317</v>
      </c>
      <c r="Y1318" s="310">
        <v>14.363704719909732</v>
      </c>
      <c r="Z1318" s="310">
        <v>0.11209950262936656</v>
      </c>
      <c r="AA1318" s="310">
        <v>3.1328142858418131</v>
      </c>
      <c r="AB1318" s="310" t="s">
        <v>925</v>
      </c>
      <c r="AC1318" s="166" t="s">
        <v>1959</v>
      </c>
      <c r="AD1318" s="822" t="s">
        <v>275</v>
      </c>
      <c r="AE1318" s="742" t="s">
        <v>275</v>
      </c>
      <c r="AF1318" s="821" t="s">
        <v>275</v>
      </c>
      <c r="AG1318" s="240" t="s">
        <v>275</v>
      </c>
      <c r="AH1318" s="823" t="s">
        <v>275</v>
      </c>
      <c r="AI1318" s="169" t="s">
        <v>275</v>
      </c>
      <c r="AJ1318" s="94"/>
    </row>
    <row r="1319" spans="1:36" ht="26" outlineLevel="1" x14ac:dyDescent="0.3">
      <c r="A1319" s="165">
        <v>1302</v>
      </c>
      <c r="B1319" s="166" t="s">
        <v>275</v>
      </c>
      <c r="C1319" s="614" t="s">
        <v>275</v>
      </c>
      <c r="D1319" s="615" t="s">
        <v>1129</v>
      </c>
      <c r="E1319" s="615" t="s">
        <v>1130</v>
      </c>
      <c r="F1319" s="616">
        <v>9</v>
      </c>
      <c r="G1319" s="616">
        <v>91</v>
      </c>
      <c r="H1319" s="821" t="s">
        <v>275</v>
      </c>
      <c r="I1319" s="821" t="s">
        <v>275</v>
      </c>
      <c r="J1319" s="310" t="s">
        <v>926</v>
      </c>
      <c r="K1319" s="310">
        <v>2.7390129702829733</v>
      </c>
      <c r="L1319" s="310">
        <v>10.677712880444044</v>
      </c>
      <c r="M1319" s="310">
        <v>0.29749578968985463</v>
      </c>
      <c r="N1319" s="310">
        <v>17.630269258414756</v>
      </c>
      <c r="O1319" s="310">
        <v>1.7921529650916217</v>
      </c>
      <c r="P1319" s="310">
        <v>15.571395362065878</v>
      </c>
      <c r="Q1319" s="310">
        <v>48.145600686671067</v>
      </c>
      <c r="R1319" s="310">
        <v>53.33350317830044</v>
      </c>
      <c r="S1319" s="310">
        <v>0.59669007029439058</v>
      </c>
      <c r="T1319" s="310">
        <v>32.78072956243615</v>
      </c>
      <c r="U1319" s="310">
        <v>69.008271080350369</v>
      </c>
      <c r="V1319" s="310">
        <v>12.037420282962913</v>
      </c>
      <c r="W1319" s="310">
        <v>1.5271720745474118</v>
      </c>
      <c r="X1319" s="310">
        <v>0.42503053953315489</v>
      </c>
      <c r="Y1319" s="310">
        <v>35.761469060004032</v>
      </c>
      <c r="Z1319" s="310">
        <v>0.1469347356918764</v>
      </c>
      <c r="AA1319" s="310">
        <v>1.9427676161721739</v>
      </c>
      <c r="AB1319" s="310" t="s">
        <v>926</v>
      </c>
      <c r="AC1319" s="166" t="s">
        <v>1960</v>
      </c>
      <c r="AD1319" s="822" t="s">
        <v>275</v>
      </c>
      <c r="AE1319" s="742" t="s">
        <v>275</v>
      </c>
      <c r="AF1319" s="821" t="s">
        <v>275</v>
      </c>
      <c r="AG1319" s="240" t="s">
        <v>275</v>
      </c>
      <c r="AH1319" s="823" t="s">
        <v>275</v>
      </c>
      <c r="AI1319" s="169" t="s">
        <v>275</v>
      </c>
      <c r="AJ1319" s="94"/>
    </row>
    <row r="1320" spans="1:36" ht="26" outlineLevel="1" x14ac:dyDescent="0.3">
      <c r="A1320" s="145">
        <v>1303</v>
      </c>
      <c r="B1320" s="146" t="s">
        <v>923</v>
      </c>
      <c r="C1320" s="146" t="s">
        <v>74</v>
      </c>
      <c r="D1320" s="145" t="s">
        <v>2295</v>
      </c>
      <c r="E1320" s="814" t="s">
        <v>275</v>
      </c>
      <c r="F1320" s="815" t="s">
        <v>275</v>
      </c>
      <c r="G1320" s="815" t="s">
        <v>275</v>
      </c>
      <c r="H1320" s="816" t="s">
        <v>275</v>
      </c>
      <c r="I1320" s="816" t="s">
        <v>275</v>
      </c>
      <c r="J1320" s="817" t="s">
        <v>925</v>
      </c>
      <c r="K1320" s="817">
        <f>K1322+K1323*$AD$1323+K1324*$AD$1324+K1327*$AD$1327</f>
        <v>107.99285536410417</v>
      </c>
      <c r="L1320" s="817">
        <f t="shared" ref="L1320:AA1320" si="528">L1322+L1323*$AD$1323+L1324*$AD$1324+L1327*$AD$1327</f>
        <v>0.19468896400788679</v>
      </c>
      <c r="M1320" s="817">
        <f t="shared" si="528"/>
        <v>0</v>
      </c>
      <c r="N1320" s="817">
        <f t="shared" si="528"/>
        <v>2.3945619082049673E-3</v>
      </c>
      <c r="O1320" s="817">
        <f t="shared" si="528"/>
        <v>51.711568072915682</v>
      </c>
      <c r="P1320" s="817">
        <f t="shared" si="528"/>
        <v>11.738982451868909</v>
      </c>
      <c r="Q1320" s="817">
        <f t="shared" si="528"/>
        <v>0</v>
      </c>
      <c r="R1320" s="817">
        <f t="shared" si="528"/>
        <v>0</v>
      </c>
      <c r="S1320" s="817">
        <f t="shared" si="528"/>
        <v>4.4425021394000819</v>
      </c>
      <c r="T1320" s="817">
        <f t="shared" si="528"/>
        <v>7.9456331545796316E-2</v>
      </c>
      <c r="U1320" s="817">
        <f t="shared" si="528"/>
        <v>0</v>
      </c>
      <c r="V1320" s="817">
        <f t="shared" si="528"/>
        <v>0</v>
      </c>
      <c r="W1320" s="817">
        <f t="shared" si="528"/>
        <v>0</v>
      </c>
      <c r="X1320" s="817">
        <f t="shared" si="528"/>
        <v>2.4210501279070153</v>
      </c>
      <c r="Y1320" s="817">
        <f t="shared" si="528"/>
        <v>0</v>
      </c>
      <c r="Z1320" s="817">
        <f t="shared" si="528"/>
        <v>0</v>
      </c>
      <c r="AA1320" s="817">
        <f t="shared" si="528"/>
        <v>0</v>
      </c>
      <c r="AB1320" s="817" t="s">
        <v>925</v>
      </c>
      <c r="AC1320" s="146" t="s">
        <v>2851</v>
      </c>
      <c r="AD1320" s="818" t="s">
        <v>275</v>
      </c>
      <c r="AE1320" s="278" t="s">
        <v>275</v>
      </c>
      <c r="AF1320" s="816" t="s">
        <v>275</v>
      </c>
      <c r="AG1320" s="245" t="s">
        <v>275</v>
      </c>
      <c r="AH1320" s="819" t="s">
        <v>275</v>
      </c>
      <c r="AI1320" s="149" t="s">
        <v>275</v>
      </c>
      <c r="AJ1320" s="94"/>
    </row>
    <row r="1321" spans="1:36" outlineLevel="1" x14ac:dyDescent="0.3">
      <c r="A1321" s="145">
        <v>1304</v>
      </c>
      <c r="B1321" s="146" t="s">
        <v>923</v>
      </c>
      <c r="C1321" s="146" t="s">
        <v>74</v>
      </c>
      <c r="D1321" s="145" t="s">
        <v>2296</v>
      </c>
      <c r="E1321" s="814" t="s">
        <v>275</v>
      </c>
      <c r="F1321" s="815" t="s">
        <v>275</v>
      </c>
      <c r="G1321" s="815" t="s">
        <v>275</v>
      </c>
      <c r="H1321" s="816" t="s">
        <v>275</v>
      </c>
      <c r="I1321" s="816" t="s">
        <v>275</v>
      </c>
      <c r="J1321" s="817" t="s">
        <v>925</v>
      </c>
      <c r="K1321" s="817">
        <f>K1322+K1323</f>
        <v>104.10618485805958</v>
      </c>
      <c r="L1321" s="817">
        <f t="shared" ref="L1321:AA1321" si="529">L1322+L1323</f>
        <v>0.19468896400788679</v>
      </c>
      <c r="M1321" s="817">
        <f t="shared" si="529"/>
        <v>0</v>
      </c>
      <c r="N1321" s="817">
        <f t="shared" si="529"/>
        <v>2.3945619082049673E-3</v>
      </c>
      <c r="O1321" s="817">
        <f t="shared" si="529"/>
        <v>47.428634233505186</v>
      </c>
      <c r="P1321" s="817">
        <f t="shared" si="529"/>
        <v>8.1304280518540644</v>
      </c>
      <c r="Q1321" s="817">
        <f t="shared" si="529"/>
        <v>0</v>
      </c>
      <c r="R1321" s="817">
        <f t="shared" si="529"/>
        <v>0</v>
      </c>
      <c r="S1321" s="817">
        <f t="shared" si="529"/>
        <v>4.3961348481273674</v>
      </c>
      <c r="T1321" s="817">
        <f t="shared" si="529"/>
        <v>2.0298139292792124E-2</v>
      </c>
      <c r="U1321" s="817">
        <f t="shared" si="529"/>
        <v>0</v>
      </c>
      <c r="V1321" s="817">
        <f t="shared" si="529"/>
        <v>0</v>
      </c>
      <c r="W1321" s="817">
        <f t="shared" si="529"/>
        <v>0</v>
      </c>
      <c r="X1321" s="817">
        <f t="shared" si="529"/>
        <v>2.4210501279070153</v>
      </c>
      <c r="Y1321" s="817">
        <f t="shared" si="529"/>
        <v>0</v>
      </c>
      <c r="Z1321" s="817">
        <f t="shared" si="529"/>
        <v>0</v>
      </c>
      <c r="AA1321" s="817">
        <f t="shared" si="529"/>
        <v>0</v>
      </c>
      <c r="AB1321" s="817" t="s">
        <v>925</v>
      </c>
      <c r="AC1321" s="146" t="s">
        <v>2297</v>
      </c>
      <c r="AD1321" s="818" t="s">
        <v>275</v>
      </c>
      <c r="AE1321" s="278" t="s">
        <v>275</v>
      </c>
      <c r="AF1321" s="816" t="s">
        <v>275</v>
      </c>
      <c r="AG1321" s="245" t="s">
        <v>275</v>
      </c>
      <c r="AH1321" s="819" t="s">
        <v>275</v>
      </c>
      <c r="AI1321" s="149" t="s">
        <v>275</v>
      </c>
      <c r="AJ1321" s="94"/>
    </row>
    <row r="1322" spans="1:36" ht="78" outlineLevel="1" x14ac:dyDescent="0.3">
      <c r="A1322" s="165">
        <v>1305</v>
      </c>
      <c r="B1322" s="166" t="s">
        <v>275</v>
      </c>
      <c r="C1322" s="293" t="s">
        <v>74</v>
      </c>
      <c r="D1322" s="187" t="s">
        <v>1131</v>
      </c>
      <c r="E1322" s="188" t="s">
        <v>4066</v>
      </c>
      <c r="F1322" s="189">
        <v>9</v>
      </c>
      <c r="G1322" s="190">
        <v>90</v>
      </c>
      <c r="H1322" s="190">
        <v>951</v>
      </c>
      <c r="I1322" s="190">
        <v>951</v>
      </c>
      <c r="J1322" s="170" t="s">
        <v>925</v>
      </c>
      <c r="K1322" s="170">
        <v>35.89346529996768</v>
      </c>
      <c r="L1322" s="170">
        <v>0.19468896400788679</v>
      </c>
      <c r="M1322" s="170">
        <v>0</v>
      </c>
      <c r="N1322" s="170">
        <v>2.3945619082049673E-3</v>
      </c>
      <c r="O1322" s="170">
        <v>5.0159001782817985</v>
      </c>
      <c r="P1322" s="170">
        <v>7.9888717719428843</v>
      </c>
      <c r="Q1322" s="170">
        <v>0</v>
      </c>
      <c r="R1322" s="170">
        <v>0</v>
      </c>
      <c r="S1322" s="170">
        <v>4.1016885491181512</v>
      </c>
      <c r="T1322" s="170">
        <v>2.0298139292792124E-2</v>
      </c>
      <c r="U1322" s="170">
        <v>0</v>
      </c>
      <c r="V1322" s="170">
        <v>0</v>
      </c>
      <c r="W1322" s="170">
        <v>0</v>
      </c>
      <c r="X1322" s="170">
        <v>2.4210501279070153</v>
      </c>
      <c r="Y1322" s="170">
        <v>0</v>
      </c>
      <c r="Z1322" s="170">
        <v>0</v>
      </c>
      <c r="AA1322" s="170">
        <v>0</v>
      </c>
      <c r="AB1322" s="170" t="s">
        <v>925</v>
      </c>
      <c r="AC1322" s="240" t="s">
        <v>1923</v>
      </c>
      <c r="AD1322" s="241" t="s">
        <v>275</v>
      </c>
      <c r="AE1322" s="193" t="s">
        <v>2850</v>
      </c>
      <c r="AF1322" s="192" t="s">
        <v>275</v>
      </c>
      <c r="AG1322" s="191" t="s">
        <v>2848</v>
      </c>
      <c r="AH1322" s="375" t="s">
        <v>2847</v>
      </c>
      <c r="AI1322" s="169" t="s">
        <v>275</v>
      </c>
      <c r="AJ1322" s="94"/>
    </row>
    <row r="1323" spans="1:36" ht="26" outlineLevel="1" x14ac:dyDescent="0.3">
      <c r="A1323" s="165">
        <v>1306</v>
      </c>
      <c r="B1323" s="166" t="s">
        <v>275</v>
      </c>
      <c r="C1323" s="293" t="s">
        <v>74</v>
      </c>
      <c r="D1323" s="187" t="s">
        <v>1132</v>
      </c>
      <c r="E1323" s="188" t="s">
        <v>4067</v>
      </c>
      <c r="F1323" s="189">
        <v>9</v>
      </c>
      <c r="G1323" s="190">
        <v>90</v>
      </c>
      <c r="H1323" s="190">
        <v>954</v>
      </c>
      <c r="I1323" s="190">
        <v>954</v>
      </c>
      <c r="J1323" s="170" t="s">
        <v>925</v>
      </c>
      <c r="K1323" s="170">
        <v>68.212719558091891</v>
      </c>
      <c r="L1323" s="170">
        <v>0</v>
      </c>
      <c r="M1323" s="170">
        <v>0</v>
      </c>
      <c r="N1323" s="170">
        <v>0</v>
      </c>
      <c r="O1323" s="170">
        <v>42.412734055223389</v>
      </c>
      <c r="P1323" s="170">
        <v>0.14155627991118086</v>
      </c>
      <c r="Q1323" s="170">
        <v>0</v>
      </c>
      <c r="R1323" s="170">
        <v>0</v>
      </c>
      <c r="S1323" s="170">
        <v>0.29444629900921626</v>
      </c>
      <c r="T1323" s="170">
        <v>0</v>
      </c>
      <c r="U1323" s="170">
        <v>0</v>
      </c>
      <c r="V1323" s="170">
        <v>0</v>
      </c>
      <c r="W1323" s="170">
        <v>0</v>
      </c>
      <c r="X1323" s="170">
        <v>0</v>
      </c>
      <c r="Y1323" s="170">
        <v>0</v>
      </c>
      <c r="Z1323" s="170">
        <v>0</v>
      </c>
      <c r="AA1323" s="170">
        <v>0</v>
      </c>
      <c r="AB1323" s="170" t="s">
        <v>925</v>
      </c>
      <c r="AC1323" s="240" t="s">
        <v>1923</v>
      </c>
      <c r="AD1323" s="241">
        <v>1</v>
      </c>
      <c r="AE1323" s="193" t="s">
        <v>2835</v>
      </c>
      <c r="AF1323" s="192" t="s">
        <v>275</v>
      </c>
      <c r="AG1323" s="191" t="s">
        <v>275</v>
      </c>
      <c r="AH1323" s="194" t="s">
        <v>275</v>
      </c>
      <c r="AI1323" s="169" t="s">
        <v>275</v>
      </c>
      <c r="AJ1323" s="94"/>
    </row>
    <row r="1324" spans="1:36" ht="65" outlineLevel="1" x14ac:dyDescent="0.3">
      <c r="A1324" s="251">
        <v>1307</v>
      </c>
      <c r="B1324" s="252" t="s">
        <v>275</v>
      </c>
      <c r="C1324" s="824" t="s">
        <v>275</v>
      </c>
      <c r="D1324" s="599" t="s">
        <v>1133</v>
      </c>
      <c r="E1324" s="599" t="s">
        <v>275</v>
      </c>
      <c r="F1324" s="600">
        <v>8</v>
      </c>
      <c r="G1324" s="600">
        <v>80</v>
      </c>
      <c r="H1324" s="600">
        <v>9031</v>
      </c>
      <c r="I1324" s="600" t="s">
        <v>275</v>
      </c>
      <c r="J1324" s="601" t="s">
        <v>926</v>
      </c>
      <c r="K1324" s="601">
        <v>3.8866705060445965</v>
      </c>
      <c r="L1324" s="601">
        <v>0</v>
      </c>
      <c r="M1324" s="601">
        <v>0</v>
      </c>
      <c r="N1324" s="601">
        <v>0</v>
      </c>
      <c r="O1324" s="601">
        <v>4.2829338394104965</v>
      </c>
      <c r="P1324" s="601">
        <v>0.91346613106704821</v>
      </c>
      <c r="Q1324" s="601">
        <v>0</v>
      </c>
      <c r="R1324" s="601">
        <v>0</v>
      </c>
      <c r="S1324" s="601">
        <v>3.1926684082056227E-2</v>
      </c>
      <c r="T1324" s="601">
        <v>0</v>
      </c>
      <c r="U1324" s="601">
        <v>0</v>
      </c>
      <c r="V1324" s="601">
        <v>0</v>
      </c>
      <c r="W1324" s="601">
        <v>0</v>
      </c>
      <c r="X1324" s="601">
        <v>0</v>
      </c>
      <c r="Y1324" s="601">
        <v>0</v>
      </c>
      <c r="Z1324" s="601">
        <v>0</v>
      </c>
      <c r="AA1324" s="601">
        <v>0</v>
      </c>
      <c r="AB1324" s="601" t="s">
        <v>926</v>
      </c>
      <c r="AC1324" s="255" t="s">
        <v>2294</v>
      </c>
      <c r="AD1324" s="254">
        <v>1</v>
      </c>
      <c r="AE1324" s="251" t="s">
        <v>2978</v>
      </c>
      <c r="AF1324" s="260" t="s">
        <v>275</v>
      </c>
      <c r="AG1324" s="252" t="s">
        <v>275</v>
      </c>
      <c r="AH1324" s="602" t="s">
        <v>275</v>
      </c>
      <c r="AI1324" s="260">
        <v>9031</v>
      </c>
      <c r="AJ1324" s="94"/>
    </row>
    <row r="1325" spans="1:36" ht="39" outlineLevel="1" x14ac:dyDescent="0.3">
      <c r="A1325" s="679">
        <v>1308</v>
      </c>
      <c r="B1325" s="680" t="s">
        <v>275</v>
      </c>
      <c r="C1325" s="825" t="s">
        <v>275</v>
      </c>
      <c r="D1325" s="743" t="s">
        <v>1134</v>
      </c>
      <c r="E1325" s="743" t="s">
        <v>1135</v>
      </c>
      <c r="F1325" s="744" t="s">
        <v>275</v>
      </c>
      <c r="G1325" s="744" t="s">
        <v>275</v>
      </c>
      <c r="H1325" s="744" t="s">
        <v>275</v>
      </c>
      <c r="I1325" s="744">
        <v>952</v>
      </c>
      <c r="J1325" s="745" t="s">
        <v>926</v>
      </c>
      <c r="K1325" s="745" t="s">
        <v>275</v>
      </c>
      <c r="L1325" s="745" t="s">
        <v>275</v>
      </c>
      <c r="M1325" s="745" t="s">
        <v>275</v>
      </c>
      <c r="N1325" s="745" t="s">
        <v>275</v>
      </c>
      <c r="O1325" s="745" t="s">
        <v>275</v>
      </c>
      <c r="P1325" s="745" t="s">
        <v>275</v>
      </c>
      <c r="Q1325" s="745" t="s">
        <v>275</v>
      </c>
      <c r="R1325" s="745" t="s">
        <v>275</v>
      </c>
      <c r="S1325" s="745" t="s">
        <v>275</v>
      </c>
      <c r="T1325" s="745" t="s">
        <v>275</v>
      </c>
      <c r="U1325" s="745" t="s">
        <v>275</v>
      </c>
      <c r="V1325" s="745" t="s">
        <v>275</v>
      </c>
      <c r="W1325" s="745" t="s">
        <v>275</v>
      </c>
      <c r="X1325" s="745" t="s">
        <v>275</v>
      </c>
      <c r="Y1325" s="745" t="s">
        <v>275</v>
      </c>
      <c r="Z1325" s="745" t="s">
        <v>275</v>
      </c>
      <c r="AA1325" s="745" t="s">
        <v>275</v>
      </c>
      <c r="AB1325" s="745" t="s">
        <v>926</v>
      </c>
      <c r="AC1325" s="684" t="s">
        <v>2010</v>
      </c>
      <c r="AD1325" s="683" t="s">
        <v>275</v>
      </c>
      <c r="AE1325" s="679" t="s">
        <v>275</v>
      </c>
      <c r="AF1325" s="687" t="s">
        <v>275</v>
      </c>
      <c r="AG1325" s="680" t="s">
        <v>275</v>
      </c>
      <c r="AH1325" s="686" t="s">
        <v>275</v>
      </c>
      <c r="AI1325" s="687" t="s">
        <v>275</v>
      </c>
      <c r="AJ1325" s="94"/>
    </row>
    <row r="1326" spans="1:36" ht="39" outlineLevel="1" x14ac:dyDescent="0.3">
      <c r="A1326" s="679">
        <v>1309</v>
      </c>
      <c r="B1326" s="680" t="s">
        <v>275</v>
      </c>
      <c r="C1326" s="825" t="s">
        <v>275</v>
      </c>
      <c r="D1326" s="743" t="s">
        <v>1136</v>
      </c>
      <c r="E1326" s="743" t="s">
        <v>1137</v>
      </c>
      <c r="F1326" s="744" t="s">
        <v>275</v>
      </c>
      <c r="G1326" s="744" t="s">
        <v>275</v>
      </c>
      <c r="H1326" s="744" t="s">
        <v>275</v>
      </c>
      <c r="I1326" s="744">
        <v>953</v>
      </c>
      <c r="J1326" s="745" t="s">
        <v>926</v>
      </c>
      <c r="K1326" s="745" t="s">
        <v>275</v>
      </c>
      <c r="L1326" s="745" t="s">
        <v>275</v>
      </c>
      <c r="M1326" s="745" t="s">
        <v>275</v>
      </c>
      <c r="N1326" s="745" t="s">
        <v>275</v>
      </c>
      <c r="O1326" s="745" t="s">
        <v>275</v>
      </c>
      <c r="P1326" s="745" t="s">
        <v>275</v>
      </c>
      <c r="Q1326" s="745" t="s">
        <v>275</v>
      </c>
      <c r="R1326" s="745" t="s">
        <v>275</v>
      </c>
      <c r="S1326" s="745" t="s">
        <v>275</v>
      </c>
      <c r="T1326" s="745" t="s">
        <v>275</v>
      </c>
      <c r="U1326" s="745" t="s">
        <v>275</v>
      </c>
      <c r="V1326" s="745" t="s">
        <v>275</v>
      </c>
      <c r="W1326" s="745" t="s">
        <v>275</v>
      </c>
      <c r="X1326" s="745" t="s">
        <v>275</v>
      </c>
      <c r="Y1326" s="745" t="s">
        <v>275</v>
      </c>
      <c r="Z1326" s="745" t="s">
        <v>275</v>
      </c>
      <c r="AA1326" s="745" t="s">
        <v>275</v>
      </c>
      <c r="AB1326" s="745" t="s">
        <v>926</v>
      </c>
      <c r="AC1326" s="684" t="s">
        <v>2010</v>
      </c>
      <c r="AD1326" s="683" t="s">
        <v>275</v>
      </c>
      <c r="AE1326" s="679" t="s">
        <v>275</v>
      </c>
      <c r="AF1326" s="687" t="s">
        <v>275</v>
      </c>
      <c r="AG1326" s="680" t="s">
        <v>275</v>
      </c>
      <c r="AH1326" s="686" t="s">
        <v>275</v>
      </c>
      <c r="AI1326" s="687" t="s">
        <v>275</v>
      </c>
      <c r="AJ1326" s="94"/>
    </row>
    <row r="1327" spans="1:36" ht="52" outlineLevel="1" x14ac:dyDescent="0.3">
      <c r="A1327" s="165">
        <v>1310</v>
      </c>
      <c r="B1327" s="166" t="s">
        <v>275</v>
      </c>
      <c r="C1327" s="166" t="s">
        <v>275</v>
      </c>
      <c r="D1327" s="598" t="s">
        <v>1138</v>
      </c>
      <c r="E1327" s="308" t="s">
        <v>1139</v>
      </c>
      <c r="F1327" s="309">
        <v>9</v>
      </c>
      <c r="G1327" s="309">
        <v>91</v>
      </c>
      <c r="H1327" s="309">
        <v>955</v>
      </c>
      <c r="I1327" s="309">
        <v>955</v>
      </c>
      <c r="J1327" s="310" t="s">
        <v>926</v>
      </c>
      <c r="K1327" s="310">
        <v>0</v>
      </c>
      <c r="L1327" s="310">
        <v>0</v>
      </c>
      <c r="M1327" s="310">
        <v>0</v>
      </c>
      <c r="N1327" s="310">
        <v>0</v>
      </c>
      <c r="O1327" s="310">
        <v>0</v>
      </c>
      <c r="P1327" s="310">
        <v>2.6950882689477962</v>
      </c>
      <c r="Q1327" s="310">
        <v>0</v>
      </c>
      <c r="R1327" s="310">
        <v>0</v>
      </c>
      <c r="S1327" s="310">
        <v>1.4440607190658507E-2</v>
      </c>
      <c r="T1327" s="310">
        <v>5.9158192253004185E-2</v>
      </c>
      <c r="U1327" s="310">
        <v>0</v>
      </c>
      <c r="V1327" s="310">
        <v>0</v>
      </c>
      <c r="W1327" s="310">
        <v>0</v>
      </c>
      <c r="X1327" s="310">
        <v>0</v>
      </c>
      <c r="Y1327" s="310">
        <v>0</v>
      </c>
      <c r="Z1327" s="310">
        <v>0</v>
      </c>
      <c r="AA1327" s="310">
        <v>0</v>
      </c>
      <c r="AB1327" s="310" t="s">
        <v>926</v>
      </c>
      <c r="AC1327" s="240" t="s">
        <v>1923</v>
      </c>
      <c r="AD1327" s="241">
        <f>AD1348</f>
        <v>1</v>
      </c>
      <c r="AE1327" s="193" t="s">
        <v>2979</v>
      </c>
      <c r="AF1327" s="192" t="s">
        <v>275</v>
      </c>
      <c r="AG1327" s="191" t="s">
        <v>2846</v>
      </c>
      <c r="AH1327" s="194" t="s">
        <v>275</v>
      </c>
      <c r="AI1327" s="169" t="s">
        <v>275</v>
      </c>
      <c r="AJ1327" s="94"/>
    </row>
    <row r="1328" spans="1:36" ht="78" outlineLevel="1" x14ac:dyDescent="0.3">
      <c r="A1328" s="165">
        <v>1311</v>
      </c>
      <c r="B1328" s="166" t="s">
        <v>923</v>
      </c>
      <c r="C1328" s="293" t="s">
        <v>75</v>
      </c>
      <c r="D1328" s="187" t="s">
        <v>1140</v>
      </c>
      <c r="E1328" s="188" t="s">
        <v>4068</v>
      </c>
      <c r="F1328" s="189">
        <v>9</v>
      </c>
      <c r="G1328" s="190">
        <v>90</v>
      </c>
      <c r="H1328" s="190">
        <v>1130</v>
      </c>
      <c r="I1328" s="190">
        <v>1130</v>
      </c>
      <c r="J1328" s="170" t="s">
        <v>925</v>
      </c>
      <c r="K1328" s="170">
        <v>0.50844940571105612</v>
      </c>
      <c r="L1328" s="170">
        <v>1.4513143736116579E-3</v>
      </c>
      <c r="M1328" s="170">
        <v>0</v>
      </c>
      <c r="N1328" s="170">
        <v>9.1867981458310304</v>
      </c>
      <c r="O1328" s="170">
        <v>9.201317128510739E-3</v>
      </c>
      <c r="P1328" s="170">
        <v>0</v>
      </c>
      <c r="Q1328" s="170">
        <v>0</v>
      </c>
      <c r="R1328" s="170">
        <v>0</v>
      </c>
      <c r="S1328" s="170">
        <v>1.8191741376149817E-2</v>
      </c>
      <c r="T1328" s="170">
        <v>1.0237114935042428E-4</v>
      </c>
      <c r="U1328" s="170">
        <v>0</v>
      </c>
      <c r="V1328" s="170">
        <v>0</v>
      </c>
      <c r="W1328" s="170">
        <v>6.1010898682084562</v>
      </c>
      <c r="X1328" s="170">
        <v>0</v>
      </c>
      <c r="Y1328" s="170">
        <v>0</v>
      </c>
      <c r="Z1328" s="170">
        <v>0</v>
      </c>
      <c r="AA1328" s="170">
        <v>0</v>
      </c>
      <c r="AB1328" s="170" t="s">
        <v>925</v>
      </c>
      <c r="AC1328" s="240" t="s">
        <v>1923</v>
      </c>
      <c r="AD1328" s="241" t="s">
        <v>275</v>
      </c>
      <c r="AE1328" s="193" t="s">
        <v>275</v>
      </c>
      <c r="AF1328" s="192" t="s">
        <v>275</v>
      </c>
      <c r="AG1328" s="191" t="s">
        <v>275</v>
      </c>
      <c r="AH1328" s="194" t="s">
        <v>275</v>
      </c>
      <c r="AI1328" s="169" t="s">
        <v>275</v>
      </c>
      <c r="AJ1328" s="94"/>
    </row>
    <row r="1329" spans="1:36" ht="26" outlineLevel="1" x14ac:dyDescent="0.3">
      <c r="A1329" s="145">
        <v>1312</v>
      </c>
      <c r="B1329" s="146" t="s">
        <v>923</v>
      </c>
      <c r="C1329" s="146" t="s">
        <v>76</v>
      </c>
      <c r="D1329" s="145" t="s">
        <v>2305</v>
      </c>
      <c r="E1329" s="814" t="s">
        <v>275</v>
      </c>
      <c r="F1329" s="815" t="s">
        <v>275</v>
      </c>
      <c r="G1329" s="815" t="s">
        <v>275</v>
      </c>
      <c r="H1329" s="816" t="s">
        <v>275</v>
      </c>
      <c r="I1329" s="816" t="s">
        <v>275</v>
      </c>
      <c r="J1329" s="150" t="s">
        <v>925</v>
      </c>
      <c r="K1329" s="150">
        <f>K1331+K1333*$AD$1333+K1334*$AD$1334+K1335*$AD$1335+K1336*$AD$1336+K1337*$AD$1337+K1338*$AD$1338+K1339*$AD$1339+K1340*$AD$1340+K1341*$AD$1341+K1342*$AD$1342+K1344*$AD$1344+K1345*$AD$1345+K1346*$AD$1346+K1347*$AD$1347+K1348*$AD$1348+K1349*$AD$1349+K1350*$AD$1350+K1351*$AD$1351+K1353*$AD$1353+K1354*$AD$1354+K1355*$AD$1355+K1356*$AD$1356+K1358*$AD$1358+K1360*$AD$1360+K1361*$AD$1361</f>
        <v>164.81984502260411</v>
      </c>
      <c r="L1329" s="150">
        <f t="shared" ref="L1329:AA1329" si="530">L1331+L1333*$AD$1333+L1334*$AD$1334+L1335*$AD$1335+L1336*$AD$1336+L1337*$AD$1337+L1338*$AD$1338+L1339*$AD$1339+L1340*$AD$1340+L1341*$AD$1341+L1342*$AD$1342+L1344*$AD$1344+L1345*$AD$1345+L1346*$AD$1346+L1347*$AD$1347+L1348*$AD$1348+L1349*$AD$1349+L1350*$AD$1350+L1351*$AD$1351+L1353*$AD$1353+L1354*$AD$1354+L1355*$AD$1355+L1356*$AD$1356+L1358*$AD$1358+L1360*$AD$1360+L1361*$AD$1361</f>
        <v>476.22909749034039</v>
      </c>
      <c r="M1329" s="150">
        <f t="shared" si="530"/>
        <v>25.806006819931604</v>
      </c>
      <c r="N1329" s="150">
        <f t="shared" si="530"/>
        <v>204.55883990163366</v>
      </c>
      <c r="O1329" s="150">
        <f t="shared" si="530"/>
        <v>141.82200664021752</v>
      </c>
      <c r="P1329" s="150">
        <f t="shared" si="530"/>
        <v>149.95234174700644</v>
      </c>
      <c r="Q1329" s="150">
        <f t="shared" si="530"/>
        <v>386.24456005521665</v>
      </c>
      <c r="R1329" s="150">
        <f t="shared" si="530"/>
        <v>333.72140293820235</v>
      </c>
      <c r="S1329" s="150">
        <f t="shared" si="530"/>
        <v>41.038008398135737</v>
      </c>
      <c r="T1329" s="150">
        <f t="shared" si="530"/>
        <v>329.157639008785</v>
      </c>
      <c r="U1329" s="150">
        <f t="shared" si="530"/>
        <v>468.40054314960435</v>
      </c>
      <c r="V1329" s="150">
        <f t="shared" si="530"/>
        <v>245.44996291454291</v>
      </c>
      <c r="W1329" s="150">
        <f t="shared" si="530"/>
        <v>84.32432942445665</v>
      </c>
      <c r="X1329" s="150">
        <f t="shared" si="530"/>
        <v>67.432415009030933</v>
      </c>
      <c r="Y1329" s="150">
        <f t="shared" si="530"/>
        <v>420.83030286583198</v>
      </c>
      <c r="Z1329" s="150">
        <f t="shared" si="530"/>
        <v>59.865519874292268</v>
      </c>
      <c r="AA1329" s="150">
        <f t="shared" si="530"/>
        <v>79.092034462081045</v>
      </c>
      <c r="AB1329" s="150" t="s">
        <v>925</v>
      </c>
      <c r="AC1329" s="245" t="s">
        <v>2302</v>
      </c>
      <c r="AD1329" s="247" t="s">
        <v>275</v>
      </c>
      <c r="AE1329" s="248" t="s">
        <v>275</v>
      </c>
      <c r="AF1329" s="249" t="s">
        <v>275</v>
      </c>
      <c r="AG1329" s="148" t="s">
        <v>275</v>
      </c>
      <c r="AH1329" s="250" t="s">
        <v>275</v>
      </c>
      <c r="AI1329" s="149" t="s">
        <v>275</v>
      </c>
      <c r="AJ1329" s="94"/>
    </row>
    <row r="1330" spans="1:36" outlineLevel="1" x14ac:dyDescent="0.3">
      <c r="A1330" s="145">
        <v>1313</v>
      </c>
      <c r="B1330" s="146" t="s">
        <v>923</v>
      </c>
      <c r="C1330" s="146" t="s">
        <v>76</v>
      </c>
      <c r="D1330" s="145" t="s">
        <v>2303</v>
      </c>
      <c r="E1330" s="814" t="s">
        <v>275</v>
      </c>
      <c r="F1330" s="815" t="s">
        <v>275</v>
      </c>
      <c r="G1330" s="815" t="s">
        <v>275</v>
      </c>
      <c r="H1330" s="816" t="s">
        <v>275</v>
      </c>
      <c r="I1330" s="816" t="s">
        <v>275</v>
      </c>
      <c r="J1330" s="150" t="s">
        <v>925</v>
      </c>
      <c r="K1330" s="150">
        <f t="shared" ref="K1330" si="531">K1331+K1336</f>
        <v>135.11455230954641</v>
      </c>
      <c r="L1330" s="150">
        <f t="shared" ref="L1330:AA1330" si="532">L1331+L1336</f>
        <v>441.04853940271494</v>
      </c>
      <c r="M1330" s="150">
        <f t="shared" si="532"/>
        <v>18.089150951330645</v>
      </c>
      <c r="N1330" s="150">
        <f t="shared" si="532"/>
        <v>74.443776173549352</v>
      </c>
      <c r="O1330" s="150">
        <f t="shared" si="532"/>
        <v>117.61415419824432</v>
      </c>
      <c r="P1330" s="150">
        <f t="shared" si="532"/>
        <v>120.404266463715</v>
      </c>
      <c r="Q1330" s="150">
        <f t="shared" si="532"/>
        <v>268.05210538984659</v>
      </c>
      <c r="R1330" s="150">
        <f t="shared" si="532"/>
        <v>225.10748024471292</v>
      </c>
      <c r="S1330" s="150">
        <f t="shared" si="532"/>
        <v>31.17442668321544</v>
      </c>
      <c r="T1330" s="150">
        <f t="shared" si="532"/>
        <v>236.34907375678833</v>
      </c>
      <c r="U1330" s="150">
        <f t="shared" si="532"/>
        <v>224.69771676058164</v>
      </c>
      <c r="V1330" s="150">
        <f t="shared" si="532"/>
        <v>60.371021189855199</v>
      </c>
      <c r="W1330" s="150">
        <f t="shared" si="532"/>
        <v>73.364436993912918</v>
      </c>
      <c r="X1330" s="150">
        <f t="shared" si="532"/>
        <v>12.875991767097872</v>
      </c>
      <c r="Y1330" s="150">
        <f t="shared" si="532"/>
        <v>331.49528261860132</v>
      </c>
      <c r="Z1330" s="150">
        <f t="shared" si="532"/>
        <v>56.655846752785571</v>
      </c>
      <c r="AA1330" s="150">
        <f t="shared" si="532"/>
        <v>21.375489283965624</v>
      </c>
      <c r="AB1330" s="150" t="s">
        <v>925</v>
      </c>
      <c r="AC1330" s="245" t="s">
        <v>2304</v>
      </c>
      <c r="AD1330" s="247" t="s">
        <v>275</v>
      </c>
      <c r="AE1330" s="248" t="s">
        <v>275</v>
      </c>
      <c r="AF1330" s="249" t="s">
        <v>275</v>
      </c>
      <c r="AG1330" s="148" t="s">
        <v>275</v>
      </c>
      <c r="AH1330" s="250" t="s">
        <v>275</v>
      </c>
      <c r="AI1330" s="149" t="s">
        <v>275</v>
      </c>
      <c r="AJ1330" s="94"/>
    </row>
    <row r="1331" spans="1:36" ht="78" outlineLevel="1" x14ac:dyDescent="0.3">
      <c r="A1331" s="165">
        <v>1314</v>
      </c>
      <c r="B1331" s="166" t="s">
        <v>275</v>
      </c>
      <c r="C1331" s="293" t="s">
        <v>76</v>
      </c>
      <c r="D1331" s="187" t="s">
        <v>1141</v>
      </c>
      <c r="E1331" s="188" t="s">
        <v>4069</v>
      </c>
      <c r="F1331" s="189">
        <v>9</v>
      </c>
      <c r="G1331" s="190">
        <v>90</v>
      </c>
      <c r="H1331" s="190">
        <v>882</v>
      </c>
      <c r="I1331" s="190">
        <v>882</v>
      </c>
      <c r="J1331" s="170" t="s">
        <v>925</v>
      </c>
      <c r="K1331" s="170">
        <v>125.60303105522915</v>
      </c>
      <c r="L1331" s="170">
        <v>424.61645449408945</v>
      </c>
      <c r="M1331" s="170">
        <v>17.828204040721705</v>
      </c>
      <c r="N1331" s="170">
        <v>70.38747724083531</v>
      </c>
      <c r="O1331" s="170">
        <v>116.14031538795915</v>
      </c>
      <c r="P1331" s="170">
        <v>99.782477747612617</v>
      </c>
      <c r="Q1331" s="170">
        <v>221.93789930502905</v>
      </c>
      <c r="R1331" s="170">
        <v>160.17278698245073</v>
      </c>
      <c r="S1331" s="170">
        <v>30.72267475092999</v>
      </c>
      <c r="T1331" s="170">
        <v>221.42943220759173</v>
      </c>
      <c r="U1331" s="170">
        <v>175.11397527117052</v>
      </c>
      <c r="V1331" s="170">
        <v>58.916143234481574</v>
      </c>
      <c r="W1331" s="170">
        <v>65.548521008970425</v>
      </c>
      <c r="X1331" s="170">
        <v>11.505039219881027</v>
      </c>
      <c r="Y1331" s="170">
        <v>267.93247906473147</v>
      </c>
      <c r="Z1331" s="170">
        <v>55.82476577859677</v>
      </c>
      <c r="AA1331" s="170">
        <v>21.375489283965624</v>
      </c>
      <c r="AB1331" s="170" t="s">
        <v>925</v>
      </c>
      <c r="AC1331" s="240" t="s">
        <v>1923</v>
      </c>
      <c r="AD1331" s="241" t="s">
        <v>275</v>
      </c>
      <c r="AE1331" s="193" t="s">
        <v>2853</v>
      </c>
      <c r="AF1331" s="192" t="s">
        <v>275</v>
      </c>
      <c r="AG1331" s="191" t="s">
        <v>2848</v>
      </c>
      <c r="AH1331" s="375" t="s">
        <v>2847</v>
      </c>
      <c r="AI1331" s="169" t="s">
        <v>275</v>
      </c>
      <c r="AJ1331" s="94"/>
    </row>
    <row r="1332" spans="1:36" ht="26" outlineLevel="1" x14ac:dyDescent="0.3">
      <c r="A1332" s="376">
        <v>1315</v>
      </c>
      <c r="B1332" s="377" t="s">
        <v>275</v>
      </c>
      <c r="C1332" s="377" t="s">
        <v>275</v>
      </c>
      <c r="D1332" s="376" t="s">
        <v>1142</v>
      </c>
      <c r="E1332" s="611" t="s">
        <v>1142</v>
      </c>
      <c r="F1332" s="379" t="s">
        <v>275</v>
      </c>
      <c r="G1332" s="379" t="s">
        <v>275</v>
      </c>
      <c r="H1332" s="379">
        <v>883</v>
      </c>
      <c r="I1332" s="379">
        <v>883</v>
      </c>
      <c r="J1332" s="380" t="s">
        <v>925</v>
      </c>
      <c r="K1332" s="380" t="s">
        <v>275</v>
      </c>
      <c r="L1332" s="380" t="s">
        <v>275</v>
      </c>
      <c r="M1332" s="380" t="s">
        <v>275</v>
      </c>
      <c r="N1332" s="380" t="s">
        <v>275</v>
      </c>
      <c r="O1332" s="380" t="s">
        <v>275</v>
      </c>
      <c r="P1332" s="380" t="s">
        <v>275</v>
      </c>
      <c r="Q1332" s="380" t="s">
        <v>275</v>
      </c>
      <c r="R1332" s="380" t="s">
        <v>275</v>
      </c>
      <c r="S1332" s="380" t="s">
        <v>275</v>
      </c>
      <c r="T1332" s="380" t="s">
        <v>275</v>
      </c>
      <c r="U1332" s="380" t="s">
        <v>275</v>
      </c>
      <c r="V1332" s="380" t="s">
        <v>275</v>
      </c>
      <c r="W1332" s="380" t="s">
        <v>275</v>
      </c>
      <c r="X1332" s="380" t="s">
        <v>275</v>
      </c>
      <c r="Y1332" s="380" t="s">
        <v>275</v>
      </c>
      <c r="Z1332" s="380" t="s">
        <v>275</v>
      </c>
      <c r="AA1332" s="380" t="s">
        <v>275</v>
      </c>
      <c r="AB1332" s="380" t="s">
        <v>275</v>
      </c>
      <c r="AC1332" s="611" t="s">
        <v>932</v>
      </c>
      <c r="AD1332" s="382" t="s">
        <v>275</v>
      </c>
      <c r="AE1332" s="383" t="s">
        <v>275</v>
      </c>
      <c r="AF1332" s="384" t="s">
        <v>275</v>
      </c>
      <c r="AG1332" s="381" t="s">
        <v>275</v>
      </c>
      <c r="AH1332" s="385" t="s">
        <v>275</v>
      </c>
      <c r="AI1332" s="386" t="s">
        <v>275</v>
      </c>
      <c r="AJ1332" s="94"/>
    </row>
    <row r="1333" spans="1:36" ht="91" outlineLevel="1" x14ac:dyDescent="0.3">
      <c r="A1333" s="165">
        <v>1316</v>
      </c>
      <c r="B1333" s="166" t="s">
        <v>275</v>
      </c>
      <c r="C1333" s="293" t="s">
        <v>275</v>
      </c>
      <c r="D1333" s="187" t="s">
        <v>1143</v>
      </c>
      <c r="E1333" s="188" t="s">
        <v>4070</v>
      </c>
      <c r="F1333" s="189">
        <v>9</v>
      </c>
      <c r="G1333" s="190">
        <v>90</v>
      </c>
      <c r="H1333" s="190">
        <v>894</v>
      </c>
      <c r="I1333" s="190">
        <v>894</v>
      </c>
      <c r="J1333" s="170" t="s">
        <v>926</v>
      </c>
      <c r="K1333" s="170">
        <v>0.4581703330675545</v>
      </c>
      <c r="L1333" s="170">
        <v>2.6745878341046119</v>
      </c>
      <c r="M1333" s="170">
        <v>0.22316047999055649</v>
      </c>
      <c r="N1333" s="170">
        <v>5.7090455660580508</v>
      </c>
      <c r="O1333" s="170">
        <v>0.72858469723832375</v>
      </c>
      <c r="P1333" s="170">
        <v>1.1441939248663335</v>
      </c>
      <c r="Q1333" s="170">
        <v>1.6742235235646705</v>
      </c>
      <c r="R1333" s="170">
        <v>3.2365911246826928</v>
      </c>
      <c r="S1333" s="170">
        <v>0.2508546775555569</v>
      </c>
      <c r="T1333" s="170">
        <v>1.8171570081119122</v>
      </c>
      <c r="U1333" s="170">
        <v>31.165027585601525</v>
      </c>
      <c r="V1333" s="170">
        <v>12.071866844055069</v>
      </c>
      <c r="W1333" s="170">
        <v>0.36959685068532661</v>
      </c>
      <c r="X1333" s="170">
        <v>6.7206293520973848E-2</v>
      </c>
      <c r="Y1333" s="170">
        <v>2.53859944135383</v>
      </c>
      <c r="Z1333" s="170">
        <v>9.5561233387217351E-2</v>
      </c>
      <c r="AA1333" s="170">
        <v>0.12403055225304252</v>
      </c>
      <c r="AB1333" s="170" t="s">
        <v>926</v>
      </c>
      <c r="AC1333" s="240" t="s">
        <v>1923</v>
      </c>
      <c r="AD1333" s="241">
        <f>1/0.45</f>
        <v>2.2222222222222223</v>
      </c>
      <c r="AE1333" s="193" t="s">
        <v>2837</v>
      </c>
      <c r="AF1333" s="374" t="s">
        <v>2838</v>
      </c>
      <c r="AG1333" s="191" t="s">
        <v>2520</v>
      </c>
      <c r="AH1333" s="375" t="s">
        <v>2517</v>
      </c>
      <c r="AI1333" s="169" t="s">
        <v>275</v>
      </c>
      <c r="AJ1333" s="94"/>
    </row>
    <row r="1334" spans="1:36" ht="91" outlineLevel="1" x14ac:dyDescent="0.3">
      <c r="A1334" s="165">
        <v>1317</v>
      </c>
      <c r="B1334" s="166" t="s">
        <v>275</v>
      </c>
      <c r="C1334" s="293" t="s">
        <v>275</v>
      </c>
      <c r="D1334" s="187" t="s">
        <v>1144</v>
      </c>
      <c r="E1334" s="188" t="s">
        <v>4071</v>
      </c>
      <c r="F1334" s="189">
        <v>9</v>
      </c>
      <c r="G1334" s="190">
        <v>90</v>
      </c>
      <c r="H1334" s="190">
        <v>889</v>
      </c>
      <c r="I1334" s="190">
        <v>889</v>
      </c>
      <c r="J1334" s="170" t="s">
        <v>926</v>
      </c>
      <c r="K1334" s="170">
        <v>7.2920723144423535E-2</v>
      </c>
      <c r="L1334" s="170">
        <v>2.0367624856063755</v>
      </c>
      <c r="M1334" s="170">
        <v>0.26790687340914626</v>
      </c>
      <c r="N1334" s="170">
        <v>2.5772355413253845</v>
      </c>
      <c r="O1334" s="170">
        <v>0.56784055295252889</v>
      </c>
      <c r="P1334" s="170">
        <v>0.33597686993909859</v>
      </c>
      <c r="Q1334" s="170">
        <v>0.75675893005587724</v>
      </c>
      <c r="R1334" s="170">
        <v>1.183066043756597</v>
      </c>
      <c r="S1334" s="170">
        <v>4.1446412926973694E-2</v>
      </c>
      <c r="T1334" s="170">
        <v>0.47178109977146371</v>
      </c>
      <c r="U1334" s="170">
        <v>2.7566776974446126</v>
      </c>
      <c r="V1334" s="170">
        <v>6.7699656058382347</v>
      </c>
      <c r="W1334" s="170">
        <v>5.9152016378767637E-2</v>
      </c>
      <c r="X1334" s="170">
        <v>0.56397164735930316</v>
      </c>
      <c r="Y1334" s="170">
        <v>0.68928728010686158</v>
      </c>
      <c r="Z1334" s="170">
        <v>0.26091167844994356</v>
      </c>
      <c r="AA1334" s="170">
        <v>7.7397079899203636E-2</v>
      </c>
      <c r="AB1334" s="170" t="s">
        <v>926</v>
      </c>
      <c r="AC1334" s="240" t="s">
        <v>1923</v>
      </c>
      <c r="AD1334" s="241">
        <f>1/0.45</f>
        <v>2.2222222222222223</v>
      </c>
      <c r="AE1334" s="193" t="s">
        <v>2839</v>
      </c>
      <c r="AF1334" s="374" t="s">
        <v>2838</v>
      </c>
      <c r="AG1334" s="191" t="s">
        <v>2520</v>
      </c>
      <c r="AH1334" s="375" t="s">
        <v>2517</v>
      </c>
      <c r="AI1334" s="169" t="s">
        <v>275</v>
      </c>
      <c r="AJ1334" s="94"/>
    </row>
    <row r="1335" spans="1:36" ht="78" outlineLevel="1" x14ac:dyDescent="0.3">
      <c r="A1335" s="165">
        <v>1318</v>
      </c>
      <c r="B1335" s="166" t="s">
        <v>275</v>
      </c>
      <c r="C1335" s="166" t="s">
        <v>275</v>
      </c>
      <c r="D1335" s="165" t="s">
        <v>1145</v>
      </c>
      <c r="E1335" s="188" t="s">
        <v>4072</v>
      </c>
      <c r="F1335" s="189">
        <v>9</v>
      </c>
      <c r="G1335" s="190">
        <v>90</v>
      </c>
      <c r="H1335" s="190">
        <v>897</v>
      </c>
      <c r="I1335" s="190">
        <v>897</v>
      </c>
      <c r="J1335" s="170" t="s">
        <v>926</v>
      </c>
      <c r="K1335" s="170">
        <v>1.7200643038303336</v>
      </c>
      <c r="L1335" s="170">
        <v>0.89620227664340191</v>
      </c>
      <c r="M1335" s="170">
        <v>0.52176699945533989</v>
      </c>
      <c r="N1335" s="170">
        <v>5.0516646334403097</v>
      </c>
      <c r="O1335" s="170">
        <v>1.5695017033504162</v>
      </c>
      <c r="P1335" s="170">
        <v>0.66716147150683747</v>
      </c>
      <c r="Q1335" s="170">
        <v>1.628342938864801</v>
      </c>
      <c r="R1335" s="170">
        <v>1.1038194231156633</v>
      </c>
      <c r="S1335" s="170">
        <v>0.33057129114413381</v>
      </c>
      <c r="T1335" s="170">
        <v>0.80834275432164671</v>
      </c>
      <c r="U1335" s="170">
        <v>3.3480317336018808</v>
      </c>
      <c r="V1335" s="170">
        <v>9.6063855104052021</v>
      </c>
      <c r="W1335" s="170">
        <v>0.82926409248874167</v>
      </c>
      <c r="X1335" s="170">
        <v>5.429924126166477</v>
      </c>
      <c r="Y1335" s="170">
        <v>1.1852969990596913</v>
      </c>
      <c r="Z1335" s="170">
        <v>0.21125901580787618</v>
      </c>
      <c r="AA1335" s="170">
        <v>4.5020090068352649</v>
      </c>
      <c r="AB1335" s="170" t="s">
        <v>926</v>
      </c>
      <c r="AC1335" s="240" t="s">
        <v>1923</v>
      </c>
      <c r="AD1335" s="241">
        <f>1/0.13</f>
        <v>7.6923076923076916</v>
      </c>
      <c r="AE1335" s="193" t="s">
        <v>2842</v>
      </c>
      <c r="AF1335" s="374" t="s">
        <v>2841</v>
      </c>
      <c r="AG1335" s="191" t="s">
        <v>2520</v>
      </c>
      <c r="AH1335" s="375" t="s">
        <v>2517</v>
      </c>
      <c r="AI1335" s="169" t="s">
        <v>275</v>
      </c>
      <c r="AJ1335" s="94"/>
    </row>
    <row r="1336" spans="1:36" ht="65" outlineLevel="1" x14ac:dyDescent="0.3">
      <c r="A1336" s="165">
        <v>1319</v>
      </c>
      <c r="B1336" s="166" t="s">
        <v>275</v>
      </c>
      <c r="C1336" s="293" t="s">
        <v>275</v>
      </c>
      <c r="D1336" s="187" t="s">
        <v>1146</v>
      </c>
      <c r="E1336" s="188" t="s">
        <v>4073</v>
      </c>
      <c r="F1336" s="189">
        <v>9</v>
      </c>
      <c r="G1336" s="190">
        <v>90</v>
      </c>
      <c r="H1336" s="190">
        <v>888</v>
      </c>
      <c r="I1336" s="190">
        <v>888</v>
      </c>
      <c r="J1336" s="170" t="s">
        <v>926</v>
      </c>
      <c r="K1336" s="170">
        <v>9.5115212543172731</v>
      </c>
      <c r="L1336" s="170">
        <v>16.432084908625512</v>
      </c>
      <c r="M1336" s="170">
        <v>0.26094691060893921</v>
      </c>
      <c r="N1336" s="170">
        <v>4.0562989327140375</v>
      </c>
      <c r="O1336" s="170">
        <v>1.4738388102851765</v>
      </c>
      <c r="P1336" s="170">
        <v>20.62178871610238</v>
      </c>
      <c r="Q1336" s="170">
        <v>46.114206084817546</v>
      </c>
      <c r="R1336" s="170">
        <v>64.934693262262186</v>
      </c>
      <c r="S1336" s="170">
        <v>0.4517519322854513</v>
      </c>
      <c r="T1336" s="170">
        <v>14.919641549196598</v>
      </c>
      <c r="U1336" s="170">
        <v>49.583741489411125</v>
      </c>
      <c r="V1336" s="170">
        <v>1.4548779553736269</v>
      </c>
      <c r="W1336" s="170">
        <v>7.8159159849424933</v>
      </c>
      <c r="X1336" s="170">
        <v>1.3709525472168451</v>
      </c>
      <c r="Y1336" s="170">
        <v>63.562803553869884</v>
      </c>
      <c r="Z1336" s="170">
        <v>0.83108097418880023</v>
      </c>
      <c r="AA1336" s="170">
        <v>0</v>
      </c>
      <c r="AB1336" s="170" t="s">
        <v>926</v>
      </c>
      <c r="AC1336" s="240" t="s">
        <v>1923</v>
      </c>
      <c r="AD1336" s="241">
        <v>1</v>
      </c>
      <c r="AE1336" s="193" t="s">
        <v>2980</v>
      </c>
      <c r="AF1336" s="242">
        <v>0.95</v>
      </c>
      <c r="AG1336" s="191" t="s">
        <v>2923</v>
      </c>
      <c r="AH1336" s="375" t="s">
        <v>2924</v>
      </c>
      <c r="AI1336" s="169" t="s">
        <v>275</v>
      </c>
      <c r="AJ1336" s="94"/>
    </row>
    <row r="1337" spans="1:36" ht="78" outlineLevel="1" x14ac:dyDescent="0.3">
      <c r="A1337" s="165">
        <v>1320</v>
      </c>
      <c r="B1337" s="166" t="s">
        <v>275</v>
      </c>
      <c r="C1337" s="293" t="s">
        <v>275</v>
      </c>
      <c r="D1337" s="187" t="s">
        <v>1147</v>
      </c>
      <c r="E1337" s="188" t="s">
        <v>4074</v>
      </c>
      <c r="F1337" s="189">
        <v>9</v>
      </c>
      <c r="G1337" s="190">
        <v>90</v>
      </c>
      <c r="H1337" s="190">
        <v>895</v>
      </c>
      <c r="I1337" s="190">
        <v>895</v>
      </c>
      <c r="J1337" s="170" t="s">
        <v>926</v>
      </c>
      <c r="K1337" s="170">
        <v>0</v>
      </c>
      <c r="L1337" s="170">
        <v>0.82670950118824171</v>
      </c>
      <c r="M1337" s="170">
        <v>0</v>
      </c>
      <c r="N1337" s="170">
        <v>0</v>
      </c>
      <c r="O1337" s="170">
        <v>2.4863389021139097E-2</v>
      </c>
      <c r="P1337" s="170">
        <v>0</v>
      </c>
      <c r="Q1337" s="170">
        <v>0</v>
      </c>
      <c r="R1337" s="170">
        <v>1.2531393818889025</v>
      </c>
      <c r="S1337" s="170">
        <v>0</v>
      </c>
      <c r="T1337" s="170">
        <v>9.1252235653444272E-2</v>
      </c>
      <c r="U1337" s="170">
        <v>0</v>
      </c>
      <c r="V1337" s="170">
        <v>0</v>
      </c>
      <c r="W1337" s="170">
        <v>0</v>
      </c>
      <c r="X1337" s="170">
        <v>0</v>
      </c>
      <c r="Y1337" s="170">
        <v>0</v>
      </c>
      <c r="Z1337" s="170">
        <v>0</v>
      </c>
      <c r="AA1337" s="170">
        <v>0</v>
      </c>
      <c r="AB1337" s="170" t="s">
        <v>926</v>
      </c>
      <c r="AC1337" s="240" t="s">
        <v>1923</v>
      </c>
      <c r="AD1337" s="241">
        <f>1/0.4</f>
        <v>2.5</v>
      </c>
      <c r="AE1337" s="193" t="s">
        <v>2844</v>
      </c>
      <c r="AF1337" s="374" t="s">
        <v>2840</v>
      </c>
      <c r="AG1337" s="191" t="s">
        <v>2520</v>
      </c>
      <c r="AH1337" s="375" t="s">
        <v>2517</v>
      </c>
      <c r="AI1337" s="169" t="s">
        <v>275</v>
      </c>
      <c r="AJ1337" s="94"/>
    </row>
    <row r="1338" spans="1:36" ht="78" outlineLevel="1" x14ac:dyDescent="0.3">
      <c r="A1338" s="165">
        <v>1321</v>
      </c>
      <c r="B1338" s="166" t="s">
        <v>275</v>
      </c>
      <c r="C1338" s="293" t="s">
        <v>275</v>
      </c>
      <c r="D1338" s="187" t="s">
        <v>2298</v>
      </c>
      <c r="E1338" s="188" t="s">
        <v>4075</v>
      </c>
      <c r="F1338" s="189">
        <v>9</v>
      </c>
      <c r="G1338" s="190">
        <v>90</v>
      </c>
      <c r="H1338" s="190">
        <v>896</v>
      </c>
      <c r="I1338" s="190">
        <v>896</v>
      </c>
      <c r="J1338" s="170" t="s">
        <v>926</v>
      </c>
      <c r="K1338" s="170">
        <v>1.0130681415271058E-2</v>
      </c>
      <c r="L1338" s="170">
        <v>1.7789660821415264E-2</v>
      </c>
      <c r="M1338" s="170">
        <v>0</v>
      </c>
      <c r="N1338" s="170">
        <v>1.6862740924122328E-2</v>
      </c>
      <c r="O1338" s="170">
        <v>4.01132340719008E-6</v>
      </c>
      <c r="P1338" s="170">
        <v>0</v>
      </c>
      <c r="Q1338" s="170">
        <v>1.5417081900020344</v>
      </c>
      <c r="R1338" s="170">
        <v>8.3576143787279338E-3</v>
      </c>
      <c r="S1338" s="170">
        <v>1.5425684177908289E-2</v>
      </c>
      <c r="T1338" s="170">
        <v>1.9908767067373236</v>
      </c>
      <c r="U1338" s="170">
        <v>0</v>
      </c>
      <c r="V1338" s="170">
        <v>0</v>
      </c>
      <c r="W1338" s="170">
        <v>0</v>
      </c>
      <c r="X1338" s="170">
        <v>8.6391341622339679E-4</v>
      </c>
      <c r="Y1338" s="170">
        <v>0.34293875082627107</v>
      </c>
      <c r="Z1338" s="170">
        <v>0</v>
      </c>
      <c r="AA1338" s="170">
        <v>0</v>
      </c>
      <c r="AB1338" s="170" t="s">
        <v>926</v>
      </c>
      <c r="AC1338" s="240" t="s">
        <v>1923</v>
      </c>
      <c r="AD1338" s="241">
        <f>1/0.4</f>
        <v>2.5</v>
      </c>
      <c r="AE1338" s="193" t="s">
        <v>2845</v>
      </c>
      <c r="AF1338" s="374" t="s">
        <v>2840</v>
      </c>
      <c r="AG1338" s="191" t="s">
        <v>2520</v>
      </c>
      <c r="AH1338" s="375" t="s">
        <v>2517</v>
      </c>
      <c r="AI1338" s="169" t="s">
        <v>275</v>
      </c>
      <c r="AJ1338" s="94"/>
    </row>
    <row r="1339" spans="1:36" ht="78" outlineLevel="1" x14ac:dyDescent="0.3">
      <c r="A1339" s="165">
        <v>1322</v>
      </c>
      <c r="B1339" s="166" t="s">
        <v>275</v>
      </c>
      <c r="C1339" s="166" t="s">
        <v>275</v>
      </c>
      <c r="D1339" s="165" t="s">
        <v>1148</v>
      </c>
      <c r="E1339" s="188" t="s">
        <v>4076</v>
      </c>
      <c r="F1339" s="189">
        <v>9</v>
      </c>
      <c r="G1339" s="190">
        <v>90</v>
      </c>
      <c r="H1339" s="190">
        <v>898</v>
      </c>
      <c r="I1339" s="190">
        <v>898</v>
      </c>
      <c r="J1339" s="170" t="s">
        <v>926</v>
      </c>
      <c r="K1339" s="170">
        <v>1.1451630530281747</v>
      </c>
      <c r="L1339" s="170">
        <v>4.924335680000988E-2</v>
      </c>
      <c r="M1339" s="170">
        <v>0.19960534245093695</v>
      </c>
      <c r="N1339" s="170">
        <v>4.8092957281035087</v>
      </c>
      <c r="O1339" s="170">
        <v>0.63214101843079162</v>
      </c>
      <c r="P1339" s="170">
        <v>0.56722821361193665</v>
      </c>
      <c r="Q1339" s="170">
        <v>2.7870800931829685</v>
      </c>
      <c r="R1339" s="170">
        <v>0.94477696399729327</v>
      </c>
      <c r="S1339" s="170">
        <v>0.54730331263210541</v>
      </c>
      <c r="T1339" s="170">
        <v>3.088715278511958</v>
      </c>
      <c r="U1339" s="170">
        <v>4.9443861490341376</v>
      </c>
      <c r="V1339" s="170">
        <v>5.2805521632973882</v>
      </c>
      <c r="W1339" s="170">
        <v>0.20056340834612549</v>
      </c>
      <c r="X1339" s="170">
        <v>0.96953277382676251</v>
      </c>
      <c r="Y1339" s="170">
        <v>2.1775141402597482</v>
      </c>
      <c r="Z1339" s="170">
        <v>4.9518988029707167E-2</v>
      </c>
      <c r="AA1339" s="170">
        <v>1.6684382411563397</v>
      </c>
      <c r="AB1339" s="170" t="s">
        <v>926</v>
      </c>
      <c r="AC1339" s="240" t="s">
        <v>1923</v>
      </c>
      <c r="AD1339" s="241">
        <f>1/0.095</f>
        <v>10.526315789473685</v>
      </c>
      <c r="AE1339" s="193" t="s">
        <v>2852</v>
      </c>
      <c r="AF1339" s="374" t="s">
        <v>2843</v>
      </c>
      <c r="AG1339" s="191" t="s">
        <v>2520</v>
      </c>
      <c r="AH1339" s="375" t="s">
        <v>2517</v>
      </c>
      <c r="AI1339" s="169" t="s">
        <v>275</v>
      </c>
      <c r="AJ1339" s="94"/>
    </row>
    <row r="1340" spans="1:36" ht="91" outlineLevel="1" x14ac:dyDescent="0.3">
      <c r="A1340" s="165">
        <v>1323</v>
      </c>
      <c r="B1340" s="166" t="s">
        <v>275</v>
      </c>
      <c r="C1340" s="614" t="s">
        <v>275</v>
      </c>
      <c r="D1340" s="165" t="s">
        <v>1149</v>
      </c>
      <c r="E1340" s="598" t="s">
        <v>4077</v>
      </c>
      <c r="F1340" s="309">
        <v>8</v>
      </c>
      <c r="G1340" s="309">
        <v>80</v>
      </c>
      <c r="H1340" s="309">
        <v>885</v>
      </c>
      <c r="I1340" s="309">
        <v>885</v>
      </c>
      <c r="J1340" s="310" t="s">
        <v>926</v>
      </c>
      <c r="K1340" s="310">
        <v>6.9772065295286262E-2</v>
      </c>
      <c r="L1340" s="310">
        <v>0.62629862228766331</v>
      </c>
      <c r="M1340" s="310">
        <v>1.4688482167113248E-2</v>
      </c>
      <c r="N1340" s="310">
        <v>0.87386616205828638</v>
      </c>
      <c r="O1340" s="310">
        <v>5.2025519941236047E-2</v>
      </c>
      <c r="P1340" s="310">
        <v>0.30344134684993529</v>
      </c>
      <c r="Q1340" s="310">
        <v>6.5892470852347413</v>
      </c>
      <c r="R1340" s="310">
        <v>13.073943104341467</v>
      </c>
      <c r="S1340" s="310">
        <v>3.596977430057554E-2</v>
      </c>
      <c r="T1340" s="310">
        <v>3.1649949767702408</v>
      </c>
      <c r="U1340" s="310">
        <v>10.368338119564733</v>
      </c>
      <c r="V1340" s="310">
        <v>0.84258640896134629</v>
      </c>
      <c r="W1340" s="310">
        <v>6.3889436897355711E-2</v>
      </c>
      <c r="X1340" s="310">
        <v>0.11085216247577293</v>
      </c>
      <c r="Y1340" s="310">
        <v>9.5012303662971469</v>
      </c>
      <c r="Z1340" s="310">
        <v>2.546919489080467E-2</v>
      </c>
      <c r="AA1340" s="310">
        <v>0</v>
      </c>
      <c r="AB1340" s="310" t="s">
        <v>926</v>
      </c>
      <c r="AC1340" s="240" t="s">
        <v>1923</v>
      </c>
      <c r="AD1340" s="822">
        <v>1</v>
      </c>
      <c r="AE1340" s="193" t="s">
        <v>2981</v>
      </c>
      <c r="AF1340" s="821" t="s">
        <v>2833</v>
      </c>
      <c r="AG1340" s="191" t="s">
        <v>2520</v>
      </c>
      <c r="AH1340" s="375" t="s">
        <v>2517</v>
      </c>
      <c r="AI1340" s="169" t="s">
        <v>275</v>
      </c>
      <c r="AJ1340" s="94"/>
    </row>
    <row r="1341" spans="1:36" ht="143" outlineLevel="1" x14ac:dyDescent="0.3">
      <c r="A1341" s="165">
        <v>1324</v>
      </c>
      <c r="B1341" s="166" t="s">
        <v>275</v>
      </c>
      <c r="C1341" s="343" t="s">
        <v>275</v>
      </c>
      <c r="D1341" s="165" t="s">
        <v>1150</v>
      </c>
      <c r="E1341" s="598" t="s">
        <v>4078</v>
      </c>
      <c r="F1341" s="309">
        <v>8</v>
      </c>
      <c r="G1341" s="309">
        <v>80</v>
      </c>
      <c r="H1341" s="309">
        <v>886</v>
      </c>
      <c r="I1341" s="309">
        <v>886</v>
      </c>
      <c r="J1341" s="310" t="s">
        <v>926</v>
      </c>
      <c r="K1341" s="310">
        <v>1.157651106346578</v>
      </c>
      <c r="L1341" s="310">
        <v>4.4558805112598021</v>
      </c>
      <c r="M1341" s="310">
        <v>8.1468235925262963E-2</v>
      </c>
      <c r="N1341" s="310">
        <v>3.0145837987223181</v>
      </c>
      <c r="O1341" s="310">
        <v>0.47662554431757326</v>
      </c>
      <c r="P1341" s="310">
        <v>4.4110618495074307</v>
      </c>
      <c r="Q1341" s="310">
        <v>14.360350951092407</v>
      </c>
      <c r="R1341" s="310">
        <v>12.452582433637374</v>
      </c>
      <c r="S1341" s="310">
        <v>0.22798377942164103</v>
      </c>
      <c r="T1341" s="310">
        <v>5.4580526938375842</v>
      </c>
      <c r="U1341" s="310">
        <v>10.868408653503092</v>
      </c>
      <c r="V1341" s="310">
        <v>0.8409677791017458</v>
      </c>
      <c r="W1341" s="310">
        <v>0.37345590521034361</v>
      </c>
      <c r="X1341" s="310">
        <v>0.59346221816605993</v>
      </c>
      <c r="Y1341" s="310">
        <v>4.8624743536125878</v>
      </c>
      <c r="Z1341" s="310">
        <v>8.6562729648739539E-2</v>
      </c>
      <c r="AA1341" s="310">
        <v>3.1328142858418131</v>
      </c>
      <c r="AB1341" s="310" t="s">
        <v>926</v>
      </c>
      <c r="AC1341" s="166" t="s">
        <v>1923</v>
      </c>
      <c r="AD1341" s="170">
        <v>1</v>
      </c>
      <c r="AE1341" s="193" t="s">
        <v>2982</v>
      </c>
      <c r="AF1341" s="826" t="s">
        <v>2832</v>
      </c>
      <c r="AG1341" s="191" t="s">
        <v>2520</v>
      </c>
      <c r="AH1341" s="375" t="s">
        <v>2517</v>
      </c>
      <c r="AI1341" s="169" t="s">
        <v>275</v>
      </c>
      <c r="AJ1341" s="94"/>
    </row>
    <row r="1342" spans="1:36" ht="78" outlineLevel="1" x14ac:dyDescent="0.3">
      <c r="A1342" s="165">
        <v>1325</v>
      </c>
      <c r="B1342" s="166" t="s">
        <v>275</v>
      </c>
      <c r="C1342" s="343" t="s">
        <v>275</v>
      </c>
      <c r="D1342" s="165" t="s">
        <v>1151</v>
      </c>
      <c r="E1342" s="598" t="s">
        <v>4079</v>
      </c>
      <c r="F1342" s="309">
        <v>8</v>
      </c>
      <c r="G1342" s="309">
        <v>80</v>
      </c>
      <c r="H1342" s="309">
        <v>887</v>
      </c>
      <c r="I1342" s="309">
        <v>887</v>
      </c>
      <c r="J1342" s="310" t="s">
        <v>926</v>
      </c>
      <c r="K1342" s="310">
        <v>0.13421680058375726</v>
      </c>
      <c r="L1342" s="310">
        <v>4.37137925915376E-3</v>
      </c>
      <c r="M1342" s="310">
        <v>3.1203047225867929E-3</v>
      </c>
      <c r="N1342" s="310">
        <v>0.69215218448979832</v>
      </c>
      <c r="O1342" s="310">
        <v>0.17268395611689494</v>
      </c>
      <c r="P1342" s="310">
        <v>0.13877360998825544</v>
      </c>
      <c r="Q1342" s="310">
        <v>3.4956584615975263E-2</v>
      </c>
      <c r="R1342" s="310">
        <v>0</v>
      </c>
      <c r="S1342" s="310">
        <v>6.0594798446234534E-2</v>
      </c>
      <c r="T1342" s="310">
        <v>4.3071973811810438E-2</v>
      </c>
      <c r="U1342" s="310">
        <v>0</v>
      </c>
      <c r="V1342" s="310">
        <v>0</v>
      </c>
      <c r="W1342" s="310">
        <v>0.17593221350700997</v>
      </c>
      <c r="X1342" s="310">
        <v>1.8539000309710382E-2</v>
      </c>
      <c r="Y1342" s="310">
        <v>0</v>
      </c>
      <c r="Z1342" s="310">
        <v>6.7578089822353869E-5</v>
      </c>
      <c r="AA1342" s="310">
        <v>0</v>
      </c>
      <c r="AB1342" s="310" t="s">
        <v>926</v>
      </c>
      <c r="AC1342" s="166" t="s">
        <v>1923</v>
      </c>
      <c r="AD1342" s="170">
        <v>1</v>
      </c>
      <c r="AE1342" s="193" t="s">
        <v>2983</v>
      </c>
      <c r="AF1342" s="169" t="s">
        <v>275</v>
      </c>
      <c r="AG1342" s="166" t="s">
        <v>2411</v>
      </c>
      <c r="AH1342" s="375" t="s">
        <v>2404</v>
      </c>
      <c r="AI1342" s="169" t="s">
        <v>275</v>
      </c>
      <c r="AJ1342" s="94"/>
    </row>
    <row r="1343" spans="1:36" ht="65" outlineLevel="1" x14ac:dyDescent="0.3">
      <c r="A1343" s="251">
        <v>1326</v>
      </c>
      <c r="B1343" s="252" t="s">
        <v>275</v>
      </c>
      <c r="C1343" s="252" t="s">
        <v>275</v>
      </c>
      <c r="D1343" s="599" t="s">
        <v>1152</v>
      </c>
      <c r="E1343" s="599" t="s">
        <v>275</v>
      </c>
      <c r="F1343" s="600">
        <v>9</v>
      </c>
      <c r="G1343" s="600">
        <v>91</v>
      </c>
      <c r="H1343" s="600">
        <v>9028</v>
      </c>
      <c r="I1343" s="600" t="s">
        <v>275</v>
      </c>
      <c r="J1343" s="601" t="s">
        <v>926</v>
      </c>
      <c r="K1343" s="601">
        <v>9.6283794100173709E-2</v>
      </c>
      <c r="L1343" s="601">
        <v>1.1514012851045634</v>
      </c>
      <c r="M1343" s="601">
        <v>2.3793463571965642E-2</v>
      </c>
      <c r="N1343" s="601">
        <v>1.5468200703923618</v>
      </c>
      <c r="O1343" s="601">
        <v>4.1136442648494559E-2</v>
      </c>
      <c r="P1343" s="601">
        <v>9.4034580271611573E-2</v>
      </c>
      <c r="Q1343" s="601">
        <v>0.10587238095551124</v>
      </c>
      <c r="R1343" s="601">
        <v>0.24774785711923186</v>
      </c>
      <c r="S1343" s="601">
        <v>4.5908058981023583E-2</v>
      </c>
      <c r="T1343" s="601">
        <v>1.3730461043929154</v>
      </c>
      <c r="U1343" s="601">
        <v>1.7737052756356262</v>
      </c>
      <c r="V1343" s="601">
        <v>0.16523649124756321</v>
      </c>
      <c r="W1343" s="601">
        <v>3.2141690357289136E-2</v>
      </c>
      <c r="X1343" s="601">
        <v>0.12022374216185969</v>
      </c>
      <c r="Y1343" s="601">
        <v>0.80455946049472615</v>
      </c>
      <c r="Z1343" s="601">
        <v>1.0519562196124047E-2</v>
      </c>
      <c r="AA1343" s="601">
        <v>0</v>
      </c>
      <c r="AB1343" s="601" t="s">
        <v>926</v>
      </c>
      <c r="AC1343" s="255" t="s">
        <v>2011</v>
      </c>
      <c r="AD1343" s="256" t="s">
        <v>275</v>
      </c>
      <c r="AE1343" s="257" t="s">
        <v>275</v>
      </c>
      <c r="AF1343" s="258" t="s">
        <v>275</v>
      </c>
      <c r="AG1343" s="255" t="s">
        <v>275</v>
      </c>
      <c r="AH1343" s="259" t="s">
        <v>275</v>
      </c>
      <c r="AI1343" s="260">
        <v>9028</v>
      </c>
      <c r="AJ1343" s="94"/>
    </row>
    <row r="1344" spans="1:36" ht="39" outlineLevel="1" x14ac:dyDescent="0.3">
      <c r="A1344" s="261">
        <v>1327</v>
      </c>
      <c r="B1344" s="262" t="s">
        <v>275</v>
      </c>
      <c r="C1344" s="262" t="s">
        <v>275</v>
      </c>
      <c r="D1344" s="737" t="s">
        <v>1153</v>
      </c>
      <c r="E1344" s="737" t="s">
        <v>4080</v>
      </c>
      <c r="F1344" s="738" t="s">
        <v>275</v>
      </c>
      <c r="G1344" s="738" t="s">
        <v>275</v>
      </c>
      <c r="H1344" s="738">
        <v>893</v>
      </c>
      <c r="I1344" s="738">
        <v>893</v>
      </c>
      <c r="J1344" s="739" t="s">
        <v>926</v>
      </c>
      <c r="K1344" s="739">
        <v>9.1469440474586869E-2</v>
      </c>
      <c r="L1344" s="739">
        <v>1.1406175325384691</v>
      </c>
      <c r="M1344" s="739">
        <v>2.2815503238403534E-2</v>
      </c>
      <c r="N1344" s="739">
        <v>1.5468200703923629</v>
      </c>
      <c r="O1344" s="739">
        <v>4.1136442648494642E-2</v>
      </c>
      <c r="P1344" s="739">
        <v>9.4034580271611809E-2</v>
      </c>
      <c r="Q1344" s="739">
        <v>0.10587238095551124</v>
      </c>
      <c r="R1344" s="739">
        <v>0.24774785711923225</v>
      </c>
      <c r="S1344" s="739">
        <v>4.0066428230383526E-2</v>
      </c>
      <c r="T1344" s="739">
        <v>0.20632328836309061</v>
      </c>
      <c r="U1344" s="739">
        <v>1.7737052756356224</v>
      </c>
      <c r="V1344" s="739">
        <v>0.16523649124756323</v>
      </c>
      <c r="W1344" s="739">
        <v>3.1339209449126403E-2</v>
      </c>
      <c r="X1344" s="739">
        <v>0.12022374216185996</v>
      </c>
      <c r="Y1344" s="739">
        <v>0.80455946049472737</v>
      </c>
      <c r="Z1344" s="739">
        <v>1.0519562196124049E-2</v>
      </c>
      <c r="AA1344" s="739">
        <v>0</v>
      </c>
      <c r="AB1344" s="739" t="s">
        <v>926</v>
      </c>
      <c r="AC1344" s="263" t="s">
        <v>1967</v>
      </c>
      <c r="AD1344" s="270">
        <v>1</v>
      </c>
      <c r="AE1344" s="271" t="s">
        <v>2984</v>
      </c>
      <c r="AF1344" s="272" t="s">
        <v>275</v>
      </c>
      <c r="AG1344" s="269" t="s">
        <v>275</v>
      </c>
      <c r="AH1344" s="273" t="s">
        <v>275</v>
      </c>
      <c r="AI1344" s="274">
        <v>9028</v>
      </c>
      <c r="AJ1344" s="94"/>
    </row>
    <row r="1345" spans="1:36" ht="78" outlineLevel="1" x14ac:dyDescent="0.3">
      <c r="A1345" s="261">
        <v>1328</v>
      </c>
      <c r="B1345" s="262" t="s">
        <v>275</v>
      </c>
      <c r="C1345" s="262" t="s">
        <v>275</v>
      </c>
      <c r="D1345" s="737" t="s">
        <v>1154</v>
      </c>
      <c r="E1345" s="827" t="s">
        <v>1155</v>
      </c>
      <c r="F1345" s="738" t="s">
        <v>275</v>
      </c>
      <c r="G1345" s="738" t="s">
        <v>275</v>
      </c>
      <c r="H1345" s="738">
        <v>899</v>
      </c>
      <c r="I1345" s="738">
        <v>899</v>
      </c>
      <c r="J1345" s="739" t="s">
        <v>926</v>
      </c>
      <c r="K1345" s="739">
        <v>5.2904984896559278E-4</v>
      </c>
      <c r="L1345" s="739">
        <v>7.1101665270953077E-3</v>
      </c>
      <c r="M1345" s="739">
        <v>1.0746816852330937E-4</v>
      </c>
      <c r="N1345" s="739">
        <v>0</v>
      </c>
      <c r="O1345" s="739">
        <v>0</v>
      </c>
      <c r="P1345" s="739">
        <v>0</v>
      </c>
      <c r="Q1345" s="739">
        <v>0</v>
      </c>
      <c r="R1345" s="739">
        <v>0</v>
      </c>
      <c r="S1345" s="739">
        <v>9.7213933843768576E-4</v>
      </c>
      <c r="T1345" s="739">
        <v>0.12821129846481585</v>
      </c>
      <c r="U1345" s="739">
        <v>0</v>
      </c>
      <c r="V1345" s="739">
        <v>0</v>
      </c>
      <c r="W1345" s="739">
        <v>2.6455414554816934E-4</v>
      </c>
      <c r="X1345" s="739">
        <v>0</v>
      </c>
      <c r="Y1345" s="739">
        <v>0</v>
      </c>
      <c r="Z1345" s="739">
        <v>0</v>
      </c>
      <c r="AA1345" s="739">
        <v>0</v>
      </c>
      <c r="AB1345" s="739" t="s">
        <v>926</v>
      </c>
      <c r="AC1345" s="263" t="s">
        <v>1967</v>
      </c>
      <c r="AD1345" s="270">
        <f>91.9/8.62</f>
        <v>10.66125290023202</v>
      </c>
      <c r="AE1345" s="271" t="s">
        <v>2860</v>
      </c>
      <c r="AF1345" s="741" t="s">
        <v>275</v>
      </c>
      <c r="AG1345" s="269" t="s">
        <v>2409</v>
      </c>
      <c r="AH1345" s="645" t="s">
        <v>2404</v>
      </c>
      <c r="AI1345" s="274">
        <v>9028</v>
      </c>
      <c r="AJ1345" s="94"/>
    </row>
    <row r="1346" spans="1:36" ht="39" outlineLevel="1" x14ac:dyDescent="0.3">
      <c r="A1346" s="165">
        <v>1329</v>
      </c>
      <c r="B1346" s="166" t="s">
        <v>275</v>
      </c>
      <c r="C1346" s="166" t="s">
        <v>275</v>
      </c>
      <c r="D1346" s="165" t="s">
        <v>1156</v>
      </c>
      <c r="E1346" s="828" t="s">
        <v>4081</v>
      </c>
      <c r="F1346" s="309">
        <v>9</v>
      </c>
      <c r="G1346" s="829">
        <v>91</v>
      </c>
      <c r="H1346" s="829">
        <v>891</v>
      </c>
      <c r="I1346" s="829">
        <v>891</v>
      </c>
      <c r="J1346" s="310" t="s">
        <v>926</v>
      </c>
      <c r="K1346" s="310">
        <v>9.4249296433933288E-2</v>
      </c>
      <c r="L1346" s="310">
        <v>9.6691513550503285E-3</v>
      </c>
      <c r="M1346" s="310">
        <v>1.3745323415045712E-2</v>
      </c>
      <c r="N1346" s="310">
        <v>0.24889499154623254</v>
      </c>
      <c r="O1346" s="310">
        <v>1.6450178884668627E-3</v>
      </c>
      <c r="P1346" s="310">
        <v>2.7884040952308297E-3</v>
      </c>
      <c r="Q1346" s="310">
        <v>0.29761751839951034</v>
      </c>
      <c r="R1346" s="310">
        <v>0</v>
      </c>
      <c r="S1346" s="310">
        <v>3.2225871496728118E-3</v>
      </c>
      <c r="T1346" s="310">
        <v>5.9357662947290271E-3</v>
      </c>
      <c r="U1346" s="310">
        <v>0</v>
      </c>
      <c r="V1346" s="310">
        <v>0</v>
      </c>
      <c r="W1346" s="310">
        <v>4.772476389108945E-3</v>
      </c>
      <c r="X1346" s="310">
        <v>9.9180678579727954E-5</v>
      </c>
      <c r="Y1346" s="310">
        <v>8.0606681386599516E-3</v>
      </c>
      <c r="Z1346" s="310">
        <v>0</v>
      </c>
      <c r="AA1346" s="310">
        <v>0</v>
      </c>
      <c r="AB1346" s="310" t="s">
        <v>926</v>
      </c>
      <c r="AC1346" s="240" t="s">
        <v>1923</v>
      </c>
      <c r="AD1346" s="241">
        <v>1</v>
      </c>
      <c r="AE1346" s="193" t="s">
        <v>2857</v>
      </c>
      <c r="AF1346" s="192" t="s">
        <v>275</v>
      </c>
      <c r="AG1346" s="191" t="s">
        <v>2855</v>
      </c>
      <c r="AH1346" s="375" t="s">
        <v>2854</v>
      </c>
      <c r="AI1346" s="169" t="s">
        <v>275</v>
      </c>
      <c r="AJ1346" s="94"/>
    </row>
    <row r="1347" spans="1:36" ht="65" outlineLevel="1" x14ac:dyDescent="0.3">
      <c r="A1347" s="165">
        <v>1330</v>
      </c>
      <c r="B1347" s="166" t="s">
        <v>275</v>
      </c>
      <c r="C1347" s="166" t="s">
        <v>275</v>
      </c>
      <c r="D1347" s="165" t="s">
        <v>1157</v>
      </c>
      <c r="E1347" s="830" t="s">
        <v>4082</v>
      </c>
      <c r="F1347" s="309">
        <v>9</v>
      </c>
      <c r="G1347" s="829">
        <v>91</v>
      </c>
      <c r="H1347" s="829">
        <v>892</v>
      </c>
      <c r="I1347" s="829">
        <v>892</v>
      </c>
      <c r="J1347" s="310" t="s">
        <v>926</v>
      </c>
      <c r="K1347" s="310">
        <v>6.5872703332652993E-2</v>
      </c>
      <c r="L1347" s="310">
        <v>0.95115145900462905</v>
      </c>
      <c r="M1347" s="310">
        <v>7.6203353249644099E-2</v>
      </c>
      <c r="N1347" s="310">
        <v>0.10056232794747415</v>
      </c>
      <c r="O1347" s="310">
        <v>1.6241551573039012E-2</v>
      </c>
      <c r="P1347" s="310">
        <v>1.9034817134678819E-2</v>
      </c>
      <c r="Q1347" s="310">
        <v>2.4896861034782276</v>
      </c>
      <c r="R1347" s="310">
        <v>9.9878367392242033</v>
      </c>
      <c r="S1347" s="310">
        <v>2.1508680060736939E-2</v>
      </c>
      <c r="T1347" s="310">
        <v>0.54557356791550016</v>
      </c>
      <c r="U1347" s="310">
        <v>10.522994492212288</v>
      </c>
      <c r="V1347" s="310">
        <v>0.86361944756472431</v>
      </c>
      <c r="W1347" s="310">
        <v>3.788992956537908E-2</v>
      </c>
      <c r="X1347" s="310">
        <v>9.2399358197626773E-3</v>
      </c>
      <c r="Y1347" s="310">
        <v>6.463159553691459</v>
      </c>
      <c r="Z1347" s="310">
        <v>1.3740323946444493E-2</v>
      </c>
      <c r="AA1347" s="310">
        <v>0.11847845523901768</v>
      </c>
      <c r="AB1347" s="310" t="s">
        <v>926</v>
      </c>
      <c r="AC1347" s="240" t="s">
        <v>1923</v>
      </c>
      <c r="AD1347" s="241">
        <v>1</v>
      </c>
      <c r="AE1347" s="193" t="s">
        <v>2856</v>
      </c>
      <c r="AF1347" s="192" t="s">
        <v>275</v>
      </c>
      <c r="AG1347" s="191" t="s">
        <v>2855</v>
      </c>
      <c r="AH1347" s="375" t="s">
        <v>2854</v>
      </c>
      <c r="AI1347" s="169" t="s">
        <v>275</v>
      </c>
      <c r="AJ1347" s="94"/>
    </row>
    <row r="1348" spans="1:36" ht="117" outlineLevel="1" x14ac:dyDescent="0.3">
      <c r="A1348" s="165">
        <v>1331</v>
      </c>
      <c r="B1348" s="166" t="s">
        <v>275</v>
      </c>
      <c r="C1348" s="166" t="s">
        <v>275</v>
      </c>
      <c r="D1348" s="165" t="s">
        <v>1158</v>
      </c>
      <c r="E1348" s="828" t="s">
        <v>4083</v>
      </c>
      <c r="F1348" s="309">
        <v>9</v>
      </c>
      <c r="G1348" s="829">
        <v>91</v>
      </c>
      <c r="H1348" s="829">
        <v>901</v>
      </c>
      <c r="I1348" s="829">
        <v>901</v>
      </c>
      <c r="J1348" s="310" t="s">
        <v>926</v>
      </c>
      <c r="K1348" s="310">
        <v>1.1237548330674476</v>
      </c>
      <c r="L1348" s="310">
        <v>6.5403916108638471</v>
      </c>
      <c r="M1348" s="310">
        <v>8.229980050458359E-2</v>
      </c>
      <c r="N1348" s="310">
        <v>9.3537606169279801</v>
      </c>
      <c r="O1348" s="310">
        <v>1.4805526900208856</v>
      </c>
      <c r="P1348" s="310">
        <v>5.702142118459399</v>
      </c>
      <c r="Q1348" s="310">
        <v>41.369868567943925</v>
      </c>
      <c r="R1348" s="310">
        <v>27.808425585847242</v>
      </c>
      <c r="S1348" s="310">
        <v>7.7152584153704518E-2</v>
      </c>
      <c r="T1348" s="310">
        <v>24.749231003901404</v>
      </c>
      <c r="U1348" s="310">
        <v>48.80265726580334</v>
      </c>
      <c r="V1348" s="310">
        <v>5.0430835128425286</v>
      </c>
      <c r="W1348" s="310">
        <v>0.30557366537591857</v>
      </c>
      <c r="X1348" s="310">
        <v>0.12828172645438851</v>
      </c>
      <c r="Y1348" s="310">
        <v>21.576830038429215</v>
      </c>
      <c r="Z1348" s="310">
        <v>3.814892922294804E-2</v>
      </c>
      <c r="AA1348" s="310">
        <v>0.53498490487484296</v>
      </c>
      <c r="AB1348" s="310" t="s">
        <v>926</v>
      </c>
      <c r="AC1348" s="240" t="s">
        <v>1923</v>
      </c>
      <c r="AD1348" s="241">
        <v>1</v>
      </c>
      <c r="AE1348" s="193" t="s">
        <v>2985</v>
      </c>
      <c r="AF1348" s="192" t="s">
        <v>2518</v>
      </c>
      <c r="AG1348" s="191" t="s">
        <v>2925</v>
      </c>
      <c r="AH1348" s="375" t="s">
        <v>2517</v>
      </c>
      <c r="AI1348" s="169" t="s">
        <v>275</v>
      </c>
      <c r="AJ1348" s="94"/>
    </row>
    <row r="1349" spans="1:36" ht="117" outlineLevel="1" x14ac:dyDescent="0.3">
      <c r="A1349" s="165">
        <v>1332</v>
      </c>
      <c r="B1349" s="166" t="s">
        <v>275</v>
      </c>
      <c r="C1349" s="166" t="s">
        <v>275</v>
      </c>
      <c r="D1349" s="165" t="s">
        <v>1159</v>
      </c>
      <c r="E1349" s="830" t="s">
        <v>1160</v>
      </c>
      <c r="F1349" s="309">
        <v>9</v>
      </c>
      <c r="G1349" s="829">
        <v>91</v>
      </c>
      <c r="H1349" s="829">
        <v>904</v>
      </c>
      <c r="I1349" s="829">
        <v>904</v>
      </c>
      <c r="J1349" s="310" t="s">
        <v>926</v>
      </c>
      <c r="K1349" s="310">
        <v>0.18780788131625983</v>
      </c>
      <c r="L1349" s="310">
        <v>6.9743063168233596E-4</v>
      </c>
      <c r="M1349" s="310">
        <v>0</v>
      </c>
      <c r="N1349" s="310">
        <v>1.260642370157314</v>
      </c>
      <c r="O1349" s="310">
        <v>4.4877929576067239E-2</v>
      </c>
      <c r="P1349" s="310">
        <v>3.7222481270191308</v>
      </c>
      <c r="Q1349" s="310">
        <v>0.52220016653362078</v>
      </c>
      <c r="R1349" s="310">
        <v>12.630962213185313</v>
      </c>
      <c r="S1349" s="310">
        <v>0.20758929248272925</v>
      </c>
      <c r="T1349" s="310">
        <v>2.5120057837727474</v>
      </c>
      <c r="U1349" s="310">
        <v>1.7665807771178783</v>
      </c>
      <c r="V1349" s="310">
        <v>0</v>
      </c>
      <c r="W1349" s="310">
        <v>7.4934638338008258E-2</v>
      </c>
      <c r="X1349" s="310">
        <v>6.5848629618219261E-4</v>
      </c>
      <c r="Y1349" s="310">
        <v>1.7548623686130607</v>
      </c>
      <c r="Z1349" s="310">
        <v>0</v>
      </c>
      <c r="AA1349" s="310">
        <v>0</v>
      </c>
      <c r="AB1349" s="310" t="s">
        <v>926</v>
      </c>
      <c r="AC1349" s="240" t="s">
        <v>1923</v>
      </c>
      <c r="AD1349" s="241">
        <v>1</v>
      </c>
      <c r="AE1349" s="193" t="s">
        <v>2986</v>
      </c>
      <c r="AF1349" s="192" t="s">
        <v>2834</v>
      </c>
      <c r="AG1349" s="191" t="s">
        <v>2520</v>
      </c>
      <c r="AH1349" s="375" t="s">
        <v>2517</v>
      </c>
      <c r="AI1349" s="169" t="s">
        <v>275</v>
      </c>
      <c r="AJ1349" s="94"/>
    </row>
    <row r="1350" spans="1:36" ht="130" outlineLevel="1" x14ac:dyDescent="0.3">
      <c r="A1350" s="165">
        <v>1333</v>
      </c>
      <c r="B1350" s="166" t="s">
        <v>275</v>
      </c>
      <c r="C1350" s="166" t="s">
        <v>275</v>
      </c>
      <c r="D1350" s="828" t="s">
        <v>1161</v>
      </c>
      <c r="E1350" s="828" t="s">
        <v>1162</v>
      </c>
      <c r="F1350" s="309">
        <v>9</v>
      </c>
      <c r="G1350" s="829">
        <v>91</v>
      </c>
      <c r="H1350" s="829">
        <v>905</v>
      </c>
      <c r="I1350" s="829">
        <v>905</v>
      </c>
      <c r="J1350" s="310" t="s">
        <v>926</v>
      </c>
      <c r="K1350" s="310">
        <v>1.5508794563965753E-3</v>
      </c>
      <c r="L1350" s="310">
        <v>0.13360769573931341</v>
      </c>
      <c r="M1350" s="310">
        <v>8.5304177520333828E-4</v>
      </c>
      <c r="N1350" s="310">
        <v>2.8299007648196282E-2</v>
      </c>
      <c r="O1350" s="310">
        <v>1.8470424134727447E-2</v>
      </c>
      <c r="P1350" s="310">
        <v>7.7795774593966763E-2</v>
      </c>
      <c r="Q1350" s="310">
        <v>0.11496692087111357</v>
      </c>
      <c r="R1350" s="310">
        <v>3.1675271013516519E-2</v>
      </c>
      <c r="S1350" s="310">
        <v>1.2240326352400776E-5</v>
      </c>
      <c r="T1350" s="310">
        <v>4.2403703835739374E-2</v>
      </c>
      <c r="U1350" s="310">
        <v>0.30990497937175215</v>
      </c>
      <c r="V1350" s="310">
        <v>0</v>
      </c>
      <c r="W1350" s="310">
        <v>1.2028106866213322E-3</v>
      </c>
      <c r="X1350" s="310">
        <v>0</v>
      </c>
      <c r="Y1350" s="310">
        <v>0.29661576295352565</v>
      </c>
      <c r="Z1350" s="310">
        <v>0</v>
      </c>
      <c r="AA1350" s="310">
        <v>0</v>
      </c>
      <c r="AB1350" s="310" t="s">
        <v>926</v>
      </c>
      <c r="AC1350" s="240" t="s">
        <v>1923</v>
      </c>
      <c r="AD1350" s="241">
        <v>1</v>
      </c>
      <c r="AE1350" s="193" t="s">
        <v>2987</v>
      </c>
      <c r="AF1350" s="192" t="s">
        <v>275</v>
      </c>
      <c r="AG1350" s="191" t="s">
        <v>2855</v>
      </c>
      <c r="AH1350" s="375" t="s">
        <v>2854</v>
      </c>
      <c r="AI1350" s="169" t="s">
        <v>275</v>
      </c>
      <c r="AJ1350" s="94"/>
    </row>
    <row r="1351" spans="1:36" ht="39" outlineLevel="1" x14ac:dyDescent="0.3">
      <c r="A1351" s="165">
        <v>1334</v>
      </c>
      <c r="B1351" s="166" t="s">
        <v>275</v>
      </c>
      <c r="C1351" s="166" t="s">
        <v>275</v>
      </c>
      <c r="D1351" s="828" t="s">
        <v>1163</v>
      </c>
      <c r="E1351" s="828" t="s">
        <v>1164</v>
      </c>
      <c r="F1351" s="309">
        <v>9</v>
      </c>
      <c r="G1351" s="829">
        <v>91</v>
      </c>
      <c r="H1351" s="829">
        <v>907</v>
      </c>
      <c r="I1351" s="829">
        <v>907</v>
      </c>
      <c r="J1351" s="310" t="s">
        <v>926</v>
      </c>
      <c r="K1351" s="310">
        <v>0.11187995705219067</v>
      </c>
      <c r="L1351" s="310">
        <v>0.17235030744396515</v>
      </c>
      <c r="M1351" s="310">
        <v>1.3440997059269653E-2</v>
      </c>
      <c r="N1351" s="310">
        <v>3.9813730540659988</v>
      </c>
      <c r="O1351" s="310">
        <v>1.7961517425145238E-2</v>
      </c>
      <c r="P1351" s="310">
        <v>0.18758859779394135</v>
      </c>
      <c r="Q1351" s="310">
        <v>0.14358247794678922</v>
      </c>
      <c r="R1351" s="310">
        <v>0.28916112079660838</v>
      </c>
      <c r="S1351" s="310">
        <v>3.7717868649452202E-2</v>
      </c>
      <c r="T1351" s="310">
        <v>0.22001995208800165</v>
      </c>
      <c r="U1351" s="310">
        <v>0</v>
      </c>
      <c r="V1351" s="310">
        <v>5.0255261806795151</v>
      </c>
      <c r="W1351" s="310">
        <v>2.0309925466690392E-3</v>
      </c>
      <c r="X1351" s="310">
        <v>9.387719968696534E-2</v>
      </c>
      <c r="Y1351" s="310">
        <v>0.7418125499844842</v>
      </c>
      <c r="Z1351" s="310">
        <v>8.804503595639248E-3</v>
      </c>
      <c r="AA1351" s="310">
        <v>0</v>
      </c>
      <c r="AB1351" s="310" t="s">
        <v>926</v>
      </c>
      <c r="AC1351" s="240" t="s">
        <v>1923</v>
      </c>
      <c r="AD1351" s="241">
        <f>AD1348</f>
        <v>1</v>
      </c>
      <c r="AE1351" s="193" t="s">
        <v>2989</v>
      </c>
      <c r="AF1351" s="192" t="s">
        <v>275</v>
      </c>
      <c r="AG1351" s="191" t="s">
        <v>2836</v>
      </c>
      <c r="AH1351" s="194" t="s">
        <v>275</v>
      </c>
      <c r="AI1351" s="169" t="s">
        <v>275</v>
      </c>
      <c r="AJ1351" s="94"/>
    </row>
    <row r="1352" spans="1:36" ht="65" outlineLevel="1" x14ac:dyDescent="0.3">
      <c r="A1352" s="251">
        <v>1335</v>
      </c>
      <c r="B1352" s="252" t="s">
        <v>275</v>
      </c>
      <c r="C1352" s="252" t="s">
        <v>275</v>
      </c>
      <c r="D1352" s="599" t="s">
        <v>1167</v>
      </c>
      <c r="E1352" s="599" t="s">
        <v>275</v>
      </c>
      <c r="F1352" s="600">
        <v>9</v>
      </c>
      <c r="G1352" s="600">
        <v>91</v>
      </c>
      <c r="H1352" s="600">
        <v>9029</v>
      </c>
      <c r="I1352" s="600" t="s">
        <v>275</v>
      </c>
      <c r="J1352" s="601" t="s">
        <v>926</v>
      </c>
      <c r="K1352" s="601">
        <v>9.6205294897859332E-3</v>
      </c>
      <c r="L1352" s="601">
        <v>0</v>
      </c>
      <c r="M1352" s="601">
        <v>5.5957695597254865E-2</v>
      </c>
      <c r="N1352" s="601">
        <v>1.2048155078958601E-3</v>
      </c>
      <c r="O1352" s="601">
        <v>9.861485913430482E-3</v>
      </c>
      <c r="P1352" s="601">
        <v>9.7471483335669851E-2</v>
      </c>
      <c r="Q1352" s="601">
        <v>2.6441749265178928E-3</v>
      </c>
      <c r="R1352" s="601">
        <v>0</v>
      </c>
      <c r="S1352" s="601">
        <v>2.0818640249128658E-2</v>
      </c>
      <c r="T1352" s="601">
        <v>0.86810475365076367</v>
      </c>
      <c r="U1352" s="601">
        <v>0</v>
      </c>
      <c r="V1352" s="601">
        <v>0</v>
      </c>
      <c r="W1352" s="601">
        <v>0.10604553176916603</v>
      </c>
      <c r="X1352" s="601">
        <v>1.0372818150133162E-2</v>
      </c>
      <c r="Y1352" s="601">
        <v>0</v>
      </c>
      <c r="Z1352" s="601">
        <v>0</v>
      </c>
      <c r="AA1352" s="601">
        <v>0</v>
      </c>
      <c r="AB1352" s="601" t="s">
        <v>926</v>
      </c>
      <c r="AC1352" s="255" t="s">
        <v>2012</v>
      </c>
      <c r="AD1352" s="256" t="s">
        <v>275</v>
      </c>
      <c r="AE1352" s="257" t="s">
        <v>275</v>
      </c>
      <c r="AF1352" s="258" t="s">
        <v>275</v>
      </c>
      <c r="AG1352" s="255" t="s">
        <v>275</v>
      </c>
      <c r="AH1352" s="259" t="s">
        <v>275</v>
      </c>
      <c r="AI1352" s="260">
        <v>9029</v>
      </c>
      <c r="AJ1352" s="94"/>
    </row>
    <row r="1353" spans="1:36" ht="104" outlineLevel="1" x14ac:dyDescent="0.3">
      <c r="A1353" s="261">
        <v>1336</v>
      </c>
      <c r="B1353" s="262" t="s">
        <v>275</v>
      </c>
      <c r="C1353" s="262" t="s">
        <v>275</v>
      </c>
      <c r="D1353" s="737" t="s">
        <v>2300</v>
      </c>
      <c r="E1353" s="737" t="s">
        <v>4084</v>
      </c>
      <c r="F1353" s="738" t="s">
        <v>275</v>
      </c>
      <c r="G1353" s="738" t="s">
        <v>275</v>
      </c>
      <c r="H1353" s="738">
        <v>903</v>
      </c>
      <c r="I1353" s="738">
        <v>903</v>
      </c>
      <c r="J1353" s="739" t="s">
        <v>925</v>
      </c>
      <c r="K1353" s="739">
        <v>0</v>
      </c>
      <c r="L1353" s="739">
        <v>0</v>
      </c>
      <c r="M1353" s="739">
        <v>0</v>
      </c>
      <c r="N1353" s="739">
        <v>0</v>
      </c>
      <c r="O1353" s="739">
        <v>0</v>
      </c>
      <c r="P1353" s="739">
        <v>0</v>
      </c>
      <c r="Q1353" s="739">
        <v>0</v>
      </c>
      <c r="R1353" s="739">
        <v>0</v>
      </c>
      <c r="S1353" s="739">
        <v>1.5809787063835307E-5</v>
      </c>
      <c r="T1353" s="739">
        <v>0</v>
      </c>
      <c r="U1353" s="739">
        <v>0</v>
      </c>
      <c r="V1353" s="739">
        <v>0</v>
      </c>
      <c r="W1353" s="831">
        <v>0.34307219916576331</v>
      </c>
      <c r="X1353" s="739">
        <v>0</v>
      </c>
      <c r="Y1353" s="739">
        <v>0</v>
      </c>
      <c r="Z1353" s="739">
        <v>0</v>
      </c>
      <c r="AA1353" s="739">
        <v>0</v>
      </c>
      <c r="AB1353" s="739" t="s">
        <v>925</v>
      </c>
      <c r="AC1353" s="263" t="s">
        <v>1967</v>
      </c>
      <c r="AD1353" s="270">
        <v>1</v>
      </c>
      <c r="AE1353" s="271" t="s">
        <v>2988</v>
      </c>
      <c r="AF1353" s="272" t="s">
        <v>275</v>
      </c>
      <c r="AG1353" s="269" t="s">
        <v>275</v>
      </c>
      <c r="AH1353" s="273" t="s">
        <v>275</v>
      </c>
      <c r="AI1353" s="274">
        <v>9029</v>
      </c>
      <c r="AJ1353" s="94"/>
    </row>
    <row r="1354" spans="1:36" ht="26" outlineLevel="1" x14ac:dyDescent="0.3">
      <c r="A1354" s="165">
        <v>1337</v>
      </c>
      <c r="B1354" s="166" t="s">
        <v>275</v>
      </c>
      <c r="C1354" s="166" t="s">
        <v>275</v>
      </c>
      <c r="D1354" s="165" t="s">
        <v>1165</v>
      </c>
      <c r="E1354" s="598" t="s">
        <v>1166</v>
      </c>
      <c r="F1354" s="309">
        <v>9</v>
      </c>
      <c r="G1354" s="309">
        <v>91</v>
      </c>
      <c r="H1354" s="309">
        <v>890</v>
      </c>
      <c r="I1354" s="309">
        <v>890</v>
      </c>
      <c r="J1354" s="310" t="s">
        <v>926</v>
      </c>
      <c r="K1354" s="310">
        <v>1.1163194847224609E-2</v>
      </c>
      <c r="L1354" s="310">
        <v>4.4015868094921314E-2</v>
      </c>
      <c r="M1354" s="310">
        <v>3.6203570365957228E-3</v>
      </c>
      <c r="N1354" s="310">
        <v>0</v>
      </c>
      <c r="O1354" s="310">
        <v>2.0737941462718895E-3</v>
      </c>
      <c r="P1354" s="310">
        <v>2.1068008051680263E-3</v>
      </c>
      <c r="Q1354" s="310">
        <v>6.9321787721330188E-3</v>
      </c>
      <c r="R1354" s="310">
        <v>3.5442888991345494E-3</v>
      </c>
      <c r="S1354" s="310">
        <v>3.6531578706706525E-3</v>
      </c>
      <c r="T1354" s="310">
        <v>0.15105661538981727</v>
      </c>
      <c r="U1354" s="310">
        <v>0.35773923564644899</v>
      </c>
      <c r="V1354" s="310">
        <v>0</v>
      </c>
      <c r="W1354" s="310">
        <v>2.3447131349773023E-4</v>
      </c>
      <c r="X1354" s="310">
        <v>7.4078201925703319E-4</v>
      </c>
      <c r="Y1354" s="310">
        <v>0.34412388465799443</v>
      </c>
      <c r="Z1354" s="310">
        <v>0</v>
      </c>
      <c r="AA1354" s="310">
        <v>0</v>
      </c>
      <c r="AB1354" s="310" t="s">
        <v>926</v>
      </c>
      <c r="AC1354" s="240" t="s">
        <v>1923</v>
      </c>
      <c r="AD1354" s="241">
        <f>AD1334</f>
        <v>2.2222222222222223</v>
      </c>
      <c r="AE1354" s="193" t="s">
        <v>2859</v>
      </c>
      <c r="AF1354" s="192" t="s">
        <v>275</v>
      </c>
      <c r="AG1354" s="191" t="s">
        <v>2410</v>
      </c>
      <c r="AH1354" s="194" t="s">
        <v>275</v>
      </c>
      <c r="AI1354" s="169" t="s">
        <v>275</v>
      </c>
      <c r="AJ1354" s="94"/>
    </row>
    <row r="1355" spans="1:36" ht="52" outlineLevel="1" x14ac:dyDescent="0.3">
      <c r="A1355" s="261">
        <v>1338</v>
      </c>
      <c r="B1355" s="262" t="s">
        <v>275</v>
      </c>
      <c r="C1355" s="262" t="s">
        <v>275</v>
      </c>
      <c r="D1355" s="737" t="s">
        <v>2299</v>
      </c>
      <c r="E1355" s="737" t="s">
        <v>4085</v>
      </c>
      <c r="F1355" s="738" t="s">
        <v>275</v>
      </c>
      <c r="G1355" s="738" t="s">
        <v>275</v>
      </c>
      <c r="H1355" s="738">
        <v>900</v>
      </c>
      <c r="I1355" s="738">
        <v>900</v>
      </c>
      <c r="J1355" s="739" t="s">
        <v>926</v>
      </c>
      <c r="K1355" s="739">
        <v>9.6205294897859193E-3</v>
      </c>
      <c r="L1355" s="739">
        <v>0</v>
      </c>
      <c r="M1355" s="739">
        <v>5.5957695597254851E-2</v>
      </c>
      <c r="N1355" s="739">
        <v>1.2048155078958594E-3</v>
      </c>
      <c r="O1355" s="739">
        <v>9.8614859134304941E-3</v>
      </c>
      <c r="P1355" s="739">
        <v>9.7471483335669629E-2</v>
      </c>
      <c r="Q1355" s="739">
        <v>2.6441749265178906E-3</v>
      </c>
      <c r="R1355" s="739">
        <v>0</v>
      </c>
      <c r="S1355" s="739">
        <v>2.0906682084072203E-2</v>
      </c>
      <c r="T1355" s="739">
        <v>0.86810475365076312</v>
      </c>
      <c r="U1355" s="739">
        <v>0</v>
      </c>
      <c r="V1355" s="739">
        <v>0</v>
      </c>
      <c r="W1355" s="831">
        <v>1.3416037994409925E-2</v>
      </c>
      <c r="X1355" s="739">
        <v>1.0372818150133131E-2</v>
      </c>
      <c r="Y1355" s="739">
        <v>0</v>
      </c>
      <c r="Z1355" s="739">
        <v>0</v>
      </c>
      <c r="AA1355" s="739">
        <v>0</v>
      </c>
      <c r="AB1355" s="739" t="s">
        <v>926</v>
      </c>
      <c r="AC1355" s="263" t="s">
        <v>1967</v>
      </c>
      <c r="AD1355" s="270">
        <f>10/3.5</f>
        <v>2.8571428571428572</v>
      </c>
      <c r="AE1355" s="271" t="s">
        <v>2858</v>
      </c>
      <c r="AF1355" s="832" t="s">
        <v>275</v>
      </c>
      <c r="AG1355" s="269" t="s">
        <v>2855</v>
      </c>
      <c r="AH1355" s="645" t="s">
        <v>2854</v>
      </c>
      <c r="AI1355" s="274" t="s">
        <v>275</v>
      </c>
      <c r="AJ1355" s="94"/>
    </row>
    <row r="1356" spans="1:36" ht="39" outlineLevel="1" x14ac:dyDescent="0.3">
      <c r="A1356" s="165">
        <v>1339</v>
      </c>
      <c r="B1356" s="166" t="s">
        <v>275</v>
      </c>
      <c r="C1356" s="166" t="s">
        <v>275</v>
      </c>
      <c r="D1356" s="165" t="s">
        <v>2301</v>
      </c>
      <c r="E1356" s="828" t="s">
        <v>1168</v>
      </c>
      <c r="F1356" s="309">
        <v>9</v>
      </c>
      <c r="G1356" s="829">
        <v>91</v>
      </c>
      <c r="H1356" s="829">
        <v>910</v>
      </c>
      <c r="I1356" s="829">
        <v>910</v>
      </c>
      <c r="J1356" s="310" t="s">
        <v>926</v>
      </c>
      <c r="K1356" s="310">
        <v>3.4217774155569688E-2</v>
      </c>
      <c r="L1356" s="310">
        <v>0.94376765160394327</v>
      </c>
      <c r="M1356" s="310">
        <v>2.4584648663167199E-2</v>
      </c>
      <c r="N1356" s="310">
        <v>0.88182457397983349</v>
      </c>
      <c r="O1356" s="310">
        <v>5.7259157127388112E-2</v>
      </c>
      <c r="P1356" s="310">
        <v>0.13437058524132348</v>
      </c>
      <c r="Q1356" s="310">
        <v>0.90123158354432253</v>
      </c>
      <c r="R1356" s="310">
        <v>0.46400613770888333</v>
      </c>
      <c r="S1356" s="310">
        <v>1.3082925353501251E-2</v>
      </c>
      <c r="T1356" s="310">
        <v>1.4983815497266602</v>
      </c>
      <c r="U1356" s="310">
        <v>5.3134332026325808</v>
      </c>
      <c r="V1356" s="310">
        <v>0.82641702077951684</v>
      </c>
      <c r="W1356" s="310">
        <v>2.1826987369033341E-2</v>
      </c>
      <c r="X1356" s="310">
        <v>5.6824799016035363E-2</v>
      </c>
      <c r="Y1356" s="310">
        <v>2.168237811775251</v>
      </c>
      <c r="Z1356" s="310">
        <v>1.9547106406317245E-2</v>
      </c>
      <c r="AA1356" s="310">
        <v>1.2893042560583132</v>
      </c>
      <c r="AB1356" s="310" t="s">
        <v>926</v>
      </c>
      <c r="AC1356" s="240" t="s">
        <v>1923</v>
      </c>
      <c r="AD1356" s="241">
        <f>AD1340</f>
        <v>1</v>
      </c>
      <c r="AE1356" s="193" t="s">
        <v>2990</v>
      </c>
      <c r="AF1356" s="192" t="s">
        <v>275</v>
      </c>
      <c r="AG1356" s="191" t="s">
        <v>2861</v>
      </c>
      <c r="AH1356" s="194" t="s">
        <v>275</v>
      </c>
      <c r="AI1356" s="169" t="s">
        <v>275</v>
      </c>
      <c r="AJ1356" s="94"/>
    </row>
    <row r="1357" spans="1:36" ht="65" outlineLevel="1" x14ac:dyDescent="0.3">
      <c r="A1357" s="251">
        <v>1340</v>
      </c>
      <c r="B1357" s="252" t="s">
        <v>275</v>
      </c>
      <c r="C1357" s="252" t="s">
        <v>275</v>
      </c>
      <c r="D1357" s="599" t="s">
        <v>1169</v>
      </c>
      <c r="E1357" s="599" t="s">
        <v>275</v>
      </c>
      <c r="F1357" s="600">
        <v>9</v>
      </c>
      <c r="G1357" s="600">
        <v>91</v>
      </c>
      <c r="H1357" s="600">
        <v>9030</v>
      </c>
      <c r="I1357" s="600" t="s">
        <v>275</v>
      </c>
      <c r="J1357" s="601" t="s">
        <v>926</v>
      </c>
      <c r="K1357" s="601">
        <v>4.6755306143434282E-2</v>
      </c>
      <c r="L1357" s="601">
        <v>2.377731986979351E-2</v>
      </c>
      <c r="M1357" s="601">
        <v>2.9971088171248509E-3</v>
      </c>
      <c r="N1357" s="601">
        <v>0.13666588095595042</v>
      </c>
      <c r="O1357" s="601">
        <v>4.2871957865163887E-2</v>
      </c>
      <c r="P1357" s="601">
        <v>4.1439485251761804E-2</v>
      </c>
      <c r="Q1357" s="601">
        <v>2.9286987299647529E-2</v>
      </c>
      <c r="R1357" s="601">
        <v>0.14441419663667873</v>
      </c>
      <c r="S1357" s="601">
        <v>5.3994593653187801E-3</v>
      </c>
      <c r="T1357" s="601">
        <v>0.29278493525849192</v>
      </c>
      <c r="U1357" s="601">
        <v>0</v>
      </c>
      <c r="V1357" s="601">
        <v>0.11353762984906322</v>
      </c>
      <c r="W1357" s="601">
        <v>4.1491496283443622E-3</v>
      </c>
      <c r="X1357" s="601">
        <v>4.711869249991266E-3</v>
      </c>
      <c r="Y1357" s="601">
        <v>0.18511598506219609</v>
      </c>
      <c r="Z1357" s="601">
        <v>5.617431032440335E-2</v>
      </c>
      <c r="AA1357" s="601">
        <v>0</v>
      </c>
      <c r="AB1357" s="601" t="s">
        <v>926</v>
      </c>
      <c r="AC1357" s="255" t="s">
        <v>2013</v>
      </c>
      <c r="AD1357" s="256" t="s">
        <v>275</v>
      </c>
      <c r="AE1357" s="257" t="s">
        <v>275</v>
      </c>
      <c r="AF1357" s="258" t="s">
        <v>275</v>
      </c>
      <c r="AG1357" s="255" t="s">
        <v>275</v>
      </c>
      <c r="AH1357" s="259" t="s">
        <v>275</v>
      </c>
      <c r="AI1357" s="260">
        <v>9030</v>
      </c>
      <c r="AJ1357" s="94"/>
    </row>
    <row r="1358" spans="1:36" ht="52" outlineLevel="1" x14ac:dyDescent="0.3">
      <c r="A1358" s="261">
        <v>1341</v>
      </c>
      <c r="B1358" s="262" t="s">
        <v>275</v>
      </c>
      <c r="C1358" s="262" t="s">
        <v>275</v>
      </c>
      <c r="D1358" s="737" t="s">
        <v>1170</v>
      </c>
      <c r="E1358" s="737" t="s">
        <v>4086</v>
      </c>
      <c r="F1358" s="738" t="s">
        <v>275</v>
      </c>
      <c r="G1358" s="738" t="s">
        <v>275</v>
      </c>
      <c r="H1358" s="738">
        <v>917</v>
      </c>
      <c r="I1358" s="738">
        <v>917</v>
      </c>
      <c r="J1358" s="739" t="s">
        <v>926</v>
      </c>
      <c r="K1358" s="739">
        <v>1.7103800548688829E-2</v>
      </c>
      <c r="L1358" s="739">
        <v>0</v>
      </c>
      <c r="M1358" s="739">
        <v>1.2201236918965194E-4</v>
      </c>
      <c r="N1358" s="739">
        <v>1.3308638433224637E-4</v>
      </c>
      <c r="O1358" s="739">
        <v>0</v>
      </c>
      <c r="P1358" s="739">
        <v>0</v>
      </c>
      <c r="Q1358" s="739">
        <v>0</v>
      </c>
      <c r="R1358" s="739">
        <v>0</v>
      </c>
      <c r="S1358" s="739">
        <v>1.6041690821197983E-3</v>
      </c>
      <c r="T1358" s="739">
        <v>0</v>
      </c>
      <c r="U1358" s="739">
        <v>0</v>
      </c>
      <c r="V1358" s="739">
        <v>0</v>
      </c>
      <c r="W1358" s="739">
        <v>1.2548347144945407E-4</v>
      </c>
      <c r="X1358" s="739">
        <v>0</v>
      </c>
      <c r="Y1358" s="739">
        <v>8.1379518255676134E-4</v>
      </c>
      <c r="Z1358" s="739">
        <v>2.3742215433516001E-4</v>
      </c>
      <c r="AA1358" s="739">
        <v>0</v>
      </c>
      <c r="AB1358" s="739" t="s">
        <v>926</v>
      </c>
      <c r="AC1358" s="263" t="s">
        <v>1967</v>
      </c>
      <c r="AD1358" s="270">
        <v>1</v>
      </c>
      <c r="AE1358" s="271" t="s">
        <v>2991</v>
      </c>
      <c r="AF1358" s="272" t="s">
        <v>275</v>
      </c>
      <c r="AG1358" s="269" t="s">
        <v>275</v>
      </c>
      <c r="AH1358" s="273" t="s">
        <v>275</v>
      </c>
      <c r="AI1358" s="274">
        <v>9030</v>
      </c>
      <c r="AJ1358" s="94"/>
    </row>
    <row r="1359" spans="1:36" ht="26" outlineLevel="1" x14ac:dyDescent="0.3">
      <c r="A1359" s="376">
        <v>1342</v>
      </c>
      <c r="B1359" s="377" t="s">
        <v>275</v>
      </c>
      <c r="C1359" s="377" t="s">
        <v>275</v>
      </c>
      <c r="D1359" s="611" t="s">
        <v>1171</v>
      </c>
      <c r="E1359" s="611" t="s">
        <v>4087</v>
      </c>
      <c r="F1359" s="379" t="s">
        <v>275</v>
      </c>
      <c r="G1359" s="379" t="s">
        <v>275</v>
      </c>
      <c r="H1359" s="379">
        <v>908</v>
      </c>
      <c r="I1359" s="379">
        <v>908</v>
      </c>
      <c r="J1359" s="380" t="s">
        <v>925</v>
      </c>
      <c r="K1359" s="380" t="s">
        <v>1351</v>
      </c>
      <c r="L1359" s="380" t="s">
        <v>1351</v>
      </c>
      <c r="M1359" s="380" t="s">
        <v>1351</v>
      </c>
      <c r="N1359" s="380" t="s">
        <v>1351</v>
      </c>
      <c r="O1359" s="380" t="s">
        <v>1351</v>
      </c>
      <c r="P1359" s="380" t="s">
        <v>1351</v>
      </c>
      <c r="Q1359" s="380" t="s">
        <v>1351</v>
      </c>
      <c r="R1359" s="380" t="s">
        <v>275</v>
      </c>
      <c r="S1359" s="380" t="s">
        <v>275</v>
      </c>
      <c r="T1359" s="380" t="s">
        <v>275</v>
      </c>
      <c r="U1359" s="380" t="s">
        <v>275</v>
      </c>
      <c r="V1359" s="380" t="s">
        <v>275</v>
      </c>
      <c r="W1359" s="380" t="s">
        <v>275</v>
      </c>
      <c r="X1359" s="380" t="s">
        <v>275</v>
      </c>
      <c r="Y1359" s="380" t="s">
        <v>275</v>
      </c>
      <c r="Z1359" s="380" t="s">
        <v>275</v>
      </c>
      <c r="AA1359" s="380" t="s">
        <v>275</v>
      </c>
      <c r="AB1359" s="380" t="s">
        <v>925</v>
      </c>
      <c r="AC1359" s="611" t="s">
        <v>932</v>
      </c>
      <c r="AD1359" s="382" t="s">
        <v>275</v>
      </c>
      <c r="AE1359" s="383" t="s">
        <v>275</v>
      </c>
      <c r="AF1359" s="384" t="s">
        <v>275</v>
      </c>
      <c r="AG1359" s="381" t="s">
        <v>275</v>
      </c>
      <c r="AH1359" s="385" t="s">
        <v>275</v>
      </c>
      <c r="AI1359" s="386" t="s">
        <v>275</v>
      </c>
      <c r="AJ1359" s="94"/>
    </row>
    <row r="1360" spans="1:36" ht="26" outlineLevel="1" x14ac:dyDescent="0.3">
      <c r="A1360" s="261">
        <v>1343</v>
      </c>
      <c r="B1360" s="262" t="s">
        <v>275</v>
      </c>
      <c r="C1360" s="262" t="s">
        <v>275</v>
      </c>
      <c r="D1360" s="263" t="s">
        <v>1172</v>
      </c>
      <c r="E1360" s="275" t="s">
        <v>1172</v>
      </c>
      <c r="F1360" s="264" t="s">
        <v>275</v>
      </c>
      <c r="G1360" s="264" t="s">
        <v>275</v>
      </c>
      <c r="H1360" s="264">
        <v>909</v>
      </c>
      <c r="I1360" s="264">
        <v>909</v>
      </c>
      <c r="J1360" s="265" t="s">
        <v>925</v>
      </c>
      <c r="K1360" s="265">
        <v>3.1775055694837892E-2</v>
      </c>
      <c r="L1360" s="265">
        <v>2.377731986979351E-2</v>
      </c>
      <c r="M1360" s="265">
        <v>2.8847221391899726E-3</v>
      </c>
      <c r="N1360" s="265">
        <v>0.13706597813771779</v>
      </c>
      <c r="O1360" s="265">
        <v>4.2871957865163859E-2</v>
      </c>
      <c r="P1360" s="265">
        <v>4.1439485251761804E-2</v>
      </c>
      <c r="Q1360" s="265">
        <v>2.9286987299647484E-2</v>
      </c>
      <c r="R1360" s="265">
        <v>0.14441419663667904</v>
      </c>
      <c r="S1360" s="265">
        <v>4.1233354372642384E-3</v>
      </c>
      <c r="T1360" s="265">
        <v>0.2927849352584917</v>
      </c>
      <c r="U1360" s="265">
        <v>0</v>
      </c>
      <c r="V1360" s="265">
        <v>0.11353762984906322</v>
      </c>
      <c r="W1360" s="265">
        <v>4.2216201383988407E-3</v>
      </c>
      <c r="X1360" s="265">
        <v>4.7118692499912643E-3</v>
      </c>
      <c r="Y1360" s="265">
        <v>0.18524048270583829</v>
      </c>
      <c r="Z1360" s="265">
        <v>5.5936888170068089E-2</v>
      </c>
      <c r="AA1360" s="265">
        <v>0</v>
      </c>
      <c r="AB1360" s="265" t="s">
        <v>925</v>
      </c>
      <c r="AC1360" s="263" t="s">
        <v>1967</v>
      </c>
      <c r="AD1360" s="270">
        <v>1</v>
      </c>
      <c r="AE1360" s="271" t="s">
        <v>2991</v>
      </c>
      <c r="AF1360" s="272" t="s">
        <v>275</v>
      </c>
      <c r="AG1360" s="269" t="s">
        <v>275</v>
      </c>
      <c r="AH1360" s="273" t="s">
        <v>275</v>
      </c>
      <c r="AI1360" s="274">
        <v>9030</v>
      </c>
      <c r="AJ1360" s="94"/>
    </row>
    <row r="1361" spans="1:36" ht="26" outlineLevel="1" x14ac:dyDescent="0.3">
      <c r="A1361" s="165">
        <v>1344</v>
      </c>
      <c r="B1361" s="166" t="s">
        <v>275</v>
      </c>
      <c r="C1361" s="166" t="s">
        <v>275</v>
      </c>
      <c r="D1361" s="240" t="s">
        <v>1021</v>
      </c>
      <c r="E1361" s="240" t="s">
        <v>4088</v>
      </c>
      <c r="F1361" s="189">
        <v>7</v>
      </c>
      <c r="G1361" s="189">
        <v>70</v>
      </c>
      <c r="H1361" s="189">
        <v>173</v>
      </c>
      <c r="I1361" s="189">
        <v>173</v>
      </c>
      <c r="J1361" s="170" t="s">
        <v>926</v>
      </c>
      <c r="K1361" s="170">
        <v>3.4895605382436121E-2</v>
      </c>
      <c r="L1361" s="170">
        <v>1.1231019190928695E-2</v>
      </c>
      <c r="M1361" s="170">
        <v>5.5973731720852507E-3</v>
      </c>
      <c r="N1361" s="170">
        <v>5.240402913006012E-2</v>
      </c>
      <c r="O1361" s="170">
        <v>8.2397117323585359E-2</v>
      </c>
      <c r="P1361" s="170">
        <v>3.8081201767518155E-2</v>
      </c>
      <c r="Q1361" s="170">
        <v>9.077389921682831E-2</v>
      </c>
      <c r="R1361" s="170">
        <v>6.4149658439745849E-2</v>
      </c>
      <c r="S1361" s="170">
        <v>6.2655936303448373E-2</v>
      </c>
      <c r="T1361" s="170">
        <v>0.86424723805688264</v>
      </c>
      <c r="U1361" s="170">
        <v>0</v>
      </c>
      <c r="V1361" s="170">
        <v>7.1957055011760739E-3</v>
      </c>
      <c r="W1361" s="170">
        <v>3.5028209479216095E-2</v>
      </c>
      <c r="X1361" s="170">
        <v>9.3374162230694946E-3</v>
      </c>
      <c r="Y1361" s="170">
        <v>0.13710411140141729</v>
      </c>
      <c r="Z1361" s="170">
        <v>1.2154998936507658E-2</v>
      </c>
      <c r="AA1361" s="170">
        <v>0</v>
      </c>
      <c r="AB1361" s="170" t="s">
        <v>926</v>
      </c>
      <c r="AC1361" s="191" t="s">
        <v>1923</v>
      </c>
      <c r="AD1361" s="241">
        <v>1</v>
      </c>
      <c r="AE1361" s="193" t="s">
        <v>2992</v>
      </c>
      <c r="AF1361" s="192" t="s">
        <v>275</v>
      </c>
      <c r="AG1361" s="191" t="s">
        <v>275</v>
      </c>
      <c r="AH1361" s="194" t="s">
        <v>275</v>
      </c>
      <c r="AI1361" s="169" t="s">
        <v>275</v>
      </c>
      <c r="AJ1361" s="94"/>
    </row>
    <row r="1362" spans="1:36" ht="26" outlineLevel="1" x14ac:dyDescent="0.3">
      <c r="A1362" s="145">
        <v>1345</v>
      </c>
      <c r="B1362" s="146" t="s">
        <v>923</v>
      </c>
      <c r="C1362" s="342" t="s">
        <v>77</v>
      </c>
      <c r="D1362" s="145" t="s">
        <v>2306</v>
      </c>
      <c r="E1362" s="833" t="s">
        <v>275</v>
      </c>
      <c r="F1362" s="834" t="s">
        <v>275</v>
      </c>
      <c r="G1362" s="834" t="s">
        <v>275</v>
      </c>
      <c r="H1362" s="834" t="s">
        <v>275</v>
      </c>
      <c r="I1362" s="834" t="s">
        <v>275</v>
      </c>
      <c r="J1362" s="817" t="s">
        <v>925</v>
      </c>
      <c r="K1362" s="817">
        <f>K1363+K1366*$AD$1366+K1367*$AD$1367</f>
        <v>8.279702258063482</v>
      </c>
      <c r="L1362" s="817">
        <f t="shared" ref="L1362:AA1362" si="533">L1363+L1366*$AD$1366+L1367*$AD$1367</f>
        <v>2.9784443947518424</v>
      </c>
      <c r="M1362" s="817">
        <f t="shared" si="533"/>
        <v>0.87661303383888189</v>
      </c>
      <c r="N1362" s="817">
        <f t="shared" si="533"/>
        <v>18.033584742100931</v>
      </c>
      <c r="O1362" s="817">
        <f t="shared" si="533"/>
        <v>6.3281592632298267</v>
      </c>
      <c r="P1362" s="817">
        <f t="shared" si="533"/>
        <v>7.1979666756352962</v>
      </c>
      <c r="Q1362" s="817">
        <f t="shared" si="533"/>
        <v>1.7843498158689537</v>
      </c>
      <c r="R1362" s="817">
        <f t="shared" si="533"/>
        <v>1.1748695385853507</v>
      </c>
      <c r="S1362" s="817">
        <f t="shared" si="533"/>
        <v>2.6213366945933809</v>
      </c>
      <c r="T1362" s="817">
        <f t="shared" si="533"/>
        <v>1.5298315735006558</v>
      </c>
      <c r="U1362" s="817">
        <f t="shared" si="533"/>
        <v>0</v>
      </c>
      <c r="V1362" s="817">
        <f t="shared" si="533"/>
        <v>0</v>
      </c>
      <c r="W1362" s="817">
        <f t="shared" si="533"/>
        <v>12.017581972096746</v>
      </c>
      <c r="X1362" s="817">
        <f t="shared" si="533"/>
        <v>0.45902167837564883</v>
      </c>
      <c r="Y1362" s="817">
        <f t="shared" si="533"/>
        <v>0.90276384906413953</v>
      </c>
      <c r="Z1362" s="817">
        <f t="shared" si="533"/>
        <v>1.5426625166614418</v>
      </c>
      <c r="AA1362" s="817">
        <f t="shared" si="533"/>
        <v>0</v>
      </c>
      <c r="AB1362" s="817" t="s">
        <v>925</v>
      </c>
      <c r="AC1362" s="245" t="s">
        <v>2307</v>
      </c>
      <c r="AD1362" s="150" t="s">
        <v>275</v>
      </c>
      <c r="AE1362" s="145" t="s">
        <v>275</v>
      </c>
      <c r="AF1362" s="149" t="s">
        <v>275</v>
      </c>
      <c r="AG1362" s="146" t="s">
        <v>275</v>
      </c>
      <c r="AH1362" s="152" t="s">
        <v>275</v>
      </c>
      <c r="AI1362" s="149" t="s">
        <v>275</v>
      </c>
      <c r="AJ1362" s="94"/>
    </row>
    <row r="1363" spans="1:36" ht="52" outlineLevel="1" x14ac:dyDescent="0.3">
      <c r="A1363" s="251">
        <v>1346</v>
      </c>
      <c r="B1363" s="252" t="s">
        <v>923</v>
      </c>
      <c r="C1363" s="252" t="s">
        <v>77</v>
      </c>
      <c r="D1363" s="730" t="s">
        <v>1173</v>
      </c>
      <c r="E1363" s="730" t="s">
        <v>275</v>
      </c>
      <c r="F1363" s="253">
        <v>9</v>
      </c>
      <c r="G1363" s="253">
        <v>90</v>
      </c>
      <c r="H1363" s="253">
        <v>9033</v>
      </c>
      <c r="I1363" s="253" t="s">
        <v>275</v>
      </c>
      <c r="J1363" s="254" t="s">
        <v>925</v>
      </c>
      <c r="K1363" s="254">
        <v>8.0453574241843544</v>
      </c>
      <c r="L1363" s="254">
        <v>2.6426464249570105</v>
      </c>
      <c r="M1363" s="254">
        <v>0.87661303383888189</v>
      </c>
      <c r="N1363" s="254">
        <v>18.017719246815918</v>
      </c>
      <c r="O1363" s="254">
        <v>6.2792945333318597</v>
      </c>
      <c r="P1363" s="254">
        <v>6.1319589985512595</v>
      </c>
      <c r="Q1363" s="254">
        <v>0.44459150198844838</v>
      </c>
      <c r="R1363" s="254">
        <v>0.43020095578701156</v>
      </c>
      <c r="S1363" s="254">
        <v>2.6120335802700989</v>
      </c>
      <c r="T1363" s="254">
        <v>1.476182918393085</v>
      </c>
      <c r="U1363" s="254">
        <v>0</v>
      </c>
      <c r="V1363" s="254">
        <v>0</v>
      </c>
      <c r="W1363" s="254">
        <v>11.218089780284929</v>
      </c>
      <c r="X1363" s="254">
        <v>0.45902167837564883</v>
      </c>
      <c r="Y1363" s="254">
        <v>0.79663074014239532</v>
      </c>
      <c r="Z1363" s="254">
        <v>1.5426625166614418</v>
      </c>
      <c r="AA1363" s="254">
        <v>0</v>
      </c>
      <c r="AB1363" s="254" t="s">
        <v>925</v>
      </c>
      <c r="AC1363" s="255" t="s">
        <v>2166</v>
      </c>
      <c r="AD1363" s="256" t="s">
        <v>275</v>
      </c>
      <c r="AE1363" s="257" t="s">
        <v>2849</v>
      </c>
      <c r="AF1363" s="258" t="s">
        <v>275</v>
      </c>
      <c r="AG1363" s="255" t="s">
        <v>2848</v>
      </c>
      <c r="AH1363" s="792" t="s">
        <v>2847</v>
      </c>
      <c r="AI1363" s="260">
        <v>9033</v>
      </c>
      <c r="AJ1363" s="94"/>
    </row>
    <row r="1364" spans="1:36" ht="78" outlineLevel="1" x14ac:dyDescent="0.3">
      <c r="A1364" s="679">
        <v>1347</v>
      </c>
      <c r="B1364" s="680" t="s">
        <v>275</v>
      </c>
      <c r="C1364" s="680" t="s">
        <v>275</v>
      </c>
      <c r="D1364" s="681" t="s">
        <v>1174</v>
      </c>
      <c r="E1364" s="681" t="s">
        <v>4089</v>
      </c>
      <c r="F1364" s="682" t="s">
        <v>275</v>
      </c>
      <c r="G1364" s="682" t="s">
        <v>275</v>
      </c>
      <c r="H1364" s="682" t="s">
        <v>275</v>
      </c>
      <c r="I1364" s="682">
        <v>1020</v>
      </c>
      <c r="J1364" s="683" t="s">
        <v>925</v>
      </c>
      <c r="K1364" s="683" t="s">
        <v>275</v>
      </c>
      <c r="L1364" s="683" t="s">
        <v>275</v>
      </c>
      <c r="M1364" s="683" t="s">
        <v>275</v>
      </c>
      <c r="N1364" s="683" t="s">
        <v>275</v>
      </c>
      <c r="O1364" s="683" t="s">
        <v>275</v>
      </c>
      <c r="P1364" s="683" t="s">
        <v>275</v>
      </c>
      <c r="Q1364" s="683" t="s">
        <v>275</v>
      </c>
      <c r="R1364" s="683" t="s">
        <v>275</v>
      </c>
      <c r="S1364" s="683" t="s">
        <v>275</v>
      </c>
      <c r="T1364" s="683" t="s">
        <v>275</v>
      </c>
      <c r="U1364" s="683" t="s">
        <v>275</v>
      </c>
      <c r="V1364" s="683" t="s">
        <v>275</v>
      </c>
      <c r="W1364" s="683" t="s">
        <v>275</v>
      </c>
      <c r="X1364" s="683" t="s">
        <v>275</v>
      </c>
      <c r="Y1364" s="683" t="s">
        <v>275</v>
      </c>
      <c r="Z1364" s="683" t="s">
        <v>275</v>
      </c>
      <c r="AA1364" s="683" t="s">
        <v>275</v>
      </c>
      <c r="AB1364" s="683" t="s">
        <v>925</v>
      </c>
      <c r="AC1364" s="684" t="s">
        <v>2014</v>
      </c>
      <c r="AD1364" s="746" t="s">
        <v>275</v>
      </c>
      <c r="AE1364" s="747" t="s">
        <v>275</v>
      </c>
      <c r="AF1364" s="748" t="s">
        <v>275</v>
      </c>
      <c r="AG1364" s="684" t="s">
        <v>275</v>
      </c>
      <c r="AH1364" s="749" t="s">
        <v>275</v>
      </c>
      <c r="AI1364" s="687" t="s">
        <v>275</v>
      </c>
      <c r="AJ1364" s="94"/>
    </row>
    <row r="1365" spans="1:36" ht="39" outlineLevel="1" x14ac:dyDescent="0.3">
      <c r="A1365" s="679">
        <v>1348</v>
      </c>
      <c r="B1365" s="680" t="s">
        <v>275</v>
      </c>
      <c r="C1365" s="680" t="s">
        <v>275</v>
      </c>
      <c r="D1365" s="681" t="s">
        <v>1175</v>
      </c>
      <c r="E1365" s="681" t="s">
        <v>4090</v>
      </c>
      <c r="F1365" s="682" t="s">
        <v>275</v>
      </c>
      <c r="G1365" s="682" t="s">
        <v>275</v>
      </c>
      <c r="H1365" s="682" t="s">
        <v>275</v>
      </c>
      <c r="I1365" s="682">
        <v>1023</v>
      </c>
      <c r="J1365" s="683" t="s">
        <v>925</v>
      </c>
      <c r="K1365" s="683" t="s">
        <v>275</v>
      </c>
      <c r="L1365" s="683" t="s">
        <v>275</v>
      </c>
      <c r="M1365" s="683" t="s">
        <v>275</v>
      </c>
      <c r="N1365" s="683" t="s">
        <v>275</v>
      </c>
      <c r="O1365" s="683" t="s">
        <v>275</v>
      </c>
      <c r="P1365" s="683" t="s">
        <v>275</v>
      </c>
      <c r="Q1365" s="683" t="s">
        <v>275</v>
      </c>
      <c r="R1365" s="683" t="s">
        <v>275</v>
      </c>
      <c r="S1365" s="683" t="s">
        <v>275</v>
      </c>
      <c r="T1365" s="683" t="s">
        <v>275</v>
      </c>
      <c r="U1365" s="683" t="s">
        <v>275</v>
      </c>
      <c r="V1365" s="683" t="s">
        <v>275</v>
      </c>
      <c r="W1365" s="683" t="s">
        <v>275</v>
      </c>
      <c r="X1365" s="683" t="s">
        <v>275</v>
      </c>
      <c r="Y1365" s="683" t="s">
        <v>275</v>
      </c>
      <c r="Z1365" s="683" t="s">
        <v>275</v>
      </c>
      <c r="AA1365" s="683" t="s">
        <v>275</v>
      </c>
      <c r="AB1365" s="683" t="s">
        <v>925</v>
      </c>
      <c r="AC1365" s="684" t="s">
        <v>2014</v>
      </c>
      <c r="AD1365" s="746" t="s">
        <v>275</v>
      </c>
      <c r="AE1365" s="747" t="s">
        <v>275</v>
      </c>
      <c r="AF1365" s="748" t="s">
        <v>275</v>
      </c>
      <c r="AG1365" s="684" t="s">
        <v>275</v>
      </c>
      <c r="AH1365" s="749" t="s">
        <v>275</v>
      </c>
      <c r="AI1365" s="687" t="s">
        <v>275</v>
      </c>
      <c r="AJ1365" s="94"/>
    </row>
    <row r="1366" spans="1:36" ht="26" outlineLevel="1" x14ac:dyDescent="0.3">
      <c r="A1366" s="165">
        <v>1349</v>
      </c>
      <c r="B1366" s="166" t="s">
        <v>275</v>
      </c>
      <c r="C1366" s="166" t="s">
        <v>275</v>
      </c>
      <c r="D1366" s="828" t="s">
        <v>1176</v>
      </c>
      <c r="E1366" s="828" t="s">
        <v>2308</v>
      </c>
      <c r="F1366" s="309">
        <v>9</v>
      </c>
      <c r="G1366" s="829">
        <v>91</v>
      </c>
      <c r="H1366" s="829">
        <v>1021</v>
      </c>
      <c r="I1366" s="829">
        <v>1021</v>
      </c>
      <c r="J1366" s="310" t="s">
        <v>926</v>
      </c>
      <c r="K1366" s="310">
        <v>0.23434483387912813</v>
      </c>
      <c r="L1366" s="310">
        <v>0.33579796979483212</v>
      </c>
      <c r="M1366" s="310">
        <v>0</v>
      </c>
      <c r="N1366" s="310">
        <v>1.5865495285011869E-2</v>
      </c>
      <c r="O1366" s="310">
        <v>4.8786925312955365E-2</v>
      </c>
      <c r="P1366" s="310">
        <v>1.0660076770840368</v>
      </c>
      <c r="Q1366" s="310">
        <v>1.3397583138805054</v>
      </c>
      <c r="R1366" s="310">
        <v>0.74466858279833925</v>
      </c>
      <c r="S1366" s="310">
        <v>9.3031143232818487E-3</v>
      </c>
      <c r="T1366" s="310">
        <v>5.3648655107570803E-2</v>
      </c>
      <c r="U1366" s="310">
        <v>0</v>
      </c>
      <c r="V1366" s="310">
        <v>0</v>
      </c>
      <c r="W1366" s="310">
        <v>0.79949219181181708</v>
      </c>
      <c r="X1366" s="310">
        <v>0</v>
      </c>
      <c r="Y1366" s="310">
        <v>0.10613310892174425</v>
      </c>
      <c r="Z1366" s="310">
        <v>0</v>
      </c>
      <c r="AA1366" s="310">
        <v>0</v>
      </c>
      <c r="AB1366" s="310" t="s">
        <v>926</v>
      </c>
      <c r="AC1366" s="240" t="s">
        <v>1923</v>
      </c>
      <c r="AD1366" s="241">
        <f>AD1348</f>
        <v>1</v>
      </c>
      <c r="AE1366" s="193" t="s">
        <v>2989</v>
      </c>
      <c r="AF1366" s="192" t="s">
        <v>275</v>
      </c>
      <c r="AG1366" s="191" t="s">
        <v>2862</v>
      </c>
      <c r="AH1366" s="194" t="s">
        <v>275</v>
      </c>
      <c r="AI1366" s="169" t="s">
        <v>275</v>
      </c>
      <c r="AJ1366" s="94"/>
    </row>
    <row r="1367" spans="1:36" ht="26" outlineLevel="1" x14ac:dyDescent="0.3">
      <c r="A1367" s="261">
        <v>1350</v>
      </c>
      <c r="B1367" s="262" t="s">
        <v>275</v>
      </c>
      <c r="C1367" s="835" t="s">
        <v>275</v>
      </c>
      <c r="D1367" s="737" t="s">
        <v>1177</v>
      </c>
      <c r="E1367" s="737" t="s">
        <v>1178</v>
      </c>
      <c r="F1367" s="738" t="s">
        <v>275</v>
      </c>
      <c r="G1367" s="738" t="s">
        <v>275</v>
      </c>
      <c r="H1367" s="738" t="s">
        <v>275</v>
      </c>
      <c r="I1367" s="738">
        <v>1022</v>
      </c>
      <c r="J1367" s="739" t="s">
        <v>926</v>
      </c>
      <c r="K1367" s="739">
        <v>0</v>
      </c>
      <c r="L1367" s="739">
        <v>0</v>
      </c>
      <c r="M1367" s="739">
        <v>0</v>
      </c>
      <c r="N1367" s="739">
        <v>0</v>
      </c>
      <c r="O1367" s="739">
        <v>7.7804585011540813E-5</v>
      </c>
      <c r="P1367" s="739">
        <v>0</v>
      </c>
      <c r="Q1367" s="739">
        <v>0</v>
      </c>
      <c r="R1367" s="739">
        <v>0</v>
      </c>
      <c r="S1367" s="739">
        <v>0</v>
      </c>
      <c r="T1367" s="739">
        <v>0</v>
      </c>
      <c r="U1367" s="739">
        <v>0</v>
      </c>
      <c r="V1367" s="739">
        <v>0</v>
      </c>
      <c r="W1367" s="739">
        <v>0</v>
      </c>
      <c r="X1367" s="739">
        <v>0</v>
      </c>
      <c r="Y1367" s="739">
        <v>0</v>
      </c>
      <c r="Z1367" s="739">
        <v>0</v>
      </c>
      <c r="AA1367" s="739">
        <v>0</v>
      </c>
      <c r="AB1367" s="739" t="s">
        <v>926</v>
      </c>
      <c r="AC1367" s="262" t="s">
        <v>1179</v>
      </c>
      <c r="AD1367" s="265">
        <f>AD1341</f>
        <v>1</v>
      </c>
      <c r="AE1367" s="261" t="s">
        <v>2993</v>
      </c>
      <c r="AF1367" s="274" t="s">
        <v>275</v>
      </c>
      <c r="AG1367" s="262" t="s">
        <v>2863</v>
      </c>
      <c r="AH1367" s="782" t="s">
        <v>275</v>
      </c>
      <c r="AI1367" s="274">
        <v>9032</v>
      </c>
      <c r="AJ1367" s="94"/>
    </row>
    <row r="1368" spans="1:36" ht="26" outlineLevel="1" x14ac:dyDescent="0.3">
      <c r="A1368" s="145">
        <v>1351</v>
      </c>
      <c r="B1368" s="146" t="s">
        <v>923</v>
      </c>
      <c r="C1368" s="146" t="s">
        <v>78</v>
      </c>
      <c r="D1368" s="145" t="s">
        <v>2309</v>
      </c>
      <c r="E1368" s="833" t="s">
        <v>275</v>
      </c>
      <c r="F1368" s="834" t="s">
        <v>275</v>
      </c>
      <c r="G1368" s="834" t="s">
        <v>275</v>
      </c>
      <c r="H1368" s="834" t="s">
        <v>275</v>
      </c>
      <c r="I1368" s="834" t="s">
        <v>275</v>
      </c>
      <c r="J1368" s="817" t="s">
        <v>925</v>
      </c>
      <c r="K1368" s="817">
        <f t="shared" ref="K1368:AA1368" si="534">K1370+K1371+K1372+K1373</f>
        <v>7.8961501226220472</v>
      </c>
      <c r="L1368" s="817">
        <f t="shared" si="534"/>
        <v>6.476774037756603</v>
      </c>
      <c r="M1368" s="817">
        <f t="shared" si="534"/>
        <v>0.23506718286937853</v>
      </c>
      <c r="N1368" s="817">
        <f t="shared" si="534"/>
        <v>7.2501832628425005</v>
      </c>
      <c r="O1368" s="817">
        <f t="shared" si="534"/>
        <v>4.3825224221773068E-2</v>
      </c>
      <c r="P1368" s="817">
        <f t="shared" si="534"/>
        <v>11.638807464147041</v>
      </c>
      <c r="Q1368" s="817">
        <f t="shared" si="534"/>
        <v>0.88708939930933073</v>
      </c>
      <c r="R1368" s="817">
        <f t="shared" si="534"/>
        <v>0.98576524292403389</v>
      </c>
      <c r="S1368" s="817">
        <f t="shared" si="534"/>
        <v>1.0283465439772783</v>
      </c>
      <c r="T1368" s="817">
        <f t="shared" si="534"/>
        <v>0.47959674627091864</v>
      </c>
      <c r="U1368" s="817">
        <f t="shared" si="534"/>
        <v>0.16125585193045439</v>
      </c>
      <c r="V1368" s="817">
        <f t="shared" si="534"/>
        <v>0</v>
      </c>
      <c r="W1368" s="817">
        <f t="shared" si="534"/>
        <v>6.3098812083632785</v>
      </c>
      <c r="X1368" s="817">
        <f t="shared" si="534"/>
        <v>0</v>
      </c>
      <c r="Y1368" s="817">
        <f t="shared" si="534"/>
        <v>14.372284695524179</v>
      </c>
      <c r="Z1368" s="817">
        <f t="shared" si="534"/>
        <v>0.14240793097083604</v>
      </c>
      <c r="AA1368" s="817">
        <f t="shared" si="534"/>
        <v>0</v>
      </c>
      <c r="AB1368" s="817" t="s">
        <v>925</v>
      </c>
      <c r="AC1368" s="245" t="s">
        <v>2311</v>
      </c>
      <c r="AD1368" s="247" t="s">
        <v>275</v>
      </c>
      <c r="AE1368" s="248" t="s">
        <v>275</v>
      </c>
      <c r="AF1368" s="249" t="s">
        <v>275</v>
      </c>
      <c r="AG1368" s="148" t="s">
        <v>275</v>
      </c>
      <c r="AH1368" s="250" t="s">
        <v>275</v>
      </c>
      <c r="AI1368" s="149" t="s">
        <v>275</v>
      </c>
      <c r="AJ1368" s="94"/>
    </row>
    <row r="1369" spans="1:36" outlineLevel="1" x14ac:dyDescent="0.3">
      <c r="A1369" s="145">
        <v>1352</v>
      </c>
      <c r="B1369" s="146" t="s">
        <v>923</v>
      </c>
      <c r="C1369" s="146" t="s">
        <v>78</v>
      </c>
      <c r="D1369" s="145" t="s">
        <v>1180</v>
      </c>
      <c r="E1369" s="833" t="s">
        <v>275</v>
      </c>
      <c r="F1369" s="834" t="s">
        <v>275</v>
      </c>
      <c r="G1369" s="834" t="s">
        <v>275</v>
      </c>
      <c r="H1369" s="834" t="s">
        <v>275</v>
      </c>
      <c r="I1369" s="834" t="s">
        <v>275</v>
      </c>
      <c r="J1369" s="817" t="s">
        <v>925</v>
      </c>
      <c r="K1369" s="817">
        <f t="shared" ref="K1369:AA1369" si="535">K1370+K1371</f>
        <v>7.0436830599109568</v>
      </c>
      <c r="L1369" s="817">
        <f t="shared" si="535"/>
        <v>6.1056889068190987</v>
      </c>
      <c r="M1369" s="817">
        <f t="shared" si="535"/>
        <v>0.2350549131563956</v>
      </c>
      <c r="N1369" s="817">
        <f t="shared" si="535"/>
        <v>6.9990305734374818</v>
      </c>
      <c r="O1369" s="817">
        <f t="shared" si="535"/>
        <v>3.3363180279800432E-2</v>
      </c>
      <c r="P1369" s="817">
        <f t="shared" si="535"/>
        <v>9.5087380297037249</v>
      </c>
      <c r="Q1369" s="817">
        <f t="shared" si="535"/>
        <v>6.5136087190075895E-2</v>
      </c>
      <c r="R1369" s="817">
        <f t="shared" si="535"/>
        <v>4.7040578527408764E-3</v>
      </c>
      <c r="S1369" s="817">
        <f t="shared" si="535"/>
        <v>0.891465689839119</v>
      </c>
      <c r="T1369" s="817">
        <f t="shared" si="535"/>
        <v>7.0217767422123017E-2</v>
      </c>
      <c r="U1369" s="817">
        <f t="shared" si="535"/>
        <v>0</v>
      </c>
      <c r="V1369" s="817">
        <f t="shared" si="535"/>
        <v>0</v>
      </c>
      <c r="W1369" s="817">
        <f t="shared" si="535"/>
        <v>6.1730036689667198</v>
      </c>
      <c r="X1369" s="817">
        <f t="shared" si="535"/>
        <v>0</v>
      </c>
      <c r="Y1369" s="817">
        <f t="shared" si="535"/>
        <v>13.060326828242465</v>
      </c>
      <c r="Z1369" s="817">
        <f t="shared" si="535"/>
        <v>0.14240793097083604</v>
      </c>
      <c r="AA1369" s="817">
        <f t="shared" si="535"/>
        <v>0</v>
      </c>
      <c r="AB1369" s="817" t="s">
        <v>925</v>
      </c>
      <c r="AC1369" s="245" t="s">
        <v>2310</v>
      </c>
      <c r="AD1369" s="247" t="s">
        <v>275</v>
      </c>
      <c r="AE1369" s="248" t="s">
        <v>275</v>
      </c>
      <c r="AF1369" s="249" t="s">
        <v>275</v>
      </c>
      <c r="AG1369" s="148" t="s">
        <v>275</v>
      </c>
      <c r="AH1369" s="250" t="s">
        <v>275</v>
      </c>
      <c r="AI1369" s="149" t="s">
        <v>275</v>
      </c>
      <c r="AJ1369" s="94"/>
    </row>
    <row r="1370" spans="1:36" ht="78" outlineLevel="1" x14ac:dyDescent="0.3">
      <c r="A1370" s="165">
        <v>1353</v>
      </c>
      <c r="B1370" s="166" t="s">
        <v>275</v>
      </c>
      <c r="C1370" s="293" t="s">
        <v>78</v>
      </c>
      <c r="D1370" s="187" t="s">
        <v>1181</v>
      </c>
      <c r="E1370" s="188" t="s">
        <v>4091</v>
      </c>
      <c r="F1370" s="189">
        <v>9</v>
      </c>
      <c r="G1370" s="190">
        <v>90</v>
      </c>
      <c r="H1370" s="190">
        <v>982</v>
      </c>
      <c r="I1370" s="190">
        <v>982</v>
      </c>
      <c r="J1370" s="170" t="s">
        <v>925</v>
      </c>
      <c r="K1370" s="170">
        <v>5.9821218867312549</v>
      </c>
      <c r="L1370" s="170">
        <v>6.1056889068190987</v>
      </c>
      <c r="M1370" s="170">
        <v>0.2350549131563956</v>
      </c>
      <c r="N1370" s="170">
        <v>3.6398944997940013</v>
      </c>
      <c r="O1370" s="170">
        <v>3.3363180279800432E-2</v>
      </c>
      <c r="P1370" s="170">
        <v>5.9573751361486762</v>
      </c>
      <c r="Q1370" s="170">
        <v>6.5136087190075895E-2</v>
      </c>
      <c r="R1370" s="170">
        <v>4.7040578527408764E-3</v>
      </c>
      <c r="S1370" s="170">
        <v>0.891465689839119</v>
      </c>
      <c r="T1370" s="170">
        <v>7.0217767422123017E-2</v>
      </c>
      <c r="U1370" s="170">
        <v>0</v>
      </c>
      <c r="V1370" s="170">
        <v>0</v>
      </c>
      <c r="W1370" s="170">
        <v>6.1730036689667198</v>
      </c>
      <c r="X1370" s="170">
        <v>0</v>
      </c>
      <c r="Y1370" s="170">
        <v>13.060326828242465</v>
      </c>
      <c r="Z1370" s="170">
        <v>0.14240793097083604</v>
      </c>
      <c r="AA1370" s="170">
        <v>0</v>
      </c>
      <c r="AB1370" s="170" t="s">
        <v>925</v>
      </c>
      <c r="AC1370" s="240" t="s">
        <v>1923</v>
      </c>
      <c r="AD1370" s="241" t="s">
        <v>275</v>
      </c>
      <c r="AE1370" s="193" t="s">
        <v>2865</v>
      </c>
      <c r="AF1370" s="192" t="s">
        <v>275</v>
      </c>
      <c r="AG1370" s="191" t="s">
        <v>2848</v>
      </c>
      <c r="AH1370" s="375" t="s">
        <v>2847</v>
      </c>
      <c r="AI1370" s="169" t="s">
        <v>275</v>
      </c>
      <c r="AJ1370" s="94"/>
    </row>
    <row r="1371" spans="1:36" ht="26" outlineLevel="1" x14ac:dyDescent="0.3">
      <c r="A1371" s="165">
        <v>1354</v>
      </c>
      <c r="B1371" s="166" t="s">
        <v>275</v>
      </c>
      <c r="C1371" s="293" t="s">
        <v>78</v>
      </c>
      <c r="D1371" s="187" t="s">
        <v>1182</v>
      </c>
      <c r="E1371" s="188" t="s">
        <v>4092</v>
      </c>
      <c r="F1371" s="189">
        <v>9</v>
      </c>
      <c r="G1371" s="190">
        <v>90</v>
      </c>
      <c r="H1371" s="190">
        <v>985</v>
      </c>
      <c r="I1371" s="190">
        <v>985</v>
      </c>
      <c r="J1371" s="170" t="s">
        <v>925</v>
      </c>
      <c r="K1371" s="170">
        <v>1.0615611731797021</v>
      </c>
      <c r="L1371" s="170">
        <v>0</v>
      </c>
      <c r="M1371" s="170">
        <v>0</v>
      </c>
      <c r="N1371" s="170">
        <v>3.359136073643481</v>
      </c>
      <c r="O1371" s="170">
        <v>0</v>
      </c>
      <c r="P1371" s="170">
        <v>3.5513628935550492</v>
      </c>
      <c r="Q1371" s="170">
        <v>0</v>
      </c>
      <c r="R1371" s="170">
        <v>0</v>
      </c>
      <c r="S1371" s="170">
        <v>0</v>
      </c>
      <c r="T1371" s="170">
        <v>0</v>
      </c>
      <c r="U1371" s="170">
        <v>0</v>
      </c>
      <c r="V1371" s="170">
        <v>0</v>
      </c>
      <c r="W1371" s="170">
        <v>0</v>
      </c>
      <c r="X1371" s="170">
        <v>0</v>
      </c>
      <c r="Y1371" s="170">
        <v>0</v>
      </c>
      <c r="Z1371" s="170">
        <v>0</v>
      </c>
      <c r="AA1371" s="170">
        <v>0</v>
      </c>
      <c r="AB1371" s="170" t="s">
        <v>925</v>
      </c>
      <c r="AC1371" s="240" t="s">
        <v>1923</v>
      </c>
      <c r="AD1371" s="241">
        <f>AD1336</f>
        <v>1</v>
      </c>
      <c r="AE1371" s="193" t="s">
        <v>2994</v>
      </c>
      <c r="AF1371" s="192" t="s">
        <v>275</v>
      </c>
      <c r="AG1371" s="191" t="s">
        <v>2864</v>
      </c>
      <c r="AH1371" s="194" t="s">
        <v>275</v>
      </c>
      <c r="AI1371" s="169" t="s">
        <v>275</v>
      </c>
      <c r="AJ1371" s="94"/>
    </row>
    <row r="1372" spans="1:36" ht="26" outlineLevel="1" x14ac:dyDescent="0.3">
      <c r="A1372" s="165">
        <v>1355</v>
      </c>
      <c r="B1372" s="166" t="s">
        <v>275</v>
      </c>
      <c r="C1372" s="166" t="s">
        <v>275</v>
      </c>
      <c r="D1372" s="828" t="s">
        <v>1183</v>
      </c>
      <c r="E1372" s="830" t="s">
        <v>1184</v>
      </c>
      <c r="F1372" s="309">
        <v>9</v>
      </c>
      <c r="G1372" s="829">
        <v>91</v>
      </c>
      <c r="H1372" s="829">
        <v>984</v>
      </c>
      <c r="I1372" s="829">
        <v>984</v>
      </c>
      <c r="J1372" s="310" t="s">
        <v>926</v>
      </c>
      <c r="K1372" s="310">
        <v>0.72151198700877561</v>
      </c>
      <c r="L1372" s="310">
        <v>0.37108513093750389</v>
      </c>
      <c r="M1372" s="310">
        <v>0</v>
      </c>
      <c r="N1372" s="310">
        <v>7.4356054000508987E-2</v>
      </c>
      <c r="O1372" s="310">
        <v>1.0414071459585629E-2</v>
      </c>
      <c r="P1372" s="310">
        <v>1.7292786420321649</v>
      </c>
      <c r="Q1372" s="310">
        <v>0.82195331211925482</v>
      </c>
      <c r="R1372" s="310">
        <v>0.98106118507129303</v>
      </c>
      <c r="S1372" s="310">
        <v>0.13688085413815929</v>
      </c>
      <c r="T1372" s="310">
        <v>0.40937897884879565</v>
      </c>
      <c r="U1372" s="310">
        <v>0.16125585193045439</v>
      </c>
      <c r="V1372" s="310">
        <v>0</v>
      </c>
      <c r="W1372" s="310">
        <v>0.13687753939655889</v>
      </c>
      <c r="X1372" s="310">
        <v>0</v>
      </c>
      <c r="Y1372" s="310">
        <v>1.3119578672817147</v>
      </c>
      <c r="Z1372" s="310">
        <v>0</v>
      </c>
      <c r="AA1372" s="310">
        <v>0</v>
      </c>
      <c r="AB1372" s="310" t="s">
        <v>926</v>
      </c>
      <c r="AC1372" s="240" t="s">
        <v>1923</v>
      </c>
      <c r="AD1372" s="241">
        <f>AD1348</f>
        <v>1</v>
      </c>
      <c r="AE1372" s="193" t="s">
        <v>2989</v>
      </c>
      <c r="AF1372" s="192" t="s">
        <v>275</v>
      </c>
      <c r="AG1372" s="191" t="s">
        <v>2866</v>
      </c>
      <c r="AH1372" s="194" t="s">
        <v>275</v>
      </c>
      <c r="AI1372" s="169" t="s">
        <v>275</v>
      </c>
      <c r="AJ1372" s="94"/>
    </row>
    <row r="1373" spans="1:36" ht="26" outlineLevel="1" x14ac:dyDescent="0.3">
      <c r="A1373" s="261">
        <v>1356</v>
      </c>
      <c r="B1373" s="262" t="s">
        <v>275</v>
      </c>
      <c r="C1373" s="835" t="s">
        <v>275</v>
      </c>
      <c r="D1373" s="737" t="s">
        <v>1186</v>
      </c>
      <c r="E1373" s="737" t="s">
        <v>1187</v>
      </c>
      <c r="F1373" s="738" t="s">
        <v>275</v>
      </c>
      <c r="G1373" s="738" t="s">
        <v>275</v>
      </c>
      <c r="H1373" s="738" t="s">
        <v>275</v>
      </c>
      <c r="I1373" s="738">
        <v>983</v>
      </c>
      <c r="J1373" s="739" t="s">
        <v>926</v>
      </c>
      <c r="K1373" s="739">
        <v>0.13095507570231488</v>
      </c>
      <c r="L1373" s="739">
        <v>0</v>
      </c>
      <c r="M1373" s="739">
        <v>1.2269712982941674E-5</v>
      </c>
      <c r="N1373" s="739">
        <v>0.17679663540451024</v>
      </c>
      <c r="O1373" s="739">
        <v>4.79724823870036E-5</v>
      </c>
      <c r="P1373" s="739">
        <v>0.40079079241115056</v>
      </c>
      <c r="Q1373" s="739">
        <v>0</v>
      </c>
      <c r="R1373" s="739">
        <v>0</v>
      </c>
      <c r="S1373" s="739">
        <v>0</v>
      </c>
      <c r="T1373" s="739">
        <v>0</v>
      </c>
      <c r="U1373" s="739">
        <v>0</v>
      </c>
      <c r="V1373" s="739">
        <v>0</v>
      </c>
      <c r="W1373" s="739">
        <v>0</v>
      </c>
      <c r="X1373" s="739">
        <v>0</v>
      </c>
      <c r="Y1373" s="739">
        <v>0</v>
      </c>
      <c r="Z1373" s="739">
        <v>0</v>
      </c>
      <c r="AA1373" s="739">
        <v>0</v>
      </c>
      <c r="AB1373" s="739" t="s">
        <v>926</v>
      </c>
      <c r="AC1373" s="262" t="s">
        <v>1967</v>
      </c>
      <c r="AD1373" s="265">
        <f>AD1341</f>
        <v>1</v>
      </c>
      <c r="AE1373" s="261" t="s">
        <v>2993</v>
      </c>
      <c r="AF1373" s="274" t="s">
        <v>275</v>
      </c>
      <c r="AG1373" s="262" t="s">
        <v>2867</v>
      </c>
      <c r="AH1373" s="782" t="s">
        <v>275</v>
      </c>
      <c r="AI1373" s="274">
        <v>9032</v>
      </c>
      <c r="AJ1373" s="94"/>
    </row>
    <row r="1374" spans="1:36" ht="65" outlineLevel="1" x14ac:dyDescent="0.3">
      <c r="A1374" s="251">
        <v>1357</v>
      </c>
      <c r="B1374" s="252" t="s">
        <v>275</v>
      </c>
      <c r="C1374" s="824" t="s">
        <v>275</v>
      </c>
      <c r="D1374" s="599" t="s">
        <v>1185</v>
      </c>
      <c r="E1374" s="599" t="s">
        <v>275</v>
      </c>
      <c r="F1374" s="600">
        <v>8</v>
      </c>
      <c r="G1374" s="600">
        <v>80</v>
      </c>
      <c r="H1374" s="600">
        <v>9032</v>
      </c>
      <c r="I1374" s="600" t="s">
        <v>275</v>
      </c>
      <c r="J1374" s="601" t="s">
        <v>926</v>
      </c>
      <c r="K1374" s="601">
        <v>0.13095507570231493</v>
      </c>
      <c r="L1374" s="601">
        <v>0</v>
      </c>
      <c r="M1374" s="601">
        <v>1.2269712982941676E-5</v>
      </c>
      <c r="N1374" s="601">
        <v>0.17679663540451043</v>
      </c>
      <c r="O1374" s="601">
        <v>1.2577706739854447E-4</v>
      </c>
      <c r="P1374" s="601">
        <v>0.4007907924111504</v>
      </c>
      <c r="Q1374" s="601">
        <v>0</v>
      </c>
      <c r="R1374" s="601">
        <v>0</v>
      </c>
      <c r="S1374" s="601">
        <v>0</v>
      </c>
      <c r="T1374" s="601">
        <v>0</v>
      </c>
      <c r="U1374" s="601">
        <v>0</v>
      </c>
      <c r="V1374" s="601">
        <v>0</v>
      </c>
      <c r="W1374" s="601">
        <v>0</v>
      </c>
      <c r="X1374" s="601">
        <v>0</v>
      </c>
      <c r="Y1374" s="601">
        <v>0</v>
      </c>
      <c r="Z1374" s="601">
        <v>0</v>
      </c>
      <c r="AA1374" s="601">
        <v>0</v>
      </c>
      <c r="AB1374" s="601" t="s">
        <v>926</v>
      </c>
      <c r="AC1374" s="255" t="s">
        <v>2015</v>
      </c>
      <c r="AD1374" s="254" t="s">
        <v>275</v>
      </c>
      <c r="AE1374" s="251" t="s">
        <v>275</v>
      </c>
      <c r="AF1374" s="260" t="s">
        <v>275</v>
      </c>
      <c r="AG1374" s="252" t="s">
        <v>275</v>
      </c>
      <c r="AH1374" s="602" t="s">
        <v>275</v>
      </c>
      <c r="AI1374" s="260">
        <v>9032</v>
      </c>
      <c r="AJ1374" s="94"/>
    </row>
    <row r="1375" spans="1:36" ht="26" outlineLevel="1" x14ac:dyDescent="0.3">
      <c r="A1375" s="165">
        <v>1358</v>
      </c>
      <c r="B1375" s="166" t="s">
        <v>923</v>
      </c>
      <c r="C1375" s="166" t="s">
        <v>275</v>
      </c>
      <c r="D1375" s="240" t="s">
        <v>1188</v>
      </c>
      <c r="E1375" s="240" t="s">
        <v>1189</v>
      </c>
      <c r="F1375" s="189">
        <v>9</v>
      </c>
      <c r="G1375" s="189">
        <v>90</v>
      </c>
      <c r="H1375" s="189">
        <v>1115</v>
      </c>
      <c r="I1375" s="189">
        <v>1115</v>
      </c>
      <c r="J1375" s="170" t="s">
        <v>925</v>
      </c>
      <c r="K1375" s="170">
        <v>0.15566688855533628</v>
      </c>
      <c r="L1375" s="170">
        <v>0</v>
      </c>
      <c r="M1375" s="170">
        <v>0</v>
      </c>
      <c r="N1375" s="170">
        <v>0</v>
      </c>
      <c r="O1375" s="170">
        <v>0</v>
      </c>
      <c r="P1375" s="170">
        <v>0</v>
      </c>
      <c r="Q1375" s="170">
        <v>0</v>
      </c>
      <c r="R1375" s="170">
        <v>0</v>
      </c>
      <c r="S1375" s="170">
        <v>0</v>
      </c>
      <c r="T1375" s="170">
        <v>0</v>
      </c>
      <c r="U1375" s="170">
        <v>0</v>
      </c>
      <c r="V1375" s="170">
        <v>0</v>
      </c>
      <c r="W1375" s="170">
        <v>0</v>
      </c>
      <c r="X1375" s="170">
        <v>0</v>
      </c>
      <c r="Y1375" s="170">
        <v>0</v>
      </c>
      <c r="Z1375" s="170">
        <v>0</v>
      </c>
      <c r="AA1375" s="170">
        <v>0</v>
      </c>
      <c r="AB1375" s="170" t="s">
        <v>925</v>
      </c>
      <c r="AC1375" s="240" t="s">
        <v>1923</v>
      </c>
      <c r="AD1375" s="241" t="s">
        <v>275</v>
      </c>
      <c r="AE1375" s="193" t="s">
        <v>275</v>
      </c>
      <c r="AF1375" s="192" t="s">
        <v>275</v>
      </c>
      <c r="AG1375" s="191" t="s">
        <v>275</v>
      </c>
      <c r="AH1375" s="194" t="s">
        <v>275</v>
      </c>
      <c r="AI1375" s="169" t="s">
        <v>275</v>
      </c>
      <c r="AJ1375" s="94"/>
    </row>
    <row r="1376" spans="1:36" x14ac:dyDescent="0.3">
      <c r="A1376" s="138">
        <v>1359</v>
      </c>
      <c r="B1376" s="138" t="s">
        <v>923</v>
      </c>
      <c r="C1376" s="172" t="s">
        <v>6</v>
      </c>
      <c r="D1376" s="138" t="s">
        <v>7</v>
      </c>
      <c r="E1376" s="172" t="s">
        <v>275</v>
      </c>
      <c r="F1376" s="141" t="s">
        <v>275</v>
      </c>
      <c r="G1376" s="141" t="s">
        <v>275</v>
      </c>
      <c r="H1376" s="141" t="s">
        <v>275</v>
      </c>
      <c r="I1376" s="141" t="s">
        <v>275</v>
      </c>
      <c r="J1376" s="244" t="s">
        <v>275</v>
      </c>
      <c r="K1376" s="244" t="s">
        <v>275</v>
      </c>
      <c r="L1376" s="244" t="s">
        <v>275</v>
      </c>
      <c r="M1376" s="244" t="s">
        <v>275</v>
      </c>
      <c r="N1376" s="244" t="s">
        <v>275</v>
      </c>
      <c r="O1376" s="244" t="s">
        <v>275</v>
      </c>
      <c r="P1376" s="244" t="s">
        <v>275</v>
      </c>
      <c r="Q1376" s="244" t="s">
        <v>275</v>
      </c>
      <c r="R1376" s="244" t="s">
        <v>275</v>
      </c>
      <c r="S1376" s="244" t="s">
        <v>275</v>
      </c>
      <c r="T1376" s="244" t="s">
        <v>275</v>
      </c>
      <c r="U1376" s="244" t="s">
        <v>275</v>
      </c>
      <c r="V1376" s="244" t="s">
        <v>275</v>
      </c>
      <c r="W1376" s="244" t="s">
        <v>275</v>
      </c>
      <c r="X1376" s="244" t="s">
        <v>275</v>
      </c>
      <c r="Y1376" s="244" t="s">
        <v>275</v>
      </c>
      <c r="Z1376" s="244" t="s">
        <v>275</v>
      </c>
      <c r="AA1376" s="244" t="s">
        <v>275</v>
      </c>
      <c r="AB1376" s="244" t="s">
        <v>275</v>
      </c>
      <c r="AC1376" s="140" t="s">
        <v>275</v>
      </c>
      <c r="AD1376" s="341" t="s">
        <v>275</v>
      </c>
      <c r="AE1376" s="143" t="s">
        <v>275</v>
      </c>
      <c r="AF1376" s="142" t="s">
        <v>275</v>
      </c>
      <c r="AG1376" s="140" t="s">
        <v>275</v>
      </c>
      <c r="AH1376" s="144" t="s">
        <v>275</v>
      </c>
      <c r="AI1376" s="141" t="s">
        <v>275</v>
      </c>
      <c r="AJ1376" s="94"/>
    </row>
    <row r="1377" spans="1:36" outlineLevel="1" x14ac:dyDescent="0.3">
      <c r="A1377" s="145">
        <v>1360</v>
      </c>
      <c r="B1377" s="146" t="s">
        <v>923</v>
      </c>
      <c r="C1377" s="342" t="s">
        <v>339</v>
      </c>
      <c r="D1377" s="145" t="s">
        <v>2314</v>
      </c>
      <c r="E1377" s="146" t="s">
        <v>275</v>
      </c>
      <c r="F1377" s="149" t="s">
        <v>275</v>
      </c>
      <c r="G1377" s="149" t="s">
        <v>275</v>
      </c>
      <c r="H1377" s="149" t="s">
        <v>275</v>
      </c>
      <c r="I1377" s="149" t="s">
        <v>275</v>
      </c>
      <c r="J1377" s="150" t="s">
        <v>925</v>
      </c>
      <c r="K1377" s="150">
        <f t="shared" ref="K1377:AA1377" si="536">SUM(K1379,K1381,K1382,K1383,K1386,K1384)</f>
        <v>14.6257957843941</v>
      </c>
      <c r="L1377" s="150">
        <f t="shared" si="536"/>
        <v>29.761582945321624</v>
      </c>
      <c r="M1377" s="150">
        <f t="shared" si="536"/>
        <v>8.042522057371194</v>
      </c>
      <c r="N1377" s="150">
        <f t="shared" si="536"/>
        <v>129.67893357300656</v>
      </c>
      <c r="O1377" s="150">
        <f t="shared" si="536"/>
        <v>25.040489925338161</v>
      </c>
      <c r="P1377" s="150">
        <f t="shared" si="536"/>
        <v>35.662620698415964</v>
      </c>
      <c r="Q1377" s="150">
        <f t="shared" si="536"/>
        <v>73.76088958978994</v>
      </c>
      <c r="R1377" s="150">
        <f t="shared" si="536"/>
        <v>53.856355124552685</v>
      </c>
      <c r="S1377" s="150">
        <f t="shared" si="536"/>
        <v>23.981651941583483</v>
      </c>
      <c r="T1377" s="150">
        <f t="shared" si="536"/>
        <v>87.124535110313374</v>
      </c>
      <c r="U1377" s="150">
        <f t="shared" si="536"/>
        <v>53.376151525667353</v>
      </c>
      <c r="V1377" s="150">
        <f t="shared" si="536"/>
        <v>84.454196282443476</v>
      </c>
      <c r="W1377" s="150">
        <f t="shared" si="536"/>
        <v>3.9172268336672471</v>
      </c>
      <c r="X1377" s="150">
        <f t="shared" si="536"/>
        <v>12.025750028817638</v>
      </c>
      <c r="Y1377" s="150">
        <f t="shared" si="536"/>
        <v>57.074048120312874</v>
      </c>
      <c r="Z1377" s="150">
        <f t="shared" si="536"/>
        <v>5.0288309128711877</v>
      </c>
      <c r="AA1377" s="150">
        <f t="shared" si="536"/>
        <v>55.560659947904561</v>
      </c>
      <c r="AB1377" s="150" t="s">
        <v>925</v>
      </c>
      <c r="AC1377" s="146" t="s">
        <v>2190</v>
      </c>
      <c r="AD1377" s="150" t="s">
        <v>275</v>
      </c>
      <c r="AE1377" s="145" t="s">
        <v>275</v>
      </c>
      <c r="AF1377" s="149" t="s">
        <v>275</v>
      </c>
      <c r="AG1377" s="146" t="s">
        <v>275</v>
      </c>
      <c r="AH1377" s="152" t="s">
        <v>275</v>
      </c>
      <c r="AI1377" s="149" t="s">
        <v>275</v>
      </c>
      <c r="AJ1377" s="94"/>
    </row>
    <row r="1378" spans="1:36" ht="26" outlineLevel="1" x14ac:dyDescent="0.3">
      <c r="A1378" s="165">
        <v>1361</v>
      </c>
      <c r="B1378" s="166" t="s">
        <v>275</v>
      </c>
      <c r="C1378" s="343" t="s">
        <v>339</v>
      </c>
      <c r="D1378" s="165" t="s">
        <v>1190</v>
      </c>
      <c r="E1378" s="166" t="s">
        <v>275</v>
      </c>
      <c r="F1378" s="169">
        <f>FLOOR(G1378/10, 1)</f>
        <v>10</v>
      </c>
      <c r="G1378" s="169">
        <v>101</v>
      </c>
      <c r="H1378" s="169" t="s">
        <v>275</v>
      </c>
      <c r="I1378" s="169" t="s">
        <v>275</v>
      </c>
      <c r="J1378" s="170" t="s">
        <v>925</v>
      </c>
      <c r="K1378" s="170">
        <v>14.573546524479289</v>
      </c>
      <c r="L1378" s="170">
        <v>29.159265267903208</v>
      </c>
      <c r="M1378" s="170">
        <v>7.9914674025122041</v>
      </c>
      <c r="N1378" s="170">
        <v>127.60279954867606</v>
      </c>
      <c r="O1378" s="170">
        <v>24.8548532166181</v>
      </c>
      <c r="P1378" s="170">
        <v>35.460144988557474</v>
      </c>
      <c r="Q1378" s="170">
        <v>67.91439307835094</v>
      </c>
      <c r="R1378" s="170">
        <v>50.86946417500355</v>
      </c>
      <c r="S1378" s="170">
        <v>23.78959030454471</v>
      </c>
      <c r="T1378" s="170">
        <v>84.445275754444197</v>
      </c>
      <c r="U1378" s="170">
        <v>51.208191105588007</v>
      </c>
      <c r="V1378" s="170">
        <v>82.605235259181981</v>
      </c>
      <c r="W1378" s="170">
        <v>3.8798755580926181</v>
      </c>
      <c r="X1378" s="170">
        <v>11.765664730076272</v>
      </c>
      <c r="Y1378" s="170">
        <v>55.616349160305475</v>
      </c>
      <c r="Z1378" s="170">
        <v>5.0074097669969158</v>
      </c>
      <c r="AA1378" s="170">
        <v>55.17127274899039</v>
      </c>
      <c r="AB1378" s="170" t="s">
        <v>925</v>
      </c>
      <c r="AC1378" s="166" t="s">
        <v>1961</v>
      </c>
      <c r="AD1378" s="170" t="s">
        <v>275</v>
      </c>
      <c r="AE1378" s="165" t="s">
        <v>275</v>
      </c>
      <c r="AF1378" s="169" t="s">
        <v>275</v>
      </c>
      <c r="AG1378" s="166" t="s">
        <v>275</v>
      </c>
      <c r="AH1378" s="171" t="s">
        <v>275</v>
      </c>
      <c r="AI1378" s="169" t="s">
        <v>275</v>
      </c>
      <c r="AJ1378" s="94"/>
    </row>
    <row r="1379" spans="1:36" outlineLevel="1" x14ac:dyDescent="0.3">
      <c r="A1379" s="145">
        <v>1362</v>
      </c>
      <c r="B1379" s="146" t="s">
        <v>923</v>
      </c>
      <c r="C1379" s="146" t="s">
        <v>82</v>
      </c>
      <c r="D1379" s="145" t="s">
        <v>2315</v>
      </c>
      <c r="E1379" s="146" t="s">
        <v>275</v>
      </c>
      <c r="F1379" s="149" t="s">
        <v>275</v>
      </c>
      <c r="G1379" s="149" t="s">
        <v>275</v>
      </c>
      <c r="H1379" s="149" t="s">
        <v>275</v>
      </c>
      <c r="I1379" s="149" t="s">
        <v>275</v>
      </c>
      <c r="J1379" s="150" t="s">
        <v>925</v>
      </c>
      <c r="K1379" s="150">
        <f>K1380+K1381*$AD$1381</f>
        <v>14.039921729496564</v>
      </c>
      <c r="L1379" s="150">
        <f t="shared" ref="L1379:AA1379" si="537">L1380+L1381*$AD$1381</f>
        <v>29.05574891844357</v>
      </c>
      <c r="M1379" s="150">
        <f t="shared" si="537"/>
        <v>7.1254956222975139</v>
      </c>
      <c r="N1379" s="150">
        <f t="shared" si="537"/>
        <v>118.99715449399675</v>
      </c>
      <c r="O1379" s="150">
        <f t="shared" si="537"/>
        <v>23.894617917667073</v>
      </c>
      <c r="P1379" s="150">
        <f t="shared" si="537"/>
        <v>33.845510437378479</v>
      </c>
      <c r="Q1379" s="150">
        <f t="shared" si="537"/>
        <v>55.834407286087036</v>
      </c>
      <c r="R1379" s="150">
        <f t="shared" si="537"/>
        <v>42.96632062269039</v>
      </c>
      <c r="S1379" s="150">
        <f t="shared" si="537"/>
        <v>18.307252853607743</v>
      </c>
      <c r="T1379" s="150">
        <f t="shared" si="537"/>
        <v>74.272134190172054</v>
      </c>
      <c r="U1379" s="150">
        <f t="shared" si="537"/>
        <v>44.534999976611836</v>
      </c>
      <c r="V1379" s="150">
        <f t="shared" si="537"/>
        <v>78.067617308521136</v>
      </c>
      <c r="W1379" s="150">
        <f t="shared" si="537"/>
        <v>3.8398444341339171</v>
      </c>
      <c r="X1379" s="150">
        <f t="shared" si="537"/>
        <v>11.807426833409901</v>
      </c>
      <c r="Y1379" s="150">
        <f t="shared" si="537"/>
        <v>47.244498890378289</v>
      </c>
      <c r="Z1379" s="150">
        <f t="shared" si="537"/>
        <v>4.6461244261168622</v>
      </c>
      <c r="AA1379" s="150">
        <f t="shared" si="537"/>
        <v>54.964471954628024</v>
      </c>
      <c r="AB1379" s="150" t="s">
        <v>925</v>
      </c>
      <c r="AC1379" s="146" t="s">
        <v>2394</v>
      </c>
      <c r="AD1379" s="150" t="s">
        <v>275</v>
      </c>
      <c r="AE1379" s="145" t="s">
        <v>275</v>
      </c>
      <c r="AF1379" s="149" t="s">
        <v>275</v>
      </c>
      <c r="AG1379" s="146" t="s">
        <v>275</v>
      </c>
      <c r="AH1379" s="152" t="s">
        <v>275</v>
      </c>
      <c r="AI1379" s="149" t="s">
        <v>275</v>
      </c>
      <c r="AJ1379" s="94"/>
    </row>
    <row r="1380" spans="1:36" ht="26" outlineLevel="1" x14ac:dyDescent="0.3">
      <c r="A1380" s="165">
        <v>1363</v>
      </c>
      <c r="B1380" s="166" t="s">
        <v>275</v>
      </c>
      <c r="C1380" s="293" t="s">
        <v>82</v>
      </c>
      <c r="D1380" s="187" t="s">
        <v>1191</v>
      </c>
      <c r="E1380" s="188" t="s">
        <v>4093</v>
      </c>
      <c r="F1380" s="189">
        <v>10</v>
      </c>
      <c r="G1380" s="190">
        <v>101</v>
      </c>
      <c r="H1380" s="190">
        <v>1058</v>
      </c>
      <c r="I1380" s="190">
        <v>1058</v>
      </c>
      <c r="J1380" s="170" t="s">
        <v>925</v>
      </c>
      <c r="K1380" s="170">
        <v>14.011830729542366</v>
      </c>
      <c r="L1380" s="170">
        <v>28.731922210154096</v>
      </c>
      <c r="M1380" s="170">
        <v>7.0980468831260142</v>
      </c>
      <c r="N1380" s="170">
        <v>117.88095340564703</v>
      </c>
      <c r="O1380" s="170">
        <v>23.794813235559513</v>
      </c>
      <c r="P1380" s="170">
        <v>33.73665252885241</v>
      </c>
      <c r="Q1380" s="170">
        <v>52.691129591764991</v>
      </c>
      <c r="R1380" s="170">
        <v>41.360465273470425</v>
      </c>
      <c r="S1380" s="170">
        <v>18.203993908963241</v>
      </c>
      <c r="T1380" s="170">
        <v>72.831672170887558</v>
      </c>
      <c r="U1380" s="170">
        <v>43.369429858289614</v>
      </c>
      <c r="V1380" s="170">
        <v>77.073552242251495</v>
      </c>
      <c r="W1380" s="170">
        <v>3.8197631031798163</v>
      </c>
      <c r="X1380" s="170">
        <v>11.667596027634971</v>
      </c>
      <c r="Y1380" s="170">
        <v>46.460789772094742</v>
      </c>
      <c r="Z1380" s="170">
        <v>4.6346076810231676</v>
      </c>
      <c r="AA1380" s="170">
        <v>54.755123998222558</v>
      </c>
      <c r="AB1380" s="170" t="s">
        <v>925</v>
      </c>
      <c r="AC1380" s="191" t="s">
        <v>1923</v>
      </c>
      <c r="AD1380" s="241" t="s">
        <v>275</v>
      </c>
      <c r="AE1380" s="193" t="s">
        <v>275</v>
      </c>
      <c r="AF1380" s="192" t="s">
        <v>275</v>
      </c>
      <c r="AG1380" s="191" t="s">
        <v>275</v>
      </c>
      <c r="AH1380" s="194" t="s">
        <v>275</v>
      </c>
      <c r="AI1380" s="169" t="s">
        <v>275</v>
      </c>
      <c r="AJ1380" s="94"/>
    </row>
    <row r="1381" spans="1:36" ht="65" outlineLevel="1" x14ac:dyDescent="0.3">
      <c r="A1381" s="165">
        <v>1364</v>
      </c>
      <c r="B1381" s="166" t="s">
        <v>275</v>
      </c>
      <c r="C1381" s="293" t="s">
        <v>275</v>
      </c>
      <c r="D1381" s="165" t="s">
        <v>2316</v>
      </c>
      <c r="E1381" s="240" t="s">
        <v>4094</v>
      </c>
      <c r="F1381" s="189">
        <v>10</v>
      </c>
      <c r="G1381" s="189">
        <v>105</v>
      </c>
      <c r="H1381" s="189">
        <v>1061</v>
      </c>
      <c r="I1381" s="189">
        <v>1061</v>
      </c>
      <c r="J1381" s="170" t="s">
        <v>926</v>
      </c>
      <c r="K1381" s="170">
        <v>2.415825996061086E-2</v>
      </c>
      <c r="L1381" s="170">
        <v>0.27849096912894883</v>
      </c>
      <c r="M1381" s="170">
        <v>2.3605915687489838E-2</v>
      </c>
      <c r="N1381" s="170">
        <v>0.9599329359807558</v>
      </c>
      <c r="O1381" s="170">
        <v>8.5832026612503401E-2</v>
      </c>
      <c r="P1381" s="170">
        <v>9.3617801332416886E-2</v>
      </c>
      <c r="Q1381" s="170">
        <v>2.7032188171169587</v>
      </c>
      <c r="R1381" s="170">
        <v>1.3810356003291693</v>
      </c>
      <c r="S1381" s="170">
        <v>8.8802692394272326E-2</v>
      </c>
      <c r="T1381" s="170">
        <v>1.2387973365846652</v>
      </c>
      <c r="U1381" s="170">
        <v>1.0023903017571099</v>
      </c>
      <c r="V1381" s="170">
        <v>0.85489595699188747</v>
      </c>
      <c r="W1381" s="170">
        <v>1.7269944620526719E-2</v>
      </c>
      <c r="X1381" s="170">
        <v>0.12025449296643864</v>
      </c>
      <c r="Y1381" s="170">
        <v>0.67398984172384824</v>
      </c>
      <c r="Z1381" s="170">
        <v>9.9044007805776189E-3</v>
      </c>
      <c r="AA1381" s="170">
        <v>0.18003924250870035</v>
      </c>
      <c r="AB1381" s="170" t="s">
        <v>926</v>
      </c>
      <c r="AC1381" s="191" t="s">
        <v>1923</v>
      </c>
      <c r="AD1381" s="241">
        <f>1/0.86</f>
        <v>1.1627906976744187</v>
      </c>
      <c r="AE1381" s="193" t="s">
        <v>2395</v>
      </c>
      <c r="AF1381" s="192" t="s">
        <v>2393</v>
      </c>
      <c r="AG1381" s="191" t="s">
        <v>2361</v>
      </c>
      <c r="AH1381" s="194" t="s">
        <v>2372</v>
      </c>
      <c r="AI1381" s="169" t="s">
        <v>275</v>
      </c>
      <c r="AJ1381" s="94"/>
    </row>
    <row r="1382" spans="1:36" ht="26" outlineLevel="1" x14ac:dyDescent="0.3">
      <c r="A1382" s="165">
        <v>1365</v>
      </c>
      <c r="B1382" s="166" t="s">
        <v>923</v>
      </c>
      <c r="C1382" s="293" t="s">
        <v>84</v>
      </c>
      <c r="D1382" s="187" t="s">
        <v>1192</v>
      </c>
      <c r="E1382" s="188" t="s">
        <v>4095</v>
      </c>
      <c r="F1382" s="189">
        <v>10</v>
      </c>
      <c r="G1382" s="190">
        <v>101</v>
      </c>
      <c r="H1382" s="190">
        <v>1069</v>
      </c>
      <c r="I1382" s="190">
        <v>1069</v>
      </c>
      <c r="J1382" s="170" t="s">
        <v>925</v>
      </c>
      <c r="K1382" s="170">
        <v>3.5254986618443174E-2</v>
      </c>
      <c r="L1382" s="170">
        <v>2.0048249739302904E-2</v>
      </c>
      <c r="M1382" s="170">
        <v>0.17943919419350901</v>
      </c>
      <c r="N1382" s="170">
        <v>0.31118321932933285</v>
      </c>
      <c r="O1382" s="170">
        <v>0.27836710981216672</v>
      </c>
      <c r="P1382" s="170">
        <v>0.49458087701868098</v>
      </c>
      <c r="Q1382" s="170">
        <v>4.7355677641977056</v>
      </c>
      <c r="R1382" s="170">
        <v>1.1574164291302711</v>
      </c>
      <c r="S1382" s="170">
        <v>3.0965090951410819</v>
      </c>
      <c r="T1382" s="170">
        <v>0.56721911919414703</v>
      </c>
      <c r="U1382" s="170">
        <v>0.70525119867800812</v>
      </c>
      <c r="V1382" s="170">
        <v>0.16394542553823632</v>
      </c>
      <c r="W1382" s="170">
        <v>1.3228767715881438E-2</v>
      </c>
      <c r="X1382" s="170">
        <v>5.8820874028423738E-2</v>
      </c>
      <c r="Y1382" s="170">
        <v>1.6558657894794773</v>
      </c>
      <c r="Z1382" s="170">
        <v>1.9274635506231092E-4</v>
      </c>
      <c r="AA1382" s="170">
        <v>0.28470517239034276</v>
      </c>
      <c r="AB1382" s="170" t="s">
        <v>925</v>
      </c>
      <c r="AC1382" s="191" t="s">
        <v>1923</v>
      </c>
      <c r="AD1382" s="241" t="s">
        <v>275</v>
      </c>
      <c r="AE1382" s="193" t="s">
        <v>275</v>
      </c>
      <c r="AF1382" s="192" t="s">
        <v>275</v>
      </c>
      <c r="AG1382" s="191" t="s">
        <v>275</v>
      </c>
      <c r="AH1382" s="194" t="s">
        <v>275</v>
      </c>
      <c r="AI1382" s="169" t="s">
        <v>275</v>
      </c>
      <c r="AJ1382" s="94"/>
    </row>
    <row r="1383" spans="1:36" ht="26" outlineLevel="1" x14ac:dyDescent="0.3">
      <c r="A1383" s="165">
        <v>1366</v>
      </c>
      <c r="B1383" s="166" t="s">
        <v>923</v>
      </c>
      <c r="C1383" s="293" t="s">
        <v>87</v>
      </c>
      <c r="D1383" s="187" t="s">
        <v>1193</v>
      </c>
      <c r="E1383" s="188" t="s">
        <v>4096</v>
      </c>
      <c r="F1383" s="189">
        <v>10</v>
      </c>
      <c r="G1383" s="190">
        <v>101</v>
      </c>
      <c r="H1383" s="190">
        <v>1073</v>
      </c>
      <c r="I1383" s="190">
        <v>1073</v>
      </c>
      <c r="J1383" s="170" t="s">
        <v>925</v>
      </c>
      <c r="K1383" s="170">
        <v>8.8873405871679647E-4</v>
      </c>
      <c r="L1383" s="170">
        <v>2.3533893686628125E-3</v>
      </c>
      <c r="M1383" s="170">
        <v>0.16622865255817701</v>
      </c>
      <c r="N1383" s="170">
        <v>0.23797937233808517</v>
      </c>
      <c r="O1383" s="170">
        <v>3.1850498180578794E-3</v>
      </c>
      <c r="P1383" s="170">
        <v>0.54249822917687573</v>
      </c>
      <c r="Q1383" s="170">
        <v>0.18873598311772702</v>
      </c>
      <c r="R1383" s="170">
        <v>0.38556311474204524</v>
      </c>
      <c r="S1383" s="170">
        <v>2.4141171321491801</v>
      </c>
      <c r="T1383" s="170">
        <v>7.4457681404809614E-2</v>
      </c>
      <c r="U1383" s="170">
        <v>1.5102997200335463E-2</v>
      </c>
      <c r="V1383" s="170">
        <v>0</v>
      </c>
      <c r="W1383" s="170">
        <v>2.2449876318875376E-4</v>
      </c>
      <c r="X1383" s="170">
        <v>9.5383883322377081E-5</v>
      </c>
      <c r="Y1383" s="170">
        <v>0.9987472367687551</v>
      </c>
      <c r="Z1383" s="170">
        <v>0</v>
      </c>
      <c r="AA1383" s="170">
        <v>0</v>
      </c>
      <c r="AB1383" s="170" t="s">
        <v>925</v>
      </c>
      <c r="AC1383" s="191" t="s">
        <v>1923</v>
      </c>
      <c r="AD1383" s="241" t="s">
        <v>275</v>
      </c>
      <c r="AE1383" s="193" t="s">
        <v>275</v>
      </c>
      <c r="AF1383" s="192" t="s">
        <v>275</v>
      </c>
      <c r="AG1383" s="191" t="s">
        <v>275</v>
      </c>
      <c r="AH1383" s="194" t="s">
        <v>275</v>
      </c>
      <c r="AI1383" s="169" t="s">
        <v>275</v>
      </c>
      <c r="AJ1383" s="94"/>
    </row>
    <row r="1384" spans="1:36" ht="26" outlineLevel="1" x14ac:dyDescent="0.3">
      <c r="A1384" s="165">
        <v>1367</v>
      </c>
      <c r="B1384" s="166" t="s">
        <v>923</v>
      </c>
      <c r="C1384" s="293" t="s">
        <v>2392</v>
      </c>
      <c r="D1384" s="788" t="s">
        <v>1195</v>
      </c>
      <c r="E1384" s="188" t="s">
        <v>4097</v>
      </c>
      <c r="F1384" s="189">
        <v>10</v>
      </c>
      <c r="G1384" s="190">
        <v>101</v>
      </c>
      <c r="H1384" s="190">
        <v>1089</v>
      </c>
      <c r="I1384" s="190">
        <v>1089</v>
      </c>
      <c r="J1384" s="170" t="s">
        <v>925</v>
      </c>
      <c r="K1384" s="170">
        <v>1.5615004590813511E-2</v>
      </c>
      <c r="L1384" s="170">
        <v>5.2163102748490775E-5</v>
      </c>
      <c r="M1384" s="170">
        <v>0</v>
      </c>
      <c r="N1384" s="170">
        <v>5.9580820846688573E-2</v>
      </c>
      <c r="O1384" s="170">
        <v>2.1288165071601558E-6</v>
      </c>
      <c r="P1384" s="170">
        <v>0.14662743236448297</v>
      </c>
      <c r="Q1384" s="170">
        <v>4.2063479118752351E-3</v>
      </c>
      <c r="R1384" s="170">
        <v>7.3738573716675354E-3</v>
      </c>
      <c r="S1384" s="170">
        <v>3.5685420467545566E-4</v>
      </c>
      <c r="T1384" s="170">
        <v>0.14862988203753594</v>
      </c>
      <c r="U1384" s="170">
        <v>0.11965951181878082</v>
      </c>
      <c r="V1384" s="170">
        <v>0</v>
      </c>
      <c r="W1384" s="170">
        <v>1.6811173884799829E-2</v>
      </c>
      <c r="X1384" s="170">
        <v>0</v>
      </c>
      <c r="Y1384" s="170">
        <v>8.47527843648678E-3</v>
      </c>
      <c r="Z1384" s="170">
        <v>0</v>
      </c>
      <c r="AA1384" s="170">
        <v>0</v>
      </c>
      <c r="AB1384" s="170" t="s">
        <v>925</v>
      </c>
      <c r="AC1384" s="191" t="s">
        <v>1923</v>
      </c>
      <c r="AD1384" s="241" t="s">
        <v>275</v>
      </c>
      <c r="AE1384" s="193" t="s">
        <v>275</v>
      </c>
      <c r="AF1384" s="192" t="s">
        <v>275</v>
      </c>
      <c r="AG1384" s="191" t="s">
        <v>275</v>
      </c>
      <c r="AH1384" s="194" t="s">
        <v>275</v>
      </c>
      <c r="AI1384" s="169" t="s">
        <v>275</v>
      </c>
      <c r="AJ1384" s="94"/>
    </row>
    <row r="1385" spans="1:36" outlineLevel="1" x14ac:dyDescent="0.3">
      <c r="A1385" s="482">
        <v>1368</v>
      </c>
      <c r="B1385" s="483" t="s">
        <v>275</v>
      </c>
      <c r="C1385" s="483" t="s">
        <v>3116</v>
      </c>
      <c r="D1385" s="482" t="s">
        <v>3117</v>
      </c>
      <c r="E1385" s="483" t="s">
        <v>275</v>
      </c>
      <c r="F1385" s="740" t="s">
        <v>275</v>
      </c>
      <c r="G1385" s="740" t="s">
        <v>275</v>
      </c>
      <c r="H1385" s="740" t="s">
        <v>275</v>
      </c>
      <c r="I1385" s="740" t="s">
        <v>275</v>
      </c>
      <c r="J1385" s="486" t="s">
        <v>925</v>
      </c>
      <c r="K1385" s="486" t="s">
        <v>1351</v>
      </c>
      <c r="L1385" s="486" t="s">
        <v>1351</v>
      </c>
      <c r="M1385" s="486" t="s">
        <v>1351</v>
      </c>
      <c r="N1385" s="486" t="s">
        <v>1351</v>
      </c>
      <c r="O1385" s="486" t="s">
        <v>1351</v>
      </c>
      <c r="P1385" s="486" t="s">
        <v>1351</v>
      </c>
      <c r="Q1385" s="486" t="s">
        <v>1351</v>
      </c>
      <c r="R1385" s="486" t="s">
        <v>1351</v>
      </c>
      <c r="S1385" s="486" t="s">
        <v>1351</v>
      </c>
      <c r="T1385" s="486" t="s">
        <v>1351</v>
      </c>
      <c r="U1385" s="486" t="s">
        <v>1351</v>
      </c>
      <c r="V1385" s="486" t="s">
        <v>1351</v>
      </c>
      <c r="W1385" s="486" t="s">
        <v>1351</v>
      </c>
      <c r="X1385" s="486" t="s">
        <v>1351</v>
      </c>
      <c r="Y1385" s="486" t="s">
        <v>1351</v>
      </c>
      <c r="Z1385" s="486" t="s">
        <v>1351</v>
      </c>
      <c r="AA1385" s="486" t="s">
        <v>1351</v>
      </c>
      <c r="AB1385" s="486" t="s">
        <v>275</v>
      </c>
      <c r="AC1385" s="316" t="s">
        <v>3121</v>
      </c>
      <c r="AD1385" s="486" t="s">
        <v>275</v>
      </c>
      <c r="AE1385" s="482" t="s">
        <v>275</v>
      </c>
      <c r="AF1385" s="485" t="s">
        <v>275</v>
      </c>
      <c r="AG1385" s="483" t="s">
        <v>275</v>
      </c>
      <c r="AH1385" s="487" t="s">
        <v>275</v>
      </c>
      <c r="AI1385" s="485" t="s">
        <v>275</v>
      </c>
      <c r="AJ1385" s="94"/>
    </row>
    <row r="1386" spans="1:36" ht="26" outlineLevel="1" x14ac:dyDescent="0.3">
      <c r="A1386" s="165">
        <v>1369</v>
      </c>
      <c r="B1386" s="166" t="s">
        <v>923</v>
      </c>
      <c r="C1386" s="293" t="s">
        <v>342</v>
      </c>
      <c r="D1386" s="187" t="s">
        <v>1194</v>
      </c>
      <c r="E1386" s="188" t="s">
        <v>4098</v>
      </c>
      <c r="F1386" s="189">
        <v>10</v>
      </c>
      <c r="G1386" s="190">
        <v>101</v>
      </c>
      <c r="H1386" s="190">
        <v>1080</v>
      </c>
      <c r="I1386" s="190">
        <v>1080</v>
      </c>
      <c r="J1386" s="170" t="s">
        <v>925</v>
      </c>
      <c r="K1386" s="170">
        <v>0.5099570696689506</v>
      </c>
      <c r="L1386" s="170">
        <v>0.40488925553839461</v>
      </c>
      <c r="M1386" s="170">
        <v>0.54775267263450422</v>
      </c>
      <c r="N1386" s="170">
        <v>9.1131027305149299</v>
      </c>
      <c r="O1386" s="170">
        <v>0.77848569261185074</v>
      </c>
      <c r="P1386" s="170">
        <v>0.53978592114502477</v>
      </c>
      <c r="Q1386" s="170">
        <v>10.294753391358643</v>
      </c>
      <c r="R1386" s="170">
        <v>7.958645500289137</v>
      </c>
      <c r="S1386" s="170">
        <v>7.4613314086529159E-2</v>
      </c>
      <c r="T1386" s="170">
        <v>10.823296900920154</v>
      </c>
      <c r="U1386" s="170">
        <v>6.9987475396012799</v>
      </c>
      <c r="V1386" s="170">
        <v>5.3677375913922267</v>
      </c>
      <c r="W1386" s="170">
        <v>2.9848014548933099E-2</v>
      </c>
      <c r="X1386" s="170">
        <v>3.915244452955443E-2</v>
      </c>
      <c r="Y1386" s="170">
        <v>6.4924710835260182</v>
      </c>
      <c r="Z1386" s="170">
        <v>0.37260933961868625</v>
      </c>
      <c r="AA1386" s="170">
        <v>0.13144357837749301</v>
      </c>
      <c r="AB1386" s="170" t="s">
        <v>925</v>
      </c>
      <c r="AC1386" s="191" t="s">
        <v>1923</v>
      </c>
      <c r="AD1386" s="241" t="s">
        <v>275</v>
      </c>
      <c r="AE1386" s="193" t="s">
        <v>275</v>
      </c>
      <c r="AF1386" s="192" t="s">
        <v>275</v>
      </c>
      <c r="AG1386" s="191" t="s">
        <v>275</v>
      </c>
      <c r="AH1386" s="194" t="s">
        <v>275</v>
      </c>
      <c r="AI1386" s="169" t="s">
        <v>275</v>
      </c>
      <c r="AJ1386" s="94"/>
    </row>
    <row r="1387" spans="1:36" outlineLevel="1" x14ac:dyDescent="0.3">
      <c r="A1387" s="482">
        <v>1370</v>
      </c>
      <c r="B1387" s="483" t="s">
        <v>275</v>
      </c>
      <c r="C1387" s="483" t="s">
        <v>275</v>
      </c>
      <c r="D1387" s="482" t="s">
        <v>3118</v>
      </c>
      <c r="E1387" s="483" t="s">
        <v>275</v>
      </c>
      <c r="F1387" s="740" t="s">
        <v>275</v>
      </c>
      <c r="G1387" s="740" t="s">
        <v>275</v>
      </c>
      <c r="H1387" s="740" t="s">
        <v>275</v>
      </c>
      <c r="I1387" s="740" t="s">
        <v>275</v>
      </c>
      <c r="J1387" s="486" t="s">
        <v>925</v>
      </c>
      <c r="K1387" s="486" t="s">
        <v>1351</v>
      </c>
      <c r="L1387" s="486" t="s">
        <v>1351</v>
      </c>
      <c r="M1387" s="486" t="s">
        <v>1351</v>
      </c>
      <c r="N1387" s="486" t="s">
        <v>1351</v>
      </c>
      <c r="O1387" s="486" t="s">
        <v>1351</v>
      </c>
      <c r="P1387" s="486" t="s">
        <v>1351</v>
      </c>
      <c r="Q1387" s="486" t="s">
        <v>1351</v>
      </c>
      <c r="R1387" s="486" t="s">
        <v>1351</v>
      </c>
      <c r="S1387" s="486" t="s">
        <v>1351</v>
      </c>
      <c r="T1387" s="486" t="s">
        <v>1351</v>
      </c>
      <c r="U1387" s="486" t="s">
        <v>1351</v>
      </c>
      <c r="V1387" s="486" t="s">
        <v>1351</v>
      </c>
      <c r="W1387" s="486" t="s">
        <v>1351</v>
      </c>
      <c r="X1387" s="486" t="s">
        <v>1351</v>
      </c>
      <c r="Y1387" s="486" t="s">
        <v>1351</v>
      </c>
      <c r="Z1387" s="486" t="s">
        <v>1351</v>
      </c>
      <c r="AA1387" s="486" t="s">
        <v>1351</v>
      </c>
      <c r="AB1387" s="486" t="s">
        <v>275</v>
      </c>
      <c r="AC1387" s="316" t="s">
        <v>3121</v>
      </c>
      <c r="AD1387" s="486" t="s">
        <v>275</v>
      </c>
      <c r="AE1387" s="482" t="s">
        <v>275</v>
      </c>
      <c r="AF1387" s="485" t="s">
        <v>275</v>
      </c>
      <c r="AG1387" s="483" t="s">
        <v>275</v>
      </c>
      <c r="AH1387" s="487" t="s">
        <v>275</v>
      </c>
      <c r="AI1387" s="485" t="s">
        <v>275</v>
      </c>
      <c r="AJ1387" s="94"/>
    </row>
    <row r="1388" spans="1:36" x14ac:dyDescent="0.3">
      <c r="A1388" s="836">
        <v>1371</v>
      </c>
      <c r="B1388" s="837" t="s">
        <v>923</v>
      </c>
      <c r="C1388" s="172" t="s">
        <v>8</v>
      </c>
      <c r="D1388" s="138" t="s">
        <v>9</v>
      </c>
      <c r="E1388" s="172" t="s">
        <v>275</v>
      </c>
      <c r="F1388" s="141" t="s">
        <v>275</v>
      </c>
      <c r="G1388" s="141" t="s">
        <v>275</v>
      </c>
      <c r="H1388" s="141" t="s">
        <v>275</v>
      </c>
      <c r="I1388" s="141" t="s">
        <v>275</v>
      </c>
      <c r="J1388" s="244" t="s">
        <v>275</v>
      </c>
      <c r="K1388" s="244" t="s">
        <v>275</v>
      </c>
      <c r="L1388" s="244" t="s">
        <v>275</v>
      </c>
      <c r="M1388" s="244" t="s">
        <v>275</v>
      </c>
      <c r="N1388" s="244" t="s">
        <v>275</v>
      </c>
      <c r="O1388" s="244" t="s">
        <v>275</v>
      </c>
      <c r="P1388" s="244" t="s">
        <v>275</v>
      </c>
      <c r="Q1388" s="244" t="s">
        <v>275</v>
      </c>
      <c r="R1388" s="244" t="s">
        <v>275</v>
      </c>
      <c r="S1388" s="244" t="s">
        <v>275</v>
      </c>
      <c r="T1388" s="244" t="s">
        <v>275</v>
      </c>
      <c r="U1388" s="244" t="s">
        <v>275</v>
      </c>
      <c r="V1388" s="244" t="s">
        <v>275</v>
      </c>
      <c r="W1388" s="244" t="s">
        <v>275</v>
      </c>
      <c r="X1388" s="244" t="s">
        <v>275</v>
      </c>
      <c r="Y1388" s="244" t="s">
        <v>275</v>
      </c>
      <c r="Z1388" s="244" t="s">
        <v>275</v>
      </c>
      <c r="AA1388" s="244" t="s">
        <v>275</v>
      </c>
      <c r="AB1388" s="244" t="s">
        <v>275</v>
      </c>
      <c r="AC1388" s="140" t="s">
        <v>275</v>
      </c>
      <c r="AD1388" s="341" t="s">
        <v>275</v>
      </c>
      <c r="AE1388" s="143" t="s">
        <v>275</v>
      </c>
      <c r="AF1388" s="142" t="s">
        <v>275</v>
      </c>
      <c r="AG1388" s="140" t="s">
        <v>275</v>
      </c>
      <c r="AH1388" s="144" t="s">
        <v>275</v>
      </c>
      <c r="AI1388" s="141" t="s">
        <v>275</v>
      </c>
      <c r="AJ1388" s="94"/>
    </row>
    <row r="1389" spans="1:36" outlineLevel="1" x14ac:dyDescent="0.3">
      <c r="A1389" s="145">
        <v>1372</v>
      </c>
      <c r="B1389" s="146" t="s">
        <v>923</v>
      </c>
      <c r="C1389" s="405" t="s">
        <v>341</v>
      </c>
      <c r="D1389" s="406" t="s">
        <v>2312</v>
      </c>
      <c r="E1389" s="405" t="s">
        <v>275</v>
      </c>
      <c r="F1389" s="150" t="s">
        <v>275</v>
      </c>
      <c r="G1389" s="150" t="s">
        <v>275</v>
      </c>
      <c r="H1389" s="150" t="s">
        <v>275</v>
      </c>
      <c r="I1389" s="150" t="s">
        <v>275</v>
      </c>
      <c r="J1389" s="150" t="s">
        <v>925</v>
      </c>
      <c r="K1389" s="150">
        <f t="shared" ref="K1389:AA1389" si="538">K1391+K1392*$AD$1392</f>
        <v>1.4738390872590902E-3</v>
      </c>
      <c r="L1389" s="150">
        <f t="shared" si="538"/>
        <v>9.9519769980229086E-2</v>
      </c>
      <c r="M1389" s="150">
        <f t="shared" si="538"/>
        <v>0</v>
      </c>
      <c r="N1389" s="150">
        <f t="shared" si="538"/>
        <v>9.9153322668714045E-2</v>
      </c>
      <c r="O1389" s="150">
        <f t="shared" si="538"/>
        <v>1.9710108789764783E-6</v>
      </c>
      <c r="P1389" s="150">
        <f t="shared" si="538"/>
        <v>2.7013290039114113E-3</v>
      </c>
      <c r="Q1389" s="150">
        <f t="shared" si="538"/>
        <v>5.2237167765492691E-2</v>
      </c>
      <c r="R1389" s="150">
        <f t="shared" si="538"/>
        <v>9.464702627703768E-2</v>
      </c>
      <c r="S1389" s="150">
        <f t="shared" si="538"/>
        <v>0</v>
      </c>
      <c r="T1389" s="150">
        <f t="shared" si="538"/>
        <v>3.9253731828601444E-2</v>
      </c>
      <c r="U1389" s="150">
        <f t="shared" si="538"/>
        <v>0.70787674088333097</v>
      </c>
      <c r="V1389" s="150">
        <f t="shared" si="538"/>
        <v>0</v>
      </c>
      <c r="W1389" s="150">
        <f t="shared" si="538"/>
        <v>0</v>
      </c>
      <c r="X1389" s="150">
        <f t="shared" si="538"/>
        <v>0</v>
      </c>
      <c r="Y1389" s="150">
        <f t="shared" si="538"/>
        <v>0.32098179135334964</v>
      </c>
      <c r="Z1389" s="150">
        <f t="shared" si="538"/>
        <v>0</v>
      </c>
      <c r="AA1389" s="150">
        <f t="shared" si="538"/>
        <v>0</v>
      </c>
      <c r="AB1389" s="150" t="s">
        <v>925</v>
      </c>
      <c r="AC1389" s="148" t="s">
        <v>2318</v>
      </c>
      <c r="AD1389" s="247" t="s">
        <v>275</v>
      </c>
      <c r="AE1389" s="248" t="s">
        <v>275</v>
      </c>
      <c r="AF1389" s="249" t="s">
        <v>275</v>
      </c>
      <c r="AG1389" s="148" t="s">
        <v>275</v>
      </c>
      <c r="AH1389" s="250" t="s">
        <v>275</v>
      </c>
      <c r="AI1389" s="149" t="s">
        <v>275</v>
      </c>
      <c r="AJ1389" s="94"/>
    </row>
    <row r="1390" spans="1:36" ht="26" outlineLevel="1" x14ac:dyDescent="0.3">
      <c r="A1390" s="725">
        <v>1373</v>
      </c>
      <c r="B1390" s="614" t="s">
        <v>275</v>
      </c>
      <c r="C1390" s="343" t="s">
        <v>341</v>
      </c>
      <c r="D1390" s="165" t="s">
        <v>2312</v>
      </c>
      <c r="E1390" s="614" t="s">
        <v>275</v>
      </c>
      <c r="F1390" s="282">
        <f>FLOOR(G1390/10, 1)</f>
        <v>8</v>
      </c>
      <c r="G1390" s="282">
        <v>82</v>
      </c>
      <c r="H1390" s="282" t="s">
        <v>275</v>
      </c>
      <c r="I1390" s="282" t="s">
        <v>275</v>
      </c>
      <c r="J1390" s="170" t="s">
        <v>925</v>
      </c>
      <c r="K1390" s="170">
        <v>1.208548051552454E-3</v>
      </c>
      <c r="L1390" s="170">
        <v>8.4788295048912735E-2</v>
      </c>
      <c r="M1390" s="170">
        <v>0</v>
      </c>
      <c r="N1390" s="170">
        <v>9.4949649188243779E-2</v>
      </c>
      <c r="O1390" s="170">
        <v>1.6162289207607122E-6</v>
      </c>
      <c r="P1390" s="170">
        <v>2.4109369896927468E-3</v>
      </c>
      <c r="Q1390" s="170">
        <v>4.2933951361413009E-2</v>
      </c>
      <c r="R1390" s="170">
        <v>7.9590872996867151E-2</v>
      </c>
      <c r="S1390" s="170">
        <v>0</v>
      </c>
      <c r="T1390" s="170">
        <v>3.3647080551612633E-2</v>
      </c>
      <c r="U1390" s="170">
        <v>0.58045892752433137</v>
      </c>
      <c r="V1390" s="170">
        <v>0</v>
      </c>
      <c r="W1390" s="170">
        <v>0</v>
      </c>
      <c r="X1390" s="170">
        <v>0</v>
      </c>
      <c r="Y1390" s="170">
        <v>0.29763412221209662</v>
      </c>
      <c r="Z1390" s="170">
        <v>0</v>
      </c>
      <c r="AA1390" s="170">
        <v>0</v>
      </c>
      <c r="AB1390" s="170" t="s">
        <v>925</v>
      </c>
      <c r="AC1390" s="166" t="s">
        <v>1962</v>
      </c>
      <c r="AD1390" s="724" t="s">
        <v>275</v>
      </c>
      <c r="AE1390" s="725" t="s">
        <v>275</v>
      </c>
      <c r="AF1390" s="282" t="s">
        <v>275</v>
      </c>
      <c r="AG1390" s="614" t="s">
        <v>275</v>
      </c>
      <c r="AH1390" s="726" t="s">
        <v>275</v>
      </c>
      <c r="AI1390" s="282" t="s">
        <v>275</v>
      </c>
      <c r="AJ1390" s="94"/>
    </row>
    <row r="1391" spans="1:36" ht="26" outlineLevel="1" x14ac:dyDescent="0.3">
      <c r="A1391" s="165">
        <v>1374</v>
      </c>
      <c r="B1391" s="166" t="s">
        <v>275</v>
      </c>
      <c r="C1391" s="293" t="s">
        <v>341</v>
      </c>
      <c r="D1391" s="187" t="s">
        <v>2313</v>
      </c>
      <c r="E1391" s="188" t="s">
        <v>4099</v>
      </c>
      <c r="F1391" s="189">
        <v>8</v>
      </c>
      <c r="G1391" s="190">
        <v>82</v>
      </c>
      <c r="H1391" s="190">
        <v>1065</v>
      </c>
      <c r="I1391" s="190">
        <v>1065</v>
      </c>
      <c r="J1391" s="170" t="s">
        <v>925</v>
      </c>
      <c r="K1391" s="170">
        <v>0</v>
      </c>
      <c r="L1391" s="170">
        <v>1.7678242584027167E-2</v>
      </c>
      <c r="M1391" s="170">
        <v>0</v>
      </c>
      <c r="N1391" s="170">
        <v>7.5799581110545938E-2</v>
      </c>
      <c r="O1391" s="170">
        <v>0</v>
      </c>
      <c r="P1391" s="170">
        <v>1.0880400360299401E-3</v>
      </c>
      <c r="Q1391" s="170">
        <v>5.5263218727223565E-4</v>
      </c>
      <c r="R1391" s="170">
        <v>1.1001730276090291E-2</v>
      </c>
      <c r="S1391" s="170">
        <v>0</v>
      </c>
      <c r="T1391" s="170">
        <v>8.105669178663618E-3</v>
      </c>
      <c r="U1391" s="170">
        <v>0</v>
      </c>
      <c r="V1391" s="170">
        <v>0</v>
      </c>
      <c r="W1391" s="170">
        <v>0</v>
      </c>
      <c r="X1391" s="170">
        <v>0</v>
      </c>
      <c r="Y1391" s="170">
        <v>0.19127251834638864</v>
      </c>
      <c r="Z1391" s="170">
        <v>0</v>
      </c>
      <c r="AA1391" s="170">
        <v>0</v>
      </c>
      <c r="AB1391" s="170" t="s">
        <v>925</v>
      </c>
      <c r="AC1391" s="191" t="s">
        <v>1923</v>
      </c>
      <c r="AD1391" s="241" t="s">
        <v>275</v>
      </c>
      <c r="AE1391" s="193" t="s">
        <v>275</v>
      </c>
      <c r="AF1391" s="192" t="s">
        <v>275</v>
      </c>
      <c r="AG1391" s="191" t="s">
        <v>275</v>
      </c>
      <c r="AH1391" s="194" t="s">
        <v>275</v>
      </c>
      <c r="AI1391" s="169" t="s">
        <v>275</v>
      </c>
      <c r="AJ1391" s="94"/>
    </row>
    <row r="1392" spans="1:36" ht="26" outlineLevel="1" x14ac:dyDescent="0.3">
      <c r="A1392" s="165">
        <v>1375</v>
      </c>
      <c r="B1392" s="166" t="s">
        <v>275</v>
      </c>
      <c r="C1392" s="166" t="s">
        <v>275</v>
      </c>
      <c r="D1392" s="165" t="s">
        <v>1196</v>
      </c>
      <c r="E1392" s="240" t="s">
        <v>4100</v>
      </c>
      <c r="F1392" s="189">
        <v>8</v>
      </c>
      <c r="G1392" s="189">
        <v>82</v>
      </c>
      <c r="H1392" s="189">
        <v>1066</v>
      </c>
      <c r="I1392" s="189">
        <v>1066</v>
      </c>
      <c r="J1392" s="170" t="s">
        <v>926</v>
      </c>
      <c r="K1392" s="170">
        <v>1.208548051552454E-3</v>
      </c>
      <c r="L1392" s="170">
        <v>6.7110052464885578E-2</v>
      </c>
      <c r="M1392" s="170">
        <v>0</v>
      </c>
      <c r="N1392" s="170">
        <v>1.915006807769784E-2</v>
      </c>
      <c r="O1392" s="170">
        <v>1.6162289207607122E-6</v>
      </c>
      <c r="P1392" s="170">
        <v>1.3228969536628063E-3</v>
      </c>
      <c r="Q1392" s="170">
        <v>4.2381319174140772E-2</v>
      </c>
      <c r="R1392" s="170">
        <v>6.8589142720776861E-2</v>
      </c>
      <c r="S1392" s="170">
        <v>0</v>
      </c>
      <c r="T1392" s="170">
        <v>2.5541411372949019E-2</v>
      </c>
      <c r="U1392" s="170">
        <v>0.58045892752433137</v>
      </c>
      <c r="V1392" s="170">
        <v>0</v>
      </c>
      <c r="W1392" s="170">
        <v>0</v>
      </c>
      <c r="X1392" s="170">
        <v>0</v>
      </c>
      <c r="Y1392" s="170">
        <v>0.10636160386570802</v>
      </c>
      <c r="Z1392" s="170">
        <v>0</v>
      </c>
      <c r="AA1392" s="170">
        <v>0</v>
      </c>
      <c r="AB1392" s="170" t="s">
        <v>926</v>
      </c>
      <c r="AC1392" s="191" t="s">
        <v>1923</v>
      </c>
      <c r="AD1392" s="838">
        <f>AD1299</f>
        <v>1.2195121951219512</v>
      </c>
      <c r="AE1392" s="194" t="s">
        <v>2317</v>
      </c>
      <c r="AF1392" s="839" t="s">
        <v>275</v>
      </c>
      <c r="AG1392" s="840" t="s">
        <v>2868</v>
      </c>
      <c r="AH1392" s="194" t="s">
        <v>275</v>
      </c>
      <c r="AI1392" s="841" t="s">
        <v>275</v>
      </c>
      <c r="AJ1392" s="94"/>
    </row>
    <row r="1393" spans="1:36" x14ac:dyDescent="0.3">
      <c r="A1393" s="138">
        <v>1376</v>
      </c>
      <c r="B1393" s="138" t="s">
        <v>923</v>
      </c>
      <c r="C1393" s="172" t="s">
        <v>10</v>
      </c>
      <c r="D1393" s="138" t="s">
        <v>11</v>
      </c>
      <c r="E1393" s="172" t="s">
        <v>275</v>
      </c>
      <c r="F1393" s="141" t="s">
        <v>275</v>
      </c>
      <c r="G1393" s="141" t="s">
        <v>275</v>
      </c>
      <c r="H1393" s="141" t="s">
        <v>275</v>
      </c>
      <c r="I1393" s="141" t="s">
        <v>275</v>
      </c>
      <c r="J1393" s="244" t="s">
        <v>275</v>
      </c>
      <c r="K1393" s="244" t="s">
        <v>275</v>
      </c>
      <c r="L1393" s="244" t="s">
        <v>275</v>
      </c>
      <c r="M1393" s="244" t="s">
        <v>275</v>
      </c>
      <c r="N1393" s="244" t="s">
        <v>275</v>
      </c>
      <c r="O1393" s="244" t="s">
        <v>275</v>
      </c>
      <c r="P1393" s="244" t="s">
        <v>275</v>
      </c>
      <c r="Q1393" s="244" t="s">
        <v>275</v>
      </c>
      <c r="R1393" s="244" t="s">
        <v>275</v>
      </c>
      <c r="S1393" s="244" t="s">
        <v>275</v>
      </c>
      <c r="T1393" s="244" t="s">
        <v>275</v>
      </c>
      <c r="U1393" s="244" t="s">
        <v>275</v>
      </c>
      <c r="V1393" s="244" t="s">
        <v>275</v>
      </c>
      <c r="W1393" s="244" t="s">
        <v>275</v>
      </c>
      <c r="X1393" s="244" t="s">
        <v>275</v>
      </c>
      <c r="Y1393" s="244" t="s">
        <v>275</v>
      </c>
      <c r="Z1393" s="244" t="s">
        <v>275</v>
      </c>
      <c r="AA1393" s="244" t="s">
        <v>275</v>
      </c>
      <c r="AB1393" s="244" t="s">
        <v>275</v>
      </c>
      <c r="AC1393" s="140" t="s">
        <v>275</v>
      </c>
      <c r="AD1393" s="341" t="s">
        <v>275</v>
      </c>
      <c r="AE1393" s="143" t="s">
        <v>275</v>
      </c>
      <c r="AF1393" s="142" t="s">
        <v>275</v>
      </c>
      <c r="AG1393" s="140" t="s">
        <v>275</v>
      </c>
      <c r="AH1393" s="144" t="s">
        <v>275</v>
      </c>
      <c r="AI1393" s="141" t="s">
        <v>275</v>
      </c>
      <c r="AJ1393" s="94"/>
    </row>
    <row r="1394" spans="1:36" ht="26" outlineLevel="1" x14ac:dyDescent="0.3">
      <c r="A1394" s="145">
        <v>1377</v>
      </c>
      <c r="B1394" s="146" t="s">
        <v>923</v>
      </c>
      <c r="C1394" s="342" t="s">
        <v>340</v>
      </c>
      <c r="D1394" s="145" t="s">
        <v>2321</v>
      </c>
      <c r="E1394" s="146" t="s">
        <v>275</v>
      </c>
      <c r="F1394" s="149" t="s">
        <v>275</v>
      </c>
      <c r="G1394" s="149" t="s">
        <v>275</v>
      </c>
      <c r="H1394" s="149" t="s">
        <v>275</v>
      </c>
      <c r="I1394" s="149" t="s">
        <v>275</v>
      </c>
      <c r="J1394" s="150" t="s">
        <v>925</v>
      </c>
      <c r="K1394" s="150">
        <f>SUM(K1396,K1397,K1401,K1406)</f>
        <v>0.12126193918025796</v>
      </c>
      <c r="L1394" s="150">
        <f t="shared" ref="L1394:AA1394" si="539">SUM(L1396,L1397,L1401,L1406)</f>
        <v>0.11620087301478314</v>
      </c>
      <c r="M1394" s="150">
        <f t="shared" si="539"/>
        <v>0.11235621659786396</v>
      </c>
      <c r="N1394" s="150">
        <f t="shared" si="539"/>
        <v>5.3682346650039054</v>
      </c>
      <c r="O1394" s="150">
        <f t="shared" si="539"/>
        <v>0.23839076333748421</v>
      </c>
      <c r="P1394" s="150">
        <f t="shared" si="539"/>
        <v>1.9202639829864879E-2</v>
      </c>
      <c r="Q1394" s="150">
        <f t="shared" si="539"/>
        <v>0.33219859908305488</v>
      </c>
      <c r="R1394" s="150">
        <f t="shared" si="539"/>
        <v>0.71784686084969285</v>
      </c>
      <c r="S1394" s="150">
        <f t="shared" si="539"/>
        <v>0.27012791714591688</v>
      </c>
      <c r="T1394" s="150">
        <f t="shared" si="539"/>
        <v>0.34532096790849409</v>
      </c>
      <c r="U1394" s="150">
        <f t="shared" si="539"/>
        <v>0.79828178057405763</v>
      </c>
      <c r="V1394" s="150">
        <f t="shared" si="539"/>
        <v>0</v>
      </c>
      <c r="W1394" s="150">
        <f t="shared" si="539"/>
        <v>2.4433621656123648E-2</v>
      </c>
      <c r="X1394" s="150">
        <f t="shared" si="539"/>
        <v>0.70414718575835411</v>
      </c>
      <c r="Y1394" s="150">
        <f t="shared" si="539"/>
        <v>0.97373708856236285</v>
      </c>
      <c r="Z1394" s="150">
        <f t="shared" si="539"/>
        <v>1.0060228543633778E-2</v>
      </c>
      <c r="AA1394" s="150">
        <f t="shared" si="539"/>
        <v>0</v>
      </c>
      <c r="AB1394" s="150" t="s">
        <v>925</v>
      </c>
      <c r="AC1394" s="146" t="s">
        <v>2190</v>
      </c>
      <c r="AD1394" s="150" t="s">
        <v>275</v>
      </c>
      <c r="AE1394" s="145" t="s">
        <v>275</v>
      </c>
      <c r="AF1394" s="149" t="s">
        <v>275</v>
      </c>
      <c r="AG1394" s="146" t="s">
        <v>275</v>
      </c>
      <c r="AH1394" s="152" t="s">
        <v>275</v>
      </c>
      <c r="AI1394" s="149" t="s">
        <v>275</v>
      </c>
      <c r="AJ1394" s="94"/>
    </row>
    <row r="1395" spans="1:36" ht="26" outlineLevel="1" x14ac:dyDescent="0.3">
      <c r="A1395" s="165">
        <v>1378</v>
      </c>
      <c r="B1395" s="166" t="s">
        <v>275</v>
      </c>
      <c r="C1395" s="343" t="s">
        <v>340</v>
      </c>
      <c r="D1395" s="165" t="s">
        <v>1197</v>
      </c>
      <c r="E1395" s="166" t="s">
        <v>275</v>
      </c>
      <c r="F1395" s="169">
        <f>FLOOR(G1395/10, 1)</f>
        <v>10</v>
      </c>
      <c r="G1395" s="169">
        <v>103</v>
      </c>
      <c r="H1395" s="169" t="s">
        <v>275</v>
      </c>
      <c r="I1395" s="169" t="s">
        <v>275</v>
      </c>
      <c r="J1395" s="170" t="s">
        <v>925</v>
      </c>
      <c r="K1395" s="170">
        <v>0.12122991032322752</v>
      </c>
      <c r="L1395" s="170">
        <v>8.9046622813446774E-2</v>
      </c>
      <c r="M1395" s="170">
        <v>0.11225764586537408</v>
      </c>
      <c r="N1395" s="170">
        <v>5.3599562942388408</v>
      </c>
      <c r="O1395" s="170">
        <v>0.23838047068384435</v>
      </c>
      <c r="P1395" s="170">
        <v>8.2075999126515926E-3</v>
      </c>
      <c r="Q1395" s="170">
        <v>0.26548095183478615</v>
      </c>
      <c r="R1395" s="170">
        <v>0.69955223863000071</v>
      </c>
      <c r="S1395" s="170">
        <v>0.26956686494552878</v>
      </c>
      <c r="T1395" s="170">
        <v>0.3359017051219475</v>
      </c>
      <c r="U1395" s="170">
        <v>0.77763964972212085</v>
      </c>
      <c r="V1395" s="170">
        <v>0</v>
      </c>
      <c r="W1395" s="170">
        <v>2.4048810624886514E-2</v>
      </c>
      <c r="X1395" s="170">
        <v>0.70376528524937998</v>
      </c>
      <c r="Y1395" s="170">
        <v>0.89293082172628169</v>
      </c>
      <c r="Z1395" s="170">
        <v>9.6089410396276564E-3</v>
      </c>
      <c r="AA1395" s="170">
        <v>0</v>
      </c>
      <c r="AB1395" s="170" t="s">
        <v>925</v>
      </c>
      <c r="AC1395" s="166" t="s">
        <v>1963</v>
      </c>
      <c r="AD1395" s="170" t="s">
        <v>275</v>
      </c>
      <c r="AE1395" s="165" t="s">
        <v>275</v>
      </c>
      <c r="AF1395" s="169" t="s">
        <v>275</v>
      </c>
      <c r="AG1395" s="166" t="s">
        <v>275</v>
      </c>
      <c r="AH1395" s="171" t="s">
        <v>275</v>
      </c>
      <c r="AI1395" s="169" t="s">
        <v>275</v>
      </c>
      <c r="AJ1395" s="94"/>
    </row>
    <row r="1396" spans="1:36" ht="26" outlineLevel="1" x14ac:dyDescent="0.3">
      <c r="A1396" s="165">
        <v>1379</v>
      </c>
      <c r="B1396" s="166" t="s">
        <v>923</v>
      </c>
      <c r="C1396" s="293" t="s">
        <v>83</v>
      </c>
      <c r="D1396" s="187" t="s">
        <v>1198</v>
      </c>
      <c r="E1396" s="188" t="s">
        <v>4101</v>
      </c>
      <c r="F1396" s="189">
        <v>10</v>
      </c>
      <c r="G1396" s="190">
        <v>103</v>
      </c>
      <c r="H1396" s="190">
        <v>1059</v>
      </c>
      <c r="I1396" s="190">
        <v>1059</v>
      </c>
      <c r="J1396" s="170" t="s">
        <v>925</v>
      </c>
      <c r="K1396" s="170">
        <v>0.11979450305315253</v>
      </c>
      <c r="L1396" s="170">
        <v>7.8484747052353171E-2</v>
      </c>
      <c r="M1396" s="170">
        <v>0.11182526772236748</v>
      </c>
      <c r="N1396" s="170">
        <v>5.3386255659199531</v>
      </c>
      <c r="O1396" s="170">
        <v>0.22956346700641253</v>
      </c>
      <c r="P1396" s="170">
        <v>5.6451230284141713E-3</v>
      </c>
      <c r="Q1396" s="170">
        <v>0.13735790869944964</v>
      </c>
      <c r="R1396" s="170">
        <v>0.62420451076483596</v>
      </c>
      <c r="S1396" s="170">
        <v>0.26464052701721907</v>
      </c>
      <c r="T1396" s="170">
        <v>0.32211065962904584</v>
      </c>
      <c r="U1396" s="170">
        <v>0.52247489966229799</v>
      </c>
      <c r="V1396" s="170">
        <v>0</v>
      </c>
      <c r="W1396" s="170">
        <v>2.2699983152964131E-2</v>
      </c>
      <c r="X1396" s="170">
        <v>0.70209299264132119</v>
      </c>
      <c r="Y1396" s="170">
        <v>0.80647764786519194</v>
      </c>
      <c r="Z1396" s="170">
        <v>8.9106353568996731E-3</v>
      </c>
      <c r="AA1396" s="170">
        <v>0</v>
      </c>
      <c r="AB1396" s="170" t="s">
        <v>925</v>
      </c>
      <c r="AC1396" s="191" t="s">
        <v>1923</v>
      </c>
      <c r="AD1396" s="241" t="s">
        <v>275</v>
      </c>
      <c r="AE1396" s="193" t="s">
        <v>275</v>
      </c>
      <c r="AF1396" s="192" t="s">
        <v>275</v>
      </c>
      <c r="AG1396" s="191" t="s">
        <v>275</v>
      </c>
      <c r="AH1396" s="194" t="s">
        <v>275</v>
      </c>
      <c r="AI1396" s="169" t="s">
        <v>275</v>
      </c>
      <c r="AJ1396" s="94"/>
    </row>
    <row r="1397" spans="1:36" outlineLevel="1" x14ac:dyDescent="0.3">
      <c r="A1397" s="152">
        <v>1380</v>
      </c>
      <c r="B1397" s="153" t="s">
        <v>923</v>
      </c>
      <c r="C1397" s="153" t="s">
        <v>191</v>
      </c>
      <c r="D1397" s="152" t="s">
        <v>2322</v>
      </c>
      <c r="E1397" s="431" t="s">
        <v>275</v>
      </c>
      <c r="F1397" s="388" t="s">
        <v>275</v>
      </c>
      <c r="G1397" s="388" t="s">
        <v>275</v>
      </c>
      <c r="H1397" s="388" t="s">
        <v>275</v>
      </c>
      <c r="I1397" s="388" t="s">
        <v>275</v>
      </c>
      <c r="J1397" s="157" t="s">
        <v>925</v>
      </c>
      <c r="K1397" s="157">
        <f>K1398+K1399*$AD$1399</f>
        <v>4.6125785669097912E-5</v>
      </c>
      <c r="L1397" s="157">
        <f t="shared" ref="L1397:AA1397" si="540">L1398+L1399*$AD$1399</f>
        <v>2.7251841779942308E-2</v>
      </c>
      <c r="M1397" s="157">
        <f t="shared" si="540"/>
        <v>1.0662244021136357E-4</v>
      </c>
      <c r="N1397" s="157">
        <f t="shared" si="540"/>
        <v>4.8854833615296018E-4</v>
      </c>
      <c r="O1397" s="157">
        <f t="shared" si="540"/>
        <v>8.7058617103161762E-3</v>
      </c>
      <c r="P1397" s="157">
        <f t="shared" si="540"/>
        <v>9.7951988584438678E-3</v>
      </c>
      <c r="Q1397" s="157">
        <f t="shared" si="540"/>
        <v>8.7225589727705943E-2</v>
      </c>
      <c r="R1397" s="157">
        <f t="shared" si="540"/>
        <v>4.3438263066648483E-2</v>
      </c>
      <c r="S1397" s="157">
        <f t="shared" si="540"/>
        <v>1.666743194381811E-3</v>
      </c>
      <c r="T1397" s="157">
        <f t="shared" si="540"/>
        <v>8.9624413521349115E-4</v>
      </c>
      <c r="U1397" s="157">
        <f t="shared" si="540"/>
        <v>4.7432453364863916E-2</v>
      </c>
      <c r="V1397" s="157">
        <f t="shared" si="540"/>
        <v>0</v>
      </c>
      <c r="W1397" s="157">
        <f t="shared" si="540"/>
        <v>5.2994906949957097E-4</v>
      </c>
      <c r="X1397" s="157">
        <f t="shared" si="540"/>
        <v>0</v>
      </c>
      <c r="Y1397" s="157">
        <f t="shared" si="540"/>
        <v>5.251940146491154E-2</v>
      </c>
      <c r="Z1397" s="157">
        <f t="shared" si="540"/>
        <v>0</v>
      </c>
      <c r="AA1397" s="157">
        <f t="shared" si="540"/>
        <v>0</v>
      </c>
      <c r="AB1397" s="157" t="s">
        <v>925</v>
      </c>
      <c r="AC1397" s="155" t="s">
        <v>2332</v>
      </c>
      <c r="AD1397" s="389" t="s">
        <v>275</v>
      </c>
      <c r="AE1397" s="250" t="s">
        <v>275</v>
      </c>
      <c r="AF1397" s="390" t="s">
        <v>275</v>
      </c>
      <c r="AG1397" s="155" t="s">
        <v>275</v>
      </c>
      <c r="AH1397" s="250" t="s">
        <v>275</v>
      </c>
      <c r="AI1397" s="156" t="s">
        <v>275</v>
      </c>
      <c r="AJ1397" s="94"/>
    </row>
    <row r="1398" spans="1:36" ht="26" outlineLevel="1" x14ac:dyDescent="0.3">
      <c r="A1398" s="165">
        <v>1381</v>
      </c>
      <c r="B1398" s="166" t="s">
        <v>275</v>
      </c>
      <c r="C1398" s="293" t="s">
        <v>191</v>
      </c>
      <c r="D1398" s="187" t="s">
        <v>2330</v>
      </c>
      <c r="E1398" s="188" t="s">
        <v>4102</v>
      </c>
      <c r="F1398" s="189">
        <v>10</v>
      </c>
      <c r="G1398" s="190">
        <v>103</v>
      </c>
      <c r="H1398" s="190">
        <v>1075</v>
      </c>
      <c r="I1398" s="190">
        <v>1075</v>
      </c>
      <c r="J1398" s="170" t="s">
        <v>925</v>
      </c>
      <c r="K1398" s="170">
        <v>1.4096928638660344E-5</v>
      </c>
      <c r="L1398" s="170">
        <v>9.7591578605949565E-5</v>
      </c>
      <c r="M1398" s="170">
        <v>8.6827969375236874E-5</v>
      </c>
      <c r="N1398" s="170">
        <v>3.3908232902870282E-4</v>
      </c>
      <c r="O1398" s="170">
        <v>8.6955803301963612E-3</v>
      </c>
      <c r="P1398" s="170">
        <v>1.2542381525066135E-4</v>
      </c>
      <c r="Q1398" s="170">
        <v>5.1067371348136811E-2</v>
      </c>
      <c r="R1398" s="170">
        <v>2.6627671437801769E-2</v>
      </c>
      <c r="S1398" s="170">
        <v>1.166989419616343E-3</v>
      </c>
      <c r="T1398" s="170">
        <v>1.6712881015392019E-4</v>
      </c>
      <c r="U1398" s="170">
        <v>2.8855985225503492E-2</v>
      </c>
      <c r="V1398" s="170">
        <v>0</v>
      </c>
      <c r="W1398" s="170">
        <v>2.583857189118461E-4</v>
      </c>
      <c r="X1398" s="170">
        <v>0</v>
      </c>
      <c r="Y1398" s="170">
        <v>1.2263783136487023E-2</v>
      </c>
      <c r="Z1398" s="170">
        <v>0</v>
      </c>
      <c r="AA1398" s="170">
        <v>0</v>
      </c>
      <c r="AB1398" s="170" t="s">
        <v>925</v>
      </c>
      <c r="AC1398" s="191" t="s">
        <v>1923</v>
      </c>
      <c r="AD1398" s="241" t="s">
        <v>275</v>
      </c>
      <c r="AE1398" s="193" t="s">
        <v>275</v>
      </c>
      <c r="AF1398" s="192" t="s">
        <v>275</v>
      </c>
      <c r="AG1398" s="191" t="s">
        <v>275</v>
      </c>
      <c r="AH1398" s="194" t="s">
        <v>275</v>
      </c>
      <c r="AI1398" s="169" t="s">
        <v>275</v>
      </c>
      <c r="AJ1398" s="94"/>
    </row>
    <row r="1399" spans="1:36" ht="26" outlineLevel="1" x14ac:dyDescent="0.3">
      <c r="A1399" s="292">
        <v>1382</v>
      </c>
      <c r="B1399" s="391" t="s">
        <v>275</v>
      </c>
      <c r="C1399" s="391" t="s">
        <v>275</v>
      </c>
      <c r="D1399" s="292" t="s">
        <v>2324</v>
      </c>
      <c r="E1399" s="363" t="s">
        <v>275</v>
      </c>
      <c r="F1399" s="364" t="s">
        <v>275</v>
      </c>
      <c r="G1399" s="364" t="s">
        <v>275</v>
      </c>
      <c r="H1399" s="364" t="s">
        <v>275</v>
      </c>
      <c r="I1399" s="364" t="s">
        <v>275</v>
      </c>
      <c r="J1399" s="392" t="s">
        <v>925</v>
      </c>
      <c r="K1399" s="392">
        <f>K1405*K1400</f>
        <v>3.202885703043757E-5</v>
      </c>
      <c r="L1399" s="392">
        <f t="shared" ref="L1399:AA1399" si="541">L1405*L1400</f>
        <v>2.7154250201336359E-2</v>
      </c>
      <c r="M1399" s="392">
        <f t="shared" si="541"/>
        <v>1.9794470836126703E-5</v>
      </c>
      <c r="N1399" s="392">
        <f t="shared" si="541"/>
        <v>1.4946600712425733E-4</v>
      </c>
      <c r="O1399" s="392">
        <f t="shared" si="541"/>
        <v>1.0281380119815356E-5</v>
      </c>
      <c r="P1399" s="392">
        <f t="shared" si="541"/>
        <v>9.6697750431932062E-3</v>
      </c>
      <c r="Q1399" s="392">
        <f t="shared" si="541"/>
        <v>3.6158218379569139E-2</v>
      </c>
      <c r="R1399" s="392">
        <f t="shared" si="541"/>
        <v>1.6810591628846717E-2</v>
      </c>
      <c r="S1399" s="392">
        <f t="shared" si="541"/>
        <v>4.9975377476546806E-4</v>
      </c>
      <c r="T1399" s="392">
        <f t="shared" si="541"/>
        <v>7.2911532505957096E-4</v>
      </c>
      <c r="U1399" s="392">
        <f t="shared" si="541"/>
        <v>1.8576468139360428E-2</v>
      </c>
      <c r="V1399" s="392">
        <f t="shared" si="541"/>
        <v>0</v>
      </c>
      <c r="W1399" s="392">
        <f t="shared" si="541"/>
        <v>2.7156335058772487E-4</v>
      </c>
      <c r="X1399" s="392">
        <f t="shared" si="541"/>
        <v>0</v>
      </c>
      <c r="Y1399" s="392">
        <f t="shared" si="541"/>
        <v>4.0255618328424517E-2</v>
      </c>
      <c r="Z1399" s="392">
        <f t="shared" si="541"/>
        <v>0</v>
      </c>
      <c r="AA1399" s="392">
        <f t="shared" si="541"/>
        <v>0</v>
      </c>
      <c r="AB1399" s="392" t="s">
        <v>925</v>
      </c>
      <c r="AC1399" s="367" t="s">
        <v>2328</v>
      </c>
      <c r="AD1399" s="368">
        <v>1</v>
      </c>
      <c r="AE1399" s="329" t="s">
        <v>2331</v>
      </c>
      <c r="AF1399" s="365" t="s">
        <v>275</v>
      </c>
      <c r="AG1399" s="367" t="s">
        <v>1399</v>
      </c>
      <c r="AH1399" s="329" t="s">
        <v>275</v>
      </c>
      <c r="AI1399" s="369" t="s">
        <v>275</v>
      </c>
      <c r="AJ1399" s="94"/>
    </row>
    <row r="1400" spans="1:36" ht="26" outlineLevel="1" x14ac:dyDescent="0.3">
      <c r="A1400" s="357">
        <v>1383</v>
      </c>
      <c r="B1400" s="358" t="s">
        <v>275</v>
      </c>
      <c r="C1400" s="358" t="s">
        <v>275</v>
      </c>
      <c r="D1400" s="357" t="s">
        <v>2326</v>
      </c>
      <c r="E1400" s="370" t="s">
        <v>275</v>
      </c>
      <c r="F1400" s="371" t="s">
        <v>275</v>
      </c>
      <c r="G1400" s="371" t="s">
        <v>275</v>
      </c>
      <c r="H1400" s="371" t="s">
        <v>275</v>
      </c>
      <c r="I1400" s="371" t="s">
        <v>275</v>
      </c>
      <c r="J1400" s="362" t="s">
        <v>275</v>
      </c>
      <c r="K1400" s="362">
        <v>1</v>
      </c>
      <c r="L1400" s="362">
        <v>1</v>
      </c>
      <c r="M1400" s="362">
        <v>0.20081489034450456</v>
      </c>
      <c r="N1400" s="362">
        <v>1.805500277361724E-2</v>
      </c>
      <c r="O1400" s="362">
        <v>0.99890470228718575</v>
      </c>
      <c r="P1400" s="362">
        <v>0.87946702476765815</v>
      </c>
      <c r="Q1400" s="362">
        <v>0.54195883504431241</v>
      </c>
      <c r="R1400" s="362">
        <v>0.91888159410867642</v>
      </c>
      <c r="S1400" s="362">
        <v>0.89074381032586836</v>
      </c>
      <c r="T1400" s="362">
        <v>7.7406835501071372E-2</v>
      </c>
      <c r="U1400" s="362">
        <v>0.89992977336530722</v>
      </c>
      <c r="V1400" s="362">
        <v>0</v>
      </c>
      <c r="W1400" s="362">
        <v>0.70570573227766609</v>
      </c>
      <c r="X1400" s="362">
        <v>0</v>
      </c>
      <c r="Y1400" s="362">
        <v>0.49817445978645108</v>
      </c>
      <c r="Z1400" s="362">
        <v>0</v>
      </c>
      <c r="AA1400" s="362">
        <v>0</v>
      </c>
      <c r="AB1400" s="362" t="s">
        <v>275</v>
      </c>
      <c r="AC1400" s="361" t="s">
        <v>2922</v>
      </c>
      <c r="AD1400" s="372" t="s">
        <v>275</v>
      </c>
      <c r="AE1400" s="304" t="s">
        <v>275</v>
      </c>
      <c r="AF1400" s="360" t="s">
        <v>275</v>
      </c>
      <c r="AG1400" s="361" t="s">
        <v>275</v>
      </c>
      <c r="AH1400" s="304" t="s">
        <v>275</v>
      </c>
      <c r="AI1400" s="359" t="s">
        <v>275</v>
      </c>
      <c r="AJ1400" s="94"/>
    </row>
    <row r="1401" spans="1:36" outlineLevel="1" x14ac:dyDescent="0.3">
      <c r="A1401" s="152">
        <v>1384</v>
      </c>
      <c r="B1401" s="153" t="s">
        <v>923</v>
      </c>
      <c r="C1401" s="153" t="s">
        <v>192</v>
      </c>
      <c r="D1401" s="152" t="s">
        <v>2323</v>
      </c>
      <c r="E1401" s="431" t="s">
        <v>275</v>
      </c>
      <c r="F1401" s="388" t="s">
        <v>275</v>
      </c>
      <c r="G1401" s="388" t="s">
        <v>275</v>
      </c>
      <c r="H1401" s="388" t="s">
        <v>275</v>
      </c>
      <c r="I1401" s="388" t="s">
        <v>275</v>
      </c>
      <c r="J1401" s="157" t="s">
        <v>925</v>
      </c>
      <c r="K1401" s="157">
        <f>K1402+K1403*$AD$1403</f>
        <v>0</v>
      </c>
      <c r="L1401" s="157">
        <f t="shared" ref="L1401:AA1401" si="542">L1402+L1403*$AD$1403</f>
        <v>0</v>
      </c>
      <c r="M1401" s="157">
        <f t="shared" si="542"/>
        <v>4.2432643528511615E-4</v>
      </c>
      <c r="N1401" s="157">
        <f t="shared" si="542"/>
        <v>2.657034178303596E-2</v>
      </c>
      <c r="O1401" s="157">
        <f t="shared" si="542"/>
        <v>9.5459660942153833E-6</v>
      </c>
      <c r="P1401" s="157">
        <f t="shared" si="542"/>
        <v>1.3424544959062972E-3</v>
      </c>
      <c r="Q1401" s="157">
        <f t="shared" si="542"/>
        <v>7.3719456440928033E-2</v>
      </c>
      <c r="R1401" s="157">
        <f t="shared" si="542"/>
        <v>3.8347080594997103E-3</v>
      </c>
      <c r="S1401" s="157">
        <f t="shared" si="542"/>
        <v>2.044381431253811E-4</v>
      </c>
      <c r="T1401" s="157">
        <f t="shared" si="542"/>
        <v>1.068211492586822E-2</v>
      </c>
      <c r="U1401" s="157">
        <f t="shared" si="542"/>
        <v>5.2743852893226313E-3</v>
      </c>
      <c r="V1401" s="157">
        <f t="shared" si="542"/>
        <v>0</v>
      </c>
      <c r="W1401" s="157">
        <f t="shared" si="542"/>
        <v>2.2100000921792753E-4</v>
      </c>
      <c r="X1401" s="157">
        <f t="shared" si="542"/>
        <v>2.0541931170329633E-3</v>
      </c>
      <c r="Y1401" s="157">
        <f t="shared" si="542"/>
        <v>5.2904311921408299E-2</v>
      </c>
      <c r="Z1401" s="157">
        <f t="shared" si="542"/>
        <v>1.1495931867341056E-3</v>
      </c>
      <c r="AA1401" s="157">
        <f t="shared" si="542"/>
        <v>0</v>
      </c>
      <c r="AB1401" s="157" t="s">
        <v>925</v>
      </c>
      <c r="AC1401" s="155" t="s">
        <v>2332</v>
      </c>
      <c r="AD1401" s="389" t="s">
        <v>275</v>
      </c>
      <c r="AE1401" s="250" t="s">
        <v>275</v>
      </c>
      <c r="AF1401" s="390" t="s">
        <v>275</v>
      </c>
      <c r="AG1401" s="155" t="s">
        <v>275</v>
      </c>
      <c r="AH1401" s="250" t="s">
        <v>275</v>
      </c>
      <c r="AI1401" s="156" t="s">
        <v>275</v>
      </c>
      <c r="AJ1401" s="94"/>
    </row>
    <row r="1402" spans="1:36" ht="26" outlineLevel="1" x14ac:dyDescent="0.3">
      <c r="A1402" s="165">
        <v>1385</v>
      </c>
      <c r="B1402" s="166" t="s">
        <v>275</v>
      </c>
      <c r="C1402" s="293" t="s">
        <v>192</v>
      </c>
      <c r="D1402" s="187" t="s">
        <v>2333</v>
      </c>
      <c r="E1402" s="188" t="s">
        <v>4103</v>
      </c>
      <c r="F1402" s="189">
        <v>10</v>
      </c>
      <c r="G1402" s="190">
        <v>103</v>
      </c>
      <c r="H1402" s="190">
        <v>1074</v>
      </c>
      <c r="I1402" s="190">
        <v>1074</v>
      </c>
      <c r="J1402" s="170" t="s">
        <v>925</v>
      </c>
      <c r="K1402" s="170">
        <v>0</v>
      </c>
      <c r="L1402" s="170">
        <v>0</v>
      </c>
      <c r="M1402" s="170">
        <v>3.4555017363139292E-4</v>
      </c>
      <c r="N1402" s="170">
        <v>1.8441437025096499E-2</v>
      </c>
      <c r="O1402" s="170">
        <v>9.534692574224916E-6</v>
      </c>
      <c r="P1402" s="170">
        <v>1.7189621886218704E-5</v>
      </c>
      <c r="Q1402" s="170">
        <v>4.3160027572228365E-2</v>
      </c>
      <c r="R1402" s="170">
        <v>2.3506774686542966E-3</v>
      </c>
      <c r="S1402" s="170">
        <v>1.4313971750268267E-4</v>
      </c>
      <c r="T1402" s="170">
        <v>1.9919674643812534E-3</v>
      </c>
      <c r="U1402" s="170">
        <v>3.208722576746341E-3</v>
      </c>
      <c r="V1402" s="170">
        <v>0</v>
      </c>
      <c r="W1402" s="170">
        <v>1.0775232856851927E-4</v>
      </c>
      <c r="X1402" s="170">
        <v>1.6722926080588374E-3</v>
      </c>
      <c r="Y1402" s="170">
        <v>1.2353663413751726E-2</v>
      </c>
      <c r="Z1402" s="170">
        <v>6.9830568272798187E-4</v>
      </c>
      <c r="AA1402" s="170">
        <v>0</v>
      </c>
      <c r="AB1402" s="170" t="s">
        <v>925</v>
      </c>
      <c r="AC1402" s="191" t="s">
        <v>1923</v>
      </c>
      <c r="AD1402" s="241" t="s">
        <v>275</v>
      </c>
      <c r="AE1402" s="193" t="s">
        <v>275</v>
      </c>
      <c r="AF1402" s="192" t="s">
        <v>275</v>
      </c>
      <c r="AG1402" s="191" t="s">
        <v>275</v>
      </c>
      <c r="AH1402" s="194" t="s">
        <v>275</v>
      </c>
      <c r="AI1402" s="169" t="s">
        <v>275</v>
      </c>
      <c r="AJ1402" s="94"/>
    </row>
    <row r="1403" spans="1:36" ht="26" outlineLevel="1" x14ac:dyDescent="0.3">
      <c r="A1403" s="292">
        <v>1386</v>
      </c>
      <c r="B1403" s="391" t="s">
        <v>275</v>
      </c>
      <c r="C1403" s="391" t="s">
        <v>275</v>
      </c>
      <c r="D1403" s="292" t="s">
        <v>2325</v>
      </c>
      <c r="E1403" s="363" t="s">
        <v>275</v>
      </c>
      <c r="F1403" s="364" t="s">
        <v>275</v>
      </c>
      <c r="G1403" s="364" t="s">
        <v>275</v>
      </c>
      <c r="H1403" s="364" t="s">
        <v>275</v>
      </c>
      <c r="I1403" s="364" t="s">
        <v>275</v>
      </c>
      <c r="J1403" s="392" t="s">
        <v>925</v>
      </c>
      <c r="K1403" s="392">
        <f>K1405*K1404</f>
        <v>0</v>
      </c>
      <c r="L1403" s="392">
        <f t="shared" ref="L1403:AA1403" si="543">L1405*L1404</f>
        <v>0</v>
      </c>
      <c r="M1403" s="392">
        <f t="shared" si="543"/>
        <v>7.8776261653723217E-5</v>
      </c>
      <c r="N1403" s="392">
        <f t="shared" si="543"/>
        <v>8.1289047579394605E-3</v>
      </c>
      <c r="O1403" s="392">
        <f t="shared" si="543"/>
        <v>1.1273519990467787E-8</v>
      </c>
      <c r="P1403" s="392">
        <f t="shared" si="543"/>
        <v>1.3252648740200786E-3</v>
      </c>
      <c r="Q1403" s="392">
        <f t="shared" si="543"/>
        <v>3.0559428868699671E-2</v>
      </c>
      <c r="R1403" s="392">
        <f t="shared" si="543"/>
        <v>1.4840305908454137E-3</v>
      </c>
      <c r="S1403" s="392">
        <f t="shared" si="543"/>
        <v>6.129842562269843E-5</v>
      </c>
      <c r="T1403" s="392">
        <f t="shared" si="543"/>
        <v>8.6901474614869672E-3</v>
      </c>
      <c r="U1403" s="392">
        <f t="shared" si="543"/>
        <v>2.0656627125762903E-3</v>
      </c>
      <c r="V1403" s="392">
        <f t="shared" si="543"/>
        <v>0</v>
      </c>
      <c r="W1403" s="392">
        <f t="shared" si="543"/>
        <v>1.1324768064940826E-4</v>
      </c>
      <c r="X1403" s="392">
        <f t="shared" si="543"/>
        <v>3.8190050897412577E-4</v>
      </c>
      <c r="Y1403" s="392">
        <f t="shared" si="543"/>
        <v>4.0550648507656571E-2</v>
      </c>
      <c r="Z1403" s="392">
        <f t="shared" si="543"/>
        <v>4.5128750400612376E-4</v>
      </c>
      <c r="AA1403" s="392">
        <f t="shared" si="543"/>
        <v>0</v>
      </c>
      <c r="AB1403" s="392" t="s">
        <v>925</v>
      </c>
      <c r="AC1403" s="367" t="s">
        <v>2329</v>
      </c>
      <c r="AD1403" s="368">
        <v>1</v>
      </c>
      <c r="AE1403" s="329" t="s">
        <v>2331</v>
      </c>
      <c r="AF1403" s="365" t="s">
        <v>275</v>
      </c>
      <c r="AG1403" s="367" t="s">
        <v>1399</v>
      </c>
      <c r="AH1403" s="329" t="s">
        <v>275</v>
      </c>
      <c r="AI1403" s="369" t="s">
        <v>275</v>
      </c>
      <c r="AJ1403" s="94"/>
    </row>
    <row r="1404" spans="1:36" ht="26" outlineLevel="1" x14ac:dyDescent="0.3">
      <c r="A1404" s="357">
        <v>1387</v>
      </c>
      <c r="B1404" s="358" t="s">
        <v>275</v>
      </c>
      <c r="C1404" s="358" t="s">
        <v>275</v>
      </c>
      <c r="D1404" s="357" t="s">
        <v>2327</v>
      </c>
      <c r="E1404" s="370" t="s">
        <v>275</v>
      </c>
      <c r="F1404" s="371" t="s">
        <v>275</v>
      </c>
      <c r="G1404" s="371" t="s">
        <v>275</v>
      </c>
      <c r="H1404" s="371" t="s">
        <v>275</v>
      </c>
      <c r="I1404" s="371" t="s">
        <v>275</v>
      </c>
      <c r="J1404" s="362" t="s">
        <v>275</v>
      </c>
      <c r="K1404" s="362">
        <v>0</v>
      </c>
      <c r="L1404" s="362">
        <v>0</v>
      </c>
      <c r="M1404" s="362">
        <v>0.7991851096554955</v>
      </c>
      <c r="N1404" s="362">
        <v>0.98194499722638262</v>
      </c>
      <c r="O1404" s="362">
        <v>1.0952977128141723E-3</v>
      </c>
      <c r="P1404" s="362">
        <v>0.12053297523234183</v>
      </c>
      <c r="Q1404" s="362">
        <v>0.45804116495568759</v>
      </c>
      <c r="R1404" s="362">
        <v>8.1118405891323603E-2</v>
      </c>
      <c r="S1404" s="362">
        <v>0.10925618967413163</v>
      </c>
      <c r="T1404" s="362">
        <v>0.9225931644989287</v>
      </c>
      <c r="U1404" s="362">
        <v>0.10007022663469273</v>
      </c>
      <c r="V1404" s="362">
        <v>0</v>
      </c>
      <c r="W1404" s="362">
        <v>0.29429426772233397</v>
      </c>
      <c r="X1404" s="362">
        <v>1</v>
      </c>
      <c r="Y1404" s="362">
        <v>0.50182554021354886</v>
      </c>
      <c r="Z1404" s="362">
        <v>1</v>
      </c>
      <c r="AA1404" s="362">
        <v>0</v>
      </c>
      <c r="AB1404" s="362" t="s">
        <v>275</v>
      </c>
      <c r="AC1404" s="361" t="s">
        <v>2921</v>
      </c>
      <c r="AD1404" s="372" t="s">
        <v>275</v>
      </c>
      <c r="AE1404" s="304" t="s">
        <v>275</v>
      </c>
      <c r="AF1404" s="360" t="s">
        <v>275</v>
      </c>
      <c r="AG1404" s="361" t="s">
        <v>275</v>
      </c>
      <c r="AH1404" s="304" t="s">
        <v>275</v>
      </c>
      <c r="AI1404" s="359" t="s">
        <v>275</v>
      </c>
      <c r="AJ1404" s="94"/>
    </row>
    <row r="1405" spans="1:36" ht="39" outlineLevel="1" x14ac:dyDescent="0.3">
      <c r="A1405" s="165">
        <v>1388</v>
      </c>
      <c r="B1405" s="166" t="s">
        <v>275</v>
      </c>
      <c r="C1405" s="166" t="s">
        <v>275</v>
      </c>
      <c r="D1405" s="187" t="s">
        <v>1199</v>
      </c>
      <c r="E1405" s="240" t="s">
        <v>4104</v>
      </c>
      <c r="F1405" s="189">
        <v>10</v>
      </c>
      <c r="G1405" s="189">
        <v>105</v>
      </c>
      <c r="H1405" s="189">
        <v>1060</v>
      </c>
      <c r="I1405" s="189">
        <v>1060</v>
      </c>
      <c r="J1405" s="170" t="s">
        <v>926</v>
      </c>
      <c r="K1405" s="170">
        <v>3.202885703043757E-5</v>
      </c>
      <c r="L1405" s="170">
        <v>2.7154250201336359E-2</v>
      </c>
      <c r="M1405" s="170">
        <v>9.8570732489849916E-5</v>
      </c>
      <c r="N1405" s="170">
        <v>8.2783707650637191E-3</v>
      </c>
      <c r="O1405" s="170">
        <v>1.0292653639805825E-5</v>
      </c>
      <c r="P1405" s="170">
        <v>1.0995039917213284E-2</v>
      </c>
      <c r="Q1405" s="170">
        <v>6.6717647248268813E-2</v>
      </c>
      <c r="R1405" s="170">
        <v>1.8294622219692129E-2</v>
      </c>
      <c r="S1405" s="170">
        <v>5.6105220038816649E-4</v>
      </c>
      <c r="T1405" s="170">
        <v>9.4192627865465374E-3</v>
      </c>
      <c r="U1405" s="170">
        <v>2.0642130851936721E-2</v>
      </c>
      <c r="V1405" s="170">
        <v>0</v>
      </c>
      <c r="W1405" s="170">
        <v>3.8481103123713309E-4</v>
      </c>
      <c r="X1405" s="170">
        <v>3.8190050897412577E-4</v>
      </c>
      <c r="Y1405" s="170">
        <v>8.0806266836081095E-2</v>
      </c>
      <c r="Z1405" s="170">
        <v>4.5128750400612376E-4</v>
      </c>
      <c r="AA1405" s="170">
        <v>0</v>
      </c>
      <c r="AB1405" s="170" t="s">
        <v>926</v>
      </c>
      <c r="AC1405" s="191" t="s">
        <v>1923</v>
      </c>
      <c r="AD1405" s="241" t="s">
        <v>275</v>
      </c>
      <c r="AE1405" s="193" t="s">
        <v>275</v>
      </c>
      <c r="AF1405" s="192" t="s">
        <v>275</v>
      </c>
      <c r="AG1405" s="191" t="s">
        <v>275</v>
      </c>
      <c r="AH1405" s="194" t="s">
        <v>275</v>
      </c>
      <c r="AI1405" s="169" t="s">
        <v>275</v>
      </c>
      <c r="AJ1405" s="94"/>
    </row>
    <row r="1406" spans="1:36" ht="26" outlineLevel="1" x14ac:dyDescent="0.3">
      <c r="A1406" s="165">
        <v>1389</v>
      </c>
      <c r="B1406" s="166" t="s">
        <v>923</v>
      </c>
      <c r="C1406" s="293" t="s">
        <v>193</v>
      </c>
      <c r="D1406" s="187" t="s">
        <v>1200</v>
      </c>
      <c r="E1406" s="188" t="s">
        <v>4105</v>
      </c>
      <c r="F1406" s="189">
        <v>10</v>
      </c>
      <c r="G1406" s="190">
        <v>103</v>
      </c>
      <c r="H1406" s="190">
        <v>1081</v>
      </c>
      <c r="I1406" s="190">
        <v>1081</v>
      </c>
      <c r="J1406" s="170" t="s">
        <v>925</v>
      </c>
      <c r="K1406" s="170">
        <v>1.4213103414363359E-3</v>
      </c>
      <c r="L1406" s="170">
        <v>1.0464284182487663E-2</v>
      </c>
      <c r="M1406" s="170">
        <v>0</v>
      </c>
      <c r="N1406" s="170">
        <v>2.5502089647629193E-3</v>
      </c>
      <c r="O1406" s="170">
        <v>1.1188865466129286E-4</v>
      </c>
      <c r="P1406" s="170">
        <v>2.419863447100541E-3</v>
      </c>
      <c r="Q1406" s="170">
        <v>3.3895644214971266E-2</v>
      </c>
      <c r="R1406" s="170">
        <v>4.6369378958708747E-2</v>
      </c>
      <c r="S1406" s="170">
        <v>3.6162087911906496E-3</v>
      </c>
      <c r="T1406" s="170">
        <v>1.1631949218366498E-2</v>
      </c>
      <c r="U1406" s="170">
        <v>0.22310004225757302</v>
      </c>
      <c r="V1406" s="170">
        <v>0</v>
      </c>
      <c r="W1406" s="170">
        <v>9.8268942444201834E-4</v>
      </c>
      <c r="X1406" s="170">
        <v>0</v>
      </c>
      <c r="Y1406" s="170">
        <v>6.1835727310851081E-2</v>
      </c>
      <c r="Z1406" s="170">
        <v>0</v>
      </c>
      <c r="AA1406" s="170">
        <v>0</v>
      </c>
      <c r="AB1406" s="170" t="s">
        <v>925</v>
      </c>
      <c r="AC1406" s="191" t="s">
        <v>1923</v>
      </c>
      <c r="AD1406" s="241" t="s">
        <v>275</v>
      </c>
      <c r="AE1406" s="193" t="s">
        <v>275</v>
      </c>
      <c r="AF1406" s="192" t="s">
        <v>275</v>
      </c>
      <c r="AG1406" s="191" t="s">
        <v>275</v>
      </c>
      <c r="AH1406" s="194" t="s">
        <v>275</v>
      </c>
      <c r="AI1406" s="169" t="s">
        <v>275</v>
      </c>
      <c r="AJ1406" s="94"/>
    </row>
    <row r="1407" spans="1:36" x14ac:dyDescent="0.3">
      <c r="A1407" s="138">
        <v>1390</v>
      </c>
      <c r="B1407" s="138" t="s">
        <v>923</v>
      </c>
      <c r="C1407" s="172" t="s">
        <v>12</v>
      </c>
      <c r="D1407" s="138" t="s">
        <v>267</v>
      </c>
      <c r="E1407" s="172" t="s">
        <v>275</v>
      </c>
      <c r="F1407" s="141" t="s">
        <v>275</v>
      </c>
      <c r="G1407" s="141" t="s">
        <v>275</v>
      </c>
      <c r="H1407" s="141" t="s">
        <v>275</v>
      </c>
      <c r="I1407" s="141" t="s">
        <v>275</v>
      </c>
      <c r="J1407" s="244" t="s">
        <v>275</v>
      </c>
      <c r="K1407" s="244" t="s">
        <v>275</v>
      </c>
      <c r="L1407" s="244" t="s">
        <v>275</v>
      </c>
      <c r="M1407" s="244" t="s">
        <v>275</v>
      </c>
      <c r="N1407" s="244" t="s">
        <v>275</v>
      </c>
      <c r="O1407" s="244" t="s">
        <v>275</v>
      </c>
      <c r="P1407" s="244" t="s">
        <v>275</v>
      </c>
      <c r="Q1407" s="244" t="s">
        <v>275</v>
      </c>
      <c r="R1407" s="244" t="s">
        <v>275</v>
      </c>
      <c r="S1407" s="244" t="s">
        <v>275</v>
      </c>
      <c r="T1407" s="710" t="s">
        <v>275</v>
      </c>
      <c r="U1407" s="244" t="s">
        <v>275</v>
      </c>
      <c r="V1407" s="244" t="s">
        <v>275</v>
      </c>
      <c r="W1407" s="244" t="s">
        <v>275</v>
      </c>
      <c r="X1407" s="244" t="s">
        <v>275</v>
      </c>
      <c r="Y1407" s="244" t="s">
        <v>275</v>
      </c>
      <c r="Z1407" s="244" t="s">
        <v>275</v>
      </c>
      <c r="AA1407" s="244" t="s">
        <v>275</v>
      </c>
      <c r="AB1407" s="244" t="s">
        <v>275</v>
      </c>
      <c r="AC1407" s="140" t="s">
        <v>275</v>
      </c>
      <c r="AD1407" s="341" t="s">
        <v>275</v>
      </c>
      <c r="AE1407" s="143" t="s">
        <v>275</v>
      </c>
      <c r="AF1407" s="142" t="s">
        <v>275</v>
      </c>
      <c r="AG1407" s="140" t="s">
        <v>275</v>
      </c>
      <c r="AH1407" s="144" t="s">
        <v>275</v>
      </c>
      <c r="AI1407" s="141" t="s">
        <v>275</v>
      </c>
      <c r="AJ1407" s="94"/>
    </row>
    <row r="1408" spans="1:36" outlineLevel="1" x14ac:dyDescent="0.3">
      <c r="A1408" s="145">
        <v>1391</v>
      </c>
      <c r="B1408" s="146" t="s">
        <v>923</v>
      </c>
      <c r="C1408" s="342" t="s">
        <v>33</v>
      </c>
      <c r="D1408" s="145" t="s">
        <v>2932</v>
      </c>
      <c r="E1408" s="146" t="s">
        <v>275</v>
      </c>
      <c r="F1408" s="149" t="s">
        <v>275</v>
      </c>
      <c r="G1408" s="149" t="s">
        <v>275</v>
      </c>
      <c r="H1408" s="149" t="s">
        <v>275</v>
      </c>
      <c r="I1408" s="149" t="s">
        <v>275</v>
      </c>
      <c r="J1408" s="150" t="s">
        <v>925</v>
      </c>
      <c r="K1408" s="150">
        <f>SUM(K1411,K1416)</f>
        <v>7.839224876787144</v>
      </c>
      <c r="L1408" s="150">
        <f t="shared" ref="L1408:AA1408" si="544">SUM(L1411,L1416)</f>
        <v>23.075231933911468</v>
      </c>
      <c r="M1408" s="150">
        <f t="shared" si="544"/>
        <v>2.8803223388827153</v>
      </c>
      <c r="N1408" s="150">
        <f t="shared" si="544"/>
        <v>14.89289285863248</v>
      </c>
      <c r="O1408" s="150">
        <f t="shared" si="544"/>
        <v>9.8066302104295016</v>
      </c>
      <c r="P1408" s="150">
        <f t="shared" si="544"/>
        <v>14.830019115971917</v>
      </c>
      <c r="Q1408" s="150">
        <f t="shared" si="544"/>
        <v>25.835387610336344</v>
      </c>
      <c r="R1408" s="150">
        <f t="shared" si="544"/>
        <v>29.531145197705229</v>
      </c>
      <c r="S1408" s="150">
        <f t="shared" si="544"/>
        <v>28.05239694408175</v>
      </c>
      <c r="T1408" s="150">
        <f t="shared" si="544"/>
        <v>33.185732929410953</v>
      </c>
      <c r="U1408" s="150">
        <f t="shared" si="544"/>
        <v>36.437041291621689</v>
      </c>
      <c r="V1408" s="150">
        <f t="shared" si="544"/>
        <v>8.8873052670361812</v>
      </c>
      <c r="W1408" s="150">
        <f t="shared" si="544"/>
        <v>3.8422564957395484</v>
      </c>
      <c r="X1408" s="150">
        <f t="shared" si="544"/>
        <v>4.4053786891785958</v>
      </c>
      <c r="Y1408" s="150">
        <f t="shared" si="544"/>
        <v>27.251070771767345</v>
      </c>
      <c r="Z1408" s="150">
        <f t="shared" si="544"/>
        <v>1.130002333491267</v>
      </c>
      <c r="AA1408" s="150">
        <f t="shared" si="544"/>
        <v>7.3885073813144784</v>
      </c>
      <c r="AB1408" s="150" t="s">
        <v>925</v>
      </c>
      <c r="AC1408" s="146" t="s">
        <v>2190</v>
      </c>
      <c r="AD1408" s="150" t="s">
        <v>275</v>
      </c>
      <c r="AE1408" s="145" t="s">
        <v>275</v>
      </c>
      <c r="AF1408" s="149" t="s">
        <v>275</v>
      </c>
      <c r="AG1408" s="146" t="s">
        <v>275</v>
      </c>
      <c r="AH1408" s="152" t="s">
        <v>275</v>
      </c>
      <c r="AI1408" s="149" t="s">
        <v>275</v>
      </c>
      <c r="AJ1408" s="94"/>
    </row>
    <row r="1409" spans="1:36" ht="26" outlineLevel="1" x14ac:dyDescent="0.3">
      <c r="A1409" s="165">
        <v>1392</v>
      </c>
      <c r="B1409" s="166" t="s">
        <v>275</v>
      </c>
      <c r="C1409" s="166" t="s">
        <v>33</v>
      </c>
      <c r="D1409" s="166" t="s">
        <v>266</v>
      </c>
      <c r="E1409" s="166" t="s">
        <v>275</v>
      </c>
      <c r="F1409" s="169">
        <f>FLOOR(G1409/10, 1)</f>
        <v>11</v>
      </c>
      <c r="G1409" s="169">
        <v>110</v>
      </c>
      <c r="H1409" s="169" t="s">
        <v>275</v>
      </c>
      <c r="I1409" s="169" t="s">
        <v>275</v>
      </c>
      <c r="J1409" s="170" t="s">
        <v>925</v>
      </c>
      <c r="K1409" s="170">
        <v>9.1288141887077803</v>
      </c>
      <c r="L1409" s="170">
        <v>27.140635766737653</v>
      </c>
      <c r="M1409" s="170">
        <v>3.4160645614419951</v>
      </c>
      <c r="N1409" s="170">
        <v>17.124031844506437</v>
      </c>
      <c r="O1409" s="170">
        <v>11.410549841395348</v>
      </c>
      <c r="P1409" s="170">
        <v>17.557596770607471</v>
      </c>
      <c r="Q1409" s="170">
        <v>28.805343010613008</v>
      </c>
      <c r="R1409" s="170">
        <v>33.960087421534482</v>
      </c>
      <c r="S1409" s="170">
        <v>31.572147826831348</v>
      </c>
      <c r="T1409" s="170">
        <v>39.145293947201559</v>
      </c>
      <c r="U1409" s="170">
        <v>42.137100143226746</v>
      </c>
      <c r="V1409" s="170">
        <v>10.580125317900217</v>
      </c>
      <c r="W1409" s="170">
        <v>4.5330466942796503</v>
      </c>
      <c r="X1409" s="170">
        <v>3.9840002988436622</v>
      </c>
      <c r="Y1409" s="170">
        <v>29.964779065849893</v>
      </c>
      <c r="Z1409" s="170">
        <v>1.3445150415736158</v>
      </c>
      <c r="AA1409" s="170">
        <v>8.7958421206124751</v>
      </c>
      <c r="AB1409" s="170" t="s">
        <v>925</v>
      </c>
      <c r="AC1409" s="166" t="s">
        <v>1964</v>
      </c>
      <c r="AD1409" s="170" t="s">
        <v>275</v>
      </c>
      <c r="AE1409" s="165" t="s">
        <v>275</v>
      </c>
      <c r="AF1409" s="169" t="s">
        <v>275</v>
      </c>
      <c r="AG1409" s="166" t="s">
        <v>275</v>
      </c>
      <c r="AH1409" s="171" t="s">
        <v>275</v>
      </c>
      <c r="AI1409" s="169" t="s">
        <v>275</v>
      </c>
      <c r="AJ1409" s="94"/>
    </row>
    <row r="1410" spans="1:36" ht="26" outlineLevel="1" x14ac:dyDescent="0.3">
      <c r="A1410" s="165">
        <v>1393</v>
      </c>
      <c r="B1410" s="166" t="s">
        <v>275</v>
      </c>
      <c r="C1410" s="166" t="s">
        <v>275</v>
      </c>
      <c r="D1410" s="166" t="s">
        <v>1201</v>
      </c>
      <c r="E1410" s="166" t="s">
        <v>275</v>
      </c>
      <c r="F1410" s="169">
        <f>FLOOR(G1410/10, 1)</f>
        <v>11</v>
      </c>
      <c r="G1410" s="169">
        <v>111</v>
      </c>
      <c r="H1410" s="169" t="s">
        <v>275</v>
      </c>
      <c r="I1410" s="169" t="s">
        <v>275</v>
      </c>
      <c r="J1410" s="170" t="s">
        <v>926</v>
      </c>
      <c r="K1410" s="170">
        <v>0.13579960025020588</v>
      </c>
      <c r="L1410" s="170">
        <v>8.6775892965762949E-2</v>
      </c>
      <c r="M1410" s="170">
        <v>1.7093193650081252E-3</v>
      </c>
      <c r="N1410" s="170">
        <v>0.1755826283404314</v>
      </c>
      <c r="O1410" s="170">
        <v>0.16436137420605731</v>
      </c>
      <c r="P1410" s="170">
        <v>3.223073371588623E-2</v>
      </c>
      <c r="Q1410" s="170">
        <v>0.98965572083784004</v>
      </c>
      <c r="R1410" s="170">
        <v>0.73454788869852483</v>
      </c>
      <c r="S1410" s="170">
        <v>0.4464889376636359</v>
      </c>
      <c r="T1410" s="170">
        <v>0.15568305565666596</v>
      </c>
      <c r="U1410" s="170">
        <v>0.78347068646661777</v>
      </c>
      <c r="V1410" s="170">
        <v>0</v>
      </c>
      <c r="W1410" s="170">
        <v>2.0993712188188476E-2</v>
      </c>
      <c r="X1410" s="170">
        <v>1.0125029498814082</v>
      </c>
      <c r="Y1410" s="170">
        <v>1.0010488544588627</v>
      </c>
      <c r="Z1410" s="170">
        <v>4.1377476793444374E-4</v>
      </c>
      <c r="AA1410" s="170">
        <v>0</v>
      </c>
      <c r="AB1410" s="170" t="s">
        <v>926</v>
      </c>
      <c r="AC1410" s="166" t="s">
        <v>1965</v>
      </c>
      <c r="AD1410" s="170" t="s">
        <v>275</v>
      </c>
      <c r="AE1410" s="165" t="s">
        <v>275</v>
      </c>
      <c r="AF1410" s="169" t="s">
        <v>275</v>
      </c>
      <c r="AG1410" s="166" t="s">
        <v>275</v>
      </c>
      <c r="AH1410" s="171" t="s">
        <v>275</v>
      </c>
      <c r="AI1410" s="169" t="s">
        <v>275</v>
      </c>
      <c r="AJ1410" s="94"/>
    </row>
    <row r="1411" spans="1:36" ht="26" outlineLevel="1" x14ac:dyDescent="0.3">
      <c r="A1411" s="145">
        <v>1394</v>
      </c>
      <c r="B1411" s="146" t="s">
        <v>923</v>
      </c>
      <c r="C1411" s="146" t="s">
        <v>32</v>
      </c>
      <c r="D1411" s="146" t="s">
        <v>2933</v>
      </c>
      <c r="E1411" s="146" t="s">
        <v>275</v>
      </c>
      <c r="F1411" s="149" t="s">
        <v>275</v>
      </c>
      <c r="G1411" s="149" t="s">
        <v>275</v>
      </c>
      <c r="H1411" s="149" t="s">
        <v>275</v>
      </c>
      <c r="I1411" s="149" t="s">
        <v>275</v>
      </c>
      <c r="J1411" s="150" t="s">
        <v>925</v>
      </c>
      <c r="K1411" s="150">
        <f>K1412+K1413*$AD$1413+K1414*$AD$1414+K1415*$AD$1415</f>
        <v>7.7766537123263211</v>
      </c>
      <c r="L1411" s="150">
        <f t="shared" ref="L1411:AA1411" si="545">L1412+L1413*$AD$1413+L1414*$AD$1414+L1415*$AD$1415</f>
        <v>22.754514872545535</v>
      </c>
      <c r="M1411" s="150">
        <f t="shared" si="545"/>
        <v>2.8397335088321372</v>
      </c>
      <c r="N1411" s="150">
        <f t="shared" si="545"/>
        <v>14.861995353939383</v>
      </c>
      <c r="O1411" s="150">
        <f t="shared" si="545"/>
        <v>9.7001475725875519</v>
      </c>
      <c r="P1411" s="150">
        <f t="shared" si="545"/>
        <v>14.82312341806586</v>
      </c>
      <c r="Q1411" s="150">
        <f t="shared" si="545"/>
        <v>25.494664732840477</v>
      </c>
      <c r="R1411" s="150">
        <f t="shared" si="545"/>
        <v>29.456067143111145</v>
      </c>
      <c r="S1411" s="150">
        <f t="shared" si="545"/>
        <v>23.081839924210179</v>
      </c>
      <c r="T1411" s="150">
        <f t="shared" si="545"/>
        <v>33.026798919850897</v>
      </c>
      <c r="U1411" s="150">
        <f t="shared" si="545"/>
        <v>36.392112079395183</v>
      </c>
      <c r="V1411" s="150">
        <f t="shared" si="545"/>
        <v>8.8873052670361812</v>
      </c>
      <c r="W1411" s="150">
        <f t="shared" si="545"/>
        <v>3.8287552902175865</v>
      </c>
      <c r="X1411" s="150">
        <f t="shared" si="545"/>
        <v>4.2692352355851098</v>
      </c>
      <c r="Y1411" s="150">
        <f t="shared" si="545"/>
        <v>26.376349468607589</v>
      </c>
      <c r="Z1411" s="150">
        <f t="shared" si="545"/>
        <v>1.130002333491267</v>
      </c>
      <c r="AA1411" s="150">
        <f t="shared" si="545"/>
        <v>7.3885073813144784</v>
      </c>
      <c r="AB1411" s="150" t="s">
        <v>925</v>
      </c>
      <c r="AC1411" s="146" t="s">
        <v>2397</v>
      </c>
      <c r="AD1411" s="150" t="s">
        <v>275</v>
      </c>
      <c r="AE1411" s="145" t="s">
        <v>275</v>
      </c>
      <c r="AF1411" s="149" t="s">
        <v>275</v>
      </c>
      <c r="AG1411" s="146" t="s">
        <v>275</v>
      </c>
      <c r="AH1411" s="152" t="s">
        <v>275</v>
      </c>
      <c r="AI1411" s="149" t="s">
        <v>275</v>
      </c>
      <c r="AJ1411" s="94"/>
    </row>
    <row r="1412" spans="1:36" ht="39" outlineLevel="1" x14ac:dyDescent="0.3">
      <c r="A1412" s="165">
        <v>1395</v>
      </c>
      <c r="B1412" s="166" t="s">
        <v>275</v>
      </c>
      <c r="C1412" s="293" t="s">
        <v>32</v>
      </c>
      <c r="D1412" s="187" t="s">
        <v>2334</v>
      </c>
      <c r="E1412" s="188" t="s">
        <v>4106</v>
      </c>
      <c r="F1412" s="189">
        <v>11</v>
      </c>
      <c r="G1412" s="190">
        <v>111</v>
      </c>
      <c r="H1412" s="190">
        <v>1063</v>
      </c>
      <c r="I1412" s="190">
        <v>1063</v>
      </c>
      <c r="J1412" s="170" t="s">
        <v>925</v>
      </c>
      <c r="K1412" s="170">
        <v>0.12760511883634199</v>
      </c>
      <c r="L1412" s="170">
        <v>3.7450733683735304E-2</v>
      </c>
      <c r="M1412" s="170">
        <v>8.1980424657305141E-4</v>
      </c>
      <c r="N1412" s="170">
        <v>0.10977767462355739</v>
      </c>
      <c r="O1412" s="170">
        <v>0.15049523221684782</v>
      </c>
      <c r="P1412" s="170">
        <v>1.9666020181431796E-2</v>
      </c>
      <c r="Q1412" s="170">
        <v>0.77862316915956109</v>
      </c>
      <c r="R1412" s="170">
        <v>0.64295997747241129</v>
      </c>
      <c r="S1412" s="170">
        <v>0.34521268165987523</v>
      </c>
      <c r="T1412" s="170">
        <v>0.11218922719443596</v>
      </c>
      <c r="U1412" s="170">
        <v>0.69432888260300152</v>
      </c>
      <c r="V1412" s="170">
        <v>0</v>
      </c>
      <c r="W1412" s="170">
        <v>1.740516843940202E-2</v>
      </c>
      <c r="X1412" s="170">
        <v>1.0045446393096582</v>
      </c>
      <c r="Y1412" s="170">
        <v>0.66762391805953591</v>
      </c>
      <c r="Z1412" s="170">
        <v>3.4425341901677818E-4</v>
      </c>
      <c r="AA1412" s="170">
        <v>0</v>
      </c>
      <c r="AB1412" s="170" t="s">
        <v>925</v>
      </c>
      <c r="AC1412" s="191" t="s">
        <v>1923</v>
      </c>
      <c r="AD1412" s="241" t="s">
        <v>275</v>
      </c>
      <c r="AE1412" s="193" t="s">
        <v>275</v>
      </c>
      <c r="AF1412" s="192" t="s">
        <v>275</v>
      </c>
      <c r="AG1412" s="191" t="s">
        <v>275</v>
      </c>
      <c r="AH1412" s="194" t="s">
        <v>275</v>
      </c>
      <c r="AI1412" s="169" t="s">
        <v>275</v>
      </c>
      <c r="AJ1412" s="94"/>
    </row>
    <row r="1413" spans="1:36" ht="78" outlineLevel="1" x14ac:dyDescent="0.3">
      <c r="A1413" s="165">
        <v>1396</v>
      </c>
      <c r="B1413" s="166" t="s">
        <v>275</v>
      </c>
      <c r="C1413" s="293" t="s">
        <v>32</v>
      </c>
      <c r="D1413" s="187" t="s">
        <v>1202</v>
      </c>
      <c r="E1413" s="188" t="s">
        <v>4107</v>
      </c>
      <c r="F1413" s="189">
        <v>11</v>
      </c>
      <c r="G1413" s="190">
        <v>110</v>
      </c>
      <c r="H1413" s="190">
        <v>1062</v>
      </c>
      <c r="I1413" s="190">
        <v>1062</v>
      </c>
      <c r="J1413" s="170" t="s">
        <v>1025</v>
      </c>
      <c r="K1413" s="170">
        <v>9.0662430242469583</v>
      </c>
      <c r="L1413" s="170">
        <v>26.819918705371716</v>
      </c>
      <c r="M1413" s="170">
        <v>3.375475731391417</v>
      </c>
      <c r="N1413" s="170">
        <v>17.093134339813339</v>
      </c>
      <c r="O1413" s="170">
        <v>11.304067203553398</v>
      </c>
      <c r="P1413" s="170">
        <v>17.550701072701411</v>
      </c>
      <c r="Q1413" s="170">
        <v>28.464620133117137</v>
      </c>
      <c r="R1413" s="170">
        <v>33.885009366940402</v>
      </c>
      <c r="S1413" s="170">
        <v>26.601590806959777</v>
      </c>
      <c r="T1413" s="170">
        <v>38.986359937641502</v>
      </c>
      <c r="U1413" s="170">
        <v>42.092170931000233</v>
      </c>
      <c r="V1413" s="170">
        <v>10.580125317900217</v>
      </c>
      <c r="W1413" s="170">
        <v>4.5195454887576885</v>
      </c>
      <c r="X1413" s="170">
        <v>3.8478568452501762</v>
      </c>
      <c r="Y1413" s="170">
        <v>29.090057762690137</v>
      </c>
      <c r="Z1413" s="170">
        <v>1.3445150415736158</v>
      </c>
      <c r="AA1413" s="170">
        <v>8.7958421206124751</v>
      </c>
      <c r="AB1413" s="170" t="s">
        <v>1025</v>
      </c>
      <c r="AC1413" s="191" t="s">
        <v>1923</v>
      </c>
      <c r="AD1413" s="241">
        <v>0.84</v>
      </c>
      <c r="AE1413" s="193" t="s">
        <v>2869</v>
      </c>
      <c r="AF1413" s="242" t="s">
        <v>275</v>
      </c>
      <c r="AG1413" s="191" t="s">
        <v>2520</v>
      </c>
      <c r="AH1413" s="375" t="s">
        <v>2517</v>
      </c>
      <c r="AI1413" s="169" t="s">
        <v>275</v>
      </c>
      <c r="AJ1413" s="94"/>
    </row>
    <row r="1414" spans="1:36" ht="78" outlineLevel="1" x14ac:dyDescent="0.3">
      <c r="A1414" s="165">
        <v>1397</v>
      </c>
      <c r="B1414" s="166" t="s">
        <v>275</v>
      </c>
      <c r="C1414" s="293" t="s">
        <v>275</v>
      </c>
      <c r="D1414" s="187" t="s">
        <v>1203</v>
      </c>
      <c r="E1414" s="188" t="s">
        <v>4108</v>
      </c>
      <c r="F1414" s="189">
        <v>11</v>
      </c>
      <c r="G1414" s="190">
        <v>111</v>
      </c>
      <c r="H1414" s="190">
        <v>1064</v>
      </c>
      <c r="I1414" s="190">
        <v>1064</v>
      </c>
      <c r="J1414" s="170" t="s">
        <v>926</v>
      </c>
      <c r="K1414" s="170">
        <v>7.6481818749596781E-3</v>
      </c>
      <c r="L1414" s="170">
        <v>4.9325159282027645E-2</v>
      </c>
      <c r="M1414" s="170">
        <v>8.5911864490961407E-4</v>
      </c>
      <c r="N1414" s="170">
        <v>2.8963209106094831E-2</v>
      </c>
      <c r="O1414" s="170">
        <v>1.3532534306775573E-2</v>
      </c>
      <c r="P1414" s="170">
        <v>9.2364437605060735E-3</v>
      </c>
      <c r="Q1414" s="170">
        <v>0.21103255167827883</v>
      </c>
      <c r="R1414" s="170">
        <v>9.1587911226113469E-2</v>
      </c>
      <c r="S1414" s="170">
        <v>0.10008894160911856</v>
      </c>
      <c r="T1414" s="170">
        <v>4.3493828462229996E-2</v>
      </c>
      <c r="U1414" s="170">
        <v>8.9141803863616156E-2</v>
      </c>
      <c r="V1414" s="170">
        <v>0</v>
      </c>
      <c r="W1414" s="170">
        <v>3.2710014782640503E-3</v>
      </c>
      <c r="X1414" s="170">
        <v>7.4150733086404009E-3</v>
      </c>
      <c r="Y1414" s="170">
        <v>0.33342493639932669</v>
      </c>
      <c r="Z1414" s="170">
        <v>6.9521348917665594E-5</v>
      </c>
      <c r="AA1414" s="170">
        <v>0</v>
      </c>
      <c r="AB1414" s="170" t="s">
        <v>926</v>
      </c>
      <c r="AC1414" s="191" t="s">
        <v>1923</v>
      </c>
      <c r="AD1414" s="241">
        <f>0.84/0.22</f>
        <v>3.8181818181818179</v>
      </c>
      <c r="AE1414" s="193" t="s">
        <v>2870</v>
      </c>
      <c r="AF1414" s="242" t="s">
        <v>275</v>
      </c>
      <c r="AG1414" s="191" t="s">
        <v>2520</v>
      </c>
      <c r="AH1414" s="375" t="s">
        <v>2517</v>
      </c>
      <c r="AI1414" s="169" t="s">
        <v>275</v>
      </c>
      <c r="AJ1414" s="94"/>
    </row>
    <row r="1415" spans="1:36" ht="78" outlineLevel="1" x14ac:dyDescent="0.3">
      <c r="A1415" s="165">
        <v>1398</v>
      </c>
      <c r="B1415" s="166" t="s">
        <v>275</v>
      </c>
      <c r="C1415" s="293" t="s">
        <v>275</v>
      </c>
      <c r="D1415" s="187" t="s">
        <v>2396</v>
      </c>
      <c r="E1415" s="188" t="s">
        <v>4109</v>
      </c>
      <c r="F1415" s="189">
        <v>11</v>
      </c>
      <c r="G1415" s="190">
        <v>111</v>
      </c>
      <c r="H1415" s="190">
        <v>916</v>
      </c>
      <c r="I1415" s="190">
        <v>916</v>
      </c>
      <c r="J1415" s="170" t="s">
        <v>926</v>
      </c>
      <c r="K1415" s="170">
        <v>5.4629953890421984E-4</v>
      </c>
      <c r="L1415" s="170">
        <v>0</v>
      </c>
      <c r="M1415" s="170">
        <v>3.0396473525459805E-5</v>
      </c>
      <c r="N1415" s="170">
        <v>3.6841744610779145E-2</v>
      </c>
      <c r="O1415" s="170">
        <v>3.3360768243389513E-4</v>
      </c>
      <c r="P1415" s="170">
        <v>3.3282697739483633E-3</v>
      </c>
      <c r="Q1415" s="170">
        <v>0</v>
      </c>
      <c r="R1415" s="170">
        <v>0</v>
      </c>
      <c r="S1415" s="170">
        <v>1.18731439464216E-3</v>
      </c>
      <c r="T1415" s="170">
        <v>0</v>
      </c>
      <c r="U1415" s="170">
        <v>0</v>
      </c>
      <c r="V1415" s="170">
        <v>0</v>
      </c>
      <c r="W1415" s="170">
        <v>3.1754227052240556E-4</v>
      </c>
      <c r="X1415" s="170">
        <v>5.432372631097173E-4</v>
      </c>
      <c r="Y1415" s="170">
        <v>0</v>
      </c>
      <c r="Z1415" s="170">
        <v>0</v>
      </c>
      <c r="AA1415" s="170">
        <v>0</v>
      </c>
      <c r="AB1415" s="170" t="s">
        <v>926</v>
      </c>
      <c r="AC1415" s="191" t="s">
        <v>1923</v>
      </c>
      <c r="AD1415" s="241">
        <f>50/6.5</f>
        <v>7.6923076923076925</v>
      </c>
      <c r="AE1415" s="193" t="s">
        <v>2871</v>
      </c>
      <c r="AF1415" s="842" t="s">
        <v>275</v>
      </c>
      <c r="AG1415" s="191" t="s">
        <v>2520</v>
      </c>
      <c r="AH1415" s="375" t="s">
        <v>2517</v>
      </c>
      <c r="AI1415" s="169" t="s">
        <v>275</v>
      </c>
      <c r="AJ1415" s="94"/>
    </row>
    <row r="1416" spans="1:36" ht="26" outlineLevel="1" x14ac:dyDescent="0.3">
      <c r="A1416" s="165">
        <v>1399</v>
      </c>
      <c r="B1416" s="166" t="s">
        <v>923</v>
      </c>
      <c r="C1416" s="293" t="s">
        <v>275</v>
      </c>
      <c r="D1416" s="187" t="s">
        <v>2934</v>
      </c>
      <c r="E1416" s="188" t="s">
        <v>4110</v>
      </c>
      <c r="F1416" s="189">
        <v>11</v>
      </c>
      <c r="G1416" s="190">
        <v>110</v>
      </c>
      <c r="H1416" s="190">
        <v>1091</v>
      </c>
      <c r="I1416" s="190">
        <v>1091</v>
      </c>
      <c r="J1416" s="170" t="s">
        <v>1025</v>
      </c>
      <c r="K1416" s="170">
        <v>6.257116446082274E-2</v>
      </c>
      <c r="L1416" s="170">
        <v>0.32071706136593314</v>
      </c>
      <c r="M1416" s="170">
        <v>4.0588830050578152E-2</v>
      </c>
      <c r="N1416" s="170">
        <v>3.0897504693097027E-2</v>
      </c>
      <c r="O1416" s="170">
        <v>0.10648263784195051</v>
      </c>
      <c r="P1416" s="170">
        <v>6.8956979060560827E-3</v>
      </c>
      <c r="Q1416" s="170">
        <v>0.34072287749586855</v>
      </c>
      <c r="R1416" s="170">
        <v>7.5078054594082705E-2</v>
      </c>
      <c r="S1416" s="170">
        <v>4.9705570198715705</v>
      </c>
      <c r="T1416" s="170">
        <v>0.15893400956005596</v>
      </c>
      <c r="U1416" s="170">
        <v>4.4929212226508974E-2</v>
      </c>
      <c r="V1416" s="170">
        <v>0</v>
      </c>
      <c r="W1416" s="170">
        <v>1.3501205521961848E-2</v>
      </c>
      <c r="X1416" s="170">
        <v>0.13614345359348626</v>
      </c>
      <c r="Y1416" s="170">
        <v>0.87472130315975594</v>
      </c>
      <c r="Z1416" s="170">
        <v>0</v>
      </c>
      <c r="AA1416" s="170">
        <v>0</v>
      </c>
      <c r="AB1416" s="170" t="s">
        <v>925</v>
      </c>
      <c r="AC1416" s="191" t="s">
        <v>1923</v>
      </c>
      <c r="AD1416" s="241" t="s">
        <v>275</v>
      </c>
      <c r="AE1416" s="193" t="s">
        <v>275</v>
      </c>
      <c r="AF1416" s="192" t="s">
        <v>275</v>
      </c>
      <c r="AG1416" s="191" t="s">
        <v>275</v>
      </c>
      <c r="AH1416" s="194" t="s">
        <v>275</v>
      </c>
      <c r="AI1416" s="169" t="s">
        <v>275</v>
      </c>
      <c r="AJ1416" s="94"/>
    </row>
    <row r="1417" spans="1:36" x14ac:dyDescent="0.3">
      <c r="A1417" s="138">
        <v>1400</v>
      </c>
      <c r="B1417" s="138" t="s">
        <v>923</v>
      </c>
      <c r="C1417" s="139" t="s">
        <v>4134</v>
      </c>
      <c r="D1417" s="138" t="s">
        <v>4135</v>
      </c>
      <c r="E1417" s="172" t="s">
        <v>275</v>
      </c>
      <c r="F1417" s="141" t="s">
        <v>275</v>
      </c>
      <c r="G1417" s="141" t="s">
        <v>275</v>
      </c>
      <c r="H1417" s="141" t="s">
        <v>275</v>
      </c>
      <c r="I1417" s="141" t="s">
        <v>275</v>
      </c>
      <c r="J1417" s="244" t="s">
        <v>275</v>
      </c>
      <c r="K1417" s="244" t="s">
        <v>275</v>
      </c>
      <c r="L1417" s="244" t="s">
        <v>275</v>
      </c>
      <c r="M1417" s="244" t="s">
        <v>275</v>
      </c>
      <c r="N1417" s="244" t="s">
        <v>275</v>
      </c>
      <c r="O1417" s="244" t="s">
        <v>275</v>
      </c>
      <c r="P1417" s="244" t="s">
        <v>275</v>
      </c>
      <c r="Q1417" s="244" t="s">
        <v>275</v>
      </c>
      <c r="R1417" s="244" t="s">
        <v>275</v>
      </c>
      <c r="S1417" s="244" t="s">
        <v>275</v>
      </c>
      <c r="T1417" s="710" t="s">
        <v>275</v>
      </c>
      <c r="U1417" s="244" t="s">
        <v>275</v>
      </c>
      <c r="V1417" s="244" t="s">
        <v>275</v>
      </c>
      <c r="W1417" s="244" t="s">
        <v>275</v>
      </c>
      <c r="X1417" s="244" t="s">
        <v>275</v>
      </c>
      <c r="Y1417" s="244" t="s">
        <v>275</v>
      </c>
      <c r="Z1417" s="244" t="s">
        <v>275</v>
      </c>
      <c r="AA1417" s="244" t="s">
        <v>275</v>
      </c>
      <c r="AB1417" s="244" t="s">
        <v>275</v>
      </c>
      <c r="AC1417" s="140" t="s">
        <v>275</v>
      </c>
      <c r="AD1417" s="341" t="s">
        <v>275</v>
      </c>
      <c r="AE1417" s="143" t="s">
        <v>275</v>
      </c>
      <c r="AF1417" s="142" t="s">
        <v>275</v>
      </c>
      <c r="AG1417" s="140" t="s">
        <v>275</v>
      </c>
      <c r="AH1417" s="144" t="s">
        <v>275</v>
      </c>
      <c r="AI1417" s="141" t="s">
        <v>275</v>
      </c>
      <c r="AJ1417" s="94"/>
    </row>
    <row r="1418" spans="1:36" s="530" customFormat="1" ht="39" outlineLevel="1" x14ac:dyDescent="0.3">
      <c r="A1418" s="145">
        <v>1401</v>
      </c>
      <c r="B1418" s="146" t="s">
        <v>923</v>
      </c>
      <c r="C1418" s="146" t="s">
        <v>4147</v>
      </c>
      <c r="D1418" s="145" t="s">
        <v>4154</v>
      </c>
      <c r="E1418" s="721" t="s">
        <v>275</v>
      </c>
      <c r="F1418" s="246" t="s">
        <v>275</v>
      </c>
      <c r="G1418" s="246" t="s">
        <v>275</v>
      </c>
      <c r="H1418" s="246" t="s">
        <v>275</v>
      </c>
      <c r="I1418" s="246" t="s">
        <v>275</v>
      </c>
      <c r="J1418" s="150" t="s">
        <v>925</v>
      </c>
      <c r="K1418" s="150">
        <f>SUM(K1419:K1424)</f>
        <v>2.7463746903694523E-2</v>
      </c>
      <c r="L1418" s="150">
        <f t="shared" ref="L1418:AA1418" si="546">SUM(L1419:L1424)</f>
        <v>0.35853690863200505</v>
      </c>
      <c r="M1418" s="150">
        <f t="shared" si="546"/>
        <v>0.56752359729676694</v>
      </c>
      <c r="N1418" s="150">
        <f t="shared" si="546"/>
        <v>2.4036426522283652</v>
      </c>
      <c r="O1418" s="150">
        <f t="shared" si="546"/>
        <v>0.12674752257011426</v>
      </c>
      <c r="P1418" s="150">
        <f t="shared" si="546"/>
        <v>0.3470503860891192</v>
      </c>
      <c r="Q1418" s="150">
        <f t="shared" si="546"/>
        <v>2.82654537062397</v>
      </c>
      <c r="R1418" s="150">
        <f t="shared" si="546"/>
        <v>2.4643017791888453</v>
      </c>
      <c r="S1418" s="150">
        <f t="shared" si="546"/>
        <v>0.55014719095529463</v>
      </c>
      <c r="T1418" s="150">
        <f t="shared" si="546"/>
        <v>4.3150753321589317</v>
      </c>
      <c r="U1418" s="150">
        <f t="shared" si="546"/>
        <v>3.198724030698854</v>
      </c>
      <c r="V1418" s="150">
        <f t="shared" si="546"/>
        <v>7.7722863279964124E-2</v>
      </c>
      <c r="W1418" s="150">
        <f t="shared" si="546"/>
        <v>1.3050348524820687</v>
      </c>
      <c r="X1418" s="150">
        <f t="shared" si="546"/>
        <v>0.16833428357080665</v>
      </c>
      <c r="Y1418" s="150">
        <f t="shared" si="546"/>
        <v>1.8320256375740784</v>
      </c>
      <c r="Z1418" s="150">
        <f t="shared" si="546"/>
        <v>1.4502449582354402</v>
      </c>
      <c r="AA1418" s="150">
        <f t="shared" si="546"/>
        <v>0.10053785407564392</v>
      </c>
      <c r="AB1418" s="150" t="s">
        <v>925</v>
      </c>
      <c r="AC1418" s="148" t="s">
        <v>4148</v>
      </c>
      <c r="AD1418" s="247" t="s">
        <v>275</v>
      </c>
      <c r="AE1418" s="248" t="s">
        <v>275</v>
      </c>
      <c r="AF1418" s="249" t="s">
        <v>275</v>
      </c>
      <c r="AG1418" s="148" t="s">
        <v>275</v>
      </c>
      <c r="AH1418" s="250" t="s">
        <v>275</v>
      </c>
      <c r="AI1418" s="149" t="s">
        <v>275</v>
      </c>
    </row>
    <row r="1419" spans="1:36" ht="26" outlineLevel="1" x14ac:dyDescent="0.3">
      <c r="A1419" s="165">
        <v>1402</v>
      </c>
      <c r="B1419" s="166" t="s">
        <v>275</v>
      </c>
      <c r="C1419" s="166" t="s">
        <v>275</v>
      </c>
      <c r="D1419" s="165" t="s">
        <v>275</v>
      </c>
      <c r="E1419" s="373" t="s">
        <v>1205</v>
      </c>
      <c r="F1419" s="189">
        <v>12</v>
      </c>
      <c r="G1419" s="189">
        <v>120</v>
      </c>
      <c r="H1419" s="189">
        <v>1503</v>
      </c>
      <c r="I1419" s="189" t="s">
        <v>275</v>
      </c>
      <c r="J1419" s="170" t="s">
        <v>925</v>
      </c>
      <c r="K1419" s="170">
        <v>1.1125881428714162E-4</v>
      </c>
      <c r="L1419" s="170">
        <v>1.8015913760366649E-3</v>
      </c>
      <c r="M1419" s="170">
        <v>4.6070527871690031E-4</v>
      </c>
      <c r="N1419" s="170">
        <v>5.1835569236645319E-2</v>
      </c>
      <c r="O1419" s="170">
        <v>7.6624109231489065E-5</v>
      </c>
      <c r="P1419" s="170">
        <v>1.587842089356379E-3</v>
      </c>
      <c r="Q1419" s="170">
        <v>0.38794229983119505</v>
      </c>
      <c r="R1419" s="170">
        <v>0.34015489979724545</v>
      </c>
      <c r="S1419" s="170">
        <v>1.783609545436563E-4</v>
      </c>
      <c r="T1419" s="170">
        <v>0.80277023598520891</v>
      </c>
      <c r="U1419" s="170">
        <v>0.36419040348923903</v>
      </c>
      <c r="V1419" s="170">
        <v>0</v>
      </c>
      <c r="W1419" s="170">
        <v>3.2243282725416517E-4</v>
      </c>
      <c r="X1419" s="170">
        <v>1.9214073173330688E-4</v>
      </c>
      <c r="Y1419" s="170">
        <v>0.28048030706320992</v>
      </c>
      <c r="Z1419" s="170">
        <v>0</v>
      </c>
      <c r="AA1419" s="170">
        <v>0</v>
      </c>
      <c r="AB1419" s="170" t="s">
        <v>925</v>
      </c>
      <c r="AC1419" s="191" t="s">
        <v>1923</v>
      </c>
      <c r="AD1419" s="241" t="s">
        <v>275</v>
      </c>
      <c r="AE1419" s="193" t="s">
        <v>275</v>
      </c>
      <c r="AF1419" s="192" t="s">
        <v>275</v>
      </c>
      <c r="AG1419" s="191" t="s">
        <v>275</v>
      </c>
      <c r="AH1419" s="194" t="s">
        <v>275</v>
      </c>
      <c r="AI1419" s="169" t="s">
        <v>275</v>
      </c>
      <c r="AJ1419" s="94"/>
    </row>
    <row r="1420" spans="1:36" ht="26" outlineLevel="1" x14ac:dyDescent="0.3">
      <c r="A1420" s="165">
        <v>1403</v>
      </c>
      <c r="B1420" s="166" t="s">
        <v>275</v>
      </c>
      <c r="C1420" s="166" t="s">
        <v>275</v>
      </c>
      <c r="D1420" s="165" t="s">
        <v>275</v>
      </c>
      <c r="E1420" s="373" t="s">
        <v>1204</v>
      </c>
      <c r="F1420" s="189">
        <v>12</v>
      </c>
      <c r="G1420" s="189">
        <v>127</v>
      </c>
      <c r="H1420" s="189">
        <v>1502</v>
      </c>
      <c r="I1420" s="189" t="s">
        <v>275</v>
      </c>
      <c r="J1420" s="170" t="s">
        <v>925</v>
      </c>
      <c r="K1420" s="170">
        <v>1.6346971228354105E-2</v>
      </c>
      <c r="L1420" s="170">
        <v>0.32349513027917393</v>
      </c>
      <c r="M1420" s="170">
        <v>3.8468732247419125E-2</v>
      </c>
      <c r="N1420" s="170">
        <v>1.8874854264606438</v>
      </c>
      <c r="O1420" s="170">
        <v>3.88929022707349E-2</v>
      </c>
      <c r="P1420" s="170">
        <v>4.719742694829604E-2</v>
      </c>
      <c r="Q1420" s="170">
        <v>0.54397125189862938</v>
      </c>
      <c r="R1420" s="170">
        <v>0.37566766226571335</v>
      </c>
      <c r="S1420" s="170">
        <v>0.18547918345451461</v>
      </c>
      <c r="T1420" s="170">
        <v>1.824665146780744</v>
      </c>
      <c r="U1420" s="170">
        <v>0.18420146909584467</v>
      </c>
      <c r="V1420" s="170">
        <v>1.5456792689721553E-2</v>
      </c>
      <c r="W1420" s="170">
        <v>0.21148843295245048</v>
      </c>
      <c r="X1420" s="170">
        <v>6.840234170018078E-2</v>
      </c>
      <c r="Y1420" s="170">
        <v>0.53724079319854934</v>
      </c>
      <c r="Z1420" s="170">
        <v>4.6110949267889004E-3</v>
      </c>
      <c r="AA1420" s="170">
        <v>3.4845292343449394E-2</v>
      </c>
      <c r="AB1420" s="170" t="s">
        <v>925</v>
      </c>
      <c r="AC1420" s="191" t="s">
        <v>1923</v>
      </c>
      <c r="AD1420" s="241" t="s">
        <v>275</v>
      </c>
      <c r="AE1420" s="193" t="s">
        <v>275</v>
      </c>
      <c r="AF1420" s="192" t="s">
        <v>275</v>
      </c>
      <c r="AG1420" s="191" t="s">
        <v>275</v>
      </c>
      <c r="AH1420" s="194" t="s">
        <v>275</v>
      </c>
      <c r="AI1420" s="169" t="s">
        <v>275</v>
      </c>
      <c r="AJ1420" s="94"/>
    </row>
    <row r="1421" spans="1:36" ht="26" outlineLevel="1" x14ac:dyDescent="0.3">
      <c r="A1421" s="165">
        <v>1404</v>
      </c>
      <c r="B1421" s="166" t="s">
        <v>275</v>
      </c>
      <c r="C1421" s="166" t="s">
        <v>275</v>
      </c>
      <c r="D1421" s="165" t="s">
        <v>275</v>
      </c>
      <c r="E1421" s="373" t="s">
        <v>4138</v>
      </c>
      <c r="F1421" s="189">
        <v>12</v>
      </c>
      <c r="G1421" s="189">
        <v>127</v>
      </c>
      <c r="H1421" s="189">
        <v>1504</v>
      </c>
      <c r="I1421" s="189" t="s">
        <v>275</v>
      </c>
      <c r="J1421" s="170" t="s">
        <v>925</v>
      </c>
      <c r="K1421" s="170">
        <v>2.6978555737130583E-4</v>
      </c>
      <c r="L1421" s="170">
        <v>2.3536706135013933E-3</v>
      </c>
      <c r="M1421" s="170">
        <v>2.7007492806570136E-4</v>
      </c>
      <c r="N1421" s="170">
        <v>0.29000085698236383</v>
      </c>
      <c r="O1421" s="170">
        <v>8.0208626055058136E-4</v>
      </c>
      <c r="P1421" s="170">
        <v>4.2609618764974211E-2</v>
      </c>
      <c r="Q1421" s="170">
        <v>0.54111752702787685</v>
      </c>
      <c r="R1421" s="170">
        <v>0.97247205452280938</v>
      </c>
      <c r="S1421" s="170">
        <v>8.6757486919849539E-2</v>
      </c>
      <c r="T1421" s="170">
        <v>0.67871531238729066</v>
      </c>
      <c r="U1421" s="170">
        <v>1.3117124084825882</v>
      </c>
      <c r="V1421" s="170">
        <v>0</v>
      </c>
      <c r="W1421" s="170">
        <v>3.6262805787829228E-2</v>
      </c>
      <c r="X1421" s="170">
        <v>1.3635208669799885E-3</v>
      </c>
      <c r="Y1421" s="170">
        <v>0.39486915872260714</v>
      </c>
      <c r="Z1421" s="170">
        <v>6.367217251332098E-5</v>
      </c>
      <c r="AA1421" s="170">
        <v>0</v>
      </c>
      <c r="AB1421" s="170" t="s">
        <v>925</v>
      </c>
      <c r="AC1421" s="191" t="s">
        <v>1923</v>
      </c>
      <c r="AD1421" s="241" t="s">
        <v>275</v>
      </c>
      <c r="AE1421" s="193" t="s">
        <v>275</v>
      </c>
      <c r="AF1421" s="192" t="s">
        <v>275</v>
      </c>
      <c r="AG1421" s="191" t="s">
        <v>275</v>
      </c>
      <c r="AH1421" s="194" t="s">
        <v>275</v>
      </c>
      <c r="AI1421" s="169" t="s">
        <v>275</v>
      </c>
      <c r="AJ1421" s="94"/>
    </row>
    <row r="1422" spans="1:36" ht="26" outlineLevel="1" x14ac:dyDescent="0.3">
      <c r="A1422" s="165">
        <v>1405</v>
      </c>
      <c r="B1422" s="166" t="s">
        <v>275</v>
      </c>
      <c r="C1422" s="166" t="s">
        <v>275</v>
      </c>
      <c r="D1422" s="165" t="s">
        <v>275</v>
      </c>
      <c r="E1422" s="373" t="s">
        <v>1206</v>
      </c>
      <c r="F1422" s="189">
        <v>12</v>
      </c>
      <c r="G1422" s="189">
        <v>127</v>
      </c>
      <c r="H1422" s="189">
        <v>1505</v>
      </c>
      <c r="I1422" s="189" t="s">
        <v>275</v>
      </c>
      <c r="J1422" s="170" t="s">
        <v>926</v>
      </c>
      <c r="K1422" s="170">
        <v>3.7485325439733298E-4</v>
      </c>
      <c r="L1422" s="170">
        <v>2.4999451474778034E-3</v>
      </c>
      <c r="M1422" s="170">
        <v>0.52166655251010874</v>
      </c>
      <c r="N1422" s="170">
        <v>4.334045069381192E-2</v>
      </c>
      <c r="O1422" s="170">
        <v>8.4648244164326494E-2</v>
      </c>
      <c r="P1422" s="170">
        <v>0.24638560612861404</v>
      </c>
      <c r="Q1422" s="170">
        <v>0.69102468188562205</v>
      </c>
      <c r="R1422" s="170">
        <v>0.59019745603493567</v>
      </c>
      <c r="S1422" s="170">
        <v>0.22095147454448991</v>
      </c>
      <c r="T1422" s="170">
        <v>0.48848051643294382</v>
      </c>
      <c r="U1422" s="170">
        <v>0.72365787067143517</v>
      </c>
      <c r="V1422" s="170">
        <v>1.5587031824610511E-2</v>
      </c>
      <c r="W1422" s="170">
        <v>1.0547427254467328</v>
      </c>
      <c r="X1422" s="170">
        <v>8.9621949751177737E-2</v>
      </c>
      <c r="Y1422" s="170">
        <v>0.35123730496043698</v>
      </c>
      <c r="Z1422" s="170">
        <v>1.4448050875062497</v>
      </c>
      <c r="AA1422" s="170">
        <v>8.0412213100267971E-3</v>
      </c>
      <c r="AB1422" s="170" t="s">
        <v>926</v>
      </c>
      <c r="AC1422" s="191" t="s">
        <v>1923</v>
      </c>
      <c r="AD1422" s="241" t="s">
        <v>275</v>
      </c>
      <c r="AE1422" s="193" t="s">
        <v>275</v>
      </c>
      <c r="AF1422" s="192" t="s">
        <v>275</v>
      </c>
      <c r="AG1422" s="191" t="s">
        <v>275</v>
      </c>
      <c r="AH1422" s="194" t="s">
        <v>275</v>
      </c>
      <c r="AI1422" s="169" t="s">
        <v>275</v>
      </c>
      <c r="AJ1422" s="94"/>
    </row>
    <row r="1423" spans="1:36" ht="26" outlineLevel="1" x14ac:dyDescent="0.3">
      <c r="A1423" s="165">
        <v>1406</v>
      </c>
      <c r="B1423" s="166" t="s">
        <v>275</v>
      </c>
      <c r="C1423" s="166" t="s">
        <v>275</v>
      </c>
      <c r="D1423" s="165" t="s">
        <v>275</v>
      </c>
      <c r="E1423" s="373" t="s">
        <v>1207</v>
      </c>
      <c r="F1423" s="189">
        <v>12</v>
      </c>
      <c r="G1423" s="189">
        <v>127</v>
      </c>
      <c r="H1423" s="189">
        <v>1506</v>
      </c>
      <c r="I1423" s="189" t="s">
        <v>275</v>
      </c>
      <c r="J1423" s="170" t="s">
        <v>926</v>
      </c>
      <c r="K1423" s="170">
        <v>1.0334477827193815E-2</v>
      </c>
      <c r="L1423" s="170">
        <v>2.7689080409747671E-2</v>
      </c>
      <c r="M1423" s="170">
        <v>6.6575323324565266E-3</v>
      </c>
      <c r="N1423" s="170">
        <v>0.12008623704076538</v>
      </c>
      <c r="O1423" s="170">
        <v>2.2115368015486851E-3</v>
      </c>
      <c r="P1423" s="170">
        <v>7.6720222559670702E-3</v>
      </c>
      <c r="Q1423" s="170">
        <v>0.63654663921492416</v>
      </c>
      <c r="R1423" s="170">
        <v>0.16270537695825438</v>
      </c>
      <c r="S1423" s="170">
        <v>2.9519788866780913E-2</v>
      </c>
      <c r="T1423" s="170">
        <v>0.48253767660285385</v>
      </c>
      <c r="U1423" s="170">
        <v>0.44430258488017571</v>
      </c>
      <c r="V1423" s="170">
        <v>3.8865087191613704E-2</v>
      </c>
      <c r="W1423" s="170">
        <v>2.2086317442982935E-3</v>
      </c>
      <c r="X1423" s="170">
        <v>8.4585076595007826E-3</v>
      </c>
      <c r="Y1423" s="170">
        <v>0.24022141352406667</v>
      </c>
      <c r="Z1423" s="170">
        <v>6.7910975045904149E-4</v>
      </c>
      <c r="AA1423" s="170">
        <v>5.7651340422167734E-2</v>
      </c>
      <c r="AB1423" s="170" t="s">
        <v>926</v>
      </c>
      <c r="AC1423" s="191" t="s">
        <v>1923</v>
      </c>
      <c r="AD1423" s="241" t="s">
        <v>275</v>
      </c>
      <c r="AE1423" s="193" t="s">
        <v>275</v>
      </c>
      <c r="AF1423" s="192" t="s">
        <v>275</v>
      </c>
      <c r="AG1423" s="191" t="s">
        <v>275</v>
      </c>
      <c r="AH1423" s="194" t="s">
        <v>275</v>
      </c>
      <c r="AI1423" s="169" t="s">
        <v>275</v>
      </c>
      <c r="AJ1423" s="94"/>
    </row>
    <row r="1424" spans="1:36" ht="26" outlineLevel="1" x14ac:dyDescent="0.3">
      <c r="A1424" s="165">
        <v>1407</v>
      </c>
      <c r="B1424" s="166" t="s">
        <v>275</v>
      </c>
      <c r="C1424" s="166" t="s">
        <v>275</v>
      </c>
      <c r="D1424" s="165" t="s">
        <v>275</v>
      </c>
      <c r="E1424" s="373" t="s">
        <v>1208</v>
      </c>
      <c r="F1424" s="189">
        <v>12</v>
      </c>
      <c r="G1424" s="189">
        <v>127</v>
      </c>
      <c r="H1424" s="189">
        <v>1507</v>
      </c>
      <c r="I1424" s="189" t="s">
        <v>275</v>
      </c>
      <c r="J1424" s="170" t="s">
        <v>926</v>
      </c>
      <c r="K1424" s="170">
        <v>2.6400222090819786E-5</v>
      </c>
      <c r="L1424" s="170">
        <v>6.9749080606764963E-4</v>
      </c>
      <c r="M1424" s="170">
        <v>0</v>
      </c>
      <c r="N1424" s="170">
        <v>1.0894111814135439E-2</v>
      </c>
      <c r="O1424" s="170">
        <v>1.1612896372212773E-4</v>
      </c>
      <c r="P1424" s="170">
        <v>1.5978699019114665E-3</v>
      </c>
      <c r="Q1424" s="170">
        <v>2.5942970765722044E-2</v>
      </c>
      <c r="R1424" s="170">
        <v>2.3104329609886905E-2</v>
      </c>
      <c r="S1424" s="170">
        <v>2.7260896215116109E-2</v>
      </c>
      <c r="T1424" s="170">
        <v>3.7906443969890687E-2</v>
      </c>
      <c r="U1424" s="170">
        <v>0.17065929407957123</v>
      </c>
      <c r="V1424" s="170">
        <v>7.8139515740183567E-3</v>
      </c>
      <c r="W1424" s="170">
        <v>9.8237235040894393E-6</v>
      </c>
      <c r="X1424" s="170">
        <v>2.9582286123402664E-4</v>
      </c>
      <c r="Y1424" s="170">
        <v>2.7976660105208238E-2</v>
      </c>
      <c r="Z1424" s="170">
        <v>8.5993879429367099E-5</v>
      </c>
      <c r="AA1424" s="170">
        <v>0</v>
      </c>
      <c r="AB1424" s="170" t="s">
        <v>926</v>
      </c>
      <c r="AC1424" s="191" t="s">
        <v>1923</v>
      </c>
      <c r="AD1424" s="241" t="s">
        <v>275</v>
      </c>
      <c r="AE1424" s="193" t="s">
        <v>275</v>
      </c>
      <c r="AF1424" s="192" t="s">
        <v>275</v>
      </c>
      <c r="AG1424" s="191" t="s">
        <v>275</v>
      </c>
      <c r="AH1424" s="194" t="s">
        <v>275</v>
      </c>
      <c r="AI1424" s="169" t="s">
        <v>275</v>
      </c>
      <c r="AJ1424" s="94"/>
    </row>
    <row r="1425" spans="1:36" x14ac:dyDescent="0.3">
      <c r="A1425" s="138">
        <v>1408</v>
      </c>
      <c r="B1425" s="138" t="s">
        <v>923</v>
      </c>
      <c r="C1425" s="139" t="s">
        <v>4136</v>
      </c>
      <c r="D1425" s="138" t="s">
        <v>4137</v>
      </c>
      <c r="E1425" s="172" t="s">
        <v>275</v>
      </c>
      <c r="F1425" s="141" t="s">
        <v>275</v>
      </c>
      <c r="G1425" s="141" t="s">
        <v>275</v>
      </c>
      <c r="H1425" s="141" t="s">
        <v>275</v>
      </c>
      <c r="I1425" s="141" t="s">
        <v>275</v>
      </c>
      <c r="J1425" s="244" t="s">
        <v>275</v>
      </c>
      <c r="K1425" s="244" t="s">
        <v>275</v>
      </c>
      <c r="L1425" s="244" t="s">
        <v>275</v>
      </c>
      <c r="M1425" s="244" t="s">
        <v>275</v>
      </c>
      <c r="N1425" s="244" t="s">
        <v>275</v>
      </c>
      <c r="O1425" s="244" t="s">
        <v>275</v>
      </c>
      <c r="P1425" s="244" t="s">
        <v>275</v>
      </c>
      <c r="Q1425" s="244" t="s">
        <v>275</v>
      </c>
      <c r="R1425" s="244" t="s">
        <v>275</v>
      </c>
      <c r="S1425" s="244" t="s">
        <v>275</v>
      </c>
      <c r="T1425" s="710" t="s">
        <v>275</v>
      </c>
      <c r="U1425" s="244" t="s">
        <v>275</v>
      </c>
      <c r="V1425" s="244" t="s">
        <v>275</v>
      </c>
      <c r="W1425" s="244" t="s">
        <v>275</v>
      </c>
      <c r="X1425" s="244" t="s">
        <v>275</v>
      </c>
      <c r="Y1425" s="244" t="s">
        <v>275</v>
      </c>
      <c r="Z1425" s="244" t="s">
        <v>275</v>
      </c>
      <c r="AA1425" s="244" t="s">
        <v>275</v>
      </c>
      <c r="AB1425" s="244" t="s">
        <v>275</v>
      </c>
      <c r="AC1425" s="140" t="s">
        <v>275</v>
      </c>
      <c r="AD1425" s="341" t="s">
        <v>275</v>
      </c>
      <c r="AE1425" s="143" t="s">
        <v>275</v>
      </c>
      <c r="AF1425" s="142" t="s">
        <v>275</v>
      </c>
      <c r="AG1425" s="140" t="s">
        <v>275</v>
      </c>
      <c r="AH1425" s="144" t="s">
        <v>275</v>
      </c>
      <c r="AI1425" s="141" t="s">
        <v>275</v>
      </c>
      <c r="AJ1425" s="94"/>
    </row>
    <row r="1426" spans="1:36" ht="26" outlineLevel="1" x14ac:dyDescent="0.3">
      <c r="A1426" s="165">
        <v>1409</v>
      </c>
      <c r="B1426" s="166" t="s">
        <v>923</v>
      </c>
      <c r="C1426" s="166" t="s">
        <v>4149</v>
      </c>
      <c r="D1426" s="165" t="s">
        <v>4155</v>
      </c>
      <c r="E1426" s="373" t="s">
        <v>4146</v>
      </c>
      <c r="F1426" s="189">
        <v>12</v>
      </c>
      <c r="G1426" s="189">
        <v>120</v>
      </c>
      <c r="H1426" s="189">
        <v>1501</v>
      </c>
      <c r="I1426" s="189" t="s">
        <v>275</v>
      </c>
      <c r="J1426" s="170" t="s">
        <v>925</v>
      </c>
      <c r="K1426" s="170">
        <v>1.9939723758058805</v>
      </c>
      <c r="L1426" s="170">
        <v>1.9326168257241128</v>
      </c>
      <c r="M1426" s="170">
        <v>6.2644958956725203</v>
      </c>
      <c r="N1426" s="170">
        <v>3.4061884905654773</v>
      </c>
      <c r="O1426" s="170">
        <v>6.5908834591741385</v>
      </c>
      <c r="P1426" s="170">
        <v>8.7336092987621097</v>
      </c>
      <c r="Q1426" s="170">
        <v>4.8810239729071032</v>
      </c>
      <c r="R1426" s="170">
        <v>2.3455053665919028</v>
      </c>
      <c r="S1426" s="170">
        <v>27.048140357224963</v>
      </c>
      <c r="T1426" s="170">
        <v>3.0287952180236331</v>
      </c>
      <c r="U1426" s="170">
        <v>0.83680916804148575</v>
      </c>
      <c r="V1426" s="170">
        <v>2.7149658877001523</v>
      </c>
      <c r="W1426" s="170">
        <v>3.4323628741165884</v>
      </c>
      <c r="X1426" s="170">
        <v>4.1345585949290129</v>
      </c>
      <c r="Y1426" s="170">
        <v>1.7729124032298307</v>
      </c>
      <c r="Z1426" s="170">
        <v>18.425978604223832</v>
      </c>
      <c r="AA1426" s="170">
        <v>7.9758941890963775E-2</v>
      </c>
      <c r="AB1426" s="170" t="s">
        <v>925</v>
      </c>
      <c r="AC1426" s="191" t="s">
        <v>1923</v>
      </c>
      <c r="AD1426" s="241" t="s">
        <v>275</v>
      </c>
      <c r="AE1426" s="193" t="s">
        <v>275</v>
      </c>
      <c r="AF1426" s="192" t="s">
        <v>275</v>
      </c>
      <c r="AG1426" s="191" t="s">
        <v>275</v>
      </c>
      <c r="AH1426" s="194" t="s">
        <v>275</v>
      </c>
      <c r="AI1426" s="169" t="s">
        <v>275</v>
      </c>
      <c r="AJ1426" s="94"/>
    </row>
    <row r="1427" spans="1:36" x14ac:dyDescent="0.3">
      <c r="A1427" s="138">
        <v>1410</v>
      </c>
      <c r="B1427" s="138" t="s">
        <v>923</v>
      </c>
      <c r="C1427" s="139" t="s">
        <v>4139</v>
      </c>
      <c r="D1427" s="138" t="s">
        <v>4140</v>
      </c>
      <c r="E1427" s="172" t="s">
        <v>275</v>
      </c>
      <c r="F1427" s="141" t="s">
        <v>275</v>
      </c>
      <c r="G1427" s="141" t="s">
        <v>275</v>
      </c>
      <c r="H1427" s="141" t="s">
        <v>275</v>
      </c>
      <c r="I1427" s="141" t="s">
        <v>275</v>
      </c>
      <c r="J1427" s="244" t="s">
        <v>275</v>
      </c>
      <c r="K1427" s="244" t="s">
        <v>275</v>
      </c>
      <c r="L1427" s="244" t="s">
        <v>275</v>
      </c>
      <c r="M1427" s="244" t="s">
        <v>275</v>
      </c>
      <c r="N1427" s="244" t="s">
        <v>275</v>
      </c>
      <c r="O1427" s="244" t="s">
        <v>275</v>
      </c>
      <c r="P1427" s="244" t="s">
        <v>275</v>
      </c>
      <c r="Q1427" s="244" t="s">
        <v>275</v>
      </c>
      <c r="R1427" s="244" t="s">
        <v>275</v>
      </c>
      <c r="S1427" s="244" t="s">
        <v>275</v>
      </c>
      <c r="T1427" s="710" t="s">
        <v>275</v>
      </c>
      <c r="U1427" s="244" t="s">
        <v>275</v>
      </c>
      <c r="V1427" s="244" t="s">
        <v>275</v>
      </c>
      <c r="W1427" s="244" t="s">
        <v>275</v>
      </c>
      <c r="X1427" s="244" t="s">
        <v>275</v>
      </c>
      <c r="Y1427" s="244" t="s">
        <v>275</v>
      </c>
      <c r="Z1427" s="244" t="s">
        <v>275</v>
      </c>
      <c r="AA1427" s="244" t="s">
        <v>275</v>
      </c>
      <c r="AB1427" s="244" t="s">
        <v>275</v>
      </c>
      <c r="AC1427" s="140" t="s">
        <v>275</v>
      </c>
      <c r="AD1427" s="341" t="s">
        <v>275</v>
      </c>
      <c r="AE1427" s="143" t="s">
        <v>275</v>
      </c>
      <c r="AF1427" s="142" t="s">
        <v>275</v>
      </c>
      <c r="AG1427" s="140" t="s">
        <v>275</v>
      </c>
      <c r="AH1427" s="144" t="s">
        <v>275</v>
      </c>
      <c r="AI1427" s="141" t="s">
        <v>275</v>
      </c>
      <c r="AJ1427" s="94"/>
    </row>
    <row r="1428" spans="1:36" s="530" customFormat="1" ht="39" outlineLevel="1" x14ac:dyDescent="0.3">
      <c r="A1428" s="145">
        <v>1411</v>
      </c>
      <c r="B1428" s="146" t="s">
        <v>923</v>
      </c>
      <c r="C1428" s="146" t="s">
        <v>4152</v>
      </c>
      <c r="D1428" s="145" t="s">
        <v>4156</v>
      </c>
      <c r="E1428" s="721" t="s">
        <v>275</v>
      </c>
      <c r="F1428" s="246" t="s">
        <v>275</v>
      </c>
      <c r="G1428" s="246" t="s">
        <v>275</v>
      </c>
      <c r="H1428" s="246" t="s">
        <v>275</v>
      </c>
      <c r="I1428" s="246" t="s">
        <v>275</v>
      </c>
      <c r="J1428" s="150" t="s">
        <v>925</v>
      </c>
      <c r="K1428" s="150">
        <f>SUM(K1429:K1449)</f>
        <v>6.4781723723358038</v>
      </c>
      <c r="L1428" s="150">
        <f t="shared" ref="L1428:AA1428" si="547">SUM(L1429:L1449)</f>
        <v>18.938823928801622</v>
      </c>
      <c r="M1428" s="150">
        <f t="shared" si="547"/>
        <v>16.28519766645082</v>
      </c>
      <c r="N1428" s="150">
        <f t="shared" si="547"/>
        <v>22.813694351331925</v>
      </c>
      <c r="O1428" s="150">
        <f t="shared" si="547"/>
        <v>7.814206225488781</v>
      </c>
      <c r="P1428" s="150">
        <f t="shared" si="547"/>
        <v>13.965448404797177</v>
      </c>
      <c r="Q1428" s="150">
        <f t="shared" si="547"/>
        <v>25.038108467915414</v>
      </c>
      <c r="R1428" s="150">
        <f t="shared" si="547"/>
        <v>22.213372273742785</v>
      </c>
      <c r="S1428" s="150">
        <f t="shared" si="547"/>
        <v>14.247456863616478</v>
      </c>
      <c r="T1428" s="150">
        <f t="shared" si="547"/>
        <v>32.962790129710072</v>
      </c>
      <c r="U1428" s="150">
        <f t="shared" si="547"/>
        <v>27.651691135981924</v>
      </c>
      <c r="V1428" s="150">
        <f t="shared" si="547"/>
        <v>18.156012047885064</v>
      </c>
      <c r="W1428" s="150">
        <f t="shared" si="547"/>
        <v>7.4174986496540374</v>
      </c>
      <c r="X1428" s="150">
        <f t="shared" si="547"/>
        <v>42.656659831692245</v>
      </c>
      <c r="Y1428" s="150">
        <f t="shared" si="547"/>
        <v>20.786589546193806</v>
      </c>
      <c r="Z1428" s="150">
        <f t="shared" si="547"/>
        <v>1.9012125493269023</v>
      </c>
      <c r="AA1428" s="150">
        <f t="shared" si="547"/>
        <v>68.814166565584927</v>
      </c>
      <c r="AB1428" s="150" t="s">
        <v>925</v>
      </c>
      <c r="AC1428" s="148" t="s">
        <v>4148</v>
      </c>
      <c r="AD1428" s="247" t="s">
        <v>275</v>
      </c>
      <c r="AE1428" s="248" t="s">
        <v>275</v>
      </c>
      <c r="AF1428" s="249" t="s">
        <v>275</v>
      </c>
      <c r="AG1428" s="148" t="s">
        <v>275</v>
      </c>
      <c r="AH1428" s="250" t="s">
        <v>275</v>
      </c>
      <c r="AI1428" s="149" t="s">
        <v>275</v>
      </c>
    </row>
    <row r="1429" spans="1:36" ht="52" outlineLevel="1" x14ac:dyDescent="0.3">
      <c r="A1429" s="165">
        <v>1412</v>
      </c>
      <c r="B1429" s="166" t="s">
        <v>275</v>
      </c>
      <c r="C1429" s="166" t="s">
        <v>275</v>
      </c>
      <c r="D1429" s="165" t="s">
        <v>275</v>
      </c>
      <c r="E1429" s="373" t="s">
        <v>4142</v>
      </c>
      <c r="F1429" s="189">
        <v>12</v>
      </c>
      <c r="G1429" s="189">
        <v>124</v>
      </c>
      <c r="H1429" s="189">
        <v>1527</v>
      </c>
      <c r="I1429" s="189" t="s">
        <v>275</v>
      </c>
      <c r="J1429" s="170" t="s">
        <v>925</v>
      </c>
      <c r="K1429" s="170">
        <v>3.2381856411785792</v>
      </c>
      <c r="L1429" s="170">
        <v>3.0374360362338035</v>
      </c>
      <c r="M1429" s="170">
        <v>2.2208363076319895</v>
      </c>
      <c r="N1429" s="170">
        <v>1.993821150705277</v>
      </c>
      <c r="O1429" s="170">
        <v>2.0573682514632359</v>
      </c>
      <c r="P1429" s="170">
        <v>3.8408015551592798</v>
      </c>
      <c r="Q1429" s="170">
        <v>0.74876453019057798</v>
      </c>
      <c r="R1429" s="170">
        <v>0.15958583716461913</v>
      </c>
      <c r="S1429" s="170">
        <v>3.8730669586048907</v>
      </c>
      <c r="T1429" s="170">
        <v>2.0949595015406564</v>
      </c>
      <c r="U1429" s="170">
        <v>9.6240733073219431</v>
      </c>
      <c r="V1429" s="170">
        <v>7.3626129672701</v>
      </c>
      <c r="W1429" s="170">
        <v>1.6783426932631407</v>
      </c>
      <c r="X1429" s="170">
        <v>24.212877982044496</v>
      </c>
      <c r="Y1429" s="170">
        <v>2.2398707556051027</v>
      </c>
      <c r="Z1429" s="170">
        <v>0.13454368905013075</v>
      </c>
      <c r="AA1429" s="170">
        <v>27.349759561647989</v>
      </c>
      <c r="AB1429" s="170" t="s">
        <v>925</v>
      </c>
      <c r="AC1429" s="191" t="s">
        <v>1923</v>
      </c>
      <c r="AD1429" s="241" t="s">
        <v>275</v>
      </c>
      <c r="AE1429" s="193" t="s">
        <v>275</v>
      </c>
      <c r="AF1429" s="192" t="s">
        <v>275</v>
      </c>
      <c r="AG1429" s="191" t="s">
        <v>275</v>
      </c>
      <c r="AH1429" s="194" t="s">
        <v>275</v>
      </c>
      <c r="AI1429" s="169" t="s">
        <v>275</v>
      </c>
      <c r="AJ1429" s="94"/>
    </row>
    <row r="1430" spans="1:36" ht="26" outlineLevel="1" x14ac:dyDescent="0.3">
      <c r="A1430" s="165">
        <v>1413</v>
      </c>
      <c r="B1430" s="166" t="s">
        <v>275</v>
      </c>
      <c r="C1430" s="166" t="s">
        <v>275</v>
      </c>
      <c r="D1430" s="165" t="s">
        <v>275</v>
      </c>
      <c r="E1430" s="373" t="s">
        <v>1216</v>
      </c>
      <c r="F1430" s="189">
        <v>12</v>
      </c>
      <c r="G1430" s="189">
        <v>124</v>
      </c>
      <c r="H1430" s="189">
        <v>1529</v>
      </c>
      <c r="I1430" s="189" t="s">
        <v>275</v>
      </c>
      <c r="J1430" s="170" t="s">
        <v>925</v>
      </c>
      <c r="K1430" s="170">
        <v>2.8461319466900262E-4</v>
      </c>
      <c r="L1430" s="170">
        <v>0</v>
      </c>
      <c r="M1430" s="170">
        <v>0</v>
      </c>
      <c r="N1430" s="170">
        <v>2.6493548642985039E-4</v>
      </c>
      <c r="O1430" s="170">
        <v>6.6848567247797979E-4</v>
      </c>
      <c r="P1430" s="170">
        <v>1.3843942689546408E-3</v>
      </c>
      <c r="Q1430" s="170">
        <v>0.11588719970644661</v>
      </c>
      <c r="R1430" s="170">
        <v>1.2660485257362519E-2</v>
      </c>
      <c r="S1430" s="170">
        <v>1.4580843046642551E-5</v>
      </c>
      <c r="T1430" s="170">
        <v>1.3594752052522674E-2</v>
      </c>
      <c r="U1430" s="170">
        <v>9.7846748104775852E-2</v>
      </c>
      <c r="V1430" s="170">
        <v>0</v>
      </c>
      <c r="W1430" s="170">
        <v>1.4295381158630247E-4</v>
      </c>
      <c r="X1430" s="170">
        <v>0.10302081891408632</v>
      </c>
      <c r="Y1430" s="170">
        <v>2.7296202861021437E-2</v>
      </c>
      <c r="Z1430" s="170">
        <v>0</v>
      </c>
      <c r="AA1430" s="170">
        <v>8.1820179752866262E-2</v>
      </c>
      <c r="AB1430" s="170" t="s">
        <v>925</v>
      </c>
      <c r="AC1430" s="191" t="s">
        <v>1923</v>
      </c>
      <c r="AD1430" s="241" t="s">
        <v>275</v>
      </c>
      <c r="AE1430" s="193" t="s">
        <v>275</v>
      </c>
      <c r="AF1430" s="192" t="s">
        <v>275</v>
      </c>
      <c r="AG1430" s="191" t="s">
        <v>275</v>
      </c>
      <c r="AH1430" s="194" t="s">
        <v>275</v>
      </c>
      <c r="AI1430" s="169" t="s">
        <v>275</v>
      </c>
      <c r="AJ1430" s="94"/>
    </row>
    <row r="1431" spans="1:36" ht="26" outlineLevel="1" x14ac:dyDescent="0.3">
      <c r="A1431" s="165">
        <v>1414</v>
      </c>
      <c r="B1431" s="166" t="s">
        <v>275</v>
      </c>
      <c r="C1431" s="166" t="s">
        <v>275</v>
      </c>
      <c r="D1431" s="165" t="s">
        <v>275</v>
      </c>
      <c r="E1431" s="373" t="s">
        <v>1215</v>
      </c>
      <c r="F1431" s="189">
        <v>12</v>
      </c>
      <c r="G1431" s="189">
        <v>127</v>
      </c>
      <c r="H1431" s="189">
        <v>1528</v>
      </c>
      <c r="I1431" s="189" t="s">
        <v>275</v>
      </c>
      <c r="J1431" s="170" t="s">
        <v>925</v>
      </c>
      <c r="K1431" s="170">
        <v>0.50185614292420855</v>
      </c>
      <c r="L1431" s="170">
        <v>7.7078936601913917</v>
      </c>
      <c r="M1431" s="170">
        <v>5.4883835284149507</v>
      </c>
      <c r="N1431" s="170">
        <v>0.63453513789993676</v>
      </c>
      <c r="O1431" s="170">
        <v>0.36183804335641184</v>
      </c>
      <c r="P1431" s="170">
        <v>1.49284784813306</v>
      </c>
      <c r="Q1431" s="170">
        <v>0.47634304332167432</v>
      </c>
      <c r="R1431" s="170">
        <v>0.14598394105321072</v>
      </c>
      <c r="S1431" s="170">
        <v>0.90863883571250048</v>
      </c>
      <c r="T1431" s="170">
        <v>4.5992074896031019</v>
      </c>
      <c r="U1431" s="170">
        <v>0.83122770874433893</v>
      </c>
      <c r="V1431" s="170">
        <v>6.8627698735097012E-2</v>
      </c>
      <c r="W1431" s="170">
        <v>2.4157877668792831</v>
      </c>
      <c r="X1431" s="170">
        <v>1.3928000874421478</v>
      </c>
      <c r="Y1431" s="170">
        <v>3.2249055520380048</v>
      </c>
      <c r="Z1431" s="170">
        <v>5.2570508413566551E-2</v>
      </c>
      <c r="AA1431" s="170">
        <v>2.8468784546200734</v>
      </c>
      <c r="AB1431" s="170" t="s">
        <v>925</v>
      </c>
      <c r="AC1431" s="191" t="s">
        <v>1923</v>
      </c>
      <c r="AD1431" s="241" t="s">
        <v>275</v>
      </c>
      <c r="AE1431" s="193" t="s">
        <v>275</v>
      </c>
      <c r="AF1431" s="192" t="s">
        <v>275</v>
      </c>
      <c r="AG1431" s="191" t="s">
        <v>275</v>
      </c>
      <c r="AH1431" s="194" t="s">
        <v>275</v>
      </c>
      <c r="AI1431" s="169" t="s">
        <v>275</v>
      </c>
      <c r="AJ1431" s="94"/>
    </row>
    <row r="1432" spans="1:36" ht="26" outlineLevel="1" x14ac:dyDescent="0.3">
      <c r="A1432" s="165">
        <v>1415</v>
      </c>
      <c r="B1432" s="166" t="s">
        <v>275</v>
      </c>
      <c r="C1432" s="166" t="s">
        <v>275</v>
      </c>
      <c r="D1432" s="165" t="s">
        <v>275</v>
      </c>
      <c r="E1432" s="373" t="s">
        <v>1217</v>
      </c>
      <c r="F1432" s="189">
        <v>12</v>
      </c>
      <c r="G1432" s="189">
        <v>127</v>
      </c>
      <c r="H1432" s="189">
        <v>1530</v>
      </c>
      <c r="I1432" s="189" t="s">
        <v>275</v>
      </c>
      <c r="J1432" s="170" t="s">
        <v>925</v>
      </c>
      <c r="K1432" s="170">
        <v>1.3238121849832769E-2</v>
      </c>
      <c r="L1432" s="170">
        <v>0.82932197323345613</v>
      </c>
      <c r="M1432" s="170">
        <v>1.9140690861306313E-4</v>
      </c>
      <c r="N1432" s="170">
        <v>1.5821875678121187E-2</v>
      </c>
      <c r="O1432" s="170">
        <v>7.4430119783682649E-2</v>
      </c>
      <c r="P1432" s="170">
        <v>9.9084250706176526E-3</v>
      </c>
      <c r="Q1432" s="170">
        <v>0.44392493923315512</v>
      </c>
      <c r="R1432" s="170">
        <v>0.17578235872669987</v>
      </c>
      <c r="S1432" s="170">
        <v>2.557018008007592E-4</v>
      </c>
      <c r="T1432" s="170">
        <v>0.27380627767731508</v>
      </c>
      <c r="U1432" s="170">
        <v>0.50366990287655167</v>
      </c>
      <c r="V1432" s="170">
        <v>0.10956076821410685</v>
      </c>
      <c r="W1432" s="170">
        <v>4.3040637337304526E-3</v>
      </c>
      <c r="X1432" s="170">
        <v>1.5909551474532442E-2</v>
      </c>
      <c r="Y1432" s="170">
        <v>0.26080659465685863</v>
      </c>
      <c r="Z1432" s="170">
        <v>0</v>
      </c>
      <c r="AA1432" s="170">
        <v>0.18643134911757878</v>
      </c>
      <c r="AB1432" s="170" t="s">
        <v>925</v>
      </c>
      <c r="AC1432" s="191" t="s">
        <v>1923</v>
      </c>
      <c r="AD1432" s="241" t="s">
        <v>275</v>
      </c>
      <c r="AE1432" s="193" t="s">
        <v>275</v>
      </c>
      <c r="AF1432" s="192" t="s">
        <v>275</v>
      </c>
      <c r="AG1432" s="191" t="s">
        <v>275</v>
      </c>
      <c r="AH1432" s="194" t="s">
        <v>275</v>
      </c>
      <c r="AI1432" s="169" t="s">
        <v>275</v>
      </c>
      <c r="AJ1432" s="94"/>
    </row>
    <row r="1433" spans="1:36" ht="26" outlineLevel="1" x14ac:dyDescent="0.3">
      <c r="A1433" s="165">
        <v>1416</v>
      </c>
      <c r="B1433" s="166" t="s">
        <v>275</v>
      </c>
      <c r="C1433" s="166" t="s">
        <v>275</v>
      </c>
      <c r="D1433" s="165" t="s">
        <v>275</v>
      </c>
      <c r="E1433" s="373" t="s">
        <v>1218</v>
      </c>
      <c r="F1433" s="189">
        <v>12</v>
      </c>
      <c r="G1433" s="189">
        <v>127</v>
      </c>
      <c r="H1433" s="189">
        <v>1531</v>
      </c>
      <c r="I1433" s="189" t="s">
        <v>275</v>
      </c>
      <c r="J1433" s="170" t="s">
        <v>926</v>
      </c>
      <c r="K1433" s="170">
        <v>0.17154771883108741</v>
      </c>
      <c r="L1433" s="170">
        <v>0.44692548700516627</v>
      </c>
      <c r="M1433" s="170">
        <v>0.87998831703629465</v>
      </c>
      <c r="N1433" s="170">
        <v>0.48731338141088837</v>
      </c>
      <c r="O1433" s="170">
        <v>0.21550543130562463</v>
      </c>
      <c r="P1433" s="170">
        <v>2.0195909044598306E-2</v>
      </c>
      <c r="Q1433" s="170">
        <v>0.46456424787809136</v>
      </c>
      <c r="R1433" s="170">
        <v>0.48446172321019776</v>
      </c>
      <c r="S1433" s="170">
        <v>0.97211941539727498</v>
      </c>
      <c r="T1433" s="170">
        <v>1.3907321033724096</v>
      </c>
      <c r="U1433" s="170">
        <v>0.37491574143977624</v>
      </c>
      <c r="V1433" s="170">
        <v>1.2092783933763289</v>
      </c>
      <c r="W1433" s="170">
        <v>0.23187064217486877</v>
      </c>
      <c r="X1433" s="170">
        <v>6.7344912520185991</v>
      </c>
      <c r="Y1433" s="170">
        <v>7.5389964448898006E-2</v>
      </c>
      <c r="Z1433" s="170">
        <v>0.32851139583225492</v>
      </c>
      <c r="AA1433" s="170">
        <v>8.0412213100267971E-3</v>
      </c>
      <c r="AB1433" s="170" t="s">
        <v>926</v>
      </c>
      <c r="AC1433" s="191" t="s">
        <v>1923</v>
      </c>
      <c r="AD1433" s="241" t="s">
        <v>275</v>
      </c>
      <c r="AE1433" s="193" t="s">
        <v>275</v>
      </c>
      <c r="AF1433" s="192" t="s">
        <v>275</v>
      </c>
      <c r="AG1433" s="191" t="s">
        <v>275</v>
      </c>
      <c r="AH1433" s="194" t="s">
        <v>275</v>
      </c>
      <c r="AI1433" s="169" t="s">
        <v>275</v>
      </c>
      <c r="AJ1433" s="94"/>
    </row>
    <row r="1434" spans="1:36" ht="26" outlineLevel="1" x14ac:dyDescent="0.3">
      <c r="A1434" s="165">
        <v>1417</v>
      </c>
      <c r="B1434" s="166" t="s">
        <v>275</v>
      </c>
      <c r="C1434" s="166" t="s">
        <v>275</v>
      </c>
      <c r="D1434" s="165" t="s">
        <v>275</v>
      </c>
      <c r="E1434" s="373" t="s">
        <v>1219</v>
      </c>
      <c r="F1434" s="189">
        <v>12</v>
      </c>
      <c r="G1434" s="189">
        <v>127</v>
      </c>
      <c r="H1434" s="189">
        <v>1532</v>
      </c>
      <c r="I1434" s="189" t="s">
        <v>275</v>
      </c>
      <c r="J1434" s="170" t="s">
        <v>926</v>
      </c>
      <c r="K1434" s="170">
        <v>0.46786621772075482</v>
      </c>
      <c r="L1434" s="170">
        <v>2.3308828493028839</v>
      </c>
      <c r="M1434" s="170">
        <v>0.47185605142620596</v>
      </c>
      <c r="N1434" s="170">
        <v>4.254052174572756</v>
      </c>
      <c r="O1434" s="170">
        <v>0.64529002209991293</v>
      </c>
      <c r="P1434" s="170">
        <v>1.349034934644928</v>
      </c>
      <c r="Q1434" s="170">
        <v>6.7955251842175759</v>
      </c>
      <c r="R1434" s="170">
        <v>7.1555876966239218</v>
      </c>
      <c r="S1434" s="170">
        <v>0.16787180267281307</v>
      </c>
      <c r="T1434" s="170">
        <v>3.6739324260572856</v>
      </c>
      <c r="U1434" s="170">
        <v>4.4500155689434822</v>
      </c>
      <c r="V1434" s="170">
        <v>4.4835820802103372</v>
      </c>
      <c r="W1434" s="170">
        <v>9.1924627565944494E-2</v>
      </c>
      <c r="X1434" s="170">
        <v>2.9862894512164186</v>
      </c>
      <c r="Y1434" s="170">
        <v>4.7201081933515274</v>
      </c>
      <c r="Z1434" s="170">
        <v>0.22186481537412131</v>
      </c>
      <c r="AA1434" s="170">
        <v>23.516059936245778</v>
      </c>
      <c r="AB1434" s="170" t="s">
        <v>926</v>
      </c>
      <c r="AC1434" s="191" t="s">
        <v>1923</v>
      </c>
      <c r="AD1434" s="241" t="s">
        <v>275</v>
      </c>
      <c r="AE1434" s="193" t="s">
        <v>275</v>
      </c>
      <c r="AF1434" s="192" t="s">
        <v>275</v>
      </c>
      <c r="AG1434" s="191" t="s">
        <v>275</v>
      </c>
      <c r="AH1434" s="194" t="s">
        <v>275</v>
      </c>
      <c r="AI1434" s="169" t="s">
        <v>275</v>
      </c>
      <c r="AJ1434" s="94"/>
    </row>
    <row r="1435" spans="1:36" ht="26" outlineLevel="1" x14ac:dyDescent="0.3">
      <c r="A1435" s="165">
        <v>1418</v>
      </c>
      <c r="B1435" s="166" t="s">
        <v>275</v>
      </c>
      <c r="C1435" s="166" t="s">
        <v>275</v>
      </c>
      <c r="D1435" s="165" t="s">
        <v>275</v>
      </c>
      <c r="E1435" s="373" t="s">
        <v>1241</v>
      </c>
      <c r="F1435" s="189">
        <v>12</v>
      </c>
      <c r="G1435" s="189">
        <v>127</v>
      </c>
      <c r="H1435" s="189">
        <v>9043</v>
      </c>
      <c r="I1435" s="189" t="s">
        <v>275</v>
      </c>
      <c r="J1435" s="170" t="s">
        <v>926</v>
      </c>
      <c r="K1435" s="170">
        <v>3.559165350887529E-2</v>
      </c>
      <c r="L1435" s="170">
        <v>3.8518035354279632E-4</v>
      </c>
      <c r="M1435" s="170">
        <v>1.2092848976862037E-3</v>
      </c>
      <c r="N1435" s="170">
        <v>2.4561120770041273E-3</v>
      </c>
      <c r="O1435" s="170">
        <v>0.12988503802000503</v>
      </c>
      <c r="P1435" s="170">
        <v>3.7537245921614418E-3</v>
      </c>
      <c r="Q1435" s="170">
        <v>0.28985727349155677</v>
      </c>
      <c r="R1435" s="170">
        <v>1.0934898731988816</v>
      </c>
      <c r="S1435" s="170">
        <v>6.0119875013406175E-2</v>
      </c>
      <c r="T1435" s="170">
        <v>2.20854233798114</v>
      </c>
      <c r="U1435" s="170">
        <v>1.385951201748024</v>
      </c>
      <c r="V1435" s="170">
        <v>0</v>
      </c>
      <c r="W1435" s="170">
        <v>4.0469067242164116E-5</v>
      </c>
      <c r="X1435" s="170">
        <v>0</v>
      </c>
      <c r="Y1435" s="170">
        <v>0.52480267704529804</v>
      </c>
      <c r="Z1435" s="170">
        <v>0</v>
      </c>
      <c r="AA1435" s="170">
        <v>0</v>
      </c>
      <c r="AB1435" s="170" t="s">
        <v>926</v>
      </c>
      <c r="AC1435" s="191" t="s">
        <v>1923</v>
      </c>
      <c r="AD1435" s="241" t="s">
        <v>275</v>
      </c>
      <c r="AE1435" s="193" t="s">
        <v>275</v>
      </c>
      <c r="AF1435" s="192" t="s">
        <v>275</v>
      </c>
      <c r="AG1435" s="191" t="s">
        <v>275</v>
      </c>
      <c r="AH1435" s="194" t="s">
        <v>275</v>
      </c>
      <c r="AI1435" s="169" t="s">
        <v>275</v>
      </c>
      <c r="AJ1435" s="94"/>
    </row>
    <row r="1436" spans="1:36" ht="39" outlineLevel="1" x14ac:dyDescent="0.3">
      <c r="A1436" s="165">
        <v>1419</v>
      </c>
      <c r="B1436" s="166" t="s">
        <v>275</v>
      </c>
      <c r="C1436" s="166" t="s">
        <v>275</v>
      </c>
      <c r="D1436" s="165" t="s">
        <v>275</v>
      </c>
      <c r="E1436" s="373" t="s">
        <v>4143</v>
      </c>
      <c r="F1436" s="189">
        <v>12</v>
      </c>
      <c r="G1436" s="189">
        <v>124</v>
      </c>
      <c r="H1436" s="189">
        <v>1514</v>
      </c>
      <c r="I1436" s="189" t="s">
        <v>275</v>
      </c>
      <c r="J1436" s="170" t="s">
        <v>925</v>
      </c>
      <c r="K1436" s="170">
        <v>1.1796007415448646</v>
      </c>
      <c r="L1436" s="170">
        <v>1.1153777273055216</v>
      </c>
      <c r="M1436" s="170">
        <v>2.2010367063790599</v>
      </c>
      <c r="N1436" s="170">
        <v>7.2810252055259124</v>
      </c>
      <c r="O1436" s="170">
        <v>1.7265241088146368</v>
      </c>
      <c r="P1436" s="170">
        <v>4.4823965223416975</v>
      </c>
      <c r="Q1436" s="170">
        <v>2.0689724359659971</v>
      </c>
      <c r="R1436" s="170">
        <v>2.7457543939288662</v>
      </c>
      <c r="S1436" s="170">
        <v>2.5325956463751722</v>
      </c>
      <c r="T1436" s="170">
        <v>4.1290265984240166</v>
      </c>
      <c r="U1436" s="170">
        <v>0.97979570960468154</v>
      </c>
      <c r="V1436" s="170">
        <v>0.63221228131409413</v>
      </c>
      <c r="W1436" s="170">
        <v>1.0835982378453715</v>
      </c>
      <c r="X1436" s="170">
        <v>2.173938137056183</v>
      </c>
      <c r="Y1436" s="170">
        <v>1.034931255367705</v>
      </c>
      <c r="Z1436" s="170">
        <v>0.76307977973455332</v>
      </c>
      <c r="AA1436" s="170">
        <v>7.5304519146898068</v>
      </c>
      <c r="AB1436" s="170" t="s">
        <v>925</v>
      </c>
      <c r="AC1436" s="191" t="s">
        <v>1923</v>
      </c>
      <c r="AD1436" s="241" t="s">
        <v>275</v>
      </c>
      <c r="AE1436" s="193" t="s">
        <v>275</v>
      </c>
      <c r="AF1436" s="192" t="s">
        <v>275</v>
      </c>
      <c r="AG1436" s="191" t="s">
        <v>275</v>
      </c>
      <c r="AH1436" s="194" t="s">
        <v>275</v>
      </c>
      <c r="AI1436" s="169" t="s">
        <v>275</v>
      </c>
      <c r="AJ1436" s="94"/>
    </row>
    <row r="1437" spans="1:36" ht="26" outlineLevel="1" x14ac:dyDescent="0.3">
      <c r="A1437" s="165">
        <v>1420</v>
      </c>
      <c r="B1437" s="166" t="s">
        <v>275</v>
      </c>
      <c r="C1437" s="166" t="s">
        <v>275</v>
      </c>
      <c r="D1437" s="165" t="s">
        <v>275</v>
      </c>
      <c r="E1437" s="373" t="s">
        <v>1210</v>
      </c>
      <c r="F1437" s="189">
        <v>12</v>
      </c>
      <c r="G1437" s="189">
        <v>124</v>
      </c>
      <c r="H1437" s="189">
        <v>1516</v>
      </c>
      <c r="I1437" s="189" t="s">
        <v>275</v>
      </c>
      <c r="J1437" s="170" t="s">
        <v>925</v>
      </c>
      <c r="K1437" s="170">
        <v>3.4753592646064372E-4</v>
      </c>
      <c r="L1437" s="170">
        <v>4.6493814074304919E-4</v>
      </c>
      <c r="M1437" s="170">
        <v>6.7956734606424156E-4</v>
      </c>
      <c r="N1437" s="170">
        <v>0.10394769055852641</v>
      </c>
      <c r="O1437" s="170">
        <v>4.5016832568079992E-2</v>
      </c>
      <c r="P1437" s="170">
        <v>2.2775549559571058E-3</v>
      </c>
      <c r="Q1437" s="170">
        <v>0.11945392855210395</v>
      </c>
      <c r="R1437" s="170">
        <v>5.9382706044886407E-2</v>
      </c>
      <c r="S1437" s="170">
        <v>8.2174661581176903E-5</v>
      </c>
      <c r="T1437" s="170">
        <v>0.24599157195064331</v>
      </c>
      <c r="U1437" s="170">
        <v>0.65175588161855103</v>
      </c>
      <c r="V1437" s="170">
        <v>0</v>
      </c>
      <c r="W1437" s="170">
        <v>1.1658017257665144E-4</v>
      </c>
      <c r="X1437" s="170">
        <v>4.5631108052184774E-3</v>
      </c>
      <c r="Y1437" s="170">
        <v>0.1037120449105223</v>
      </c>
      <c r="Z1437" s="170">
        <v>0</v>
      </c>
      <c r="AA1437" s="170">
        <v>0</v>
      </c>
      <c r="AB1437" s="170" t="s">
        <v>925</v>
      </c>
      <c r="AC1437" s="191" t="s">
        <v>1923</v>
      </c>
      <c r="AD1437" s="241" t="s">
        <v>275</v>
      </c>
      <c r="AE1437" s="193" t="s">
        <v>275</v>
      </c>
      <c r="AF1437" s="192" t="s">
        <v>275</v>
      </c>
      <c r="AG1437" s="191" t="s">
        <v>275</v>
      </c>
      <c r="AH1437" s="194" t="s">
        <v>275</v>
      </c>
      <c r="AI1437" s="169" t="s">
        <v>275</v>
      </c>
      <c r="AJ1437" s="94"/>
    </row>
    <row r="1438" spans="1:36" ht="26" outlineLevel="1" x14ac:dyDescent="0.3">
      <c r="A1438" s="165">
        <v>1421</v>
      </c>
      <c r="B1438" s="166" t="s">
        <v>275</v>
      </c>
      <c r="C1438" s="166" t="s">
        <v>275</v>
      </c>
      <c r="D1438" s="165" t="s">
        <v>275</v>
      </c>
      <c r="E1438" s="373" t="s">
        <v>1209</v>
      </c>
      <c r="F1438" s="189">
        <v>12</v>
      </c>
      <c r="G1438" s="189">
        <v>127</v>
      </c>
      <c r="H1438" s="189">
        <v>1515</v>
      </c>
      <c r="I1438" s="189" t="s">
        <v>275</v>
      </c>
      <c r="J1438" s="170" t="s">
        <v>925</v>
      </c>
      <c r="K1438" s="170">
        <v>7.4788447952180315E-2</v>
      </c>
      <c r="L1438" s="170">
        <v>1.3812970548922465</v>
      </c>
      <c r="M1438" s="170">
        <v>0.12039166663705003</v>
      </c>
      <c r="N1438" s="170">
        <v>1.2727062054736547</v>
      </c>
      <c r="O1438" s="170">
        <v>0.23104231232400679</v>
      </c>
      <c r="P1438" s="170">
        <v>0.17582057519232808</v>
      </c>
      <c r="Q1438" s="170">
        <v>1.3304707191320706</v>
      </c>
      <c r="R1438" s="170">
        <v>0.25322731006935717</v>
      </c>
      <c r="S1438" s="170">
        <v>0.52771517493705211</v>
      </c>
      <c r="T1438" s="170">
        <v>4.5848799009594039</v>
      </c>
      <c r="U1438" s="170">
        <v>0.6109947339506947</v>
      </c>
      <c r="V1438" s="170">
        <v>3.3778264785331552E-2</v>
      </c>
      <c r="W1438" s="170">
        <v>1.2851116608424511</v>
      </c>
      <c r="X1438" s="170">
        <v>0.53004919132800421</v>
      </c>
      <c r="Y1438" s="170">
        <v>1.644842893644332</v>
      </c>
      <c r="Z1438" s="170">
        <v>0.15918765957216877</v>
      </c>
      <c r="AA1438" s="170">
        <v>4.5149131376207886E-2</v>
      </c>
      <c r="AB1438" s="170" t="s">
        <v>925</v>
      </c>
      <c r="AC1438" s="191" t="s">
        <v>1923</v>
      </c>
      <c r="AD1438" s="241" t="s">
        <v>275</v>
      </c>
      <c r="AE1438" s="193" t="s">
        <v>275</v>
      </c>
      <c r="AF1438" s="192" t="s">
        <v>275</v>
      </c>
      <c r="AG1438" s="191" t="s">
        <v>275</v>
      </c>
      <c r="AH1438" s="194" t="s">
        <v>275</v>
      </c>
      <c r="AI1438" s="169" t="s">
        <v>275</v>
      </c>
      <c r="AJ1438" s="94"/>
    </row>
    <row r="1439" spans="1:36" ht="26" outlineLevel="1" x14ac:dyDescent="0.3">
      <c r="A1439" s="165">
        <v>1422</v>
      </c>
      <c r="B1439" s="166" t="s">
        <v>275</v>
      </c>
      <c r="C1439" s="166" t="s">
        <v>275</v>
      </c>
      <c r="D1439" s="165" t="s">
        <v>275</v>
      </c>
      <c r="E1439" s="373" t="s">
        <v>1211</v>
      </c>
      <c r="F1439" s="189">
        <v>12</v>
      </c>
      <c r="G1439" s="189">
        <v>127</v>
      </c>
      <c r="H1439" s="189">
        <v>1517</v>
      </c>
      <c r="I1439" s="189" t="s">
        <v>275</v>
      </c>
      <c r="J1439" s="170" t="s">
        <v>925</v>
      </c>
      <c r="K1439" s="170">
        <v>6.0378948799827475E-3</v>
      </c>
      <c r="L1439" s="170">
        <v>7.1714920755941644E-3</v>
      </c>
      <c r="M1439" s="170">
        <v>2.5163809787789484E-3</v>
      </c>
      <c r="N1439" s="170">
        <v>1.6683655584970269</v>
      </c>
      <c r="O1439" s="170">
        <v>0.12727107923781789</v>
      </c>
      <c r="P1439" s="170">
        <v>7.1506073552794369E-2</v>
      </c>
      <c r="Q1439" s="170">
        <v>6.2350857356057636</v>
      </c>
      <c r="R1439" s="170">
        <v>3.5479215228784438</v>
      </c>
      <c r="S1439" s="170">
        <v>0.4907516660690337</v>
      </c>
      <c r="T1439" s="170">
        <v>1.9703434999678886</v>
      </c>
      <c r="U1439" s="170">
        <v>2.2749261834952645</v>
      </c>
      <c r="V1439" s="170">
        <v>0</v>
      </c>
      <c r="W1439" s="170">
        <v>1.5431773703804842E-2</v>
      </c>
      <c r="X1439" s="170">
        <v>8.1502334707492189E-3</v>
      </c>
      <c r="Y1439" s="170">
        <v>1.5894394777373491</v>
      </c>
      <c r="Z1439" s="170">
        <v>0</v>
      </c>
      <c r="AA1439" s="170">
        <v>0</v>
      </c>
      <c r="AB1439" s="170" t="s">
        <v>925</v>
      </c>
      <c r="AC1439" s="191" t="s">
        <v>1923</v>
      </c>
      <c r="AD1439" s="241" t="s">
        <v>275</v>
      </c>
      <c r="AE1439" s="193" t="s">
        <v>275</v>
      </c>
      <c r="AF1439" s="192" t="s">
        <v>275</v>
      </c>
      <c r="AG1439" s="191" t="s">
        <v>275</v>
      </c>
      <c r="AH1439" s="194" t="s">
        <v>275</v>
      </c>
      <c r="AI1439" s="169" t="s">
        <v>275</v>
      </c>
      <c r="AJ1439" s="94"/>
    </row>
    <row r="1440" spans="1:36" ht="26" outlineLevel="1" x14ac:dyDescent="0.3">
      <c r="A1440" s="165">
        <v>1423</v>
      </c>
      <c r="B1440" s="166" t="s">
        <v>275</v>
      </c>
      <c r="C1440" s="166" t="s">
        <v>275</v>
      </c>
      <c r="D1440" s="165" t="s">
        <v>275</v>
      </c>
      <c r="E1440" s="373" t="s">
        <v>1212</v>
      </c>
      <c r="F1440" s="189">
        <v>12</v>
      </c>
      <c r="G1440" s="189">
        <v>127</v>
      </c>
      <c r="H1440" s="189">
        <v>1518</v>
      </c>
      <c r="I1440" s="189" t="s">
        <v>275</v>
      </c>
      <c r="J1440" s="170" t="s">
        <v>926</v>
      </c>
      <c r="K1440" s="170">
        <v>4.6772081574907746E-2</v>
      </c>
      <c r="L1440" s="170">
        <v>2.9766596350971363E-3</v>
      </c>
      <c r="M1440" s="170">
        <v>0.18477740377753352</v>
      </c>
      <c r="N1440" s="170">
        <v>7.7446585190263623E-2</v>
      </c>
      <c r="O1440" s="170">
        <v>0.20399130982234687</v>
      </c>
      <c r="P1440" s="170">
        <v>0.21893696843629681</v>
      </c>
      <c r="Q1440" s="170">
        <v>0.43013633198939311</v>
      </c>
      <c r="R1440" s="170">
        <v>1.3833134901411597</v>
      </c>
      <c r="S1440" s="170">
        <v>1.3110919522805542</v>
      </c>
      <c r="T1440" s="170">
        <v>0.87516375096852317</v>
      </c>
      <c r="U1440" s="170">
        <v>1.1317812816341031</v>
      </c>
      <c r="V1440" s="170">
        <v>0.95901570556345783</v>
      </c>
      <c r="W1440" s="170">
        <v>4.7314428414872829E-2</v>
      </c>
      <c r="X1440" s="170">
        <v>0.36218605158881834</v>
      </c>
      <c r="Y1440" s="170">
        <v>2.882725211749126</v>
      </c>
      <c r="Z1440" s="170">
        <v>4.0491482289002128E-3</v>
      </c>
      <c r="AA1440" s="170">
        <v>8.2300469171041959E-3</v>
      </c>
      <c r="AB1440" s="170" t="s">
        <v>926</v>
      </c>
      <c r="AC1440" s="191" t="s">
        <v>1923</v>
      </c>
      <c r="AD1440" s="241" t="s">
        <v>275</v>
      </c>
      <c r="AE1440" s="193" t="s">
        <v>275</v>
      </c>
      <c r="AF1440" s="192" t="s">
        <v>275</v>
      </c>
      <c r="AG1440" s="191" t="s">
        <v>275</v>
      </c>
      <c r="AH1440" s="194" t="s">
        <v>275</v>
      </c>
      <c r="AI1440" s="169" t="s">
        <v>275</v>
      </c>
      <c r="AJ1440" s="94"/>
    </row>
    <row r="1441" spans="1:36" ht="26" outlineLevel="1" x14ac:dyDescent="0.3">
      <c r="A1441" s="165">
        <v>1424</v>
      </c>
      <c r="B1441" s="166" t="s">
        <v>275</v>
      </c>
      <c r="C1441" s="166" t="s">
        <v>275</v>
      </c>
      <c r="D1441" s="165" t="s">
        <v>275</v>
      </c>
      <c r="E1441" s="373" t="s">
        <v>1213</v>
      </c>
      <c r="F1441" s="189">
        <v>12</v>
      </c>
      <c r="G1441" s="189">
        <v>127</v>
      </c>
      <c r="H1441" s="189">
        <v>1519</v>
      </c>
      <c r="I1441" s="189" t="s">
        <v>275</v>
      </c>
      <c r="J1441" s="170" t="s">
        <v>926</v>
      </c>
      <c r="K1441" s="170">
        <v>7.6273361194546221E-6</v>
      </c>
      <c r="L1441" s="170">
        <v>8.4717848482777393E-3</v>
      </c>
      <c r="M1441" s="170">
        <v>0</v>
      </c>
      <c r="N1441" s="170">
        <v>1.0649485177777454E-3</v>
      </c>
      <c r="O1441" s="170">
        <v>1.4337207055908574E-2</v>
      </c>
      <c r="P1441" s="170">
        <v>9.1213282784725642E-4</v>
      </c>
      <c r="Q1441" s="170">
        <v>0.15745002064030991</v>
      </c>
      <c r="R1441" s="170">
        <v>0.77505247788187137</v>
      </c>
      <c r="S1441" s="170">
        <v>7.7496906835981187E-4</v>
      </c>
      <c r="T1441" s="170">
        <v>0.28467165404103711</v>
      </c>
      <c r="U1441" s="170">
        <v>1.0761087159937606</v>
      </c>
      <c r="V1441" s="170">
        <v>0</v>
      </c>
      <c r="W1441" s="170">
        <v>1.2630242846465254E-5</v>
      </c>
      <c r="X1441" s="170">
        <v>0</v>
      </c>
      <c r="Y1441" s="170">
        <v>0.12558230528867359</v>
      </c>
      <c r="Z1441" s="170">
        <v>0</v>
      </c>
      <c r="AA1441" s="170">
        <v>0</v>
      </c>
      <c r="AB1441" s="170" t="s">
        <v>926</v>
      </c>
      <c r="AC1441" s="191" t="s">
        <v>1923</v>
      </c>
      <c r="AD1441" s="241" t="s">
        <v>275</v>
      </c>
      <c r="AE1441" s="193" t="s">
        <v>275</v>
      </c>
      <c r="AF1441" s="192" t="s">
        <v>275</v>
      </c>
      <c r="AG1441" s="191" t="s">
        <v>275</v>
      </c>
      <c r="AH1441" s="194" t="s">
        <v>275</v>
      </c>
      <c r="AI1441" s="169" t="s">
        <v>275</v>
      </c>
      <c r="AJ1441" s="94"/>
    </row>
    <row r="1442" spans="1:36" ht="26" outlineLevel="1" x14ac:dyDescent="0.3">
      <c r="A1442" s="165">
        <v>1425</v>
      </c>
      <c r="B1442" s="166" t="s">
        <v>275</v>
      </c>
      <c r="C1442" s="166" t="s">
        <v>275</v>
      </c>
      <c r="D1442" s="165" t="s">
        <v>275</v>
      </c>
      <c r="E1442" s="373" t="s">
        <v>1214</v>
      </c>
      <c r="F1442" s="189">
        <v>12</v>
      </c>
      <c r="G1442" s="189">
        <v>127</v>
      </c>
      <c r="H1442" s="189">
        <v>1520</v>
      </c>
      <c r="I1442" s="189" t="s">
        <v>275</v>
      </c>
      <c r="J1442" s="170" t="s">
        <v>926</v>
      </c>
      <c r="K1442" s="170">
        <v>6.5239323352552848E-4</v>
      </c>
      <c r="L1442" s="170">
        <v>7.9659565619580819E-2</v>
      </c>
      <c r="M1442" s="170">
        <v>1.0857487496993227E-3</v>
      </c>
      <c r="N1442" s="170">
        <v>8.3730333493697538E-3</v>
      </c>
      <c r="O1442" s="170">
        <v>8.4454095301913432E-3</v>
      </c>
      <c r="P1442" s="170">
        <v>1.0235636346161E-2</v>
      </c>
      <c r="Q1442" s="170">
        <v>3.8115588484921079</v>
      </c>
      <c r="R1442" s="170">
        <v>3.2711344905428481</v>
      </c>
      <c r="S1442" s="170">
        <v>1.9759211368331798E-2</v>
      </c>
      <c r="T1442" s="170">
        <v>3.5746217483847089</v>
      </c>
      <c r="U1442" s="170">
        <v>2.3875400296883211</v>
      </c>
      <c r="V1442" s="170">
        <v>0</v>
      </c>
      <c r="W1442" s="170">
        <v>1.3625303947554113E-4</v>
      </c>
      <c r="X1442" s="170">
        <v>3.3411020968192824E-2</v>
      </c>
      <c r="Y1442" s="170">
        <v>0.8066931442738392</v>
      </c>
      <c r="Z1442" s="170">
        <v>2.8015755905861244E-3</v>
      </c>
      <c r="AA1442" s="170">
        <v>0</v>
      </c>
      <c r="AB1442" s="170" t="s">
        <v>926</v>
      </c>
      <c r="AC1442" s="191" t="s">
        <v>1923</v>
      </c>
      <c r="AD1442" s="241" t="s">
        <v>275</v>
      </c>
      <c r="AE1442" s="193" t="s">
        <v>275</v>
      </c>
      <c r="AF1442" s="192" t="s">
        <v>275</v>
      </c>
      <c r="AG1442" s="191" t="s">
        <v>275</v>
      </c>
      <c r="AH1442" s="194" t="s">
        <v>275</v>
      </c>
      <c r="AI1442" s="169" t="s">
        <v>275</v>
      </c>
      <c r="AJ1442" s="94"/>
    </row>
    <row r="1443" spans="1:36" ht="26" outlineLevel="1" x14ac:dyDescent="0.3">
      <c r="A1443" s="165">
        <v>1426</v>
      </c>
      <c r="B1443" s="166" t="s">
        <v>275</v>
      </c>
      <c r="C1443" s="166" t="s">
        <v>275</v>
      </c>
      <c r="D1443" s="165" t="s">
        <v>275</v>
      </c>
      <c r="E1443" s="373" t="s">
        <v>1220</v>
      </c>
      <c r="F1443" s="189">
        <v>12</v>
      </c>
      <c r="G1443" s="189">
        <v>121</v>
      </c>
      <c r="H1443" s="189">
        <v>1540</v>
      </c>
      <c r="I1443" s="189" t="s">
        <v>275</v>
      </c>
      <c r="J1443" s="170" t="s">
        <v>925</v>
      </c>
      <c r="K1443" s="170">
        <v>0.64619357820003731</v>
      </c>
      <c r="L1443" s="170">
        <v>1.3528050187417111</v>
      </c>
      <c r="M1443" s="170">
        <v>2.7887710248855031</v>
      </c>
      <c r="N1443" s="170">
        <v>2.4605727047001276</v>
      </c>
      <c r="O1443" s="170">
        <v>1.4361666887226718</v>
      </c>
      <c r="P1443" s="170">
        <v>0.83432636328351606</v>
      </c>
      <c r="Q1443" s="170">
        <v>0.41454757291197969</v>
      </c>
      <c r="R1443" s="170">
        <v>0.12713112578615879</v>
      </c>
      <c r="S1443" s="170">
        <v>1.288817763686714</v>
      </c>
      <c r="T1443" s="170">
        <v>0.46952296262819665</v>
      </c>
      <c r="U1443" s="170">
        <v>0.10160946987370544</v>
      </c>
      <c r="V1443" s="170">
        <v>3.200184871805956</v>
      </c>
      <c r="W1443" s="170">
        <v>0.42850405953925769</v>
      </c>
      <c r="X1443" s="170">
        <v>3.8054567949272302</v>
      </c>
      <c r="Y1443" s="170">
        <v>9.5145748192504112E-2</v>
      </c>
      <c r="Z1443" s="170">
        <v>9.547831087009627E-2</v>
      </c>
      <c r="AA1443" s="170">
        <v>3.709482449450606</v>
      </c>
      <c r="AB1443" s="170" t="s">
        <v>925</v>
      </c>
      <c r="AC1443" s="191" t="s">
        <v>1923</v>
      </c>
      <c r="AD1443" s="241" t="s">
        <v>275</v>
      </c>
      <c r="AE1443" s="193" t="s">
        <v>275</v>
      </c>
      <c r="AF1443" s="192" t="s">
        <v>275</v>
      </c>
      <c r="AG1443" s="191" t="s">
        <v>275</v>
      </c>
      <c r="AH1443" s="194" t="s">
        <v>275</v>
      </c>
      <c r="AI1443" s="169" t="s">
        <v>275</v>
      </c>
      <c r="AJ1443" s="94"/>
    </row>
    <row r="1444" spans="1:36" ht="26" outlineLevel="1" x14ac:dyDescent="0.3">
      <c r="A1444" s="165">
        <v>1427</v>
      </c>
      <c r="B1444" s="166" t="s">
        <v>275</v>
      </c>
      <c r="C1444" s="166" t="s">
        <v>275</v>
      </c>
      <c r="D1444" s="165" t="s">
        <v>275</v>
      </c>
      <c r="E1444" s="373" t="s">
        <v>1222</v>
      </c>
      <c r="F1444" s="189">
        <v>12</v>
      </c>
      <c r="G1444" s="189">
        <v>121</v>
      </c>
      <c r="H1444" s="189">
        <v>1542</v>
      </c>
      <c r="I1444" s="189" t="s">
        <v>275</v>
      </c>
      <c r="J1444" s="170" t="s">
        <v>925</v>
      </c>
      <c r="K1444" s="170">
        <v>1.0470245506289161E-3</v>
      </c>
      <c r="L1444" s="170">
        <v>3.0888838128768255E-3</v>
      </c>
      <c r="M1444" s="170">
        <v>4.0977470796291411E-4</v>
      </c>
      <c r="N1444" s="170">
        <v>6.1193046594500942E-2</v>
      </c>
      <c r="O1444" s="170">
        <v>3.2492653587102762E-3</v>
      </c>
      <c r="P1444" s="170">
        <v>5.406433075813206E-3</v>
      </c>
      <c r="Q1444" s="170">
        <v>0.22725983551414358</v>
      </c>
      <c r="R1444" s="170">
        <v>7.0810422721139063E-2</v>
      </c>
      <c r="S1444" s="170">
        <v>4.9002951049389567E-3</v>
      </c>
      <c r="T1444" s="170">
        <v>2.5606008923779389E-2</v>
      </c>
      <c r="U1444" s="170">
        <v>0.10929349555153883</v>
      </c>
      <c r="V1444" s="170">
        <v>8.1562587135852946E-3</v>
      </c>
      <c r="W1444" s="170">
        <v>1.7511415424438799E-3</v>
      </c>
      <c r="X1444" s="170">
        <v>1.9962974299798158E-3</v>
      </c>
      <c r="Y1444" s="170">
        <v>2.1319282175734589E-2</v>
      </c>
      <c r="Z1444" s="170">
        <v>0</v>
      </c>
      <c r="AA1444" s="170">
        <v>0</v>
      </c>
      <c r="AB1444" s="170" t="s">
        <v>925</v>
      </c>
      <c r="AC1444" s="191" t="s">
        <v>1923</v>
      </c>
      <c r="AD1444" s="241" t="s">
        <v>275</v>
      </c>
      <c r="AE1444" s="193" t="s">
        <v>275</v>
      </c>
      <c r="AF1444" s="192" t="s">
        <v>275</v>
      </c>
      <c r="AG1444" s="191" t="s">
        <v>275</v>
      </c>
      <c r="AH1444" s="194" t="s">
        <v>275</v>
      </c>
      <c r="AI1444" s="169" t="s">
        <v>275</v>
      </c>
      <c r="AJ1444" s="94"/>
    </row>
    <row r="1445" spans="1:36" ht="26" outlineLevel="1" x14ac:dyDescent="0.3">
      <c r="A1445" s="165">
        <v>1428</v>
      </c>
      <c r="B1445" s="166" t="s">
        <v>275</v>
      </c>
      <c r="C1445" s="166" t="s">
        <v>275</v>
      </c>
      <c r="D1445" s="165" t="s">
        <v>275</v>
      </c>
      <c r="E1445" s="373" t="s">
        <v>1221</v>
      </c>
      <c r="F1445" s="189">
        <v>12</v>
      </c>
      <c r="G1445" s="189">
        <v>127</v>
      </c>
      <c r="H1445" s="189">
        <v>1541</v>
      </c>
      <c r="I1445" s="189" t="s">
        <v>275</v>
      </c>
      <c r="J1445" s="170" t="s">
        <v>925</v>
      </c>
      <c r="K1445" s="170">
        <v>4.7232290474816217E-2</v>
      </c>
      <c r="L1445" s="170">
        <v>0.23967499861992247</v>
      </c>
      <c r="M1445" s="170">
        <v>1.5889236409307186</v>
      </c>
      <c r="N1445" s="170">
        <v>1.264881605799858</v>
      </c>
      <c r="O1445" s="170">
        <v>0.1508082946093712</v>
      </c>
      <c r="P1445" s="170">
        <v>1.3466324004436205</v>
      </c>
      <c r="Q1445" s="170">
        <v>0.17543795272835777</v>
      </c>
      <c r="R1445" s="170">
        <v>0.10026809778614414</v>
      </c>
      <c r="S1445" s="170">
        <v>1.2465988076295909</v>
      </c>
      <c r="T1445" s="170">
        <v>0.36161689733935304</v>
      </c>
      <c r="U1445" s="170">
        <v>8.0864606125173114E-2</v>
      </c>
      <c r="V1445" s="170">
        <v>1.9188548003136161E-2</v>
      </c>
      <c r="W1445" s="170">
        <v>1.0878988435656593E-2</v>
      </c>
      <c r="X1445" s="170">
        <v>0.12694177651665262</v>
      </c>
      <c r="Y1445" s="170">
        <v>0.5042764628210461</v>
      </c>
      <c r="Z1445" s="170">
        <v>6.1375656332188035E-2</v>
      </c>
      <c r="AA1445" s="170">
        <v>3.3849116546700335</v>
      </c>
      <c r="AB1445" s="170" t="s">
        <v>925</v>
      </c>
      <c r="AC1445" s="191" t="s">
        <v>1923</v>
      </c>
      <c r="AD1445" s="241" t="s">
        <v>275</v>
      </c>
      <c r="AE1445" s="193" t="s">
        <v>275</v>
      </c>
      <c r="AF1445" s="192" t="s">
        <v>275</v>
      </c>
      <c r="AG1445" s="191" t="s">
        <v>275</v>
      </c>
      <c r="AH1445" s="194" t="s">
        <v>275</v>
      </c>
      <c r="AI1445" s="169" t="s">
        <v>275</v>
      </c>
      <c r="AJ1445" s="94"/>
    </row>
    <row r="1446" spans="1:36" ht="26" outlineLevel="1" x14ac:dyDescent="0.3">
      <c r="A1446" s="165">
        <v>1429</v>
      </c>
      <c r="B1446" s="166" t="s">
        <v>275</v>
      </c>
      <c r="C1446" s="166" t="s">
        <v>275</v>
      </c>
      <c r="D1446" s="165" t="s">
        <v>275</v>
      </c>
      <c r="E1446" s="373" t="s">
        <v>1223</v>
      </c>
      <c r="F1446" s="189">
        <v>12</v>
      </c>
      <c r="G1446" s="189">
        <v>127</v>
      </c>
      <c r="H1446" s="189">
        <v>1543</v>
      </c>
      <c r="I1446" s="189" t="s">
        <v>275</v>
      </c>
      <c r="J1446" s="170" t="s">
        <v>925</v>
      </c>
      <c r="K1446" s="170">
        <v>1.6878392264533828E-2</v>
      </c>
      <c r="L1446" s="170">
        <v>2.4090473371766289E-2</v>
      </c>
      <c r="M1446" s="170">
        <v>3.0829469972131073E-3</v>
      </c>
      <c r="N1446" s="170">
        <v>0.27307253039482221</v>
      </c>
      <c r="O1446" s="170">
        <v>8.921881996072123E-2</v>
      </c>
      <c r="P1446" s="170">
        <v>4.9436718364381162E-2</v>
      </c>
      <c r="Q1446" s="170">
        <v>6.1923689128913342E-2</v>
      </c>
      <c r="R1446" s="170">
        <v>0.13174737665305702</v>
      </c>
      <c r="S1446" s="170">
        <v>6.1280924337312644E-2</v>
      </c>
      <c r="T1446" s="170">
        <v>0.63659620642967518</v>
      </c>
      <c r="U1446" s="170">
        <v>0.28747901445189072</v>
      </c>
      <c r="V1446" s="170">
        <v>1.6002389845899013E-2</v>
      </c>
      <c r="W1446" s="170">
        <v>3.2604177310342065E-3</v>
      </c>
      <c r="X1446" s="170">
        <v>1.559625955950976E-3</v>
      </c>
      <c r="Y1446" s="170">
        <v>0.36428267447341345</v>
      </c>
      <c r="Z1446" s="170">
        <v>2.3059399453560533E-3</v>
      </c>
      <c r="AA1446" s="170">
        <v>0</v>
      </c>
      <c r="AB1446" s="170" t="s">
        <v>925</v>
      </c>
      <c r="AC1446" s="191" t="s">
        <v>1923</v>
      </c>
      <c r="AD1446" s="241" t="s">
        <v>275</v>
      </c>
      <c r="AE1446" s="193" t="s">
        <v>275</v>
      </c>
      <c r="AF1446" s="192" t="s">
        <v>275</v>
      </c>
      <c r="AG1446" s="191" t="s">
        <v>275</v>
      </c>
      <c r="AH1446" s="194" t="s">
        <v>275</v>
      </c>
      <c r="AI1446" s="169" t="s">
        <v>275</v>
      </c>
      <c r="AJ1446" s="94"/>
    </row>
    <row r="1447" spans="1:36" ht="26" outlineLevel="1" x14ac:dyDescent="0.3">
      <c r="A1447" s="165">
        <v>1430</v>
      </c>
      <c r="B1447" s="166" t="s">
        <v>275</v>
      </c>
      <c r="C1447" s="166" t="s">
        <v>275</v>
      </c>
      <c r="D1447" s="165" t="s">
        <v>275</v>
      </c>
      <c r="E1447" s="373" t="s">
        <v>1224</v>
      </c>
      <c r="F1447" s="189">
        <v>12</v>
      </c>
      <c r="G1447" s="189">
        <v>127</v>
      </c>
      <c r="H1447" s="189">
        <v>1544</v>
      </c>
      <c r="I1447" s="189" t="s">
        <v>275</v>
      </c>
      <c r="J1447" s="170" t="s">
        <v>926</v>
      </c>
      <c r="K1447" s="170">
        <v>9.8791027446765572E-3</v>
      </c>
      <c r="L1447" s="170">
        <v>2.9990396004386775E-2</v>
      </c>
      <c r="M1447" s="170">
        <v>0.26990192458382012</v>
      </c>
      <c r="N1447" s="170">
        <v>0.56006693808467034</v>
      </c>
      <c r="O1447" s="170">
        <v>0.25286887742301145</v>
      </c>
      <c r="P1447" s="170">
        <v>1.207512413867905E-3</v>
      </c>
      <c r="Q1447" s="170">
        <v>0.12898455825182487</v>
      </c>
      <c r="R1447" s="170">
        <v>7.3579070049066039E-2</v>
      </c>
      <c r="S1447" s="170">
        <v>0.15024087096565478</v>
      </c>
      <c r="T1447" s="170">
        <v>0.62156762947967592</v>
      </c>
      <c r="U1447" s="170">
        <v>3.3436689337959694E-2</v>
      </c>
      <c r="V1447" s="170">
        <v>0</v>
      </c>
      <c r="W1447" s="170">
        <v>2.6268582183629732E-2</v>
      </c>
      <c r="X1447" s="170">
        <v>9.1611319288824183E-3</v>
      </c>
      <c r="Y1447" s="170">
        <v>0.10113834581070957</v>
      </c>
      <c r="Z1447" s="170">
        <v>6.6944527805588211E-2</v>
      </c>
      <c r="AA1447" s="170">
        <v>2.4168839330698542E-2</v>
      </c>
      <c r="AB1447" s="170" t="s">
        <v>926</v>
      </c>
      <c r="AC1447" s="191" t="s">
        <v>1923</v>
      </c>
      <c r="AD1447" s="241" t="s">
        <v>275</v>
      </c>
      <c r="AE1447" s="193" t="s">
        <v>275</v>
      </c>
      <c r="AF1447" s="192" t="s">
        <v>275</v>
      </c>
      <c r="AG1447" s="191" t="s">
        <v>275</v>
      </c>
      <c r="AH1447" s="194" t="s">
        <v>275</v>
      </c>
      <c r="AI1447" s="169" t="s">
        <v>275</v>
      </c>
      <c r="AJ1447" s="94"/>
    </row>
    <row r="1448" spans="1:36" ht="26" outlineLevel="1" x14ac:dyDescent="0.3">
      <c r="A1448" s="165">
        <v>1431</v>
      </c>
      <c r="B1448" s="166" t="s">
        <v>275</v>
      </c>
      <c r="C1448" s="166" t="s">
        <v>275</v>
      </c>
      <c r="D1448" s="165" t="s">
        <v>275</v>
      </c>
      <c r="E1448" s="373" t="s">
        <v>1225</v>
      </c>
      <c r="F1448" s="189">
        <v>12</v>
      </c>
      <c r="G1448" s="189">
        <v>127</v>
      </c>
      <c r="H1448" s="189">
        <v>1545</v>
      </c>
      <c r="I1448" s="189" t="s">
        <v>275</v>
      </c>
      <c r="J1448" s="170" t="s">
        <v>926</v>
      </c>
      <c r="K1448" s="170">
        <v>6.7351190352366369E-3</v>
      </c>
      <c r="L1448" s="170">
        <v>0.16634653165381474</v>
      </c>
      <c r="M1448" s="170">
        <v>5.5590845514767173E-2</v>
      </c>
      <c r="N1448" s="170">
        <v>3.8333317405430022E-2</v>
      </c>
      <c r="O1448" s="170">
        <v>7.6841765410687185E-3</v>
      </c>
      <c r="P1448" s="170">
        <v>1.4739317500794054E-3</v>
      </c>
      <c r="Q1448" s="170">
        <v>9.6628273966927025E-2</v>
      </c>
      <c r="R1448" s="170">
        <v>1.3479919144294538E-2</v>
      </c>
      <c r="S1448" s="170">
        <v>4.1917314955709842E-2</v>
      </c>
      <c r="T1448" s="170">
        <v>0.36967231835533459</v>
      </c>
      <c r="U1448" s="170">
        <v>0.15883577635265567</v>
      </c>
      <c r="V1448" s="170">
        <v>1.0882461130620691E-2</v>
      </c>
      <c r="W1448" s="170">
        <v>4.0056909406501863E-3</v>
      </c>
      <c r="X1448" s="170">
        <v>0.14819096359807771</v>
      </c>
      <c r="Y1448" s="170">
        <v>5.8555374593427766E-2</v>
      </c>
      <c r="Z1448" s="170">
        <v>3.5551247842784882E-4</v>
      </c>
      <c r="AA1448" s="170">
        <v>8.6093373771746848E-2</v>
      </c>
      <c r="AB1448" s="170" t="s">
        <v>926</v>
      </c>
      <c r="AC1448" s="191" t="s">
        <v>1923</v>
      </c>
      <c r="AD1448" s="241" t="s">
        <v>275</v>
      </c>
      <c r="AE1448" s="193" t="s">
        <v>275</v>
      </c>
      <c r="AF1448" s="192" t="s">
        <v>275</v>
      </c>
      <c r="AG1448" s="191" t="s">
        <v>275</v>
      </c>
      <c r="AH1448" s="194" t="s">
        <v>275</v>
      </c>
      <c r="AI1448" s="169" t="s">
        <v>275</v>
      </c>
      <c r="AJ1448" s="94"/>
    </row>
    <row r="1449" spans="1:36" ht="26" outlineLevel="1" x14ac:dyDescent="0.3">
      <c r="A1449" s="165">
        <v>1432</v>
      </c>
      <c r="B1449" s="166" t="s">
        <v>275</v>
      </c>
      <c r="C1449" s="166" t="s">
        <v>275</v>
      </c>
      <c r="D1449" s="165" t="s">
        <v>275</v>
      </c>
      <c r="E1449" s="373" t="s">
        <v>1226</v>
      </c>
      <c r="F1449" s="189">
        <v>12</v>
      </c>
      <c r="G1449" s="189">
        <v>127</v>
      </c>
      <c r="H1449" s="189">
        <v>1546</v>
      </c>
      <c r="I1449" s="189" t="s">
        <v>275</v>
      </c>
      <c r="J1449" s="170" t="s">
        <v>926</v>
      </c>
      <c r="K1449" s="170">
        <v>1.3430033409826899E-2</v>
      </c>
      <c r="L1449" s="170">
        <v>0.17456321775983655</v>
      </c>
      <c r="M1449" s="170">
        <v>5.5651386469099734E-3</v>
      </c>
      <c r="N1449" s="170">
        <v>0.35438021340957848</v>
      </c>
      <c r="O1449" s="170">
        <v>3.2596451818887442E-2</v>
      </c>
      <c r="P1449" s="170">
        <v>4.6952790899217486E-2</v>
      </c>
      <c r="Q1449" s="170">
        <v>0.44533214699644313</v>
      </c>
      <c r="R1449" s="170">
        <v>0.4330179548805953</v>
      </c>
      <c r="S1449" s="170">
        <v>0.58884292213173961</v>
      </c>
      <c r="T1449" s="170">
        <v>0.55873449357340288</v>
      </c>
      <c r="U1449" s="170">
        <v>0.4995693691247291</v>
      </c>
      <c r="V1449" s="170">
        <v>4.2929358917011017E-2</v>
      </c>
      <c r="W1449" s="170">
        <v>8.8694988524171181E-2</v>
      </c>
      <c r="X1449" s="170">
        <v>5.6663530080114551E-3</v>
      </c>
      <c r="Y1449" s="170">
        <v>0.38076538514870611</v>
      </c>
      <c r="Z1449" s="170">
        <v>8.1440300989639412E-3</v>
      </c>
      <c r="AA1449" s="170">
        <v>3.6688452684420891E-2</v>
      </c>
      <c r="AB1449" s="170" t="s">
        <v>926</v>
      </c>
      <c r="AC1449" s="191" t="s">
        <v>1923</v>
      </c>
      <c r="AD1449" s="241" t="s">
        <v>275</v>
      </c>
      <c r="AE1449" s="193" t="s">
        <v>275</v>
      </c>
      <c r="AF1449" s="192" t="s">
        <v>275</v>
      </c>
      <c r="AG1449" s="191" t="s">
        <v>275</v>
      </c>
      <c r="AH1449" s="194" t="s">
        <v>275</v>
      </c>
      <c r="AI1449" s="169" t="s">
        <v>275</v>
      </c>
      <c r="AJ1449" s="94"/>
    </row>
    <row r="1450" spans="1:36" x14ac:dyDescent="0.3">
      <c r="A1450" s="138">
        <v>1433</v>
      </c>
      <c r="B1450" s="138" t="s">
        <v>923</v>
      </c>
      <c r="C1450" s="139" t="s">
        <v>4158</v>
      </c>
      <c r="D1450" s="138" t="s">
        <v>4144</v>
      </c>
      <c r="E1450" s="172" t="s">
        <v>275</v>
      </c>
      <c r="F1450" s="141" t="s">
        <v>275</v>
      </c>
      <c r="G1450" s="141" t="s">
        <v>275</v>
      </c>
      <c r="H1450" s="141" t="s">
        <v>275</v>
      </c>
      <c r="I1450" s="141" t="s">
        <v>275</v>
      </c>
      <c r="J1450" s="244" t="s">
        <v>275</v>
      </c>
      <c r="K1450" s="244" t="s">
        <v>275</v>
      </c>
      <c r="L1450" s="244" t="s">
        <v>275</v>
      </c>
      <c r="M1450" s="244" t="s">
        <v>275</v>
      </c>
      <c r="N1450" s="244" t="s">
        <v>275</v>
      </c>
      <c r="O1450" s="244" t="s">
        <v>275</v>
      </c>
      <c r="P1450" s="244" t="s">
        <v>275</v>
      </c>
      <c r="Q1450" s="244" t="s">
        <v>275</v>
      </c>
      <c r="R1450" s="244" t="s">
        <v>275</v>
      </c>
      <c r="S1450" s="244" t="s">
        <v>275</v>
      </c>
      <c r="T1450" s="710" t="s">
        <v>275</v>
      </c>
      <c r="U1450" s="244" t="s">
        <v>275</v>
      </c>
      <c r="V1450" s="244" t="s">
        <v>275</v>
      </c>
      <c r="W1450" s="244" t="s">
        <v>275</v>
      </c>
      <c r="X1450" s="244" t="s">
        <v>275</v>
      </c>
      <c r="Y1450" s="244" t="s">
        <v>275</v>
      </c>
      <c r="Z1450" s="244" t="s">
        <v>275</v>
      </c>
      <c r="AA1450" s="244" t="s">
        <v>275</v>
      </c>
      <c r="AB1450" s="244" t="s">
        <v>275</v>
      </c>
      <c r="AC1450" s="140" t="s">
        <v>275</v>
      </c>
      <c r="AD1450" s="341" t="s">
        <v>275</v>
      </c>
      <c r="AE1450" s="143" t="s">
        <v>275</v>
      </c>
      <c r="AF1450" s="142" t="s">
        <v>275</v>
      </c>
      <c r="AG1450" s="140" t="s">
        <v>275</v>
      </c>
      <c r="AH1450" s="144" t="s">
        <v>275</v>
      </c>
      <c r="AI1450" s="141" t="s">
        <v>275</v>
      </c>
      <c r="AJ1450" s="94"/>
    </row>
    <row r="1451" spans="1:36" ht="26" outlineLevel="1" x14ac:dyDescent="0.3">
      <c r="A1451" s="165">
        <v>1434</v>
      </c>
      <c r="B1451" s="166" t="s">
        <v>923</v>
      </c>
      <c r="C1451" s="166" t="s">
        <v>275</v>
      </c>
      <c r="D1451" s="240" t="s">
        <v>4133</v>
      </c>
      <c r="E1451" s="240" t="s">
        <v>4111</v>
      </c>
      <c r="F1451" s="189">
        <v>7</v>
      </c>
      <c r="G1451" s="189">
        <v>70</v>
      </c>
      <c r="H1451" s="189">
        <v>1182</v>
      </c>
      <c r="I1451" s="189">
        <v>1182</v>
      </c>
      <c r="J1451" s="170" t="s">
        <v>925</v>
      </c>
      <c r="K1451" s="170">
        <v>0.22115947781825296</v>
      </c>
      <c r="L1451" s="170">
        <v>2.22997447571916</v>
      </c>
      <c r="M1451" s="170">
        <v>0.42865442285825289</v>
      </c>
      <c r="N1451" s="170">
        <v>1.0956696105760775</v>
      </c>
      <c r="O1451" s="170">
        <v>0.17971797088621835</v>
      </c>
      <c r="P1451" s="170">
        <v>1.4089635792939041</v>
      </c>
      <c r="Q1451" s="170">
        <v>1.5495395891354282</v>
      </c>
      <c r="R1451" s="170">
        <v>2.2201290130798634</v>
      </c>
      <c r="S1451" s="170">
        <v>0.3068968047968258</v>
      </c>
      <c r="T1451" s="170">
        <v>1.3300571819340865</v>
      </c>
      <c r="U1451" s="170">
        <v>1.448587173138782</v>
      </c>
      <c r="V1451" s="170">
        <v>0.37659505577215602</v>
      </c>
      <c r="W1451" s="170">
        <v>0.66867322166247178</v>
      </c>
      <c r="X1451" s="170">
        <v>3.2865685560272077E-2</v>
      </c>
      <c r="Y1451" s="170">
        <v>1.3782875379572661</v>
      </c>
      <c r="Z1451" s="170">
        <v>2.6710040190389864E-2</v>
      </c>
      <c r="AA1451" s="170">
        <v>3.0597984162405649</v>
      </c>
      <c r="AB1451" s="170" t="s">
        <v>925</v>
      </c>
      <c r="AC1451" s="191" t="s">
        <v>1923</v>
      </c>
      <c r="AD1451" s="241" t="s">
        <v>275</v>
      </c>
      <c r="AE1451" s="193" t="s">
        <v>275</v>
      </c>
      <c r="AF1451" s="192" t="s">
        <v>275</v>
      </c>
      <c r="AG1451" s="191" t="s">
        <v>275</v>
      </c>
      <c r="AH1451" s="194" t="s">
        <v>275</v>
      </c>
      <c r="AI1451" s="169" t="s">
        <v>275</v>
      </c>
      <c r="AJ1451" s="94"/>
    </row>
    <row r="1452" spans="1:36" x14ac:dyDescent="0.3">
      <c r="A1452" s="138">
        <v>1435</v>
      </c>
      <c r="B1452" s="138" t="s">
        <v>275</v>
      </c>
      <c r="C1452" s="139" t="s">
        <v>275</v>
      </c>
      <c r="D1452" s="138" t="s">
        <v>4145</v>
      </c>
      <c r="E1452" s="172" t="s">
        <v>275</v>
      </c>
      <c r="F1452" s="141" t="s">
        <v>275</v>
      </c>
      <c r="G1452" s="141" t="s">
        <v>275</v>
      </c>
      <c r="H1452" s="141" t="s">
        <v>275</v>
      </c>
      <c r="I1452" s="141" t="s">
        <v>275</v>
      </c>
      <c r="J1452" s="244" t="s">
        <v>275</v>
      </c>
      <c r="K1452" s="244" t="s">
        <v>275</v>
      </c>
      <c r="L1452" s="244" t="s">
        <v>275</v>
      </c>
      <c r="M1452" s="244" t="s">
        <v>275</v>
      </c>
      <c r="N1452" s="244" t="s">
        <v>275</v>
      </c>
      <c r="O1452" s="244" t="s">
        <v>275</v>
      </c>
      <c r="P1452" s="244" t="s">
        <v>275</v>
      </c>
      <c r="Q1452" s="244" t="s">
        <v>275</v>
      </c>
      <c r="R1452" s="244" t="s">
        <v>275</v>
      </c>
      <c r="S1452" s="244" t="s">
        <v>275</v>
      </c>
      <c r="T1452" s="710" t="s">
        <v>275</v>
      </c>
      <c r="U1452" s="244" t="s">
        <v>275</v>
      </c>
      <c r="V1452" s="244" t="s">
        <v>275</v>
      </c>
      <c r="W1452" s="244" t="s">
        <v>275</v>
      </c>
      <c r="X1452" s="244" t="s">
        <v>275</v>
      </c>
      <c r="Y1452" s="244" t="s">
        <v>275</v>
      </c>
      <c r="Z1452" s="244" t="s">
        <v>275</v>
      </c>
      <c r="AA1452" s="244" t="s">
        <v>275</v>
      </c>
      <c r="AB1452" s="244" t="s">
        <v>275</v>
      </c>
      <c r="AC1452" s="140" t="s">
        <v>275</v>
      </c>
      <c r="AD1452" s="341" t="s">
        <v>275</v>
      </c>
      <c r="AE1452" s="143" t="s">
        <v>275</v>
      </c>
      <c r="AF1452" s="142" t="s">
        <v>275</v>
      </c>
      <c r="AG1452" s="140" t="s">
        <v>275</v>
      </c>
      <c r="AH1452" s="144" t="s">
        <v>275</v>
      </c>
      <c r="AI1452" s="141" t="s">
        <v>275</v>
      </c>
      <c r="AJ1452" s="94"/>
    </row>
    <row r="1453" spans="1:36" ht="52" outlineLevel="1" x14ac:dyDescent="0.3">
      <c r="A1453" s="679">
        <v>1436</v>
      </c>
      <c r="B1453" s="680" t="s">
        <v>275</v>
      </c>
      <c r="C1453" s="680" t="s">
        <v>275</v>
      </c>
      <c r="D1453" s="681" t="s">
        <v>275</v>
      </c>
      <c r="E1453" s="681" t="s">
        <v>4112</v>
      </c>
      <c r="F1453" s="682">
        <v>8</v>
      </c>
      <c r="G1453" s="682">
        <v>83</v>
      </c>
      <c r="H1453" s="682">
        <v>1223</v>
      </c>
      <c r="I1453" s="682">
        <v>1223</v>
      </c>
      <c r="J1453" s="683" t="s">
        <v>926</v>
      </c>
      <c r="K1453" s="683">
        <v>1.2608769843122034E-4</v>
      </c>
      <c r="L1453" s="683">
        <v>0</v>
      </c>
      <c r="M1453" s="683">
        <v>0</v>
      </c>
      <c r="N1453" s="683">
        <v>3.1999515664594622E-2</v>
      </c>
      <c r="O1453" s="683">
        <v>0</v>
      </c>
      <c r="P1453" s="683">
        <v>4.6570921860344152E-4</v>
      </c>
      <c r="Q1453" s="683">
        <v>0</v>
      </c>
      <c r="R1453" s="683">
        <v>0</v>
      </c>
      <c r="S1453" s="683">
        <v>2.0573634948290289E-4</v>
      </c>
      <c r="T1453" s="683">
        <v>1.3088467538706751E-3</v>
      </c>
      <c r="U1453" s="683">
        <v>0</v>
      </c>
      <c r="V1453" s="683">
        <v>0</v>
      </c>
      <c r="W1453" s="683">
        <v>0</v>
      </c>
      <c r="X1453" s="683">
        <v>0</v>
      </c>
      <c r="Y1453" s="683">
        <v>0</v>
      </c>
      <c r="Z1453" s="683">
        <v>0</v>
      </c>
      <c r="AA1453" s="683">
        <v>0</v>
      </c>
      <c r="AB1453" s="683" t="s">
        <v>926</v>
      </c>
      <c r="AC1453" s="684" t="s">
        <v>1923</v>
      </c>
      <c r="AD1453" s="746" t="s">
        <v>275</v>
      </c>
      <c r="AE1453" s="747" t="s">
        <v>275</v>
      </c>
      <c r="AF1453" s="748" t="s">
        <v>275</v>
      </c>
      <c r="AG1453" s="684" t="s">
        <v>275</v>
      </c>
      <c r="AH1453" s="749" t="s">
        <v>275</v>
      </c>
      <c r="AI1453" s="687" t="s">
        <v>275</v>
      </c>
      <c r="AJ1453" s="94"/>
    </row>
    <row r="1454" spans="1:36" ht="52" outlineLevel="1" x14ac:dyDescent="0.3">
      <c r="A1454" s="679">
        <v>1437</v>
      </c>
      <c r="B1454" s="680" t="s">
        <v>275</v>
      </c>
      <c r="C1454" s="680" t="s">
        <v>275</v>
      </c>
      <c r="D1454" s="679" t="s">
        <v>275</v>
      </c>
      <c r="E1454" s="681" t="s">
        <v>4113</v>
      </c>
      <c r="F1454" s="682">
        <v>8</v>
      </c>
      <c r="G1454" s="682">
        <v>85</v>
      </c>
      <c r="H1454" s="682">
        <v>1168</v>
      </c>
      <c r="I1454" s="682">
        <v>1168</v>
      </c>
      <c r="J1454" s="683" t="s">
        <v>926</v>
      </c>
      <c r="K1454" s="683">
        <v>1.7245367563078974E-4</v>
      </c>
      <c r="L1454" s="683">
        <v>2.9341749905628441E-2</v>
      </c>
      <c r="M1454" s="683">
        <v>6.3729560864596291E-4</v>
      </c>
      <c r="N1454" s="683">
        <v>0</v>
      </c>
      <c r="O1454" s="683">
        <v>1.1440932624226395E-4</v>
      </c>
      <c r="P1454" s="683">
        <v>3.5347245434087408E-4</v>
      </c>
      <c r="Q1454" s="683">
        <v>1.1469090253926475E-4</v>
      </c>
      <c r="R1454" s="683">
        <v>0</v>
      </c>
      <c r="S1454" s="683">
        <v>2.1437010508768535E-3</v>
      </c>
      <c r="T1454" s="683">
        <v>8.0143282209603432E-3</v>
      </c>
      <c r="U1454" s="683">
        <v>0</v>
      </c>
      <c r="V1454" s="683">
        <v>0</v>
      </c>
      <c r="W1454" s="683">
        <v>1.2285225947689325E-2</v>
      </c>
      <c r="X1454" s="683">
        <v>3.6526591610877801E-4</v>
      </c>
      <c r="Y1454" s="683">
        <v>8.1997320144364436E-2</v>
      </c>
      <c r="Z1454" s="683">
        <v>9.817407662067645E-5</v>
      </c>
      <c r="AA1454" s="683">
        <v>0</v>
      </c>
      <c r="AB1454" s="683" t="s">
        <v>926</v>
      </c>
      <c r="AC1454" s="680" t="s">
        <v>1923</v>
      </c>
      <c r="AD1454" s="746" t="s">
        <v>275</v>
      </c>
      <c r="AE1454" s="747" t="s">
        <v>275</v>
      </c>
      <c r="AF1454" s="748" t="s">
        <v>275</v>
      </c>
      <c r="AG1454" s="684" t="s">
        <v>275</v>
      </c>
      <c r="AH1454" s="749" t="s">
        <v>275</v>
      </c>
      <c r="AI1454" s="687" t="s">
        <v>275</v>
      </c>
      <c r="AJ1454" s="94"/>
    </row>
    <row r="1455" spans="1:36" ht="39" outlineLevel="1" x14ac:dyDescent="0.3">
      <c r="A1455" s="679">
        <v>1438</v>
      </c>
      <c r="B1455" s="680" t="s">
        <v>275</v>
      </c>
      <c r="C1455" s="680" t="s">
        <v>275</v>
      </c>
      <c r="D1455" s="679" t="s">
        <v>275</v>
      </c>
      <c r="E1455" s="681" t="s">
        <v>4114</v>
      </c>
      <c r="F1455" s="682">
        <v>10</v>
      </c>
      <c r="G1455" s="682">
        <v>104</v>
      </c>
      <c r="H1455" s="682">
        <v>1166</v>
      </c>
      <c r="I1455" s="682">
        <v>1166</v>
      </c>
      <c r="J1455" s="683" t="s">
        <v>925</v>
      </c>
      <c r="K1455" s="683">
        <v>0.16921276922095882</v>
      </c>
      <c r="L1455" s="683">
        <v>1.6236779181023488E-2</v>
      </c>
      <c r="M1455" s="683">
        <v>1.429150057301193</v>
      </c>
      <c r="N1455" s="683">
        <v>0.12478547557076194</v>
      </c>
      <c r="O1455" s="683">
        <v>0.25222718065394117</v>
      </c>
      <c r="P1455" s="683">
        <v>0.10276403535992495</v>
      </c>
      <c r="Q1455" s="683">
        <v>3.5210995045758762</v>
      </c>
      <c r="R1455" s="683">
        <v>6.7340706375542828E-3</v>
      </c>
      <c r="S1455" s="683">
        <v>0.31764674369076862</v>
      </c>
      <c r="T1455" s="683">
        <v>0.19376818336188661</v>
      </c>
      <c r="U1455" s="683">
        <v>3.6035415819596933E-2</v>
      </c>
      <c r="V1455" s="683">
        <v>0</v>
      </c>
      <c r="W1455" s="683">
        <v>0.35328347579049657</v>
      </c>
      <c r="X1455" s="683">
        <v>3.9495936571636282E-2</v>
      </c>
      <c r="Y1455" s="683">
        <v>0.23376568293511477</v>
      </c>
      <c r="Z1455" s="683">
        <v>1.347645017601198</v>
      </c>
      <c r="AA1455" s="683">
        <v>0</v>
      </c>
      <c r="AB1455" s="683" t="s">
        <v>925</v>
      </c>
      <c r="AC1455" s="684" t="s">
        <v>1923</v>
      </c>
      <c r="AD1455" s="746" t="s">
        <v>275</v>
      </c>
      <c r="AE1455" s="747" t="s">
        <v>275</v>
      </c>
      <c r="AF1455" s="748" t="s">
        <v>275</v>
      </c>
      <c r="AG1455" s="684" t="s">
        <v>275</v>
      </c>
      <c r="AH1455" s="749" t="s">
        <v>275</v>
      </c>
      <c r="AI1455" s="687" t="s">
        <v>275</v>
      </c>
      <c r="AJ1455" s="94"/>
    </row>
    <row r="1456" spans="1:36" ht="26" outlineLevel="1" x14ac:dyDescent="0.3">
      <c r="A1456" s="679">
        <v>1439</v>
      </c>
      <c r="B1456" s="680" t="s">
        <v>275</v>
      </c>
      <c r="C1456" s="680" t="s">
        <v>275</v>
      </c>
      <c r="D1456" s="843" t="s">
        <v>275</v>
      </c>
      <c r="E1456" s="681" t="s">
        <v>4115</v>
      </c>
      <c r="F1456" s="682">
        <v>10</v>
      </c>
      <c r="G1456" s="682">
        <v>104</v>
      </c>
      <c r="H1456" s="682">
        <v>1167</v>
      </c>
      <c r="I1456" s="682">
        <v>1167</v>
      </c>
      <c r="J1456" s="683" t="s">
        <v>925</v>
      </c>
      <c r="K1456" s="683">
        <v>2.2682849459574146E-3</v>
      </c>
      <c r="L1456" s="683">
        <v>1.4040162235107807E-4</v>
      </c>
      <c r="M1456" s="683">
        <v>8.6096046981572693E-4</v>
      </c>
      <c r="N1456" s="683">
        <v>0.43087531945358609</v>
      </c>
      <c r="O1456" s="683">
        <v>5.024148820410349E-3</v>
      </c>
      <c r="P1456" s="683">
        <v>5.371036056401533E-4</v>
      </c>
      <c r="Q1456" s="683">
        <v>3.8823717652169592E-3</v>
      </c>
      <c r="R1456" s="683">
        <v>6.4544301085945124E-3</v>
      </c>
      <c r="S1456" s="683">
        <v>4.4808583062679952E-3</v>
      </c>
      <c r="T1456" s="683">
        <v>1.3496262798321257E-2</v>
      </c>
      <c r="U1456" s="683">
        <v>9.5438713245084392E-2</v>
      </c>
      <c r="V1456" s="683">
        <v>0.74881876601044772</v>
      </c>
      <c r="W1456" s="683">
        <v>4.9393421898185014E-4</v>
      </c>
      <c r="X1456" s="683">
        <v>0.13724337040353152</v>
      </c>
      <c r="Y1456" s="683">
        <v>3.6032141266261635E-3</v>
      </c>
      <c r="Z1456" s="683">
        <v>0.19251503822482877</v>
      </c>
      <c r="AA1456" s="683">
        <v>0</v>
      </c>
      <c r="AB1456" s="683" t="s">
        <v>925</v>
      </c>
      <c r="AC1456" s="684" t="s">
        <v>1923</v>
      </c>
      <c r="AD1456" s="746" t="s">
        <v>275</v>
      </c>
      <c r="AE1456" s="747" t="s">
        <v>275</v>
      </c>
      <c r="AF1456" s="748" t="s">
        <v>275</v>
      </c>
      <c r="AG1456" s="684" t="s">
        <v>275</v>
      </c>
      <c r="AH1456" s="749" t="s">
        <v>275</v>
      </c>
      <c r="AI1456" s="687" t="s">
        <v>275</v>
      </c>
      <c r="AJ1456" s="94"/>
    </row>
    <row r="1457" spans="1:36" ht="39" outlineLevel="1" x14ac:dyDescent="0.3">
      <c r="A1457" s="679">
        <v>1440</v>
      </c>
      <c r="B1457" s="680" t="s">
        <v>275</v>
      </c>
      <c r="C1457" s="680" t="s">
        <v>275</v>
      </c>
      <c r="D1457" s="681" t="s">
        <v>275</v>
      </c>
      <c r="E1457" s="681" t="s">
        <v>4116</v>
      </c>
      <c r="F1457" s="682">
        <v>10</v>
      </c>
      <c r="G1457" s="682">
        <v>104</v>
      </c>
      <c r="H1457" s="682">
        <v>1176</v>
      </c>
      <c r="I1457" s="682">
        <v>1176</v>
      </c>
      <c r="J1457" s="683" t="s">
        <v>925</v>
      </c>
      <c r="K1457" s="683">
        <v>1.7503825175136472E-2</v>
      </c>
      <c r="L1457" s="683">
        <v>0</v>
      </c>
      <c r="M1457" s="683">
        <v>2.5829758223168838E-5</v>
      </c>
      <c r="N1457" s="683">
        <v>2.6203149663032521E-4</v>
      </c>
      <c r="O1457" s="683">
        <v>9.4817259153820809E-5</v>
      </c>
      <c r="P1457" s="683">
        <v>2.1074397594927366E-2</v>
      </c>
      <c r="Q1457" s="683">
        <v>3.7630867804530573E-2</v>
      </c>
      <c r="R1457" s="683">
        <v>0.17784708067627089</v>
      </c>
      <c r="S1457" s="683">
        <v>2.1263628829420573E-3</v>
      </c>
      <c r="T1457" s="683">
        <v>5.1950509460775693E-3</v>
      </c>
      <c r="U1457" s="683">
        <v>1.533223160407254E-2</v>
      </c>
      <c r="V1457" s="683">
        <v>0</v>
      </c>
      <c r="W1457" s="683">
        <v>1.1292565083372782E-4</v>
      </c>
      <c r="X1457" s="683">
        <v>1.5932451925676327E-3</v>
      </c>
      <c r="Y1457" s="683">
        <v>6.2366031568550449E-3</v>
      </c>
      <c r="Z1457" s="683">
        <v>2.5991768512345149E-4</v>
      </c>
      <c r="AA1457" s="683">
        <v>0</v>
      </c>
      <c r="AB1457" s="683" t="s">
        <v>925</v>
      </c>
      <c r="AC1457" s="684" t="s">
        <v>1923</v>
      </c>
      <c r="AD1457" s="746" t="s">
        <v>275</v>
      </c>
      <c r="AE1457" s="747" t="s">
        <v>275</v>
      </c>
      <c r="AF1457" s="748" t="s">
        <v>275</v>
      </c>
      <c r="AG1457" s="684" t="s">
        <v>275</v>
      </c>
      <c r="AH1457" s="749" t="s">
        <v>275</v>
      </c>
      <c r="AI1457" s="687" t="s">
        <v>275</v>
      </c>
      <c r="AJ1457" s="94"/>
    </row>
    <row r="1458" spans="1:36" ht="65" outlineLevel="1" x14ac:dyDescent="0.3">
      <c r="A1458" s="679">
        <v>1441</v>
      </c>
      <c r="B1458" s="680" t="s">
        <v>275</v>
      </c>
      <c r="C1458" s="680" t="s">
        <v>275</v>
      </c>
      <c r="D1458" s="681" t="s">
        <v>275</v>
      </c>
      <c r="E1458" s="681" t="s">
        <v>4117</v>
      </c>
      <c r="F1458" s="682">
        <v>10</v>
      </c>
      <c r="G1458" s="682">
        <v>105</v>
      </c>
      <c r="H1458" s="682">
        <v>873</v>
      </c>
      <c r="I1458" s="682">
        <v>873</v>
      </c>
      <c r="J1458" s="683" t="s">
        <v>926</v>
      </c>
      <c r="K1458" s="683">
        <v>2.6097920824259244E-4</v>
      </c>
      <c r="L1458" s="683">
        <v>5.5044566583715016E-4</v>
      </c>
      <c r="M1458" s="683">
        <v>2.8106172783157458E-2</v>
      </c>
      <c r="N1458" s="683">
        <v>3.9781421505600198E-2</v>
      </c>
      <c r="O1458" s="683">
        <v>4.0945647252217839E-3</v>
      </c>
      <c r="P1458" s="683">
        <v>1.1580295435557348E-2</v>
      </c>
      <c r="Q1458" s="683">
        <v>9.1214526446406347E-2</v>
      </c>
      <c r="R1458" s="683">
        <v>2.0601505069847641E-2</v>
      </c>
      <c r="S1458" s="683">
        <v>1.1587123179086412E-2</v>
      </c>
      <c r="T1458" s="683">
        <v>8.3621282861816942E-2</v>
      </c>
      <c r="U1458" s="683">
        <v>5.9798035479079366E-2</v>
      </c>
      <c r="V1458" s="683">
        <v>0</v>
      </c>
      <c r="W1458" s="683">
        <v>7.6345361512100331E-3</v>
      </c>
      <c r="X1458" s="683">
        <v>1.781221930431098E-2</v>
      </c>
      <c r="Y1458" s="683">
        <v>0.11671023522604713</v>
      </c>
      <c r="Z1458" s="683">
        <v>1.1568602546736678E-2</v>
      </c>
      <c r="AA1458" s="683">
        <v>0</v>
      </c>
      <c r="AB1458" s="683" t="s">
        <v>926</v>
      </c>
      <c r="AC1458" s="684" t="s">
        <v>1923</v>
      </c>
      <c r="AD1458" s="746" t="s">
        <v>275</v>
      </c>
      <c r="AE1458" s="747" t="s">
        <v>275</v>
      </c>
      <c r="AF1458" s="748" t="s">
        <v>275</v>
      </c>
      <c r="AG1458" s="684" t="s">
        <v>275</v>
      </c>
      <c r="AH1458" s="749" t="s">
        <v>275</v>
      </c>
      <c r="AI1458" s="687" t="s">
        <v>275</v>
      </c>
      <c r="AJ1458" s="94"/>
    </row>
    <row r="1459" spans="1:36" ht="26" outlineLevel="1" x14ac:dyDescent="0.3">
      <c r="A1459" s="679">
        <v>1442</v>
      </c>
      <c r="B1459" s="680" t="s">
        <v>275</v>
      </c>
      <c r="C1459" s="680" t="s">
        <v>275</v>
      </c>
      <c r="D1459" s="679" t="s">
        <v>275</v>
      </c>
      <c r="E1459" s="681" t="s">
        <v>4118</v>
      </c>
      <c r="F1459" s="682">
        <v>10</v>
      </c>
      <c r="G1459" s="682">
        <v>105</v>
      </c>
      <c r="H1459" s="682">
        <v>878</v>
      </c>
      <c r="I1459" s="682">
        <v>878</v>
      </c>
      <c r="J1459" s="683" t="s">
        <v>926</v>
      </c>
      <c r="K1459" s="683">
        <v>2.9032292982760725E-4</v>
      </c>
      <c r="L1459" s="683">
        <v>5.8628325771144449E-2</v>
      </c>
      <c r="M1459" s="683">
        <v>1.2573908784209906E-3</v>
      </c>
      <c r="N1459" s="683">
        <v>1.8460269052009946E-2</v>
      </c>
      <c r="O1459" s="683">
        <v>2.772282858568109E-3</v>
      </c>
      <c r="P1459" s="683">
        <v>4.3956015082501684E-3</v>
      </c>
      <c r="Q1459" s="683">
        <v>0.2108000752642781</v>
      </c>
      <c r="R1459" s="683">
        <v>7.2922005847604318E-2</v>
      </c>
      <c r="S1459" s="683">
        <v>2.6216864289479866E-4</v>
      </c>
      <c r="T1459" s="683">
        <v>2.0426823990147069E-2</v>
      </c>
      <c r="U1459" s="683">
        <v>0.57340320365771957</v>
      </c>
      <c r="V1459" s="683">
        <v>2.4123824015655802E-2</v>
      </c>
      <c r="W1459" s="683">
        <v>7.9415226433649378E-4</v>
      </c>
      <c r="X1459" s="683">
        <v>1.608203118104785E-3</v>
      </c>
      <c r="Y1459" s="683">
        <v>0.12181131679231508</v>
      </c>
      <c r="Z1459" s="683">
        <v>1.6887083261933752E-3</v>
      </c>
      <c r="AA1459" s="683">
        <v>0</v>
      </c>
      <c r="AB1459" s="683" t="s">
        <v>926</v>
      </c>
      <c r="AC1459" s="684" t="s">
        <v>1923</v>
      </c>
      <c r="AD1459" s="746" t="s">
        <v>275</v>
      </c>
      <c r="AE1459" s="747" t="s">
        <v>275</v>
      </c>
      <c r="AF1459" s="748" t="s">
        <v>275</v>
      </c>
      <c r="AG1459" s="684" t="s">
        <v>275</v>
      </c>
      <c r="AH1459" s="749" t="s">
        <v>275</v>
      </c>
      <c r="AI1459" s="687" t="s">
        <v>275</v>
      </c>
      <c r="AJ1459" s="94"/>
    </row>
    <row r="1460" spans="1:36" ht="26" outlineLevel="1" x14ac:dyDescent="0.3">
      <c r="A1460" s="679">
        <v>1443</v>
      </c>
      <c r="B1460" s="680" t="s">
        <v>275</v>
      </c>
      <c r="C1460" s="680" t="s">
        <v>275</v>
      </c>
      <c r="D1460" s="843" t="s">
        <v>275</v>
      </c>
      <c r="E1460" s="681" t="s">
        <v>4119</v>
      </c>
      <c r="F1460" s="682">
        <v>10</v>
      </c>
      <c r="G1460" s="682">
        <v>105</v>
      </c>
      <c r="H1460" s="682">
        <v>1164</v>
      </c>
      <c r="I1460" s="682">
        <v>1164</v>
      </c>
      <c r="J1460" s="683" t="s">
        <v>926</v>
      </c>
      <c r="K1460" s="683">
        <v>3.776915126767318E-3</v>
      </c>
      <c r="L1460" s="683">
        <v>8.8551129522445871E-2</v>
      </c>
      <c r="M1460" s="683">
        <v>1.028107430821845E-2</v>
      </c>
      <c r="N1460" s="683">
        <v>5.3321345055455348E-2</v>
      </c>
      <c r="O1460" s="683">
        <v>2.5330522192647639E-2</v>
      </c>
      <c r="P1460" s="683">
        <v>1.886053072477601E-2</v>
      </c>
      <c r="Q1460" s="683">
        <v>0.46568410792711612</v>
      </c>
      <c r="R1460" s="683">
        <v>0.78386980716464538</v>
      </c>
      <c r="S1460" s="683">
        <v>7.4430592418713207E-2</v>
      </c>
      <c r="T1460" s="683">
        <v>3.1264731038739321E-2</v>
      </c>
      <c r="U1460" s="683">
        <v>1.7379618736875782</v>
      </c>
      <c r="V1460" s="683">
        <v>0</v>
      </c>
      <c r="W1460" s="683">
        <v>3.0842827608365743E-2</v>
      </c>
      <c r="X1460" s="683">
        <v>4.9960033441249193E-3</v>
      </c>
      <c r="Y1460" s="683">
        <v>0.28549230694626887</v>
      </c>
      <c r="Z1460" s="683">
        <v>5.8130074523974479E-3</v>
      </c>
      <c r="AA1460" s="683">
        <v>0</v>
      </c>
      <c r="AB1460" s="683" t="s">
        <v>926</v>
      </c>
      <c r="AC1460" s="684" t="s">
        <v>1923</v>
      </c>
      <c r="AD1460" s="746" t="s">
        <v>275</v>
      </c>
      <c r="AE1460" s="747" t="s">
        <v>275</v>
      </c>
      <c r="AF1460" s="748" t="s">
        <v>275</v>
      </c>
      <c r="AG1460" s="684" t="s">
        <v>275</v>
      </c>
      <c r="AH1460" s="749" t="s">
        <v>275</v>
      </c>
      <c r="AI1460" s="687" t="s">
        <v>275</v>
      </c>
      <c r="AJ1460" s="94"/>
    </row>
    <row r="1461" spans="1:36" ht="26" outlineLevel="1" x14ac:dyDescent="0.3">
      <c r="A1461" s="679">
        <v>1444</v>
      </c>
      <c r="B1461" s="680" t="s">
        <v>275</v>
      </c>
      <c r="C1461" s="680" t="s">
        <v>275</v>
      </c>
      <c r="D1461" s="843" t="s">
        <v>275</v>
      </c>
      <c r="E1461" s="681" t="s">
        <v>4120</v>
      </c>
      <c r="F1461" s="682">
        <v>10</v>
      </c>
      <c r="G1461" s="682">
        <v>105</v>
      </c>
      <c r="H1461" s="682">
        <v>1172</v>
      </c>
      <c r="I1461" s="682">
        <v>1172</v>
      </c>
      <c r="J1461" s="683" t="s">
        <v>926</v>
      </c>
      <c r="K1461" s="683">
        <v>8.6914857985940699E-3</v>
      </c>
      <c r="L1461" s="683">
        <v>2.6776147784186265E-2</v>
      </c>
      <c r="M1461" s="683">
        <v>5.7230782696609198E-3</v>
      </c>
      <c r="N1461" s="683">
        <v>0.1308172643030403</v>
      </c>
      <c r="O1461" s="683">
        <v>2.8688820611041518E-3</v>
      </c>
      <c r="P1461" s="683">
        <v>9.6224374387919968E-3</v>
      </c>
      <c r="Q1461" s="683">
        <v>0.19675299584021502</v>
      </c>
      <c r="R1461" s="683">
        <v>2.81709201471366E-2</v>
      </c>
      <c r="S1461" s="683">
        <v>6.6440186119439942E-2</v>
      </c>
      <c r="T1461" s="683">
        <v>8.8021724325166043E-2</v>
      </c>
      <c r="U1461" s="683">
        <v>0.40619116138080386</v>
      </c>
      <c r="V1461" s="683">
        <v>9.6724069555868805E-2</v>
      </c>
      <c r="W1461" s="683">
        <v>2.1007064149470143E-2</v>
      </c>
      <c r="X1461" s="683">
        <v>4.6518024535057607E-2</v>
      </c>
      <c r="Y1461" s="683">
        <v>0.3556113010356548</v>
      </c>
      <c r="Z1461" s="683">
        <v>9.4898770171091152E-3</v>
      </c>
      <c r="AA1461" s="683">
        <v>8.1055510768402145E-2</v>
      </c>
      <c r="AB1461" s="683" t="s">
        <v>926</v>
      </c>
      <c r="AC1461" s="684" t="s">
        <v>1923</v>
      </c>
      <c r="AD1461" s="746" t="s">
        <v>275</v>
      </c>
      <c r="AE1461" s="747" t="s">
        <v>275</v>
      </c>
      <c r="AF1461" s="748" t="s">
        <v>275</v>
      </c>
      <c r="AG1461" s="684" t="s">
        <v>275</v>
      </c>
      <c r="AH1461" s="749" t="s">
        <v>275</v>
      </c>
      <c r="AI1461" s="687" t="s">
        <v>275</v>
      </c>
      <c r="AJ1461" s="94"/>
    </row>
    <row r="1462" spans="1:36" ht="26" outlineLevel="1" x14ac:dyDescent="0.3">
      <c r="A1462" s="679">
        <v>1445</v>
      </c>
      <c r="B1462" s="680" t="s">
        <v>275</v>
      </c>
      <c r="C1462" s="680" t="s">
        <v>275</v>
      </c>
      <c r="D1462" s="679" t="s">
        <v>275</v>
      </c>
      <c r="E1462" s="764" t="s">
        <v>1227</v>
      </c>
      <c r="F1462" s="682">
        <v>12</v>
      </c>
      <c r="G1462" s="682">
        <v>122</v>
      </c>
      <c r="H1462" s="682">
        <v>1553</v>
      </c>
      <c r="I1462" s="682" t="s">
        <v>275</v>
      </c>
      <c r="J1462" s="683" t="s">
        <v>925</v>
      </c>
      <c r="K1462" s="683">
        <v>0.10361459719290589</v>
      </c>
      <c r="L1462" s="683">
        <v>0.52731100037302281</v>
      </c>
      <c r="M1462" s="683">
        <v>0.31423721028812357</v>
      </c>
      <c r="N1462" s="683">
        <v>1.4030929268014796</v>
      </c>
      <c r="O1462" s="683">
        <v>1.027753538972429</v>
      </c>
      <c r="P1462" s="683">
        <v>0.28596561501698647</v>
      </c>
      <c r="Q1462" s="683">
        <v>1.1960387946524864</v>
      </c>
      <c r="R1462" s="683">
        <v>9.2066526268856794E-2</v>
      </c>
      <c r="S1462" s="683">
        <v>5.2892225928018615</v>
      </c>
      <c r="T1462" s="683">
        <v>1.3441424730725393</v>
      </c>
      <c r="U1462" s="683">
        <v>0.39614521871372932</v>
      </c>
      <c r="V1462" s="683">
        <v>4.2087297786351092</v>
      </c>
      <c r="W1462" s="683">
        <v>0.20540709248455599</v>
      </c>
      <c r="X1462" s="683">
        <v>0.84560377134509968</v>
      </c>
      <c r="Y1462" s="683">
        <v>0.21061801401723251</v>
      </c>
      <c r="Z1462" s="683">
        <v>3.8031271913987044E-2</v>
      </c>
      <c r="AA1462" s="683">
        <v>1.4336892492268209</v>
      </c>
      <c r="AB1462" s="683" t="s">
        <v>925</v>
      </c>
      <c r="AC1462" s="684" t="s">
        <v>1923</v>
      </c>
      <c r="AD1462" s="746" t="s">
        <v>275</v>
      </c>
      <c r="AE1462" s="747" t="s">
        <v>275</v>
      </c>
      <c r="AF1462" s="748" t="s">
        <v>275</v>
      </c>
      <c r="AG1462" s="684" t="s">
        <v>275</v>
      </c>
      <c r="AH1462" s="749" t="s">
        <v>275</v>
      </c>
      <c r="AI1462" s="687" t="s">
        <v>275</v>
      </c>
      <c r="AJ1462" s="94"/>
    </row>
    <row r="1463" spans="1:36" ht="26" outlineLevel="1" x14ac:dyDescent="0.3">
      <c r="A1463" s="679">
        <v>1446</v>
      </c>
      <c r="B1463" s="680" t="s">
        <v>275</v>
      </c>
      <c r="C1463" s="680" t="s">
        <v>275</v>
      </c>
      <c r="D1463" s="679" t="s">
        <v>275</v>
      </c>
      <c r="E1463" s="764" t="s">
        <v>4141</v>
      </c>
      <c r="F1463" s="682">
        <v>12</v>
      </c>
      <c r="G1463" s="682">
        <v>123</v>
      </c>
      <c r="H1463" s="682">
        <v>1562</v>
      </c>
      <c r="I1463" s="682" t="s">
        <v>275</v>
      </c>
      <c r="J1463" s="683" t="s">
        <v>925</v>
      </c>
      <c r="K1463" s="683">
        <v>9.1868078757139458E-3</v>
      </c>
      <c r="L1463" s="683">
        <v>4.8501910560881066E-2</v>
      </c>
      <c r="M1463" s="683">
        <v>1.1415318572586486E-2</v>
      </c>
      <c r="N1463" s="683">
        <v>0.31437411155269146</v>
      </c>
      <c r="O1463" s="683">
        <v>0.37835230217256671</v>
      </c>
      <c r="P1463" s="683">
        <v>0.54585067593921444</v>
      </c>
      <c r="Q1463" s="683">
        <v>5.4604348716826285</v>
      </c>
      <c r="R1463" s="683">
        <v>0.75408687155445941</v>
      </c>
      <c r="S1463" s="683">
        <v>10.907678990424063</v>
      </c>
      <c r="T1463" s="683">
        <v>4.4671935739954058</v>
      </c>
      <c r="U1463" s="683">
        <v>0.94597417934721795</v>
      </c>
      <c r="V1463" s="683">
        <v>3.4468455859614155</v>
      </c>
      <c r="W1463" s="683">
        <v>2.3873697813278891E-2</v>
      </c>
      <c r="X1463" s="683">
        <v>0.20116287351975179</v>
      </c>
      <c r="Y1463" s="683">
        <v>1.1033238061785813</v>
      </c>
      <c r="Z1463" s="683">
        <v>4.1630125398857496E-4</v>
      </c>
      <c r="AA1463" s="683">
        <v>4.8395574008140398</v>
      </c>
      <c r="AB1463" s="683" t="s">
        <v>925</v>
      </c>
      <c r="AC1463" s="684" t="s">
        <v>1923</v>
      </c>
      <c r="AD1463" s="746" t="s">
        <v>275</v>
      </c>
      <c r="AE1463" s="747" t="s">
        <v>275</v>
      </c>
      <c r="AF1463" s="748" t="s">
        <v>275</v>
      </c>
      <c r="AG1463" s="684" t="s">
        <v>275</v>
      </c>
      <c r="AH1463" s="749" t="s">
        <v>275</v>
      </c>
      <c r="AI1463" s="687" t="s">
        <v>275</v>
      </c>
      <c r="AJ1463" s="94"/>
    </row>
    <row r="1464" spans="1:36" ht="26" outlineLevel="1" x14ac:dyDescent="0.3">
      <c r="A1464" s="679">
        <v>1447</v>
      </c>
      <c r="B1464" s="680" t="s">
        <v>275</v>
      </c>
      <c r="C1464" s="680" t="s">
        <v>275</v>
      </c>
      <c r="D1464" s="679" t="s">
        <v>275</v>
      </c>
      <c r="E1464" s="764" t="s">
        <v>1235</v>
      </c>
      <c r="F1464" s="682">
        <v>12</v>
      </c>
      <c r="G1464" s="682">
        <v>123</v>
      </c>
      <c r="H1464" s="682">
        <v>1570</v>
      </c>
      <c r="I1464" s="682" t="s">
        <v>275</v>
      </c>
      <c r="J1464" s="683" t="s">
        <v>925</v>
      </c>
      <c r="K1464" s="683">
        <v>9.8008510263036572E-2</v>
      </c>
      <c r="L1464" s="683">
        <v>0.30231778891077882</v>
      </c>
      <c r="M1464" s="683">
        <v>3.6368326342630174E-2</v>
      </c>
      <c r="N1464" s="683">
        <v>0.17079100563876978</v>
      </c>
      <c r="O1464" s="683">
        <v>0.33926233142059964</v>
      </c>
      <c r="P1464" s="683">
        <v>0.15664548728951497</v>
      </c>
      <c r="Q1464" s="683">
        <v>0.46635429195145595</v>
      </c>
      <c r="R1464" s="683">
        <v>0.1110186749994153</v>
      </c>
      <c r="S1464" s="683">
        <v>1.3206425773201518</v>
      </c>
      <c r="T1464" s="683">
        <v>1.0587240042271506</v>
      </c>
      <c r="U1464" s="683">
        <v>0.18787530271585076</v>
      </c>
      <c r="V1464" s="683">
        <v>0.7860551216991104</v>
      </c>
      <c r="W1464" s="683">
        <v>1.1315219921978389E-2</v>
      </c>
      <c r="X1464" s="683">
        <v>1.995201126372283E-2</v>
      </c>
      <c r="Y1464" s="683">
        <v>0.47830998631930299</v>
      </c>
      <c r="Z1464" s="683">
        <v>4.2712495060484565E-2</v>
      </c>
      <c r="AA1464" s="683">
        <v>1.6828050299855048E-2</v>
      </c>
      <c r="AB1464" s="683" t="s">
        <v>925</v>
      </c>
      <c r="AC1464" s="684" t="s">
        <v>1923</v>
      </c>
      <c r="AD1464" s="746" t="s">
        <v>275</v>
      </c>
      <c r="AE1464" s="747" t="s">
        <v>275</v>
      </c>
      <c r="AF1464" s="748" t="s">
        <v>275</v>
      </c>
      <c r="AG1464" s="684" t="s">
        <v>275</v>
      </c>
      <c r="AH1464" s="749" t="s">
        <v>275</v>
      </c>
      <c r="AI1464" s="687" t="s">
        <v>275</v>
      </c>
      <c r="AJ1464" s="94"/>
    </row>
    <row r="1465" spans="1:36" ht="26" outlineLevel="1" x14ac:dyDescent="0.3">
      <c r="A1465" s="679">
        <v>1448</v>
      </c>
      <c r="B1465" s="680" t="s">
        <v>275</v>
      </c>
      <c r="C1465" s="680" t="s">
        <v>275</v>
      </c>
      <c r="D1465" s="679" t="s">
        <v>275</v>
      </c>
      <c r="E1465" s="764" t="s">
        <v>1238</v>
      </c>
      <c r="F1465" s="682">
        <v>12</v>
      </c>
      <c r="G1465" s="682">
        <v>124</v>
      </c>
      <c r="H1465" s="682">
        <v>1587</v>
      </c>
      <c r="I1465" s="682" t="s">
        <v>275</v>
      </c>
      <c r="J1465" s="683" t="s">
        <v>925</v>
      </c>
      <c r="K1465" s="683">
        <v>8.3177744304663477E-4</v>
      </c>
      <c r="L1465" s="683">
        <v>5.5910155448018403E-3</v>
      </c>
      <c r="M1465" s="683">
        <v>2.2730932758465183E-3</v>
      </c>
      <c r="N1465" s="683">
        <v>2.0613785930920607E-3</v>
      </c>
      <c r="O1465" s="683">
        <v>5.8952177710877164E-2</v>
      </c>
      <c r="P1465" s="683">
        <v>2.5565991576838094E-2</v>
      </c>
      <c r="Q1465" s="683">
        <v>5.0853207992266142E-2</v>
      </c>
      <c r="R1465" s="683">
        <v>0.30335386246233348</v>
      </c>
      <c r="S1465" s="683">
        <v>0.75864696221120975</v>
      </c>
      <c r="T1465" s="683">
        <v>0.10852963467933363</v>
      </c>
      <c r="U1465" s="683">
        <v>3.462519154177511E-2</v>
      </c>
      <c r="V1465" s="683">
        <v>0</v>
      </c>
      <c r="W1465" s="683">
        <v>4.3361366042792794E-3</v>
      </c>
      <c r="X1465" s="683">
        <v>3.148472772683477E-2</v>
      </c>
      <c r="Y1465" s="683">
        <v>5.1629451072785715E-2</v>
      </c>
      <c r="Z1465" s="683">
        <v>2.3671238017169836E-2</v>
      </c>
      <c r="AA1465" s="683">
        <v>3.0355610445351111</v>
      </c>
      <c r="AB1465" s="683" t="s">
        <v>925</v>
      </c>
      <c r="AC1465" s="684" t="s">
        <v>1923</v>
      </c>
      <c r="AD1465" s="746" t="s">
        <v>275</v>
      </c>
      <c r="AE1465" s="747" t="s">
        <v>275</v>
      </c>
      <c r="AF1465" s="748" t="s">
        <v>275</v>
      </c>
      <c r="AG1465" s="684" t="s">
        <v>275</v>
      </c>
      <c r="AH1465" s="749" t="s">
        <v>275</v>
      </c>
      <c r="AI1465" s="687" t="s">
        <v>275</v>
      </c>
      <c r="AJ1465" s="94"/>
    </row>
    <row r="1466" spans="1:36" ht="26" outlineLevel="1" x14ac:dyDescent="0.3">
      <c r="A1466" s="679">
        <v>1449</v>
      </c>
      <c r="B1466" s="680" t="s">
        <v>275</v>
      </c>
      <c r="C1466" s="680" t="s">
        <v>275</v>
      </c>
      <c r="D1466" s="679" t="s">
        <v>275</v>
      </c>
      <c r="E1466" s="764" t="s">
        <v>1228</v>
      </c>
      <c r="F1466" s="682">
        <v>12</v>
      </c>
      <c r="G1466" s="682">
        <v>127</v>
      </c>
      <c r="H1466" s="682">
        <v>1554</v>
      </c>
      <c r="I1466" s="682" t="s">
        <v>275</v>
      </c>
      <c r="J1466" s="683" t="s">
        <v>925</v>
      </c>
      <c r="K1466" s="683">
        <v>2.4221750858212439E-2</v>
      </c>
      <c r="L1466" s="683">
        <v>0.14887171531346868</v>
      </c>
      <c r="M1466" s="683">
        <v>9.4102636666006351E-2</v>
      </c>
      <c r="N1466" s="683">
        <v>0.49539638343131542</v>
      </c>
      <c r="O1466" s="683">
        <v>0.13515601320227616</v>
      </c>
      <c r="P1466" s="683">
        <v>9.3700893572809474E-2</v>
      </c>
      <c r="Q1466" s="683">
        <v>2.5474101150755919</v>
      </c>
      <c r="R1466" s="683">
        <v>2.8935043531366378</v>
      </c>
      <c r="S1466" s="683">
        <v>0.17447364698875076</v>
      </c>
      <c r="T1466" s="683">
        <v>3.2523918616789054</v>
      </c>
      <c r="U1466" s="683">
        <v>1.5138428989313237</v>
      </c>
      <c r="V1466" s="683">
        <v>4.4076239494174425</v>
      </c>
      <c r="W1466" s="683">
        <v>2.7727315956544477E-3</v>
      </c>
      <c r="X1466" s="683">
        <v>0.12432481300447246</v>
      </c>
      <c r="Y1466" s="683">
        <v>1.0632050454416759</v>
      </c>
      <c r="Z1466" s="683">
        <v>2.3451095733542822E-3</v>
      </c>
      <c r="AA1466" s="683">
        <v>1.1169241970442922E-2</v>
      </c>
      <c r="AB1466" s="683" t="s">
        <v>925</v>
      </c>
      <c r="AC1466" s="684" t="s">
        <v>1923</v>
      </c>
      <c r="AD1466" s="746" t="s">
        <v>275</v>
      </c>
      <c r="AE1466" s="747" t="s">
        <v>275</v>
      </c>
      <c r="AF1466" s="748" t="s">
        <v>275</v>
      </c>
      <c r="AG1466" s="684" t="s">
        <v>275</v>
      </c>
      <c r="AH1466" s="749" t="s">
        <v>275</v>
      </c>
      <c r="AI1466" s="687" t="s">
        <v>275</v>
      </c>
      <c r="AJ1466" s="94"/>
    </row>
    <row r="1467" spans="1:36" ht="26" outlineLevel="1" x14ac:dyDescent="0.3">
      <c r="A1467" s="679">
        <v>1450</v>
      </c>
      <c r="B1467" s="680" t="s">
        <v>275</v>
      </c>
      <c r="C1467" s="680" t="s">
        <v>275</v>
      </c>
      <c r="D1467" s="679" t="s">
        <v>275</v>
      </c>
      <c r="E1467" s="764" t="s">
        <v>1229</v>
      </c>
      <c r="F1467" s="682">
        <v>12</v>
      </c>
      <c r="G1467" s="682">
        <v>127</v>
      </c>
      <c r="H1467" s="682">
        <v>1555</v>
      </c>
      <c r="I1467" s="682" t="s">
        <v>275</v>
      </c>
      <c r="J1467" s="683" t="s">
        <v>926</v>
      </c>
      <c r="K1467" s="683">
        <v>3.4583733642049627E-4</v>
      </c>
      <c r="L1467" s="683">
        <v>0</v>
      </c>
      <c r="M1467" s="683">
        <v>0</v>
      </c>
      <c r="N1467" s="683">
        <v>7.2690577720680256E-3</v>
      </c>
      <c r="O1467" s="683">
        <v>2.3581610576498286E-2</v>
      </c>
      <c r="P1467" s="683">
        <v>0</v>
      </c>
      <c r="Q1467" s="683">
        <v>6.0777470915742515E-5</v>
      </c>
      <c r="R1467" s="683">
        <v>7.8501464672792255E-5</v>
      </c>
      <c r="S1467" s="683">
        <v>3.8805263786232891E-2</v>
      </c>
      <c r="T1467" s="683">
        <v>0.12641460562452886</v>
      </c>
      <c r="U1467" s="683">
        <v>0</v>
      </c>
      <c r="V1467" s="683">
        <v>0</v>
      </c>
      <c r="W1467" s="683">
        <v>0</v>
      </c>
      <c r="X1467" s="683">
        <v>0</v>
      </c>
      <c r="Y1467" s="683">
        <v>8.9423418515903453E-5</v>
      </c>
      <c r="Z1467" s="683">
        <v>0</v>
      </c>
      <c r="AA1467" s="683">
        <v>0</v>
      </c>
      <c r="AB1467" s="683" t="s">
        <v>926</v>
      </c>
      <c r="AC1467" s="684" t="s">
        <v>1923</v>
      </c>
      <c r="AD1467" s="746" t="s">
        <v>275</v>
      </c>
      <c r="AE1467" s="747" t="s">
        <v>275</v>
      </c>
      <c r="AF1467" s="748" t="s">
        <v>275</v>
      </c>
      <c r="AG1467" s="684" t="s">
        <v>275</v>
      </c>
      <c r="AH1467" s="749" t="s">
        <v>275</v>
      </c>
      <c r="AI1467" s="687" t="s">
        <v>275</v>
      </c>
      <c r="AJ1467" s="94"/>
    </row>
    <row r="1468" spans="1:36" ht="26" outlineLevel="1" x14ac:dyDescent="0.3">
      <c r="A1468" s="679">
        <v>1451</v>
      </c>
      <c r="B1468" s="680" t="s">
        <v>275</v>
      </c>
      <c r="C1468" s="680" t="s">
        <v>275</v>
      </c>
      <c r="D1468" s="679" t="s">
        <v>275</v>
      </c>
      <c r="E1468" s="764" t="s">
        <v>1230</v>
      </c>
      <c r="F1468" s="682">
        <v>12</v>
      </c>
      <c r="G1468" s="682">
        <v>127</v>
      </c>
      <c r="H1468" s="682">
        <v>1556</v>
      </c>
      <c r="I1468" s="682" t="s">
        <v>275</v>
      </c>
      <c r="J1468" s="683" t="s">
        <v>926</v>
      </c>
      <c r="K1468" s="683">
        <v>2.0612737162836198E-3</v>
      </c>
      <c r="L1468" s="683">
        <v>1.7917830133854042E-2</v>
      </c>
      <c r="M1468" s="683">
        <v>1.6716295370136434E-3</v>
      </c>
      <c r="N1468" s="683">
        <v>0.17174987179865123</v>
      </c>
      <c r="O1468" s="683">
        <v>1.77216100541615E-2</v>
      </c>
      <c r="P1468" s="683">
        <v>1.2090318137475419E-2</v>
      </c>
      <c r="Q1468" s="683">
        <v>0.28451410386041853</v>
      </c>
      <c r="R1468" s="683">
        <v>0.21610956626890968</v>
      </c>
      <c r="S1468" s="683">
        <v>2.6817786058543389E-2</v>
      </c>
      <c r="T1468" s="683">
        <v>0.74827145165142739</v>
      </c>
      <c r="U1468" s="683">
        <v>0.10250365988092684</v>
      </c>
      <c r="V1468" s="683">
        <v>3.3154058848544048E-2</v>
      </c>
      <c r="W1468" s="683">
        <v>1.1515928776626822E-3</v>
      </c>
      <c r="X1468" s="683">
        <v>2.0801768712881701E-3</v>
      </c>
      <c r="Y1468" s="683">
        <v>0.27560701073637972</v>
      </c>
      <c r="Z1468" s="683">
        <v>1.8992277098235054E-3</v>
      </c>
      <c r="AA1468" s="683">
        <v>9.0061678672300083E-2</v>
      </c>
      <c r="AB1468" s="683" t="s">
        <v>926</v>
      </c>
      <c r="AC1468" s="684" t="s">
        <v>1923</v>
      </c>
      <c r="AD1468" s="746" t="s">
        <v>275</v>
      </c>
      <c r="AE1468" s="747" t="s">
        <v>275</v>
      </c>
      <c r="AF1468" s="748" t="s">
        <v>275</v>
      </c>
      <c r="AG1468" s="684" t="s">
        <v>275</v>
      </c>
      <c r="AH1468" s="749" t="s">
        <v>275</v>
      </c>
      <c r="AI1468" s="687" t="s">
        <v>275</v>
      </c>
      <c r="AJ1468" s="94"/>
    </row>
    <row r="1469" spans="1:36" ht="26" outlineLevel="1" x14ac:dyDescent="0.3">
      <c r="A1469" s="679">
        <v>1452</v>
      </c>
      <c r="B1469" s="680" t="s">
        <v>275</v>
      </c>
      <c r="C1469" s="680" t="s">
        <v>275</v>
      </c>
      <c r="D1469" s="679" t="s">
        <v>275</v>
      </c>
      <c r="E1469" s="764" t="s">
        <v>1231</v>
      </c>
      <c r="F1469" s="682">
        <v>12</v>
      </c>
      <c r="G1469" s="682">
        <v>127</v>
      </c>
      <c r="H1469" s="682">
        <v>1557</v>
      </c>
      <c r="I1469" s="682" t="s">
        <v>275</v>
      </c>
      <c r="J1469" s="683" t="s">
        <v>926</v>
      </c>
      <c r="K1469" s="683">
        <v>6.9485689086613889E-6</v>
      </c>
      <c r="L1469" s="683">
        <v>7.7848847378278224E-4</v>
      </c>
      <c r="M1469" s="683">
        <v>5.8691129904190226E-5</v>
      </c>
      <c r="N1469" s="683">
        <v>5.0584626184177264E-3</v>
      </c>
      <c r="O1469" s="683">
        <v>6.8435550128566531E-4</v>
      </c>
      <c r="P1469" s="683">
        <v>8.0004279239197073E-3</v>
      </c>
      <c r="Q1469" s="683">
        <v>1.0334398505445535</v>
      </c>
      <c r="R1469" s="683">
        <v>0.22203976332805356</v>
      </c>
      <c r="S1469" s="683">
        <v>0.11332796926602157</v>
      </c>
      <c r="T1469" s="683">
        <v>0.51119430843930247</v>
      </c>
      <c r="U1469" s="683">
        <v>5.7246365067867754E-2</v>
      </c>
      <c r="V1469" s="683">
        <v>0</v>
      </c>
      <c r="W1469" s="683">
        <v>1.7339344785965933E-5</v>
      </c>
      <c r="X1469" s="683">
        <v>1.901793759911413E-3</v>
      </c>
      <c r="Y1469" s="683">
        <v>0.52560782199293177</v>
      </c>
      <c r="Z1469" s="683">
        <v>5.7304955261988882E-4</v>
      </c>
      <c r="AA1469" s="683">
        <v>0</v>
      </c>
      <c r="AB1469" s="683" t="s">
        <v>926</v>
      </c>
      <c r="AC1469" s="684" t="s">
        <v>1923</v>
      </c>
      <c r="AD1469" s="746" t="s">
        <v>275</v>
      </c>
      <c r="AE1469" s="747" t="s">
        <v>275</v>
      </c>
      <c r="AF1469" s="748" t="s">
        <v>275</v>
      </c>
      <c r="AG1469" s="684" t="s">
        <v>275</v>
      </c>
      <c r="AH1469" s="749" t="s">
        <v>275</v>
      </c>
      <c r="AI1469" s="687" t="s">
        <v>275</v>
      </c>
      <c r="AJ1469" s="94"/>
    </row>
    <row r="1470" spans="1:36" ht="26" outlineLevel="1" x14ac:dyDescent="0.3">
      <c r="A1470" s="679">
        <v>1453</v>
      </c>
      <c r="B1470" s="680" t="s">
        <v>275</v>
      </c>
      <c r="C1470" s="680" t="s">
        <v>275</v>
      </c>
      <c r="D1470" s="679" t="s">
        <v>275</v>
      </c>
      <c r="E1470" s="764" t="s">
        <v>1232</v>
      </c>
      <c r="F1470" s="682">
        <v>12</v>
      </c>
      <c r="G1470" s="682">
        <v>127</v>
      </c>
      <c r="H1470" s="682">
        <v>1563</v>
      </c>
      <c r="I1470" s="682" t="s">
        <v>275</v>
      </c>
      <c r="J1470" s="683" t="s">
        <v>925</v>
      </c>
      <c r="K1470" s="683">
        <v>8.779469280470524E-4</v>
      </c>
      <c r="L1470" s="683">
        <v>1.6416419010517182E-2</v>
      </c>
      <c r="M1470" s="683">
        <v>2.7415087395826951E-3</v>
      </c>
      <c r="N1470" s="683">
        <v>7.5223490870993309E-2</v>
      </c>
      <c r="O1470" s="683">
        <v>2.0425514794053596E-2</v>
      </c>
      <c r="P1470" s="683">
        <v>5.5194575277959478E-3</v>
      </c>
      <c r="Q1470" s="683">
        <v>0.49762702627656896</v>
      </c>
      <c r="R1470" s="683">
        <v>0.65023149199226393</v>
      </c>
      <c r="S1470" s="683">
        <v>4.3355072818558299E-2</v>
      </c>
      <c r="T1470" s="683">
        <v>0.69052821517115959</v>
      </c>
      <c r="U1470" s="683">
        <v>0.90531308201960625</v>
      </c>
      <c r="V1470" s="683">
        <v>0.43446431791912782</v>
      </c>
      <c r="W1470" s="683">
        <v>7.2353122286737399E-4</v>
      </c>
      <c r="X1470" s="683">
        <v>9.9342692358576797E-3</v>
      </c>
      <c r="Y1470" s="683">
        <v>0.18364344417136819</v>
      </c>
      <c r="Z1470" s="683">
        <v>6.0699769376757915E-4</v>
      </c>
      <c r="AA1470" s="683">
        <v>0.18093500870903997</v>
      </c>
      <c r="AB1470" s="683" t="s">
        <v>925</v>
      </c>
      <c r="AC1470" s="684" t="s">
        <v>1923</v>
      </c>
      <c r="AD1470" s="746" t="s">
        <v>275</v>
      </c>
      <c r="AE1470" s="747" t="s">
        <v>275</v>
      </c>
      <c r="AF1470" s="748" t="s">
        <v>275</v>
      </c>
      <c r="AG1470" s="684" t="s">
        <v>275</v>
      </c>
      <c r="AH1470" s="749" t="s">
        <v>275</v>
      </c>
      <c r="AI1470" s="687" t="s">
        <v>275</v>
      </c>
      <c r="AJ1470" s="94"/>
    </row>
    <row r="1471" spans="1:36" ht="26" outlineLevel="1" x14ac:dyDescent="0.3">
      <c r="A1471" s="679">
        <v>1454</v>
      </c>
      <c r="B1471" s="680" t="s">
        <v>275</v>
      </c>
      <c r="C1471" s="680" t="s">
        <v>275</v>
      </c>
      <c r="D1471" s="679" t="s">
        <v>275</v>
      </c>
      <c r="E1471" s="764" t="s">
        <v>1233</v>
      </c>
      <c r="F1471" s="682">
        <v>12</v>
      </c>
      <c r="G1471" s="682">
        <v>127</v>
      </c>
      <c r="H1471" s="682">
        <v>1564</v>
      </c>
      <c r="I1471" s="682" t="s">
        <v>275</v>
      </c>
      <c r="J1471" s="683" t="s">
        <v>926</v>
      </c>
      <c r="K1471" s="683">
        <v>2.1749741943383685E-4</v>
      </c>
      <c r="L1471" s="683">
        <v>1.5551674029219236E-3</v>
      </c>
      <c r="M1471" s="683">
        <v>0</v>
      </c>
      <c r="N1471" s="683">
        <v>1.0018295969094495E-3</v>
      </c>
      <c r="O1471" s="683">
        <v>1.0916425905426528E-3</v>
      </c>
      <c r="P1471" s="683">
        <v>6.5527759423704781E-4</v>
      </c>
      <c r="Q1471" s="683">
        <v>7.0447310474674604E-2</v>
      </c>
      <c r="R1471" s="683">
        <v>7.2527937697757297E-2</v>
      </c>
      <c r="S1471" s="683">
        <v>6.5376868182486243E-3</v>
      </c>
      <c r="T1471" s="683">
        <v>2.921530675441095E-2</v>
      </c>
      <c r="U1471" s="683">
        <v>7.8770281789072555E-2</v>
      </c>
      <c r="V1471" s="683">
        <v>0</v>
      </c>
      <c r="W1471" s="683">
        <v>1.7616193111621767E-4</v>
      </c>
      <c r="X1471" s="683">
        <v>9.6896257775086692E-5</v>
      </c>
      <c r="Y1471" s="683">
        <v>1.7518247323377284E-2</v>
      </c>
      <c r="Z1471" s="683">
        <v>0</v>
      </c>
      <c r="AA1471" s="683">
        <v>0</v>
      </c>
      <c r="AB1471" s="683" t="s">
        <v>926</v>
      </c>
      <c r="AC1471" s="684" t="s">
        <v>1923</v>
      </c>
      <c r="AD1471" s="746" t="s">
        <v>275</v>
      </c>
      <c r="AE1471" s="747" t="s">
        <v>275</v>
      </c>
      <c r="AF1471" s="748" t="s">
        <v>275</v>
      </c>
      <c r="AG1471" s="684" t="s">
        <v>275</v>
      </c>
      <c r="AH1471" s="749" t="s">
        <v>275</v>
      </c>
      <c r="AI1471" s="687" t="s">
        <v>275</v>
      </c>
      <c r="AJ1471" s="94"/>
    </row>
    <row r="1472" spans="1:36" ht="26" outlineLevel="1" x14ac:dyDescent="0.3">
      <c r="A1472" s="679">
        <v>1455</v>
      </c>
      <c r="B1472" s="680" t="s">
        <v>275</v>
      </c>
      <c r="C1472" s="680" t="s">
        <v>275</v>
      </c>
      <c r="D1472" s="679" t="s">
        <v>275</v>
      </c>
      <c r="E1472" s="764" t="s">
        <v>1234</v>
      </c>
      <c r="F1472" s="682">
        <v>12</v>
      </c>
      <c r="G1472" s="682">
        <v>127</v>
      </c>
      <c r="H1472" s="682">
        <v>1565</v>
      </c>
      <c r="I1472" s="682" t="s">
        <v>275</v>
      </c>
      <c r="J1472" s="683" t="s">
        <v>926</v>
      </c>
      <c r="K1472" s="683">
        <v>4.7643303686421601E-4</v>
      </c>
      <c r="L1472" s="683">
        <v>3.0957246413215803E-2</v>
      </c>
      <c r="M1472" s="683">
        <v>1.1854945923827948E-3</v>
      </c>
      <c r="N1472" s="683">
        <v>3.8230779168084789E-2</v>
      </c>
      <c r="O1472" s="683">
        <v>1.7571586371489412E-2</v>
      </c>
      <c r="P1472" s="683">
        <v>2.190097373122138E-3</v>
      </c>
      <c r="Q1472" s="683">
        <v>0.42647825776573539</v>
      </c>
      <c r="R1472" s="683">
        <v>0.89122319328406219</v>
      </c>
      <c r="S1472" s="683">
        <v>9.0321301404127863E-2</v>
      </c>
      <c r="T1472" s="683">
        <v>0.63054108279079479</v>
      </c>
      <c r="U1472" s="683">
        <v>0.22585041876378872</v>
      </c>
      <c r="V1472" s="683">
        <v>2.0846838583532239E-2</v>
      </c>
      <c r="W1472" s="683">
        <v>1.3190517012774533E-3</v>
      </c>
      <c r="X1472" s="683">
        <v>6.4933692950688176E-4</v>
      </c>
      <c r="Y1472" s="683">
        <v>9.317848426677168E-2</v>
      </c>
      <c r="Z1472" s="683">
        <v>1.3357277647644116E-3</v>
      </c>
      <c r="AA1472" s="683">
        <v>6.2319465152707747E-2</v>
      </c>
      <c r="AB1472" s="683" t="s">
        <v>926</v>
      </c>
      <c r="AC1472" s="684" t="s">
        <v>1923</v>
      </c>
      <c r="AD1472" s="746" t="s">
        <v>275</v>
      </c>
      <c r="AE1472" s="747" t="s">
        <v>275</v>
      </c>
      <c r="AF1472" s="748" t="s">
        <v>275</v>
      </c>
      <c r="AG1472" s="684" t="s">
        <v>275</v>
      </c>
      <c r="AH1472" s="749" t="s">
        <v>275</v>
      </c>
      <c r="AI1472" s="687" t="s">
        <v>275</v>
      </c>
      <c r="AJ1472" s="94"/>
    </row>
    <row r="1473" spans="1:36" ht="26" outlineLevel="1" x14ac:dyDescent="0.3">
      <c r="A1473" s="679">
        <v>1456</v>
      </c>
      <c r="B1473" s="680" t="s">
        <v>275</v>
      </c>
      <c r="C1473" s="680" t="s">
        <v>275</v>
      </c>
      <c r="D1473" s="679" t="s">
        <v>275</v>
      </c>
      <c r="E1473" s="764" t="s">
        <v>1236</v>
      </c>
      <c r="F1473" s="682">
        <v>12</v>
      </c>
      <c r="G1473" s="682">
        <v>127</v>
      </c>
      <c r="H1473" s="682">
        <v>1571</v>
      </c>
      <c r="I1473" s="682" t="s">
        <v>275</v>
      </c>
      <c r="J1473" s="683" t="s">
        <v>925</v>
      </c>
      <c r="K1473" s="683">
        <v>2.9420222155765438E-2</v>
      </c>
      <c r="L1473" s="683">
        <v>8.2750363674282942E-2</v>
      </c>
      <c r="M1473" s="683">
        <v>3.1314088802788631E-2</v>
      </c>
      <c r="N1473" s="683">
        <v>0.11325475039080389</v>
      </c>
      <c r="O1473" s="683">
        <v>0.12284385557963758</v>
      </c>
      <c r="P1473" s="683">
        <v>0.3612786390439231</v>
      </c>
      <c r="Q1473" s="683">
        <v>0.45815279498279238</v>
      </c>
      <c r="R1473" s="683">
        <v>1.65643118445385</v>
      </c>
      <c r="S1473" s="683">
        <v>0.40475545897957493</v>
      </c>
      <c r="T1473" s="683">
        <v>2.056445630750193</v>
      </c>
      <c r="U1473" s="683">
        <v>0.2302557971145287</v>
      </c>
      <c r="V1473" s="683">
        <v>3.9596318812987745E-2</v>
      </c>
      <c r="W1473" s="683">
        <v>3.457497043281973E-3</v>
      </c>
      <c r="X1473" s="683">
        <v>7.7941252301704737E-3</v>
      </c>
      <c r="Y1473" s="683">
        <v>0.71488077476235468</v>
      </c>
      <c r="Z1473" s="683">
        <v>3.4687316660751607E-4</v>
      </c>
      <c r="AA1473" s="683">
        <v>0.10775236555435906</v>
      </c>
      <c r="AB1473" s="683" t="s">
        <v>925</v>
      </c>
      <c r="AC1473" s="684" t="s">
        <v>1923</v>
      </c>
      <c r="AD1473" s="746" t="s">
        <v>275</v>
      </c>
      <c r="AE1473" s="747" t="s">
        <v>275</v>
      </c>
      <c r="AF1473" s="748" t="s">
        <v>275</v>
      </c>
      <c r="AG1473" s="684" t="s">
        <v>275</v>
      </c>
      <c r="AH1473" s="749" t="s">
        <v>275</v>
      </c>
      <c r="AI1473" s="687" t="s">
        <v>275</v>
      </c>
      <c r="AJ1473" s="94"/>
    </row>
    <row r="1474" spans="1:36" ht="26" outlineLevel="1" x14ac:dyDescent="0.3">
      <c r="A1474" s="679">
        <v>1457</v>
      </c>
      <c r="B1474" s="680" t="s">
        <v>275</v>
      </c>
      <c r="C1474" s="680" t="s">
        <v>275</v>
      </c>
      <c r="D1474" s="679" t="s">
        <v>275</v>
      </c>
      <c r="E1474" s="764" t="s">
        <v>1237</v>
      </c>
      <c r="F1474" s="682">
        <v>12</v>
      </c>
      <c r="G1474" s="682">
        <v>127</v>
      </c>
      <c r="H1474" s="682">
        <v>1572</v>
      </c>
      <c r="I1474" s="682" t="s">
        <v>275</v>
      </c>
      <c r="J1474" s="683" t="s">
        <v>926</v>
      </c>
      <c r="K1474" s="683">
        <v>1.4635878782992421E-4</v>
      </c>
      <c r="L1474" s="683">
        <v>8.0055236017396482E-3</v>
      </c>
      <c r="M1474" s="683">
        <v>4.2472341298908449E-5</v>
      </c>
      <c r="N1474" s="683">
        <v>8.6103016412021486E-4</v>
      </c>
      <c r="O1474" s="683">
        <v>4.4097894750825435E-3</v>
      </c>
      <c r="P1474" s="683">
        <v>6.8941354962726246E-3</v>
      </c>
      <c r="Q1474" s="683">
        <v>4.6506309759377492E-3</v>
      </c>
      <c r="R1474" s="683">
        <v>1.7569186120517256E-2</v>
      </c>
      <c r="S1474" s="683">
        <v>3.6889081690597549E-2</v>
      </c>
      <c r="T1474" s="683">
        <v>0.22821554642898279</v>
      </c>
      <c r="U1474" s="683">
        <v>8.5570082941666941E-3</v>
      </c>
      <c r="V1474" s="683">
        <v>0</v>
      </c>
      <c r="W1474" s="683">
        <v>6.0205794641901636E-6</v>
      </c>
      <c r="X1474" s="683">
        <v>7.932799865953747E-3</v>
      </c>
      <c r="Y1474" s="683">
        <v>1.1326774530671706E-2</v>
      </c>
      <c r="Z1474" s="683">
        <v>0</v>
      </c>
      <c r="AA1474" s="683">
        <v>0</v>
      </c>
      <c r="AB1474" s="683" t="s">
        <v>926</v>
      </c>
      <c r="AC1474" s="684" t="s">
        <v>1923</v>
      </c>
      <c r="AD1474" s="746" t="s">
        <v>275</v>
      </c>
      <c r="AE1474" s="747" t="s">
        <v>275</v>
      </c>
      <c r="AF1474" s="748" t="s">
        <v>275</v>
      </c>
      <c r="AG1474" s="684" t="s">
        <v>275</v>
      </c>
      <c r="AH1474" s="749" t="s">
        <v>275</v>
      </c>
      <c r="AI1474" s="687" t="s">
        <v>275</v>
      </c>
      <c r="AJ1474" s="94"/>
    </row>
    <row r="1475" spans="1:36" ht="26" outlineLevel="1" x14ac:dyDescent="0.3">
      <c r="A1475" s="679">
        <v>1458</v>
      </c>
      <c r="B1475" s="680" t="s">
        <v>275</v>
      </c>
      <c r="C1475" s="680" t="s">
        <v>275</v>
      </c>
      <c r="D1475" s="679" t="s">
        <v>275</v>
      </c>
      <c r="E1475" s="764" t="s">
        <v>1239</v>
      </c>
      <c r="F1475" s="682">
        <v>12</v>
      </c>
      <c r="G1475" s="682">
        <v>127</v>
      </c>
      <c r="H1475" s="682">
        <v>1588</v>
      </c>
      <c r="I1475" s="682" t="s">
        <v>275</v>
      </c>
      <c r="J1475" s="683" t="s">
        <v>926</v>
      </c>
      <c r="K1475" s="683">
        <v>8.0724885732732504E-6</v>
      </c>
      <c r="L1475" s="683">
        <v>0</v>
      </c>
      <c r="M1475" s="683">
        <v>2.4138222852506728E-3</v>
      </c>
      <c r="N1475" s="683">
        <v>7.7988755466563541E-4</v>
      </c>
      <c r="O1475" s="683">
        <v>2.7460019195437503E-3</v>
      </c>
      <c r="P1475" s="683">
        <v>0</v>
      </c>
      <c r="Q1475" s="683">
        <v>0</v>
      </c>
      <c r="R1475" s="683">
        <v>0</v>
      </c>
      <c r="S1475" s="683">
        <v>1.4722587194638101E-2</v>
      </c>
      <c r="T1475" s="683">
        <v>0.1224146165138776</v>
      </c>
      <c r="U1475" s="683">
        <v>0</v>
      </c>
      <c r="V1475" s="683">
        <v>0</v>
      </c>
      <c r="W1475" s="683">
        <v>6.4777627901724735E-5</v>
      </c>
      <c r="X1475" s="683">
        <v>2.6315635604136103E-2</v>
      </c>
      <c r="Y1475" s="683">
        <v>0</v>
      </c>
      <c r="Z1475" s="683">
        <v>0</v>
      </c>
      <c r="AA1475" s="683">
        <v>0</v>
      </c>
      <c r="AB1475" s="683" t="s">
        <v>926</v>
      </c>
      <c r="AC1475" s="684" t="s">
        <v>1923</v>
      </c>
      <c r="AD1475" s="746" t="s">
        <v>275</v>
      </c>
      <c r="AE1475" s="747" t="s">
        <v>275</v>
      </c>
      <c r="AF1475" s="748" t="s">
        <v>275</v>
      </c>
      <c r="AG1475" s="684" t="s">
        <v>275</v>
      </c>
      <c r="AH1475" s="749" t="s">
        <v>275</v>
      </c>
      <c r="AI1475" s="687" t="s">
        <v>275</v>
      </c>
      <c r="AJ1475" s="94"/>
    </row>
    <row r="1476" spans="1:36" ht="26" outlineLevel="1" x14ac:dyDescent="0.3">
      <c r="A1476" s="679">
        <v>1459</v>
      </c>
      <c r="B1476" s="680" t="s">
        <v>275</v>
      </c>
      <c r="C1476" s="680" t="s">
        <v>275</v>
      </c>
      <c r="D1476" s="679" t="s">
        <v>275</v>
      </c>
      <c r="E1476" s="764" t="s">
        <v>1240</v>
      </c>
      <c r="F1476" s="682">
        <v>12</v>
      </c>
      <c r="G1476" s="682">
        <v>127</v>
      </c>
      <c r="H1476" s="682">
        <v>1590</v>
      </c>
      <c r="I1476" s="682" t="s">
        <v>275</v>
      </c>
      <c r="J1476" s="683" t="s">
        <v>926</v>
      </c>
      <c r="K1476" s="683">
        <v>4.1694442208646448E-5</v>
      </c>
      <c r="L1476" s="683">
        <v>3.5771112688416751E-3</v>
      </c>
      <c r="M1476" s="683">
        <v>1.3402984782946449E-4</v>
      </c>
      <c r="N1476" s="683">
        <v>2.2232884349991312E-3</v>
      </c>
      <c r="O1476" s="683">
        <v>3.3410985150623664E-4</v>
      </c>
      <c r="P1476" s="683">
        <v>1.6991376361517854E-3</v>
      </c>
      <c r="Q1476" s="683">
        <v>7.509598845841095E-2</v>
      </c>
      <c r="R1476" s="683">
        <v>3.5680661168090662E-2</v>
      </c>
      <c r="S1476" s="683">
        <v>3.3623741838904537E-3</v>
      </c>
      <c r="T1476" s="683">
        <v>2.3714155042473331E-2</v>
      </c>
      <c r="U1476" s="683">
        <v>5.9908735677682887E-2</v>
      </c>
      <c r="V1476" s="683">
        <v>0</v>
      </c>
      <c r="W1476" s="683">
        <v>0</v>
      </c>
      <c r="X1476" s="683">
        <v>7.6970990176485554E-4</v>
      </c>
      <c r="Y1476" s="683">
        <v>3.0831926429664168E-2</v>
      </c>
      <c r="Z1476" s="683">
        <v>0</v>
      </c>
      <c r="AA1476" s="683">
        <v>0</v>
      </c>
      <c r="AB1476" s="683" t="s">
        <v>926</v>
      </c>
      <c r="AC1476" s="684" t="s">
        <v>1923</v>
      </c>
      <c r="AD1476" s="746" t="s">
        <v>275</v>
      </c>
      <c r="AE1476" s="747" t="s">
        <v>275</v>
      </c>
      <c r="AF1476" s="748" t="s">
        <v>275</v>
      </c>
      <c r="AG1476" s="684" t="s">
        <v>275</v>
      </c>
      <c r="AH1476" s="749" t="s">
        <v>275</v>
      </c>
      <c r="AI1476" s="687" t="s">
        <v>275</v>
      </c>
      <c r="AJ1476" s="94"/>
    </row>
    <row r="1477" spans="1:36" ht="26" outlineLevel="1" x14ac:dyDescent="0.3">
      <c r="A1477" s="679">
        <v>1460</v>
      </c>
      <c r="B1477" s="680" t="s">
        <v>275</v>
      </c>
      <c r="C1477" s="680" t="s">
        <v>275</v>
      </c>
      <c r="D1477" s="679" t="s">
        <v>275</v>
      </c>
      <c r="E1477" s="764" t="s">
        <v>1242</v>
      </c>
      <c r="F1477" s="682">
        <v>12</v>
      </c>
      <c r="G1477" s="682">
        <v>127</v>
      </c>
      <c r="H1477" s="682">
        <v>9044</v>
      </c>
      <c r="I1477" s="682" t="s">
        <v>275</v>
      </c>
      <c r="J1477" s="683" t="s">
        <v>926</v>
      </c>
      <c r="K1477" s="683">
        <v>4.1908449325912041E-5</v>
      </c>
      <c r="L1477" s="683">
        <v>0</v>
      </c>
      <c r="M1477" s="683">
        <v>0</v>
      </c>
      <c r="N1477" s="683">
        <v>9.6074477557455424E-3</v>
      </c>
      <c r="O1477" s="683">
        <v>6.3081406541569071E-4</v>
      </c>
      <c r="P1477" s="683">
        <v>2.2192325248601492E-2</v>
      </c>
      <c r="Q1477" s="683">
        <v>1.8066436853051077E-4</v>
      </c>
      <c r="R1477" s="683">
        <v>1.2145740891885466</v>
      </c>
      <c r="S1477" s="683">
        <v>3.9382951059469436E-2</v>
      </c>
      <c r="T1477" s="683">
        <v>0.43270332739563711</v>
      </c>
      <c r="U1477" s="683">
        <v>0</v>
      </c>
      <c r="V1477" s="683">
        <v>0</v>
      </c>
      <c r="W1477" s="683">
        <v>0</v>
      </c>
      <c r="X1477" s="683">
        <v>0</v>
      </c>
      <c r="Y1477" s="683">
        <v>1.5670847206347156E-2</v>
      </c>
      <c r="Z1477" s="683">
        <v>0</v>
      </c>
      <c r="AA1477" s="683">
        <v>0</v>
      </c>
      <c r="AB1477" s="683" t="s">
        <v>926</v>
      </c>
      <c r="AC1477" s="684" t="s">
        <v>1923</v>
      </c>
      <c r="AD1477" s="746" t="s">
        <v>275</v>
      </c>
      <c r="AE1477" s="747" t="s">
        <v>275</v>
      </c>
      <c r="AF1477" s="748" t="s">
        <v>275</v>
      </c>
      <c r="AG1477" s="684" t="s">
        <v>275</v>
      </c>
      <c r="AH1477" s="749" t="s">
        <v>275</v>
      </c>
      <c r="AI1477" s="687" t="s">
        <v>275</v>
      </c>
      <c r="AJ1477" s="94"/>
    </row>
    <row r="1478" spans="1:36" ht="52" outlineLevel="1" x14ac:dyDescent="0.3">
      <c r="A1478" s="679">
        <v>1461</v>
      </c>
      <c r="B1478" s="680" t="s">
        <v>275</v>
      </c>
      <c r="C1478" s="680" t="s">
        <v>275</v>
      </c>
      <c r="D1478" s="679" t="s">
        <v>275</v>
      </c>
      <c r="E1478" s="743" t="s">
        <v>4121</v>
      </c>
      <c r="F1478" s="744">
        <v>13</v>
      </c>
      <c r="G1478" s="744">
        <v>131</v>
      </c>
      <c r="H1478" s="744">
        <v>633</v>
      </c>
      <c r="I1478" s="744">
        <v>633</v>
      </c>
      <c r="J1478" s="745" t="s">
        <v>926</v>
      </c>
      <c r="K1478" s="745">
        <v>6.733366417849477</v>
      </c>
      <c r="L1478" s="745">
        <v>56.307135331773914</v>
      </c>
      <c r="M1478" s="745">
        <v>1.8801953151823543</v>
      </c>
      <c r="N1478" s="745">
        <v>15.106933571684134</v>
      </c>
      <c r="O1478" s="745">
        <v>0.88072976922526247</v>
      </c>
      <c r="P1478" s="745">
        <v>2.5265429825094539</v>
      </c>
      <c r="Q1478" s="745">
        <v>21.271031256309257</v>
      </c>
      <c r="R1478" s="745">
        <v>3.2713656478702999</v>
      </c>
      <c r="S1478" s="745">
        <v>0.7879026964306578</v>
      </c>
      <c r="T1478" s="745">
        <v>28.285167377135437</v>
      </c>
      <c r="U1478" s="745">
        <v>28.469860727295188</v>
      </c>
      <c r="V1478" s="745">
        <v>26.380206375945257</v>
      </c>
      <c r="W1478" s="745">
        <v>0.84075211880503553</v>
      </c>
      <c r="X1478" s="745">
        <v>6.5215586118420807</v>
      </c>
      <c r="Y1478" s="745">
        <v>39.592216737403831</v>
      </c>
      <c r="Z1478" s="745">
        <v>6.2451873200650319</v>
      </c>
      <c r="AA1478" s="745">
        <v>27.775674695143564</v>
      </c>
      <c r="AB1478" s="745" t="s">
        <v>926</v>
      </c>
      <c r="AC1478" s="684" t="s">
        <v>1923</v>
      </c>
      <c r="AD1478" s="746" t="s">
        <v>275</v>
      </c>
      <c r="AE1478" s="747" t="s">
        <v>275</v>
      </c>
      <c r="AF1478" s="748" t="s">
        <v>275</v>
      </c>
      <c r="AG1478" s="684" t="s">
        <v>275</v>
      </c>
      <c r="AH1478" s="749" t="s">
        <v>275</v>
      </c>
      <c r="AI1478" s="687" t="s">
        <v>275</v>
      </c>
      <c r="AJ1478" s="94"/>
    </row>
    <row r="1479" spans="1:36" ht="39" outlineLevel="1" x14ac:dyDescent="0.3">
      <c r="A1479" s="679">
        <v>1462</v>
      </c>
      <c r="B1479" s="680" t="s">
        <v>275</v>
      </c>
      <c r="C1479" s="680" t="s">
        <v>275</v>
      </c>
      <c r="D1479" s="679" t="s">
        <v>275</v>
      </c>
      <c r="E1479" s="743" t="s">
        <v>4122</v>
      </c>
      <c r="F1479" s="744">
        <v>13</v>
      </c>
      <c r="G1479" s="744">
        <v>131</v>
      </c>
      <c r="H1479" s="744">
        <v>634</v>
      </c>
      <c r="I1479" s="744">
        <v>634</v>
      </c>
      <c r="J1479" s="745" t="s">
        <v>926</v>
      </c>
      <c r="K1479" s="745">
        <v>0.97585227844069522</v>
      </c>
      <c r="L1479" s="745">
        <v>18.311838189936388</v>
      </c>
      <c r="M1479" s="745">
        <v>1.1493880913769845</v>
      </c>
      <c r="N1479" s="745">
        <v>2.1056972912078602</v>
      </c>
      <c r="O1479" s="745">
        <v>5.0191191060651832</v>
      </c>
      <c r="P1479" s="745">
        <v>2.0307993027951592</v>
      </c>
      <c r="Q1479" s="745">
        <v>6.9504819328255554</v>
      </c>
      <c r="R1479" s="745">
        <v>12.607776232214517</v>
      </c>
      <c r="S1479" s="745">
        <v>10.44402355836389</v>
      </c>
      <c r="T1479" s="745">
        <v>19.125384490828903</v>
      </c>
      <c r="U1479" s="745">
        <v>6.6043494487192831</v>
      </c>
      <c r="V1479" s="745">
        <v>16.71268342828138</v>
      </c>
      <c r="W1479" s="745">
        <v>1.2550190144556366</v>
      </c>
      <c r="X1479" s="745">
        <v>1.432556747176291</v>
      </c>
      <c r="Y1479" s="745">
        <v>16.067881372208795</v>
      </c>
      <c r="Z1479" s="745">
        <v>0.71887292904994049</v>
      </c>
      <c r="AA1479" s="745">
        <v>1.943692358809946</v>
      </c>
      <c r="AB1479" s="745" t="s">
        <v>926</v>
      </c>
      <c r="AC1479" s="684" t="s">
        <v>1923</v>
      </c>
      <c r="AD1479" s="746" t="s">
        <v>275</v>
      </c>
      <c r="AE1479" s="747" t="s">
        <v>275</v>
      </c>
      <c r="AF1479" s="748" t="s">
        <v>275</v>
      </c>
      <c r="AG1479" s="684" t="s">
        <v>275</v>
      </c>
      <c r="AH1479" s="749" t="s">
        <v>275</v>
      </c>
      <c r="AI1479" s="687" t="s">
        <v>275</v>
      </c>
      <c r="AJ1479" s="94"/>
    </row>
    <row r="1480" spans="1:36" ht="39" outlineLevel="1" x14ac:dyDescent="0.3">
      <c r="A1480" s="679">
        <v>1463</v>
      </c>
      <c r="B1480" s="680" t="s">
        <v>275</v>
      </c>
      <c r="C1480" s="680" t="s">
        <v>275</v>
      </c>
      <c r="D1480" s="681" t="s">
        <v>275</v>
      </c>
      <c r="E1480" s="681" t="s">
        <v>4123</v>
      </c>
      <c r="F1480" s="682">
        <v>15</v>
      </c>
      <c r="G1480" s="682">
        <v>151</v>
      </c>
      <c r="H1480" s="682">
        <v>632</v>
      </c>
      <c r="I1480" s="682">
        <v>632</v>
      </c>
      <c r="J1480" s="683" t="s">
        <v>926</v>
      </c>
      <c r="K1480" s="683">
        <v>2.6923002276643994E-3</v>
      </c>
      <c r="L1480" s="683">
        <v>0</v>
      </c>
      <c r="M1480" s="683">
        <v>0</v>
      </c>
      <c r="N1480" s="683">
        <v>0</v>
      </c>
      <c r="O1480" s="683">
        <v>0</v>
      </c>
      <c r="P1480" s="683">
        <v>0</v>
      </c>
      <c r="Q1480" s="683">
        <v>0</v>
      </c>
      <c r="R1480" s="683">
        <v>0</v>
      </c>
      <c r="S1480" s="683">
        <v>0</v>
      </c>
      <c r="T1480" s="683">
        <v>0</v>
      </c>
      <c r="U1480" s="683">
        <v>0</v>
      </c>
      <c r="V1480" s="683">
        <v>0</v>
      </c>
      <c r="W1480" s="683">
        <v>0</v>
      </c>
      <c r="X1480" s="683">
        <v>0</v>
      </c>
      <c r="Y1480" s="683">
        <v>0</v>
      </c>
      <c r="Z1480" s="683">
        <v>0</v>
      </c>
      <c r="AA1480" s="683">
        <v>0</v>
      </c>
      <c r="AB1480" s="683" t="s">
        <v>926</v>
      </c>
      <c r="AC1480" s="684" t="s">
        <v>1923</v>
      </c>
      <c r="AD1480" s="746" t="s">
        <v>275</v>
      </c>
      <c r="AE1480" s="747" t="s">
        <v>275</v>
      </c>
      <c r="AF1480" s="748" t="s">
        <v>275</v>
      </c>
      <c r="AG1480" s="684" t="s">
        <v>275</v>
      </c>
      <c r="AH1480" s="749" t="s">
        <v>275</v>
      </c>
      <c r="AI1480" s="687" t="s">
        <v>275</v>
      </c>
      <c r="AJ1480" s="94"/>
    </row>
    <row r="1481" spans="1:36" ht="52" outlineLevel="1" x14ac:dyDescent="0.3">
      <c r="A1481" s="679">
        <v>1464</v>
      </c>
      <c r="B1481" s="680" t="s">
        <v>275</v>
      </c>
      <c r="C1481" s="680" t="s">
        <v>275</v>
      </c>
      <c r="D1481" s="679" t="s">
        <v>275</v>
      </c>
      <c r="E1481" s="743" t="s">
        <v>4124</v>
      </c>
      <c r="F1481" s="744">
        <v>16</v>
      </c>
      <c r="G1481" s="744">
        <v>160</v>
      </c>
      <c r="H1481" s="744">
        <v>631</v>
      </c>
      <c r="I1481" s="744">
        <v>631</v>
      </c>
      <c r="J1481" s="745" t="s">
        <v>925</v>
      </c>
      <c r="K1481" s="745">
        <v>0.23178399371856742</v>
      </c>
      <c r="L1481" s="745">
        <v>39.676060545804418</v>
      </c>
      <c r="M1481" s="745">
        <v>0.497353017923715</v>
      </c>
      <c r="N1481" s="745">
        <v>7.4301002812592527</v>
      </c>
      <c r="O1481" s="745">
        <v>0.60393112462687382</v>
      </c>
      <c r="P1481" s="745">
        <v>0.21532779313605141</v>
      </c>
      <c r="Q1481" s="745">
        <v>44.282382980015996</v>
      </c>
      <c r="R1481" s="745">
        <v>2.2747093818670656</v>
      </c>
      <c r="S1481" s="745">
        <v>1.3010801395057827</v>
      </c>
      <c r="T1481" s="745">
        <v>14.542223657426227</v>
      </c>
      <c r="U1481" s="745">
        <v>925.02737050108556</v>
      </c>
      <c r="V1481" s="745">
        <v>1.3601029296613762</v>
      </c>
      <c r="W1481" s="745">
        <v>0.35860738347150045</v>
      </c>
      <c r="X1481" s="745">
        <v>0.21926572070529188</v>
      </c>
      <c r="Y1481" s="745">
        <v>4.5845722296758895</v>
      </c>
      <c r="Z1481" s="745">
        <v>0.10365261866873085</v>
      </c>
      <c r="AA1481" s="745">
        <v>6.0896459036856081</v>
      </c>
      <c r="AB1481" s="745" t="s">
        <v>925</v>
      </c>
      <c r="AC1481" s="684" t="s">
        <v>1923</v>
      </c>
      <c r="AD1481" s="746" t="s">
        <v>275</v>
      </c>
      <c r="AE1481" s="747" t="s">
        <v>275</v>
      </c>
      <c r="AF1481" s="748" t="s">
        <v>275</v>
      </c>
      <c r="AG1481" s="684" t="s">
        <v>275</v>
      </c>
      <c r="AH1481" s="749" t="s">
        <v>275</v>
      </c>
      <c r="AI1481" s="687" t="s">
        <v>275</v>
      </c>
      <c r="AJ1481" s="94"/>
    </row>
    <row r="1482" spans="1:36" ht="26" outlineLevel="1" x14ac:dyDescent="0.3">
      <c r="A1482" s="679">
        <v>1465</v>
      </c>
      <c r="B1482" s="680" t="s">
        <v>275</v>
      </c>
      <c r="C1482" s="680" t="s">
        <v>275</v>
      </c>
      <c r="D1482" s="679" t="s">
        <v>275</v>
      </c>
      <c r="E1482" s="681" t="s">
        <v>4125</v>
      </c>
      <c r="F1482" s="682">
        <v>19</v>
      </c>
      <c r="G1482" s="682">
        <v>190</v>
      </c>
      <c r="H1482" s="682">
        <v>1232</v>
      </c>
      <c r="I1482" s="682">
        <v>1232</v>
      </c>
      <c r="J1482" s="683" t="s">
        <v>926</v>
      </c>
      <c r="K1482" s="683">
        <v>1.0259259035360204</v>
      </c>
      <c r="L1482" s="683">
        <v>3.6930620946982726</v>
      </c>
      <c r="M1482" s="683">
        <v>1.2467084974212521</v>
      </c>
      <c r="N1482" s="683">
        <v>13.3767046016746</v>
      </c>
      <c r="O1482" s="683">
        <v>0.62390188642013678</v>
      </c>
      <c r="P1482" s="683">
        <v>0.87877486308794295</v>
      </c>
      <c r="Q1482" s="683">
        <v>16.533879529606864</v>
      </c>
      <c r="R1482" s="683">
        <v>1.3662346102358478</v>
      </c>
      <c r="S1482" s="683">
        <v>0.5224076572538785</v>
      </c>
      <c r="T1482" s="683">
        <v>2.8593786969172168</v>
      </c>
      <c r="U1482" s="683">
        <v>0</v>
      </c>
      <c r="V1482" s="683">
        <v>37.082749736633502</v>
      </c>
      <c r="W1482" s="683">
        <v>0.97764362346656253</v>
      </c>
      <c r="X1482" s="683">
        <v>1.5780397495441447</v>
      </c>
      <c r="Y1482" s="683">
        <v>6.0554008882840265</v>
      </c>
      <c r="Z1482" s="683">
        <v>0.93527883512339682</v>
      </c>
      <c r="AA1482" s="683">
        <v>21.855077780204173</v>
      </c>
      <c r="AB1482" s="683" t="s">
        <v>926</v>
      </c>
      <c r="AC1482" s="684" t="s">
        <v>1923</v>
      </c>
      <c r="AD1482" s="746" t="s">
        <v>275</v>
      </c>
      <c r="AE1482" s="747" t="s">
        <v>275</v>
      </c>
      <c r="AF1482" s="748" t="s">
        <v>275</v>
      </c>
      <c r="AG1482" s="684" t="s">
        <v>275</v>
      </c>
      <c r="AH1482" s="749" t="s">
        <v>275</v>
      </c>
      <c r="AI1482" s="687" t="s">
        <v>275</v>
      </c>
      <c r="AJ1482" s="94"/>
    </row>
    <row r="1483" spans="1:36" x14ac:dyDescent="0.3">
      <c r="AD1483" s="844"/>
      <c r="AJ1483" s="94"/>
    </row>
    <row r="1484" spans="1:36" x14ac:dyDescent="0.3">
      <c r="AD1484" s="844"/>
      <c r="AJ1484" s="94"/>
    </row>
    <row r="1485" spans="1:36" x14ac:dyDescent="0.3">
      <c r="AD1485" s="844"/>
      <c r="AJ1485" s="94"/>
    </row>
    <row r="1486" spans="1:36" x14ac:dyDescent="0.3">
      <c r="AD1486" s="844"/>
      <c r="AJ1486" s="94"/>
    </row>
    <row r="1487" spans="1:36" x14ac:dyDescent="0.3">
      <c r="AD1487" s="844"/>
      <c r="AJ1487" s="94"/>
    </row>
    <row r="1488" spans="1:36" x14ac:dyDescent="0.3">
      <c r="AD1488" s="844"/>
      <c r="AJ1488" s="94"/>
    </row>
    <row r="1489" spans="1:36" x14ac:dyDescent="0.3">
      <c r="AD1489" s="844"/>
      <c r="AJ1489" s="94"/>
    </row>
    <row r="1490" spans="1:36" x14ac:dyDescent="0.3">
      <c r="AD1490" s="844"/>
      <c r="AJ1490" s="94"/>
    </row>
    <row r="1491" spans="1:36" x14ac:dyDescent="0.3">
      <c r="AD1491" s="844"/>
      <c r="AJ1491" s="94"/>
    </row>
    <row r="1492" spans="1:36" x14ac:dyDescent="0.3">
      <c r="AD1492" s="844"/>
      <c r="AJ1492" s="94"/>
    </row>
    <row r="1493" spans="1:36" x14ac:dyDescent="0.3">
      <c r="A1493" s="845"/>
      <c r="B1493" s="94"/>
      <c r="C1493" s="94"/>
      <c r="D1493" s="94"/>
      <c r="E1493" s="94"/>
      <c r="F1493" s="94"/>
      <c r="G1493" s="94"/>
      <c r="H1493" s="94"/>
      <c r="I1493" s="94"/>
      <c r="J1493" s="94"/>
      <c r="K1493" s="94"/>
      <c r="L1493" s="94"/>
      <c r="M1493" s="94"/>
      <c r="N1493" s="94"/>
      <c r="O1493" s="94"/>
      <c r="P1493" s="94"/>
      <c r="Q1493" s="94"/>
      <c r="R1493" s="94"/>
      <c r="S1493" s="94"/>
      <c r="T1493" s="94"/>
      <c r="U1493" s="94"/>
      <c r="V1493" s="94"/>
      <c r="W1493" s="94"/>
      <c r="X1493" s="94"/>
      <c r="Y1493" s="94"/>
      <c r="Z1493" s="94"/>
      <c r="AA1493" s="94"/>
      <c r="AB1493" s="94"/>
      <c r="AC1493" s="94"/>
      <c r="AD1493" s="844"/>
      <c r="AE1493" s="94"/>
      <c r="AF1493" s="94"/>
      <c r="AG1493" s="94"/>
      <c r="AH1493" s="94"/>
      <c r="AI1493" s="94"/>
      <c r="AJ1493" s="94"/>
    </row>
    <row r="1494" spans="1:36" x14ac:dyDescent="0.3">
      <c r="A1494" s="845"/>
      <c r="B1494" s="94"/>
      <c r="C1494" s="94"/>
      <c r="D1494" s="94"/>
      <c r="E1494" s="94"/>
      <c r="F1494" s="94"/>
      <c r="G1494" s="94"/>
      <c r="H1494" s="94"/>
      <c r="I1494" s="94"/>
      <c r="J1494" s="94"/>
      <c r="K1494" s="94"/>
      <c r="L1494" s="94"/>
      <c r="M1494" s="94"/>
      <c r="N1494" s="94"/>
      <c r="O1494" s="94"/>
      <c r="P1494" s="94"/>
      <c r="Q1494" s="94"/>
      <c r="R1494" s="94"/>
      <c r="S1494" s="94"/>
      <c r="T1494" s="94"/>
      <c r="U1494" s="94"/>
      <c r="V1494" s="94"/>
      <c r="W1494" s="94"/>
      <c r="X1494" s="94"/>
      <c r="Y1494" s="94"/>
      <c r="Z1494" s="94"/>
      <c r="AA1494" s="94"/>
      <c r="AB1494" s="94"/>
      <c r="AC1494" s="94"/>
      <c r="AD1494" s="844"/>
      <c r="AE1494" s="94"/>
      <c r="AF1494" s="94"/>
      <c r="AG1494" s="94"/>
      <c r="AH1494" s="94"/>
      <c r="AI1494" s="94"/>
      <c r="AJ1494" s="94"/>
    </row>
    <row r="1495" spans="1:36" x14ac:dyDescent="0.3">
      <c r="A1495" s="845"/>
      <c r="B1495" s="94"/>
      <c r="C1495" s="94"/>
      <c r="D1495" s="94"/>
      <c r="E1495" s="94"/>
      <c r="F1495" s="94"/>
      <c r="G1495" s="94"/>
      <c r="H1495" s="94"/>
      <c r="I1495" s="94"/>
      <c r="J1495" s="94"/>
      <c r="K1495" s="94"/>
      <c r="L1495" s="94"/>
      <c r="M1495" s="94"/>
      <c r="N1495" s="94"/>
      <c r="O1495" s="94"/>
      <c r="P1495" s="94"/>
      <c r="Q1495" s="94"/>
      <c r="R1495" s="94"/>
      <c r="S1495" s="94"/>
      <c r="T1495" s="94"/>
      <c r="U1495" s="94"/>
      <c r="V1495" s="94"/>
      <c r="W1495" s="94"/>
      <c r="X1495" s="94"/>
      <c r="Y1495" s="94"/>
      <c r="Z1495" s="94"/>
      <c r="AA1495" s="94"/>
      <c r="AB1495" s="94"/>
      <c r="AC1495" s="94"/>
      <c r="AD1495" s="844"/>
      <c r="AE1495" s="94"/>
      <c r="AF1495" s="94"/>
      <c r="AG1495" s="94"/>
      <c r="AH1495" s="94"/>
      <c r="AI1495" s="94"/>
      <c r="AJ1495" s="94"/>
    </row>
    <row r="1496" spans="1:36" x14ac:dyDescent="0.3">
      <c r="A1496" s="845"/>
      <c r="B1496" s="94"/>
      <c r="C1496" s="94"/>
      <c r="D1496" s="94"/>
      <c r="E1496" s="94"/>
      <c r="F1496" s="94"/>
      <c r="G1496" s="94"/>
      <c r="H1496" s="94"/>
      <c r="I1496" s="94"/>
      <c r="J1496" s="94"/>
      <c r="K1496" s="94"/>
      <c r="L1496" s="94"/>
      <c r="M1496" s="94"/>
      <c r="N1496" s="94"/>
      <c r="O1496" s="94"/>
      <c r="P1496" s="94"/>
      <c r="Q1496" s="94"/>
      <c r="R1496" s="94"/>
      <c r="S1496" s="94"/>
      <c r="T1496" s="94"/>
      <c r="U1496" s="94"/>
      <c r="V1496" s="94"/>
      <c r="W1496" s="94"/>
      <c r="X1496" s="94"/>
      <c r="Y1496" s="94"/>
      <c r="Z1496" s="94"/>
      <c r="AA1496" s="94"/>
      <c r="AB1496" s="94"/>
      <c r="AC1496" s="94"/>
      <c r="AD1496" s="844"/>
      <c r="AE1496" s="94"/>
      <c r="AF1496" s="94"/>
      <c r="AG1496" s="94"/>
      <c r="AH1496" s="94"/>
      <c r="AI1496" s="94"/>
      <c r="AJ1496" s="94"/>
    </row>
    <row r="1497" spans="1:36" x14ac:dyDescent="0.3">
      <c r="A1497" s="845"/>
      <c r="B1497" s="94"/>
      <c r="C1497" s="94"/>
      <c r="D1497" s="94"/>
      <c r="E1497" s="94"/>
      <c r="F1497" s="94"/>
      <c r="G1497" s="94"/>
      <c r="H1497" s="94"/>
      <c r="I1497" s="94"/>
      <c r="J1497" s="94"/>
      <c r="K1497" s="94"/>
      <c r="L1497" s="94"/>
      <c r="M1497" s="94"/>
      <c r="N1497" s="94"/>
      <c r="O1497" s="94"/>
      <c r="P1497" s="94"/>
      <c r="Q1497" s="94"/>
      <c r="R1497" s="94"/>
      <c r="S1497" s="94"/>
      <c r="T1497" s="94"/>
      <c r="U1497" s="94"/>
      <c r="V1497" s="94"/>
      <c r="W1497" s="94"/>
      <c r="X1497" s="94"/>
      <c r="Y1497" s="94"/>
      <c r="Z1497" s="94"/>
      <c r="AA1497" s="94"/>
      <c r="AB1497" s="94"/>
      <c r="AC1497" s="94"/>
      <c r="AD1497" s="844"/>
      <c r="AE1497" s="94"/>
      <c r="AF1497" s="94"/>
      <c r="AG1497" s="94"/>
      <c r="AH1497" s="94"/>
      <c r="AI1497" s="94"/>
      <c r="AJ1497" s="94"/>
    </row>
    <row r="1498" spans="1:36" x14ac:dyDescent="0.3">
      <c r="A1498" s="845"/>
      <c r="B1498" s="94"/>
      <c r="C1498" s="94"/>
      <c r="D1498" s="94"/>
      <c r="E1498" s="94"/>
      <c r="F1498" s="94"/>
      <c r="G1498" s="94"/>
      <c r="H1498" s="94"/>
      <c r="I1498" s="94"/>
      <c r="J1498" s="94"/>
      <c r="K1498" s="94"/>
      <c r="L1498" s="94"/>
      <c r="M1498" s="94"/>
      <c r="N1498" s="94"/>
      <c r="O1498" s="94"/>
      <c r="P1498" s="94"/>
      <c r="Q1498" s="94"/>
      <c r="R1498" s="94"/>
      <c r="S1498" s="94"/>
      <c r="T1498" s="94"/>
      <c r="U1498" s="94"/>
      <c r="V1498" s="94"/>
      <c r="W1498" s="94"/>
      <c r="X1498" s="94"/>
      <c r="Y1498" s="94"/>
      <c r="Z1498" s="94"/>
      <c r="AA1498" s="94"/>
      <c r="AB1498" s="94"/>
      <c r="AC1498" s="94"/>
      <c r="AD1498" s="844"/>
      <c r="AE1498" s="94"/>
      <c r="AF1498" s="94"/>
      <c r="AG1498" s="94"/>
      <c r="AH1498" s="94"/>
      <c r="AI1498" s="94"/>
      <c r="AJ1498" s="94"/>
    </row>
    <row r="1499" spans="1:36" x14ac:dyDescent="0.3">
      <c r="A1499" s="845"/>
      <c r="B1499" s="94"/>
      <c r="C1499" s="94"/>
      <c r="D1499" s="94"/>
      <c r="E1499" s="94"/>
      <c r="F1499" s="94"/>
      <c r="G1499" s="94"/>
      <c r="H1499" s="94"/>
      <c r="I1499" s="94"/>
      <c r="J1499" s="94"/>
      <c r="K1499" s="94"/>
      <c r="L1499" s="94"/>
      <c r="M1499" s="94"/>
      <c r="N1499" s="94"/>
      <c r="O1499" s="94"/>
      <c r="P1499" s="94"/>
      <c r="Q1499" s="94"/>
      <c r="R1499" s="94"/>
      <c r="S1499" s="94"/>
      <c r="T1499" s="94"/>
      <c r="U1499" s="94"/>
      <c r="V1499" s="94"/>
      <c r="W1499" s="94"/>
      <c r="X1499" s="94"/>
      <c r="Y1499" s="94"/>
      <c r="Z1499" s="94"/>
      <c r="AA1499" s="94"/>
      <c r="AB1499" s="94"/>
      <c r="AC1499" s="94"/>
      <c r="AD1499" s="844"/>
      <c r="AE1499" s="94"/>
      <c r="AF1499" s="94"/>
      <c r="AG1499" s="94"/>
      <c r="AH1499" s="94"/>
      <c r="AI1499" s="94"/>
      <c r="AJ1499" s="94"/>
    </row>
    <row r="1500" spans="1:36" x14ac:dyDescent="0.3">
      <c r="A1500" s="845"/>
      <c r="B1500" s="94"/>
      <c r="C1500" s="94"/>
      <c r="D1500" s="94"/>
      <c r="E1500" s="94"/>
      <c r="F1500" s="94"/>
      <c r="G1500" s="94"/>
      <c r="H1500" s="94"/>
      <c r="I1500" s="94"/>
      <c r="J1500" s="94"/>
      <c r="K1500" s="94"/>
      <c r="L1500" s="94"/>
      <c r="M1500" s="94"/>
      <c r="N1500" s="94"/>
      <c r="O1500" s="94"/>
      <c r="P1500" s="94"/>
      <c r="Q1500" s="94"/>
      <c r="R1500" s="94"/>
      <c r="S1500" s="94"/>
      <c r="T1500" s="94"/>
      <c r="U1500" s="94"/>
      <c r="V1500" s="94"/>
      <c r="W1500" s="94"/>
      <c r="X1500" s="94"/>
      <c r="Y1500" s="94"/>
      <c r="Z1500" s="94"/>
      <c r="AA1500" s="94"/>
      <c r="AB1500" s="94"/>
      <c r="AC1500" s="94"/>
      <c r="AD1500" s="844"/>
      <c r="AE1500" s="94"/>
      <c r="AF1500" s="94"/>
      <c r="AG1500" s="94"/>
      <c r="AH1500" s="94"/>
      <c r="AI1500" s="94"/>
      <c r="AJ1500" s="94"/>
    </row>
    <row r="1501" spans="1:36" x14ac:dyDescent="0.3">
      <c r="A1501" s="845"/>
      <c r="B1501" s="94"/>
      <c r="C1501" s="94"/>
      <c r="D1501" s="94"/>
      <c r="E1501" s="94"/>
      <c r="F1501" s="94"/>
      <c r="G1501" s="94"/>
      <c r="H1501" s="94"/>
      <c r="I1501" s="94"/>
      <c r="J1501" s="94"/>
      <c r="K1501" s="94"/>
      <c r="L1501" s="94"/>
      <c r="M1501" s="94"/>
      <c r="N1501" s="94"/>
      <c r="O1501" s="94"/>
      <c r="P1501" s="94"/>
      <c r="Q1501" s="94"/>
      <c r="R1501" s="94"/>
      <c r="S1501" s="94"/>
      <c r="T1501" s="94"/>
      <c r="U1501" s="94"/>
      <c r="V1501" s="94"/>
      <c r="W1501" s="94"/>
      <c r="X1501" s="94"/>
      <c r="Y1501" s="94"/>
      <c r="Z1501" s="94"/>
      <c r="AA1501" s="94"/>
      <c r="AB1501" s="94"/>
      <c r="AC1501" s="94"/>
      <c r="AD1501" s="844"/>
      <c r="AE1501" s="94"/>
      <c r="AF1501" s="94"/>
      <c r="AG1501" s="94"/>
      <c r="AH1501" s="94"/>
      <c r="AI1501" s="94"/>
      <c r="AJ1501" s="94"/>
    </row>
    <row r="1502" spans="1:36" x14ac:dyDescent="0.3">
      <c r="A1502" s="845"/>
      <c r="B1502" s="94"/>
      <c r="C1502" s="94"/>
      <c r="D1502" s="94"/>
      <c r="E1502" s="94"/>
      <c r="F1502" s="94"/>
      <c r="G1502" s="94"/>
      <c r="H1502" s="94"/>
      <c r="I1502" s="94"/>
      <c r="J1502" s="94"/>
      <c r="K1502" s="94"/>
      <c r="L1502" s="94"/>
      <c r="M1502" s="94"/>
      <c r="N1502" s="94"/>
      <c r="O1502" s="94"/>
      <c r="P1502" s="94"/>
      <c r="Q1502" s="94"/>
      <c r="R1502" s="94"/>
      <c r="S1502" s="94"/>
      <c r="T1502" s="94"/>
      <c r="U1502" s="94"/>
      <c r="V1502" s="94"/>
      <c r="W1502" s="94"/>
      <c r="X1502" s="94"/>
      <c r="Y1502" s="94"/>
      <c r="Z1502" s="94"/>
      <c r="AA1502" s="94"/>
      <c r="AB1502" s="94"/>
      <c r="AC1502" s="94"/>
      <c r="AD1502" s="844"/>
      <c r="AE1502" s="94"/>
      <c r="AF1502" s="94"/>
      <c r="AG1502" s="94"/>
      <c r="AH1502" s="94"/>
      <c r="AI1502" s="94"/>
      <c r="AJ1502" s="94"/>
    </row>
    <row r="1503" spans="1:36" x14ac:dyDescent="0.3">
      <c r="A1503" s="845"/>
      <c r="B1503" s="94"/>
      <c r="C1503" s="94"/>
      <c r="D1503" s="94"/>
      <c r="E1503" s="94"/>
      <c r="F1503" s="94"/>
      <c r="G1503" s="94"/>
      <c r="H1503" s="94"/>
      <c r="I1503" s="94"/>
      <c r="J1503" s="94"/>
      <c r="K1503" s="94"/>
      <c r="L1503" s="94"/>
      <c r="M1503" s="94"/>
      <c r="N1503" s="94"/>
      <c r="O1503" s="94"/>
      <c r="P1503" s="94"/>
      <c r="Q1503" s="94"/>
      <c r="R1503" s="94"/>
      <c r="S1503" s="94"/>
      <c r="T1503" s="94"/>
      <c r="U1503" s="94"/>
      <c r="V1503" s="94"/>
      <c r="W1503" s="94"/>
      <c r="X1503" s="94"/>
      <c r="Y1503" s="94"/>
      <c r="Z1503" s="94"/>
      <c r="AA1503" s="94"/>
      <c r="AB1503" s="94"/>
      <c r="AC1503" s="94"/>
      <c r="AD1503" s="844"/>
      <c r="AE1503" s="94"/>
      <c r="AF1503" s="94"/>
      <c r="AG1503" s="94"/>
      <c r="AH1503" s="94"/>
      <c r="AI1503" s="94"/>
      <c r="AJ1503" s="94"/>
    </row>
    <row r="1504" spans="1:36" x14ac:dyDescent="0.3">
      <c r="A1504" s="845"/>
      <c r="B1504" s="94"/>
      <c r="C1504" s="94"/>
      <c r="D1504" s="94"/>
      <c r="E1504" s="94"/>
      <c r="F1504" s="94"/>
      <c r="G1504" s="94"/>
      <c r="H1504" s="94"/>
      <c r="I1504" s="94"/>
      <c r="J1504" s="94"/>
      <c r="K1504" s="94"/>
      <c r="L1504" s="94"/>
      <c r="M1504" s="94"/>
      <c r="N1504" s="94"/>
      <c r="O1504" s="94"/>
      <c r="P1504" s="94"/>
      <c r="Q1504" s="94"/>
      <c r="R1504" s="94"/>
      <c r="S1504" s="94"/>
      <c r="T1504" s="94"/>
      <c r="U1504" s="94"/>
      <c r="V1504" s="94"/>
      <c r="W1504" s="94"/>
      <c r="X1504" s="94"/>
      <c r="Y1504" s="94"/>
      <c r="Z1504" s="94"/>
      <c r="AA1504" s="94"/>
      <c r="AB1504" s="94"/>
      <c r="AC1504" s="94"/>
      <c r="AD1504" s="844"/>
      <c r="AE1504" s="94"/>
      <c r="AF1504" s="94"/>
      <c r="AG1504" s="94"/>
      <c r="AH1504" s="94"/>
      <c r="AI1504" s="94"/>
      <c r="AJ1504" s="94"/>
    </row>
    <row r="1505" spans="1:36" x14ac:dyDescent="0.3">
      <c r="A1505" s="845"/>
      <c r="B1505" s="94"/>
      <c r="C1505" s="94"/>
      <c r="D1505" s="94"/>
      <c r="E1505" s="94"/>
      <c r="F1505" s="94"/>
      <c r="G1505" s="94"/>
      <c r="H1505" s="94"/>
      <c r="I1505" s="94"/>
      <c r="J1505" s="94"/>
      <c r="K1505" s="94"/>
      <c r="L1505" s="94"/>
      <c r="M1505" s="94"/>
      <c r="N1505" s="94"/>
      <c r="O1505" s="94"/>
      <c r="P1505" s="94"/>
      <c r="Q1505" s="94"/>
      <c r="R1505" s="94"/>
      <c r="S1505" s="94"/>
      <c r="T1505" s="94"/>
      <c r="U1505" s="94"/>
      <c r="V1505" s="94"/>
      <c r="W1505" s="94"/>
      <c r="X1505" s="94"/>
      <c r="Y1505" s="94"/>
      <c r="Z1505" s="94"/>
      <c r="AA1505" s="94"/>
      <c r="AB1505" s="94"/>
      <c r="AC1505" s="94"/>
      <c r="AD1505" s="844"/>
      <c r="AE1505" s="94"/>
      <c r="AF1505" s="94"/>
      <c r="AG1505" s="94"/>
      <c r="AH1505" s="94"/>
      <c r="AI1505" s="94"/>
      <c r="AJ1505" s="94"/>
    </row>
    <row r="1506" spans="1:36" x14ac:dyDescent="0.3">
      <c r="A1506" s="845"/>
      <c r="B1506" s="94"/>
      <c r="C1506" s="94"/>
      <c r="D1506" s="94"/>
      <c r="E1506" s="94"/>
      <c r="F1506" s="94"/>
      <c r="G1506" s="94"/>
      <c r="H1506" s="94"/>
      <c r="I1506" s="94"/>
      <c r="J1506" s="94"/>
      <c r="K1506" s="94"/>
      <c r="L1506" s="94"/>
      <c r="M1506" s="94"/>
      <c r="N1506" s="94"/>
      <c r="O1506" s="94"/>
      <c r="P1506" s="94"/>
      <c r="Q1506" s="94"/>
      <c r="R1506" s="94"/>
      <c r="S1506" s="94"/>
      <c r="T1506" s="94"/>
      <c r="U1506" s="94"/>
      <c r="V1506" s="94"/>
      <c r="W1506" s="94"/>
      <c r="X1506" s="94"/>
      <c r="Y1506" s="94"/>
      <c r="Z1506" s="94"/>
      <c r="AA1506" s="94"/>
      <c r="AB1506" s="94"/>
      <c r="AC1506" s="94"/>
      <c r="AD1506" s="844"/>
      <c r="AE1506" s="94"/>
      <c r="AF1506" s="94"/>
      <c r="AG1506" s="94"/>
      <c r="AH1506" s="94"/>
      <c r="AI1506" s="94"/>
      <c r="AJ1506" s="94"/>
    </row>
    <row r="1507" spans="1:36" x14ac:dyDescent="0.3">
      <c r="A1507" s="845"/>
      <c r="B1507" s="94"/>
      <c r="C1507" s="94"/>
      <c r="D1507" s="94"/>
      <c r="E1507" s="94"/>
      <c r="F1507" s="94"/>
      <c r="G1507" s="94"/>
      <c r="H1507" s="94"/>
      <c r="I1507" s="94"/>
      <c r="J1507" s="94"/>
      <c r="K1507" s="94"/>
      <c r="L1507" s="94"/>
      <c r="M1507" s="94"/>
      <c r="N1507" s="94"/>
      <c r="O1507" s="94"/>
      <c r="P1507" s="94"/>
      <c r="Q1507" s="94"/>
      <c r="R1507" s="94"/>
      <c r="S1507" s="94"/>
      <c r="T1507" s="94"/>
      <c r="U1507" s="94"/>
      <c r="V1507" s="94"/>
      <c r="W1507" s="94"/>
      <c r="X1507" s="94"/>
      <c r="Y1507" s="94"/>
      <c r="Z1507" s="94"/>
      <c r="AA1507" s="94"/>
      <c r="AB1507" s="94"/>
      <c r="AC1507" s="94"/>
      <c r="AD1507" s="844"/>
      <c r="AE1507" s="94"/>
      <c r="AF1507" s="94"/>
      <c r="AG1507" s="94"/>
      <c r="AH1507" s="94"/>
      <c r="AI1507" s="94"/>
      <c r="AJ1507" s="94"/>
    </row>
    <row r="1508" spans="1:36" x14ac:dyDescent="0.3">
      <c r="A1508" s="845"/>
      <c r="B1508" s="94"/>
      <c r="C1508" s="94"/>
      <c r="D1508" s="94"/>
      <c r="E1508" s="94"/>
      <c r="F1508" s="94"/>
      <c r="G1508" s="94"/>
      <c r="H1508" s="94"/>
      <c r="I1508" s="94"/>
      <c r="J1508" s="94"/>
      <c r="K1508" s="94"/>
      <c r="L1508" s="94"/>
      <c r="M1508" s="94"/>
      <c r="N1508" s="94"/>
      <c r="O1508" s="94"/>
      <c r="P1508" s="94"/>
      <c r="Q1508" s="94"/>
      <c r="R1508" s="94"/>
      <c r="S1508" s="94"/>
      <c r="T1508" s="94"/>
      <c r="U1508" s="94"/>
      <c r="V1508" s="94"/>
      <c r="W1508" s="94"/>
      <c r="X1508" s="94"/>
      <c r="Y1508" s="94"/>
      <c r="Z1508" s="94"/>
      <c r="AA1508" s="94"/>
      <c r="AB1508" s="94"/>
      <c r="AC1508" s="94"/>
      <c r="AD1508" s="844"/>
      <c r="AE1508" s="94"/>
      <c r="AF1508" s="94"/>
      <c r="AG1508" s="94"/>
      <c r="AH1508" s="94"/>
      <c r="AI1508" s="94"/>
      <c r="AJ1508" s="94"/>
    </row>
    <row r="1509" spans="1:36" x14ac:dyDescent="0.3">
      <c r="A1509" s="845"/>
      <c r="B1509" s="94"/>
      <c r="C1509" s="94"/>
      <c r="D1509" s="94"/>
      <c r="E1509" s="94"/>
      <c r="F1509" s="94"/>
      <c r="G1509" s="94"/>
      <c r="H1509" s="94"/>
      <c r="I1509" s="94"/>
      <c r="J1509" s="94"/>
      <c r="K1509" s="94"/>
      <c r="L1509" s="94"/>
      <c r="M1509" s="94"/>
      <c r="N1509" s="94"/>
      <c r="O1509" s="94"/>
      <c r="P1509" s="94"/>
      <c r="Q1509" s="94"/>
      <c r="R1509" s="94"/>
      <c r="S1509" s="94"/>
      <c r="T1509" s="94"/>
      <c r="U1509" s="94"/>
      <c r="V1509" s="94"/>
      <c r="W1509" s="94"/>
      <c r="X1509" s="94"/>
      <c r="Y1509" s="94"/>
      <c r="Z1509" s="94"/>
      <c r="AA1509" s="94"/>
      <c r="AB1509" s="94"/>
      <c r="AC1509" s="94"/>
      <c r="AD1509" s="844"/>
      <c r="AE1509" s="94"/>
      <c r="AF1509" s="94"/>
      <c r="AG1509" s="94"/>
      <c r="AH1509" s="94"/>
      <c r="AI1509" s="94"/>
      <c r="AJ1509" s="94"/>
    </row>
    <row r="1510" spans="1:36" x14ac:dyDescent="0.3">
      <c r="A1510" s="845"/>
      <c r="B1510" s="94"/>
      <c r="C1510" s="94"/>
      <c r="D1510" s="94"/>
      <c r="E1510" s="94"/>
      <c r="F1510" s="94"/>
      <c r="G1510" s="94"/>
      <c r="H1510" s="94"/>
      <c r="I1510" s="94"/>
      <c r="J1510" s="94"/>
      <c r="K1510" s="94"/>
      <c r="L1510" s="94"/>
      <c r="M1510" s="94"/>
      <c r="N1510" s="94"/>
      <c r="O1510" s="94"/>
      <c r="P1510" s="94"/>
      <c r="Q1510" s="94"/>
      <c r="R1510" s="94"/>
      <c r="S1510" s="94"/>
      <c r="T1510" s="94"/>
      <c r="U1510" s="94"/>
      <c r="V1510" s="94"/>
      <c r="W1510" s="94"/>
      <c r="X1510" s="94"/>
      <c r="Y1510" s="94"/>
      <c r="Z1510" s="94"/>
      <c r="AA1510" s="94"/>
      <c r="AB1510" s="94"/>
      <c r="AC1510" s="94"/>
      <c r="AD1510" s="844"/>
      <c r="AE1510" s="94"/>
      <c r="AF1510" s="94"/>
      <c r="AG1510" s="94"/>
      <c r="AH1510" s="94"/>
      <c r="AI1510" s="94"/>
      <c r="AJ1510" s="94"/>
    </row>
    <row r="1511" spans="1:36" x14ac:dyDescent="0.3">
      <c r="A1511" s="845"/>
      <c r="B1511" s="94"/>
      <c r="C1511" s="94"/>
      <c r="D1511" s="94"/>
      <c r="E1511" s="94"/>
      <c r="F1511" s="94"/>
      <c r="G1511" s="94"/>
      <c r="H1511" s="94"/>
      <c r="I1511" s="94"/>
      <c r="J1511" s="94"/>
      <c r="K1511" s="94"/>
      <c r="L1511" s="94"/>
      <c r="M1511" s="94"/>
      <c r="N1511" s="94"/>
      <c r="O1511" s="94"/>
      <c r="P1511" s="94"/>
      <c r="Q1511" s="94"/>
      <c r="R1511" s="94"/>
      <c r="S1511" s="94"/>
      <c r="T1511" s="94"/>
      <c r="U1511" s="94"/>
      <c r="V1511" s="94"/>
      <c r="W1511" s="94"/>
      <c r="X1511" s="94"/>
      <c r="Y1511" s="94"/>
      <c r="Z1511" s="94"/>
      <c r="AA1511" s="94"/>
      <c r="AB1511" s="94"/>
      <c r="AC1511" s="94"/>
      <c r="AD1511" s="844"/>
      <c r="AE1511" s="94"/>
      <c r="AF1511" s="94"/>
      <c r="AG1511" s="94"/>
      <c r="AH1511" s="94"/>
      <c r="AI1511" s="94"/>
      <c r="AJ1511" s="94"/>
    </row>
    <row r="1512" spans="1:36" x14ac:dyDescent="0.3">
      <c r="A1512" s="845"/>
      <c r="B1512" s="94"/>
      <c r="C1512" s="94"/>
      <c r="D1512" s="94"/>
      <c r="E1512" s="94"/>
      <c r="F1512" s="94"/>
      <c r="G1512" s="94"/>
      <c r="H1512" s="94"/>
      <c r="I1512" s="94"/>
      <c r="J1512" s="94"/>
      <c r="K1512" s="94"/>
      <c r="L1512" s="94"/>
      <c r="M1512" s="94"/>
      <c r="N1512" s="94"/>
      <c r="O1512" s="94"/>
      <c r="P1512" s="94"/>
      <c r="Q1512" s="94"/>
      <c r="R1512" s="94"/>
      <c r="S1512" s="94"/>
      <c r="T1512" s="94"/>
      <c r="U1512" s="94"/>
      <c r="V1512" s="94"/>
      <c r="W1512" s="94"/>
      <c r="X1512" s="94"/>
      <c r="Y1512" s="94"/>
      <c r="Z1512" s="94"/>
      <c r="AA1512" s="94"/>
      <c r="AB1512" s="94"/>
      <c r="AC1512" s="94"/>
      <c r="AD1512" s="844"/>
      <c r="AE1512" s="94"/>
      <c r="AF1512" s="94"/>
      <c r="AG1512" s="94"/>
      <c r="AH1512" s="94"/>
      <c r="AI1512" s="94"/>
      <c r="AJ1512" s="94"/>
    </row>
    <row r="1513" spans="1:36" x14ac:dyDescent="0.3">
      <c r="A1513" s="845"/>
      <c r="B1513" s="94"/>
      <c r="C1513" s="94"/>
      <c r="D1513" s="94"/>
      <c r="E1513" s="94"/>
      <c r="F1513" s="94"/>
      <c r="G1513" s="94"/>
      <c r="H1513" s="94"/>
      <c r="I1513" s="94"/>
      <c r="J1513" s="94"/>
      <c r="K1513" s="94"/>
      <c r="L1513" s="94"/>
      <c r="M1513" s="94"/>
      <c r="N1513" s="94"/>
      <c r="O1513" s="94"/>
      <c r="P1513" s="94"/>
      <c r="Q1513" s="94"/>
      <c r="R1513" s="94"/>
      <c r="S1513" s="94"/>
      <c r="T1513" s="94"/>
      <c r="U1513" s="94"/>
      <c r="V1513" s="94"/>
      <c r="W1513" s="94"/>
      <c r="X1513" s="94"/>
      <c r="Y1513" s="94"/>
      <c r="Z1513" s="94"/>
      <c r="AA1513" s="94"/>
      <c r="AB1513" s="94"/>
      <c r="AC1513" s="94"/>
      <c r="AD1513" s="844"/>
      <c r="AE1513" s="94"/>
      <c r="AF1513" s="94"/>
      <c r="AG1513" s="94"/>
      <c r="AH1513" s="94"/>
      <c r="AI1513" s="94"/>
      <c r="AJ1513" s="94"/>
    </row>
    <row r="1514" spans="1:36" x14ac:dyDescent="0.3">
      <c r="A1514" s="845"/>
      <c r="B1514" s="94"/>
      <c r="C1514" s="94"/>
      <c r="D1514" s="94"/>
      <c r="E1514" s="94"/>
      <c r="F1514" s="94"/>
      <c r="G1514" s="94"/>
      <c r="H1514" s="94"/>
      <c r="I1514" s="94"/>
      <c r="J1514" s="94"/>
      <c r="K1514" s="94"/>
      <c r="L1514" s="94"/>
      <c r="M1514" s="94"/>
      <c r="N1514" s="94"/>
      <c r="O1514" s="94"/>
      <c r="P1514" s="94"/>
      <c r="Q1514" s="94"/>
      <c r="R1514" s="94"/>
      <c r="S1514" s="94"/>
      <c r="T1514" s="94"/>
      <c r="U1514" s="94"/>
      <c r="V1514" s="94"/>
      <c r="W1514" s="94"/>
      <c r="X1514" s="94"/>
      <c r="Y1514" s="94"/>
      <c r="Z1514" s="94"/>
      <c r="AA1514" s="94"/>
      <c r="AB1514" s="94"/>
      <c r="AC1514" s="94"/>
      <c r="AD1514" s="844"/>
      <c r="AE1514" s="94"/>
      <c r="AF1514" s="94"/>
      <c r="AG1514" s="94"/>
      <c r="AH1514" s="94"/>
      <c r="AI1514" s="94"/>
      <c r="AJ1514" s="94"/>
    </row>
    <row r="1515" spans="1:36" x14ac:dyDescent="0.3">
      <c r="A1515" s="845"/>
      <c r="B1515" s="94"/>
      <c r="C1515" s="94"/>
      <c r="D1515" s="94"/>
      <c r="E1515" s="94"/>
      <c r="F1515" s="94"/>
      <c r="G1515" s="94"/>
      <c r="H1515" s="94"/>
      <c r="I1515" s="94"/>
      <c r="J1515" s="94"/>
      <c r="K1515" s="94"/>
      <c r="L1515" s="94"/>
      <c r="M1515" s="94"/>
      <c r="N1515" s="94"/>
      <c r="O1515" s="94"/>
      <c r="P1515" s="94"/>
      <c r="Q1515" s="94"/>
      <c r="R1515" s="94"/>
      <c r="S1515" s="94"/>
      <c r="T1515" s="94"/>
      <c r="U1515" s="94"/>
      <c r="V1515" s="94"/>
      <c r="W1515" s="94"/>
      <c r="X1515" s="94"/>
      <c r="Y1515" s="94"/>
      <c r="Z1515" s="94"/>
      <c r="AA1515" s="94"/>
      <c r="AB1515" s="94"/>
      <c r="AC1515" s="94"/>
      <c r="AD1515" s="844"/>
      <c r="AE1515" s="94"/>
      <c r="AF1515" s="94"/>
      <c r="AG1515" s="94"/>
      <c r="AH1515" s="94"/>
      <c r="AI1515" s="94"/>
      <c r="AJ1515" s="94"/>
    </row>
    <row r="1516" spans="1:36" x14ac:dyDescent="0.3">
      <c r="A1516" s="845"/>
      <c r="B1516" s="94"/>
      <c r="C1516" s="94"/>
      <c r="D1516" s="94"/>
      <c r="E1516" s="94"/>
      <c r="F1516" s="94"/>
      <c r="G1516" s="94"/>
      <c r="H1516" s="94"/>
      <c r="I1516" s="94"/>
      <c r="J1516" s="94"/>
      <c r="K1516" s="94"/>
      <c r="L1516" s="94"/>
      <c r="M1516" s="94"/>
      <c r="N1516" s="94"/>
      <c r="O1516" s="94"/>
      <c r="P1516" s="94"/>
      <c r="Q1516" s="94"/>
      <c r="R1516" s="94"/>
      <c r="S1516" s="94"/>
      <c r="T1516" s="94"/>
      <c r="U1516" s="94"/>
      <c r="V1516" s="94"/>
      <c r="W1516" s="94"/>
      <c r="X1516" s="94"/>
      <c r="Y1516" s="94"/>
      <c r="Z1516" s="94"/>
      <c r="AA1516" s="94"/>
      <c r="AB1516" s="94"/>
      <c r="AC1516" s="94"/>
      <c r="AD1516" s="844"/>
      <c r="AE1516" s="94"/>
      <c r="AF1516" s="94"/>
      <c r="AG1516" s="94"/>
      <c r="AH1516" s="94"/>
      <c r="AI1516" s="94"/>
      <c r="AJ1516" s="94"/>
    </row>
    <row r="1517" spans="1:36" x14ac:dyDescent="0.3">
      <c r="A1517" s="845"/>
      <c r="B1517" s="94"/>
      <c r="C1517" s="94"/>
      <c r="D1517" s="94"/>
      <c r="E1517" s="94"/>
      <c r="F1517" s="94"/>
      <c r="G1517" s="94"/>
      <c r="H1517" s="94"/>
      <c r="I1517" s="94"/>
      <c r="J1517" s="94"/>
      <c r="K1517" s="94"/>
      <c r="L1517" s="94"/>
      <c r="M1517" s="94"/>
      <c r="N1517" s="94"/>
      <c r="O1517" s="94"/>
      <c r="P1517" s="94"/>
      <c r="Q1517" s="94"/>
      <c r="R1517" s="94"/>
      <c r="S1517" s="94"/>
      <c r="T1517" s="94"/>
      <c r="U1517" s="94"/>
      <c r="V1517" s="94"/>
      <c r="W1517" s="94"/>
      <c r="X1517" s="94"/>
      <c r="Y1517" s="94"/>
      <c r="Z1517" s="94"/>
      <c r="AA1517" s="94"/>
      <c r="AB1517" s="94"/>
      <c r="AC1517" s="94"/>
      <c r="AD1517" s="844"/>
      <c r="AE1517" s="94"/>
      <c r="AF1517" s="94"/>
      <c r="AG1517" s="94"/>
      <c r="AH1517" s="94"/>
      <c r="AI1517" s="94"/>
      <c r="AJ1517" s="94"/>
    </row>
    <row r="1518" spans="1:36" x14ac:dyDescent="0.3">
      <c r="A1518" s="845"/>
      <c r="B1518" s="94"/>
      <c r="C1518" s="94"/>
      <c r="D1518" s="94"/>
      <c r="E1518" s="94"/>
      <c r="F1518" s="94"/>
      <c r="G1518" s="94"/>
      <c r="H1518" s="94"/>
      <c r="I1518" s="94"/>
      <c r="J1518" s="94"/>
      <c r="K1518" s="94"/>
      <c r="L1518" s="94"/>
      <c r="M1518" s="94"/>
      <c r="N1518" s="94"/>
      <c r="O1518" s="94"/>
      <c r="P1518" s="94"/>
      <c r="Q1518" s="94"/>
      <c r="R1518" s="94"/>
      <c r="S1518" s="94"/>
      <c r="T1518" s="94"/>
      <c r="U1518" s="94"/>
      <c r="V1518" s="94"/>
      <c r="W1518" s="94"/>
      <c r="X1518" s="94"/>
      <c r="Y1518" s="94"/>
      <c r="Z1518" s="94"/>
      <c r="AA1518" s="94"/>
      <c r="AB1518" s="94"/>
      <c r="AC1518" s="94"/>
      <c r="AD1518" s="844"/>
      <c r="AE1518" s="94"/>
      <c r="AF1518" s="94"/>
      <c r="AG1518" s="94"/>
      <c r="AH1518" s="94"/>
      <c r="AI1518" s="94"/>
      <c r="AJ1518" s="94"/>
    </row>
    <row r="1519" spans="1:36" x14ac:dyDescent="0.3">
      <c r="A1519" s="845"/>
      <c r="B1519" s="94"/>
      <c r="C1519" s="94"/>
      <c r="D1519" s="94"/>
      <c r="E1519" s="94"/>
      <c r="F1519" s="94"/>
      <c r="G1519" s="94"/>
      <c r="H1519" s="94"/>
      <c r="I1519" s="94"/>
      <c r="J1519" s="94"/>
      <c r="K1519" s="94"/>
      <c r="L1519" s="94"/>
      <c r="M1519" s="94"/>
      <c r="N1519" s="94"/>
      <c r="O1519" s="94"/>
      <c r="P1519" s="94"/>
      <c r="Q1519" s="94"/>
      <c r="R1519" s="94"/>
      <c r="S1519" s="94"/>
      <c r="T1519" s="94"/>
      <c r="U1519" s="94"/>
      <c r="V1519" s="94"/>
      <c r="W1519" s="94"/>
      <c r="X1519" s="94"/>
      <c r="Y1519" s="94"/>
      <c r="Z1519" s="94"/>
      <c r="AA1519" s="94"/>
      <c r="AB1519" s="94"/>
      <c r="AC1519" s="94"/>
      <c r="AD1519" s="844"/>
      <c r="AE1519" s="94"/>
      <c r="AF1519" s="94"/>
      <c r="AG1519" s="94"/>
      <c r="AH1519" s="94"/>
      <c r="AI1519" s="94"/>
      <c r="AJ1519" s="94"/>
    </row>
    <row r="1520" spans="1:36" x14ac:dyDescent="0.3">
      <c r="A1520" s="845"/>
      <c r="B1520" s="94"/>
      <c r="C1520" s="94"/>
      <c r="D1520" s="94"/>
      <c r="E1520" s="94"/>
      <c r="F1520" s="94"/>
      <c r="G1520" s="94"/>
      <c r="H1520" s="94"/>
      <c r="I1520" s="94"/>
      <c r="J1520" s="94"/>
      <c r="K1520" s="94"/>
      <c r="L1520" s="94"/>
      <c r="M1520" s="94"/>
      <c r="N1520" s="94"/>
      <c r="O1520" s="94"/>
      <c r="P1520" s="94"/>
      <c r="Q1520" s="94"/>
      <c r="R1520" s="94"/>
      <c r="S1520" s="94"/>
      <c r="T1520" s="94"/>
      <c r="U1520" s="94"/>
      <c r="V1520" s="94"/>
      <c r="W1520" s="94"/>
      <c r="X1520" s="94"/>
      <c r="Y1520" s="94"/>
      <c r="Z1520" s="94"/>
      <c r="AA1520" s="94"/>
      <c r="AB1520" s="94"/>
      <c r="AC1520" s="94"/>
      <c r="AD1520" s="844"/>
      <c r="AE1520" s="94"/>
      <c r="AF1520" s="94"/>
      <c r="AG1520" s="94"/>
      <c r="AH1520" s="94"/>
      <c r="AI1520" s="94"/>
      <c r="AJ1520" s="94"/>
    </row>
    <row r="1521" spans="1:36" x14ac:dyDescent="0.3">
      <c r="A1521" s="845"/>
      <c r="B1521" s="94"/>
      <c r="C1521" s="94"/>
      <c r="D1521" s="94"/>
      <c r="E1521" s="94"/>
      <c r="F1521" s="94"/>
      <c r="G1521" s="94"/>
      <c r="H1521" s="94"/>
      <c r="I1521" s="94"/>
      <c r="J1521" s="94"/>
      <c r="K1521" s="94"/>
      <c r="L1521" s="94"/>
      <c r="M1521" s="94"/>
      <c r="N1521" s="94"/>
      <c r="O1521" s="94"/>
      <c r="P1521" s="94"/>
      <c r="Q1521" s="94"/>
      <c r="R1521" s="94"/>
      <c r="S1521" s="94"/>
      <c r="T1521" s="94"/>
      <c r="U1521" s="94"/>
      <c r="V1521" s="94"/>
      <c r="W1521" s="94"/>
      <c r="X1521" s="94"/>
      <c r="Y1521" s="94"/>
      <c r="Z1521" s="94"/>
      <c r="AA1521" s="94"/>
      <c r="AB1521" s="94"/>
      <c r="AC1521" s="94"/>
      <c r="AD1521" s="844"/>
      <c r="AE1521" s="94"/>
      <c r="AF1521" s="94"/>
      <c r="AG1521" s="94"/>
      <c r="AH1521" s="94"/>
      <c r="AI1521" s="94"/>
      <c r="AJ1521" s="94"/>
    </row>
    <row r="1522" spans="1:36" x14ac:dyDescent="0.3">
      <c r="A1522" s="845"/>
      <c r="B1522" s="94"/>
      <c r="C1522" s="94"/>
      <c r="D1522" s="94"/>
      <c r="E1522" s="94"/>
      <c r="F1522" s="94"/>
      <c r="G1522" s="94"/>
      <c r="H1522" s="94"/>
      <c r="I1522" s="94"/>
      <c r="J1522" s="94"/>
      <c r="K1522" s="94"/>
      <c r="L1522" s="94"/>
      <c r="M1522" s="94"/>
      <c r="N1522" s="94"/>
      <c r="O1522" s="94"/>
      <c r="P1522" s="94"/>
      <c r="Q1522" s="94"/>
      <c r="R1522" s="94"/>
      <c r="S1522" s="94"/>
      <c r="T1522" s="94"/>
      <c r="U1522" s="94"/>
      <c r="V1522" s="94"/>
      <c r="W1522" s="94"/>
      <c r="X1522" s="94"/>
      <c r="Y1522" s="94"/>
      <c r="Z1522" s="94"/>
      <c r="AA1522" s="94"/>
      <c r="AB1522" s="94"/>
      <c r="AC1522" s="94"/>
      <c r="AD1522" s="844"/>
      <c r="AE1522" s="94"/>
      <c r="AF1522" s="94"/>
      <c r="AG1522" s="94"/>
      <c r="AH1522" s="94"/>
      <c r="AI1522" s="94"/>
      <c r="AJ1522" s="94"/>
    </row>
    <row r="1523" spans="1:36" x14ac:dyDescent="0.3">
      <c r="A1523" s="845"/>
      <c r="B1523" s="94"/>
      <c r="C1523" s="94"/>
      <c r="D1523" s="94"/>
      <c r="E1523" s="94"/>
      <c r="F1523" s="94"/>
      <c r="G1523" s="94"/>
      <c r="H1523" s="94"/>
      <c r="I1523" s="94"/>
      <c r="J1523" s="94"/>
      <c r="K1523" s="94"/>
      <c r="L1523" s="94"/>
      <c r="M1523" s="94"/>
      <c r="N1523" s="94"/>
      <c r="O1523" s="94"/>
      <c r="P1523" s="94"/>
      <c r="Q1523" s="94"/>
      <c r="R1523" s="94"/>
      <c r="S1523" s="94"/>
      <c r="T1523" s="94"/>
      <c r="U1523" s="94"/>
      <c r="V1523" s="94"/>
      <c r="W1523" s="94"/>
      <c r="X1523" s="94"/>
      <c r="Y1523" s="94"/>
      <c r="Z1523" s="94"/>
      <c r="AA1523" s="94"/>
      <c r="AB1523" s="94"/>
      <c r="AC1523" s="94"/>
      <c r="AD1523" s="844"/>
      <c r="AE1523" s="94"/>
      <c r="AF1523" s="94"/>
      <c r="AG1523" s="94"/>
      <c r="AH1523" s="94"/>
      <c r="AI1523" s="94"/>
      <c r="AJ1523" s="94"/>
    </row>
    <row r="1524" spans="1:36" x14ac:dyDescent="0.3">
      <c r="A1524" s="845"/>
      <c r="B1524" s="94"/>
      <c r="C1524" s="94"/>
      <c r="D1524" s="94"/>
      <c r="E1524" s="94"/>
      <c r="F1524" s="94"/>
      <c r="G1524" s="94"/>
      <c r="H1524" s="94"/>
      <c r="I1524" s="94"/>
      <c r="J1524" s="94"/>
      <c r="K1524" s="94"/>
      <c r="L1524" s="94"/>
      <c r="M1524" s="94"/>
      <c r="N1524" s="94"/>
      <c r="O1524" s="94"/>
      <c r="P1524" s="94"/>
      <c r="Q1524" s="94"/>
      <c r="R1524" s="94"/>
      <c r="S1524" s="94"/>
      <c r="T1524" s="94"/>
      <c r="U1524" s="94"/>
      <c r="V1524" s="94"/>
      <c r="W1524" s="94"/>
      <c r="X1524" s="94"/>
      <c r="Y1524" s="94"/>
      <c r="Z1524" s="94"/>
      <c r="AA1524" s="94"/>
      <c r="AB1524" s="94"/>
      <c r="AC1524" s="94"/>
      <c r="AD1524" s="844"/>
      <c r="AE1524" s="94"/>
      <c r="AF1524" s="94"/>
      <c r="AG1524" s="94"/>
      <c r="AH1524" s="94"/>
      <c r="AI1524" s="94"/>
      <c r="AJ1524" s="94"/>
    </row>
    <row r="1525" spans="1:36" x14ac:dyDescent="0.3">
      <c r="A1525" s="845"/>
      <c r="B1525" s="94"/>
      <c r="C1525" s="94"/>
      <c r="D1525" s="94"/>
      <c r="E1525" s="94"/>
      <c r="F1525" s="94"/>
      <c r="G1525" s="94"/>
      <c r="H1525" s="94"/>
      <c r="I1525" s="94"/>
      <c r="J1525" s="94"/>
      <c r="K1525" s="94"/>
      <c r="L1525" s="94"/>
      <c r="M1525" s="94"/>
      <c r="N1525" s="94"/>
      <c r="O1525" s="94"/>
      <c r="P1525" s="94"/>
      <c r="Q1525" s="94"/>
      <c r="R1525" s="94"/>
      <c r="S1525" s="94"/>
      <c r="T1525" s="94"/>
      <c r="U1525" s="94"/>
      <c r="V1525" s="94"/>
      <c r="W1525" s="94"/>
      <c r="X1525" s="94"/>
      <c r="Y1525" s="94"/>
      <c r="Z1525" s="94"/>
      <c r="AA1525" s="94"/>
      <c r="AB1525" s="94"/>
      <c r="AC1525" s="94"/>
      <c r="AD1525" s="844"/>
      <c r="AE1525" s="94"/>
      <c r="AF1525" s="94"/>
      <c r="AG1525" s="94"/>
      <c r="AH1525" s="94"/>
      <c r="AI1525" s="94"/>
      <c r="AJ1525" s="94"/>
    </row>
    <row r="1526" spans="1:36" x14ac:dyDescent="0.3">
      <c r="A1526" s="845"/>
      <c r="B1526" s="94"/>
      <c r="C1526" s="94"/>
      <c r="D1526" s="94"/>
      <c r="E1526" s="94"/>
      <c r="F1526" s="94"/>
      <c r="G1526" s="94"/>
      <c r="H1526" s="94"/>
      <c r="I1526" s="94"/>
      <c r="J1526" s="94"/>
      <c r="K1526" s="94"/>
      <c r="L1526" s="94"/>
      <c r="M1526" s="94"/>
      <c r="N1526" s="94"/>
      <c r="O1526" s="94"/>
      <c r="P1526" s="94"/>
      <c r="Q1526" s="94"/>
      <c r="R1526" s="94"/>
      <c r="S1526" s="94"/>
      <c r="T1526" s="94"/>
      <c r="U1526" s="94"/>
      <c r="V1526" s="94"/>
      <c r="W1526" s="94"/>
      <c r="X1526" s="94"/>
      <c r="Y1526" s="94"/>
      <c r="Z1526" s="94"/>
      <c r="AA1526" s="94"/>
      <c r="AB1526" s="94"/>
      <c r="AC1526" s="94"/>
      <c r="AD1526" s="844"/>
      <c r="AE1526" s="94"/>
      <c r="AF1526" s="94"/>
      <c r="AG1526" s="94"/>
      <c r="AH1526" s="94"/>
      <c r="AI1526" s="94"/>
      <c r="AJ1526" s="94"/>
    </row>
    <row r="1527" spans="1:36" x14ac:dyDescent="0.3">
      <c r="A1527" s="845"/>
      <c r="B1527" s="94"/>
      <c r="C1527" s="94"/>
      <c r="D1527" s="94"/>
      <c r="E1527" s="94"/>
      <c r="F1527" s="94"/>
      <c r="G1527" s="94"/>
      <c r="H1527" s="94"/>
      <c r="I1527" s="94"/>
      <c r="J1527" s="94"/>
      <c r="K1527" s="94"/>
      <c r="L1527" s="94"/>
      <c r="M1527" s="94"/>
      <c r="N1527" s="94"/>
      <c r="O1527" s="94"/>
      <c r="P1527" s="94"/>
      <c r="Q1527" s="94"/>
      <c r="R1527" s="94"/>
      <c r="S1527" s="94"/>
      <c r="T1527" s="94"/>
      <c r="U1527" s="94"/>
      <c r="V1527" s="94"/>
      <c r="W1527" s="94"/>
      <c r="X1527" s="94"/>
      <c r="Y1527" s="94"/>
      <c r="Z1527" s="94"/>
      <c r="AA1527" s="94"/>
      <c r="AB1527" s="94"/>
      <c r="AC1527" s="94"/>
      <c r="AD1527" s="844"/>
      <c r="AE1527" s="94"/>
      <c r="AF1527" s="94"/>
      <c r="AG1527" s="94"/>
      <c r="AH1527" s="94"/>
      <c r="AI1527" s="94"/>
      <c r="AJ1527" s="94"/>
    </row>
    <row r="1528" spans="1:36" x14ac:dyDescent="0.3">
      <c r="A1528" s="845"/>
      <c r="B1528" s="94"/>
      <c r="C1528" s="94"/>
      <c r="D1528" s="94"/>
      <c r="E1528" s="94"/>
      <c r="F1528" s="94"/>
      <c r="G1528" s="94"/>
      <c r="H1528" s="94"/>
      <c r="I1528" s="94"/>
      <c r="J1528" s="94"/>
      <c r="K1528" s="94"/>
      <c r="L1528" s="94"/>
      <c r="M1528" s="94"/>
      <c r="N1528" s="94"/>
      <c r="O1528" s="94"/>
      <c r="P1528" s="94"/>
      <c r="Q1528" s="94"/>
      <c r="R1528" s="94"/>
      <c r="S1528" s="94"/>
      <c r="T1528" s="94"/>
      <c r="U1528" s="94"/>
      <c r="V1528" s="94"/>
      <c r="W1528" s="94"/>
      <c r="X1528" s="94"/>
      <c r="Y1528" s="94"/>
      <c r="Z1528" s="94"/>
      <c r="AA1528" s="94"/>
      <c r="AB1528" s="94"/>
      <c r="AC1528" s="94"/>
      <c r="AD1528" s="844"/>
      <c r="AE1528" s="94"/>
      <c r="AF1528" s="94"/>
      <c r="AG1528" s="94"/>
      <c r="AH1528" s="94"/>
      <c r="AI1528" s="94"/>
      <c r="AJ1528" s="94"/>
    </row>
    <row r="1529" spans="1:36" x14ac:dyDescent="0.3">
      <c r="A1529" s="845"/>
      <c r="B1529" s="94"/>
      <c r="C1529" s="94"/>
      <c r="D1529" s="94"/>
      <c r="E1529" s="94"/>
      <c r="F1529" s="94"/>
      <c r="G1529" s="94"/>
      <c r="H1529" s="94"/>
      <c r="I1529" s="94"/>
      <c r="J1529" s="94"/>
      <c r="K1529" s="94"/>
      <c r="L1529" s="94"/>
      <c r="M1529" s="94"/>
      <c r="N1529" s="94"/>
      <c r="O1529" s="94"/>
      <c r="P1529" s="94"/>
      <c r="Q1529" s="94"/>
      <c r="R1529" s="94"/>
      <c r="S1529" s="94"/>
      <c r="T1529" s="94"/>
      <c r="U1529" s="94"/>
      <c r="V1529" s="94"/>
      <c r="W1529" s="94"/>
      <c r="X1529" s="94"/>
      <c r="Y1529" s="94"/>
      <c r="Z1529" s="94"/>
      <c r="AA1529" s="94"/>
      <c r="AB1529" s="94"/>
      <c r="AC1529" s="94"/>
      <c r="AD1529" s="844"/>
      <c r="AE1529" s="94"/>
      <c r="AF1529" s="94"/>
      <c r="AG1529" s="94"/>
      <c r="AH1529" s="94"/>
      <c r="AI1529" s="94"/>
      <c r="AJ1529" s="94"/>
    </row>
    <row r="1530" spans="1:36" x14ac:dyDescent="0.3">
      <c r="A1530" s="845"/>
      <c r="B1530" s="94"/>
      <c r="C1530" s="94"/>
      <c r="D1530" s="94"/>
      <c r="E1530" s="94"/>
      <c r="F1530" s="94"/>
      <c r="G1530" s="94"/>
      <c r="H1530" s="94"/>
      <c r="I1530" s="94"/>
      <c r="J1530" s="94"/>
      <c r="K1530" s="94"/>
      <c r="L1530" s="94"/>
      <c r="M1530" s="94"/>
      <c r="N1530" s="94"/>
      <c r="O1530" s="94"/>
      <c r="P1530" s="94"/>
      <c r="Q1530" s="94"/>
      <c r="R1530" s="94"/>
      <c r="S1530" s="94"/>
      <c r="T1530" s="94"/>
      <c r="U1530" s="94"/>
      <c r="V1530" s="94"/>
      <c r="W1530" s="94"/>
      <c r="X1530" s="94"/>
      <c r="Y1530" s="94"/>
      <c r="Z1530" s="94"/>
      <c r="AA1530" s="94"/>
      <c r="AB1530" s="94"/>
      <c r="AC1530" s="94"/>
      <c r="AD1530" s="844"/>
      <c r="AE1530" s="94"/>
      <c r="AF1530" s="94"/>
      <c r="AG1530" s="94"/>
      <c r="AH1530" s="94"/>
      <c r="AI1530" s="94"/>
      <c r="AJ1530" s="94"/>
    </row>
    <row r="1531" spans="1:36" x14ac:dyDescent="0.3">
      <c r="A1531" s="845"/>
      <c r="B1531" s="94"/>
      <c r="C1531" s="94"/>
      <c r="D1531" s="94"/>
      <c r="E1531" s="94"/>
      <c r="F1531" s="94"/>
      <c r="G1531" s="94"/>
      <c r="H1531" s="94"/>
      <c r="I1531" s="94"/>
      <c r="J1531" s="94"/>
      <c r="K1531" s="94"/>
      <c r="L1531" s="94"/>
      <c r="M1531" s="94"/>
      <c r="N1531" s="94"/>
      <c r="O1531" s="94"/>
      <c r="P1531" s="94"/>
      <c r="Q1531" s="94"/>
      <c r="R1531" s="94"/>
      <c r="S1531" s="94"/>
      <c r="T1531" s="94"/>
      <c r="U1531" s="94"/>
      <c r="V1531" s="94"/>
      <c r="W1531" s="94"/>
      <c r="X1531" s="94"/>
      <c r="Y1531" s="94"/>
      <c r="Z1531" s="94"/>
      <c r="AA1531" s="94"/>
      <c r="AB1531" s="94"/>
      <c r="AC1531" s="94"/>
      <c r="AD1531" s="844"/>
      <c r="AE1531" s="94"/>
      <c r="AF1531" s="94"/>
      <c r="AG1531" s="94"/>
      <c r="AH1531" s="94"/>
      <c r="AI1531" s="94"/>
      <c r="AJ1531" s="94"/>
    </row>
    <row r="1532" spans="1:36" x14ac:dyDescent="0.3">
      <c r="A1532" s="845"/>
      <c r="B1532" s="94"/>
      <c r="C1532" s="94"/>
      <c r="D1532" s="94"/>
      <c r="E1532" s="94"/>
      <c r="F1532" s="94"/>
      <c r="G1532" s="94"/>
      <c r="H1532" s="94"/>
      <c r="I1532" s="94"/>
      <c r="J1532" s="94"/>
      <c r="K1532" s="94"/>
      <c r="L1532" s="94"/>
      <c r="M1532" s="94"/>
      <c r="N1532" s="94"/>
      <c r="O1532" s="94"/>
      <c r="P1532" s="94"/>
      <c r="Q1532" s="94"/>
      <c r="R1532" s="94"/>
      <c r="S1532" s="94"/>
      <c r="T1532" s="94"/>
      <c r="U1532" s="94"/>
      <c r="V1532" s="94"/>
      <c r="W1532" s="94"/>
      <c r="X1532" s="94"/>
      <c r="Y1532" s="94"/>
      <c r="Z1532" s="94"/>
      <c r="AA1532" s="94"/>
      <c r="AB1532" s="94"/>
      <c r="AC1532" s="94"/>
      <c r="AD1532" s="844"/>
      <c r="AE1532" s="94"/>
      <c r="AF1532" s="94"/>
      <c r="AG1532" s="94"/>
      <c r="AH1532" s="94"/>
      <c r="AI1532" s="94"/>
      <c r="AJ1532" s="94"/>
    </row>
    <row r="1533" spans="1:36" x14ac:dyDescent="0.3">
      <c r="A1533" s="845"/>
      <c r="B1533" s="94"/>
      <c r="C1533" s="94"/>
      <c r="D1533" s="94"/>
      <c r="E1533" s="94"/>
      <c r="F1533" s="94"/>
      <c r="G1533" s="94"/>
      <c r="H1533" s="94"/>
      <c r="I1533" s="94"/>
      <c r="J1533" s="94"/>
      <c r="K1533" s="94"/>
      <c r="L1533" s="94"/>
      <c r="M1533" s="94"/>
      <c r="N1533" s="94"/>
      <c r="O1533" s="94"/>
      <c r="P1533" s="94"/>
      <c r="Q1533" s="94"/>
      <c r="R1533" s="94"/>
      <c r="S1533" s="94"/>
      <c r="T1533" s="94"/>
      <c r="U1533" s="94"/>
      <c r="V1533" s="94"/>
      <c r="W1533" s="94"/>
      <c r="X1533" s="94"/>
      <c r="Y1533" s="94"/>
      <c r="Z1533" s="94"/>
      <c r="AA1533" s="94"/>
      <c r="AB1533" s="94"/>
      <c r="AC1533" s="94"/>
      <c r="AD1533" s="844"/>
      <c r="AE1533" s="94"/>
      <c r="AF1533" s="94"/>
      <c r="AG1533" s="94"/>
      <c r="AH1533" s="94"/>
      <c r="AI1533" s="94"/>
      <c r="AJ1533" s="94"/>
    </row>
    <row r="1534" spans="1:36" x14ac:dyDescent="0.3">
      <c r="A1534" s="845"/>
      <c r="B1534" s="94"/>
      <c r="C1534" s="94"/>
      <c r="D1534" s="94"/>
      <c r="E1534" s="94"/>
      <c r="F1534" s="94"/>
      <c r="G1534" s="94"/>
      <c r="H1534" s="94"/>
      <c r="I1534" s="94"/>
      <c r="J1534" s="94"/>
      <c r="K1534" s="94"/>
      <c r="L1534" s="94"/>
      <c r="M1534" s="94"/>
      <c r="N1534" s="94"/>
      <c r="O1534" s="94"/>
      <c r="P1534" s="94"/>
      <c r="Q1534" s="94"/>
      <c r="R1534" s="94"/>
      <c r="S1534" s="94"/>
      <c r="T1534" s="94"/>
      <c r="U1534" s="94"/>
      <c r="V1534" s="94"/>
      <c r="W1534" s="94"/>
      <c r="X1534" s="94"/>
      <c r="Y1534" s="94"/>
      <c r="Z1534" s="94"/>
      <c r="AA1534" s="94"/>
      <c r="AB1534" s="94"/>
      <c r="AC1534" s="94"/>
      <c r="AD1534" s="844"/>
      <c r="AE1534" s="94"/>
      <c r="AF1534" s="94"/>
      <c r="AG1534" s="94"/>
      <c r="AH1534" s="94"/>
      <c r="AI1534" s="94"/>
      <c r="AJ1534" s="94"/>
    </row>
    <row r="1535" spans="1:36" x14ac:dyDescent="0.3">
      <c r="A1535" s="845"/>
      <c r="B1535" s="94"/>
      <c r="C1535" s="94"/>
      <c r="D1535" s="94"/>
      <c r="E1535" s="94"/>
      <c r="F1535" s="94"/>
      <c r="G1535" s="94"/>
      <c r="H1535" s="94"/>
      <c r="I1535" s="94"/>
      <c r="J1535" s="94"/>
      <c r="K1535" s="94"/>
      <c r="L1535" s="94"/>
      <c r="M1535" s="94"/>
      <c r="N1535" s="94"/>
      <c r="O1535" s="94"/>
      <c r="P1535" s="94"/>
      <c r="Q1535" s="94"/>
      <c r="R1535" s="94"/>
      <c r="S1535" s="94"/>
      <c r="T1535" s="94"/>
      <c r="U1535" s="94"/>
      <c r="V1535" s="94"/>
      <c r="W1535" s="94"/>
      <c r="X1535" s="94"/>
      <c r="Y1535" s="94"/>
      <c r="Z1535" s="94"/>
      <c r="AA1535" s="94"/>
      <c r="AB1535" s="94"/>
      <c r="AC1535" s="94"/>
      <c r="AD1535" s="844"/>
      <c r="AE1535" s="94"/>
      <c r="AF1535" s="94"/>
      <c r="AG1535" s="94"/>
      <c r="AH1535" s="94"/>
      <c r="AI1535" s="94"/>
      <c r="AJ1535" s="94"/>
    </row>
    <row r="1536" spans="1:36" x14ac:dyDescent="0.3">
      <c r="A1536" s="845"/>
      <c r="B1536" s="94"/>
      <c r="C1536" s="94"/>
      <c r="D1536" s="94"/>
      <c r="E1536" s="94"/>
      <c r="F1536" s="94"/>
      <c r="G1536" s="94"/>
      <c r="H1536" s="94"/>
      <c r="I1536" s="94"/>
      <c r="J1536" s="94"/>
      <c r="K1536" s="94"/>
      <c r="L1536" s="94"/>
      <c r="M1536" s="94"/>
      <c r="N1536" s="94"/>
      <c r="O1536" s="94"/>
      <c r="P1536" s="94"/>
      <c r="Q1536" s="94"/>
      <c r="R1536" s="94"/>
      <c r="S1536" s="94"/>
      <c r="T1536" s="94"/>
      <c r="U1536" s="94"/>
      <c r="V1536" s="94"/>
      <c r="W1536" s="94"/>
      <c r="X1536" s="94"/>
      <c r="Y1536" s="94"/>
      <c r="Z1536" s="94"/>
      <c r="AA1536" s="94"/>
      <c r="AB1536" s="94"/>
      <c r="AC1536" s="94"/>
      <c r="AD1536" s="844"/>
      <c r="AE1536" s="94"/>
      <c r="AF1536" s="94"/>
      <c r="AG1536" s="94"/>
      <c r="AH1536" s="94"/>
      <c r="AI1536" s="94"/>
      <c r="AJ1536" s="94"/>
    </row>
    <row r="1537" spans="1:36" x14ac:dyDescent="0.3">
      <c r="A1537" s="845"/>
      <c r="B1537" s="94"/>
      <c r="C1537" s="94"/>
      <c r="D1537" s="94"/>
      <c r="E1537" s="94"/>
      <c r="F1537" s="94"/>
      <c r="G1537" s="94"/>
      <c r="H1537" s="94"/>
      <c r="I1537" s="94"/>
      <c r="J1537" s="94"/>
      <c r="K1537" s="94"/>
      <c r="L1537" s="94"/>
      <c r="M1537" s="94"/>
      <c r="N1537" s="94"/>
      <c r="O1537" s="94"/>
      <c r="P1537" s="94"/>
      <c r="Q1537" s="94"/>
      <c r="R1537" s="94"/>
      <c r="S1537" s="94"/>
      <c r="T1537" s="94"/>
      <c r="U1537" s="94"/>
      <c r="V1537" s="94"/>
      <c r="W1537" s="94"/>
      <c r="X1537" s="94"/>
      <c r="Y1537" s="94"/>
      <c r="Z1537" s="94"/>
      <c r="AA1537" s="94"/>
      <c r="AB1537" s="94"/>
      <c r="AC1537" s="94"/>
      <c r="AD1537" s="844"/>
      <c r="AE1537" s="94"/>
      <c r="AF1537" s="94"/>
      <c r="AG1537" s="94"/>
      <c r="AH1537" s="94"/>
      <c r="AI1537" s="94"/>
      <c r="AJ1537" s="94"/>
    </row>
    <row r="1538" spans="1:36" x14ac:dyDescent="0.3">
      <c r="A1538" s="845"/>
      <c r="B1538" s="94"/>
      <c r="C1538" s="94"/>
      <c r="D1538" s="94"/>
      <c r="E1538" s="94"/>
      <c r="F1538" s="94"/>
      <c r="G1538" s="94"/>
      <c r="H1538" s="94"/>
      <c r="I1538" s="94"/>
      <c r="J1538" s="94"/>
      <c r="K1538" s="94"/>
      <c r="L1538" s="94"/>
      <c r="M1538" s="94"/>
      <c r="N1538" s="94"/>
      <c r="O1538" s="94"/>
      <c r="P1538" s="94"/>
      <c r="Q1538" s="94"/>
      <c r="R1538" s="94"/>
      <c r="S1538" s="94"/>
      <c r="T1538" s="94"/>
      <c r="U1538" s="94"/>
      <c r="V1538" s="94"/>
      <c r="W1538" s="94"/>
      <c r="X1538" s="94"/>
      <c r="Y1538" s="94"/>
      <c r="Z1538" s="94"/>
      <c r="AA1538" s="94"/>
      <c r="AB1538" s="94"/>
      <c r="AC1538" s="94"/>
      <c r="AD1538" s="844"/>
      <c r="AE1538" s="94"/>
      <c r="AF1538" s="94"/>
      <c r="AG1538" s="94"/>
      <c r="AH1538" s="94"/>
      <c r="AI1538" s="94"/>
      <c r="AJ1538" s="94"/>
    </row>
    <row r="1539" spans="1:36" x14ac:dyDescent="0.3">
      <c r="A1539" s="845"/>
      <c r="B1539" s="94"/>
      <c r="C1539" s="94"/>
      <c r="D1539" s="94"/>
      <c r="E1539" s="94"/>
      <c r="F1539" s="94"/>
      <c r="G1539" s="94"/>
      <c r="H1539" s="94"/>
      <c r="I1539" s="94"/>
      <c r="J1539" s="94"/>
      <c r="K1539" s="94"/>
      <c r="L1539" s="94"/>
      <c r="M1539" s="94"/>
      <c r="N1539" s="94"/>
      <c r="O1539" s="94"/>
      <c r="P1539" s="94"/>
      <c r="Q1539" s="94"/>
      <c r="R1539" s="94"/>
      <c r="S1539" s="94"/>
      <c r="T1539" s="94"/>
      <c r="U1539" s="94"/>
      <c r="V1539" s="94"/>
      <c r="W1539" s="94"/>
      <c r="X1539" s="94"/>
      <c r="Y1539" s="94"/>
      <c r="Z1539" s="94"/>
      <c r="AA1539" s="94"/>
      <c r="AB1539" s="94"/>
      <c r="AC1539" s="94"/>
      <c r="AD1539" s="844"/>
      <c r="AE1539" s="94"/>
      <c r="AF1539" s="94"/>
      <c r="AG1539" s="94"/>
      <c r="AH1539" s="94"/>
      <c r="AI1539" s="94"/>
      <c r="AJ1539" s="94"/>
    </row>
    <row r="1540" spans="1:36" x14ac:dyDescent="0.3">
      <c r="A1540" s="845"/>
      <c r="B1540" s="94"/>
      <c r="C1540" s="94"/>
      <c r="D1540" s="94"/>
      <c r="E1540" s="94"/>
      <c r="F1540" s="94"/>
      <c r="G1540" s="94"/>
      <c r="H1540" s="94"/>
      <c r="I1540" s="94"/>
      <c r="J1540" s="94"/>
      <c r="K1540" s="94"/>
      <c r="L1540" s="94"/>
      <c r="M1540" s="94"/>
      <c r="N1540" s="94"/>
      <c r="O1540" s="94"/>
      <c r="P1540" s="94"/>
      <c r="Q1540" s="94"/>
      <c r="R1540" s="94"/>
      <c r="S1540" s="94"/>
      <c r="T1540" s="94"/>
      <c r="U1540" s="94"/>
      <c r="V1540" s="94"/>
      <c r="W1540" s="94"/>
      <c r="X1540" s="94"/>
      <c r="Y1540" s="94"/>
      <c r="Z1540" s="94"/>
      <c r="AA1540" s="94"/>
      <c r="AB1540" s="94"/>
      <c r="AC1540" s="94"/>
      <c r="AD1540" s="844"/>
      <c r="AE1540" s="94"/>
      <c r="AF1540" s="94"/>
      <c r="AG1540" s="94"/>
      <c r="AH1540" s="94"/>
      <c r="AI1540" s="94"/>
      <c r="AJ1540" s="94"/>
    </row>
    <row r="1541" spans="1:36" x14ac:dyDescent="0.3">
      <c r="A1541" s="845"/>
      <c r="B1541" s="94"/>
      <c r="C1541" s="94"/>
      <c r="D1541" s="94"/>
      <c r="E1541" s="94"/>
      <c r="F1541" s="94"/>
      <c r="G1541" s="94"/>
      <c r="H1541" s="94"/>
      <c r="I1541" s="94"/>
      <c r="J1541" s="94"/>
      <c r="K1541" s="94"/>
      <c r="L1541" s="94"/>
      <c r="M1541" s="94"/>
      <c r="N1541" s="94"/>
      <c r="O1541" s="94"/>
      <c r="P1541" s="94"/>
      <c r="Q1541" s="94"/>
      <c r="R1541" s="94"/>
      <c r="S1541" s="94"/>
      <c r="T1541" s="94"/>
      <c r="U1541" s="94"/>
      <c r="V1541" s="94"/>
      <c r="W1541" s="94"/>
      <c r="X1541" s="94"/>
      <c r="Y1541" s="94"/>
      <c r="Z1541" s="94"/>
      <c r="AA1541" s="94"/>
      <c r="AB1541" s="94"/>
      <c r="AC1541" s="94"/>
      <c r="AD1541" s="844"/>
      <c r="AE1541" s="94"/>
      <c r="AF1541" s="94"/>
      <c r="AG1541" s="94"/>
      <c r="AH1541" s="94"/>
      <c r="AI1541" s="94"/>
      <c r="AJ1541" s="94"/>
    </row>
    <row r="1542" spans="1:36" x14ac:dyDescent="0.3">
      <c r="A1542" s="845"/>
      <c r="B1542" s="94"/>
      <c r="C1542" s="94"/>
      <c r="D1542" s="94"/>
      <c r="E1542" s="94"/>
      <c r="F1542" s="94"/>
      <c r="G1542" s="94"/>
      <c r="H1542" s="94"/>
      <c r="I1542" s="94"/>
      <c r="J1542" s="94"/>
      <c r="K1542" s="94"/>
      <c r="L1542" s="94"/>
      <c r="M1542" s="94"/>
      <c r="N1542" s="94"/>
      <c r="O1542" s="94"/>
      <c r="P1542" s="94"/>
      <c r="Q1542" s="94"/>
      <c r="R1542" s="94"/>
      <c r="S1542" s="94"/>
      <c r="T1542" s="94"/>
      <c r="U1542" s="94"/>
      <c r="V1542" s="94"/>
      <c r="W1542" s="94"/>
      <c r="X1542" s="94"/>
      <c r="Y1542" s="94"/>
      <c r="Z1542" s="94"/>
      <c r="AA1542" s="94"/>
      <c r="AB1542" s="94"/>
      <c r="AC1542" s="94"/>
      <c r="AD1542" s="844"/>
      <c r="AE1542" s="94"/>
      <c r="AF1542" s="94"/>
      <c r="AG1542" s="94"/>
      <c r="AH1542" s="94"/>
      <c r="AI1542" s="94"/>
      <c r="AJ1542" s="94"/>
    </row>
    <row r="1543" spans="1:36" x14ac:dyDescent="0.3">
      <c r="A1543" s="845"/>
      <c r="B1543" s="94"/>
      <c r="C1543" s="94"/>
      <c r="D1543" s="94"/>
      <c r="E1543" s="94"/>
      <c r="F1543" s="94"/>
      <c r="G1543" s="94"/>
      <c r="H1543" s="94"/>
      <c r="I1543" s="94"/>
      <c r="J1543" s="94"/>
      <c r="K1543" s="94"/>
      <c r="L1543" s="94"/>
      <c r="M1543" s="94"/>
      <c r="N1543" s="94"/>
      <c r="O1543" s="94"/>
      <c r="P1543" s="94"/>
      <c r="Q1543" s="94"/>
      <c r="R1543" s="94"/>
      <c r="S1543" s="94"/>
      <c r="T1543" s="94"/>
      <c r="U1543" s="94"/>
      <c r="V1543" s="94"/>
      <c r="W1543" s="94"/>
      <c r="X1543" s="94"/>
      <c r="Y1543" s="94"/>
      <c r="Z1543" s="94"/>
      <c r="AA1543" s="94"/>
      <c r="AB1543" s="94"/>
      <c r="AC1543" s="94"/>
      <c r="AD1543" s="844"/>
      <c r="AE1543" s="94"/>
      <c r="AF1543" s="94"/>
      <c r="AG1543" s="94"/>
      <c r="AH1543" s="94"/>
      <c r="AI1543" s="94"/>
      <c r="AJ1543" s="94"/>
    </row>
    <row r="1544" spans="1:36" x14ac:dyDescent="0.3">
      <c r="A1544" s="845"/>
      <c r="B1544" s="94"/>
      <c r="C1544" s="94"/>
      <c r="D1544" s="94"/>
      <c r="E1544" s="94"/>
      <c r="F1544" s="94"/>
      <c r="G1544" s="94"/>
      <c r="H1544" s="94"/>
      <c r="I1544" s="94"/>
      <c r="J1544" s="94"/>
      <c r="K1544" s="94"/>
      <c r="L1544" s="94"/>
      <c r="M1544" s="94"/>
      <c r="N1544" s="94"/>
      <c r="O1544" s="94"/>
      <c r="P1544" s="94"/>
      <c r="Q1544" s="94"/>
      <c r="R1544" s="94"/>
      <c r="S1544" s="94"/>
      <c r="T1544" s="94"/>
      <c r="U1544" s="94"/>
      <c r="V1544" s="94"/>
      <c r="W1544" s="94"/>
      <c r="X1544" s="94"/>
      <c r="Y1544" s="94"/>
      <c r="Z1544" s="94"/>
      <c r="AA1544" s="94"/>
      <c r="AB1544" s="94"/>
      <c r="AC1544" s="94"/>
      <c r="AD1544" s="844"/>
      <c r="AE1544" s="94"/>
      <c r="AF1544" s="94"/>
      <c r="AG1544" s="94"/>
      <c r="AH1544" s="94"/>
      <c r="AI1544" s="94"/>
      <c r="AJ1544" s="94"/>
    </row>
    <row r="1545" spans="1:36" x14ac:dyDescent="0.3">
      <c r="A1545" s="845"/>
      <c r="B1545" s="94"/>
      <c r="C1545" s="94"/>
      <c r="D1545" s="94"/>
      <c r="E1545" s="94"/>
      <c r="F1545" s="94"/>
      <c r="G1545" s="94"/>
      <c r="H1545" s="94"/>
      <c r="I1545" s="94"/>
      <c r="J1545" s="94"/>
      <c r="K1545" s="94"/>
      <c r="L1545" s="94"/>
      <c r="M1545" s="94"/>
      <c r="N1545" s="94"/>
      <c r="O1545" s="94"/>
      <c r="P1545" s="94"/>
      <c r="Q1545" s="94"/>
      <c r="R1545" s="94"/>
      <c r="S1545" s="94"/>
      <c r="T1545" s="94"/>
      <c r="U1545" s="94"/>
      <c r="V1545" s="94"/>
      <c r="W1545" s="94"/>
      <c r="X1545" s="94"/>
      <c r="Y1545" s="94"/>
      <c r="Z1545" s="94"/>
      <c r="AA1545" s="94"/>
      <c r="AB1545" s="94"/>
      <c r="AC1545" s="94"/>
      <c r="AD1545" s="844"/>
      <c r="AE1545" s="94"/>
      <c r="AF1545" s="94"/>
      <c r="AG1545" s="94"/>
      <c r="AH1545" s="94"/>
      <c r="AI1545" s="94"/>
      <c r="AJ1545" s="94"/>
    </row>
    <row r="1546" spans="1:36" x14ac:dyDescent="0.3">
      <c r="A1546" s="845"/>
      <c r="B1546" s="94"/>
      <c r="C1546" s="94"/>
      <c r="D1546" s="94"/>
      <c r="E1546" s="94"/>
      <c r="F1546" s="94"/>
      <c r="G1546" s="94"/>
      <c r="H1546" s="94"/>
      <c r="I1546" s="94"/>
      <c r="J1546" s="94"/>
      <c r="K1546" s="94"/>
      <c r="L1546" s="94"/>
      <c r="M1546" s="94"/>
      <c r="N1546" s="94"/>
      <c r="O1546" s="94"/>
      <c r="P1546" s="94"/>
      <c r="Q1546" s="94"/>
      <c r="R1546" s="94"/>
      <c r="S1546" s="94"/>
      <c r="T1546" s="94"/>
      <c r="U1546" s="94"/>
      <c r="V1546" s="94"/>
      <c r="W1546" s="94"/>
      <c r="X1546" s="94"/>
      <c r="Y1546" s="94"/>
      <c r="Z1546" s="94"/>
      <c r="AA1546" s="94"/>
      <c r="AB1546" s="94"/>
      <c r="AC1546" s="94"/>
      <c r="AD1546" s="844"/>
      <c r="AE1546" s="94"/>
      <c r="AF1546" s="94"/>
      <c r="AG1546" s="94"/>
      <c r="AH1546" s="94"/>
      <c r="AI1546" s="94"/>
      <c r="AJ1546" s="94"/>
    </row>
    <row r="1547" spans="1:36" x14ac:dyDescent="0.3">
      <c r="A1547" s="845"/>
      <c r="B1547" s="94"/>
      <c r="C1547" s="94"/>
      <c r="D1547" s="94"/>
      <c r="E1547" s="94"/>
      <c r="F1547" s="94"/>
      <c r="G1547" s="94"/>
      <c r="H1547" s="94"/>
      <c r="I1547" s="94"/>
      <c r="J1547" s="94"/>
      <c r="K1547" s="94"/>
      <c r="L1547" s="94"/>
      <c r="M1547" s="94"/>
      <c r="N1547" s="94"/>
      <c r="O1547" s="94"/>
      <c r="P1547" s="94"/>
      <c r="Q1547" s="94"/>
      <c r="R1547" s="94"/>
      <c r="S1547" s="94"/>
      <c r="T1547" s="94"/>
      <c r="U1547" s="94"/>
      <c r="V1547" s="94"/>
      <c r="W1547" s="94"/>
      <c r="X1547" s="94"/>
      <c r="Y1547" s="94"/>
      <c r="Z1547" s="94"/>
      <c r="AA1547" s="94"/>
      <c r="AB1547" s="94"/>
      <c r="AC1547" s="94"/>
      <c r="AD1547" s="844"/>
      <c r="AE1547" s="94"/>
      <c r="AF1547" s="94"/>
      <c r="AG1547" s="94"/>
      <c r="AH1547" s="94"/>
      <c r="AI1547" s="94"/>
      <c r="AJ1547" s="94"/>
    </row>
    <row r="1548" spans="1:36" x14ac:dyDescent="0.3">
      <c r="A1548" s="845"/>
      <c r="B1548" s="94"/>
      <c r="C1548" s="94"/>
      <c r="D1548" s="94"/>
      <c r="E1548" s="94"/>
      <c r="F1548" s="94"/>
      <c r="G1548" s="94"/>
      <c r="H1548" s="94"/>
      <c r="I1548" s="94"/>
      <c r="J1548" s="94"/>
      <c r="K1548" s="94"/>
      <c r="L1548" s="94"/>
      <c r="M1548" s="94"/>
      <c r="N1548" s="94"/>
      <c r="O1548" s="94"/>
      <c r="P1548" s="94"/>
      <c r="Q1548" s="94"/>
      <c r="R1548" s="94"/>
      <c r="S1548" s="94"/>
      <c r="T1548" s="94"/>
      <c r="U1548" s="94"/>
      <c r="V1548" s="94"/>
      <c r="W1548" s="94"/>
      <c r="X1548" s="94"/>
      <c r="Y1548" s="94"/>
      <c r="Z1548" s="94"/>
      <c r="AA1548" s="94"/>
      <c r="AB1548" s="94"/>
      <c r="AC1548" s="94"/>
      <c r="AD1548" s="844"/>
      <c r="AE1548" s="94"/>
      <c r="AF1548" s="94"/>
      <c r="AG1548" s="94"/>
      <c r="AH1548" s="94"/>
      <c r="AI1548" s="94"/>
      <c r="AJ1548" s="94"/>
    </row>
    <row r="1549" spans="1:36" x14ac:dyDescent="0.3">
      <c r="A1549" s="845"/>
      <c r="B1549" s="94"/>
      <c r="C1549" s="94"/>
      <c r="D1549" s="94"/>
      <c r="E1549" s="94"/>
      <c r="F1549" s="94"/>
      <c r="G1549" s="94"/>
      <c r="H1549" s="94"/>
      <c r="I1549" s="94"/>
      <c r="J1549" s="94"/>
      <c r="K1549" s="94"/>
      <c r="L1549" s="94"/>
      <c r="M1549" s="94"/>
      <c r="N1549" s="94"/>
      <c r="O1549" s="94"/>
      <c r="P1549" s="94"/>
      <c r="Q1549" s="94"/>
      <c r="R1549" s="94"/>
      <c r="S1549" s="94"/>
      <c r="T1549" s="94"/>
      <c r="U1549" s="94"/>
      <c r="V1549" s="94"/>
      <c r="W1549" s="94"/>
      <c r="X1549" s="94"/>
      <c r="Y1549" s="94"/>
      <c r="Z1549" s="94"/>
      <c r="AA1549" s="94"/>
      <c r="AB1549" s="94"/>
      <c r="AC1549" s="94"/>
      <c r="AD1549" s="844"/>
      <c r="AE1549" s="94"/>
      <c r="AF1549" s="94"/>
      <c r="AG1549" s="94"/>
      <c r="AH1549" s="94"/>
      <c r="AI1549" s="94"/>
      <c r="AJ1549" s="94"/>
    </row>
    <row r="1550" spans="1:36" x14ac:dyDescent="0.3">
      <c r="A1550" s="845"/>
      <c r="B1550" s="94"/>
      <c r="C1550" s="94"/>
      <c r="D1550" s="94"/>
      <c r="E1550" s="94"/>
      <c r="F1550" s="94"/>
      <c r="G1550" s="94"/>
      <c r="H1550" s="94"/>
      <c r="I1550" s="94"/>
      <c r="J1550" s="94"/>
      <c r="K1550" s="94"/>
      <c r="L1550" s="94"/>
      <c r="M1550" s="94"/>
      <c r="N1550" s="94"/>
      <c r="O1550" s="94"/>
      <c r="P1550" s="94"/>
      <c r="Q1550" s="94"/>
      <c r="R1550" s="94"/>
      <c r="S1550" s="94"/>
      <c r="T1550" s="94"/>
      <c r="U1550" s="94"/>
      <c r="V1550" s="94"/>
      <c r="W1550" s="94"/>
      <c r="X1550" s="94"/>
      <c r="Y1550" s="94"/>
      <c r="Z1550" s="94"/>
      <c r="AA1550" s="94"/>
      <c r="AB1550" s="94"/>
      <c r="AC1550" s="94"/>
      <c r="AD1550" s="844"/>
      <c r="AE1550" s="94"/>
      <c r="AF1550" s="94"/>
      <c r="AG1550" s="94"/>
      <c r="AH1550" s="94"/>
      <c r="AI1550" s="94"/>
      <c r="AJ1550" s="94"/>
    </row>
    <row r="1551" spans="1:36" x14ac:dyDescent="0.3">
      <c r="A1551" s="845"/>
      <c r="B1551" s="94"/>
      <c r="C1551" s="94"/>
      <c r="D1551" s="94"/>
      <c r="E1551" s="94"/>
      <c r="F1551" s="94"/>
      <c r="G1551" s="94"/>
      <c r="H1551" s="94"/>
      <c r="I1551" s="94"/>
      <c r="J1551" s="94"/>
      <c r="K1551" s="94"/>
      <c r="L1551" s="94"/>
      <c r="M1551" s="94"/>
      <c r="N1551" s="94"/>
      <c r="O1551" s="94"/>
      <c r="P1551" s="94"/>
      <c r="Q1551" s="94"/>
      <c r="R1551" s="94"/>
      <c r="S1551" s="94"/>
      <c r="T1551" s="94"/>
      <c r="U1551" s="94"/>
      <c r="V1551" s="94"/>
      <c r="W1551" s="94"/>
      <c r="X1551" s="94"/>
      <c r="Y1551" s="94"/>
      <c r="Z1551" s="94"/>
      <c r="AA1551" s="94"/>
      <c r="AB1551" s="94"/>
      <c r="AC1551" s="94"/>
      <c r="AD1551" s="844"/>
      <c r="AE1551" s="94"/>
      <c r="AF1551" s="94"/>
      <c r="AG1551" s="94"/>
      <c r="AH1551" s="94"/>
      <c r="AI1551" s="94"/>
      <c r="AJ1551" s="94"/>
    </row>
  </sheetData>
  <autoFilter ref="A17:AI1482" xr:uid="{00000000-0009-0000-0000-000001000000}"/>
  <sortState xmlns:xlrd2="http://schemas.microsoft.com/office/spreadsheetml/2017/richdata2" ref="A1227:AI1285">
    <sortCondition ref="F1227:F1285"/>
    <sortCondition ref="G1227:G1285"/>
    <sortCondition ref="H1227:H1285"/>
  </sortState>
  <hyperlinks>
    <hyperlink ref="H3" r:id="rId1" xr:uid="{00000000-0004-0000-0100-000000000000}"/>
    <hyperlink ref="AH627" r:id="rId2" display="http://www.fao.org/docrep/007/j1255e/j1255e04.htm" xr:uid="{00000000-0004-0000-0100-000001000000}"/>
    <hyperlink ref="AH895" r:id="rId3" location="Structure of the maize kernel" display="http://www.fao.org/docrep/T0395E/T0395E01.htm#Structure of the maize kernel" xr:uid="{00000000-0004-0000-0100-000002000000}"/>
    <hyperlink ref="AH896" r:id="rId4" location="Structure of the maize kernel" xr:uid="{00000000-0004-0000-0100-000003000000}"/>
    <hyperlink ref="AH897" r:id="rId5" location="Gross chemical composition" display="http://www.fao.org/docrep/T0395E/T0395E03.htm#Gross chemical composition" xr:uid="{00000000-0004-0000-0100-000004000000}"/>
    <hyperlink ref="AH831" r:id="rId6" xr:uid="{00000000-0004-0000-0100-000005000000}"/>
    <hyperlink ref="AH833" r:id="rId7" xr:uid="{00000000-0004-0000-0100-000006000000}"/>
    <hyperlink ref="AH834" r:id="rId8" xr:uid="{00000000-0004-0000-0100-000007000000}"/>
    <hyperlink ref="AH835" r:id="rId9" xr:uid="{00000000-0004-0000-0100-000008000000}"/>
    <hyperlink ref="AH836" r:id="rId10" xr:uid="{00000000-0004-0000-0100-000009000000}"/>
    <hyperlink ref="AH35" r:id="rId11" xr:uid="{00000000-0004-0000-0100-00000A000000}"/>
    <hyperlink ref="AH47" r:id="rId12" xr:uid="{00000000-0004-0000-0100-00000B000000}"/>
    <hyperlink ref="AH60" r:id="rId13" xr:uid="{00000000-0004-0000-0100-00000C000000}"/>
    <hyperlink ref="AH75" r:id="rId14" xr:uid="{00000000-0004-0000-0100-00000D000000}"/>
    <hyperlink ref="AH293" r:id="rId15" xr:uid="{00000000-0004-0000-0100-00000E000000}"/>
    <hyperlink ref="AH54" r:id="rId16" xr:uid="{00000000-0004-0000-0100-00000F000000}"/>
    <hyperlink ref="AH744" r:id="rId17" xr:uid="{00000000-0004-0000-0100-000010000000}"/>
    <hyperlink ref="AH960" r:id="rId18" xr:uid="{00000000-0004-0000-0100-000011000000}"/>
    <hyperlink ref="AH953" r:id="rId19" xr:uid="{00000000-0004-0000-0100-000012000000}"/>
    <hyperlink ref="AH956" r:id="rId20" xr:uid="{00000000-0004-0000-0100-000013000000}"/>
    <hyperlink ref="AH967" r:id="rId21" xr:uid="{00000000-0004-0000-0100-000014000000}"/>
    <hyperlink ref="AH970" r:id="rId22" display="http://www.fao.org/economic/ess/ess-standards/commodity/en/" xr:uid="{00000000-0004-0000-0100-000015000000}"/>
    <hyperlink ref="AH971" r:id="rId23" display="http://www.fao.org/economic/ess/ess-standards/commodity/en/" xr:uid="{00000000-0004-0000-0100-000016000000}"/>
    <hyperlink ref="AH975" r:id="rId24" xr:uid="{00000000-0004-0000-0100-000017000000}"/>
    <hyperlink ref="AH987" r:id="rId25" xr:uid="{00000000-0004-0000-0100-000018000000}"/>
    <hyperlink ref="AH1069" r:id="rId26" xr:uid="{00000000-0004-0000-0100-000019000000}"/>
    <hyperlink ref="AH1345" r:id="rId27" xr:uid="{00000000-0004-0000-0100-00001A000000}"/>
    <hyperlink ref="AH786" r:id="rId28" xr:uid="{00000000-0004-0000-0100-00001B000000}"/>
    <hyperlink ref="AH789" r:id="rId29" xr:uid="{00000000-0004-0000-0100-00001C000000}"/>
    <hyperlink ref="AH796" r:id="rId30" display="http://www.ers.usda.gov/publications/ah-agricultural-handbook/ah697.aspx" xr:uid="{00000000-0004-0000-0100-00001D000000}"/>
    <hyperlink ref="AH560" r:id="rId31" display="http://www.ers.usda.gov/publications/ah-agricultural-handbook/ah697.aspx" xr:uid="{00000000-0004-0000-0100-00001E000000}"/>
    <hyperlink ref="AH564" r:id="rId32" display="http://www.ers.usda.gov/publications/ah-agricultural-handbook/ah697.aspx" xr:uid="{00000000-0004-0000-0100-00001F000000}"/>
    <hyperlink ref="AH73" r:id="rId33" xr:uid="{00000000-0004-0000-0100-000020000000}"/>
    <hyperlink ref="AH174" r:id="rId34" xr:uid="{00000000-0004-0000-0100-000021000000}"/>
    <hyperlink ref="AH291" r:id="rId35" xr:uid="{00000000-0004-0000-0100-000022000000}"/>
    <hyperlink ref="AH119" r:id="rId36" xr:uid="{00000000-0004-0000-0100-000023000000}"/>
    <hyperlink ref="AH321" r:id="rId37" xr:uid="{00000000-0004-0000-0100-000024000000}"/>
    <hyperlink ref="AH322" r:id="rId38" xr:uid="{00000000-0004-0000-0100-000025000000}"/>
    <hyperlink ref="AH651" r:id="rId39" display="http://www.ers.usda.gov/publications/ah-agricultural-handbook/ah697.aspx" xr:uid="{00000000-0004-0000-0100-000026000000}"/>
    <hyperlink ref="AH716" r:id="rId40" xr:uid="{00000000-0004-0000-0100-000027000000}"/>
    <hyperlink ref="AH405" r:id="rId41" display="http://www.ers.usda.gov/publications/ah-agricultural-handbook/ah697.aspx" xr:uid="{00000000-0004-0000-0100-000028000000}"/>
    <hyperlink ref="AH406" r:id="rId42" display="http://www.ers.usda.gov/publications/ah-agricultural-handbook/ah697.aspx" xr:uid="{00000000-0004-0000-0100-000029000000}"/>
    <hyperlink ref="AH404" r:id="rId43" xr:uid="{00000000-0004-0000-0100-00002A000000}"/>
    <hyperlink ref="AH703" r:id="rId44" xr:uid="{00000000-0004-0000-0100-00002B000000}"/>
    <hyperlink ref="AH714" r:id="rId45" xr:uid="{00000000-0004-0000-0100-00002C000000}"/>
    <hyperlink ref="AH713" r:id="rId46" display="www.oecd.org" xr:uid="{00000000-0004-0000-0100-00002D000000}"/>
    <hyperlink ref="AH715" r:id="rId47" xr:uid="{00000000-0004-0000-0100-00002E000000}"/>
    <hyperlink ref="AH202" r:id="rId48" xr:uid="{00000000-0004-0000-0100-00002F000000}"/>
    <hyperlink ref="AH652" r:id="rId49" display="http://www.ers.usda.gov/publications/ah-agricultural-handbook/ah697.aspx" xr:uid="{00000000-0004-0000-0100-000030000000}"/>
    <hyperlink ref="AH1127" r:id="rId50" xr:uid="{00000000-0004-0000-0100-000031000000}"/>
    <hyperlink ref="AH1126" r:id="rId51" xr:uid="{00000000-0004-0000-0100-000032000000}"/>
    <hyperlink ref="AH175" r:id="rId52" xr:uid="{00000000-0004-0000-0100-000033000000}"/>
    <hyperlink ref="AH244" r:id="rId53" xr:uid="{00000000-0004-0000-0100-000034000000}"/>
    <hyperlink ref="AH422" r:id="rId54" xr:uid="{00000000-0004-0000-0100-000035000000}"/>
    <hyperlink ref="AH558" r:id="rId55" xr:uid="{00000000-0004-0000-0100-000036000000}"/>
    <hyperlink ref="AH559" r:id="rId56" xr:uid="{00000000-0004-0000-0100-000037000000}"/>
    <hyperlink ref="AH563" r:id="rId57" xr:uid="{00000000-0004-0000-0100-000038000000}"/>
    <hyperlink ref="AH650" r:id="rId58" xr:uid="{00000000-0004-0000-0100-000039000000}"/>
    <hyperlink ref="AH607" r:id="rId59" xr:uid="{00000000-0004-0000-0100-00003A000000}"/>
    <hyperlink ref="AH671" r:id="rId60" xr:uid="{00000000-0004-0000-0100-00003B000000}"/>
    <hyperlink ref="AH710" r:id="rId61" xr:uid="{00000000-0004-0000-0100-00003C000000}"/>
    <hyperlink ref="AH787" r:id="rId62" xr:uid="{00000000-0004-0000-0100-00003D000000}"/>
    <hyperlink ref="AH852" r:id="rId63" xr:uid="{00000000-0004-0000-0100-00003E000000}"/>
    <hyperlink ref="AH733" r:id="rId64" xr:uid="{00000000-0004-0000-0100-00003F000000}"/>
    <hyperlink ref="AH858" r:id="rId65" xr:uid="{00000000-0004-0000-0100-000040000000}"/>
    <hyperlink ref="AH932" r:id="rId66" xr:uid="{00000000-0004-0000-0100-000041000000}"/>
    <hyperlink ref="AH788" r:id="rId67" xr:uid="{00000000-0004-0000-0100-000042000000}"/>
    <hyperlink ref="AH785" r:id="rId68" xr:uid="{00000000-0004-0000-0100-000043000000}"/>
    <hyperlink ref="AH628" r:id="rId69" xr:uid="{00000000-0004-0000-0100-000044000000}"/>
    <hyperlink ref="AH1047" r:id="rId70" xr:uid="{00000000-0004-0000-0100-000045000000}"/>
    <hyperlink ref="AH1061" r:id="rId71" xr:uid="{00000000-0004-0000-0100-000046000000}"/>
    <hyperlink ref="AH903" r:id="rId72" location="Gross chemical composition" xr:uid="{00000000-0004-0000-0100-000047000000}"/>
    <hyperlink ref="AH1020" r:id="rId73" xr:uid="{00000000-0004-0000-0100-000048000000}"/>
    <hyperlink ref="AH1030" r:id="rId74" xr:uid="{00000000-0004-0000-0100-000049000000}"/>
    <hyperlink ref="AH1024" r:id="rId75" xr:uid="{00000000-0004-0000-0100-00004A000000}"/>
    <hyperlink ref="AH1073" r:id="rId76" xr:uid="{00000000-0004-0000-0100-00004B000000}"/>
    <hyperlink ref="AH1027" r:id="rId77" xr:uid="{00000000-0004-0000-0100-00004C000000}"/>
    <hyperlink ref="AH1039" r:id="rId78" xr:uid="{00000000-0004-0000-0100-00004D000000}"/>
    <hyperlink ref="AH1042" r:id="rId79" xr:uid="{00000000-0004-0000-0100-00004E000000}"/>
    <hyperlink ref="AH1053" r:id="rId80" location="contents" xr:uid="{00000000-0004-0000-0100-00004F000000}"/>
    <hyperlink ref="AH1342" r:id="rId81" xr:uid="{00000000-0004-0000-0100-000050000000}"/>
    <hyperlink ref="AH408" r:id="rId82" display="http://www.ers.usda.gov/publications/ah-agricultural-handbook/ah697.aspx" xr:uid="{00000000-0004-0000-0100-000051000000}"/>
    <hyperlink ref="AH711" r:id="rId83" xr:uid="{00000000-0004-0000-0100-000052000000}"/>
    <hyperlink ref="AH108" r:id="rId84" display="http://www.ers.usda.gov/publications/ah-agricultural-handbook/ah697.aspx" xr:uid="{00000000-0004-0000-0100-000053000000}"/>
    <hyperlink ref="AH173" r:id="rId85" display="http://www.ers.usda.gov/publications/ah-agricultural-handbook/ah697.aspx" xr:uid="{00000000-0004-0000-0100-000054000000}"/>
    <hyperlink ref="AH178" r:id="rId86" display="http://www.ers.usda.gov/publications/ah-agricultural-handbook/ah697.aspx" xr:uid="{00000000-0004-0000-0100-000055000000}"/>
    <hyperlink ref="AH212" r:id="rId87" display="http://www.ers.usda.gov/publications/ah-agricultural-handbook/ah697.aspx" xr:uid="{00000000-0004-0000-0100-000056000000}"/>
    <hyperlink ref="AH1108" r:id="rId88" xr:uid="{00000000-0004-0000-0100-000057000000}"/>
    <hyperlink ref="AH1299" r:id="rId89" xr:uid="{00000000-0004-0000-0100-000058000000}"/>
    <hyperlink ref="AH1290" r:id="rId90" xr:uid="{00000000-0004-0000-0100-000059000000}"/>
    <hyperlink ref="AH1271" r:id="rId91" xr:uid="{00000000-0004-0000-0100-00005A000000}"/>
    <hyperlink ref="AH1272" r:id="rId92" xr:uid="{00000000-0004-0000-0100-00005B000000}"/>
    <hyperlink ref="AH1256" r:id="rId93" xr:uid="{00000000-0004-0000-0100-00005C000000}"/>
    <hyperlink ref="AH1255" r:id="rId94" xr:uid="{00000000-0004-0000-0100-00005D000000}"/>
    <hyperlink ref="AH1341" r:id="rId95" xr:uid="{00000000-0004-0000-0100-00005E000000}"/>
    <hyperlink ref="AH1337" r:id="rId96" xr:uid="{00000000-0004-0000-0100-00005F000000}"/>
    <hyperlink ref="AH1335" r:id="rId97" xr:uid="{00000000-0004-0000-0100-000060000000}"/>
    <hyperlink ref="AH1340" r:id="rId98" xr:uid="{00000000-0004-0000-0100-000061000000}"/>
    <hyperlink ref="AH1333" r:id="rId99" xr:uid="{00000000-0004-0000-0100-000062000000}"/>
    <hyperlink ref="AH1348" r:id="rId100" xr:uid="{00000000-0004-0000-0100-000063000000}"/>
    <hyperlink ref="AH1349" r:id="rId101" xr:uid="{00000000-0004-0000-0100-000064000000}"/>
    <hyperlink ref="AH1334" r:id="rId102" xr:uid="{00000000-0004-0000-0100-000065000000}"/>
    <hyperlink ref="AH1338" r:id="rId103" xr:uid="{00000000-0004-0000-0100-000066000000}"/>
    <hyperlink ref="AH1339" r:id="rId104" xr:uid="{00000000-0004-0000-0100-000067000000}"/>
    <hyperlink ref="AH1322" r:id="rId105" xr:uid="{00000000-0004-0000-0100-000068000000}"/>
    <hyperlink ref="AH1331" r:id="rId106" xr:uid="{00000000-0004-0000-0100-000069000000}"/>
    <hyperlink ref="AH1363" r:id="rId107" xr:uid="{00000000-0004-0000-0100-00006A000000}"/>
    <hyperlink ref="AH1370" r:id="rId108" xr:uid="{00000000-0004-0000-0100-00006B000000}"/>
    <hyperlink ref="AH1347" r:id="rId109" xr:uid="{00000000-0004-0000-0100-00006C000000}"/>
    <hyperlink ref="AH1346" r:id="rId110" xr:uid="{00000000-0004-0000-0100-00006D000000}"/>
    <hyperlink ref="AH1355" r:id="rId111" xr:uid="{00000000-0004-0000-0100-00006E000000}"/>
    <hyperlink ref="AH1350" r:id="rId112" xr:uid="{00000000-0004-0000-0100-00006F000000}"/>
    <hyperlink ref="AH1413" r:id="rId113" xr:uid="{00000000-0004-0000-0100-000070000000}"/>
    <hyperlink ref="AH1414" r:id="rId114" xr:uid="{00000000-0004-0000-0100-000071000000}"/>
    <hyperlink ref="AH1415" r:id="rId115" xr:uid="{00000000-0004-0000-0100-000072000000}"/>
  </hyperlinks>
  <pageMargins left="0.7" right="0.7" top="0.75" bottom="0.75" header="0.3" footer="0.3"/>
  <pageSetup paperSize="9" orientation="portrait" r:id="rId1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4:AN830"/>
  <sheetViews>
    <sheetView zoomScaleNormal="100" workbookViewId="0">
      <pane xSplit="5" ySplit="5" topLeftCell="W6" activePane="bottomRight" state="frozen"/>
      <selection pane="topRight" activeCell="E1" sqref="E1"/>
      <selection pane="bottomLeft" activeCell="A3" sqref="A3"/>
      <selection pane="bottomRight" activeCell="X1" sqref="X1"/>
    </sheetView>
  </sheetViews>
  <sheetFormatPr defaultRowHeight="13" x14ac:dyDescent="0.3"/>
  <cols>
    <col min="1" max="1" width="9.375" style="891"/>
    <col min="2" max="3" width="9.375" style="896"/>
    <col min="4" max="4" width="35.875" style="896" customWidth="1"/>
    <col min="5" max="5" width="9.375" style="900"/>
    <col min="6" max="19" width="9.5" style="900" bestFit="1" customWidth="1"/>
    <col min="20" max="20" width="11.625" style="900" bestFit="1" customWidth="1"/>
    <col min="21" max="22" width="9.5" style="900" bestFit="1" customWidth="1"/>
    <col min="23" max="23" width="5.5" style="901" customWidth="1"/>
    <col min="24" max="40" width="9.375" style="896"/>
    <col min="41" max="258" width="9.375" style="891"/>
    <col min="259" max="259" width="35.875" style="891" customWidth="1"/>
    <col min="260" max="277" width="9.375" style="891"/>
    <col min="278" max="278" width="5.5" style="891" customWidth="1"/>
    <col min="279" max="514" width="9.375" style="891"/>
    <col min="515" max="515" width="35.875" style="891" customWidth="1"/>
    <col min="516" max="533" width="9.375" style="891"/>
    <col min="534" max="534" width="5.5" style="891" customWidth="1"/>
    <col min="535" max="770" width="9.375" style="891"/>
    <col min="771" max="771" width="35.875" style="891" customWidth="1"/>
    <col min="772" max="789" width="9.375" style="891"/>
    <col min="790" max="790" width="5.5" style="891" customWidth="1"/>
    <col min="791" max="1026" width="9.375" style="891"/>
    <col min="1027" max="1027" width="35.875" style="891" customWidth="1"/>
    <col min="1028" max="1045" width="9.375" style="891"/>
    <col min="1046" max="1046" width="5.5" style="891" customWidth="1"/>
    <col min="1047" max="1282" width="9.375" style="891"/>
    <col min="1283" max="1283" width="35.875" style="891" customWidth="1"/>
    <col min="1284" max="1301" width="9.375" style="891"/>
    <col min="1302" max="1302" width="5.5" style="891" customWidth="1"/>
    <col min="1303" max="1538" width="9.375" style="891"/>
    <col min="1539" max="1539" width="35.875" style="891" customWidth="1"/>
    <col min="1540" max="1557" width="9.375" style="891"/>
    <col min="1558" max="1558" width="5.5" style="891" customWidth="1"/>
    <col min="1559" max="1794" width="9.375" style="891"/>
    <col min="1795" max="1795" width="35.875" style="891" customWidth="1"/>
    <col min="1796" max="1813" width="9.375" style="891"/>
    <col min="1814" max="1814" width="5.5" style="891" customWidth="1"/>
    <col min="1815" max="2050" width="9.375" style="891"/>
    <col min="2051" max="2051" width="35.875" style="891" customWidth="1"/>
    <col min="2052" max="2069" width="9.375" style="891"/>
    <col min="2070" max="2070" width="5.5" style="891" customWidth="1"/>
    <col min="2071" max="2306" width="9.375" style="891"/>
    <col min="2307" max="2307" width="35.875" style="891" customWidth="1"/>
    <col min="2308" max="2325" width="9.375" style="891"/>
    <col min="2326" max="2326" width="5.5" style="891" customWidth="1"/>
    <col min="2327" max="2562" width="9.375" style="891"/>
    <col min="2563" max="2563" width="35.875" style="891" customWidth="1"/>
    <col min="2564" max="2581" width="9.375" style="891"/>
    <col min="2582" max="2582" width="5.5" style="891" customWidth="1"/>
    <col min="2583" max="2818" width="9.375" style="891"/>
    <col min="2819" max="2819" width="35.875" style="891" customWidth="1"/>
    <col min="2820" max="2837" width="9.375" style="891"/>
    <col min="2838" max="2838" width="5.5" style="891" customWidth="1"/>
    <col min="2839" max="3074" width="9.375" style="891"/>
    <col min="3075" max="3075" width="35.875" style="891" customWidth="1"/>
    <col min="3076" max="3093" width="9.375" style="891"/>
    <col min="3094" max="3094" width="5.5" style="891" customWidth="1"/>
    <col min="3095" max="3330" width="9.375" style="891"/>
    <col min="3331" max="3331" width="35.875" style="891" customWidth="1"/>
    <col min="3332" max="3349" width="9.375" style="891"/>
    <col min="3350" max="3350" width="5.5" style="891" customWidth="1"/>
    <col min="3351" max="3586" width="9.375" style="891"/>
    <col min="3587" max="3587" width="35.875" style="891" customWidth="1"/>
    <col min="3588" max="3605" width="9.375" style="891"/>
    <col min="3606" max="3606" width="5.5" style="891" customWidth="1"/>
    <col min="3607" max="3842" width="9.375" style="891"/>
    <col min="3843" max="3843" width="35.875" style="891" customWidth="1"/>
    <col min="3844" max="3861" width="9.375" style="891"/>
    <col min="3862" max="3862" width="5.5" style="891" customWidth="1"/>
    <col min="3863" max="4098" width="9.375" style="891"/>
    <col min="4099" max="4099" width="35.875" style="891" customWidth="1"/>
    <col min="4100" max="4117" width="9.375" style="891"/>
    <col min="4118" max="4118" width="5.5" style="891" customWidth="1"/>
    <col min="4119" max="4354" width="9.375" style="891"/>
    <col min="4355" max="4355" width="35.875" style="891" customWidth="1"/>
    <col min="4356" max="4373" width="9.375" style="891"/>
    <col min="4374" max="4374" width="5.5" style="891" customWidth="1"/>
    <col min="4375" max="4610" width="9.375" style="891"/>
    <col min="4611" max="4611" width="35.875" style="891" customWidth="1"/>
    <col min="4612" max="4629" width="9.375" style="891"/>
    <col min="4630" max="4630" width="5.5" style="891" customWidth="1"/>
    <col min="4631" max="4866" width="9.375" style="891"/>
    <col min="4867" max="4867" width="35.875" style="891" customWidth="1"/>
    <col min="4868" max="4885" width="9.375" style="891"/>
    <col min="4886" max="4886" width="5.5" style="891" customWidth="1"/>
    <col min="4887" max="5122" width="9.375" style="891"/>
    <col min="5123" max="5123" width="35.875" style="891" customWidth="1"/>
    <col min="5124" max="5141" width="9.375" style="891"/>
    <col min="5142" max="5142" width="5.5" style="891" customWidth="1"/>
    <col min="5143" max="5378" width="9.375" style="891"/>
    <col min="5379" max="5379" width="35.875" style="891" customWidth="1"/>
    <col min="5380" max="5397" width="9.375" style="891"/>
    <col min="5398" max="5398" width="5.5" style="891" customWidth="1"/>
    <col min="5399" max="5634" width="9.375" style="891"/>
    <col min="5635" max="5635" width="35.875" style="891" customWidth="1"/>
    <col min="5636" max="5653" width="9.375" style="891"/>
    <col min="5654" max="5654" width="5.5" style="891" customWidth="1"/>
    <col min="5655" max="5890" width="9.375" style="891"/>
    <col min="5891" max="5891" width="35.875" style="891" customWidth="1"/>
    <col min="5892" max="5909" width="9.375" style="891"/>
    <col min="5910" max="5910" width="5.5" style="891" customWidth="1"/>
    <col min="5911" max="6146" width="9.375" style="891"/>
    <col min="6147" max="6147" width="35.875" style="891" customWidth="1"/>
    <col min="6148" max="6165" width="9.375" style="891"/>
    <col min="6166" max="6166" width="5.5" style="891" customWidth="1"/>
    <col min="6167" max="6402" width="9.375" style="891"/>
    <col min="6403" max="6403" width="35.875" style="891" customWidth="1"/>
    <col min="6404" max="6421" width="9.375" style="891"/>
    <col min="6422" max="6422" width="5.5" style="891" customWidth="1"/>
    <col min="6423" max="6658" width="9.375" style="891"/>
    <col min="6659" max="6659" width="35.875" style="891" customWidth="1"/>
    <col min="6660" max="6677" width="9.375" style="891"/>
    <col min="6678" max="6678" width="5.5" style="891" customWidth="1"/>
    <col min="6679" max="6914" width="9.375" style="891"/>
    <col min="6915" max="6915" width="35.875" style="891" customWidth="1"/>
    <col min="6916" max="6933" width="9.375" style="891"/>
    <col min="6934" max="6934" width="5.5" style="891" customWidth="1"/>
    <col min="6935" max="7170" width="9.375" style="891"/>
    <col min="7171" max="7171" width="35.875" style="891" customWidth="1"/>
    <col min="7172" max="7189" width="9.375" style="891"/>
    <col min="7190" max="7190" width="5.5" style="891" customWidth="1"/>
    <col min="7191" max="7426" width="9.375" style="891"/>
    <col min="7427" max="7427" width="35.875" style="891" customWidth="1"/>
    <col min="7428" max="7445" width="9.375" style="891"/>
    <col min="7446" max="7446" width="5.5" style="891" customWidth="1"/>
    <col min="7447" max="7682" width="9.375" style="891"/>
    <col min="7683" max="7683" width="35.875" style="891" customWidth="1"/>
    <col min="7684" max="7701" width="9.375" style="891"/>
    <col min="7702" max="7702" width="5.5" style="891" customWidth="1"/>
    <col min="7703" max="7938" width="9.375" style="891"/>
    <col min="7939" max="7939" width="35.875" style="891" customWidth="1"/>
    <col min="7940" max="7957" width="9.375" style="891"/>
    <col min="7958" max="7958" width="5.5" style="891" customWidth="1"/>
    <col min="7959" max="8194" width="9.375" style="891"/>
    <col min="8195" max="8195" width="35.875" style="891" customWidth="1"/>
    <col min="8196" max="8213" width="9.375" style="891"/>
    <col min="8214" max="8214" width="5.5" style="891" customWidth="1"/>
    <col min="8215" max="8450" width="9.375" style="891"/>
    <col min="8451" max="8451" width="35.875" style="891" customWidth="1"/>
    <col min="8452" max="8469" width="9.375" style="891"/>
    <col min="8470" max="8470" width="5.5" style="891" customWidth="1"/>
    <col min="8471" max="8706" width="9.375" style="891"/>
    <col min="8707" max="8707" width="35.875" style="891" customWidth="1"/>
    <col min="8708" max="8725" width="9.375" style="891"/>
    <col min="8726" max="8726" width="5.5" style="891" customWidth="1"/>
    <col min="8727" max="8962" width="9.375" style="891"/>
    <col min="8963" max="8963" width="35.875" style="891" customWidth="1"/>
    <col min="8964" max="8981" width="9.375" style="891"/>
    <col min="8982" max="8982" width="5.5" style="891" customWidth="1"/>
    <col min="8983" max="9218" width="9.375" style="891"/>
    <col min="9219" max="9219" width="35.875" style="891" customWidth="1"/>
    <col min="9220" max="9237" width="9.375" style="891"/>
    <col min="9238" max="9238" width="5.5" style="891" customWidth="1"/>
    <col min="9239" max="9474" width="9.375" style="891"/>
    <col min="9475" max="9475" width="35.875" style="891" customWidth="1"/>
    <col min="9476" max="9493" width="9.375" style="891"/>
    <col min="9494" max="9494" width="5.5" style="891" customWidth="1"/>
    <col min="9495" max="9730" width="9.375" style="891"/>
    <col min="9731" max="9731" width="35.875" style="891" customWidth="1"/>
    <col min="9732" max="9749" width="9.375" style="891"/>
    <col min="9750" max="9750" width="5.5" style="891" customWidth="1"/>
    <col min="9751" max="9986" width="9.375" style="891"/>
    <col min="9987" max="9987" width="35.875" style="891" customWidth="1"/>
    <col min="9988" max="10005" width="9.375" style="891"/>
    <col min="10006" max="10006" width="5.5" style="891" customWidth="1"/>
    <col min="10007" max="10242" width="9.375" style="891"/>
    <col min="10243" max="10243" width="35.875" style="891" customWidth="1"/>
    <col min="10244" max="10261" width="9.375" style="891"/>
    <col min="10262" max="10262" width="5.5" style="891" customWidth="1"/>
    <col min="10263" max="10498" width="9.375" style="891"/>
    <col min="10499" max="10499" width="35.875" style="891" customWidth="1"/>
    <col min="10500" max="10517" width="9.375" style="891"/>
    <col min="10518" max="10518" width="5.5" style="891" customWidth="1"/>
    <col min="10519" max="10754" width="9.375" style="891"/>
    <col min="10755" max="10755" width="35.875" style="891" customWidth="1"/>
    <col min="10756" max="10773" width="9.375" style="891"/>
    <col min="10774" max="10774" width="5.5" style="891" customWidth="1"/>
    <col min="10775" max="11010" width="9.375" style="891"/>
    <col min="11011" max="11011" width="35.875" style="891" customWidth="1"/>
    <col min="11012" max="11029" width="9.375" style="891"/>
    <col min="11030" max="11030" width="5.5" style="891" customWidth="1"/>
    <col min="11031" max="11266" width="9.375" style="891"/>
    <col min="11267" max="11267" width="35.875" style="891" customWidth="1"/>
    <col min="11268" max="11285" width="9.375" style="891"/>
    <col min="11286" max="11286" width="5.5" style="891" customWidth="1"/>
    <col min="11287" max="11522" width="9.375" style="891"/>
    <col min="11523" max="11523" width="35.875" style="891" customWidth="1"/>
    <col min="11524" max="11541" width="9.375" style="891"/>
    <col min="11542" max="11542" width="5.5" style="891" customWidth="1"/>
    <col min="11543" max="11778" width="9.375" style="891"/>
    <col min="11779" max="11779" width="35.875" style="891" customWidth="1"/>
    <col min="11780" max="11797" width="9.375" style="891"/>
    <col min="11798" max="11798" width="5.5" style="891" customWidth="1"/>
    <col min="11799" max="12034" width="9.375" style="891"/>
    <col min="12035" max="12035" width="35.875" style="891" customWidth="1"/>
    <col min="12036" max="12053" width="9.375" style="891"/>
    <col min="12054" max="12054" width="5.5" style="891" customWidth="1"/>
    <col min="12055" max="12290" width="9.375" style="891"/>
    <col min="12291" max="12291" width="35.875" style="891" customWidth="1"/>
    <col min="12292" max="12309" width="9.375" style="891"/>
    <col min="12310" max="12310" width="5.5" style="891" customWidth="1"/>
    <col min="12311" max="12546" width="9.375" style="891"/>
    <col min="12547" max="12547" width="35.875" style="891" customWidth="1"/>
    <col min="12548" max="12565" width="9.375" style="891"/>
    <col min="12566" max="12566" width="5.5" style="891" customWidth="1"/>
    <col min="12567" max="12802" width="9.375" style="891"/>
    <col min="12803" max="12803" width="35.875" style="891" customWidth="1"/>
    <col min="12804" max="12821" width="9.375" style="891"/>
    <col min="12822" max="12822" width="5.5" style="891" customWidth="1"/>
    <col min="12823" max="13058" width="9.375" style="891"/>
    <col min="13059" max="13059" width="35.875" style="891" customWidth="1"/>
    <col min="13060" max="13077" width="9.375" style="891"/>
    <col min="13078" max="13078" width="5.5" style="891" customWidth="1"/>
    <col min="13079" max="13314" width="9.375" style="891"/>
    <col min="13315" max="13315" width="35.875" style="891" customWidth="1"/>
    <col min="13316" max="13333" width="9.375" style="891"/>
    <col min="13334" max="13334" width="5.5" style="891" customWidth="1"/>
    <col min="13335" max="13570" width="9.375" style="891"/>
    <col min="13571" max="13571" width="35.875" style="891" customWidth="1"/>
    <col min="13572" max="13589" width="9.375" style="891"/>
    <col min="13590" max="13590" width="5.5" style="891" customWidth="1"/>
    <col min="13591" max="13826" width="9.375" style="891"/>
    <col min="13827" max="13827" width="35.875" style="891" customWidth="1"/>
    <col min="13828" max="13845" width="9.375" style="891"/>
    <col min="13846" max="13846" width="5.5" style="891" customWidth="1"/>
    <col min="13847" max="14082" width="9.375" style="891"/>
    <col min="14083" max="14083" width="35.875" style="891" customWidth="1"/>
    <col min="14084" max="14101" width="9.375" style="891"/>
    <col min="14102" max="14102" width="5.5" style="891" customWidth="1"/>
    <col min="14103" max="14338" width="9.375" style="891"/>
    <col min="14339" max="14339" width="35.875" style="891" customWidth="1"/>
    <col min="14340" max="14357" width="9.375" style="891"/>
    <col min="14358" max="14358" width="5.5" style="891" customWidth="1"/>
    <col min="14359" max="14594" width="9.375" style="891"/>
    <col min="14595" max="14595" width="35.875" style="891" customWidth="1"/>
    <col min="14596" max="14613" width="9.375" style="891"/>
    <col min="14614" max="14614" width="5.5" style="891" customWidth="1"/>
    <col min="14615" max="14850" width="9.375" style="891"/>
    <col min="14851" max="14851" width="35.875" style="891" customWidth="1"/>
    <col min="14852" max="14869" width="9.375" style="891"/>
    <col min="14870" max="14870" width="5.5" style="891" customWidth="1"/>
    <col min="14871" max="15106" width="9.375" style="891"/>
    <col min="15107" max="15107" width="35.875" style="891" customWidth="1"/>
    <col min="15108" max="15125" width="9.375" style="891"/>
    <col min="15126" max="15126" width="5.5" style="891" customWidth="1"/>
    <col min="15127" max="15362" width="9.375" style="891"/>
    <col min="15363" max="15363" width="35.875" style="891" customWidth="1"/>
    <col min="15364" max="15381" width="9.375" style="891"/>
    <col min="15382" max="15382" width="5.5" style="891" customWidth="1"/>
    <col min="15383" max="15618" width="9.375" style="891"/>
    <col min="15619" max="15619" width="35.875" style="891" customWidth="1"/>
    <col min="15620" max="15637" width="9.375" style="891"/>
    <col min="15638" max="15638" width="5.5" style="891" customWidth="1"/>
    <col min="15639" max="15874" width="9.375" style="891"/>
    <col min="15875" max="15875" width="35.875" style="891" customWidth="1"/>
    <col min="15876" max="15893" width="9.375" style="891"/>
    <col min="15894" max="15894" width="5.5" style="891" customWidth="1"/>
    <col min="15895" max="16130" width="9.375" style="891"/>
    <col min="16131" max="16131" width="35.875" style="891" customWidth="1"/>
    <col min="16132" max="16149" width="9.375" style="891"/>
    <col min="16150" max="16150" width="5.5" style="891" customWidth="1"/>
    <col min="16151" max="16384" width="9.375" style="891"/>
  </cols>
  <sheetData>
    <row r="4" spans="1:40" s="896" customFormat="1" x14ac:dyDescent="0.3">
      <c r="B4" s="892" t="s">
        <v>1243</v>
      </c>
      <c r="C4" s="888"/>
      <c r="D4" s="888"/>
      <c r="E4" s="893"/>
      <c r="F4" s="894" t="s">
        <v>1244</v>
      </c>
      <c r="G4" s="895"/>
      <c r="J4" s="889"/>
      <c r="K4" s="889"/>
      <c r="L4" s="889"/>
      <c r="M4" s="889"/>
      <c r="N4" s="889"/>
      <c r="O4" s="889"/>
      <c r="P4" s="889"/>
      <c r="Q4" s="889"/>
      <c r="R4" s="889"/>
      <c r="S4" s="889"/>
      <c r="T4" s="889"/>
      <c r="U4" s="889"/>
      <c r="V4" s="889"/>
      <c r="W4" s="890"/>
      <c r="X4" s="897" t="s">
        <v>4370</v>
      </c>
      <c r="Y4" s="897"/>
      <c r="Z4" s="888"/>
      <c r="AA4" s="888"/>
      <c r="AB4" s="888"/>
      <c r="AC4" s="888"/>
      <c r="AD4" s="888"/>
      <c r="AE4" s="888"/>
      <c r="AF4" s="888"/>
      <c r="AG4"/>
      <c r="AH4" s="950" t="s">
        <v>4384</v>
      </c>
      <c r="AI4" s="950"/>
      <c r="AJ4" s="888"/>
      <c r="AK4" s="888"/>
      <c r="AL4" s="888"/>
      <c r="AM4" s="888"/>
      <c r="AN4" s="888"/>
    </row>
    <row r="5" spans="1:40" s="896" customFormat="1" ht="26" x14ac:dyDescent="0.3">
      <c r="A5" s="133" t="s">
        <v>901</v>
      </c>
      <c r="B5" s="134" t="s">
        <v>902</v>
      </c>
      <c r="C5" s="134" t="s">
        <v>903</v>
      </c>
      <c r="D5" s="133" t="s">
        <v>904</v>
      </c>
      <c r="E5" s="135" t="s">
        <v>4126</v>
      </c>
      <c r="F5" s="135" t="s">
        <v>905</v>
      </c>
      <c r="G5" s="135" t="s">
        <v>906</v>
      </c>
      <c r="H5" s="135" t="s">
        <v>907</v>
      </c>
      <c r="I5" s="135" t="s">
        <v>908</v>
      </c>
      <c r="J5" s="135" t="s">
        <v>909</v>
      </c>
      <c r="K5" s="135" t="s">
        <v>910</v>
      </c>
      <c r="L5" s="135" t="s">
        <v>911</v>
      </c>
      <c r="M5" s="135" t="s">
        <v>912</v>
      </c>
      <c r="N5" s="135" t="s">
        <v>913</v>
      </c>
      <c r="O5" s="135" t="s">
        <v>914</v>
      </c>
      <c r="P5" s="135" t="s">
        <v>915</v>
      </c>
      <c r="Q5" s="135" t="s">
        <v>916</v>
      </c>
      <c r="R5" s="135" t="s">
        <v>917</v>
      </c>
      <c r="S5" s="135" t="s">
        <v>918</v>
      </c>
      <c r="T5" s="135" t="s">
        <v>919</v>
      </c>
      <c r="U5" s="135" t="s">
        <v>920</v>
      </c>
      <c r="V5" s="135" t="s">
        <v>921</v>
      </c>
      <c r="W5" s="898"/>
      <c r="X5" s="135" t="s">
        <v>905</v>
      </c>
      <c r="Y5" s="135" t="s">
        <v>906</v>
      </c>
      <c r="Z5" s="135" t="s">
        <v>907</v>
      </c>
      <c r="AA5" s="135" t="s">
        <v>908</v>
      </c>
      <c r="AB5" s="135" t="s">
        <v>909</v>
      </c>
      <c r="AC5" s="135" t="s">
        <v>910</v>
      </c>
      <c r="AD5" s="135" t="s">
        <v>911</v>
      </c>
      <c r="AE5" s="135" t="s">
        <v>912</v>
      </c>
      <c r="AF5" s="135" t="s">
        <v>913</v>
      </c>
      <c r="AG5" s="135" t="s">
        <v>914</v>
      </c>
      <c r="AH5" s="135" t="s">
        <v>915</v>
      </c>
      <c r="AI5" s="135" t="s">
        <v>916</v>
      </c>
      <c r="AJ5" s="135" t="s">
        <v>917</v>
      </c>
      <c r="AK5" s="135" t="s">
        <v>918</v>
      </c>
      <c r="AL5" s="135" t="s">
        <v>919</v>
      </c>
      <c r="AM5" s="135" t="s">
        <v>920</v>
      </c>
      <c r="AN5" s="135" t="s">
        <v>921</v>
      </c>
    </row>
    <row r="6" spans="1:40" x14ac:dyDescent="0.3">
      <c r="A6" s="848">
        <v>1</v>
      </c>
      <c r="B6" s="848" t="s">
        <v>923</v>
      </c>
      <c r="C6" s="861" t="s">
        <v>288</v>
      </c>
      <c r="D6" s="848" t="s">
        <v>330</v>
      </c>
      <c r="E6" s="881" t="s">
        <v>275</v>
      </c>
      <c r="F6" s="881" t="s">
        <v>275</v>
      </c>
      <c r="G6" s="881" t="s">
        <v>275</v>
      </c>
      <c r="H6" s="881" t="s">
        <v>275</v>
      </c>
      <c r="I6" s="881" t="s">
        <v>275</v>
      </c>
      <c r="J6" s="881" t="s">
        <v>275</v>
      </c>
      <c r="K6" s="881" t="s">
        <v>275</v>
      </c>
      <c r="L6" s="881" t="s">
        <v>275</v>
      </c>
      <c r="M6" s="881" t="s">
        <v>275</v>
      </c>
      <c r="N6" s="881" t="s">
        <v>275</v>
      </c>
      <c r="O6" s="881" t="s">
        <v>275</v>
      </c>
      <c r="P6" s="881" t="s">
        <v>275</v>
      </c>
      <c r="Q6" s="881" t="s">
        <v>275</v>
      </c>
      <c r="R6" s="881" t="s">
        <v>275</v>
      </c>
      <c r="S6" s="881" t="s">
        <v>275</v>
      </c>
      <c r="T6" s="881" t="s">
        <v>275</v>
      </c>
      <c r="U6" s="881" t="s">
        <v>275</v>
      </c>
      <c r="V6" s="881" t="s">
        <v>275</v>
      </c>
      <c r="W6" s="898"/>
      <c r="X6" s="881" t="str">
        <f t="shared" ref="X6:X69" si="0">IF(F6="-","-",IF(F6="NC","NC",IF(F6=0,"NC",IF(F6&lt;0.01,0.01,ROUND(F6,2)))))</f>
        <v>-</v>
      </c>
      <c r="Y6" s="881" t="str">
        <f t="shared" ref="Y6:Y69" si="1">IF(G6="-","-",IF(G6="NC","NC",IF(G6=0,"NC",IF(G6&lt;0.01,0.01,ROUND(G6,2)))))</f>
        <v>-</v>
      </c>
      <c r="Z6" s="881" t="str">
        <f t="shared" ref="Z6:Z69" si="2">IF(H6="-","-",IF(H6="NC","NC",IF(H6=0,"NC",IF(H6&lt;0.01,0.01,ROUND(H6,2)))))</f>
        <v>-</v>
      </c>
      <c r="AA6" s="881" t="str">
        <f t="shared" ref="AA6:AA69" si="3">IF(I6="-","-",IF(I6="NC","NC",IF(I6=0,"NC",IF(I6&lt;0.01,0.01,ROUND(I6,2)))))</f>
        <v>-</v>
      </c>
      <c r="AB6" s="881" t="str">
        <f t="shared" ref="AB6:AB69" si="4">IF(J6="-","-",IF(J6="NC","NC",IF(J6=0,"NC",IF(J6&lt;0.01,0.01,ROUND(J6,2)))))</f>
        <v>-</v>
      </c>
      <c r="AC6" s="881" t="str">
        <f t="shared" ref="AC6:AC69" si="5">IF(K6="-","-",IF(K6="NC","NC",IF(K6=0,"NC",IF(K6&lt;0.01,0.01,ROUND(K6,2)))))</f>
        <v>-</v>
      </c>
      <c r="AD6" s="881" t="str">
        <f t="shared" ref="AD6:AD69" si="6">IF(L6="-","-",IF(L6="NC","NC",IF(L6=0,"NC",IF(L6&lt;0.01,0.01,ROUND(L6,2)))))</f>
        <v>-</v>
      </c>
      <c r="AE6" s="881" t="str">
        <f t="shared" ref="AE6:AE69" si="7">IF(M6="-","-",IF(M6="NC","NC",IF(M6=0,"NC",IF(M6&lt;0.01,0.01,ROUND(M6,2)))))</f>
        <v>-</v>
      </c>
      <c r="AF6" s="881" t="str">
        <f t="shared" ref="AF6:AF69" si="8">IF(N6="-","-",IF(N6="NC","NC",IF(N6=0,"NC",IF(N6&lt;0.01,0.01,ROUND(N6,2)))))</f>
        <v>-</v>
      </c>
      <c r="AG6" s="881" t="str">
        <f t="shared" ref="AG6:AG69" si="9">IF(O6="-","-",IF(O6="NC","NC",IF(O6=0,"NC",IF(O6&lt;0.01,0.01,ROUND(O6,2)))))</f>
        <v>-</v>
      </c>
      <c r="AH6" s="881" t="str">
        <f t="shared" ref="AH6:AH69" si="10">IF(P6="-","-",IF(P6="NC","NC",IF(P6=0,"NC",IF(P6&lt;0.01,0.01,ROUND(P6,2)))))</f>
        <v>-</v>
      </c>
      <c r="AI6" s="881" t="str">
        <f t="shared" ref="AI6:AI69" si="11">IF(Q6="-","-",IF(Q6="NC","NC",IF(Q6=0,"NC",IF(Q6&lt;0.01,0.01,ROUND(Q6,2)))))</f>
        <v>-</v>
      </c>
      <c r="AJ6" s="881" t="str">
        <f t="shared" ref="AJ6:AJ69" si="12">IF(R6="-","-",IF(R6="NC","NC",IF(R6=0,"NC",IF(R6&lt;0.01,0.01,ROUND(R6,2)))))</f>
        <v>-</v>
      </c>
      <c r="AK6" s="881" t="str">
        <f t="shared" ref="AK6:AK69" si="13">IF(S6="-","-",IF(S6="NC","NC",IF(S6=0,"NC",IF(S6&lt;0.01,0.01,ROUND(S6,2)))))</f>
        <v>-</v>
      </c>
      <c r="AL6" s="881" t="str">
        <f t="shared" ref="AL6:AL69" si="14">IF(T6="-","-",IF(T6="NC","NC",IF(T6=0,"NC",IF(T6&lt;0.01,0.01,ROUND(T6,2)))))</f>
        <v>-</v>
      </c>
      <c r="AM6" s="881" t="str">
        <f t="shared" ref="AM6:AM69" si="15">IF(U6="-","-",IF(U6="NC","NC",IF(U6=0,"NC",IF(U6&lt;0.01,0.01,ROUND(U6,2)))))</f>
        <v>-</v>
      </c>
      <c r="AN6" s="881" t="str">
        <f t="shared" ref="AN6:AN69" si="16">IF(V6="-","-",IF(V6="NC","NC",IF(V6=0,"NC",IF(V6&lt;0.01,0.01,ROUND(V6,2)))))</f>
        <v>-</v>
      </c>
    </row>
    <row r="7" spans="1:40" ht="39" x14ac:dyDescent="0.3">
      <c r="A7" s="145">
        <v>2</v>
      </c>
      <c r="B7" s="146" t="s">
        <v>923</v>
      </c>
      <c r="C7" s="146" t="s">
        <v>45</v>
      </c>
      <c r="D7" s="147" t="s">
        <v>3205</v>
      </c>
      <c r="E7" s="150" t="s">
        <v>925</v>
      </c>
      <c r="F7" s="151">
        <v>34.913597832458507</v>
      </c>
      <c r="G7" s="150">
        <v>16.510857839933923</v>
      </c>
      <c r="H7" s="150">
        <v>17.228555640752415</v>
      </c>
      <c r="I7" s="150">
        <v>104.48126115901125</v>
      </c>
      <c r="J7" s="150">
        <v>35.574981902495772</v>
      </c>
      <c r="K7" s="150">
        <v>98.486896710186684</v>
      </c>
      <c r="L7" s="150">
        <v>114.41609297492599</v>
      </c>
      <c r="M7" s="150">
        <v>62.912429327269933</v>
      </c>
      <c r="N7" s="150">
        <v>26.973807890126402</v>
      </c>
      <c r="O7" s="150">
        <v>96.722554647929456</v>
      </c>
      <c r="P7" s="150">
        <v>96.216909096474225</v>
      </c>
      <c r="Q7" s="150">
        <v>563.19153229723668</v>
      </c>
      <c r="R7" s="150">
        <v>21.156666210746383</v>
      </c>
      <c r="S7" s="150">
        <v>2.9408183758709936</v>
      </c>
      <c r="T7" s="150">
        <v>58.523269258444117</v>
      </c>
      <c r="U7" s="150">
        <v>0.44373936718590756</v>
      </c>
      <c r="V7" s="150">
        <v>5.1318070384643004</v>
      </c>
      <c r="W7" s="899"/>
      <c r="X7" s="151">
        <f t="shared" si="0"/>
        <v>34.909999999999997</v>
      </c>
      <c r="Y7" s="150">
        <f t="shared" si="1"/>
        <v>16.510000000000002</v>
      </c>
      <c r="Z7" s="150">
        <f t="shared" si="2"/>
        <v>17.23</v>
      </c>
      <c r="AA7" s="150">
        <f t="shared" si="3"/>
        <v>104.48</v>
      </c>
      <c r="AB7" s="150">
        <f t="shared" si="4"/>
        <v>35.57</v>
      </c>
      <c r="AC7" s="150">
        <f t="shared" si="5"/>
        <v>98.49</v>
      </c>
      <c r="AD7" s="150">
        <f t="shared" si="6"/>
        <v>114.42</v>
      </c>
      <c r="AE7" s="150">
        <f t="shared" si="7"/>
        <v>62.91</v>
      </c>
      <c r="AF7" s="150">
        <f t="shared" si="8"/>
        <v>26.97</v>
      </c>
      <c r="AG7" s="150">
        <f t="shared" si="9"/>
        <v>96.72</v>
      </c>
      <c r="AH7" s="150">
        <f t="shared" si="10"/>
        <v>96.22</v>
      </c>
      <c r="AI7" s="150">
        <f t="shared" si="11"/>
        <v>563.19000000000005</v>
      </c>
      <c r="AJ7" s="150">
        <f t="shared" si="12"/>
        <v>21.16</v>
      </c>
      <c r="AK7" s="150">
        <f t="shared" si="13"/>
        <v>2.94</v>
      </c>
      <c r="AL7" s="150">
        <f t="shared" si="14"/>
        <v>58.52</v>
      </c>
      <c r="AM7" s="150">
        <f t="shared" si="15"/>
        <v>0.44</v>
      </c>
      <c r="AN7" s="150">
        <f t="shared" si="16"/>
        <v>5.13</v>
      </c>
    </row>
    <row r="8" spans="1:40" ht="39" x14ac:dyDescent="0.3">
      <c r="A8" s="634">
        <v>3</v>
      </c>
      <c r="B8" s="635" t="s">
        <v>923</v>
      </c>
      <c r="C8" s="635" t="s">
        <v>45</v>
      </c>
      <c r="D8" s="951" t="s">
        <v>3204</v>
      </c>
      <c r="E8" s="638" t="s">
        <v>925</v>
      </c>
      <c r="F8" s="883">
        <v>32.553726726655697</v>
      </c>
      <c r="G8" s="883">
        <v>16.241764733700737</v>
      </c>
      <c r="H8" s="883">
        <v>14.043295491829818</v>
      </c>
      <c r="I8" s="883">
        <v>90.03719255461435</v>
      </c>
      <c r="J8" s="883">
        <v>33.918144674621836</v>
      </c>
      <c r="K8" s="883">
        <v>96.775479061156474</v>
      </c>
      <c r="L8" s="883">
        <v>109.74528383203608</v>
      </c>
      <c r="M8" s="883">
        <v>57.056009752303069</v>
      </c>
      <c r="N8" s="883">
        <v>25.012951085412624</v>
      </c>
      <c r="O8" s="883">
        <v>95.274984869307929</v>
      </c>
      <c r="P8" s="883">
        <v>79.167177429282404</v>
      </c>
      <c r="Q8" s="883">
        <v>561.82639740155946</v>
      </c>
      <c r="R8" s="883">
        <v>2.8029732222346211</v>
      </c>
      <c r="S8" s="883">
        <v>2.7085151855262009</v>
      </c>
      <c r="T8" s="883">
        <v>56.74080743103368</v>
      </c>
      <c r="U8" s="883">
        <v>0.36037025173246057</v>
      </c>
      <c r="V8" s="883">
        <v>1.7834460149619005</v>
      </c>
      <c r="W8" s="899"/>
      <c r="X8" s="883">
        <f t="shared" si="0"/>
        <v>32.549999999999997</v>
      </c>
      <c r="Y8" s="883">
        <f t="shared" si="1"/>
        <v>16.239999999999998</v>
      </c>
      <c r="Z8" s="883">
        <f t="shared" si="2"/>
        <v>14.04</v>
      </c>
      <c r="AA8" s="883">
        <f t="shared" si="3"/>
        <v>90.04</v>
      </c>
      <c r="AB8" s="883">
        <f t="shared" si="4"/>
        <v>33.92</v>
      </c>
      <c r="AC8" s="883">
        <f t="shared" si="5"/>
        <v>96.78</v>
      </c>
      <c r="AD8" s="883">
        <f t="shared" si="6"/>
        <v>109.75</v>
      </c>
      <c r="AE8" s="883">
        <f t="shared" si="7"/>
        <v>57.06</v>
      </c>
      <c r="AF8" s="883">
        <f t="shared" si="8"/>
        <v>25.01</v>
      </c>
      <c r="AG8" s="883">
        <f t="shared" si="9"/>
        <v>95.27</v>
      </c>
      <c r="AH8" s="883">
        <f t="shared" si="10"/>
        <v>79.17</v>
      </c>
      <c r="AI8" s="883">
        <f t="shared" si="11"/>
        <v>561.83000000000004</v>
      </c>
      <c r="AJ8" s="883">
        <f t="shared" si="12"/>
        <v>2.8</v>
      </c>
      <c r="AK8" s="883">
        <f t="shared" si="13"/>
        <v>2.71</v>
      </c>
      <c r="AL8" s="883">
        <f t="shared" si="14"/>
        <v>56.74</v>
      </c>
      <c r="AM8" s="883">
        <f t="shared" si="15"/>
        <v>0.36</v>
      </c>
      <c r="AN8" s="883">
        <f t="shared" si="16"/>
        <v>1.78</v>
      </c>
    </row>
    <row r="9" spans="1:40" ht="26" x14ac:dyDescent="0.3">
      <c r="A9" s="145">
        <v>4</v>
      </c>
      <c r="B9" s="146" t="s">
        <v>923</v>
      </c>
      <c r="C9" s="146" t="s">
        <v>45</v>
      </c>
      <c r="D9" s="147" t="s">
        <v>3206</v>
      </c>
      <c r="E9" s="150" t="s">
        <v>925</v>
      </c>
      <c r="F9" s="151">
        <v>32.253691862539632</v>
      </c>
      <c r="G9" s="150">
        <v>11.667798535871075</v>
      </c>
      <c r="H9" s="150">
        <v>16.696145480878279</v>
      </c>
      <c r="I9" s="150">
        <v>76.010489971213644</v>
      </c>
      <c r="J9" s="150">
        <v>33.898495010943726</v>
      </c>
      <c r="K9" s="150">
        <v>92.970100575243407</v>
      </c>
      <c r="L9" s="150">
        <v>38.66094675292458</v>
      </c>
      <c r="M9" s="150">
        <v>54.93079316737591</v>
      </c>
      <c r="N9" s="150">
        <v>26.356517780535281</v>
      </c>
      <c r="O9" s="150">
        <v>51.457142027089589</v>
      </c>
      <c r="P9" s="150">
        <v>51.062280399979088</v>
      </c>
      <c r="Q9" s="150">
        <v>466.35931924208353</v>
      </c>
      <c r="R9" s="150">
        <v>20.92768331978214</v>
      </c>
      <c r="S9" s="150">
        <v>2.3548576168486384</v>
      </c>
      <c r="T9" s="150">
        <v>30.714366346483139</v>
      </c>
      <c r="U9" s="150">
        <v>0.15352245886131818</v>
      </c>
      <c r="V9" s="150">
        <v>4.4487042289322991</v>
      </c>
      <c r="W9" s="899"/>
      <c r="X9" s="151">
        <f t="shared" si="0"/>
        <v>32.25</v>
      </c>
      <c r="Y9" s="150">
        <f t="shared" si="1"/>
        <v>11.67</v>
      </c>
      <c r="Z9" s="150">
        <f t="shared" si="2"/>
        <v>16.7</v>
      </c>
      <c r="AA9" s="150">
        <f t="shared" si="3"/>
        <v>76.010000000000005</v>
      </c>
      <c r="AB9" s="150">
        <f t="shared" si="4"/>
        <v>33.9</v>
      </c>
      <c r="AC9" s="150">
        <f t="shared" si="5"/>
        <v>92.97</v>
      </c>
      <c r="AD9" s="150">
        <f t="shared" si="6"/>
        <v>38.659999999999997</v>
      </c>
      <c r="AE9" s="150">
        <f t="shared" si="7"/>
        <v>54.93</v>
      </c>
      <c r="AF9" s="150">
        <f t="shared" si="8"/>
        <v>26.36</v>
      </c>
      <c r="AG9" s="150">
        <f t="shared" si="9"/>
        <v>51.46</v>
      </c>
      <c r="AH9" s="150">
        <f t="shared" si="10"/>
        <v>51.06</v>
      </c>
      <c r="AI9" s="150">
        <f t="shared" si="11"/>
        <v>466.36</v>
      </c>
      <c r="AJ9" s="150">
        <f t="shared" si="12"/>
        <v>20.93</v>
      </c>
      <c r="AK9" s="150">
        <f t="shared" si="13"/>
        <v>2.35</v>
      </c>
      <c r="AL9" s="150">
        <f t="shared" si="14"/>
        <v>30.71</v>
      </c>
      <c r="AM9" s="150">
        <f t="shared" si="15"/>
        <v>0.15</v>
      </c>
      <c r="AN9" s="150">
        <f t="shared" si="16"/>
        <v>4.45</v>
      </c>
    </row>
    <row r="10" spans="1:40" ht="26" x14ac:dyDescent="0.3">
      <c r="A10" s="145">
        <v>5</v>
      </c>
      <c r="B10" s="146" t="s">
        <v>923</v>
      </c>
      <c r="C10" s="146" t="s">
        <v>45</v>
      </c>
      <c r="D10" s="147" t="s">
        <v>3207</v>
      </c>
      <c r="E10" s="150" t="s">
        <v>925</v>
      </c>
      <c r="F10" s="151">
        <v>29.893820756736826</v>
      </c>
      <c r="G10" s="151">
        <v>11.398705429637893</v>
      </c>
      <c r="H10" s="151">
        <v>13.510885331955681</v>
      </c>
      <c r="I10" s="151">
        <v>61.566421366816726</v>
      </c>
      <c r="J10" s="151">
        <v>32.24165778306979</v>
      </c>
      <c r="K10" s="151">
        <v>91.258682926213211</v>
      </c>
      <c r="L10" s="151">
        <v>33.990137610034658</v>
      </c>
      <c r="M10" s="151">
        <v>49.074373592409032</v>
      </c>
      <c r="N10" s="151">
        <v>24.395660975821503</v>
      </c>
      <c r="O10" s="151">
        <v>50.009572248468046</v>
      </c>
      <c r="P10" s="151">
        <v>34.012548732787273</v>
      </c>
      <c r="Q10" s="151">
        <v>464.99418434640643</v>
      </c>
      <c r="R10" s="151">
        <v>2.5739903312703762</v>
      </c>
      <c r="S10" s="151">
        <v>2.1225544265038461</v>
      </c>
      <c r="T10" s="151">
        <v>28.931904519072706</v>
      </c>
      <c r="U10" s="151">
        <v>7.0153343407871216E-2</v>
      </c>
      <c r="V10" s="151">
        <v>1.1003432054298996</v>
      </c>
      <c r="W10" s="899"/>
      <c r="X10" s="151">
        <f t="shared" si="0"/>
        <v>29.89</v>
      </c>
      <c r="Y10" s="151">
        <f t="shared" si="1"/>
        <v>11.4</v>
      </c>
      <c r="Z10" s="151">
        <f t="shared" si="2"/>
        <v>13.51</v>
      </c>
      <c r="AA10" s="151">
        <f t="shared" si="3"/>
        <v>61.57</v>
      </c>
      <c r="AB10" s="151">
        <f t="shared" si="4"/>
        <v>32.24</v>
      </c>
      <c r="AC10" s="151">
        <f t="shared" si="5"/>
        <v>91.26</v>
      </c>
      <c r="AD10" s="151">
        <f t="shared" si="6"/>
        <v>33.99</v>
      </c>
      <c r="AE10" s="151">
        <f t="shared" si="7"/>
        <v>49.07</v>
      </c>
      <c r="AF10" s="151">
        <f t="shared" si="8"/>
        <v>24.4</v>
      </c>
      <c r="AG10" s="151">
        <f t="shared" si="9"/>
        <v>50.01</v>
      </c>
      <c r="AH10" s="151">
        <f t="shared" si="10"/>
        <v>34.01</v>
      </c>
      <c r="AI10" s="151">
        <f t="shared" si="11"/>
        <v>464.99</v>
      </c>
      <c r="AJ10" s="151">
        <f t="shared" si="12"/>
        <v>2.57</v>
      </c>
      <c r="AK10" s="151">
        <f t="shared" si="13"/>
        <v>2.12</v>
      </c>
      <c r="AL10" s="151">
        <f t="shared" si="14"/>
        <v>28.93</v>
      </c>
      <c r="AM10" s="151">
        <f t="shared" si="15"/>
        <v>7.0000000000000007E-2</v>
      </c>
      <c r="AN10" s="151">
        <f t="shared" si="16"/>
        <v>1.1000000000000001</v>
      </c>
    </row>
    <row r="11" spans="1:40" x14ac:dyDescent="0.3">
      <c r="A11" s="634">
        <v>7</v>
      </c>
      <c r="B11" s="635" t="s">
        <v>923</v>
      </c>
      <c r="C11" s="635" t="s">
        <v>3175</v>
      </c>
      <c r="D11" s="951" t="s">
        <v>3209</v>
      </c>
      <c r="E11" s="638" t="s">
        <v>926</v>
      </c>
      <c r="F11" s="638">
        <v>1.2986144327568567</v>
      </c>
      <c r="G11" s="638">
        <v>2.3658562650532282</v>
      </c>
      <c r="H11" s="638">
        <v>0.21938682503219037</v>
      </c>
      <c r="I11" s="638">
        <v>13.876164006094708</v>
      </c>
      <c r="J11" s="638">
        <v>0.75454946360005748</v>
      </c>
      <c r="K11" s="638">
        <v>2.6275835662404132</v>
      </c>
      <c r="L11" s="638">
        <v>36.840158234236618</v>
      </c>
      <c r="M11" s="638">
        <v>3.7484903190132588</v>
      </c>
      <c r="N11" s="638">
        <v>0.30196445309659681</v>
      </c>
      <c r="O11" s="638">
        <v>21.617894540628875</v>
      </c>
      <c r="P11" s="638">
        <v>21.8179104017618</v>
      </c>
      <c r="Q11" s="638">
        <v>46.673160437170381</v>
      </c>
      <c r="R11" s="638">
        <v>0.11020792322449043</v>
      </c>
      <c r="S11" s="638">
        <v>0.28649637780744769</v>
      </c>
      <c r="T11" s="638">
        <v>13.553783882485385</v>
      </c>
      <c r="U11" s="638">
        <v>0.14201260300483662</v>
      </c>
      <c r="V11" s="638">
        <v>0.33472037667068044</v>
      </c>
      <c r="W11" s="899"/>
      <c r="X11" s="638">
        <f t="shared" si="0"/>
        <v>1.3</v>
      </c>
      <c r="Y11" s="638">
        <f t="shared" si="1"/>
        <v>2.37</v>
      </c>
      <c r="Z11" s="638">
        <f t="shared" si="2"/>
        <v>0.22</v>
      </c>
      <c r="AA11" s="638">
        <f t="shared" si="3"/>
        <v>13.88</v>
      </c>
      <c r="AB11" s="638">
        <f t="shared" si="4"/>
        <v>0.75</v>
      </c>
      <c r="AC11" s="638">
        <f t="shared" si="5"/>
        <v>2.63</v>
      </c>
      <c r="AD11" s="638">
        <f t="shared" si="6"/>
        <v>36.840000000000003</v>
      </c>
      <c r="AE11" s="638">
        <f t="shared" si="7"/>
        <v>3.75</v>
      </c>
      <c r="AF11" s="638">
        <f t="shared" si="8"/>
        <v>0.3</v>
      </c>
      <c r="AG11" s="638">
        <f t="shared" si="9"/>
        <v>21.62</v>
      </c>
      <c r="AH11" s="638">
        <f t="shared" si="10"/>
        <v>21.82</v>
      </c>
      <c r="AI11" s="638">
        <f t="shared" si="11"/>
        <v>46.67</v>
      </c>
      <c r="AJ11" s="638">
        <f t="shared" si="12"/>
        <v>0.11</v>
      </c>
      <c r="AK11" s="638">
        <f t="shared" si="13"/>
        <v>0.28999999999999998</v>
      </c>
      <c r="AL11" s="638">
        <f t="shared" si="14"/>
        <v>13.55</v>
      </c>
      <c r="AM11" s="638">
        <f t="shared" si="15"/>
        <v>0.14000000000000001</v>
      </c>
      <c r="AN11" s="638">
        <f t="shared" si="16"/>
        <v>0.33</v>
      </c>
    </row>
    <row r="12" spans="1:40" x14ac:dyDescent="0.3">
      <c r="A12" s="848">
        <v>8</v>
      </c>
      <c r="B12" s="848" t="s">
        <v>923</v>
      </c>
      <c r="C12" s="861" t="s">
        <v>1715</v>
      </c>
      <c r="D12" s="848" t="s">
        <v>1716</v>
      </c>
      <c r="E12" s="881" t="s">
        <v>275</v>
      </c>
      <c r="F12" s="881" t="s">
        <v>275</v>
      </c>
      <c r="G12" s="886" t="s">
        <v>275</v>
      </c>
      <c r="H12" s="881" t="s">
        <v>275</v>
      </c>
      <c r="I12" s="881" t="s">
        <v>275</v>
      </c>
      <c r="J12" s="881" t="s">
        <v>275</v>
      </c>
      <c r="K12" s="881" t="s">
        <v>275</v>
      </c>
      <c r="L12" s="881" t="s">
        <v>275</v>
      </c>
      <c r="M12" s="881" t="s">
        <v>275</v>
      </c>
      <c r="N12" s="881" t="s">
        <v>275</v>
      </c>
      <c r="O12" s="881" t="s">
        <v>275</v>
      </c>
      <c r="P12" s="881" t="s">
        <v>275</v>
      </c>
      <c r="Q12" s="881" t="s">
        <v>275</v>
      </c>
      <c r="R12" s="881" t="s">
        <v>275</v>
      </c>
      <c r="S12" s="881" t="s">
        <v>275</v>
      </c>
      <c r="T12" s="881" t="s">
        <v>275</v>
      </c>
      <c r="U12" s="881" t="s">
        <v>275</v>
      </c>
      <c r="V12" s="881" t="s">
        <v>275</v>
      </c>
      <c r="W12" s="899"/>
      <c r="X12" s="881" t="str">
        <f t="shared" si="0"/>
        <v>-</v>
      </c>
      <c r="Y12" s="886" t="str">
        <f t="shared" si="1"/>
        <v>-</v>
      </c>
      <c r="Z12" s="881" t="str">
        <f t="shared" si="2"/>
        <v>-</v>
      </c>
      <c r="AA12" s="881" t="str">
        <f t="shared" si="3"/>
        <v>-</v>
      </c>
      <c r="AB12" s="881" t="str">
        <f t="shared" si="4"/>
        <v>-</v>
      </c>
      <c r="AC12" s="881" t="str">
        <f t="shared" si="5"/>
        <v>-</v>
      </c>
      <c r="AD12" s="881" t="str">
        <f t="shared" si="6"/>
        <v>-</v>
      </c>
      <c r="AE12" s="881" t="str">
        <f t="shared" si="7"/>
        <v>-</v>
      </c>
      <c r="AF12" s="881" t="str">
        <f t="shared" si="8"/>
        <v>-</v>
      </c>
      <c r="AG12" s="881" t="str">
        <f t="shared" si="9"/>
        <v>-</v>
      </c>
      <c r="AH12" s="881" t="str">
        <f t="shared" si="10"/>
        <v>-</v>
      </c>
      <c r="AI12" s="881" t="str">
        <f t="shared" si="11"/>
        <v>-</v>
      </c>
      <c r="AJ12" s="881" t="str">
        <f t="shared" si="12"/>
        <v>-</v>
      </c>
      <c r="AK12" s="881" t="str">
        <f t="shared" si="13"/>
        <v>-</v>
      </c>
      <c r="AL12" s="881" t="str">
        <f t="shared" si="14"/>
        <v>-</v>
      </c>
      <c r="AM12" s="881" t="str">
        <f t="shared" si="15"/>
        <v>-</v>
      </c>
      <c r="AN12" s="881" t="str">
        <f t="shared" si="16"/>
        <v>-</v>
      </c>
    </row>
    <row r="13" spans="1:40" ht="39" x14ac:dyDescent="0.3">
      <c r="A13" s="634">
        <v>9</v>
      </c>
      <c r="B13" s="635" t="s">
        <v>923</v>
      </c>
      <c r="C13" s="635" t="s">
        <v>56</v>
      </c>
      <c r="D13" s="942" t="s">
        <v>3210</v>
      </c>
      <c r="E13" s="946" t="s">
        <v>925</v>
      </c>
      <c r="F13" s="948">
        <v>4.8154861041914501</v>
      </c>
      <c r="G13" s="946">
        <v>2.4480376802842487</v>
      </c>
      <c r="H13" s="946">
        <v>3.9270367983855401</v>
      </c>
      <c r="I13" s="946">
        <v>25.438145499834665</v>
      </c>
      <c r="J13" s="946">
        <v>8.7439243845637264</v>
      </c>
      <c r="K13" s="946">
        <v>16.225748803939837</v>
      </c>
      <c r="L13" s="946">
        <v>10.124257606124427</v>
      </c>
      <c r="M13" s="946">
        <v>15.685065572625916</v>
      </c>
      <c r="N13" s="946">
        <v>2.8778242170691657</v>
      </c>
      <c r="O13" s="946">
        <v>12.295719766643776</v>
      </c>
      <c r="P13" s="946">
        <v>22.320812230856202</v>
      </c>
      <c r="Q13" s="946">
        <v>6.5937417523323125</v>
      </c>
      <c r="R13" s="946">
        <v>18.970050905007149</v>
      </c>
      <c r="S13" s="946">
        <v>0.96757205642792365</v>
      </c>
      <c r="T13" s="946">
        <v>6.2268757658809593</v>
      </c>
      <c r="U13" s="946">
        <v>8.7597268515801449E-2</v>
      </c>
      <c r="V13" s="946">
        <v>3.3483610235023993</v>
      </c>
      <c r="W13" s="899"/>
      <c r="X13" s="948">
        <f t="shared" si="0"/>
        <v>4.82</v>
      </c>
      <c r="Y13" s="946">
        <f t="shared" si="1"/>
        <v>2.4500000000000002</v>
      </c>
      <c r="Z13" s="946">
        <f t="shared" si="2"/>
        <v>3.93</v>
      </c>
      <c r="AA13" s="946">
        <f t="shared" si="3"/>
        <v>25.44</v>
      </c>
      <c r="AB13" s="946">
        <f t="shared" si="4"/>
        <v>8.74</v>
      </c>
      <c r="AC13" s="946">
        <f t="shared" si="5"/>
        <v>16.23</v>
      </c>
      <c r="AD13" s="946">
        <f t="shared" si="6"/>
        <v>10.119999999999999</v>
      </c>
      <c r="AE13" s="946">
        <f t="shared" si="7"/>
        <v>15.69</v>
      </c>
      <c r="AF13" s="946">
        <f t="shared" si="8"/>
        <v>2.88</v>
      </c>
      <c r="AG13" s="946">
        <f t="shared" si="9"/>
        <v>12.3</v>
      </c>
      <c r="AH13" s="946">
        <f t="shared" si="10"/>
        <v>22.32</v>
      </c>
      <c r="AI13" s="946">
        <f t="shared" si="11"/>
        <v>6.59</v>
      </c>
      <c r="AJ13" s="946">
        <f t="shared" si="12"/>
        <v>18.97</v>
      </c>
      <c r="AK13" s="946">
        <f t="shared" si="13"/>
        <v>0.97</v>
      </c>
      <c r="AL13" s="946">
        <f t="shared" si="14"/>
        <v>6.23</v>
      </c>
      <c r="AM13" s="946">
        <f t="shared" si="15"/>
        <v>0.09</v>
      </c>
      <c r="AN13" s="946">
        <f t="shared" si="16"/>
        <v>3.35</v>
      </c>
    </row>
    <row r="14" spans="1:40" ht="39" x14ac:dyDescent="0.3">
      <c r="A14" s="145">
        <v>10</v>
      </c>
      <c r="B14" s="146" t="s">
        <v>923</v>
      </c>
      <c r="C14" s="146" t="s">
        <v>56</v>
      </c>
      <c r="D14" s="174" t="s">
        <v>3211</v>
      </c>
      <c r="E14" s="177" t="s">
        <v>925</v>
      </c>
      <c r="F14" s="178">
        <v>2.4556149983886466</v>
      </c>
      <c r="G14" s="178">
        <v>2.1789445740510653</v>
      </c>
      <c r="H14" s="178">
        <v>0.74177664946294342</v>
      </c>
      <c r="I14" s="178">
        <v>10.994076895437759</v>
      </c>
      <c r="J14" s="178">
        <v>7.0870871566897904</v>
      </c>
      <c r="K14" s="178">
        <v>14.514331154909634</v>
      </c>
      <c r="L14" s="178">
        <v>5.4534484632345066</v>
      </c>
      <c r="M14" s="178">
        <v>9.8286459976590432</v>
      </c>
      <c r="N14" s="178">
        <v>0.91696741235538581</v>
      </c>
      <c r="O14" s="178">
        <v>10.848149988022247</v>
      </c>
      <c r="P14" s="178">
        <v>5.2710805636643911</v>
      </c>
      <c r="Q14" s="178">
        <v>5.2286068566551362</v>
      </c>
      <c r="R14" s="178">
        <v>0.61635791649538474</v>
      </c>
      <c r="S14" s="178">
        <v>0.73526886608313113</v>
      </c>
      <c r="T14" s="178">
        <v>4.4444139384705279</v>
      </c>
      <c r="U14" s="178">
        <v>4.2281530623544611E-3</v>
      </c>
      <c r="V14" s="178">
        <v>0</v>
      </c>
      <c r="W14" s="899"/>
      <c r="X14" s="178">
        <f t="shared" si="0"/>
        <v>2.46</v>
      </c>
      <c r="Y14" s="178">
        <f t="shared" si="1"/>
        <v>2.1800000000000002</v>
      </c>
      <c r="Z14" s="178">
        <f t="shared" si="2"/>
        <v>0.74</v>
      </c>
      <c r="AA14" s="178">
        <f t="shared" si="3"/>
        <v>10.99</v>
      </c>
      <c r="AB14" s="178">
        <f t="shared" si="4"/>
        <v>7.09</v>
      </c>
      <c r="AC14" s="178">
        <f t="shared" si="5"/>
        <v>14.51</v>
      </c>
      <c r="AD14" s="178">
        <f t="shared" si="6"/>
        <v>5.45</v>
      </c>
      <c r="AE14" s="178">
        <f t="shared" si="7"/>
        <v>9.83</v>
      </c>
      <c r="AF14" s="178">
        <f t="shared" si="8"/>
        <v>0.92</v>
      </c>
      <c r="AG14" s="178">
        <f t="shared" si="9"/>
        <v>10.85</v>
      </c>
      <c r="AH14" s="178">
        <f t="shared" si="10"/>
        <v>5.27</v>
      </c>
      <c r="AI14" s="178">
        <f t="shared" si="11"/>
        <v>5.23</v>
      </c>
      <c r="AJ14" s="178">
        <f t="shared" si="12"/>
        <v>0.62</v>
      </c>
      <c r="AK14" s="178">
        <f t="shared" si="13"/>
        <v>0.74</v>
      </c>
      <c r="AL14" s="178">
        <f t="shared" si="14"/>
        <v>4.4400000000000004</v>
      </c>
      <c r="AM14" s="178">
        <f t="shared" si="15"/>
        <v>0.01</v>
      </c>
      <c r="AN14" s="178" t="str">
        <f t="shared" si="16"/>
        <v>NC</v>
      </c>
    </row>
    <row r="15" spans="1:40" ht="39" x14ac:dyDescent="0.3">
      <c r="A15" s="145">
        <v>11</v>
      </c>
      <c r="B15" s="146" t="s">
        <v>923</v>
      </c>
      <c r="C15" s="146" t="s">
        <v>56</v>
      </c>
      <c r="D15" s="174" t="s">
        <v>3212</v>
      </c>
      <c r="E15" s="177" t="s">
        <v>925</v>
      </c>
      <c r="F15" s="178">
        <v>4.7811874231766645</v>
      </c>
      <c r="G15" s="178">
        <v>2.4178967304723544</v>
      </c>
      <c r="H15" s="178">
        <v>3.6104020785513788</v>
      </c>
      <c r="I15" s="178">
        <v>25.180416450449972</v>
      </c>
      <c r="J15" s="178">
        <v>8.2482000985488106</v>
      </c>
      <c r="K15" s="178">
        <v>15.767407630365113</v>
      </c>
      <c r="L15" s="178">
        <v>8.453491869348154</v>
      </c>
      <c r="M15" s="178">
        <v>14.693043942620736</v>
      </c>
      <c r="N15" s="178">
        <v>2.8772825262092967</v>
      </c>
      <c r="O15" s="178">
        <v>8.1597425568625344</v>
      </c>
      <c r="P15" s="178">
        <v>21.136313036716569</v>
      </c>
      <c r="Q15" s="178">
        <v>5.9349806814016768</v>
      </c>
      <c r="R15" s="178">
        <v>18.958822717803333</v>
      </c>
      <c r="S15" s="178">
        <v>0.9662186364618629</v>
      </c>
      <c r="T15" s="178">
        <v>5.7941393551649565</v>
      </c>
      <c r="U15" s="178">
        <v>8.7035455228919201E-2</v>
      </c>
      <c r="V15" s="178">
        <v>3.3483610235023993</v>
      </c>
      <c r="W15" s="899"/>
      <c r="X15" s="178">
        <f t="shared" si="0"/>
        <v>4.78</v>
      </c>
      <c r="Y15" s="178">
        <f t="shared" si="1"/>
        <v>2.42</v>
      </c>
      <c r="Z15" s="178">
        <f t="shared" si="2"/>
        <v>3.61</v>
      </c>
      <c r="AA15" s="178">
        <f t="shared" si="3"/>
        <v>25.18</v>
      </c>
      <c r="AB15" s="178">
        <f t="shared" si="4"/>
        <v>8.25</v>
      </c>
      <c r="AC15" s="178">
        <f t="shared" si="5"/>
        <v>15.77</v>
      </c>
      <c r="AD15" s="178">
        <f t="shared" si="6"/>
        <v>8.4499999999999993</v>
      </c>
      <c r="AE15" s="178">
        <f t="shared" si="7"/>
        <v>14.69</v>
      </c>
      <c r="AF15" s="178">
        <f t="shared" si="8"/>
        <v>2.88</v>
      </c>
      <c r="AG15" s="178">
        <f t="shared" si="9"/>
        <v>8.16</v>
      </c>
      <c r="AH15" s="178">
        <f t="shared" si="10"/>
        <v>21.14</v>
      </c>
      <c r="AI15" s="178">
        <f t="shared" si="11"/>
        <v>5.93</v>
      </c>
      <c r="AJ15" s="178">
        <f t="shared" si="12"/>
        <v>18.96</v>
      </c>
      <c r="AK15" s="178">
        <f t="shared" si="13"/>
        <v>0.97</v>
      </c>
      <c r="AL15" s="178">
        <f t="shared" si="14"/>
        <v>5.79</v>
      </c>
      <c r="AM15" s="178">
        <f t="shared" si="15"/>
        <v>0.09</v>
      </c>
      <c r="AN15" s="178">
        <f t="shared" si="16"/>
        <v>3.35</v>
      </c>
    </row>
    <row r="16" spans="1:40" ht="39" x14ac:dyDescent="0.3">
      <c r="A16" s="165">
        <v>12</v>
      </c>
      <c r="B16" s="166" t="s">
        <v>923</v>
      </c>
      <c r="C16" s="166" t="s">
        <v>56</v>
      </c>
      <c r="D16" s="187" t="s">
        <v>3213</v>
      </c>
      <c r="E16" s="170" t="s">
        <v>925</v>
      </c>
      <c r="F16" s="170">
        <v>2.421316317373861</v>
      </c>
      <c r="G16" s="170">
        <v>2.148803624239171</v>
      </c>
      <c r="H16" s="170">
        <v>0.42514192962878194</v>
      </c>
      <c r="I16" s="170">
        <v>10.736347846053066</v>
      </c>
      <c r="J16" s="170">
        <v>6.5913628706748737</v>
      </c>
      <c r="K16" s="170">
        <v>14.055989981334911</v>
      </c>
      <c r="L16" s="170">
        <v>3.782682726458233</v>
      </c>
      <c r="M16" s="170">
        <v>8.8366243676538616</v>
      </c>
      <c r="N16" s="170">
        <v>0.91642572149551715</v>
      </c>
      <c r="O16" s="170">
        <v>6.7121727782410048</v>
      </c>
      <c r="P16" s="170">
        <v>4.0865813695247581</v>
      </c>
      <c r="Q16" s="170">
        <v>4.5698457857245005</v>
      </c>
      <c r="R16" s="170">
        <v>0.6051297292915705</v>
      </c>
      <c r="S16" s="170">
        <v>0.73391544611707038</v>
      </c>
      <c r="T16" s="170">
        <v>4.0116775277545251</v>
      </c>
      <c r="U16" s="170">
        <v>3.6663397754722175E-3</v>
      </c>
      <c r="V16" s="170">
        <v>0</v>
      </c>
      <c r="W16" s="899"/>
      <c r="X16" s="170">
        <f t="shared" si="0"/>
        <v>2.42</v>
      </c>
      <c r="Y16" s="170">
        <f t="shared" si="1"/>
        <v>2.15</v>
      </c>
      <c r="Z16" s="170">
        <f t="shared" si="2"/>
        <v>0.43</v>
      </c>
      <c r="AA16" s="170">
        <f t="shared" si="3"/>
        <v>10.74</v>
      </c>
      <c r="AB16" s="170">
        <f t="shared" si="4"/>
        <v>6.59</v>
      </c>
      <c r="AC16" s="170">
        <f t="shared" si="5"/>
        <v>14.06</v>
      </c>
      <c r="AD16" s="170">
        <f t="shared" si="6"/>
        <v>3.78</v>
      </c>
      <c r="AE16" s="170">
        <f t="shared" si="7"/>
        <v>8.84</v>
      </c>
      <c r="AF16" s="170">
        <f t="shared" si="8"/>
        <v>0.92</v>
      </c>
      <c r="AG16" s="170">
        <f t="shared" si="9"/>
        <v>6.71</v>
      </c>
      <c r="AH16" s="170">
        <f t="shared" si="10"/>
        <v>4.09</v>
      </c>
      <c r="AI16" s="170">
        <f t="shared" si="11"/>
        <v>4.57</v>
      </c>
      <c r="AJ16" s="170">
        <f t="shared" si="12"/>
        <v>0.61</v>
      </c>
      <c r="AK16" s="170">
        <f t="shared" si="13"/>
        <v>0.73</v>
      </c>
      <c r="AL16" s="170">
        <f t="shared" si="14"/>
        <v>4.01</v>
      </c>
      <c r="AM16" s="170">
        <f t="shared" si="15"/>
        <v>0.01</v>
      </c>
      <c r="AN16" s="170" t="str">
        <f t="shared" si="16"/>
        <v>NC</v>
      </c>
    </row>
    <row r="17" spans="1:40" x14ac:dyDescent="0.3">
      <c r="A17" s="846">
        <v>14</v>
      </c>
      <c r="B17" s="851" t="s">
        <v>923</v>
      </c>
      <c r="C17" s="851" t="s">
        <v>1707</v>
      </c>
      <c r="D17" s="846" t="s">
        <v>1708</v>
      </c>
      <c r="E17" s="873" t="s">
        <v>925</v>
      </c>
      <c r="F17" s="873">
        <v>2.3598711058028035</v>
      </c>
      <c r="G17" s="873">
        <v>0.26909310623318333</v>
      </c>
      <c r="H17" s="873">
        <v>3.1852601489225969</v>
      </c>
      <c r="I17" s="873">
        <v>14.444068604396906</v>
      </c>
      <c r="J17" s="873">
        <v>1.6568372278739369</v>
      </c>
      <c r="K17" s="873">
        <v>1.711417649030202</v>
      </c>
      <c r="L17" s="873">
        <v>4.6708091428899206</v>
      </c>
      <c r="M17" s="873">
        <v>5.8564195749668739</v>
      </c>
      <c r="N17" s="873">
        <v>1.9608568047137798</v>
      </c>
      <c r="O17" s="873">
        <v>1.44756977862153</v>
      </c>
      <c r="P17" s="873">
        <v>17.049731667191811</v>
      </c>
      <c r="Q17" s="873">
        <v>1.3651348956771761</v>
      </c>
      <c r="R17" s="952">
        <v>18.353692988511764</v>
      </c>
      <c r="S17" s="873">
        <v>0.23230319034479255</v>
      </c>
      <c r="T17" s="873">
        <v>1.7824618274104316</v>
      </c>
      <c r="U17" s="873">
        <v>8.3369115453446982E-2</v>
      </c>
      <c r="V17" s="873">
        <v>3.3483610235023993</v>
      </c>
      <c r="W17" s="899"/>
      <c r="X17" s="873">
        <f t="shared" si="0"/>
        <v>2.36</v>
      </c>
      <c r="Y17" s="873">
        <f t="shared" si="1"/>
        <v>0.27</v>
      </c>
      <c r="Z17" s="873">
        <f t="shared" si="2"/>
        <v>3.19</v>
      </c>
      <c r="AA17" s="873">
        <f t="shared" si="3"/>
        <v>14.44</v>
      </c>
      <c r="AB17" s="873">
        <f t="shared" si="4"/>
        <v>1.66</v>
      </c>
      <c r="AC17" s="873">
        <f t="shared" si="5"/>
        <v>1.71</v>
      </c>
      <c r="AD17" s="873">
        <f t="shared" si="6"/>
        <v>4.67</v>
      </c>
      <c r="AE17" s="873">
        <f t="shared" si="7"/>
        <v>5.86</v>
      </c>
      <c r="AF17" s="873">
        <f t="shared" si="8"/>
        <v>1.96</v>
      </c>
      <c r="AG17" s="873">
        <f t="shared" si="9"/>
        <v>1.45</v>
      </c>
      <c r="AH17" s="873">
        <f t="shared" si="10"/>
        <v>17.05</v>
      </c>
      <c r="AI17" s="873">
        <f t="shared" si="11"/>
        <v>1.37</v>
      </c>
      <c r="AJ17" s="952">
        <f t="shared" si="12"/>
        <v>18.350000000000001</v>
      </c>
      <c r="AK17" s="873">
        <f t="shared" si="13"/>
        <v>0.23</v>
      </c>
      <c r="AL17" s="873">
        <f t="shared" si="14"/>
        <v>1.78</v>
      </c>
      <c r="AM17" s="873">
        <f t="shared" si="15"/>
        <v>0.08</v>
      </c>
      <c r="AN17" s="873">
        <f t="shared" si="16"/>
        <v>3.35</v>
      </c>
    </row>
    <row r="18" spans="1:40" ht="26" x14ac:dyDescent="0.3">
      <c r="A18" s="145">
        <v>16</v>
      </c>
      <c r="B18" s="146" t="s">
        <v>923</v>
      </c>
      <c r="C18" s="146" t="s">
        <v>275</v>
      </c>
      <c r="D18" s="233" t="s">
        <v>1508</v>
      </c>
      <c r="E18" s="177" t="s">
        <v>926</v>
      </c>
      <c r="F18" s="177">
        <v>1.2347525165322792E-2</v>
      </c>
      <c r="G18" s="177">
        <v>1.0850741932281919E-2</v>
      </c>
      <c r="H18" s="177">
        <v>0.11398849914029814</v>
      </c>
      <c r="I18" s="177">
        <v>9.278245777848923E-2</v>
      </c>
      <c r="J18" s="177">
        <v>0.17846074296536998</v>
      </c>
      <c r="K18" s="177">
        <v>0.16500282248690035</v>
      </c>
      <c r="L18" s="177">
        <v>0.60147566523945861</v>
      </c>
      <c r="M18" s="177">
        <v>0.35712778680186541</v>
      </c>
      <c r="N18" s="177">
        <v>1.9500870955272825E-4</v>
      </c>
      <c r="O18" s="177">
        <v>1.4889517955212468</v>
      </c>
      <c r="P18" s="177">
        <v>0.42641970989026773</v>
      </c>
      <c r="Q18" s="177">
        <v>0.23715398553502889</v>
      </c>
      <c r="R18" s="177">
        <v>4.042147393373133E-3</v>
      </c>
      <c r="S18" s="177">
        <v>4.8723118778187189E-4</v>
      </c>
      <c r="T18" s="177">
        <v>0.15578510785776109</v>
      </c>
      <c r="U18" s="177">
        <v>2.0225278327760772E-4</v>
      </c>
      <c r="V18" s="177">
        <v>0</v>
      </c>
      <c r="W18" s="899"/>
      <c r="X18" s="177">
        <f t="shared" si="0"/>
        <v>0.01</v>
      </c>
      <c r="Y18" s="177">
        <f t="shared" si="1"/>
        <v>0.01</v>
      </c>
      <c r="Z18" s="177">
        <f t="shared" si="2"/>
        <v>0.11</v>
      </c>
      <c r="AA18" s="177">
        <f t="shared" si="3"/>
        <v>0.09</v>
      </c>
      <c r="AB18" s="177">
        <f t="shared" si="4"/>
        <v>0.18</v>
      </c>
      <c r="AC18" s="177">
        <f t="shared" si="5"/>
        <v>0.17</v>
      </c>
      <c r="AD18" s="177">
        <f t="shared" si="6"/>
        <v>0.6</v>
      </c>
      <c r="AE18" s="177">
        <f t="shared" si="7"/>
        <v>0.36</v>
      </c>
      <c r="AF18" s="177">
        <f t="shared" si="8"/>
        <v>0.01</v>
      </c>
      <c r="AG18" s="177">
        <f t="shared" si="9"/>
        <v>1.49</v>
      </c>
      <c r="AH18" s="177">
        <f t="shared" si="10"/>
        <v>0.43</v>
      </c>
      <c r="AI18" s="177">
        <f t="shared" si="11"/>
        <v>0.24</v>
      </c>
      <c r="AJ18" s="177">
        <f t="shared" si="12"/>
        <v>0.01</v>
      </c>
      <c r="AK18" s="177">
        <f t="shared" si="13"/>
        <v>0.01</v>
      </c>
      <c r="AL18" s="177">
        <f t="shared" si="14"/>
        <v>0.16</v>
      </c>
      <c r="AM18" s="177">
        <f t="shared" si="15"/>
        <v>0.01</v>
      </c>
      <c r="AN18" s="177" t="str">
        <f t="shared" si="16"/>
        <v>NC</v>
      </c>
    </row>
    <row r="19" spans="1:40" x14ac:dyDescent="0.3">
      <c r="A19" s="138">
        <v>19</v>
      </c>
      <c r="B19" s="138" t="s">
        <v>923</v>
      </c>
      <c r="C19" s="139" t="s">
        <v>1717</v>
      </c>
      <c r="D19" s="138" t="s">
        <v>1718</v>
      </c>
      <c r="E19" s="141" t="s">
        <v>275</v>
      </c>
      <c r="F19" s="141" t="s">
        <v>275</v>
      </c>
      <c r="G19" s="142" t="s">
        <v>275</v>
      </c>
      <c r="H19" s="141" t="s">
        <v>275</v>
      </c>
      <c r="I19" s="141" t="s">
        <v>275</v>
      </c>
      <c r="J19" s="141" t="s">
        <v>275</v>
      </c>
      <c r="K19" s="141" t="s">
        <v>275</v>
      </c>
      <c r="L19" s="141" t="s">
        <v>275</v>
      </c>
      <c r="M19" s="141" t="s">
        <v>275</v>
      </c>
      <c r="N19" s="141" t="s">
        <v>275</v>
      </c>
      <c r="O19" s="141" t="s">
        <v>275</v>
      </c>
      <c r="P19" s="141" t="s">
        <v>275</v>
      </c>
      <c r="Q19" s="141" t="s">
        <v>275</v>
      </c>
      <c r="R19" s="141" t="s">
        <v>275</v>
      </c>
      <c r="S19" s="141" t="s">
        <v>275</v>
      </c>
      <c r="T19" s="141" t="s">
        <v>275</v>
      </c>
      <c r="U19" s="141" t="s">
        <v>275</v>
      </c>
      <c r="V19" s="141" t="s">
        <v>275</v>
      </c>
      <c r="W19" s="899"/>
      <c r="X19" s="141" t="str">
        <f t="shared" si="0"/>
        <v>-</v>
      </c>
      <c r="Y19" s="142" t="str">
        <f t="shared" si="1"/>
        <v>-</v>
      </c>
      <c r="Z19" s="141" t="str">
        <f t="shared" si="2"/>
        <v>-</v>
      </c>
      <c r="AA19" s="141" t="str">
        <f t="shared" si="3"/>
        <v>-</v>
      </c>
      <c r="AB19" s="141" t="str">
        <f t="shared" si="4"/>
        <v>-</v>
      </c>
      <c r="AC19" s="141" t="str">
        <f t="shared" si="5"/>
        <v>-</v>
      </c>
      <c r="AD19" s="141" t="str">
        <f t="shared" si="6"/>
        <v>-</v>
      </c>
      <c r="AE19" s="141" t="str">
        <f t="shared" si="7"/>
        <v>-</v>
      </c>
      <c r="AF19" s="141" t="str">
        <f t="shared" si="8"/>
        <v>-</v>
      </c>
      <c r="AG19" s="141" t="str">
        <f t="shared" si="9"/>
        <v>-</v>
      </c>
      <c r="AH19" s="141" t="str">
        <f t="shared" si="10"/>
        <v>-</v>
      </c>
      <c r="AI19" s="141" t="str">
        <f t="shared" si="11"/>
        <v>-</v>
      </c>
      <c r="AJ19" s="141" t="str">
        <f t="shared" si="12"/>
        <v>-</v>
      </c>
      <c r="AK19" s="141" t="str">
        <f t="shared" si="13"/>
        <v>-</v>
      </c>
      <c r="AL19" s="141" t="str">
        <f t="shared" si="14"/>
        <v>-</v>
      </c>
      <c r="AM19" s="141" t="str">
        <f t="shared" si="15"/>
        <v>-</v>
      </c>
      <c r="AN19" s="141" t="str">
        <f t="shared" si="16"/>
        <v>-</v>
      </c>
    </row>
    <row r="20" spans="1:40" ht="26" x14ac:dyDescent="0.3">
      <c r="A20" s="145">
        <v>20</v>
      </c>
      <c r="B20" s="146" t="s">
        <v>923</v>
      </c>
      <c r="C20" s="146" t="s">
        <v>71</v>
      </c>
      <c r="D20" s="145" t="s">
        <v>3214</v>
      </c>
      <c r="E20" s="150" t="s">
        <v>925</v>
      </c>
      <c r="F20" s="150">
        <v>6.1779012698151794</v>
      </c>
      <c r="G20" s="150">
        <v>3.664941203761376</v>
      </c>
      <c r="H20" s="150">
        <v>0.25181621171597446</v>
      </c>
      <c r="I20" s="150">
        <v>6.823761659420934</v>
      </c>
      <c r="J20" s="150">
        <v>3.4862615018921237</v>
      </c>
      <c r="K20" s="150">
        <v>19.381504291441232</v>
      </c>
      <c r="L20" s="150">
        <v>12.419549573184208</v>
      </c>
      <c r="M20" s="150">
        <v>14.990880432059178</v>
      </c>
      <c r="N20" s="150">
        <v>16.082630966017209</v>
      </c>
      <c r="O20" s="150">
        <v>10.77582471105057</v>
      </c>
      <c r="P20" s="150">
        <v>9.9409303694874982</v>
      </c>
      <c r="Q20" s="150">
        <v>0</v>
      </c>
      <c r="R20" s="150">
        <v>0.1640461775879424</v>
      </c>
      <c r="S20" s="150">
        <v>0.26988987868431213</v>
      </c>
      <c r="T20" s="150">
        <v>9.06</v>
      </c>
      <c r="U20" s="150">
        <v>1.2587865182503256E-2</v>
      </c>
      <c r="V20" s="150">
        <v>2.4168839330698542E-2</v>
      </c>
      <c r="W20" s="899"/>
      <c r="X20" s="150">
        <f t="shared" si="0"/>
        <v>6.18</v>
      </c>
      <c r="Y20" s="150">
        <f t="shared" si="1"/>
        <v>3.66</v>
      </c>
      <c r="Z20" s="150">
        <f t="shared" si="2"/>
        <v>0.25</v>
      </c>
      <c r="AA20" s="150">
        <f t="shared" si="3"/>
        <v>6.82</v>
      </c>
      <c r="AB20" s="150">
        <f t="shared" si="4"/>
        <v>3.49</v>
      </c>
      <c r="AC20" s="150">
        <f t="shared" si="5"/>
        <v>19.38</v>
      </c>
      <c r="AD20" s="150">
        <f t="shared" si="6"/>
        <v>12.42</v>
      </c>
      <c r="AE20" s="150">
        <f t="shared" si="7"/>
        <v>14.99</v>
      </c>
      <c r="AF20" s="150">
        <f t="shared" si="8"/>
        <v>16.079999999999998</v>
      </c>
      <c r="AG20" s="150">
        <f t="shared" si="9"/>
        <v>10.78</v>
      </c>
      <c r="AH20" s="150">
        <f t="shared" si="10"/>
        <v>9.94</v>
      </c>
      <c r="AI20" s="150" t="str">
        <f t="shared" si="11"/>
        <v>NC</v>
      </c>
      <c r="AJ20" s="150">
        <f t="shared" si="12"/>
        <v>0.16</v>
      </c>
      <c r="AK20" s="150">
        <f t="shared" si="13"/>
        <v>0.27</v>
      </c>
      <c r="AL20" s="150">
        <f t="shared" si="14"/>
        <v>9.06</v>
      </c>
      <c r="AM20" s="150">
        <f t="shared" si="15"/>
        <v>0.01</v>
      </c>
      <c r="AN20" s="150">
        <f t="shared" si="16"/>
        <v>0.02</v>
      </c>
    </row>
    <row r="21" spans="1:40" x14ac:dyDescent="0.3">
      <c r="A21" s="261">
        <v>22</v>
      </c>
      <c r="B21" s="262" t="s">
        <v>923</v>
      </c>
      <c r="C21" s="262" t="s">
        <v>71</v>
      </c>
      <c r="D21" s="261" t="s">
        <v>3216</v>
      </c>
      <c r="E21" s="265" t="s">
        <v>925</v>
      </c>
      <c r="F21" s="265">
        <v>6.1779012698151794</v>
      </c>
      <c r="G21" s="265">
        <v>3.664941203761376</v>
      </c>
      <c r="H21" s="265">
        <v>0.25181621171597446</v>
      </c>
      <c r="I21" s="265">
        <v>6.823761659420934</v>
      </c>
      <c r="J21" s="265">
        <v>3.4862615018921237</v>
      </c>
      <c r="K21" s="265">
        <v>19.381504291441232</v>
      </c>
      <c r="L21" s="265">
        <v>12.337376626176487</v>
      </c>
      <c r="M21" s="265">
        <v>14.990880432059178</v>
      </c>
      <c r="N21" s="266">
        <v>16.082628098941402</v>
      </c>
      <c r="O21" s="265">
        <v>10.761329337011251</v>
      </c>
      <c r="P21" s="265">
        <v>9.9409303694874982</v>
      </c>
      <c r="Q21" s="265">
        <v>0</v>
      </c>
      <c r="R21" s="267">
        <v>0.16363681466391927</v>
      </c>
      <c r="S21" s="265">
        <v>0.26988987868431213</v>
      </c>
      <c r="T21" s="887">
        <v>9.06</v>
      </c>
      <c r="U21" s="265">
        <v>1.2587865182503256E-2</v>
      </c>
      <c r="V21" s="265">
        <v>2.4168839330698542E-2</v>
      </c>
      <c r="W21" s="899"/>
      <c r="X21" s="265">
        <f t="shared" si="0"/>
        <v>6.18</v>
      </c>
      <c r="Y21" s="265">
        <f t="shared" si="1"/>
        <v>3.66</v>
      </c>
      <c r="Z21" s="265">
        <f t="shared" si="2"/>
        <v>0.25</v>
      </c>
      <c r="AA21" s="265">
        <f t="shared" si="3"/>
        <v>6.82</v>
      </c>
      <c r="AB21" s="265">
        <f t="shared" si="4"/>
        <v>3.49</v>
      </c>
      <c r="AC21" s="265">
        <f t="shared" si="5"/>
        <v>19.38</v>
      </c>
      <c r="AD21" s="265">
        <f t="shared" si="6"/>
        <v>12.34</v>
      </c>
      <c r="AE21" s="265">
        <f t="shared" si="7"/>
        <v>14.99</v>
      </c>
      <c r="AF21" s="266">
        <f t="shared" si="8"/>
        <v>16.079999999999998</v>
      </c>
      <c r="AG21" s="265">
        <f t="shared" si="9"/>
        <v>10.76</v>
      </c>
      <c r="AH21" s="265">
        <f t="shared" si="10"/>
        <v>9.94</v>
      </c>
      <c r="AI21" s="265" t="str">
        <f t="shared" si="11"/>
        <v>NC</v>
      </c>
      <c r="AJ21" s="267">
        <f t="shared" si="12"/>
        <v>0.16</v>
      </c>
      <c r="AK21" s="265">
        <f t="shared" si="13"/>
        <v>0.27</v>
      </c>
      <c r="AL21" s="887">
        <f t="shared" si="14"/>
        <v>9.06</v>
      </c>
      <c r="AM21" s="265">
        <f t="shared" si="15"/>
        <v>0.01</v>
      </c>
      <c r="AN21" s="265">
        <f t="shared" si="16"/>
        <v>0.02</v>
      </c>
    </row>
    <row r="22" spans="1:40" x14ac:dyDescent="0.3">
      <c r="A22" s="261">
        <v>23</v>
      </c>
      <c r="B22" s="262" t="s">
        <v>923</v>
      </c>
      <c r="C22" s="262" t="s">
        <v>275</v>
      </c>
      <c r="D22" s="261" t="s">
        <v>3217</v>
      </c>
      <c r="E22" s="265" t="s">
        <v>926</v>
      </c>
      <c r="F22" s="265">
        <v>0</v>
      </c>
      <c r="G22" s="265">
        <v>0</v>
      </c>
      <c r="H22" s="265">
        <v>0</v>
      </c>
      <c r="I22" s="265">
        <v>0</v>
      </c>
      <c r="J22" s="265">
        <v>0</v>
      </c>
      <c r="K22" s="265">
        <v>0</v>
      </c>
      <c r="L22" s="265">
        <v>3.7799555623551077E-2</v>
      </c>
      <c r="M22" s="265">
        <v>0</v>
      </c>
      <c r="N22" s="265">
        <v>1.3188548717543174E-6</v>
      </c>
      <c r="O22" s="265">
        <v>6.6678720580868409E-3</v>
      </c>
      <c r="P22" s="265">
        <v>0</v>
      </c>
      <c r="Q22" s="265">
        <v>0</v>
      </c>
      <c r="R22" s="267">
        <v>1.8830694505064344E-4</v>
      </c>
      <c r="S22" s="265">
        <v>0</v>
      </c>
      <c r="T22" s="265">
        <v>0</v>
      </c>
      <c r="U22" s="265">
        <v>0</v>
      </c>
      <c r="V22" s="265">
        <v>0</v>
      </c>
      <c r="W22" s="899"/>
      <c r="X22" s="265" t="str">
        <f t="shared" si="0"/>
        <v>NC</v>
      </c>
      <c r="Y22" s="265" t="str">
        <f t="shared" si="1"/>
        <v>NC</v>
      </c>
      <c r="Z22" s="265" t="str">
        <f t="shared" si="2"/>
        <v>NC</v>
      </c>
      <c r="AA22" s="265" t="str">
        <f t="shared" si="3"/>
        <v>NC</v>
      </c>
      <c r="AB22" s="265" t="str">
        <f t="shared" si="4"/>
        <v>NC</v>
      </c>
      <c r="AC22" s="265" t="str">
        <f t="shared" si="5"/>
        <v>NC</v>
      </c>
      <c r="AD22" s="265">
        <f t="shared" si="6"/>
        <v>0.04</v>
      </c>
      <c r="AE22" s="265" t="str">
        <f t="shared" si="7"/>
        <v>NC</v>
      </c>
      <c r="AF22" s="265">
        <f t="shared" si="8"/>
        <v>0.01</v>
      </c>
      <c r="AG22" s="265">
        <f t="shared" si="9"/>
        <v>0.01</v>
      </c>
      <c r="AH22" s="265" t="str">
        <f t="shared" si="10"/>
        <v>NC</v>
      </c>
      <c r="AI22" s="265" t="str">
        <f t="shared" si="11"/>
        <v>NC</v>
      </c>
      <c r="AJ22" s="267">
        <f t="shared" si="12"/>
        <v>0.01</v>
      </c>
      <c r="AK22" s="265" t="str">
        <f t="shared" si="13"/>
        <v>NC</v>
      </c>
      <c r="AL22" s="265" t="str">
        <f t="shared" si="14"/>
        <v>NC</v>
      </c>
      <c r="AM22" s="265" t="str">
        <f t="shared" si="15"/>
        <v>NC</v>
      </c>
      <c r="AN22" s="265" t="str">
        <f t="shared" si="16"/>
        <v>NC</v>
      </c>
    </row>
    <row r="23" spans="1:40" x14ac:dyDescent="0.3">
      <c r="A23" s="138">
        <v>24</v>
      </c>
      <c r="B23" s="138" t="s">
        <v>923</v>
      </c>
      <c r="C23" s="139" t="s">
        <v>1719</v>
      </c>
      <c r="D23" s="138" t="s">
        <v>1720</v>
      </c>
      <c r="E23" s="141" t="s">
        <v>275</v>
      </c>
      <c r="F23" s="141" t="s">
        <v>275</v>
      </c>
      <c r="G23" s="142" t="s">
        <v>275</v>
      </c>
      <c r="H23" s="141" t="s">
        <v>275</v>
      </c>
      <c r="I23" s="141" t="s">
        <v>275</v>
      </c>
      <c r="J23" s="141" t="s">
        <v>275</v>
      </c>
      <c r="K23" s="141" t="s">
        <v>275</v>
      </c>
      <c r="L23" s="141" t="s">
        <v>275</v>
      </c>
      <c r="M23" s="141" t="s">
        <v>275</v>
      </c>
      <c r="N23" s="141" t="s">
        <v>275</v>
      </c>
      <c r="O23" s="141" t="s">
        <v>275</v>
      </c>
      <c r="P23" s="141" t="s">
        <v>275</v>
      </c>
      <c r="Q23" s="141" t="s">
        <v>275</v>
      </c>
      <c r="R23" s="141" t="s">
        <v>275</v>
      </c>
      <c r="S23" s="141" t="s">
        <v>275</v>
      </c>
      <c r="T23" s="141" t="s">
        <v>275</v>
      </c>
      <c r="U23" s="141" t="s">
        <v>275</v>
      </c>
      <c r="V23" s="141" t="s">
        <v>275</v>
      </c>
      <c r="W23" s="899"/>
      <c r="X23" s="141" t="str">
        <f t="shared" si="0"/>
        <v>-</v>
      </c>
      <c r="Y23" s="142" t="str">
        <f t="shared" si="1"/>
        <v>-</v>
      </c>
      <c r="Z23" s="141" t="str">
        <f t="shared" si="2"/>
        <v>-</v>
      </c>
      <c r="AA23" s="141" t="str">
        <f t="shared" si="3"/>
        <v>-</v>
      </c>
      <c r="AB23" s="141" t="str">
        <f t="shared" si="4"/>
        <v>-</v>
      </c>
      <c r="AC23" s="141" t="str">
        <f t="shared" si="5"/>
        <v>-</v>
      </c>
      <c r="AD23" s="141" t="str">
        <f t="shared" si="6"/>
        <v>-</v>
      </c>
      <c r="AE23" s="141" t="str">
        <f t="shared" si="7"/>
        <v>-</v>
      </c>
      <c r="AF23" s="141" t="str">
        <f t="shared" si="8"/>
        <v>-</v>
      </c>
      <c r="AG23" s="141" t="str">
        <f t="shared" si="9"/>
        <v>-</v>
      </c>
      <c r="AH23" s="141" t="str">
        <f t="shared" si="10"/>
        <v>-</v>
      </c>
      <c r="AI23" s="141" t="str">
        <f t="shared" si="11"/>
        <v>-</v>
      </c>
      <c r="AJ23" s="141" t="str">
        <f t="shared" si="12"/>
        <v>-</v>
      </c>
      <c r="AK23" s="141" t="str">
        <f t="shared" si="13"/>
        <v>-</v>
      </c>
      <c r="AL23" s="141" t="str">
        <f t="shared" si="14"/>
        <v>-</v>
      </c>
      <c r="AM23" s="141" t="str">
        <f t="shared" si="15"/>
        <v>-</v>
      </c>
      <c r="AN23" s="141" t="str">
        <f t="shared" si="16"/>
        <v>-</v>
      </c>
    </row>
    <row r="24" spans="1:40" ht="26" x14ac:dyDescent="0.3">
      <c r="A24" s="145">
        <v>25</v>
      </c>
      <c r="B24" s="146" t="s">
        <v>923</v>
      </c>
      <c r="C24" s="146" t="s">
        <v>58</v>
      </c>
      <c r="D24" s="145" t="s">
        <v>3218</v>
      </c>
      <c r="E24" s="150" t="s">
        <v>925</v>
      </c>
      <c r="F24" s="150">
        <v>23.257105246640617</v>
      </c>
      <c r="G24" s="150">
        <v>9.7113359879388792</v>
      </c>
      <c r="H24" s="150">
        <v>12.086660441306794</v>
      </c>
      <c r="I24" s="150">
        <v>62.015290221687451</v>
      </c>
      <c r="J24" s="150">
        <v>22.090211500965061</v>
      </c>
      <c r="K24" s="150">
        <v>59.910564337052627</v>
      </c>
      <c r="L24" s="150">
        <v>83.660008882678653</v>
      </c>
      <c r="M24" s="150">
        <v>27.638322006493507</v>
      </c>
      <c r="N24" s="150">
        <v>7.3684533384284103</v>
      </c>
      <c r="O24" s="150">
        <v>67.802222372211048</v>
      </c>
      <c r="P24" s="150">
        <v>43.970718847481933</v>
      </c>
      <c r="Q24" s="150">
        <v>187.74056002872081</v>
      </c>
      <c r="R24" s="150">
        <v>1.3427954366311172</v>
      </c>
      <c r="S24" s="150">
        <v>1.653878568507456</v>
      </c>
      <c r="T24" s="150">
        <v>40.026593862471472</v>
      </c>
      <c r="U24" s="150">
        <v>0.32934244309793914</v>
      </c>
      <c r="V24" s="150">
        <v>1.759277175631202</v>
      </c>
      <c r="W24" s="899"/>
      <c r="X24" s="150">
        <f t="shared" si="0"/>
        <v>23.26</v>
      </c>
      <c r="Y24" s="150">
        <f t="shared" si="1"/>
        <v>9.7100000000000009</v>
      </c>
      <c r="Z24" s="150">
        <f t="shared" si="2"/>
        <v>12.09</v>
      </c>
      <c r="AA24" s="150">
        <f t="shared" si="3"/>
        <v>62.02</v>
      </c>
      <c r="AB24" s="150">
        <f t="shared" si="4"/>
        <v>22.09</v>
      </c>
      <c r="AC24" s="150">
        <f t="shared" si="5"/>
        <v>59.91</v>
      </c>
      <c r="AD24" s="150">
        <f t="shared" si="6"/>
        <v>83.66</v>
      </c>
      <c r="AE24" s="150">
        <f t="shared" si="7"/>
        <v>27.64</v>
      </c>
      <c r="AF24" s="150">
        <f t="shared" si="8"/>
        <v>7.37</v>
      </c>
      <c r="AG24" s="150">
        <f t="shared" si="9"/>
        <v>67.8</v>
      </c>
      <c r="AH24" s="150">
        <f t="shared" si="10"/>
        <v>43.97</v>
      </c>
      <c r="AI24" s="150">
        <f t="shared" si="11"/>
        <v>187.74</v>
      </c>
      <c r="AJ24" s="150">
        <f t="shared" si="12"/>
        <v>1.34</v>
      </c>
      <c r="AK24" s="150">
        <f t="shared" si="13"/>
        <v>1.65</v>
      </c>
      <c r="AL24" s="150">
        <f t="shared" si="14"/>
        <v>40.03</v>
      </c>
      <c r="AM24" s="150">
        <f t="shared" si="15"/>
        <v>0.33</v>
      </c>
      <c r="AN24" s="150">
        <f t="shared" si="16"/>
        <v>1.76</v>
      </c>
    </row>
    <row r="25" spans="1:40" ht="26" x14ac:dyDescent="0.3">
      <c r="A25" s="165">
        <v>27</v>
      </c>
      <c r="B25" s="166" t="s">
        <v>923</v>
      </c>
      <c r="C25" s="166" t="s">
        <v>58</v>
      </c>
      <c r="D25" s="165" t="s">
        <v>3219</v>
      </c>
      <c r="E25" s="170" t="s">
        <v>925</v>
      </c>
      <c r="F25" s="170">
        <v>20.659564354883504</v>
      </c>
      <c r="G25" s="170">
        <v>5.2308646798899376</v>
      </c>
      <c r="H25" s="170">
        <v>11.904048974036355</v>
      </c>
      <c r="I25" s="170">
        <v>37.903158033885767</v>
      </c>
      <c r="J25" s="170">
        <v>21.157944503278628</v>
      </c>
      <c r="K25" s="170">
        <v>56.458328107391509</v>
      </c>
      <c r="L25" s="170">
        <v>15.677669379754864</v>
      </c>
      <c r="M25" s="170">
        <v>24.003566220018985</v>
      </c>
      <c r="N25" s="170">
        <v>6.7954272646727443</v>
      </c>
      <c r="O25" s="170">
        <v>29.091856844183777</v>
      </c>
      <c r="P25" s="170">
        <v>15.387865773392505</v>
      </c>
      <c r="Q25" s="170">
        <v>160.46561010786419</v>
      </c>
      <c r="R25" s="170">
        <v>1.1776249081720029</v>
      </c>
      <c r="S25" s="170">
        <v>1.1141161812429874</v>
      </c>
      <c r="T25" s="170">
        <v>14.282708459467415</v>
      </c>
      <c r="U25" s="170">
        <v>5.1751982751977836E-2</v>
      </c>
      <c r="V25" s="170">
        <v>1.0761743660992011</v>
      </c>
      <c r="W25" s="899"/>
      <c r="X25" s="170">
        <f t="shared" si="0"/>
        <v>20.66</v>
      </c>
      <c r="Y25" s="170">
        <f t="shared" si="1"/>
        <v>5.23</v>
      </c>
      <c r="Z25" s="170">
        <f t="shared" si="2"/>
        <v>11.9</v>
      </c>
      <c r="AA25" s="170">
        <f t="shared" si="3"/>
        <v>37.9</v>
      </c>
      <c r="AB25" s="170">
        <f t="shared" si="4"/>
        <v>21.16</v>
      </c>
      <c r="AC25" s="170">
        <f t="shared" si="5"/>
        <v>56.46</v>
      </c>
      <c r="AD25" s="170">
        <f t="shared" si="6"/>
        <v>15.68</v>
      </c>
      <c r="AE25" s="170">
        <f t="shared" si="7"/>
        <v>24</v>
      </c>
      <c r="AF25" s="170">
        <f t="shared" si="8"/>
        <v>6.8</v>
      </c>
      <c r="AG25" s="170">
        <f t="shared" si="9"/>
        <v>29.09</v>
      </c>
      <c r="AH25" s="170">
        <f t="shared" si="10"/>
        <v>15.39</v>
      </c>
      <c r="AI25" s="170">
        <f t="shared" si="11"/>
        <v>160.47</v>
      </c>
      <c r="AJ25" s="170">
        <f t="shared" si="12"/>
        <v>1.18</v>
      </c>
      <c r="AK25" s="170">
        <f t="shared" si="13"/>
        <v>1.1100000000000001</v>
      </c>
      <c r="AL25" s="170">
        <f t="shared" si="14"/>
        <v>14.28</v>
      </c>
      <c r="AM25" s="170">
        <f t="shared" si="15"/>
        <v>0.05</v>
      </c>
      <c r="AN25" s="170">
        <f t="shared" si="16"/>
        <v>1.08</v>
      </c>
    </row>
    <row r="26" spans="1:40" ht="39" x14ac:dyDescent="0.3">
      <c r="A26" s="634">
        <v>28</v>
      </c>
      <c r="B26" s="635" t="s">
        <v>923</v>
      </c>
      <c r="C26" s="635" t="s">
        <v>59</v>
      </c>
      <c r="D26" s="868" t="s">
        <v>3220</v>
      </c>
      <c r="E26" s="638" t="s">
        <v>926</v>
      </c>
      <c r="F26" s="638">
        <v>1.2727950369609848</v>
      </c>
      <c r="G26" s="638">
        <v>2.1954309409439814</v>
      </c>
      <c r="H26" s="638">
        <v>8.9479618962514634E-2</v>
      </c>
      <c r="I26" s="638">
        <v>11.814944772022825</v>
      </c>
      <c r="J26" s="638">
        <v>0.4568108288663526</v>
      </c>
      <c r="K26" s="638">
        <v>1.6915957525339462</v>
      </c>
      <c r="L26" s="638">
        <v>33.311346356432658</v>
      </c>
      <c r="M26" s="638">
        <v>1.781030335372515</v>
      </c>
      <c r="N26" s="638">
        <v>0.28078277614027636</v>
      </c>
      <c r="O26" s="638">
        <v>18.96807910873336</v>
      </c>
      <c r="P26" s="638">
        <v>14.005598006303817</v>
      </c>
      <c r="Q26" s="638">
        <v>13.364725461219745</v>
      </c>
      <c r="R26" s="638">
        <v>8.0933558944966011E-2</v>
      </c>
      <c r="S26" s="638">
        <v>0.26448356975958953</v>
      </c>
      <c r="T26" s="638">
        <v>12.614503847471987</v>
      </c>
      <c r="U26" s="638">
        <v>0.13601932556952104</v>
      </c>
      <c r="V26" s="638">
        <v>0.33472037667068044</v>
      </c>
      <c r="W26" s="899"/>
      <c r="X26" s="638">
        <f t="shared" si="0"/>
        <v>1.27</v>
      </c>
      <c r="Y26" s="638">
        <f t="shared" si="1"/>
        <v>2.2000000000000002</v>
      </c>
      <c r="Z26" s="638">
        <f t="shared" si="2"/>
        <v>0.09</v>
      </c>
      <c r="AA26" s="638">
        <f t="shared" si="3"/>
        <v>11.81</v>
      </c>
      <c r="AB26" s="638">
        <f t="shared" si="4"/>
        <v>0.46</v>
      </c>
      <c r="AC26" s="638">
        <f t="shared" si="5"/>
        <v>1.69</v>
      </c>
      <c r="AD26" s="638">
        <f t="shared" si="6"/>
        <v>33.31</v>
      </c>
      <c r="AE26" s="638">
        <f t="shared" si="7"/>
        <v>1.78</v>
      </c>
      <c r="AF26" s="638">
        <f t="shared" si="8"/>
        <v>0.28000000000000003</v>
      </c>
      <c r="AG26" s="638">
        <f t="shared" si="9"/>
        <v>18.97</v>
      </c>
      <c r="AH26" s="638">
        <f t="shared" si="10"/>
        <v>14.01</v>
      </c>
      <c r="AI26" s="638">
        <f t="shared" si="11"/>
        <v>13.36</v>
      </c>
      <c r="AJ26" s="638">
        <f t="shared" si="12"/>
        <v>0.08</v>
      </c>
      <c r="AK26" s="638">
        <f t="shared" si="13"/>
        <v>0.26</v>
      </c>
      <c r="AL26" s="638">
        <f t="shared" si="14"/>
        <v>12.61</v>
      </c>
      <c r="AM26" s="638">
        <f t="shared" si="15"/>
        <v>0.14000000000000001</v>
      </c>
      <c r="AN26" s="638">
        <f t="shared" si="16"/>
        <v>0.33</v>
      </c>
    </row>
    <row r="27" spans="1:40" x14ac:dyDescent="0.3">
      <c r="A27" s="848">
        <v>32</v>
      </c>
      <c r="B27" s="848" t="s">
        <v>923</v>
      </c>
      <c r="C27" s="861" t="s">
        <v>1721</v>
      </c>
      <c r="D27" s="848" t="s">
        <v>1722</v>
      </c>
      <c r="E27" s="881" t="s">
        <v>275</v>
      </c>
      <c r="F27" s="881" t="s">
        <v>275</v>
      </c>
      <c r="G27" s="886" t="s">
        <v>275</v>
      </c>
      <c r="H27" s="881" t="s">
        <v>275</v>
      </c>
      <c r="I27" s="881" t="s">
        <v>275</v>
      </c>
      <c r="J27" s="881" t="s">
        <v>275</v>
      </c>
      <c r="K27" s="881" t="s">
        <v>275</v>
      </c>
      <c r="L27" s="881" t="s">
        <v>275</v>
      </c>
      <c r="M27" s="881" t="s">
        <v>275</v>
      </c>
      <c r="N27" s="881" t="s">
        <v>275</v>
      </c>
      <c r="O27" s="881" t="s">
        <v>275</v>
      </c>
      <c r="P27" s="881" t="s">
        <v>275</v>
      </c>
      <c r="Q27" s="881" t="s">
        <v>275</v>
      </c>
      <c r="R27" s="881" t="s">
        <v>275</v>
      </c>
      <c r="S27" s="881" t="s">
        <v>275</v>
      </c>
      <c r="T27" s="881" t="s">
        <v>275</v>
      </c>
      <c r="U27" s="881" t="s">
        <v>275</v>
      </c>
      <c r="V27" s="881" t="s">
        <v>275</v>
      </c>
      <c r="W27" s="899"/>
      <c r="X27" s="881" t="str">
        <f t="shared" si="0"/>
        <v>-</v>
      </c>
      <c r="Y27" s="886" t="str">
        <f t="shared" si="1"/>
        <v>-</v>
      </c>
      <c r="Z27" s="881" t="str">
        <f t="shared" si="2"/>
        <v>-</v>
      </c>
      <c r="AA27" s="881" t="str">
        <f t="shared" si="3"/>
        <v>-</v>
      </c>
      <c r="AB27" s="881" t="str">
        <f t="shared" si="4"/>
        <v>-</v>
      </c>
      <c r="AC27" s="881" t="str">
        <f t="shared" si="5"/>
        <v>-</v>
      </c>
      <c r="AD27" s="881" t="str">
        <f t="shared" si="6"/>
        <v>-</v>
      </c>
      <c r="AE27" s="881" t="str">
        <f t="shared" si="7"/>
        <v>-</v>
      </c>
      <c r="AF27" s="881" t="str">
        <f t="shared" si="8"/>
        <v>-</v>
      </c>
      <c r="AG27" s="881" t="str">
        <f t="shared" si="9"/>
        <v>-</v>
      </c>
      <c r="AH27" s="881" t="str">
        <f t="shared" si="10"/>
        <v>-</v>
      </c>
      <c r="AI27" s="881" t="str">
        <f t="shared" si="11"/>
        <v>-</v>
      </c>
      <c r="AJ27" s="881" t="str">
        <f t="shared" si="12"/>
        <v>-</v>
      </c>
      <c r="AK27" s="881" t="str">
        <f t="shared" si="13"/>
        <v>-</v>
      </c>
      <c r="AL27" s="881" t="str">
        <f t="shared" si="14"/>
        <v>-</v>
      </c>
      <c r="AM27" s="881" t="str">
        <f t="shared" si="15"/>
        <v>-</v>
      </c>
      <c r="AN27" s="881" t="str">
        <f t="shared" si="16"/>
        <v>-</v>
      </c>
    </row>
    <row r="28" spans="1:40" ht="39" x14ac:dyDescent="0.3">
      <c r="A28" s="634">
        <v>33</v>
      </c>
      <c r="B28" s="635" t="s">
        <v>923</v>
      </c>
      <c r="C28" s="280" t="s">
        <v>54</v>
      </c>
      <c r="D28" s="145" t="s">
        <v>3224</v>
      </c>
      <c r="E28" s="638" t="s">
        <v>925</v>
      </c>
      <c r="F28" s="638">
        <v>0.66310521181125837</v>
      </c>
      <c r="G28" s="638">
        <v>0.68654296794941794</v>
      </c>
      <c r="H28" s="638">
        <v>0.96304218934410568</v>
      </c>
      <c r="I28" s="638">
        <v>10.204063778068207</v>
      </c>
      <c r="J28" s="638">
        <v>1.2545845150748605</v>
      </c>
      <c r="K28" s="638">
        <v>2.9690792777529786</v>
      </c>
      <c r="L28" s="638">
        <v>8.2122769129387123</v>
      </c>
      <c r="M28" s="638">
        <v>4.5981613160913373</v>
      </c>
      <c r="N28" s="638">
        <v>0.64489936861161845</v>
      </c>
      <c r="O28" s="638">
        <v>5.848787798024059</v>
      </c>
      <c r="P28" s="638">
        <v>19.984447648648583</v>
      </c>
      <c r="Q28" s="638">
        <v>368.85723051618356</v>
      </c>
      <c r="R28" s="638">
        <v>0.67977369152017664</v>
      </c>
      <c r="S28" s="638">
        <v>4.947787225130168E-2</v>
      </c>
      <c r="T28" s="638">
        <v>3.2097996300916805</v>
      </c>
      <c r="U28" s="638">
        <v>1.4211790389663678E-2</v>
      </c>
      <c r="V28" s="638">
        <v>0</v>
      </c>
      <c r="W28" s="899"/>
      <c r="X28" s="638">
        <f t="shared" si="0"/>
        <v>0.66</v>
      </c>
      <c r="Y28" s="638">
        <f t="shared" si="1"/>
        <v>0.69</v>
      </c>
      <c r="Z28" s="638">
        <f t="shared" si="2"/>
        <v>0.96</v>
      </c>
      <c r="AA28" s="638">
        <f t="shared" si="3"/>
        <v>10.199999999999999</v>
      </c>
      <c r="AB28" s="638">
        <f t="shared" si="4"/>
        <v>1.25</v>
      </c>
      <c r="AC28" s="638">
        <f t="shared" si="5"/>
        <v>2.97</v>
      </c>
      <c r="AD28" s="638">
        <f t="shared" si="6"/>
        <v>8.2100000000000009</v>
      </c>
      <c r="AE28" s="638">
        <f t="shared" si="7"/>
        <v>4.5999999999999996</v>
      </c>
      <c r="AF28" s="638">
        <f t="shared" si="8"/>
        <v>0.64</v>
      </c>
      <c r="AG28" s="638">
        <f t="shared" si="9"/>
        <v>5.85</v>
      </c>
      <c r="AH28" s="638">
        <f t="shared" si="10"/>
        <v>19.98</v>
      </c>
      <c r="AI28" s="638">
        <f t="shared" si="11"/>
        <v>368.86</v>
      </c>
      <c r="AJ28" s="638">
        <f t="shared" si="12"/>
        <v>0.68</v>
      </c>
      <c r="AK28" s="638">
        <f t="shared" si="13"/>
        <v>0.05</v>
      </c>
      <c r="AL28" s="638">
        <f t="shared" si="14"/>
        <v>3.21</v>
      </c>
      <c r="AM28" s="638">
        <f t="shared" si="15"/>
        <v>0.01</v>
      </c>
      <c r="AN28" s="638" t="str">
        <f t="shared" si="16"/>
        <v>NC</v>
      </c>
    </row>
    <row r="29" spans="1:40" ht="26" x14ac:dyDescent="0.3">
      <c r="A29" s="165">
        <v>34</v>
      </c>
      <c r="B29" s="166" t="s">
        <v>923</v>
      </c>
      <c r="C29" s="281" t="s">
        <v>54</v>
      </c>
      <c r="D29" s="165" t="s">
        <v>3225</v>
      </c>
      <c r="E29" s="170" t="s">
        <v>925</v>
      </c>
      <c r="F29" s="170">
        <v>0.63503881466428103</v>
      </c>
      <c r="G29" s="170">
        <v>0.35409592174740734</v>
      </c>
      <c r="H29" s="170">
        <v>0.92987821657456904</v>
      </c>
      <c r="I29" s="170">
        <v>6.1031538274569677</v>
      </c>
      <c r="J29" s="170">
        <v>1.0060889072241628</v>
      </c>
      <c r="K29" s="170">
        <v>1.3628605460455483</v>
      </c>
      <c r="L29" s="170">
        <v>2.192408877645073</v>
      </c>
      <c r="M29" s="170">
        <v>1.2433025726770071</v>
      </c>
      <c r="N29" s="170">
        <v>0.6011798907118352</v>
      </c>
      <c r="O29" s="170">
        <v>3.4442132890320174</v>
      </c>
      <c r="P29" s="170">
        <v>4.5971712203825152</v>
      </c>
      <c r="Q29" s="170">
        <v>299.9587284528177</v>
      </c>
      <c r="R29" s="170">
        <v>0.62759887914288359</v>
      </c>
      <c r="S29" s="170">
        <v>4.6329204594761381E-3</v>
      </c>
      <c r="T29" s="170">
        <v>1.5775185318507687</v>
      </c>
      <c r="U29" s="170">
        <v>2.1471556979178975E-3</v>
      </c>
      <c r="V29" s="170">
        <v>0</v>
      </c>
      <c r="W29" s="899"/>
      <c r="X29" s="170">
        <f t="shared" si="0"/>
        <v>0.64</v>
      </c>
      <c r="Y29" s="170">
        <f t="shared" si="1"/>
        <v>0.35</v>
      </c>
      <c r="Z29" s="170">
        <f t="shared" si="2"/>
        <v>0.93</v>
      </c>
      <c r="AA29" s="170">
        <f t="shared" si="3"/>
        <v>6.1</v>
      </c>
      <c r="AB29" s="170">
        <f t="shared" si="4"/>
        <v>1.01</v>
      </c>
      <c r="AC29" s="170">
        <f t="shared" si="5"/>
        <v>1.36</v>
      </c>
      <c r="AD29" s="170">
        <f t="shared" si="6"/>
        <v>2.19</v>
      </c>
      <c r="AE29" s="170">
        <f t="shared" si="7"/>
        <v>1.24</v>
      </c>
      <c r="AF29" s="170">
        <f t="shared" si="8"/>
        <v>0.6</v>
      </c>
      <c r="AG29" s="170">
        <f t="shared" si="9"/>
        <v>3.44</v>
      </c>
      <c r="AH29" s="170">
        <f t="shared" si="10"/>
        <v>4.5999999999999996</v>
      </c>
      <c r="AI29" s="170">
        <f t="shared" si="11"/>
        <v>299.95999999999998</v>
      </c>
      <c r="AJ29" s="170">
        <f t="shared" si="12"/>
        <v>0.63</v>
      </c>
      <c r="AK29" s="170">
        <f t="shared" si="13"/>
        <v>0.01</v>
      </c>
      <c r="AL29" s="170">
        <f t="shared" si="14"/>
        <v>1.58</v>
      </c>
      <c r="AM29" s="170">
        <f t="shared" si="15"/>
        <v>0.01</v>
      </c>
      <c r="AN29" s="170" t="str">
        <f t="shared" si="16"/>
        <v>NC</v>
      </c>
    </row>
    <row r="30" spans="1:40" ht="26" x14ac:dyDescent="0.3">
      <c r="A30" s="145">
        <v>35</v>
      </c>
      <c r="B30" s="146" t="s">
        <v>923</v>
      </c>
      <c r="C30" s="280" t="s">
        <v>503</v>
      </c>
      <c r="D30" s="233" t="s">
        <v>1704</v>
      </c>
      <c r="E30" s="177" t="s">
        <v>926</v>
      </c>
      <c r="F30" s="177">
        <v>1.347187063054911E-2</v>
      </c>
      <c r="G30" s="177">
        <v>0.15957458217696507</v>
      </c>
      <c r="H30" s="177">
        <v>1.5918706929377566E-2</v>
      </c>
      <c r="I30" s="177">
        <v>1.9684367762933941</v>
      </c>
      <c r="J30" s="177">
        <v>0.11927789176833491</v>
      </c>
      <c r="K30" s="177">
        <v>0.77098499121956665</v>
      </c>
      <c r="L30" s="177">
        <v>2.8895366569409466</v>
      </c>
      <c r="M30" s="177">
        <v>1.6103321968388782</v>
      </c>
      <c r="N30" s="177">
        <v>2.0985349391895964E-2</v>
      </c>
      <c r="O30" s="177">
        <v>1.1541957643161802</v>
      </c>
      <c r="P30" s="177">
        <v>7.3858926855677129</v>
      </c>
      <c r="Q30" s="177">
        <v>33.071280990415609</v>
      </c>
      <c r="R30" s="177">
        <v>2.5043909941100635E-2</v>
      </c>
      <c r="S30" s="177">
        <v>2.1525576860076258E-2</v>
      </c>
      <c r="T30" s="177">
        <v>0.78349492715563762</v>
      </c>
      <c r="U30" s="177">
        <v>5.7910246520379745E-3</v>
      </c>
      <c r="V30" s="177">
        <v>0</v>
      </c>
      <c r="W30" s="899"/>
      <c r="X30" s="177">
        <f t="shared" si="0"/>
        <v>0.01</v>
      </c>
      <c r="Y30" s="177">
        <f t="shared" si="1"/>
        <v>0.16</v>
      </c>
      <c r="Z30" s="177">
        <f t="shared" si="2"/>
        <v>0.02</v>
      </c>
      <c r="AA30" s="177">
        <f t="shared" si="3"/>
        <v>1.97</v>
      </c>
      <c r="AB30" s="177">
        <f t="shared" si="4"/>
        <v>0.12</v>
      </c>
      <c r="AC30" s="177">
        <f t="shared" si="5"/>
        <v>0.77</v>
      </c>
      <c r="AD30" s="177">
        <f t="shared" si="6"/>
        <v>2.89</v>
      </c>
      <c r="AE30" s="177">
        <f t="shared" si="7"/>
        <v>1.61</v>
      </c>
      <c r="AF30" s="177">
        <f t="shared" si="8"/>
        <v>0.02</v>
      </c>
      <c r="AG30" s="177">
        <f t="shared" si="9"/>
        <v>1.1499999999999999</v>
      </c>
      <c r="AH30" s="177">
        <f t="shared" si="10"/>
        <v>7.39</v>
      </c>
      <c r="AI30" s="177">
        <f t="shared" si="11"/>
        <v>33.07</v>
      </c>
      <c r="AJ30" s="177">
        <f t="shared" si="12"/>
        <v>0.03</v>
      </c>
      <c r="AK30" s="177">
        <f t="shared" si="13"/>
        <v>0.02</v>
      </c>
      <c r="AL30" s="177">
        <f t="shared" si="14"/>
        <v>0.78</v>
      </c>
      <c r="AM30" s="177">
        <f t="shared" si="15"/>
        <v>0.01</v>
      </c>
      <c r="AN30" s="177" t="str">
        <f t="shared" si="16"/>
        <v>NC</v>
      </c>
    </row>
    <row r="31" spans="1:40" x14ac:dyDescent="0.3">
      <c r="A31" s="848">
        <v>44</v>
      </c>
      <c r="B31" s="848" t="s">
        <v>923</v>
      </c>
      <c r="C31" s="139" t="s">
        <v>13</v>
      </c>
      <c r="D31" s="138" t="s">
        <v>251</v>
      </c>
      <c r="E31" s="875" t="s">
        <v>275</v>
      </c>
      <c r="F31" s="875" t="s">
        <v>275</v>
      </c>
      <c r="G31" s="875" t="s">
        <v>275</v>
      </c>
      <c r="H31" s="875" t="s">
        <v>275</v>
      </c>
      <c r="I31" s="875" t="s">
        <v>275</v>
      </c>
      <c r="J31" s="875" t="s">
        <v>275</v>
      </c>
      <c r="K31" s="875" t="s">
        <v>275</v>
      </c>
      <c r="L31" s="875" t="s">
        <v>275</v>
      </c>
      <c r="M31" s="875" t="s">
        <v>275</v>
      </c>
      <c r="N31" s="875" t="s">
        <v>275</v>
      </c>
      <c r="O31" s="875" t="s">
        <v>275</v>
      </c>
      <c r="P31" s="875" t="s">
        <v>275</v>
      </c>
      <c r="Q31" s="875" t="s">
        <v>275</v>
      </c>
      <c r="R31" s="875" t="s">
        <v>275</v>
      </c>
      <c r="S31" s="875" t="s">
        <v>275</v>
      </c>
      <c r="T31" s="875" t="s">
        <v>275</v>
      </c>
      <c r="U31" s="875" t="s">
        <v>275</v>
      </c>
      <c r="V31" s="875" t="s">
        <v>275</v>
      </c>
      <c r="W31" s="899"/>
      <c r="X31" s="875" t="str">
        <f t="shared" si="0"/>
        <v>-</v>
      </c>
      <c r="Y31" s="875" t="str">
        <f t="shared" si="1"/>
        <v>-</v>
      </c>
      <c r="Z31" s="875" t="str">
        <f t="shared" si="2"/>
        <v>-</v>
      </c>
      <c r="AA31" s="875" t="str">
        <f t="shared" si="3"/>
        <v>-</v>
      </c>
      <c r="AB31" s="875" t="str">
        <f t="shared" si="4"/>
        <v>-</v>
      </c>
      <c r="AC31" s="875" t="str">
        <f t="shared" si="5"/>
        <v>-</v>
      </c>
      <c r="AD31" s="875" t="str">
        <f t="shared" si="6"/>
        <v>-</v>
      </c>
      <c r="AE31" s="875" t="str">
        <f t="shared" si="7"/>
        <v>-</v>
      </c>
      <c r="AF31" s="875" t="str">
        <f t="shared" si="8"/>
        <v>-</v>
      </c>
      <c r="AG31" s="875" t="str">
        <f t="shared" si="9"/>
        <v>-</v>
      </c>
      <c r="AH31" s="875" t="str">
        <f t="shared" si="10"/>
        <v>-</v>
      </c>
      <c r="AI31" s="875" t="str">
        <f t="shared" si="11"/>
        <v>-</v>
      </c>
      <c r="AJ31" s="875" t="str">
        <f t="shared" si="12"/>
        <v>-</v>
      </c>
      <c r="AK31" s="875" t="str">
        <f t="shared" si="13"/>
        <v>-</v>
      </c>
      <c r="AL31" s="875" t="str">
        <f t="shared" si="14"/>
        <v>-</v>
      </c>
      <c r="AM31" s="875" t="str">
        <f t="shared" si="15"/>
        <v>-</v>
      </c>
      <c r="AN31" s="875" t="str">
        <f t="shared" si="16"/>
        <v>-</v>
      </c>
    </row>
    <row r="32" spans="1:40" ht="26" x14ac:dyDescent="0.3">
      <c r="A32" s="145">
        <v>45</v>
      </c>
      <c r="B32" s="146" t="s">
        <v>923</v>
      </c>
      <c r="C32" s="280" t="s">
        <v>66</v>
      </c>
      <c r="D32" s="145" t="s">
        <v>3229</v>
      </c>
      <c r="E32" s="150" t="s">
        <v>925</v>
      </c>
      <c r="F32" s="150">
        <v>19.786054769525069</v>
      </c>
      <c r="G32" s="150">
        <v>38.245513648814807</v>
      </c>
      <c r="H32" s="150">
        <v>17.963369893395821</v>
      </c>
      <c r="I32" s="150">
        <v>32.561500714048677</v>
      </c>
      <c r="J32" s="150">
        <v>8.083041333889005</v>
      </c>
      <c r="K32" s="150">
        <v>64.448218401711571</v>
      </c>
      <c r="L32" s="150">
        <v>71.381666896237974</v>
      </c>
      <c r="M32" s="150">
        <v>81.729468450189813</v>
      </c>
      <c r="N32" s="150">
        <v>42.913767793490244</v>
      </c>
      <c r="O32" s="150">
        <v>58.892568686129231</v>
      </c>
      <c r="P32" s="150">
        <v>103.84801752497091</v>
      </c>
      <c r="Q32" s="150">
        <v>12.477388977828291</v>
      </c>
      <c r="R32" s="150">
        <v>68.891318970893508</v>
      </c>
      <c r="S32" s="150">
        <v>11.063038342891405</v>
      </c>
      <c r="T32" s="150">
        <v>80.623414402518904</v>
      </c>
      <c r="U32" s="150">
        <v>189.82206164626172</v>
      </c>
      <c r="V32" s="150">
        <v>19.563666397703479</v>
      </c>
      <c r="W32" s="899"/>
      <c r="X32" s="150">
        <f t="shared" si="0"/>
        <v>19.79</v>
      </c>
      <c r="Y32" s="150">
        <f t="shared" si="1"/>
        <v>38.25</v>
      </c>
      <c r="Z32" s="150">
        <f t="shared" si="2"/>
        <v>17.96</v>
      </c>
      <c r="AA32" s="150">
        <f t="shared" si="3"/>
        <v>32.56</v>
      </c>
      <c r="AB32" s="150">
        <f t="shared" si="4"/>
        <v>8.08</v>
      </c>
      <c r="AC32" s="150">
        <f t="shared" si="5"/>
        <v>64.45</v>
      </c>
      <c r="AD32" s="150">
        <f t="shared" si="6"/>
        <v>71.38</v>
      </c>
      <c r="AE32" s="150">
        <f t="shared" si="7"/>
        <v>81.73</v>
      </c>
      <c r="AF32" s="150">
        <f t="shared" si="8"/>
        <v>42.91</v>
      </c>
      <c r="AG32" s="150">
        <f t="shared" si="9"/>
        <v>58.89</v>
      </c>
      <c r="AH32" s="150">
        <f t="shared" si="10"/>
        <v>103.85</v>
      </c>
      <c r="AI32" s="150">
        <f t="shared" si="11"/>
        <v>12.48</v>
      </c>
      <c r="AJ32" s="150">
        <f t="shared" si="12"/>
        <v>68.89</v>
      </c>
      <c r="AK32" s="150">
        <f t="shared" si="13"/>
        <v>11.06</v>
      </c>
      <c r="AL32" s="150">
        <f t="shared" si="14"/>
        <v>80.62</v>
      </c>
      <c r="AM32" s="150">
        <f t="shared" si="15"/>
        <v>189.82</v>
      </c>
      <c r="AN32" s="150">
        <f t="shared" si="16"/>
        <v>19.559999999999999</v>
      </c>
    </row>
    <row r="33" spans="1:40" ht="26" x14ac:dyDescent="0.3">
      <c r="A33" s="145">
        <v>46</v>
      </c>
      <c r="B33" s="146" t="s">
        <v>923</v>
      </c>
      <c r="C33" s="280" t="s">
        <v>66</v>
      </c>
      <c r="D33" s="145" t="s">
        <v>3230</v>
      </c>
      <c r="E33" s="150" t="s">
        <v>925</v>
      </c>
      <c r="F33" s="150">
        <v>19.685002548159559</v>
      </c>
      <c r="G33" s="150">
        <v>38.079575120013651</v>
      </c>
      <c r="H33" s="150">
        <v>3.4335072706795202</v>
      </c>
      <c r="I33" s="150">
        <v>32.351717840840116</v>
      </c>
      <c r="J33" s="150">
        <v>7.9810899071345407</v>
      </c>
      <c r="K33" s="150">
        <v>64.353166808517614</v>
      </c>
      <c r="L33" s="150">
        <v>57.680771622578774</v>
      </c>
      <c r="M33" s="150">
        <v>74.453986979199996</v>
      </c>
      <c r="N33" s="150">
        <v>37.844943042845692</v>
      </c>
      <c r="O33" s="150">
        <v>58.398014947697654</v>
      </c>
      <c r="P33" s="150">
        <v>103.50994969791627</v>
      </c>
      <c r="Q33" s="150">
        <v>11.20277989520012</v>
      </c>
      <c r="R33" s="150">
        <v>2.430959773529239</v>
      </c>
      <c r="S33" s="150">
        <v>11.055411417897252</v>
      </c>
      <c r="T33" s="150">
        <v>79.274145036347917</v>
      </c>
      <c r="U33" s="150">
        <v>1.6352648735920301</v>
      </c>
      <c r="V33" s="150">
        <v>19.563666397703479</v>
      </c>
      <c r="W33" s="899"/>
      <c r="X33" s="150">
        <f t="shared" si="0"/>
        <v>19.690000000000001</v>
      </c>
      <c r="Y33" s="150">
        <f t="shared" si="1"/>
        <v>38.08</v>
      </c>
      <c r="Z33" s="150">
        <f t="shared" si="2"/>
        <v>3.43</v>
      </c>
      <c r="AA33" s="150">
        <f t="shared" si="3"/>
        <v>32.35</v>
      </c>
      <c r="AB33" s="150">
        <f t="shared" si="4"/>
        <v>7.98</v>
      </c>
      <c r="AC33" s="150">
        <f t="shared" si="5"/>
        <v>64.349999999999994</v>
      </c>
      <c r="AD33" s="150">
        <f t="shared" si="6"/>
        <v>57.68</v>
      </c>
      <c r="AE33" s="150">
        <f t="shared" si="7"/>
        <v>74.45</v>
      </c>
      <c r="AF33" s="150">
        <f t="shared" si="8"/>
        <v>37.840000000000003</v>
      </c>
      <c r="AG33" s="150">
        <f t="shared" si="9"/>
        <v>58.4</v>
      </c>
      <c r="AH33" s="150">
        <f t="shared" si="10"/>
        <v>103.51</v>
      </c>
      <c r="AI33" s="150">
        <f t="shared" si="11"/>
        <v>11.2</v>
      </c>
      <c r="AJ33" s="150">
        <f t="shared" si="12"/>
        <v>2.4300000000000002</v>
      </c>
      <c r="AK33" s="150">
        <f t="shared" si="13"/>
        <v>11.06</v>
      </c>
      <c r="AL33" s="150">
        <f t="shared" si="14"/>
        <v>79.27</v>
      </c>
      <c r="AM33" s="150">
        <f t="shared" si="15"/>
        <v>1.64</v>
      </c>
      <c r="AN33" s="150">
        <f t="shared" si="16"/>
        <v>19.559999999999999</v>
      </c>
    </row>
    <row r="34" spans="1:40" ht="26" x14ac:dyDescent="0.3">
      <c r="A34" s="145">
        <v>47</v>
      </c>
      <c r="B34" s="146" t="s">
        <v>923</v>
      </c>
      <c r="C34" s="280" t="s">
        <v>66</v>
      </c>
      <c r="D34" s="145" t="s">
        <v>3231</v>
      </c>
      <c r="E34" s="150" t="s">
        <v>925</v>
      </c>
      <c r="F34" s="151">
        <v>19.34522862221985</v>
      </c>
      <c r="G34" s="151">
        <v>34.056024545502083</v>
      </c>
      <c r="H34" s="151">
        <v>17.865415956331447</v>
      </c>
      <c r="I34" s="151">
        <v>25.740933691900572</v>
      </c>
      <c r="J34" s="151">
        <v>7.6916965872487042</v>
      </c>
      <c r="K34" s="151">
        <v>56.851173990020477</v>
      </c>
      <c r="L34" s="151">
        <v>51.089345727834491</v>
      </c>
      <c r="M34" s="151">
        <v>65.403093383525686</v>
      </c>
      <c r="N34" s="151">
        <v>42.707010769770257</v>
      </c>
      <c r="O34" s="151">
        <v>45.292165636023022</v>
      </c>
      <c r="P34" s="151">
        <v>62.509336162190706</v>
      </c>
      <c r="Q34" s="151">
        <v>7.7415245998271898</v>
      </c>
      <c r="R34" s="151">
        <v>68.851161301853963</v>
      </c>
      <c r="S34" s="151">
        <v>10.932857949111305</v>
      </c>
      <c r="T34" s="151">
        <v>70.820015078347566</v>
      </c>
      <c r="U34" s="151">
        <v>189.77664534421928</v>
      </c>
      <c r="V34" s="151">
        <v>19.563666397703479</v>
      </c>
      <c r="W34" s="899"/>
      <c r="X34" s="151">
        <f t="shared" si="0"/>
        <v>19.350000000000001</v>
      </c>
      <c r="Y34" s="151">
        <f t="shared" si="1"/>
        <v>34.06</v>
      </c>
      <c r="Z34" s="151">
        <f t="shared" si="2"/>
        <v>17.87</v>
      </c>
      <c r="AA34" s="151">
        <f t="shared" si="3"/>
        <v>25.74</v>
      </c>
      <c r="AB34" s="151">
        <f t="shared" si="4"/>
        <v>7.69</v>
      </c>
      <c r="AC34" s="151">
        <f t="shared" si="5"/>
        <v>56.85</v>
      </c>
      <c r="AD34" s="151">
        <f t="shared" si="6"/>
        <v>51.09</v>
      </c>
      <c r="AE34" s="151">
        <f t="shared" si="7"/>
        <v>65.400000000000006</v>
      </c>
      <c r="AF34" s="151">
        <f t="shared" si="8"/>
        <v>42.71</v>
      </c>
      <c r="AG34" s="151">
        <f t="shared" si="9"/>
        <v>45.29</v>
      </c>
      <c r="AH34" s="151">
        <f t="shared" si="10"/>
        <v>62.51</v>
      </c>
      <c r="AI34" s="151">
        <f t="shared" si="11"/>
        <v>7.74</v>
      </c>
      <c r="AJ34" s="151">
        <f t="shared" si="12"/>
        <v>68.849999999999994</v>
      </c>
      <c r="AK34" s="151">
        <f t="shared" si="13"/>
        <v>10.93</v>
      </c>
      <c r="AL34" s="151">
        <f t="shared" si="14"/>
        <v>70.819999999999993</v>
      </c>
      <c r="AM34" s="151">
        <f t="shared" si="15"/>
        <v>189.78</v>
      </c>
      <c r="AN34" s="151">
        <f t="shared" si="16"/>
        <v>19.559999999999999</v>
      </c>
    </row>
    <row r="35" spans="1:40" x14ac:dyDescent="0.3">
      <c r="A35" s="145">
        <v>48</v>
      </c>
      <c r="B35" s="146" t="s">
        <v>923</v>
      </c>
      <c r="C35" s="280" t="s">
        <v>66</v>
      </c>
      <c r="D35" s="145" t="s">
        <v>3226</v>
      </c>
      <c r="E35" s="150" t="s">
        <v>925</v>
      </c>
      <c r="F35" s="151">
        <v>19.244176400854339</v>
      </c>
      <c r="G35" s="151">
        <v>33.890086016700927</v>
      </c>
      <c r="H35" s="151">
        <v>3.3355533336151475</v>
      </c>
      <c r="I35" s="151">
        <v>25.531150818692012</v>
      </c>
      <c r="J35" s="151">
        <v>7.5897451604942381</v>
      </c>
      <c r="K35" s="151">
        <v>56.756122396826512</v>
      </c>
      <c r="L35" s="151">
        <v>37.388450454175292</v>
      </c>
      <c r="M35" s="151">
        <v>58.127611912535862</v>
      </c>
      <c r="N35" s="151">
        <v>37.638186019125691</v>
      </c>
      <c r="O35" s="151">
        <v>44.797611897591445</v>
      </c>
      <c r="P35" s="151">
        <v>62.171268335136062</v>
      </c>
      <c r="Q35" s="151">
        <v>6.4669155171990171</v>
      </c>
      <c r="R35" s="151">
        <v>2.3908021044897021</v>
      </c>
      <c r="S35" s="151">
        <v>10.925231024117155</v>
      </c>
      <c r="T35" s="151">
        <v>69.470745712176594</v>
      </c>
      <c r="U35" s="151">
        <v>1.5898485715495814</v>
      </c>
      <c r="V35" s="151">
        <v>19.563666397703479</v>
      </c>
      <c r="W35" s="899"/>
      <c r="X35" s="151">
        <f t="shared" si="0"/>
        <v>19.239999999999998</v>
      </c>
      <c r="Y35" s="151">
        <f t="shared" si="1"/>
        <v>33.89</v>
      </c>
      <c r="Z35" s="151">
        <f t="shared" si="2"/>
        <v>3.34</v>
      </c>
      <c r="AA35" s="151">
        <f t="shared" si="3"/>
        <v>25.53</v>
      </c>
      <c r="AB35" s="151">
        <f t="shared" si="4"/>
        <v>7.59</v>
      </c>
      <c r="AC35" s="151">
        <f t="shared" si="5"/>
        <v>56.76</v>
      </c>
      <c r="AD35" s="151">
        <f t="shared" si="6"/>
        <v>37.39</v>
      </c>
      <c r="AE35" s="151">
        <f t="shared" si="7"/>
        <v>58.13</v>
      </c>
      <c r="AF35" s="151">
        <f t="shared" si="8"/>
        <v>37.64</v>
      </c>
      <c r="AG35" s="151">
        <f t="shared" si="9"/>
        <v>44.8</v>
      </c>
      <c r="AH35" s="151">
        <f t="shared" si="10"/>
        <v>62.17</v>
      </c>
      <c r="AI35" s="151">
        <f t="shared" si="11"/>
        <v>6.47</v>
      </c>
      <c r="AJ35" s="151">
        <f t="shared" si="12"/>
        <v>2.39</v>
      </c>
      <c r="AK35" s="151">
        <f t="shared" si="13"/>
        <v>10.93</v>
      </c>
      <c r="AL35" s="151">
        <f t="shared" si="14"/>
        <v>69.47</v>
      </c>
      <c r="AM35" s="151">
        <f t="shared" si="15"/>
        <v>1.59</v>
      </c>
      <c r="AN35" s="151">
        <f t="shared" si="16"/>
        <v>19.559999999999999</v>
      </c>
    </row>
    <row r="36" spans="1:40" x14ac:dyDescent="0.3">
      <c r="A36" s="634">
        <v>50</v>
      </c>
      <c r="B36" s="635" t="s">
        <v>923</v>
      </c>
      <c r="C36" s="635" t="s">
        <v>34</v>
      </c>
      <c r="D36" s="634" t="s">
        <v>1614</v>
      </c>
      <c r="E36" s="638" t="s">
        <v>925</v>
      </c>
      <c r="F36" s="638">
        <v>13.935092888895923</v>
      </c>
      <c r="G36" s="638">
        <v>30.814907889237766</v>
      </c>
      <c r="H36" s="638">
        <v>15.144423795497366</v>
      </c>
      <c r="I36" s="638">
        <v>23.097425486957047</v>
      </c>
      <c r="J36" s="638">
        <v>6.8612164023179663</v>
      </c>
      <c r="K36" s="638">
        <v>55.481384585356082</v>
      </c>
      <c r="L36" s="638">
        <v>61.436963370420386</v>
      </c>
      <c r="M36" s="638">
        <v>72.811870610052466</v>
      </c>
      <c r="N36" s="638">
        <v>26.843851057924518</v>
      </c>
      <c r="O36" s="638">
        <v>45.182340297871932</v>
      </c>
      <c r="P36" s="638">
        <v>93.279499006525711</v>
      </c>
      <c r="Q36" s="638">
        <v>7.7823037284994294</v>
      </c>
      <c r="R36" s="638">
        <v>66.712147030526154</v>
      </c>
      <c r="S36" s="638">
        <v>2.1925239650372652</v>
      </c>
      <c r="T36" s="638">
        <v>65.63408804939543</v>
      </c>
      <c r="U36" s="638">
        <v>188.33633526277129</v>
      </c>
      <c r="V36" s="638">
        <v>1.3828048898269427</v>
      </c>
      <c r="W36" s="899"/>
      <c r="X36" s="638">
        <f t="shared" si="0"/>
        <v>13.94</v>
      </c>
      <c r="Y36" s="638">
        <f t="shared" si="1"/>
        <v>30.81</v>
      </c>
      <c r="Z36" s="638">
        <f t="shared" si="2"/>
        <v>15.14</v>
      </c>
      <c r="AA36" s="638">
        <f t="shared" si="3"/>
        <v>23.1</v>
      </c>
      <c r="AB36" s="638">
        <f t="shared" si="4"/>
        <v>6.86</v>
      </c>
      <c r="AC36" s="638">
        <f t="shared" si="5"/>
        <v>55.48</v>
      </c>
      <c r="AD36" s="638">
        <f t="shared" si="6"/>
        <v>61.44</v>
      </c>
      <c r="AE36" s="638">
        <f t="shared" si="7"/>
        <v>72.81</v>
      </c>
      <c r="AF36" s="638">
        <f t="shared" si="8"/>
        <v>26.84</v>
      </c>
      <c r="AG36" s="638">
        <f t="shared" si="9"/>
        <v>45.18</v>
      </c>
      <c r="AH36" s="638">
        <f t="shared" si="10"/>
        <v>93.28</v>
      </c>
      <c r="AI36" s="638">
        <f t="shared" si="11"/>
        <v>7.78</v>
      </c>
      <c r="AJ36" s="638">
        <f t="shared" si="12"/>
        <v>66.709999999999994</v>
      </c>
      <c r="AK36" s="638">
        <f t="shared" si="13"/>
        <v>2.19</v>
      </c>
      <c r="AL36" s="638">
        <f t="shared" si="14"/>
        <v>65.63</v>
      </c>
      <c r="AM36" s="638">
        <f t="shared" si="15"/>
        <v>188.34</v>
      </c>
      <c r="AN36" s="638">
        <f t="shared" si="16"/>
        <v>1.38</v>
      </c>
    </row>
    <row r="37" spans="1:40" x14ac:dyDescent="0.3">
      <c r="A37" s="634">
        <v>51</v>
      </c>
      <c r="B37" s="635" t="s">
        <v>923</v>
      </c>
      <c r="C37" s="635" t="s">
        <v>34</v>
      </c>
      <c r="D37" s="634" t="s">
        <v>1615</v>
      </c>
      <c r="E37" s="638" t="s">
        <v>925</v>
      </c>
      <c r="F37" s="638">
        <v>13.834040667530413</v>
      </c>
      <c r="G37" s="638">
        <v>30.64896936043661</v>
      </c>
      <c r="H37" s="638">
        <v>0.61456117278106381</v>
      </c>
      <c r="I37" s="638">
        <v>22.887642613748486</v>
      </c>
      <c r="J37" s="638">
        <v>6.7592649755635001</v>
      </c>
      <c r="K37" s="638">
        <v>55.386332992162117</v>
      </c>
      <c r="L37" s="638">
        <v>47.736068096761187</v>
      </c>
      <c r="M37" s="638">
        <v>65.536389139062649</v>
      </c>
      <c r="N37" s="638">
        <v>21.775026307279958</v>
      </c>
      <c r="O37" s="638">
        <v>44.687786559440354</v>
      </c>
      <c r="P37" s="638">
        <v>92.941431179471067</v>
      </c>
      <c r="Q37" s="638">
        <v>6.5076946458712568</v>
      </c>
      <c r="R37" s="638">
        <v>0.25178783316188175</v>
      </c>
      <c r="S37" s="638">
        <v>2.1848970400431131</v>
      </c>
      <c r="T37" s="638">
        <v>64.284818683224444</v>
      </c>
      <c r="U37" s="638">
        <v>0.14953849010160414</v>
      </c>
      <c r="V37" s="638">
        <v>1.3828048898269427</v>
      </c>
      <c r="W37" s="899"/>
      <c r="X37" s="638">
        <f t="shared" si="0"/>
        <v>13.83</v>
      </c>
      <c r="Y37" s="638">
        <f t="shared" si="1"/>
        <v>30.65</v>
      </c>
      <c r="Z37" s="638">
        <f t="shared" si="2"/>
        <v>0.61</v>
      </c>
      <c r="AA37" s="638">
        <f t="shared" si="3"/>
        <v>22.89</v>
      </c>
      <c r="AB37" s="638">
        <f t="shared" si="4"/>
        <v>6.76</v>
      </c>
      <c r="AC37" s="638">
        <f t="shared" si="5"/>
        <v>55.39</v>
      </c>
      <c r="AD37" s="638">
        <f t="shared" si="6"/>
        <v>47.74</v>
      </c>
      <c r="AE37" s="638">
        <f t="shared" si="7"/>
        <v>65.540000000000006</v>
      </c>
      <c r="AF37" s="638">
        <f t="shared" si="8"/>
        <v>21.78</v>
      </c>
      <c r="AG37" s="638">
        <f t="shared" si="9"/>
        <v>44.69</v>
      </c>
      <c r="AH37" s="638">
        <f t="shared" si="10"/>
        <v>92.94</v>
      </c>
      <c r="AI37" s="638">
        <f t="shared" si="11"/>
        <v>6.51</v>
      </c>
      <c r="AJ37" s="638">
        <f t="shared" si="12"/>
        <v>0.25</v>
      </c>
      <c r="AK37" s="638">
        <f t="shared" si="13"/>
        <v>2.1800000000000002</v>
      </c>
      <c r="AL37" s="638">
        <f t="shared" si="14"/>
        <v>64.28</v>
      </c>
      <c r="AM37" s="638">
        <f t="shared" si="15"/>
        <v>0.15</v>
      </c>
      <c r="AN37" s="638">
        <f t="shared" si="16"/>
        <v>1.38</v>
      </c>
    </row>
    <row r="38" spans="1:40" x14ac:dyDescent="0.3">
      <c r="A38" s="634">
        <v>52</v>
      </c>
      <c r="B38" s="635" t="s">
        <v>923</v>
      </c>
      <c r="C38" s="635" t="s">
        <v>34</v>
      </c>
      <c r="D38" s="634" t="s">
        <v>2927</v>
      </c>
      <c r="E38" s="638" t="s">
        <v>925</v>
      </c>
      <c r="F38" s="638">
        <v>13.494266741590703</v>
      </c>
      <c r="G38" s="638">
        <v>26.625418785925042</v>
      </c>
      <c r="H38" s="638">
        <v>15.046469858432992</v>
      </c>
      <c r="I38" s="638">
        <v>16.276858464808946</v>
      </c>
      <c r="J38" s="638">
        <v>6.4698716556776636</v>
      </c>
      <c r="K38" s="638">
        <v>47.884340173664981</v>
      </c>
      <c r="L38" s="638">
        <v>41.144642202016904</v>
      </c>
      <c r="M38" s="638">
        <v>56.485495543388339</v>
      </c>
      <c r="N38" s="638">
        <v>26.637094034204523</v>
      </c>
      <c r="O38" s="638">
        <v>31.581937247765719</v>
      </c>
      <c r="P38" s="638">
        <v>51.94081764374549</v>
      </c>
      <c r="Q38" s="638">
        <v>3.0464393504983276</v>
      </c>
      <c r="R38" s="638">
        <v>66.671989361486609</v>
      </c>
      <c r="S38" s="638">
        <v>2.0623435712571672</v>
      </c>
      <c r="T38" s="638">
        <v>55.830688725224093</v>
      </c>
      <c r="U38" s="638">
        <v>188.29091896072885</v>
      </c>
      <c r="V38" s="638">
        <v>1.3828048898269427</v>
      </c>
      <c r="W38" s="899"/>
      <c r="X38" s="638">
        <f t="shared" si="0"/>
        <v>13.49</v>
      </c>
      <c r="Y38" s="638">
        <f t="shared" si="1"/>
        <v>26.63</v>
      </c>
      <c r="Z38" s="638">
        <f t="shared" si="2"/>
        <v>15.05</v>
      </c>
      <c r="AA38" s="638">
        <f t="shared" si="3"/>
        <v>16.28</v>
      </c>
      <c r="AB38" s="638">
        <f t="shared" si="4"/>
        <v>6.47</v>
      </c>
      <c r="AC38" s="638">
        <f t="shared" si="5"/>
        <v>47.88</v>
      </c>
      <c r="AD38" s="638">
        <f t="shared" si="6"/>
        <v>41.14</v>
      </c>
      <c r="AE38" s="638">
        <f t="shared" si="7"/>
        <v>56.49</v>
      </c>
      <c r="AF38" s="638">
        <f t="shared" si="8"/>
        <v>26.64</v>
      </c>
      <c r="AG38" s="638">
        <f t="shared" si="9"/>
        <v>31.58</v>
      </c>
      <c r="AH38" s="638">
        <f t="shared" si="10"/>
        <v>51.94</v>
      </c>
      <c r="AI38" s="638">
        <f t="shared" si="11"/>
        <v>3.05</v>
      </c>
      <c r="AJ38" s="638">
        <f t="shared" si="12"/>
        <v>66.67</v>
      </c>
      <c r="AK38" s="638">
        <f t="shared" si="13"/>
        <v>2.06</v>
      </c>
      <c r="AL38" s="638">
        <f t="shared" si="14"/>
        <v>55.83</v>
      </c>
      <c r="AM38" s="638">
        <f t="shared" si="15"/>
        <v>188.29</v>
      </c>
      <c r="AN38" s="638">
        <f t="shared" si="16"/>
        <v>1.38</v>
      </c>
    </row>
    <row r="39" spans="1:40" x14ac:dyDescent="0.3">
      <c r="A39" s="566">
        <v>53</v>
      </c>
      <c r="B39" s="567" t="s">
        <v>923</v>
      </c>
      <c r="C39" s="567" t="s">
        <v>34</v>
      </c>
      <c r="D39" s="566" t="s">
        <v>1618</v>
      </c>
      <c r="E39" s="569" t="s">
        <v>925</v>
      </c>
      <c r="F39" s="569">
        <v>13.393214520225193</v>
      </c>
      <c r="G39" s="569">
        <v>26.459480257123886</v>
      </c>
      <c r="H39" s="569">
        <v>0.5166072357166912</v>
      </c>
      <c r="I39" s="569">
        <v>16.067075591600386</v>
      </c>
      <c r="J39" s="569">
        <v>6.3679202289231975</v>
      </c>
      <c r="K39" s="569">
        <v>47.789288580471016</v>
      </c>
      <c r="L39" s="569">
        <v>27.443746928357704</v>
      </c>
      <c r="M39" s="569">
        <v>49.210014072398522</v>
      </c>
      <c r="N39" s="569">
        <v>21.568269283559964</v>
      </c>
      <c r="O39" s="569">
        <v>31.087383509334142</v>
      </c>
      <c r="P39" s="569">
        <v>51.602749816690846</v>
      </c>
      <c r="Q39" s="569">
        <v>1.771830267870155</v>
      </c>
      <c r="R39" s="569">
        <v>0.21163016412234448</v>
      </c>
      <c r="S39" s="569">
        <v>2.0547166462630151</v>
      </c>
      <c r="T39" s="569">
        <v>54.481419359053113</v>
      </c>
      <c r="U39" s="569">
        <v>0.10412218805915549</v>
      </c>
      <c r="V39" s="569">
        <v>1.3828048898269427</v>
      </c>
      <c r="W39" s="899"/>
      <c r="X39" s="569">
        <f t="shared" si="0"/>
        <v>13.39</v>
      </c>
      <c r="Y39" s="569">
        <f t="shared" si="1"/>
        <v>26.46</v>
      </c>
      <c r="Z39" s="569">
        <f t="shared" si="2"/>
        <v>0.52</v>
      </c>
      <c r="AA39" s="569">
        <f t="shared" si="3"/>
        <v>16.07</v>
      </c>
      <c r="AB39" s="569">
        <f t="shared" si="4"/>
        <v>6.37</v>
      </c>
      <c r="AC39" s="569">
        <f t="shared" si="5"/>
        <v>47.79</v>
      </c>
      <c r="AD39" s="569">
        <f t="shared" si="6"/>
        <v>27.44</v>
      </c>
      <c r="AE39" s="569">
        <f t="shared" si="7"/>
        <v>49.21</v>
      </c>
      <c r="AF39" s="569">
        <f t="shared" si="8"/>
        <v>21.57</v>
      </c>
      <c r="AG39" s="569">
        <f t="shared" si="9"/>
        <v>31.09</v>
      </c>
      <c r="AH39" s="569">
        <f t="shared" si="10"/>
        <v>51.6</v>
      </c>
      <c r="AI39" s="569">
        <f t="shared" si="11"/>
        <v>1.77</v>
      </c>
      <c r="AJ39" s="569">
        <f t="shared" si="12"/>
        <v>0.21</v>
      </c>
      <c r="AK39" s="569">
        <f t="shared" si="13"/>
        <v>2.0499999999999998</v>
      </c>
      <c r="AL39" s="569">
        <f t="shared" si="14"/>
        <v>54.48</v>
      </c>
      <c r="AM39" s="569">
        <f t="shared" si="15"/>
        <v>0.1</v>
      </c>
      <c r="AN39" s="569">
        <f t="shared" si="16"/>
        <v>1.38</v>
      </c>
    </row>
    <row r="40" spans="1:40" ht="26" x14ac:dyDescent="0.3">
      <c r="A40" s="145">
        <v>56</v>
      </c>
      <c r="B40" s="146" t="s">
        <v>923</v>
      </c>
      <c r="C40" s="146" t="s">
        <v>333</v>
      </c>
      <c r="D40" s="278" t="s">
        <v>1619</v>
      </c>
      <c r="E40" s="150" t="s">
        <v>926</v>
      </c>
      <c r="F40" s="150">
        <v>0.32334383911562503</v>
      </c>
      <c r="G40" s="150">
        <v>3.0729699199541369</v>
      </c>
      <c r="H40" s="150">
        <v>7.1848737332168441E-2</v>
      </c>
      <c r="I40" s="150">
        <v>5.0028528011969806</v>
      </c>
      <c r="J40" s="150">
        <v>0.28704947192888214</v>
      </c>
      <c r="K40" s="150">
        <v>5.5723951971190546</v>
      </c>
      <c r="L40" s="150">
        <v>14.884319070610513</v>
      </c>
      <c r="M40" s="150">
        <v>11.975316857150236</v>
      </c>
      <c r="N40" s="150">
        <v>0.15165527322374259</v>
      </c>
      <c r="O40" s="150">
        <v>9.9758296158788777</v>
      </c>
      <c r="P40" s="150">
        <v>30.321722106388794</v>
      </c>
      <c r="Q40" s="150">
        <v>3.4737335316309048</v>
      </c>
      <c r="R40" s="150">
        <v>2.9455455300359631E-2</v>
      </c>
      <c r="S40" s="150">
        <v>9.5486686894042813E-2</v>
      </c>
      <c r="T40" s="150">
        <v>7.1907458149625603</v>
      </c>
      <c r="U40" s="150">
        <v>3.331263708065043E-2</v>
      </c>
      <c r="V40" s="150">
        <v>0</v>
      </c>
      <c r="W40" s="899"/>
      <c r="X40" s="150">
        <f t="shared" si="0"/>
        <v>0.32</v>
      </c>
      <c r="Y40" s="150">
        <f t="shared" si="1"/>
        <v>3.07</v>
      </c>
      <c r="Z40" s="150">
        <f t="shared" si="2"/>
        <v>7.0000000000000007E-2</v>
      </c>
      <c r="AA40" s="150">
        <f t="shared" si="3"/>
        <v>5</v>
      </c>
      <c r="AB40" s="150">
        <f t="shared" si="4"/>
        <v>0.28999999999999998</v>
      </c>
      <c r="AC40" s="150">
        <f t="shared" si="5"/>
        <v>5.57</v>
      </c>
      <c r="AD40" s="150">
        <f t="shared" si="6"/>
        <v>14.88</v>
      </c>
      <c r="AE40" s="150">
        <f t="shared" si="7"/>
        <v>11.98</v>
      </c>
      <c r="AF40" s="150">
        <f t="shared" si="8"/>
        <v>0.15</v>
      </c>
      <c r="AG40" s="150">
        <f t="shared" si="9"/>
        <v>9.98</v>
      </c>
      <c r="AH40" s="150">
        <f t="shared" si="10"/>
        <v>30.32</v>
      </c>
      <c r="AI40" s="150">
        <f t="shared" si="11"/>
        <v>3.47</v>
      </c>
      <c r="AJ40" s="150">
        <f t="shared" si="12"/>
        <v>0.03</v>
      </c>
      <c r="AK40" s="150">
        <f t="shared" si="13"/>
        <v>0.1</v>
      </c>
      <c r="AL40" s="150">
        <f t="shared" si="14"/>
        <v>7.19</v>
      </c>
      <c r="AM40" s="150">
        <f t="shared" si="15"/>
        <v>0.03</v>
      </c>
      <c r="AN40" s="150" t="str">
        <f t="shared" si="16"/>
        <v>NC</v>
      </c>
    </row>
    <row r="41" spans="1:40" ht="26" x14ac:dyDescent="0.3">
      <c r="A41" s="165">
        <v>59</v>
      </c>
      <c r="B41" s="166" t="s">
        <v>923</v>
      </c>
      <c r="C41" s="166" t="s">
        <v>275</v>
      </c>
      <c r="D41" s="165" t="s">
        <v>3228</v>
      </c>
      <c r="E41" s="310" t="s">
        <v>926</v>
      </c>
      <c r="F41" s="310">
        <v>7.4121313826837898E-2</v>
      </c>
      <c r="G41" s="310">
        <v>0.12171510534880933</v>
      </c>
      <c r="H41" s="310">
        <v>10.657583700448702</v>
      </c>
      <c r="I41" s="310">
        <v>0.15387471913501735</v>
      </c>
      <c r="J41" s="310">
        <v>7.4780876614562355E-2</v>
      </c>
      <c r="K41" s="310">
        <v>6.9719882192270363E-2</v>
      </c>
      <c r="L41" s="310">
        <v>10.049540174028664</v>
      </c>
      <c r="M41" s="310">
        <v>5.3365303410998113</v>
      </c>
      <c r="N41" s="310">
        <v>3.7179583486523926</v>
      </c>
      <c r="O41" s="310">
        <v>0.36275276639325854</v>
      </c>
      <c r="P41" s="310">
        <v>0.24797111003862501</v>
      </c>
      <c r="Q41" s="310">
        <v>0.93491957468503328</v>
      </c>
      <c r="R41" s="310">
        <v>48.748350848163788</v>
      </c>
      <c r="S41" s="310">
        <v>5.5943124593028169E-3</v>
      </c>
      <c r="T41" s="310">
        <v>0.98968253023512298</v>
      </c>
      <c r="U41" s="310">
        <v>138.03410190461352</v>
      </c>
      <c r="V41" s="310">
        <v>0</v>
      </c>
      <c r="W41" s="899"/>
      <c r="X41" s="310">
        <f t="shared" si="0"/>
        <v>7.0000000000000007E-2</v>
      </c>
      <c r="Y41" s="310">
        <f t="shared" si="1"/>
        <v>0.12</v>
      </c>
      <c r="Z41" s="310">
        <f t="shared" si="2"/>
        <v>10.66</v>
      </c>
      <c r="AA41" s="310">
        <f t="shared" si="3"/>
        <v>0.15</v>
      </c>
      <c r="AB41" s="310">
        <f t="shared" si="4"/>
        <v>7.0000000000000007E-2</v>
      </c>
      <c r="AC41" s="310">
        <f t="shared" si="5"/>
        <v>7.0000000000000007E-2</v>
      </c>
      <c r="AD41" s="310">
        <f t="shared" si="6"/>
        <v>10.050000000000001</v>
      </c>
      <c r="AE41" s="310">
        <f t="shared" si="7"/>
        <v>5.34</v>
      </c>
      <c r="AF41" s="310">
        <f t="shared" si="8"/>
        <v>3.72</v>
      </c>
      <c r="AG41" s="310">
        <f t="shared" si="9"/>
        <v>0.36</v>
      </c>
      <c r="AH41" s="310">
        <f t="shared" si="10"/>
        <v>0.25</v>
      </c>
      <c r="AI41" s="310">
        <f t="shared" si="11"/>
        <v>0.93</v>
      </c>
      <c r="AJ41" s="310">
        <f t="shared" si="12"/>
        <v>48.75</v>
      </c>
      <c r="AK41" s="310">
        <f t="shared" si="13"/>
        <v>0.01</v>
      </c>
      <c r="AL41" s="310">
        <f t="shared" si="14"/>
        <v>0.99</v>
      </c>
      <c r="AM41" s="310">
        <f t="shared" si="15"/>
        <v>138.03</v>
      </c>
      <c r="AN41" s="310" t="str">
        <f t="shared" si="16"/>
        <v>NC</v>
      </c>
    </row>
    <row r="42" spans="1:40" ht="26" x14ac:dyDescent="0.3">
      <c r="A42" s="351">
        <v>62</v>
      </c>
      <c r="B42" s="352" t="s">
        <v>923</v>
      </c>
      <c r="C42" s="851" t="s">
        <v>1582</v>
      </c>
      <c r="D42" s="846" t="s">
        <v>3550</v>
      </c>
      <c r="E42" s="871" t="s">
        <v>925</v>
      </c>
      <c r="F42" s="871">
        <v>0.58550398080216581</v>
      </c>
      <c r="G42" s="871">
        <v>0.36139381509813684</v>
      </c>
      <c r="H42" s="871">
        <v>0.45666231893163467</v>
      </c>
      <c r="I42" s="871">
        <v>1.876432451469765</v>
      </c>
      <c r="J42" s="871">
        <v>0</v>
      </c>
      <c r="K42" s="871">
        <v>1.1489175057827932</v>
      </c>
      <c r="L42" s="871">
        <v>0.9602552824100884</v>
      </c>
      <c r="M42" s="871">
        <v>0</v>
      </c>
      <c r="N42" s="871">
        <v>0</v>
      </c>
      <c r="O42" s="871">
        <v>3.9176174635799876</v>
      </c>
      <c r="P42" s="871">
        <v>0</v>
      </c>
      <c r="Q42" s="871">
        <v>2.4853008225156756</v>
      </c>
      <c r="R42" s="871">
        <v>0.94477733424362809</v>
      </c>
      <c r="S42" s="871">
        <v>4.6801782479758405</v>
      </c>
      <c r="T42" s="871">
        <v>0</v>
      </c>
      <c r="U42" s="871">
        <v>0.4983917512787433</v>
      </c>
      <c r="V42" s="871">
        <v>3.0782245627466365</v>
      </c>
      <c r="W42" s="899"/>
      <c r="X42" s="871">
        <f t="shared" si="0"/>
        <v>0.59</v>
      </c>
      <c r="Y42" s="871">
        <f t="shared" si="1"/>
        <v>0.36</v>
      </c>
      <c r="Z42" s="871">
        <f t="shared" si="2"/>
        <v>0.46</v>
      </c>
      <c r="AA42" s="871">
        <f t="shared" si="3"/>
        <v>1.88</v>
      </c>
      <c r="AB42" s="871" t="str">
        <f t="shared" si="4"/>
        <v>NC</v>
      </c>
      <c r="AC42" s="871">
        <f t="shared" si="5"/>
        <v>1.1499999999999999</v>
      </c>
      <c r="AD42" s="871">
        <f t="shared" si="6"/>
        <v>0.96</v>
      </c>
      <c r="AE42" s="871" t="str">
        <f t="shared" si="7"/>
        <v>NC</v>
      </c>
      <c r="AF42" s="871" t="str">
        <f t="shared" si="8"/>
        <v>NC</v>
      </c>
      <c r="AG42" s="871">
        <f t="shared" si="9"/>
        <v>3.92</v>
      </c>
      <c r="AH42" s="871" t="str">
        <f t="shared" si="10"/>
        <v>NC</v>
      </c>
      <c r="AI42" s="871">
        <f t="shared" si="11"/>
        <v>2.4900000000000002</v>
      </c>
      <c r="AJ42" s="871">
        <f t="shared" si="12"/>
        <v>0.94</v>
      </c>
      <c r="AK42" s="871">
        <f t="shared" si="13"/>
        <v>4.68</v>
      </c>
      <c r="AL42" s="871" t="str">
        <f t="shared" si="14"/>
        <v>NC</v>
      </c>
      <c r="AM42" s="871">
        <f t="shared" si="15"/>
        <v>0.5</v>
      </c>
      <c r="AN42" s="871">
        <f t="shared" si="16"/>
        <v>3.08</v>
      </c>
    </row>
    <row r="43" spans="1:40" x14ac:dyDescent="0.3">
      <c r="A43" s="656">
        <v>64</v>
      </c>
      <c r="B43" s="657" t="s">
        <v>923</v>
      </c>
      <c r="C43" s="657" t="s">
        <v>1583</v>
      </c>
      <c r="D43" s="656" t="s">
        <v>1688</v>
      </c>
      <c r="E43" s="619" t="s">
        <v>925</v>
      </c>
      <c r="F43" s="619">
        <v>0.46636048617714376</v>
      </c>
      <c r="G43" s="619">
        <v>0.28785422616541917</v>
      </c>
      <c r="H43" s="619">
        <v>0.36373665774904196</v>
      </c>
      <c r="I43" s="619">
        <v>1.4945994887124296</v>
      </c>
      <c r="J43" s="619">
        <v>0</v>
      </c>
      <c r="K43" s="619">
        <v>0.91512567658414934</v>
      </c>
      <c r="L43" s="619">
        <v>0</v>
      </c>
      <c r="M43" s="619">
        <v>0</v>
      </c>
      <c r="N43" s="619">
        <v>0</v>
      </c>
      <c r="O43" s="619">
        <v>0</v>
      </c>
      <c r="P43" s="619">
        <v>0</v>
      </c>
      <c r="Q43" s="619">
        <v>1.9795699737120869</v>
      </c>
      <c r="R43" s="619">
        <v>0.75252574085551704</v>
      </c>
      <c r="S43" s="619">
        <v>3.7278144550467109</v>
      </c>
      <c r="T43" s="619">
        <v>4.8734457157702886</v>
      </c>
      <c r="U43" s="619">
        <v>0.39697461854075416</v>
      </c>
      <c r="V43" s="619">
        <v>2.4518403814747161</v>
      </c>
      <c r="W43" s="899"/>
      <c r="X43" s="619">
        <f t="shared" si="0"/>
        <v>0.47</v>
      </c>
      <c r="Y43" s="619">
        <f t="shared" si="1"/>
        <v>0.28999999999999998</v>
      </c>
      <c r="Z43" s="619">
        <f t="shared" si="2"/>
        <v>0.36</v>
      </c>
      <c r="AA43" s="619">
        <f t="shared" si="3"/>
        <v>1.49</v>
      </c>
      <c r="AB43" s="619" t="str">
        <f t="shared" si="4"/>
        <v>NC</v>
      </c>
      <c r="AC43" s="619">
        <f t="shared" si="5"/>
        <v>0.92</v>
      </c>
      <c r="AD43" s="619" t="str">
        <f t="shared" si="6"/>
        <v>NC</v>
      </c>
      <c r="AE43" s="619" t="str">
        <f t="shared" si="7"/>
        <v>NC</v>
      </c>
      <c r="AF43" s="619" t="str">
        <f t="shared" si="8"/>
        <v>NC</v>
      </c>
      <c r="AG43" s="619" t="str">
        <f t="shared" si="9"/>
        <v>NC</v>
      </c>
      <c r="AH43" s="619" t="str">
        <f t="shared" si="10"/>
        <v>NC</v>
      </c>
      <c r="AI43" s="619">
        <f t="shared" si="11"/>
        <v>1.98</v>
      </c>
      <c r="AJ43" s="619">
        <f t="shared" si="12"/>
        <v>0.75</v>
      </c>
      <c r="AK43" s="619">
        <f t="shared" si="13"/>
        <v>3.73</v>
      </c>
      <c r="AL43" s="619">
        <f t="shared" si="14"/>
        <v>4.87</v>
      </c>
      <c r="AM43" s="619">
        <f t="shared" si="15"/>
        <v>0.4</v>
      </c>
      <c r="AN43" s="619">
        <f t="shared" si="16"/>
        <v>2.4500000000000002</v>
      </c>
    </row>
    <row r="44" spans="1:40" x14ac:dyDescent="0.3">
      <c r="A44" s="656">
        <v>66</v>
      </c>
      <c r="B44" s="657" t="s">
        <v>923</v>
      </c>
      <c r="C44" s="657" t="s">
        <v>62</v>
      </c>
      <c r="D44" s="656" t="s">
        <v>1616</v>
      </c>
      <c r="E44" s="619" t="s">
        <v>925</v>
      </c>
      <c r="F44" s="619">
        <v>2.1561196840974666</v>
      </c>
      <c r="G44" s="619">
        <v>6.2354051145320097</v>
      </c>
      <c r="H44" s="619">
        <v>5.4685815155171173E-2</v>
      </c>
      <c r="I44" s="619">
        <v>4.0692447456737186</v>
      </c>
      <c r="J44" s="619">
        <v>1.1642620518071023</v>
      </c>
      <c r="K44" s="619">
        <v>5.3437586165458537</v>
      </c>
      <c r="L44" s="619">
        <v>8.7865233376614693</v>
      </c>
      <c r="M44" s="619">
        <v>8.4381993201761389</v>
      </c>
      <c r="N44" s="619">
        <v>12.373700857538193</v>
      </c>
      <c r="O44" s="619">
        <v>9.5980822221039315</v>
      </c>
      <c r="P44" s="619">
        <v>10.274798009781975</v>
      </c>
      <c r="Q44" s="619">
        <v>0.23021445310110017</v>
      </c>
      <c r="R44" s="619">
        <v>7.2015992628268535E-2</v>
      </c>
      <c r="S44" s="619">
        <v>0.14017049095531622</v>
      </c>
      <c r="T44" s="619">
        <v>9.4500241133163172</v>
      </c>
      <c r="U44" s="619">
        <v>1.0154009491748344E-2</v>
      </c>
      <c r="V44" s="619">
        <v>0.14329595423092542</v>
      </c>
      <c r="W44" s="899"/>
      <c r="X44" s="619">
        <f t="shared" si="0"/>
        <v>2.16</v>
      </c>
      <c r="Y44" s="619">
        <f t="shared" si="1"/>
        <v>6.24</v>
      </c>
      <c r="Z44" s="619">
        <f t="shared" si="2"/>
        <v>0.05</v>
      </c>
      <c r="AA44" s="619">
        <f t="shared" si="3"/>
        <v>4.07</v>
      </c>
      <c r="AB44" s="619">
        <f t="shared" si="4"/>
        <v>1.1599999999999999</v>
      </c>
      <c r="AC44" s="619">
        <f t="shared" si="5"/>
        <v>5.34</v>
      </c>
      <c r="AD44" s="619">
        <f t="shared" si="6"/>
        <v>8.7899999999999991</v>
      </c>
      <c r="AE44" s="619">
        <f t="shared" si="7"/>
        <v>8.44</v>
      </c>
      <c r="AF44" s="619">
        <f t="shared" si="8"/>
        <v>12.37</v>
      </c>
      <c r="AG44" s="619">
        <f t="shared" si="9"/>
        <v>9.6</v>
      </c>
      <c r="AH44" s="619">
        <f t="shared" si="10"/>
        <v>10.27</v>
      </c>
      <c r="AI44" s="619">
        <f t="shared" si="11"/>
        <v>0.23</v>
      </c>
      <c r="AJ44" s="619">
        <f t="shared" si="12"/>
        <v>7.0000000000000007E-2</v>
      </c>
      <c r="AK44" s="619">
        <f t="shared" si="13"/>
        <v>0.14000000000000001</v>
      </c>
      <c r="AL44" s="619">
        <f t="shared" si="14"/>
        <v>9.4499999999999993</v>
      </c>
      <c r="AM44" s="619">
        <f t="shared" si="15"/>
        <v>0.01</v>
      </c>
      <c r="AN44" s="619">
        <f t="shared" si="16"/>
        <v>0.14000000000000001</v>
      </c>
    </row>
    <row r="45" spans="1:40" ht="26" x14ac:dyDescent="0.3">
      <c r="A45" s="846">
        <v>69</v>
      </c>
      <c r="B45" s="851" t="s">
        <v>923</v>
      </c>
      <c r="C45" s="851" t="s">
        <v>3176</v>
      </c>
      <c r="D45" s="846" t="s">
        <v>3551</v>
      </c>
      <c r="E45" s="873" t="s">
        <v>925</v>
      </c>
      <c r="F45" s="884">
        <v>1.9123293341040926</v>
      </c>
      <c r="G45" s="884">
        <v>3.1891064628504291E-3</v>
      </c>
      <c r="H45" s="884">
        <v>1.9438432366566858</v>
      </c>
      <c r="I45" s="884">
        <v>1.9552688623120968</v>
      </c>
      <c r="J45" s="884">
        <v>0</v>
      </c>
      <c r="K45" s="884">
        <v>0.25150641135957658</v>
      </c>
      <c r="L45" s="884">
        <v>6.3473035649027551E-3</v>
      </c>
      <c r="M45" s="884">
        <v>0.30310985782893823</v>
      </c>
      <c r="N45" s="884">
        <v>3.5874788827709847</v>
      </c>
      <c r="O45" s="884">
        <v>0.15231003508502344</v>
      </c>
      <c r="P45" s="884">
        <v>1.5158702751993366E-2</v>
      </c>
      <c r="Q45" s="884">
        <v>0</v>
      </c>
      <c r="R45" s="884">
        <v>0.40985287263994385</v>
      </c>
      <c r="S45" s="884">
        <v>0.32235118387627049</v>
      </c>
      <c r="T45" s="884">
        <v>1.5720793346906452E-2</v>
      </c>
      <c r="U45" s="884">
        <v>0.58020600417918022</v>
      </c>
      <c r="V45" s="884">
        <v>12.507500609424255</v>
      </c>
      <c r="W45" s="899"/>
      <c r="X45" s="884">
        <f t="shared" si="0"/>
        <v>1.91</v>
      </c>
      <c r="Y45" s="884">
        <f t="shared" si="1"/>
        <v>0.01</v>
      </c>
      <c r="Z45" s="884">
        <f t="shared" si="2"/>
        <v>1.94</v>
      </c>
      <c r="AA45" s="884">
        <f t="shared" si="3"/>
        <v>1.96</v>
      </c>
      <c r="AB45" s="884" t="str">
        <f t="shared" si="4"/>
        <v>NC</v>
      </c>
      <c r="AC45" s="884">
        <f t="shared" si="5"/>
        <v>0.25</v>
      </c>
      <c r="AD45" s="884">
        <f t="shared" si="6"/>
        <v>0.01</v>
      </c>
      <c r="AE45" s="884">
        <f t="shared" si="7"/>
        <v>0.3</v>
      </c>
      <c r="AF45" s="884">
        <f t="shared" si="8"/>
        <v>3.59</v>
      </c>
      <c r="AG45" s="884">
        <f t="shared" si="9"/>
        <v>0.15</v>
      </c>
      <c r="AH45" s="884">
        <f t="shared" si="10"/>
        <v>0.02</v>
      </c>
      <c r="AI45" s="884" t="str">
        <f t="shared" si="11"/>
        <v>NC</v>
      </c>
      <c r="AJ45" s="884">
        <f t="shared" si="12"/>
        <v>0.41</v>
      </c>
      <c r="AK45" s="884">
        <f t="shared" si="13"/>
        <v>0.32</v>
      </c>
      <c r="AL45" s="884">
        <f t="shared" si="14"/>
        <v>0.02</v>
      </c>
      <c r="AM45" s="884">
        <f t="shared" si="15"/>
        <v>0.57999999999999996</v>
      </c>
      <c r="AN45" s="884">
        <f t="shared" si="16"/>
        <v>12.51</v>
      </c>
    </row>
    <row r="46" spans="1:40" x14ac:dyDescent="0.3">
      <c r="A46" s="351">
        <v>71</v>
      </c>
      <c r="B46" s="352" t="s">
        <v>923</v>
      </c>
      <c r="C46" s="352" t="s">
        <v>67</v>
      </c>
      <c r="D46" s="351" t="s">
        <v>1617</v>
      </c>
      <c r="E46" s="355" t="s">
        <v>925</v>
      </c>
      <c r="F46" s="355">
        <v>0.73064839544827664</v>
      </c>
      <c r="G46" s="355">
        <v>0.54276349731863305</v>
      </c>
      <c r="H46" s="355">
        <v>1.8069405922811744E-5</v>
      </c>
      <c r="I46" s="355">
        <v>6.8529678923619747E-2</v>
      </c>
      <c r="J46" s="355">
        <v>5.7562879763937744E-2</v>
      </c>
      <c r="K46" s="355">
        <v>1.3075256060831248</v>
      </c>
      <c r="L46" s="355">
        <v>0.19157760218112863</v>
      </c>
      <c r="M46" s="355">
        <v>0.17628866213226405</v>
      </c>
      <c r="N46" s="355">
        <v>0.10873699525655023</v>
      </c>
      <c r="O46" s="355">
        <v>4.2218667488358515E-2</v>
      </c>
      <c r="P46" s="355">
        <v>0.27856180591124369</v>
      </c>
      <c r="Q46" s="355">
        <v>0</v>
      </c>
      <c r="R46" s="355">
        <v>0</v>
      </c>
      <c r="S46" s="355">
        <v>0</v>
      </c>
      <c r="T46" s="355">
        <v>0.65013573068997454</v>
      </c>
      <c r="U46" s="355">
        <v>0</v>
      </c>
      <c r="V46" s="355">
        <v>0</v>
      </c>
      <c r="W46" s="899"/>
      <c r="X46" s="355">
        <f t="shared" si="0"/>
        <v>0.73</v>
      </c>
      <c r="Y46" s="355">
        <f t="shared" si="1"/>
        <v>0.54</v>
      </c>
      <c r="Z46" s="355">
        <f t="shared" si="2"/>
        <v>0.01</v>
      </c>
      <c r="AA46" s="355">
        <f t="shared" si="3"/>
        <v>7.0000000000000007E-2</v>
      </c>
      <c r="AB46" s="355">
        <f t="shared" si="4"/>
        <v>0.06</v>
      </c>
      <c r="AC46" s="355">
        <f t="shared" si="5"/>
        <v>1.31</v>
      </c>
      <c r="AD46" s="355">
        <f t="shared" si="6"/>
        <v>0.19</v>
      </c>
      <c r="AE46" s="355">
        <f t="shared" si="7"/>
        <v>0.18</v>
      </c>
      <c r="AF46" s="355">
        <f t="shared" si="8"/>
        <v>0.11</v>
      </c>
      <c r="AG46" s="355">
        <f t="shared" si="9"/>
        <v>0.04</v>
      </c>
      <c r="AH46" s="355">
        <f t="shared" si="10"/>
        <v>0.28000000000000003</v>
      </c>
      <c r="AI46" s="355" t="str">
        <f t="shared" si="11"/>
        <v>NC</v>
      </c>
      <c r="AJ46" s="355" t="str">
        <f t="shared" si="12"/>
        <v>NC</v>
      </c>
      <c r="AK46" s="355" t="str">
        <f t="shared" si="13"/>
        <v>NC</v>
      </c>
      <c r="AL46" s="355">
        <f t="shared" si="14"/>
        <v>0.65</v>
      </c>
      <c r="AM46" s="355" t="str">
        <f t="shared" si="15"/>
        <v>NC</v>
      </c>
      <c r="AN46" s="355" t="str">
        <f t="shared" si="16"/>
        <v>NC</v>
      </c>
    </row>
    <row r="47" spans="1:40" x14ac:dyDescent="0.3">
      <c r="A47" s="138">
        <v>75</v>
      </c>
      <c r="B47" s="138" t="s">
        <v>923</v>
      </c>
      <c r="C47" s="139" t="s">
        <v>14</v>
      </c>
      <c r="D47" s="138" t="s">
        <v>252</v>
      </c>
      <c r="E47" s="244" t="s">
        <v>275</v>
      </c>
      <c r="F47" s="244" t="s">
        <v>275</v>
      </c>
      <c r="G47" s="244" t="s">
        <v>275</v>
      </c>
      <c r="H47" s="244" t="s">
        <v>275</v>
      </c>
      <c r="I47" s="244" t="s">
        <v>275</v>
      </c>
      <c r="J47" s="244" t="s">
        <v>275</v>
      </c>
      <c r="K47" s="244" t="s">
        <v>275</v>
      </c>
      <c r="L47" s="244" t="s">
        <v>275</v>
      </c>
      <c r="M47" s="244" t="s">
        <v>275</v>
      </c>
      <c r="N47" s="244" t="s">
        <v>275</v>
      </c>
      <c r="O47" s="244" t="s">
        <v>275</v>
      </c>
      <c r="P47" s="244" t="s">
        <v>275</v>
      </c>
      <c r="Q47" s="244" t="s">
        <v>275</v>
      </c>
      <c r="R47" s="244" t="s">
        <v>275</v>
      </c>
      <c r="S47" s="244" t="s">
        <v>275</v>
      </c>
      <c r="T47" s="244" t="s">
        <v>275</v>
      </c>
      <c r="U47" s="244" t="s">
        <v>275</v>
      </c>
      <c r="V47" s="244" t="s">
        <v>275</v>
      </c>
      <c r="W47" s="899"/>
      <c r="X47" s="244" t="str">
        <f t="shared" si="0"/>
        <v>-</v>
      </c>
      <c r="Y47" s="244" t="str">
        <f t="shared" si="1"/>
        <v>-</v>
      </c>
      <c r="Z47" s="244" t="str">
        <f t="shared" si="2"/>
        <v>-</v>
      </c>
      <c r="AA47" s="244" t="str">
        <f t="shared" si="3"/>
        <v>-</v>
      </c>
      <c r="AB47" s="244" t="str">
        <f t="shared" si="4"/>
        <v>-</v>
      </c>
      <c r="AC47" s="244" t="str">
        <f t="shared" si="5"/>
        <v>-</v>
      </c>
      <c r="AD47" s="244" t="str">
        <f t="shared" si="6"/>
        <v>-</v>
      </c>
      <c r="AE47" s="244" t="str">
        <f t="shared" si="7"/>
        <v>-</v>
      </c>
      <c r="AF47" s="244" t="str">
        <f t="shared" si="8"/>
        <v>-</v>
      </c>
      <c r="AG47" s="244" t="str">
        <f t="shared" si="9"/>
        <v>-</v>
      </c>
      <c r="AH47" s="244" t="str">
        <f t="shared" si="10"/>
        <v>-</v>
      </c>
      <c r="AI47" s="244" t="str">
        <f t="shared" si="11"/>
        <v>-</v>
      </c>
      <c r="AJ47" s="244" t="str">
        <f t="shared" si="12"/>
        <v>-</v>
      </c>
      <c r="AK47" s="244" t="str">
        <f t="shared" si="13"/>
        <v>-</v>
      </c>
      <c r="AL47" s="244" t="str">
        <f t="shared" si="14"/>
        <v>-</v>
      </c>
      <c r="AM47" s="244" t="str">
        <f t="shared" si="15"/>
        <v>-</v>
      </c>
      <c r="AN47" s="244" t="str">
        <f t="shared" si="16"/>
        <v>-</v>
      </c>
    </row>
    <row r="48" spans="1:40" ht="26" x14ac:dyDescent="0.3">
      <c r="A48" s="145">
        <v>76</v>
      </c>
      <c r="B48" s="146" t="s">
        <v>923</v>
      </c>
      <c r="C48" s="342" t="s">
        <v>69</v>
      </c>
      <c r="D48" s="145" t="s">
        <v>3232</v>
      </c>
      <c r="E48" s="249" t="s">
        <v>925</v>
      </c>
      <c r="F48" s="150">
        <v>11.59650243087891</v>
      </c>
      <c r="G48" s="150">
        <v>23.786478279110035</v>
      </c>
      <c r="H48" s="150">
        <v>0.24733047657381146</v>
      </c>
      <c r="I48" s="150">
        <v>11.841832545763593</v>
      </c>
      <c r="J48" s="150">
        <v>2.4062266557908658</v>
      </c>
      <c r="K48" s="150">
        <v>33.437312674583019</v>
      </c>
      <c r="L48" s="150">
        <v>19.978743314587099</v>
      </c>
      <c r="M48" s="150">
        <v>24.866864172476816</v>
      </c>
      <c r="N48" s="150">
        <v>14.407033088500903</v>
      </c>
      <c r="O48" s="150">
        <v>19.535151670263396</v>
      </c>
      <c r="P48" s="150">
        <v>10.78446599895975</v>
      </c>
      <c r="Q48" s="150">
        <v>0.49948320967578308</v>
      </c>
      <c r="R48" s="150">
        <v>8.9477771045975402E-2</v>
      </c>
      <c r="S48" s="150">
        <v>2.8243882928944537E-2</v>
      </c>
      <c r="T48" s="150">
        <v>33.362817986117093</v>
      </c>
      <c r="U48" s="150">
        <v>3.6214426982018864E-3</v>
      </c>
      <c r="V48" s="150">
        <v>0</v>
      </c>
      <c r="W48" s="899"/>
      <c r="X48" s="150">
        <f t="shared" si="0"/>
        <v>11.6</v>
      </c>
      <c r="Y48" s="150">
        <f t="shared" si="1"/>
        <v>23.79</v>
      </c>
      <c r="Z48" s="150">
        <f t="shared" si="2"/>
        <v>0.25</v>
      </c>
      <c r="AA48" s="150">
        <f t="shared" si="3"/>
        <v>11.84</v>
      </c>
      <c r="AB48" s="150">
        <f t="shared" si="4"/>
        <v>2.41</v>
      </c>
      <c r="AC48" s="150">
        <f t="shared" si="5"/>
        <v>33.44</v>
      </c>
      <c r="AD48" s="150">
        <f t="shared" si="6"/>
        <v>19.98</v>
      </c>
      <c r="AE48" s="150">
        <f t="shared" si="7"/>
        <v>24.87</v>
      </c>
      <c r="AF48" s="150">
        <f t="shared" si="8"/>
        <v>14.41</v>
      </c>
      <c r="AG48" s="150">
        <f t="shared" si="9"/>
        <v>19.54</v>
      </c>
      <c r="AH48" s="150">
        <f t="shared" si="10"/>
        <v>10.78</v>
      </c>
      <c r="AI48" s="150">
        <f t="shared" si="11"/>
        <v>0.5</v>
      </c>
      <c r="AJ48" s="150">
        <f t="shared" si="12"/>
        <v>0.09</v>
      </c>
      <c r="AK48" s="150">
        <f t="shared" si="13"/>
        <v>0.03</v>
      </c>
      <c r="AL48" s="150">
        <f t="shared" si="14"/>
        <v>33.36</v>
      </c>
      <c r="AM48" s="150">
        <f t="shared" si="15"/>
        <v>0.01</v>
      </c>
      <c r="AN48" s="150" t="str">
        <f t="shared" si="16"/>
        <v>NC</v>
      </c>
    </row>
    <row r="49" spans="1:40" ht="26" x14ac:dyDescent="0.3">
      <c r="A49" s="145">
        <v>77</v>
      </c>
      <c r="B49" s="146" t="s">
        <v>923</v>
      </c>
      <c r="C49" s="342" t="s">
        <v>69</v>
      </c>
      <c r="D49" s="145" t="s">
        <v>3233</v>
      </c>
      <c r="E49" s="249" t="s">
        <v>925</v>
      </c>
      <c r="F49" s="150">
        <v>11.082171670414361</v>
      </c>
      <c r="G49" s="150">
        <v>22.897967720851682</v>
      </c>
      <c r="H49" s="150">
        <v>0.2439255807798997</v>
      </c>
      <c r="I49" s="150">
        <v>10.975376617929026</v>
      </c>
      <c r="J49" s="150">
        <v>2.3550711454722268</v>
      </c>
      <c r="K49" s="150">
        <v>32.088579867829182</v>
      </c>
      <c r="L49" s="150">
        <v>17.770791479494907</v>
      </c>
      <c r="M49" s="150">
        <v>23.892805508924695</v>
      </c>
      <c r="N49" s="150">
        <v>14.400896419277185</v>
      </c>
      <c r="O49" s="150">
        <v>18.407484284506189</v>
      </c>
      <c r="P49" s="150">
        <v>9.5198968934173518</v>
      </c>
      <c r="Q49" s="150">
        <v>0.49948320967578308</v>
      </c>
      <c r="R49" s="150">
        <v>8.8017104002860364E-2</v>
      </c>
      <c r="S49" s="150">
        <v>2.3443949766127049E-2</v>
      </c>
      <c r="T49" s="150">
        <v>32.527526424009579</v>
      </c>
      <c r="U49" s="150">
        <v>3.0767112164048292E-3</v>
      </c>
      <c r="V49" s="150">
        <v>0</v>
      </c>
      <c r="W49" s="899"/>
      <c r="X49" s="150">
        <f t="shared" si="0"/>
        <v>11.08</v>
      </c>
      <c r="Y49" s="150">
        <f t="shared" si="1"/>
        <v>22.9</v>
      </c>
      <c r="Z49" s="150">
        <f t="shared" si="2"/>
        <v>0.24</v>
      </c>
      <c r="AA49" s="150">
        <f t="shared" si="3"/>
        <v>10.98</v>
      </c>
      <c r="AB49" s="150">
        <f t="shared" si="4"/>
        <v>2.36</v>
      </c>
      <c r="AC49" s="150">
        <f t="shared" si="5"/>
        <v>32.090000000000003</v>
      </c>
      <c r="AD49" s="150">
        <f t="shared" si="6"/>
        <v>17.77</v>
      </c>
      <c r="AE49" s="150">
        <f t="shared" si="7"/>
        <v>23.89</v>
      </c>
      <c r="AF49" s="150">
        <f t="shared" si="8"/>
        <v>14.4</v>
      </c>
      <c r="AG49" s="150">
        <f t="shared" si="9"/>
        <v>18.41</v>
      </c>
      <c r="AH49" s="150">
        <f t="shared" si="10"/>
        <v>9.52</v>
      </c>
      <c r="AI49" s="150">
        <f t="shared" si="11"/>
        <v>0.5</v>
      </c>
      <c r="AJ49" s="150">
        <f t="shared" si="12"/>
        <v>0.09</v>
      </c>
      <c r="AK49" s="150">
        <f t="shared" si="13"/>
        <v>0.02</v>
      </c>
      <c r="AL49" s="150">
        <f t="shared" si="14"/>
        <v>32.53</v>
      </c>
      <c r="AM49" s="150">
        <f t="shared" si="15"/>
        <v>0.01</v>
      </c>
      <c r="AN49" s="150" t="str">
        <f t="shared" si="16"/>
        <v>NC</v>
      </c>
    </row>
    <row r="50" spans="1:40" ht="26" x14ac:dyDescent="0.3">
      <c r="A50" s="145">
        <v>78</v>
      </c>
      <c r="B50" s="146" t="s">
        <v>923</v>
      </c>
      <c r="C50" s="342" t="s">
        <v>69</v>
      </c>
      <c r="D50" s="145" t="s">
        <v>3234</v>
      </c>
      <c r="E50" s="249" t="s">
        <v>925</v>
      </c>
      <c r="F50" s="150">
        <v>11.330711373187192</v>
      </c>
      <c r="G50" s="150">
        <v>23.618682756226718</v>
      </c>
      <c r="H50" s="150">
        <v>0.24416143314307398</v>
      </c>
      <c r="I50" s="150">
        <v>11.323507211512171</v>
      </c>
      <c r="J50" s="150">
        <v>2.2817199843988503</v>
      </c>
      <c r="K50" s="150">
        <v>33.259826929303614</v>
      </c>
      <c r="L50" s="150">
        <v>18.178067546920431</v>
      </c>
      <c r="M50" s="150">
        <v>23.830852874041884</v>
      </c>
      <c r="N50" s="150">
        <v>14.269710352222853</v>
      </c>
      <c r="O50" s="150">
        <v>18.519797572395113</v>
      </c>
      <c r="P50" s="150">
        <v>9.3546484612759571</v>
      </c>
      <c r="Q50" s="150">
        <v>0.10526437176065639</v>
      </c>
      <c r="R50" s="150">
        <v>8.7539285519903282E-2</v>
      </c>
      <c r="S50" s="150">
        <v>1.5663104783517186E-2</v>
      </c>
      <c r="T50" s="150">
        <v>32.274477524145695</v>
      </c>
      <c r="U50" s="150">
        <v>2.9767622447709838E-3</v>
      </c>
      <c r="V50" s="150">
        <v>0</v>
      </c>
      <c r="W50" s="899"/>
      <c r="X50" s="150">
        <f t="shared" si="0"/>
        <v>11.33</v>
      </c>
      <c r="Y50" s="150">
        <f t="shared" si="1"/>
        <v>23.62</v>
      </c>
      <c r="Z50" s="150">
        <f t="shared" si="2"/>
        <v>0.24</v>
      </c>
      <c r="AA50" s="150">
        <f t="shared" si="3"/>
        <v>11.32</v>
      </c>
      <c r="AB50" s="150">
        <f t="shared" si="4"/>
        <v>2.2799999999999998</v>
      </c>
      <c r="AC50" s="150">
        <f t="shared" si="5"/>
        <v>33.26</v>
      </c>
      <c r="AD50" s="150">
        <f t="shared" si="6"/>
        <v>18.18</v>
      </c>
      <c r="AE50" s="150">
        <f t="shared" si="7"/>
        <v>23.83</v>
      </c>
      <c r="AF50" s="150">
        <f t="shared" si="8"/>
        <v>14.27</v>
      </c>
      <c r="AG50" s="150">
        <f t="shared" si="9"/>
        <v>18.52</v>
      </c>
      <c r="AH50" s="150">
        <f t="shared" si="10"/>
        <v>9.35</v>
      </c>
      <c r="AI50" s="150">
        <f t="shared" si="11"/>
        <v>0.11</v>
      </c>
      <c r="AJ50" s="150">
        <f t="shared" si="12"/>
        <v>0.09</v>
      </c>
      <c r="AK50" s="150">
        <f t="shared" si="13"/>
        <v>0.02</v>
      </c>
      <c r="AL50" s="150">
        <f t="shared" si="14"/>
        <v>32.270000000000003</v>
      </c>
      <c r="AM50" s="150">
        <f t="shared" si="15"/>
        <v>0.01</v>
      </c>
      <c r="AN50" s="150" t="str">
        <f t="shared" si="16"/>
        <v>NC</v>
      </c>
    </row>
    <row r="51" spans="1:40" x14ac:dyDescent="0.3">
      <c r="A51" s="165">
        <v>79</v>
      </c>
      <c r="B51" s="166" t="s">
        <v>923</v>
      </c>
      <c r="C51" s="343" t="s">
        <v>69</v>
      </c>
      <c r="D51" s="165" t="s">
        <v>3235</v>
      </c>
      <c r="E51" s="170" t="s">
        <v>925</v>
      </c>
      <c r="F51" s="170">
        <v>10.816380612722643</v>
      </c>
      <c r="G51" s="170">
        <v>22.730172197968368</v>
      </c>
      <c r="H51" s="170">
        <v>0.24075653734916225</v>
      </c>
      <c r="I51" s="170">
        <v>10.457051283677604</v>
      </c>
      <c r="J51" s="170">
        <v>2.2305644740802113</v>
      </c>
      <c r="K51" s="170">
        <v>31.911094122549777</v>
      </c>
      <c r="L51" s="170">
        <v>15.970115711828235</v>
      </c>
      <c r="M51" s="170">
        <v>22.856794210489756</v>
      </c>
      <c r="N51" s="170">
        <v>14.263573682999136</v>
      </c>
      <c r="O51" s="170">
        <v>17.392130186637907</v>
      </c>
      <c r="P51" s="170">
        <v>8.0900793557335611</v>
      </c>
      <c r="Q51" s="170">
        <v>0.10526437176065639</v>
      </c>
      <c r="R51" s="170">
        <v>8.6078618476788257E-2</v>
      </c>
      <c r="S51" s="170">
        <v>1.0863171620699694E-2</v>
      </c>
      <c r="T51" s="170">
        <v>31.439185962038195</v>
      </c>
      <c r="U51" s="170">
        <v>2.4320307629739262E-3</v>
      </c>
      <c r="V51" s="170">
        <v>0</v>
      </c>
      <c r="W51" s="899"/>
      <c r="X51" s="170">
        <f t="shared" si="0"/>
        <v>10.82</v>
      </c>
      <c r="Y51" s="170">
        <f t="shared" si="1"/>
        <v>22.73</v>
      </c>
      <c r="Z51" s="170">
        <f t="shared" si="2"/>
        <v>0.24</v>
      </c>
      <c r="AA51" s="170">
        <f t="shared" si="3"/>
        <v>10.46</v>
      </c>
      <c r="AB51" s="170">
        <f t="shared" si="4"/>
        <v>2.23</v>
      </c>
      <c r="AC51" s="170">
        <f t="shared" si="5"/>
        <v>31.91</v>
      </c>
      <c r="AD51" s="170">
        <f t="shared" si="6"/>
        <v>15.97</v>
      </c>
      <c r="AE51" s="170">
        <f t="shared" si="7"/>
        <v>22.86</v>
      </c>
      <c r="AF51" s="170">
        <f t="shared" si="8"/>
        <v>14.26</v>
      </c>
      <c r="AG51" s="170">
        <f t="shared" si="9"/>
        <v>17.39</v>
      </c>
      <c r="AH51" s="170">
        <f t="shared" si="10"/>
        <v>8.09</v>
      </c>
      <c r="AI51" s="170">
        <f t="shared" si="11"/>
        <v>0.11</v>
      </c>
      <c r="AJ51" s="170">
        <f t="shared" si="12"/>
        <v>0.09</v>
      </c>
      <c r="AK51" s="170">
        <f t="shared" si="13"/>
        <v>0.01</v>
      </c>
      <c r="AL51" s="170">
        <f t="shared" si="14"/>
        <v>31.44</v>
      </c>
      <c r="AM51" s="170">
        <f t="shared" si="15"/>
        <v>0.01</v>
      </c>
      <c r="AN51" s="170" t="str">
        <f t="shared" si="16"/>
        <v>NC</v>
      </c>
    </row>
    <row r="52" spans="1:40" x14ac:dyDescent="0.3">
      <c r="A52" s="138">
        <v>81</v>
      </c>
      <c r="B52" s="138" t="s">
        <v>923</v>
      </c>
      <c r="C52" s="139" t="s">
        <v>1724</v>
      </c>
      <c r="D52" s="138" t="s">
        <v>1725</v>
      </c>
      <c r="E52" s="141" t="s">
        <v>275</v>
      </c>
      <c r="F52" s="141" t="s">
        <v>275</v>
      </c>
      <c r="G52" s="142" t="s">
        <v>275</v>
      </c>
      <c r="H52" s="141" t="s">
        <v>275</v>
      </c>
      <c r="I52" s="141" t="s">
        <v>275</v>
      </c>
      <c r="J52" s="141" t="s">
        <v>275</v>
      </c>
      <c r="K52" s="141" t="s">
        <v>275</v>
      </c>
      <c r="L52" s="141" t="s">
        <v>275</v>
      </c>
      <c r="M52" s="141" t="s">
        <v>275</v>
      </c>
      <c r="N52" s="141" t="s">
        <v>275</v>
      </c>
      <c r="O52" s="141" t="s">
        <v>275</v>
      </c>
      <c r="P52" s="141" t="s">
        <v>275</v>
      </c>
      <c r="Q52" s="141" t="s">
        <v>275</v>
      </c>
      <c r="R52" s="141" t="s">
        <v>275</v>
      </c>
      <c r="S52" s="141" t="s">
        <v>275</v>
      </c>
      <c r="T52" s="141" t="s">
        <v>275</v>
      </c>
      <c r="U52" s="141" t="s">
        <v>275</v>
      </c>
      <c r="V52" s="141" t="s">
        <v>275</v>
      </c>
      <c r="W52" s="899"/>
      <c r="X52" s="141" t="str">
        <f t="shared" si="0"/>
        <v>-</v>
      </c>
      <c r="Y52" s="142" t="str">
        <f t="shared" si="1"/>
        <v>-</v>
      </c>
      <c r="Z52" s="141" t="str">
        <f t="shared" si="2"/>
        <v>-</v>
      </c>
      <c r="AA52" s="141" t="str">
        <f t="shared" si="3"/>
        <v>-</v>
      </c>
      <c r="AB52" s="141" t="str">
        <f t="shared" si="4"/>
        <v>-</v>
      </c>
      <c r="AC52" s="141" t="str">
        <f t="shared" si="5"/>
        <v>-</v>
      </c>
      <c r="AD52" s="141" t="str">
        <f t="shared" si="6"/>
        <v>-</v>
      </c>
      <c r="AE52" s="141" t="str">
        <f t="shared" si="7"/>
        <v>-</v>
      </c>
      <c r="AF52" s="141" t="str">
        <f t="shared" si="8"/>
        <v>-</v>
      </c>
      <c r="AG52" s="141" t="str">
        <f t="shared" si="9"/>
        <v>-</v>
      </c>
      <c r="AH52" s="141" t="str">
        <f t="shared" si="10"/>
        <v>-</v>
      </c>
      <c r="AI52" s="141" t="str">
        <f t="shared" si="11"/>
        <v>-</v>
      </c>
      <c r="AJ52" s="141" t="str">
        <f t="shared" si="12"/>
        <v>-</v>
      </c>
      <c r="AK52" s="141" t="str">
        <f t="shared" si="13"/>
        <v>-</v>
      </c>
      <c r="AL52" s="141" t="str">
        <f t="shared" si="14"/>
        <v>-</v>
      </c>
      <c r="AM52" s="141" t="str">
        <f t="shared" si="15"/>
        <v>-</v>
      </c>
      <c r="AN52" s="141" t="str">
        <f t="shared" si="16"/>
        <v>-</v>
      </c>
    </row>
    <row r="53" spans="1:40" x14ac:dyDescent="0.3">
      <c r="A53" s="351">
        <v>82</v>
      </c>
      <c r="B53" s="352" t="s">
        <v>923</v>
      </c>
      <c r="C53" s="352" t="s">
        <v>42</v>
      </c>
      <c r="D53" s="351" t="s">
        <v>3237</v>
      </c>
      <c r="E53" s="354" t="s">
        <v>925</v>
      </c>
      <c r="F53" s="355">
        <v>0.91548392922821109</v>
      </c>
      <c r="G53" s="355">
        <v>9.1494280587684553</v>
      </c>
      <c r="H53" s="355">
        <v>2.5309698085393477E-4</v>
      </c>
      <c r="I53" s="355">
        <v>0.61268740503335062</v>
      </c>
      <c r="J53" s="355">
        <v>6.0329961321517266E-2</v>
      </c>
      <c r="K53" s="355">
        <v>6.636278366739754</v>
      </c>
      <c r="L53" s="355">
        <v>1.3994699799794157</v>
      </c>
      <c r="M53" s="355">
        <v>4.2104372672471584</v>
      </c>
      <c r="N53" s="355">
        <v>4.359343893525424E-2</v>
      </c>
      <c r="O53" s="355">
        <v>2.9259857634639874</v>
      </c>
      <c r="P53" s="355">
        <v>1.5016288402082796</v>
      </c>
      <c r="Q53" s="355">
        <v>0</v>
      </c>
      <c r="R53" s="355">
        <v>5.0044675808331811E-4</v>
      </c>
      <c r="S53" s="355">
        <v>8.0113220939982438E-4</v>
      </c>
      <c r="T53" s="355">
        <v>5.9550989478422398</v>
      </c>
      <c r="U53" s="355">
        <v>2.7008170123712152E-4</v>
      </c>
      <c r="V53" s="355">
        <v>0</v>
      </c>
      <c r="W53" s="899"/>
      <c r="X53" s="355">
        <f t="shared" si="0"/>
        <v>0.92</v>
      </c>
      <c r="Y53" s="355">
        <f t="shared" si="1"/>
        <v>9.15</v>
      </c>
      <c r="Z53" s="355">
        <f t="shared" si="2"/>
        <v>0.01</v>
      </c>
      <c r="AA53" s="355">
        <f t="shared" si="3"/>
        <v>0.61</v>
      </c>
      <c r="AB53" s="355">
        <f t="shared" si="4"/>
        <v>0.06</v>
      </c>
      <c r="AC53" s="355">
        <f t="shared" si="5"/>
        <v>6.64</v>
      </c>
      <c r="AD53" s="355">
        <f t="shared" si="6"/>
        <v>1.4</v>
      </c>
      <c r="AE53" s="355">
        <f t="shared" si="7"/>
        <v>4.21</v>
      </c>
      <c r="AF53" s="355">
        <f t="shared" si="8"/>
        <v>0.04</v>
      </c>
      <c r="AG53" s="355">
        <f t="shared" si="9"/>
        <v>2.93</v>
      </c>
      <c r="AH53" s="355">
        <f t="shared" si="10"/>
        <v>1.5</v>
      </c>
      <c r="AI53" s="355" t="str">
        <f t="shared" si="11"/>
        <v>NC</v>
      </c>
      <c r="AJ53" s="355">
        <f t="shared" si="12"/>
        <v>0.01</v>
      </c>
      <c r="AK53" s="355">
        <f t="shared" si="13"/>
        <v>0.01</v>
      </c>
      <c r="AL53" s="355">
        <f t="shared" si="14"/>
        <v>5.96</v>
      </c>
      <c r="AM53" s="355">
        <f t="shared" si="15"/>
        <v>0.01</v>
      </c>
      <c r="AN53" s="355" t="str">
        <f t="shared" si="16"/>
        <v>NC</v>
      </c>
    </row>
    <row r="54" spans="1:40" x14ac:dyDescent="0.3">
      <c r="A54" s="138">
        <v>86</v>
      </c>
      <c r="B54" s="138" t="s">
        <v>923</v>
      </c>
      <c r="C54" s="139" t="s">
        <v>1726</v>
      </c>
      <c r="D54" s="848" t="s">
        <v>1727</v>
      </c>
      <c r="E54" s="141" t="s">
        <v>275</v>
      </c>
      <c r="F54" s="141" t="s">
        <v>275</v>
      </c>
      <c r="G54" s="142" t="s">
        <v>275</v>
      </c>
      <c r="H54" s="141" t="s">
        <v>275</v>
      </c>
      <c r="I54" s="141" t="s">
        <v>275</v>
      </c>
      <c r="J54" s="141" t="s">
        <v>275</v>
      </c>
      <c r="K54" s="141" t="s">
        <v>275</v>
      </c>
      <c r="L54" s="141" t="s">
        <v>275</v>
      </c>
      <c r="M54" s="141" t="s">
        <v>275</v>
      </c>
      <c r="N54" s="141" t="s">
        <v>275</v>
      </c>
      <c r="O54" s="141" t="s">
        <v>275</v>
      </c>
      <c r="P54" s="141" t="s">
        <v>275</v>
      </c>
      <c r="Q54" s="141" t="s">
        <v>275</v>
      </c>
      <c r="R54" s="141" t="s">
        <v>275</v>
      </c>
      <c r="S54" s="141" t="s">
        <v>275</v>
      </c>
      <c r="T54" s="141" t="s">
        <v>275</v>
      </c>
      <c r="U54" s="141" t="s">
        <v>275</v>
      </c>
      <c r="V54" s="141" t="s">
        <v>275</v>
      </c>
      <c r="W54" s="899"/>
      <c r="X54" s="141" t="str">
        <f t="shared" si="0"/>
        <v>-</v>
      </c>
      <c r="Y54" s="142" t="str">
        <f t="shared" si="1"/>
        <v>-</v>
      </c>
      <c r="Z54" s="141" t="str">
        <f t="shared" si="2"/>
        <v>-</v>
      </c>
      <c r="AA54" s="141" t="str">
        <f t="shared" si="3"/>
        <v>-</v>
      </c>
      <c r="AB54" s="141" t="str">
        <f t="shared" si="4"/>
        <v>-</v>
      </c>
      <c r="AC54" s="141" t="str">
        <f t="shared" si="5"/>
        <v>-</v>
      </c>
      <c r="AD54" s="141" t="str">
        <f t="shared" si="6"/>
        <v>-</v>
      </c>
      <c r="AE54" s="141" t="str">
        <f t="shared" si="7"/>
        <v>-</v>
      </c>
      <c r="AF54" s="141" t="str">
        <f t="shared" si="8"/>
        <v>-</v>
      </c>
      <c r="AG54" s="141" t="str">
        <f t="shared" si="9"/>
        <v>-</v>
      </c>
      <c r="AH54" s="141" t="str">
        <f t="shared" si="10"/>
        <v>-</v>
      </c>
      <c r="AI54" s="141" t="str">
        <f t="shared" si="11"/>
        <v>-</v>
      </c>
      <c r="AJ54" s="141" t="str">
        <f t="shared" si="12"/>
        <v>-</v>
      </c>
      <c r="AK54" s="141" t="str">
        <f t="shared" si="13"/>
        <v>-</v>
      </c>
      <c r="AL54" s="141" t="str">
        <f t="shared" si="14"/>
        <v>-</v>
      </c>
      <c r="AM54" s="141" t="str">
        <f t="shared" si="15"/>
        <v>-</v>
      </c>
      <c r="AN54" s="141" t="str">
        <f t="shared" si="16"/>
        <v>-</v>
      </c>
    </row>
    <row r="55" spans="1:40" ht="26" x14ac:dyDescent="0.3">
      <c r="A55" s="145">
        <v>87</v>
      </c>
      <c r="B55" s="146" t="s">
        <v>923</v>
      </c>
      <c r="C55" s="146" t="s">
        <v>64</v>
      </c>
      <c r="D55" s="145" t="s">
        <v>3241</v>
      </c>
      <c r="E55" s="249" t="s">
        <v>925</v>
      </c>
      <c r="F55" s="151">
        <v>2.6675713592733428</v>
      </c>
      <c r="G55" s="151">
        <v>8.7664874253503058</v>
      </c>
      <c r="H55" s="151">
        <v>6.6586933638250717E-2</v>
      </c>
      <c r="I55" s="151">
        <v>3.0348421881766736</v>
      </c>
      <c r="J55" s="151">
        <v>0.70364579559956975</v>
      </c>
      <c r="K55" s="151">
        <v>4.3424790800436783</v>
      </c>
      <c r="L55" s="151">
        <v>5.5534261787687882</v>
      </c>
      <c r="M55" s="151">
        <v>4.3683250543218808</v>
      </c>
      <c r="N55" s="151">
        <v>6.0755383147232225</v>
      </c>
      <c r="O55" s="151">
        <v>3.6596372874228433</v>
      </c>
      <c r="P55" s="151">
        <v>3.9347339699216044</v>
      </c>
      <c r="Q55" s="151">
        <v>0.45829388021569395</v>
      </c>
      <c r="R55" s="151">
        <v>6.7470513967478371E-2</v>
      </c>
      <c r="S55" s="151">
        <v>1.7461207255010477E-2</v>
      </c>
      <c r="T55" s="151">
        <v>16.645318493754967</v>
      </c>
      <c r="U55" s="151">
        <v>1.9999927179663556E-3</v>
      </c>
      <c r="V55" s="151">
        <v>0</v>
      </c>
      <c r="W55" s="899"/>
      <c r="X55" s="151">
        <f t="shared" si="0"/>
        <v>2.67</v>
      </c>
      <c r="Y55" s="151">
        <f t="shared" si="1"/>
        <v>8.77</v>
      </c>
      <c r="Z55" s="151">
        <f t="shared" si="2"/>
        <v>7.0000000000000007E-2</v>
      </c>
      <c r="AA55" s="151">
        <f t="shared" si="3"/>
        <v>3.03</v>
      </c>
      <c r="AB55" s="151">
        <f t="shared" si="4"/>
        <v>0.7</v>
      </c>
      <c r="AC55" s="151">
        <f t="shared" si="5"/>
        <v>4.34</v>
      </c>
      <c r="AD55" s="151">
        <f t="shared" si="6"/>
        <v>5.55</v>
      </c>
      <c r="AE55" s="151">
        <f t="shared" si="7"/>
        <v>4.37</v>
      </c>
      <c r="AF55" s="151">
        <f t="shared" si="8"/>
        <v>6.08</v>
      </c>
      <c r="AG55" s="151">
        <f t="shared" si="9"/>
        <v>3.66</v>
      </c>
      <c r="AH55" s="151">
        <f t="shared" si="10"/>
        <v>3.93</v>
      </c>
      <c r="AI55" s="151">
        <f t="shared" si="11"/>
        <v>0.46</v>
      </c>
      <c r="AJ55" s="151">
        <f t="shared" si="12"/>
        <v>7.0000000000000007E-2</v>
      </c>
      <c r="AK55" s="151">
        <f t="shared" si="13"/>
        <v>0.02</v>
      </c>
      <c r="AL55" s="151">
        <f t="shared" si="14"/>
        <v>16.649999999999999</v>
      </c>
      <c r="AM55" s="151">
        <f t="shared" si="15"/>
        <v>0.01</v>
      </c>
      <c r="AN55" s="151" t="str">
        <f t="shared" si="16"/>
        <v>NC</v>
      </c>
    </row>
    <row r="56" spans="1:40" x14ac:dyDescent="0.3">
      <c r="A56" s="351">
        <v>88</v>
      </c>
      <c r="B56" s="352" t="s">
        <v>923</v>
      </c>
      <c r="C56" s="352" t="s">
        <v>64</v>
      </c>
      <c r="D56" s="351" t="s">
        <v>3242</v>
      </c>
      <c r="E56" s="354" t="s">
        <v>925</v>
      </c>
      <c r="F56" s="885">
        <v>2.401780301581625</v>
      </c>
      <c r="G56" s="885">
        <v>8.5986919024669923</v>
      </c>
      <c r="H56" s="885">
        <v>6.3417890207513233E-2</v>
      </c>
      <c r="I56" s="885">
        <v>2.5165168539252516</v>
      </c>
      <c r="J56" s="885">
        <v>0.5791391242075542</v>
      </c>
      <c r="K56" s="885">
        <v>4.1649933347642767</v>
      </c>
      <c r="L56" s="885">
        <v>3.7527504111021179</v>
      </c>
      <c r="M56" s="885">
        <v>3.3323137558869469</v>
      </c>
      <c r="N56" s="885">
        <v>5.938215578445174</v>
      </c>
      <c r="O56" s="885">
        <v>2.6442831895545598</v>
      </c>
      <c r="P56" s="885">
        <v>2.5049164322378124</v>
      </c>
      <c r="Q56" s="885">
        <v>6.4075042300567292E-2</v>
      </c>
      <c r="R56" s="885">
        <v>6.5532028441406251E-2</v>
      </c>
      <c r="S56" s="885">
        <v>4.8804291095831259E-3</v>
      </c>
      <c r="T56" s="885">
        <v>15.556978031783579</v>
      </c>
      <c r="U56" s="885">
        <v>1.3553122645354528E-3</v>
      </c>
      <c r="V56" s="885">
        <v>0</v>
      </c>
      <c r="W56" s="899"/>
      <c r="X56" s="885">
        <f t="shared" si="0"/>
        <v>2.4</v>
      </c>
      <c r="Y56" s="885">
        <f t="shared" si="1"/>
        <v>8.6</v>
      </c>
      <c r="Z56" s="885">
        <f t="shared" si="2"/>
        <v>0.06</v>
      </c>
      <c r="AA56" s="885">
        <f t="shared" si="3"/>
        <v>2.52</v>
      </c>
      <c r="AB56" s="885">
        <f t="shared" si="4"/>
        <v>0.57999999999999996</v>
      </c>
      <c r="AC56" s="885">
        <f t="shared" si="5"/>
        <v>4.16</v>
      </c>
      <c r="AD56" s="885">
        <f t="shared" si="6"/>
        <v>3.75</v>
      </c>
      <c r="AE56" s="885">
        <f t="shared" si="7"/>
        <v>3.33</v>
      </c>
      <c r="AF56" s="885">
        <f t="shared" si="8"/>
        <v>5.94</v>
      </c>
      <c r="AG56" s="885">
        <f t="shared" si="9"/>
        <v>2.64</v>
      </c>
      <c r="AH56" s="885">
        <f t="shared" si="10"/>
        <v>2.5</v>
      </c>
      <c r="AI56" s="885">
        <f t="shared" si="11"/>
        <v>0.06</v>
      </c>
      <c r="AJ56" s="885">
        <f t="shared" si="12"/>
        <v>7.0000000000000007E-2</v>
      </c>
      <c r="AK56" s="885">
        <f t="shared" si="13"/>
        <v>0.01</v>
      </c>
      <c r="AL56" s="885">
        <f t="shared" si="14"/>
        <v>15.56</v>
      </c>
      <c r="AM56" s="885">
        <f t="shared" si="15"/>
        <v>0.01</v>
      </c>
      <c r="AN56" s="885" t="str">
        <f t="shared" si="16"/>
        <v>NC</v>
      </c>
    </row>
    <row r="57" spans="1:40" x14ac:dyDescent="0.3">
      <c r="A57" s="165">
        <v>91</v>
      </c>
      <c r="B57" s="166" t="s">
        <v>923</v>
      </c>
      <c r="C57" s="166" t="s">
        <v>65</v>
      </c>
      <c r="D57" s="165" t="s">
        <v>3554</v>
      </c>
      <c r="E57" s="170" t="s">
        <v>926</v>
      </c>
      <c r="F57" s="170">
        <v>9.0634750672875755E-2</v>
      </c>
      <c r="G57" s="170">
        <v>5.7218273303209756E-2</v>
      </c>
      <c r="H57" s="170">
        <v>1.0806438098814812E-3</v>
      </c>
      <c r="I57" s="170">
        <v>0.17674893897973498</v>
      </c>
      <c r="J57" s="170">
        <v>4.245677494467729E-2</v>
      </c>
      <c r="K57" s="170">
        <v>6.0522639140275822E-2</v>
      </c>
      <c r="L57" s="170">
        <v>0.61403043677433466</v>
      </c>
      <c r="M57" s="170">
        <v>0.35327985276631246</v>
      </c>
      <c r="N57" s="170">
        <v>4.6827053070814549E-2</v>
      </c>
      <c r="O57" s="170">
        <v>0.34623574737308471</v>
      </c>
      <c r="P57" s="170">
        <v>0.48756778035017312</v>
      </c>
      <c r="Q57" s="170">
        <v>0.1344286237290582</v>
      </c>
      <c r="R57" s="170">
        <v>6.610235643905953E-4</v>
      </c>
      <c r="S57" s="170">
        <v>4.2900453475907272E-3</v>
      </c>
      <c r="T57" s="170">
        <v>0.37112409753224346</v>
      </c>
      <c r="U57" s="170">
        <v>2.1983603461993778E-4</v>
      </c>
      <c r="V57" s="170">
        <v>0</v>
      </c>
      <c r="W57" s="899"/>
      <c r="X57" s="170">
        <f t="shared" si="0"/>
        <v>0.09</v>
      </c>
      <c r="Y57" s="170">
        <f t="shared" si="1"/>
        <v>0.06</v>
      </c>
      <c r="Z57" s="170">
        <f t="shared" si="2"/>
        <v>0.01</v>
      </c>
      <c r="AA57" s="170">
        <f t="shared" si="3"/>
        <v>0.18</v>
      </c>
      <c r="AB57" s="170">
        <f t="shared" si="4"/>
        <v>0.04</v>
      </c>
      <c r="AC57" s="170">
        <f t="shared" si="5"/>
        <v>0.06</v>
      </c>
      <c r="AD57" s="170">
        <f t="shared" si="6"/>
        <v>0.61</v>
      </c>
      <c r="AE57" s="170">
        <f t="shared" si="7"/>
        <v>0.35</v>
      </c>
      <c r="AF57" s="170">
        <f t="shared" si="8"/>
        <v>0.05</v>
      </c>
      <c r="AG57" s="170">
        <f t="shared" si="9"/>
        <v>0.35</v>
      </c>
      <c r="AH57" s="170">
        <f t="shared" si="10"/>
        <v>0.49</v>
      </c>
      <c r="AI57" s="170">
        <f t="shared" si="11"/>
        <v>0.13</v>
      </c>
      <c r="AJ57" s="170">
        <f t="shared" si="12"/>
        <v>0.01</v>
      </c>
      <c r="AK57" s="170">
        <f t="shared" si="13"/>
        <v>0.01</v>
      </c>
      <c r="AL57" s="170">
        <f t="shared" si="14"/>
        <v>0.37</v>
      </c>
      <c r="AM57" s="170">
        <f t="shared" si="15"/>
        <v>0.01</v>
      </c>
      <c r="AN57" s="170" t="str">
        <f t="shared" si="16"/>
        <v>NC</v>
      </c>
    </row>
    <row r="58" spans="1:40" x14ac:dyDescent="0.3">
      <c r="A58" s="138">
        <v>95</v>
      </c>
      <c r="B58" s="138" t="s">
        <v>923</v>
      </c>
      <c r="C58" s="139" t="s">
        <v>1728</v>
      </c>
      <c r="D58" s="138" t="s">
        <v>1729</v>
      </c>
      <c r="E58" s="141" t="s">
        <v>275</v>
      </c>
      <c r="F58" s="141" t="s">
        <v>275</v>
      </c>
      <c r="G58" s="142" t="s">
        <v>275</v>
      </c>
      <c r="H58" s="141" t="s">
        <v>275</v>
      </c>
      <c r="I58" s="141" t="s">
        <v>275</v>
      </c>
      <c r="J58" s="141" t="s">
        <v>275</v>
      </c>
      <c r="K58" s="141" t="s">
        <v>275</v>
      </c>
      <c r="L58" s="141" t="s">
        <v>275</v>
      </c>
      <c r="M58" s="141" t="s">
        <v>275</v>
      </c>
      <c r="N58" s="141" t="s">
        <v>275</v>
      </c>
      <c r="O58" s="141" t="s">
        <v>275</v>
      </c>
      <c r="P58" s="141" t="s">
        <v>275</v>
      </c>
      <c r="Q58" s="141" t="s">
        <v>275</v>
      </c>
      <c r="R58" s="141" t="s">
        <v>275</v>
      </c>
      <c r="S58" s="141" t="s">
        <v>275</v>
      </c>
      <c r="T58" s="141" t="s">
        <v>275</v>
      </c>
      <c r="U58" s="141" t="s">
        <v>275</v>
      </c>
      <c r="V58" s="141" t="s">
        <v>275</v>
      </c>
      <c r="W58" s="899"/>
      <c r="X58" s="141" t="str">
        <f t="shared" si="0"/>
        <v>-</v>
      </c>
      <c r="Y58" s="142" t="str">
        <f t="shared" si="1"/>
        <v>-</v>
      </c>
      <c r="Z58" s="141" t="str">
        <f t="shared" si="2"/>
        <v>-</v>
      </c>
      <c r="AA58" s="141" t="str">
        <f t="shared" si="3"/>
        <v>-</v>
      </c>
      <c r="AB58" s="141" t="str">
        <f t="shared" si="4"/>
        <v>-</v>
      </c>
      <c r="AC58" s="141" t="str">
        <f t="shared" si="5"/>
        <v>-</v>
      </c>
      <c r="AD58" s="141" t="str">
        <f t="shared" si="6"/>
        <v>-</v>
      </c>
      <c r="AE58" s="141" t="str">
        <f t="shared" si="7"/>
        <v>-</v>
      </c>
      <c r="AF58" s="141" t="str">
        <f t="shared" si="8"/>
        <v>-</v>
      </c>
      <c r="AG58" s="141" t="str">
        <f t="shared" si="9"/>
        <v>-</v>
      </c>
      <c r="AH58" s="141" t="str">
        <f t="shared" si="10"/>
        <v>-</v>
      </c>
      <c r="AI58" s="141" t="str">
        <f t="shared" si="11"/>
        <v>-</v>
      </c>
      <c r="AJ58" s="141" t="str">
        <f t="shared" si="12"/>
        <v>-</v>
      </c>
      <c r="AK58" s="141" t="str">
        <f t="shared" si="13"/>
        <v>-</v>
      </c>
      <c r="AL58" s="141" t="str">
        <f t="shared" si="14"/>
        <v>-</v>
      </c>
      <c r="AM58" s="141" t="str">
        <f t="shared" si="15"/>
        <v>-</v>
      </c>
      <c r="AN58" s="141" t="str">
        <f t="shared" si="16"/>
        <v>-</v>
      </c>
    </row>
    <row r="59" spans="1:40" ht="26" x14ac:dyDescent="0.3">
      <c r="A59" s="145">
        <v>96</v>
      </c>
      <c r="B59" s="146" t="s">
        <v>923</v>
      </c>
      <c r="C59" s="146" t="s">
        <v>1711</v>
      </c>
      <c r="D59" s="145" t="s">
        <v>3245</v>
      </c>
      <c r="E59" s="150" t="s">
        <v>925</v>
      </c>
      <c r="F59" s="150">
        <v>8.0134471423773554</v>
      </c>
      <c r="G59" s="150">
        <v>5.8705627949912724</v>
      </c>
      <c r="H59" s="150">
        <v>0.18049044595470681</v>
      </c>
      <c r="I59" s="150">
        <v>8.1943029525535689</v>
      </c>
      <c r="J59" s="150">
        <v>1.6422508988697788</v>
      </c>
      <c r="K59" s="150">
        <v>22.458555227799586</v>
      </c>
      <c r="L59" s="150">
        <v>13.025847155838896</v>
      </c>
      <c r="M59" s="150">
        <v>16.288101850907779</v>
      </c>
      <c r="N59" s="150">
        <v>8.2879013348424255</v>
      </c>
      <c r="O59" s="150">
        <v>12.949528619376565</v>
      </c>
      <c r="P59" s="150">
        <v>5.3481031888298647</v>
      </c>
      <c r="Q59" s="150">
        <v>4.1189329460089102E-2</v>
      </c>
      <c r="R59" s="150">
        <v>2.1506810320413711E-2</v>
      </c>
      <c r="S59" s="150">
        <v>9.9815434645342364E-3</v>
      </c>
      <c r="T59" s="150">
        <v>10.762400544519881</v>
      </c>
      <c r="U59" s="150">
        <v>1.3513682789984094E-3</v>
      </c>
      <c r="V59" s="150">
        <v>0</v>
      </c>
      <c r="W59" s="899"/>
      <c r="X59" s="150">
        <f t="shared" si="0"/>
        <v>8.01</v>
      </c>
      <c r="Y59" s="150">
        <f t="shared" si="1"/>
        <v>5.87</v>
      </c>
      <c r="Z59" s="150">
        <f t="shared" si="2"/>
        <v>0.18</v>
      </c>
      <c r="AA59" s="150">
        <f t="shared" si="3"/>
        <v>8.19</v>
      </c>
      <c r="AB59" s="150">
        <f t="shared" si="4"/>
        <v>1.64</v>
      </c>
      <c r="AC59" s="150">
        <f t="shared" si="5"/>
        <v>22.46</v>
      </c>
      <c r="AD59" s="150">
        <f t="shared" si="6"/>
        <v>13.03</v>
      </c>
      <c r="AE59" s="150">
        <f t="shared" si="7"/>
        <v>16.29</v>
      </c>
      <c r="AF59" s="150">
        <f t="shared" si="8"/>
        <v>8.2899999999999991</v>
      </c>
      <c r="AG59" s="150">
        <f t="shared" si="9"/>
        <v>12.95</v>
      </c>
      <c r="AH59" s="150">
        <f t="shared" si="10"/>
        <v>5.35</v>
      </c>
      <c r="AI59" s="150">
        <f t="shared" si="11"/>
        <v>0.04</v>
      </c>
      <c r="AJ59" s="150">
        <f t="shared" si="12"/>
        <v>0.02</v>
      </c>
      <c r="AK59" s="150">
        <f t="shared" si="13"/>
        <v>0.01</v>
      </c>
      <c r="AL59" s="150">
        <f t="shared" si="14"/>
        <v>10.76</v>
      </c>
      <c r="AM59" s="150">
        <f t="shared" si="15"/>
        <v>0.01</v>
      </c>
      <c r="AN59" s="150" t="str">
        <f t="shared" si="16"/>
        <v>NC</v>
      </c>
    </row>
    <row r="60" spans="1:40" x14ac:dyDescent="0.3">
      <c r="A60" s="145">
        <v>97</v>
      </c>
      <c r="B60" s="146" t="s">
        <v>923</v>
      </c>
      <c r="C60" s="146" t="s">
        <v>1711</v>
      </c>
      <c r="D60" s="145" t="s">
        <v>3246</v>
      </c>
      <c r="E60" s="150" t="s">
        <v>925</v>
      </c>
      <c r="F60" s="150">
        <v>7.4991163819128062</v>
      </c>
      <c r="G60" s="150">
        <v>4.9820522367329181</v>
      </c>
      <c r="H60" s="150">
        <v>0.17708555016079505</v>
      </c>
      <c r="I60" s="150">
        <v>7.3278470247190022</v>
      </c>
      <c r="J60" s="150">
        <v>1.5910953885511396</v>
      </c>
      <c r="K60" s="150">
        <v>21.109822421045745</v>
      </c>
      <c r="L60" s="150">
        <v>10.817895320746702</v>
      </c>
      <c r="M60" s="150">
        <v>15.314043187355654</v>
      </c>
      <c r="N60" s="150">
        <v>8.2817646656187076</v>
      </c>
      <c r="O60" s="150">
        <v>11.821861233619357</v>
      </c>
      <c r="P60" s="150">
        <v>4.0835340832874678</v>
      </c>
      <c r="Q60" s="150">
        <v>4.1189329460089102E-2</v>
      </c>
      <c r="R60" s="150">
        <v>2.0046143277298666E-2</v>
      </c>
      <c r="S60" s="150">
        <v>5.1816103017167476E-3</v>
      </c>
      <c r="T60" s="150">
        <v>9.9271089824123742</v>
      </c>
      <c r="U60" s="150">
        <v>8.0663679720135214E-4</v>
      </c>
      <c r="V60" s="150">
        <v>0</v>
      </c>
      <c r="W60" s="899"/>
      <c r="X60" s="150">
        <f t="shared" si="0"/>
        <v>7.5</v>
      </c>
      <c r="Y60" s="150">
        <f t="shared" si="1"/>
        <v>4.9800000000000004</v>
      </c>
      <c r="Z60" s="150">
        <f t="shared" si="2"/>
        <v>0.18</v>
      </c>
      <c r="AA60" s="150">
        <f t="shared" si="3"/>
        <v>7.33</v>
      </c>
      <c r="AB60" s="150">
        <f t="shared" si="4"/>
        <v>1.59</v>
      </c>
      <c r="AC60" s="150">
        <f t="shared" si="5"/>
        <v>21.11</v>
      </c>
      <c r="AD60" s="150">
        <f t="shared" si="6"/>
        <v>10.82</v>
      </c>
      <c r="AE60" s="150">
        <f t="shared" si="7"/>
        <v>15.31</v>
      </c>
      <c r="AF60" s="150">
        <f t="shared" si="8"/>
        <v>8.2799999999999994</v>
      </c>
      <c r="AG60" s="150">
        <f t="shared" si="9"/>
        <v>11.82</v>
      </c>
      <c r="AH60" s="150">
        <f t="shared" si="10"/>
        <v>4.08</v>
      </c>
      <c r="AI60" s="150">
        <f t="shared" si="11"/>
        <v>0.04</v>
      </c>
      <c r="AJ60" s="150">
        <f t="shared" si="12"/>
        <v>0.02</v>
      </c>
      <c r="AK60" s="150">
        <f t="shared" si="13"/>
        <v>0.01</v>
      </c>
      <c r="AL60" s="150">
        <f t="shared" si="14"/>
        <v>9.93</v>
      </c>
      <c r="AM60" s="150">
        <f t="shared" si="15"/>
        <v>0.01</v>
      </c>
      <c r="AN60" s="150" t="str">
        <f t="shared" si="16"/>
        <v>NC</v>
      </c>
    </row>
    <row r="61" spans="1:40" x14ac:dyDescent="0.3">
      <c r="A61" s="145">
        <v>98</v>
      </c>
      <c r="B61" s="146" t="s">
        <v>923</v>
      </c>
      <c r="C61" s="146" t="s">
        <v>35</v>
      </c>
      <c r="D61" s="145" t="s">
        <v>1620</v>
      </c>
      <c r="E61" s="150" t="s">
        <v>925</v>
      </c>
      <c r="F61" s="150">
        <v>5.1464710137741907</v>
      </c>
      <c r="G61" s="150">
        <v>3.6634554992258712</v>
      </c>
      <c r="H61" s="150">
        <v>2.9748583895599076E-2</v>
      </c>
      <c r="I61" s="150">
        <v>2.2548238351257561</v>
      </c>
      <c r="J61" s="150">
        <v>0.16811830217299761</v>
      </c>
      <c r="K61" s="150">
        <v>6.797022381236868</v>
      </c>
      <c r="L61" s="150">
        <v>4.2692536801392293</v>
      </c>
      <c r="M61" s="150">
        <v>3.3102395891892717</v>
      </c>
      <c r="N61" s="150">
        <v>5.5727715365924919E-2</v>
      </c>
      <c r="O61" s="150">
        <v>2.8599835224198382</v>
      </c>
      <c r="P61" s="150">
        <v>1.7072885024910966</v>
      </c>
      <c r="Q61" s="150">
        <v>0</v>
      </c>
      <c r="R61" s="150">
        <v>3.9842386014800456E-3</v>
      </c>
      <c r="S61" s="150">
        <v>7.8891753725784178E-3</v>
      </c>
      <c r="T61" s="150">
        <v>3.2922063810863227</v>
      </c>
      <c r="U61" s="150">
        <v>8.0992244386805107E-4</v>
      </c>
      <c r="V61" s="150">
        <v>0</v>
      </c>
      <c r="W61" s="899"/>
      <c r="X61" s="150">
        <f t="shared" si="0"/>
        <v>5.15</v>
      </c>
      <c r="Y61" s="150">
        <f t="shared" si="1"/>
        <v>3.66</v>
      </c>
      <c r="Z61" s="150">
        <f t="shared" si="2"/>
        <v>0.03</v>
      </c>
      <c r="AA61" s="150">
        <f t="shared" si="3"/>
        <v>2.25</v>
      </c>
      <c r="AB61" s="150">
        <f t="shared" si="4"/>
        <v>0.17</v>
      </c>
      <c r="AC61" s="150">
        <f t="shared" si="5"/>
        <v>6.8</v>
      </c>
      <c r="AD61" s="150">
        <f t="shared" si="6"/>
        <v>4.2699999999999996</v>
      </c>
      <c r="AE61" s="150">
        <f t="shared" si="7"/>
        <v>3.31</v>
      </c>
      <c r="AF61" s="150">
        <f t="shared" si="8"/>
        <v>0.06</v>
      </c>
      <c r="AG61" s="150">
        <f t="shared" si="9"/>
        <v>2.86</v>
      </c>
      <c r="AH61" s="150">
        <f t="shared" si="10"/>
        <v>1.71</v>
      </c>
      <c r="AI61" s="150" t="str">
        <f t="shared" si="11"/>
        <v>NC</v>
      </c>
      <c r="AJ61" s="150">
        <f t="shared" si="12"/>
        <v>0.01</v>
      </c>
      <c r="AK61" s="150">
        <f t="shared" si="13"/>
        <v>0.01</v>
      </c>
      <c r="AL61" s="150">
        <f t="shared" si="14"/>
        <v>3.29</v>
      </c>
      <c r="AM61" s="150">
        <f t="shared" si="15"/>
        <v>0.01</v>
      </c>
      <c r="AN61" s="150" t="str">
        <f t="shared" si="16"/>
        <v>NC</v>
      </c>
    </row>
    <row r="62" spans="1:40" x14ac:dyDescent="0.3">
      <c r="A62" s="351">
        <v>99</v>
      </c>
      <c r="B62" s="352" t="s">
        <v>923</v>
      </c>
      <c r="C62" s="352" t="s">
        <v>35</v>
      </c>
      <c r="D62" s="351" t="s">
        <v>1654</v>
      </c>
      <c r="E62" s="355" t="s">
        <v>925</v>
      </c>
      <c r="F62" s="355">
        <v>4.6321402533096423</v>
      </c>
      <c r="G62" s="355">
        <v>2.7749449409675169</v>
      </c>
      <c r="H62" s="355">
        <v>2.6343688101687305E-2</v>
      </c>
      <c r="I62" s="355">
        <v>1.3883679072911894</v>
      </c>
      <c r="J62" s="355">
        <v>0.11696279185435841</v>
      </c>
      <c r="K62" s="355">
        <v>5.4482895744830291</v>
      </c>
      <c r="L62" s="355">
        <v>2.0613018450470348</v>
      </c>
      <c r="M62" s="355">
        <v>2.3361809256371457</v>
      </c>
      <c r="N62" s="355">
        <v>4.9591046142207267E-2</v>
      </c>
      <c r="O62" s="355">
        <v>1.7323161366626301</v>
      </c>
      <c r="P62" s="355">
        <v>0.4427193969486995</v>
      </c>
      <c r="Q62" s="355">
        <v>0</v>
      </c>
      <c r="R62" s="953">
        <v>2.5235715583650006E-3</v>
      </c>
      <c r="S62" s="355">
        <v>3.0892422097609281E-3</v>
      </c>
      <c r="T62" s="953">
        <v>2.4569148189788166</v>
      </c>
      <c r="U62" s="355">
        <v>2.65190962070994E-4</v>
      </c>
      <c r="V62" s="355">
        <v>0</v>
      </c>
      <c r="W62" s="899"/>
      <c r="X62" s="355">
        <f t="shared" si="0"/>
        <v>4.63</v>
      </c>
      <c r="Y62" s="355">
        <f t="shared" si="1"/>
        <v>2.77</v>
      </c>
      <c r="Z62" s="355">
        <f t="shared" si="2"/>
        <v>0.03</v>
      </c>
      <c r="AA62" s="355">
        <f t="shared" si="3"/>
        <v>1.39</v>
      </c>
      <c r="AB62" s="355">
        <f t="shared" si="4"/>
        <v>0.12</v>
      </c>
      <c r="AC62" s="355">
        <f t="shared" si="5"/>
        <v>5.45</v>
      </c>
      <c r="AD62" s="355">
        <f t="shared" si="6"/>
        <v>2.06</v>
      </c>
      <c r="AE62" s="355">
        <f t="shared" si="7"/>
        <v>2.34</v>
      </c>
      <c r="AF62" s="355">
        <f t="shared" si="8"/>
        <v>0.05</v>
      </c>
      <c r="AG62" s="355">
        <f t="shared" si="9"/>
        <v>1.73</v>
      </c>
      <c r="AH62" s="355">
        <f t="shared" si="10"/>
        <v>0.44</v>
      </c>
      <c r="AI62" s="355" t="str">
        <f t="shared" si="11"/>
        <v>NC</v>
      </c>
      <c r="AJ62" s="953">
        <f t="shared" si="12"/>
        <v>0.01</v>
      </c>
      <c r="AK62" s="355">
        <f t="shared" si="13"/>
        <v>0.01</v>
      </c>
      <c r="AL62" s="953">
        <f t="shared" si="14"/>
        <v>2.46</v>
      </c>
      <c r="AM62" s="355">
        <f t="shared" si="15"/>
        <v>0.01</v>
      </c>
      <c r="AN62" s="355" t="str">
        <f t="shared" si="16"/>
        <v>NC</v>
      </c>
    </row>
    <row r="63" spans="1:40" x14ac:dyDescent="0.3">
      <c r="A63" s="165">
        <v>102</v>
      </c>
      <c r="B63" s="166" t="s">
        <v>923</v>
      </c>
      <c r="C63" s="166" t="s">
        <v>5</v>
      </c>
      <c r="D63" s="165" t="s">
        <v>324</v>
      </c>
      <c r="E63" s="170" t="s">
        <v>926</v>
      </c>
      <c r="F63" s="170">
        <v>9.2505532457652612E-2</v>
      </c>
      <c r="G63" s="170">
        <v>0.15980405724071126</v>
      </c>
      <c r="H63" s="170">
        <v>6.123913298402468E-4</v>
      </c>
      <c r="I63" s="170">
        <v>0.15583739709254793</v>
      </c>
      <c r="J63" s="170">
        <v>9.2006313522732357E-3</v>
      </c>
      <c r="K63" s="170">
        <v>0.24257784294133794</v>
      </c>
      <c r="L63" s="170">
        <v>0.39711363940507094</v>
      </c>
      <c r="M63" s="170">
        <v>0.17519040711369174</v>
      </c>
      <c r="N63" s="170">
        <v>1.1037174862801539E-3</v>
      </c>
      <c r="O63" s="170">
        <v>0.20281787513618854</v>
      </c>
      <c r="P63" s="170">
        <v>0.22744048660834482</v>
      </c>
      <c r="Q63" s="170">
        <v>0</v>
      </c>
      <c r="R63" s="170">
        <v>2.6270989984083549E-4</v>
      </c>
      <c r="S63" s="170">
        <v>8.6329733144199458E-4</v>
      </c>
      <c r="T63" s="170">
        <v>0.15023229534307664</v>
      </c>
      <c r="U63" s="170">
        <v>9.7973288092995889E-5</v>
      </c>
      <c r="V63" s="170">
        <v>0</v>
      </c>
      <c r="W63" s="899"/>
      <c r="X63" s="170">
        <f t="shared" si="0"/>
        <v>0.09</v>
      </c>
      <c r="Y63" s="170">
        <f t="shared" si="1"/>
        <v>0.16</v>
      </c>
      <c r="Z63" s="170">
        <f t="shared" si="2"/>
        <v>0.01</v>
      </c>
      <c r="AA63" s="170">
        <f t="shared" si="3"/>
        <v>0.16</v>
      </c>
      <c r="AB63" s="170">
        <f t="shared" si="4"/>
        <v>0.01</v>
      </c>
      <c r="AC63" s="170">
        <f t="shared" si="5"/>
        <v>0.24</v>
      </c>
      <c r="AD63" s="170">
        <f t="shared" si="6"/>
        <v>0.4</v>
      </c>
      <c r="AE63" s="170">
        <f t="shared" si="7"/>
        <v>0.18</v>
      </c>
      <c r="AF63" s="170">
        <f t="shared" si="8"/>
        <v>0.01</v>
      </c>
      <c r="AG63" s="170">
        <f t="shared" si="9"/>
        <v>0.2</v>
      </c>
      <c r="AH63" s="170">
        <f t="shared" si="10"/>
        <v>0.23</v>
      </c>
      <c r="AI63" s="170" t="str">
        <f t="shared" si="11"/>
        <v>NC</v>
      </c>
      <c r="AJ63" s="170">
        <f t="shared" si="12"/>
        <v>0.01</v>
      </c>
      <c r="AK63" s="170">
        <f t="shared" si="13"/>
        <v>0.01</v>
      </c>
      <c r="AL63" s="170">
        <f t="shared" si="14"/>
        <v>0.15</v>
      </c>
      <c r="AM63" s="170">
        <f t="shared" si="15"/>
        <v>0.01</v>
      </c>
      <c r="AN63" s="170" t="str">
        <f t="shared" si="16"/>
        <v>NC</v>
      </c>
    </row>
    <row r="64" spans="1:40" x14ac:dyDescent="0.3">
      <c r="A64" s="351">
        <v>104</v>
      </c>
      <c r="B64" s="352" t="s">
        <v>923</v>
      </c>
      <c r="C64" s="352" t="s">
        <v>275</v>
      </c>
      <c r="D64" s="351" t="s">
        <v>1621</v>
      </c>
      <c r="E64" s="355" t="s">
        <v>925</v>
      </c>
      <c r="F64" s="355">
        <v>2.8669761286031643</v>
      </c>
      <c r="G64" s="355">
        <v>2.2071072957654012</v>
      </c>
      <c r="H64" s="355">
        <v>0.15074186205910775</v>
      </c>
      <c r="I64" s="355">
        <v>5.9394791174278128</v>
      </c>
      <c r="J64" s="355">
        <v>1.4741325966967813</v>
      </c>
      <c r="K64" s="355">
        <v>15.661532846562716</v>
      </c>
      <c r="L64" s="355">
        <v>8.7565934756996668</v>
      </c>
      <c r="M64" s="355">
        <v>12.977862261718508</v>
      </c>
      <c r="N64" s="355">
        <v>8.2321736194764998</v>
      </c>
      <c r="O64" s="355">
        <v>10.089545096956726</v>
      </c>
      <c r="P64" s="355">
        <v>3.6408146863387683</v>
      </c>
      <c r="Q64" s="355">
        <v>4.1189329460089102E-2</v>
      </c>
      <c r="R64" s="355">
        <v>1.7522571718933667E-2</v>
      </c>
      <c r="S64" s="355">
        <v>2.0923680919558195E-3</v>
      </c>
      <c r="T64" s="355">
        <v>7.4701941634335585</v>
      </c>
      <c r="U64" s="355">
        <v>5.414458351303582E-4</v>
      </c>
      <c r="V64" s="355">
        <v>0</v>
      </c>
      <c r="W64" s="899"/>
      <c r="X64" s="355">
        <f t="shared" si="0"/>
        <v>2.87</v>
      </c>
      <c r="Y64" s="355">
        <f t="shared" si="1"/>
        <v>2.21</v>
      </c>
      <c r="Z64" s="355">
        <f t="shared" si="2"/>
        <v>0.15</v>
      </c>
      <c r="AA64" s="355">
        <f t="shared" si="3"/>
        <v>5.94</v>
      </c>
      <c r="AB64" s="355">
        <f t="shared" si="4"/>
        <v>1.47</v>
      </c>
      <c r="AC64" s="355">
        <f t="shared" si="5"/>
        <v>15.66</v>
      </c>
      <c r="AD64" s="355">
        <f t="shared" si="6"/>
        <v>8.76</v>
      </c>
      <c r="AE64" s="355">
        <f t="shared" si="7"/>
        <v>12.98</v>
      </c>
      <c r="AF64" s="355">
        <f t="shared" si="8"/>
        <v>8.23</v>
      </c>
      <c r="AG64" s="355">
        <f t="shared" si="9"/>
        <v>10.09</v>
      </c>
      <c r="AH64" s="355">
        <f t="shared" si="10"/>
        <v>3.64</v>
      </c>
      <c r="AI64" s="355">
        <f t="shared" si="11"/>
        <v>0.04</v>
      </c>
      <c r="AJ64" s="355">
        <f t="shared" si="12"/>
        <v>0.02</v>
      </c>
      <c r="AK64" s="355">
        <f t="shared" si="13"/>
        <v>0.01</v>
      </c>
      <c r="AL64" s="355">
        <f t="shared" si="14"/>
        <v>7.47</v>
      </c>
      <c r="AM64" s="355">
        <f t="shared" si="15"/>
        <v>0.01</v>
      </c>
      <c r="AN64" s="355" t="str">
        <f t="shared" si="16"/>
        <v>NC</v>
      </c>
    </row>
    <row r="65" spans="1:40" ht="26" x14ac:dyDescent="0.3">
      <c r="A65" s="138">
        <v>109</v>
      </c>
      <c r="B65" s="138" t="s">
        <v>923</v>
      </c>
      <c r="C65" s="139" t="s">
        <v>15</v>
      </c>
      <c r="D65" s="138" t="s">
        <v>289</v>
      </c>
      <c r="E65" s="244" t="s">
        <v>275</v>
      </c>
      <c r="F65" s="244" t="s">
        <v>275</v>
      </c>
      <c r="G65" s="244" t="s">
        <v>275</v>
      </c>
      <c r="H65" s="244" t="s">
        <v>275</v>
      </c>
      <c r="I65" s="244" t="s">
        <v>275</v>
      </c>
      <c r="J65" s="244" t="s">
        <v>275</v>
      </c>
      <c r="K65" s="244" t="s">
        <v>275</v>
      </c>
      <c r="L65" s="244" t="s">
        <v>275</v>
      </c>
      <c r="M65" s="244" t="s">
        <v>275</v>
      </c>
      <c r="N65" s="244" t="s">
        <v>275</v>
      </c>
      <c r="O65" s="244" t="s">
        <v>275</v>
      </c>
      <c r="P65" s="244" t="s">
        <v>275</v>
      </c>
      <c r="Q65" s="244" t="s">
        <v>275</v>
      </c>
      <c r="R65" s="244" t="s">
        <v>275</v>
      </c>
      <c r="S65" s="244" t="s">
        <v>275</v>
      </c>
      <c r="T65" s="244" t="s">
        <v>275</v>
      </c>
      <c r="U65" s="244" t="s">
        <v>275</v>
      </c>
      <c r="V65" s="244" t="s">
        <v>275</v>
      </c>
      <c r="W65" s="899"/>
      <c r="X65" s="244" t="str">
        <f t="shared" si="0"/>
        <v>-</v>
      </c>
      <c r="Y65" s="244" t="str">
        <f t="shared" si="1"/>
        <v>-</v>
      </c>
      <c r="Z65" s="244" t="str">
        <f t="shared" si="2"/>
        <v>-</v>
      </c>
      <c r="AA65" s="244" t="str">
        <f t="shared" si="3"/>
        <v>-</v>
      </c>
      <c r="AB65" s="244" t="str">
        <f t="shared" si="4"/>
        <v>-</v>
      </c>
      <c r="AC65" s="244" t="str">
        <f t="shared" si="5"/>
        <v>-</v>
      </c>
      <c r="AD65" s="244" t="str">
        <f t="shared" si="6"/>
        <v>-</v>
      </c>
      <c r="AE65" s="244" t="str">
        <f t="shared" si="7"/>
        <v>-</v>
      </c>
      <c r="AF65" s="244" t="str">
        <f t="shared" si="8"/>
        <v>-</v>
      </c>
      <c r="AG65" s="244" t="str">
        <f t="shared" si="9"/>
        <v>-</v>
      </c>
      <c r="AH65" s="244" t="str">
        <f t="shared" si="10"/>
        <v>-</v>
      </c>
      <c r="AI65" s="244" t="str">
        <f t="shared" si="11"/>
        <v>-</v>
      </c>
      <c r="AJ65" s="244" t="str">
        <f t="shared" si="12"/>
        <v>-</v>
      </c>
      <c r="AK65" s="244" t="str">
        <f t="shared" si="13"/>
        <v>-</v>
      </c>
      <c r="AL65" s="244" t="str">
        <f t="shared" si="14"/>
        <v>-</v>
      </c>
      <c r="AM65" s="244" t="str">
        <f t="shared" si="15"/>
        <v>-</v>
      </c>
      <c r="AN65" s="244" t="str">
        <f t="shared" si="16"/>
        <v>-</v>
      </c>
    </row>
    <row r="66" spans="1:40" ht="26" x14ac:dyDescent="0.3">
      <c r="A66" s="145">
        <v>110</v>
      </c>
      <c r="B66" s="146" t="s">
        <v>923</v>
      </c>
      <c r="C66" s="405" t="s">
        <v>38</v>
      </c>
      <c r="D66" s="406" t="s">
        <v>3247</v>
      </c>
      <c r="E66" s="150" t="s">
        <v>925</v>
      </c>
      <c r="F66" s="151">
        <v>18.534283357107753</v>
      </c>
      <c r="G66" s="150">
        <v>33.672713069140976</v>
      </c>
      <c r="H66" s="150">
        <v>3.6477665529688932</v>
      </c>
      <c r="I66" s="150">
        <v>28.704270636909456</v>
      </c>
      <c r="J66" s="150">
        <v>9.7197575919474382</v>
      </c>
      <c r="K66" s="150">
        <v>74.90864686802972</v>
      </c>
      <c r="L66" s="150">
        <v>156.9131754284422</v>
      </c>
      <c r="M66" s="150">
        <v>118.51098362148747</v>
      </c>
      <c r="N66" s="150">
        <v>8.0974936443203287</v>
      </c>
      <c r="O66" s="150">
        <v>64.216359606743978</v>
      </c>
      <c r="P66" s="150">
        <v>117.23086320128419</v>
      </c>
      <c r="Q66" s="150">
        <v>15.040069966041989</v>
      </c>
      <c r="R66" s="150">
        <v>2.1386287634433256</v>
      </c>
      <c r="S66" s="150">
        <v>19.920671746971589</v>
      </c>
      <c r="T66" s="150">
        <v>114.84593579068348</v>
      </c>
      <c r="U66" s="150">
        <v>1.5536295192310763</v>
      </c>
      <c r="V66" s="150">
        <v>49.221797588731889</v>
      </c>
      <c r="W66" s="899"/>
      <c r="X66" s="151">
        <f t="shared" si="0"/>
        <v>18.53</v>
      </c>
      <c r="Y66" s="150">
        <f t="shared" si="1"/>
        <v>33.67</v>
      </c>
      <c r="Z66" s="150">
        <f t="shared" si="2"/>
        <v>3.65</v>
      </c>
      <c r="AA66" s="150">
        <f t="shared" si="3"/>
        <v>28.7</v>
      </c>
      <c r="AB66" s="150">
        <f t="shared" si="4"/>
        <v>9.7200000000000006</v>
      </c>
      <c r="AC66" s="150">
        <f t="shared" si="5"/>
        <v>74.91</v>
      </c>
      <c r="AD66" s="150">
        <f t="shared" si="6"/>
        <v>156.91</v>
      </c>
      <c r="AE66" s="150">
        <f t="shared" si="7"/>
        <v>118.51</v>
      </c>
      <c r="AF66" s="150">
        <f t="shared" si="8"/>
        <v>8.1</v>
      </c>
      <c r="AG66" s="150">
        <f t="shared" si="9"/>
        <v>64.22</v>
      </c>
      <c r="AH66" s="150">
        <f t="shared" si="10"/>
        <v>117.23</v>
      </c>
      <c r="AI66" s="150">
        <f t="shared" si="11"/>
        <v>15.04</v>
      </c>
      <c r="AJ66" s="150">
        <f t="shared" si="12"/>
        <v>2.14</v>
      </c>
      <c r="AK66" s="150">
        <f t="shared" si="13"/>
        <v>19.920000000000002</v>
      </c>
      <c r="AL66" s="150">
        <f t="shared" si="14"/>
        <v>114.85</v>
      </c>
      <c r="AM66" s="150">
        <f t="shared" si="15"/>
        <v>1.55</v>
      </c>
      <c r="AN66" s="150">
        <f t="shared" si="16"/>
        <v>49.22</v>
      </c>
    </row>
    <row r="67" spans="1:40" x14ac:dyDescent="0.3">
      <c r="A67" s="138">
        <v>114</v>
      </c>
      <c r="B67" s="138" t="s">
        <v>923</v>
      </c>
      <c r="C67" s="139" t="s">
        <v>1730</v>
      </c>
      <c r="D67" s="138" t="s">
        <v>1731</v>
      </c>
      <c r="E67" s="141" t="s">
        <v>275</v>
      </c>
      <c r="F67" s="141" t="s">
        <v>275</v>
      </c>
      <c r="G67" s="142" t="s">
        <v>275</v>
      </c>
      <c r="H67" s="141" t="s">
        <v>275</v>
      </c>
      <c r="I67" s="141" t="s">
        <v>275</v>
      </c>
      <c r="J67" s="141" t="s">
        <v>275</v>
      </c>
      <c r="K67" s="141" t="s">
        <v>275</v>
      </c>
      <c r="L67" s="141" t="s">
        <v>275</v>
      </c>
      <c r="M67" s="141" t="s">
        <v>275</v>
      </c>
      <c r="N67" s="141" t="s">
        <v>275</v>
      </c>
      <c r="O67" s="141" t="s">
        <v>275</v>
      </c>
      <c r="P67" s="141" t="s">
        <v>275</v>
      </c>
      <c r="Q67" s="141" t="s">
        <v>275</v>
      </c>
      <c r="R67" s="141" t="s">
        <v>275</v>
      </c>
      <c r="S67" s="141" t="s">
        <v>275</v>
      </c>
      <c r="T67" s="141" t="s">
        <v>275</v>
      </c>
      <c r="U67" s="141" t="s">
        <v>275</v>
      </c>
      <c r="V67" s="141" t="s">
        <v>275</v>
      </c>
      <c r="W67" s="899"/>
      <c r="X67" s="141" t="str">
        <f t="shared" si="0"/>
        <v>-</v>
      </c>
      <c r="Y67" s="142" t="str">
        <f t="shared" si="1"/>
        <v>-</v>
      </c>
      <c r="Z67" s="141" t="str">
        <f t="shared" si="2"/>
        <v>-</v>
      </c>
      <c r="AA67" s="141" t="str">
        <f t="shared" si="3"/>
        <v>-</v>
      </c>
      <c r="AB67" s="141" t="str">
        <f t="shared" si="4"/>
        <v>-</v>
      </c>
      <c r="AC67" s="141" t="str">
        <f t="shared" si="5"/>
        <v>-</v>
      </c>
      <c r="AD67" s="141" t="str">
        <f t="shared" si="6"/>
        <v>-</v>
      </c>
      <c r="AE67" s="141" t="str">
        <f t="shared" si="7"/>
        <v>-</v>
      </c>
      <c r="AF67" s="141" t="str">
        <f t="shared" si="8"/>
        <v>-</v>
      </c>
      <c r="AG67" s="141" t="str">
        <f t="shared" si="9"/>
        <v>-</v>
      </c>
      <c r="AH67" s="141" t="str">
        <f t="shared" si="10"/>
        <v>-</v>
      </c>
      <c r="AI67" s="141" t="str">
        <f t="shared" si="11"/>
        <v>-</v>
      </c>
      <c r="AJ67" s="141" t="str">
        <f t="shared" si="12"/>
        <v>-</v>
      </c>
      <c r="AK67" s="141" t="str">
        <f t="shared" si="13"/>
        <v>-</v>
      </c>
      <c r="AL67" s="141" t="str">
        <f t="shared" si="14"/>
        <v>-</v>
      </c>
      <c r="AM67" s="141" t="str">
        <f t="shared" si="15"/>
        <v>-</v>
      </c>
      <c r="AN67" s="141" t="str">
        <f t="shared" si="16"/>
        <v>-</v>
      </c>
    </row>
    <row r="68" spans="1:40" x14ac:dyDescent="0.3">
      <c r="A68" s="145">
        <v>115</v>
      </c>
      <c r="B68" s="146" t="s">
        <v>923</v>
      </c>
      <c r="C68" s="146" t="s">
        <v>1714</v>
      </c>
      <c r="D68" s="145" t="s">
        <v>3251</v>
      </c>
      <c r="E68" s="150" t="s">
        <v>925</v>
      </c>
      <c r="F68" s="150">
        <v>0.42403308237786386</v>
      </c>
      <c r="G68" s="150">
        <v>1.0459077788395204</v>
      </c>
      <c r="H68" s="150">
        <v>2.2320942985331548E-3</v>
      </c>
      <c r="I68" s="150">
        <v>1.986605125629529E-2</v>
      </c>
      <c r="J68" s="150">
        <v>1.6546465249075125E-2</v>
      </c>
      <c r="K68" s="150">
        <v>1.2365376174567384</v>
      </c>
      <c r="L68" s="150">
        <v>0.56188192970941342</v>
      </c>
      <c r="M68" s="150">
        <v>1.4326628678353572</v>
      </c>
      <c r="N68" s="150">
        <v>0.13688014010795174</v>
      </c>
      <c r="O68" s="150">
        <v>1.2292520347356879</v>
      </c>
      <c r="P68" s="150">
        <v>1.139263052069466</v>
      </c>
      <c r="Q68" s="150">
        <v>5.3096591636141782E-3</v>
      </c>
      <c r="R68" s="150">
        <v>3.2040315238135286E-3</v>
      </c>
      <c r="S68" s="150">
        <v>7.2973198741509213</v>
      </c>
      <c r="T68" s="150">
        <v>2.2862558172688265</v>
      </c>
      <c r="U68" s="150">
        <v>1.6987359818486187E-3</v>
      </c>
      <c r="V68" s="150">
        <v>0</v>
      </c>
      <c r="W68" s="899"/>
      <c r="X68" s="150">
        <f t="shared" si="0"/>
        <v>0.42</v>
      </c>
      <c r="Y68" s="150">
        <f t="shared" si="1"/>
        <v>1.05</v>
      </c>
      <c r="Z68" s="150">
        <f t="shared" si="2"/>
        <v>0.01</v>
      </c>
      <c r="AA68" s="150">
        <f t="shared" si="3"/>
        <v>0.02</v>
      </c>
      <c r="AB68" s="150">
        <f t="shared" si="4"/>
        <v>0.02</v>
      </c>
      <c r="AC68" s="150">
        <f t="shared" si="5"/>
        <v>1.24</v>
      </c>
      <c r="AD68" s="150">
        <f t="shared" si="6"/>
        <v>0.56000000000000005</v>
      </c>
      <c r="AE68" s="150">
        <f t="shared" si="7"/>
        <v>1.43</v>
      </c>
      <c r="AF68" s="150">
        <f t="shared" si="8"/>
        <v>0.14000000000000001</v>
      </c>
      <c r="AG68" s="150">
        <f t="shared" si="9"/>
        <v>1.23</v>
      </c>
      <c r="AH68" s="150">
        <f t="shared" si="10"/>
        <v>1.1399999999999999</v>
      </c>
      <c r="AI68" s="150">
        <f t="shared" si="11"/>
        <v>0.01</v>
      </c>
      <c r="AJ68" s="150">
        <f t="shared" si="12"/>
        <v>0.01</v>
      </c>
      <c r="AK68" s="150">
        <f t="shared" si="13"/>
        <v>7.3</v>
      </c>
      <c r="AL68" s="150">
        <f t="shared" si="14"/>
        <v>2.29</v>
      </c>
      <c r="AM68" s="150">
        <f t="shared" si="15"/>
        <v>0.01</v>
      </c>
      <c r="AN68" s="150" t="str">
        <f t="shared" si="16"/>
        <v>NC</v>
      </c>
    </row>
    <row r="69" spans="1:40" x14ac:dyDescent="0.3">
      <c r="A69" s="351">
        <v>116</v>
      </c>
      <c r="B69" s="352" t="s">
        <v>923</v>
      </c>
      <c r="C69" s="352" t="s">
        <v>39</v>
      </c>
      <c r="D69" s="351" t="s">
        <v>1646</v>
      </c>
      <c r="E69" s="355" t="s">
        <v>925</v>
      </c>
      <c r="F69" s="355">
        <v>0.35162700771465971</v>
      </c>
      <c r="G69" s="355">
        <v>0.11444963746620203</v>
      </c>
      <c r="H69" s="355">
        <v>1.6139677862853666E-4</v>
      </c>
      <c r="I69" s="355">
        <v>1.6005691028926121E-2</v>
      </c>
      <c r="J69" s="355">
        <v>8.180590384768734E-3</v>
      </c>
      <c r="K69" s="355">
        <v>1.2336022528420179</v>
      </c>
      <c r="L69" s="355">
        <v>9.1298386156783623E-2</v>
      </c>
      <c r="M69" s="355">
        <v>0.52341419292614244</v>
      </c>
      <c r="N69" s="355">
        <v>0.13576191722615477</v>
      </c>
      <c r="O69" s="355">
        <v>0.2407178114716666</v>
      </c>
      <c r="P69" s="355">
        <v>0</v>
      </c>
      <c r="Q69" s="355">
        <v>5.3032232131128279E-3</v>
      </c>
      <c r="R69" s="355">
        <v>2.6739239462889725E-3</v>
      </c>
      <c r="S69" s="355">
        <v>7.2879874870821464</v>
      </c>
      <c r="T69" s="355">
        <v>0.24632101025963124</v>
      </c>
      <c r="U69" s="355">
        <v>1.6324896968148543E-3</v>
      </c>
      <c r="V69" s="355">
        <v>0</v>
      </c>
      <c r="W69" s="899"/>
      <c r="X69" s="355">
        <f t="shared" si="0"/>
        <v>0.35</v>
      </c>
      <c r="Y69" s="355">
        <f t="shared" si="1"/>
        <v>0.11</v>
      </c>
      <c r="Z69" s="355">
        <f t="shared" si="2"/>
        <v>0.01</v>
      </c>
      <c r="AA69" s="355">
        <f t="shared" si="3"/>
        <v>0.02</v>
      </c>
      <c r="AB69" s="355">
        <f t="shared" si="4"/>
        <v>0.01</v>
      </c>
      <c r="AC69" s="355">
        <f t="shared" si="5"/>
        <v>1.23</v>
      </c>
      <c r="AD69" s="355">
        <f t="shared" si="6"/>
        <v>0.09</v>
      </c>
      <c r="AE69" s="355">
        <f t="shared" si="7"/>
        <v>0.52</v>
      </c>
      <c r="AF69" s="355">
        <f t="shared" si="8"/>
        <v>0.14000000000000001</v>
      </c>
      <c r="AG69" s="355">
        <f t="shared" si="9"/>
        <v>0.24</v>
      </c>
      <c r="AH69" s="355" t="str">
        <f t="shared" si="10"/>
        <v>NC</v>
      </c>
      <c r="AI69" s="355">
        <f t="shared" si="11"/>
        <v>0.01</v>
      </c>
      <c r="AJ69" s="355">
        <f t="shared" si="12"/>
        <v>0.01</v>
      </c>
      <c r="AK69" s="355">
        <f t="shared" si="13"/>
        <v>7.29</v>
      </c>
      <c r="AL69" s="355">
        <f t="shared" si="14"/>
        <v>0.25</v>
      </c>
      <c r="AM69" s="355">
        <f t="shared" si="15"/>
        <v>0.01</v>
      </c>
      <c r="AN69" s="355" t="str">
        <f t="shared" si="16"/>
        <v>NC</v>
      </c>
    </row>
    <row r="70" spans="1:40" ht="26" x14ac:dyDescent="0.3">
      <c r="A70" s="292">
        <v>118</v>
      </c>
      <c r="B70" s="391" t="s">
        <v>923</v>
      </c>
      <c r="C70" s="391" t="s">
        <v>48</v>
      </c>
      <c r="D70" s="292" t="s">
        <v>1645</v>
      </c>
      <c r="E70" s="392" t="s">
        <v>925</v>
      </c>
      <c r="F70" s="392">
        <v>4.2673180547895585E-4</v>
      </c>
      <c r="G70" s="392">
        <v>1.3889519109975971E-4</v>
      </c>
      <c r="H70" s="392">
        <v>1.958698769763794E-7</v>
      </c>
      <c r="I70" s="392">
        <v>1.9424382316657908E-5</v>
      </c>
      <c r="J70" s="392">
        <v>9.9279009523892382E-6</v>
      </c>
      <c r="K70" s="392">
        <v>1.4970901126723512E-3</v>
      </c>
      <c r="L70" s="392">
        <v>4.6344358455220098E-4</v>
      </c>
      <c r="M70" s="392">
        <v>0</v>
      </c>
      <c r="N70" s="392">
        <v>1.6475960828416837E-4</v>
      </c>
      <c r="O70" s="392">
        <v>2.9213326634910984E-4</v>
      </c>
      <c r="P70" s="392">
        <v>0</v>
      </c>
      <c r="Q70" s="392">
        <v>6.4359505013505173E-6</v>
      </c>
      <c r="R70" s="392">
        <v>3.2450533328749657E-6</v>
      </c>
      <c r="S70" s="392">
        <v>8.8446450085948349E-3</v>
      </c>
      <c r="T70" s="392">
        <v>0</v>
      </c>
      <c r="U70" s="392">
        <v>1.981176816522881E-6</v>
      </c>
      <c r="V70" s="392">
        <v>0</v>
      </c>
      <c r="W70" s="899"/>
      <c r="X70" s="392">
        <f t="shared" ref="X70:X133" si="17">IF(F70="-","-",IF(F70="NC","NC",IF(F70=0,"NC",IF(F70&lt;0.01,0.01,ROUND(F70,2)))))</f>
        <v>0.01</v>
      </c>
      <c r="Y70" s="392">
        <f t="shared" ref="Y70:Y133" si="18">IF(G70="-","-",IF(G70="NC","NC",IF(G70=0,"NC",IF(G70&lt;0.01,0.01,ROUND(G70,2)))))</f>
        <v>0.01</v>
      </c>
      <c r="Z70" s="392">
        <f t="shared" ref="Z70:Z133" si="19">IF(H70="-","-",IF(H70="NC","NC",IF(H70=0,"NC",IF(H70&lt;0.01,0.01,ROUND(H70,2)))))</f>
        <v>0.01</v>
      </c>
      <c r="AA70" s="392">
        <f t="shared" ref="AA70:AA133" si="20">IF(I70="-","-",IF(I70="NC","NC",IF(I70=0,"NC",IF(I70&lt;0.01,0.01,ROUND(I70,2)))))</f>
        <v>0.01</v>
      </c>
      <c r="AB70" s="392">
        <f t="shared" ref="AB70:AB133" si="21">IF(J70="-","-",IF(J70="NC","NC",IF(J70=0,"NC",IF(J70&lt;0.01,0.01,ROUND(J70,2)))))</f>
        <v>0.01</v>
      </c>
      <c r="AC70" s="392">
        <f t="shared" ref="AC70:AC133" si="22">IF(K70="-","-",IF(K70="NC","NC",IF(K70=0,"NC",IF(K70&lt;0.01,0.01,ROUND(K70,2)))))</f>
        <v>0.01</v>
      </c>
      <c r="AD70" s="392">
        <f t="shared" ref="AD70:AD133" si="23">IF(L70="-","-",IF(L70="NC","NC",IF(L70=0,"NC",IF(L70&lt;0.01,0.01,ROUND(L70,2)))))</f>
        <v>0.01</v>
      </c>
      <c r="AE70" s="392" t="str">
        <f t="shared" ref="AE70:AE133" si="24">IF(M70="-","-",IF(M70="NC","NC",IF(M70=0,"NC",IF(M70&lt;0.01,0.01,ROUND(M70,2)))))</f>
        <v>NC</v>
      </c>
      <c r="AF70" s="392">
        <f t="shared" ref="AF70:AF133" si="25">IF(N70="-","-",IF(N70="NC","NC",IF(N70=0,"NC",IF(N70&lt;0.01,0.01,ROUND(N70,2)))))</f>
        <v>0.01</v>
      </c>
      <c r="AG70" s="392">
        <f t="shared" ref="AG70:AG133" si="26">IF(O70="-","-",IF(O70="NC","NC",IF(O70=0,"NC",IF(O70&lt;0.01,0.01,ROUND(O70,2)))))</f>
        <v>0.01</v>
      </c>
      <c r="AH70" s="392" t="str">
        <f t="shared" ref="AH70:AH133" si="27">IF(P70="-","-",IF(P70="NC","NC",IF(P70=0,"NC",IF(P70&lt;0.01,0.01,ROUND(P70,2)))))</f>
        <v>NC</v>
      </c>
      <c r="AI70" s="392">
        <f t="shared" ref="AI70:AI133" si="28">IF(Q70="-","-",IF(Q70="NC","NC",IF(Q70=0,"NC",IF(Q70&lt;0.01,0.01,ROUND(Q70,2)))))</f>
        <v>0.01</v>
      </c>
      <c r="AJ70" s="392">
        <f t="shared" ref="AJ70:AJ133" si="29">IF(R70="-","-",IF(R70="NC","NC",IF(R70=0,"NC",IF(R70&lt;0.01,0.01,ROUND(R70,2)))))</f>
        <v>0.01</v>
      </c>
      <c r="AK70" s="392">
        <f t="shared" ref="AK70:AK133" si="30">IF(S70="-","-",IF(S70="NC","NC",IF(S70=0,"NC",IF(S70&lt;0.01,0.01,ROUND(S70,2)))))</f>
        <v>0.01</v>
      </c>
      <c r="AL70" s="392" t="str">
        <f t="shared" ref="AL70:AL133" si="31">IF(T70="-","-",IF(T70="NC","NC",IF(T70=0,"NC",IF(T70&lt;0.01,0.01,ROUND(T70,2)))))</f>
        <v>NC</v>
      </c>
      <c r="AM70" s="392">
        <f t="shared" ref="AM70:AM133" si="32">IF(U70="-","-",IF(U70="NC","NC",IF(U70=0,"NC",IF(U70&lt;0.01,0.01,ROUND(U70,2)))))</f>
        <v>0.01</v>
      </c>
      <c r="AN70" s="392" t="str">
        <f t="shared" ref="AN70:AN133" si="33">IF(V70="-","-",IF(V70="NC","NC",IF(V70=0,"NC",IF(V70&lt;0.01,0.01,ROUND(V70,2)))))</f>
        <v>NC</v>
      </c>
    </row>
    <row r="71" spans="1:40" x14ac:dyDescent="0.3">
      <c r="A71" s="171">
        <v>120</v>
      </c>
      <c r="B71" s="849" t="s">
        <v>923</v>
      </c>
      <c r="C71" s="856" t="s">
        <v>68</v>
      </c>
      <c r="D71" s="863" t="s">
        <v>1643</v>
      </c>
      <c r="E71" s="870" t="s">
        <v>925</v>
      </c>
      <c r="F71" s="870">
        <v>7.1979342857725143E-2</v>
      </c>
      <c r="G71" s="870">
        <v>0.93131924618221862</v>
      </c>
      <c r="H71" s="870">
        <v>2.0705016500276417E-3</v>
      </c>
      <c r="I71" s="870">
        <v>3.8409358450525112E-3</v>
      </c>
      <c r="J71" s="870">
        <v>8.3559469633540003E-3</v>
      </c>
      <c r="K71" s="870">
        <v>1.4382745020483118E-3</v>
      </c>
      <c r="L71" s="870">
        <v>0.47012009996807758</v>
      </c>
      <c r="M71" s="870">
        <v>0.90924867490921479</v>
      </c>
      <c r="N71" s="870">
        <v>9.5346327351281536E-4</v>
      </c>
      <c r="O71" s="870">
        <v>0.98824208999767216</v>
      </c>
      <c r="P71" s="870">
        <v>1.139263052069466</v>
      </c>
      <c r="Q71" s="870">
        <v>0</v>
      </c>
      <c r="R71" s="870">
        <v>5.2686252419168107E-4</v>
      </c>
      <c r="S71" s="870">
        <v>4.8774206018015599E-4</v>
      </c>
      <c r="T71" s="870">
        <v>2.0399348070091952</v>
      </c>
      <c r="U71" s="870">
        <v>6.42651082172416E-5</v>
      </c>
      <c r="V71" s="870">
        <v>0</v>
      </c>
      <c r="W71" s="899"/>
      <c r="X71" s="870">
        <f t="shared" si="17"/>
        <v>7.0000000000000007E-2</v>
      </c>
      <c r="Y71" s="870">
        <f t="shared" si="18"/>
        <v>0.93</v>
      </c>
      <c r="Z71" s="870">
        <f t="shared" si="19"/>
        <v>0.01</v>
      </c>
      <c r="AA71" s="870">
        <f t="shared" si="20"/>
        <v>0.01</v>
      </c>
      <c r="AB71" s="870">
        <f t="shared" si="21"/>
        <v>0.01</v>
      </c>
      <c r="AC71" s="870">
        <f t="shared" si="22"/>
        <v>0.01</v>
      </c>
      <c r="AD71" s="870">
        <f t="shared" si="23"/>
        <v>0.47</v>
      </c>
      <c r="AE71" s="870">
        <f t="shared" si="24"/>
        <v>0.91</v>
      </c>
      <c r="AF71" s="870">
        <f t="shared" si="25"/>
        <v>0.01</v>
      </c>
      <c r="AG71" s="870">
        <f t="shared" si="26"/>
        <v>0.99</v>
      </c>
      <c r="AH71" s="870">
        <f t="shared" si="27"/>
        <v>1.1399999999999999</v>
      </c>
      <c r="AI71" s="870" t="str">
        <f t="shared" si="28"/>
        <v>NC</v>
      </c>
      <c r="AJ71" s="870">
        <f t="shared" si="29"/>
        <v>0.01</v>
      </c>
      <c r="AK71" s="870">
        <f t="shared" si="30"/>
        <v>0.01</v>
      </c>
      <c r="AL71" s="870">
        <f t="shared" si="31"/>
        <v>2.04</v>
      </c>
      <c r="AM71" s="870">
        <f t="shared" si="32"/>
        <v>0.01</v>
      </c>
      <c r="AN71" s="870" t="str">
        <f t="shared" si="33"/>
        <v>NC</v>
      </c>
    </row>
    <row r="72" spans="1:40" x14ac:dyDescent="0.3">
      <c r="A72" s="138">
        <v>121</v>
      </c>
      <c r="B72" s="138" t="s">
        <v>923</v>
      </c>
      <c r="C72" s="139" t="s">
        <v>1732</v>
      </c>
      <c r="D72" s="138" t="s">
        <v>1733</v>
      </c>
      <c r="E72" s="141" t="s">
        <v>275</v>
      </c>
      <c r="F72" s="141" t="s">
        <v>275</v>
      </c>
      <c r="G72" s="142" t="s">
        <v>275</v>
      </c>
      <c r="H72" s="141" t="s">
        <v>275</v>
      </c>
      <c r="I72" s="141" t="s">
        <v>275</v>
      </c>
      <c r="J72" s="141" t="s">
        <v>275</v>
      </c>
      <c r="K72" s="141" t="s">
        <v>275</v>
      </c>
      <c r="L72" s="141" t="s">
        <v>275</v>
      </c>
      <c r="M72" s="141" t="s">
        <v>275</v>
      </c>
      <c r="N72" s="141" t="s">
        <v>275</v>
      </c>
      <c r="O72" s="141" t="s">
        <v>275</v>
      </c>
      <c r="P72" s="141" t="s">
        <v>275</v>
      </c>
      <c r="Q72" s="141" t="s">
        <v>275</v>
      </c>
      <c r="R72" s="141" t="s">
        <v>275</v>
      </c>
      <c r="S72" s="141" t="s">
        <v>275</v>
      </c>
      <c r="T72" s="141" t="s">
        <v>275</v>
      </c>
      <c r="U72" s="141" t="s">
        <v>275</v>
      </c>
      <c r="V72" s="141" t="s">
        <v>275</v>
      </c>
      <c r="W72" s="899"/>
      <c r="X72" s="141" t="str">
        <f t="shared" si="17"/>
        <v>-</v>
      </c>
      <c r="Y72" s="142" t="str">
        <f t="shared" si="18"/>
        <v>-</v>
      </c>
      <c r="Z72" s="141" t="str">
        <f t="shared" si="19"/>
        <v>-</v>
      </c>
      <c r="AA72" s="141" t="str">
        <f t="shared" si="20"/>
        <v>-</v>
      </c>
      <c r="AB72" s="141" t="str">
        <f t="shared" si="21"/>
        <v>-</v>
      </c>
      <c r="AC72" s="141" t="str">
        <f t="shared" si="22"/>
        <v>-</v>
      </c>
      <c r="AD72" s="141" t="str">
        <f t="shared" si="23"/>
        <v>-</v>
      </c>
      <c r="AE72" s="141" t="str">
        <f t="shared" si="24"/>
        <v>-</v>
      </c>
      <c r="AF72" s="141" t="str">
        <f t="shared" si="25"/>
        <v>-</v>
      </c>
      <c r="AG72" s="141" t="str">
        <f t="shared" si="26"/>
        <v>-</v>
      </c>
      <c r="AH72" s="141" t="str">
        <f t="shared" si="27"/>
        <v>-</v>
      </c>
      <c r="AI72" s="141" t="str">
        <f t="shared" si="28"/>
        <v>-</v>
      </c>
      <c r="AJ72" s="141" t="str">
        <f t="shared" si="29"/>
        <v>-</v>
      </c>
      <c r="AK72" s="141" t="str">
        <f t="shared" si="30"/>
        <v>-</v>
      </c>
      <c r="AL72" s="141" t="str">
        <f t="shared" si="31"/>
        <v>-</v>
      </c>
      <c r="AM72" s="141" t="str">
        <f t="shared" si="32"/>
        <v>-</v>
      </c>
      <c r="AN72" s="141" t="str">
        <f t="shared" si="33"/>
        <v>-</v>
      </c>
    </row>
    <row r="73" spans="1:40" ht="26" x14ac:dyDescent="0.3">
      <c r="A73" s="145">
        <v>122</v>
      </c>
      <c r="B73" s="146" t="s">
        <v>923</v>
      </c>
      <c r="C73" s="146" t="s">
        <v>1712</v>
      </c>
      <c r="D73" s="145" t="s">
        <v>3252</v>
      </c>
      <c r="E73" s="150" t="s">
        <v>925</v>
      </c>
      <c r="F73" s="150">
        <v>0.52579824030939715</v>
      </c>
      <c r="G73" s="150">
        <v>1.3110875079574869</v>
      </c>
      <c r="H73" s="150">
        <v>0.39541107397921182</v>
      </c>
      <c r="I73" s="150">
        <v>1.6557371494099571</v>
      </c>
      <c r="J73" s="150">
        <v>4.8102126186010173E-4</v>
      </c>
      <c r="K73" s="150">
        <v>0.99431023118429196</v>
      </c>
      <c r="L73" s="150">
        <v>1.3085063772175669</v>
      </c>
      <c r="M73" s="150">
        <v>5.5018666729178829</v>
      </c>
      <c r="N73" s="150">
        <v>7.0509792632813631E-5</v>
      </c>
      <c r="O73" s="150">
        <v>2.568988019129308</v>
      </c>
      <c r="P73" s="150">
        <v>0.81954038663838991</v>
      </c>
      <c r="Q73" s="150">
        <v>2.1483152253631408</v>
      </c>
      <c r="R73" s="150">
        <v>0.81861817878979826</v>
      </c>
      <c r="S73" s="150">
        <v>4.0455859896117143</v>
      </c>
      <c r="T73" s="150">
        <v>5.9357266308283698</v>
      </c>
      <c r="U73" s="150">
        <v>0.43081408003709404</v>
      </c>
      <c r="V73" s="150">
        <v>2.6608435628092608</v>
      </c>
      <c r="W73" s="899"/>
      <c r="X73" s="150">
        <f t="shared" si="17"/>
        <v>0.53</v>
      </c>
      <c r="Y73" s="150">
        <f t="shared" si="18"/>
        <v>1.31</v>
      </c>
      <c r="Z73" s="150">
        <f t="shared" si="19"/>
        <v>0.4</v>
      </c>
      <c r="AA73" s="150">
        <f t="shared" si="20"/>
        <v>1.66</v>
      </c>
      <c r="AB73" s="150">
        <f t="shared" si="21"/>
        <v>0.01</v>
      </c>
      <c r="AC73" s="150">
        <f t="shared" si="22"/>
        <v>0.99</v>
      </c>
      <c r="AD73" s="150">
        <f t="shared" si="23"/>
        <v>1.31</v>
      </c>
      <c r="AE73" s="150">
        <f t="shared" si="24"/>
        <v>5.5</v>
      </c>
      <c r="AF73" s="150">
        <f t="shared" si="25"/>
        <v>0.01</v>
      </c>
      <c r="AG73" s="150">
        <f t="shared" si="26"/>
        <v>2.57</v>
      </c>
      <c r="AH73" s="150">
        <f t="shared" si="27"/>
        <v>0.82</v>
      </c>
      <c r="AI73" s="150">
        <f t="shared" si="28"/>
        <v>2.15</v>
      </c>
      <c r="AJ73" s="150">
        <f t="shared" si="29"/>
        <v>0.82</v>
      </c>
      <c r="AK73" s="150">
        <f t="shared" si="30"/>
        <v>4.05</v>
      </c>
      <c r="AL73" s="150">
        <f t="shared" si="31"/>
        <v>5.94</v>
      </c>
      <c r="AM73" s="150">
        <f t="shared" si="32"/>
        <v>0.43</v>
      </c>
      <c r="AN73" s="150">
        <f t="shared" si="33"/>
        <v>2.66</v>
      </c>
    </row>
    <row r="74" spans="1:40" x14ac:dyDescent="0.3">
      <c r="A74" s="165">
        <v>123</v>
      </c>
      <c r="B74" s="166" t="s">
        <v>923</v>
      </c>
      <c r="C74" s="293" t="s">
        <v>40</v>
      </c>
      <c r="D74" s="187" t="s">
        <v>1662</v>
      </c>
      <c r="E74" s="170" t="s">
        <v>925</v>
      </c>
      <c r="F74" s="170">
        <v>3.7380325136763468E-3</v>
      </c>
      <c r="G74" s="170">
        <v>2.6266678240506273E-2</v>
      </c>
      <c r="H74" s="170">
        <v>1.2459596128331772E-5</v>
      </c>
      <c r="I74" s="170">
        <v>3.4385963551171705E-4</v>
      </c>
      <c r="J74" s="170">
        <v>3.9485036778526717E-4</v>
      </c>
      <c r="K74" s="170">
        <v>2.1908540908638031E-5</v>
      </c>
      <c r="L74" s="170">
        <v>3.7069197293744555E-2</v>
      </c>
      <c r="M74" s="170">
        <v>0.23420325686507218</v>
      </c>
      <c r="N74" s="170">
        <v>6.0581326392825366E-5</v>
      </c>
      <c r="O74" s="170">
        <v>0.83271157955351827</v>
      </c>
      <c r="P74" s="170">
        <v>0.32797950933972381</v>
      </c>
      <c r="Q74" s="170">
        <v>0</v>
      </c>
      <c r="R74" s="170">
        <v>0</v>
      </c>
      <c r="S74" s="170">
        <v>0</v>
      </c>
      <c r="T74" s="170">
        <v>0.20010037441181863</v>
      </c>
      <c r="U74" s="170">
        <v>0</v>
      </c>
      <c r="V74" s="170">
        <v>0</v>
      </c>
      <c r="W74" s="899"/>
      <c r="X74" s="170">
        <f t="shared" si="17"/>
        <v>0.01</v>
      </c>
      <c r="Y74" s="170">
        <f t="shared" si="18"/>
        <v>0.03</v>
      </c>
      <c r="Z74" s="170">
        <f t="shared" si="19"/>
        <v>0.01</v>
      </c>
      <c r="AA74" s="170">
        <f t="shared" si="20"/>
        <v>0.01</v>
      </c>
      <c r="AB74" s="170">
        <f t="shared" si="21"/>
        <v>0.01</v>
      </c>
      <c r="AC74" s="170">
        <f t="shared" si="22"/>
        <v>0.01</v>
      </c>
      <c r="AD74" s="170">
        <f t="shared" si="23"/>
        <v>0.04</v>
      </c>
      <c r="AE74" s="170">
        <f t="shared" si="24"/>
        <v>0.23</v>
      </c>
      <c r="AF74" s="170">
        <f t="shared" si="25"/>
        <v>0.01</v>
      </c>
      <c r="AG74" s="170">
        <f t="shared" si="26"/>
        <v>0.83</v>
      </c>
      <c r="AH74" s="170">
        <f t="shared" si="27"/>
        <v>0.33</v>
      </c>
      <c r="AI74" s="170" t="str">
        <f t="shared" si="28"/>
        <v>NC</v>
      </c>
      <c r="AJ74" s="170" t="str">
        <f t="shared" si="29"/>
        <v>NC</v>
      </c>
      <c r="AK74" s="170" t="str">
        <f t="shared" si="30"/>
        <v>NC</v>
      </c>
      <c r="AL74" s="170">
        <f t="shared" si="31"/>
        <v>0.2</v>
      </c>
      <c r="AM74" s="170" t="str">
        <f t="shared" si="32"/>
        <v>NC</v>
      </c>
      <c r="AN74" s="170" t="str">
        <f t="shared" si="33"/>
        <v>NC</v>
      </c>
    </row>
    <row r="75" spans="1:40" x14ac:dyDescent="0.3">
      <c r="A75" s="165">
        <v>125</v>
      </c>
      <c r="B75" s="166" t="s">
        <v>923</v>
      </c>
      <c r="C75" s="293" t="s">
        <v>46</v>
      </c>
      <c r="D75" s="187" t="s">
        <v>3253</v>
      </c>
      <c r="E75" s="170" t="s">
        <v>925</v>
      </c>
      <c r="F75" s="170">
        <v>1.5918859242861121E-2</v>
      </c>
      <c r="G75" s="170">
        <v>0.73582047152149344</v>
      </c>
      <c r="H75" s="170">
        <v>6.5581153098267044E-4</v>
      </c>
      <c r="I75" s="170">
        <v>3.2284703689414121E-2</v>
      </c>
      <c r="J75" s="170">
        <v>7.9492607172687878E-5</v>
      </c>
      <c r="K75" s="170">
        <v>1.1542327986715012E-3</v>
      </c>
      <c r="L75" s="170">
        <v>0.47512287923122326</v>
      </c>
      <c r="M75" s="170">
        <v>4.2260067143584692</v>
      </c>
      <c r="N75" s="170">
        <v>0</v>
      </c>
      <c r="O75" s="170">
        <v>1.5105689558122035</v>
      </c>
      <c r="P75" s="170">
        <v>0.49156087729866604</v>
      </c>
      <c r="Q75" s="170">
        <v>0</v>
      </c>
      <c r="R75" s="170">
        <v>1.9445941091712693E-3</v>
      </c>
      <c r="S75" s="170">
        <v>0</v>
      </c>
      <c r="T75" s="170">
        <v>0.73734472074882962</v>
      </c>
      <c r="U75" s="170">
        <v>0</v>
      </c>
      <c r="V75" s="170">
        <v>0</v>
      </c>
      <c r="W75" s="899"/>
      <c r="X75" s="170">
        <f t="shared" si="17"/>
        <v>0.02</v>
      </c>
      <c r="Y75" s="170">
        <f t="shared" si="18"/>
        <v>0.74</v>
      </c>
      <c r="Z75" s="170">
        <f t="shared" si="19"/>
        <v>0.01</v>
      </c>
      <c r="AA75" s="170">
        <f t="shared" si="20"/>
        <v>0.03</v>
      </c>
      <c r="AB75" s="170">
        <f t="shared" si="21"/>
        <v>0.01</v>
      </c>
      <c r="AC75" s="170">
        <f t="shared" si="22"/>
        <v>0.01</v>
      </c>
      <c r="AD75" s="170">
        <f t="shared" si="23"/>
        <v>0.48</v>
      </c>
      <c r="AE75" s="170">
        <f t="shared" si="24"/>
        <v>4.2300000000000004</v>
      </c>
      <c r="AF75" s="170" t="str">
        <f t="shared" si="25"/>
        <v>NC</v>
      </c>
      <c r="AG75" s="170">
        <f t="shared" si="26"/>
        <v>1.51</v>
      </c>
      <c r="AH75" s="170">
        <f t="shared" si="27"/>
        <v>0.49</v>
      </c>
      <c r="AI75" s="170" t="str">
        <f t="shared" si="28"/>
        <v>NC</v>
      </c>
      <c r="AJ75" s="170">
        <f t="shared" si="29"/>
        <v>0.01</v>
      </c>
      <c r="AK75" s="170" t="str">
        <f t="shared" si="30"/>
        <v>NC</v>
      </c>
      <c r="AL75" s="170">
        <f t="shared" si="31"/>
        <v>0.74</v>
      </c>
      <c r="AM75" s="170" t="str">
        <f t="shared" si="32"/>
        <v>NC</v>
      </c>
      <c r="AN75" s="170" t="str">
        <f t="shared" si="33"/>
        <v>NC</v>
      </c>
    </row>
    <row r="76" spans="1:40" x14ac:dyDescent="0.3">
      <c r="A76" s="165">
        <v>126</v>
      </c>
      <c r="B76" s="166" t="s">
        <v>923</v>
      </c>
      <c r="C76" s="293" t="s">
        <v>53</v>
      </c>
      <c r="D76" s="187" t="s">
        <v>3254</v>
      </c>
      <c r="E76" s="170" t="s">
        <v>925</v>
      </c>
      <c r="F76" s="170">
        <v>2.6714431908122062E-5</v>
      </c>
      <c r="G76" s="170">
        <v>0.23660846249671103</v>
      </c>
      <c r="H76" s="170">
        <v>0</v>
      </c>
      <c r="I76" s="170">
        <v>1.104373018565218E-3</v>
      </c>
      <c r="J76" s="170">
        <v>6.6782869021466597E-6</v>
      </c>
      <c r="K76" s="170">
        <v>0</v>
      </c>
      <c r="L76" s="170">
        <v>3.1757221681136372E-2</v>
      </c>
      <c r="M76" s="170">
        <v>1.0416567016943417</v>
      </c>
      <c r="N76" s="170">
        <v>9.9284662399882697E-6</v>
      </c>
      <c r="O76" s="170">
        <v>0.22570748376358649</v>
      </c>
      <c r="P76" s="170">
        <v>0</v>
      </c>
      <c r="Q76" s="170">
        <v>0</v>
      </c>
      <c r="R76" s="170">
        <v>0</v>
      </c>
      <c r="S76" s="170">
        <v>0</v>
      </c>
      <c r="T76" s="170">
        <v>0.12483581989743253</v>
      </c>
      <c r="U76" s="170">
        <v>0</v>
      </c>
      <c r="V76" s="170">
        <v>0</v>
      </c>
      <c r="W76" s="899"/>
      <c r="X76" s="170">
        <f t="shared" si="17"/>
        <v>0.01</v>
      </c>
      <c r="Y76" s="170">
        <f t="shared" si="18"/>
        <v>0.24</v>
      </c>
      <c r="Z76" s="170" t="str">
        <f t="shared" si="19"/>
        <v>NC</v>
      </c>
      <c r="AA76" s="170">
        <f t="shared" si="20"/>
        <v>0.01</v>
      </c>
      <c r="AB76" s="170">
        <f t="shared" si="21"/>
        <v>0.01</v>
      </c>
      <c r="AC76" s="170" t="str">
        <f t="shared" si="22"/>
        <v>NC</v>
      </c>
      <c r="AD76" s="170">
        <f t="shared" si="23"/>
        <v>0.03</v>
      </c>
      <c r="AE76" s="170">
        <f t="shared" si="24"/>
        <v>1.04</v>
      </c>
      <c r="AF76" s="170">
        <f t="shared" si="25"/>
        <v>0.01</v>
      </c>
      <c r="AG76" s="170">
        <f t="shared" si="26"/>
        <v>0.23</v>
      </c>
      <c r="AH76" s="170" t="str">
        <f t="shared" si="27"/>
        <v>NC</v>
      </c>
      <c r="AI76" s="170" t="str">
        <f t="shared" si="28"/>
        <v>NC</v>
      </c>
      <c r="AJ76" s="170" t="str">
        <f t="shared" si="29"/>
        <v>NC</v>
      </c>
      <c r="AK76" s="170" t="str">
        <f t="shared" si="30"/>
        <v>NC</v>
      </c>
      <c r="AL76" s="170">
        <f t="shared" si="31"/>
        <v>0.12</v>
      </c>
      <c r="AM76" s="170" t="str">
        <f t="shared" si="32"/>
        <v>NC</v>
      </c>
      <c r="AN76" s="170" t="str">
        <f t="shared" si="33"/>
        <v>NC</v>
      </c>
    </row>
    <row r="77" spans="1:40" x14ac:dyDescent="0.3">
      <c r="A77" s="351">
        <v>129</v>
      </c>
      <c r="B77" s="352" t="s">
        <v>923</v>
      </c>
      <c r="C77" s="851" t="s">
        <v>1588</v>
      </c>
      <c r="D77" s="846" t="s">
        <v>1692</v>
      </c>
      <c r="E77" s="355" t="s">
        <v>925</v>
      </c>
      <c r="F77" s="355">
        <v>0.50611463412095159</v>
      </c>
      <c r="G77" s="355">
        <v>0.31239189569877601</v>
      </c>
      <c r="H77" s="355">
        <v>0.39474280285210084</v>
      </c>
      <c r="I77" s="355">
        <v>1.622004213066466</v>
      </c>
      <c r="J77" s="355">
        <v>0</v>
      </c>
      <c r="K77" s="355">
        <v>0.99313408984471185</v>
      </c>
      <c r="L77" s="355">
        <v>0.76455707901146286</v>
      </c>
      <c r="M77" s="355">
        <v>0</v>
      </c>
      <c r="N77" s="355">
        <v>0</v>
      </c>
      <c r="O77" s="355">
        <v>0</v>
      </c>
      <c r="P77" s="355">
        <v>0</v>
      </c>
      <c r="Q77" s="355">
        <v>2.1483152253631408</v>
      </c>
      <c r="R77" s="355">
        <v>0.81667358468062701</v>
      </c>
      <c r="S77" s="355">
        <v>4.0455859896117143</v>
      </c>
      <c r="T77" s="355">
        <v>4.8734457157702886</v>
      </c>
      <c r="U77" s="355">
        <v>0.43081408003709404</v>
      </c>
      <c r="V77" s="355">
        <v>2.6608435628092608</v>
      </c>
      <c r="W77" s="899"/>
      <c r="X77" s="355">
        <f t="shared" si="17"/>
        <v>0.51</v>
      </c>
      <c r="Y77" s="355">
        <f t="shared" si="18"/>
        <v>0.31</v>
      </c>
      <c r="Z77" s="355">
        <f t="shared" si="19"/>
        <v>0.39</v>
      </c>
      <c r="AA77" s="355">
        <f t="shared" si="20"/>
        <v>1.62</v>
      </c>
      <c r="AB77" s="355" t="str">
        <f t="shared" si="21"/>
        <v>NC</v>
      </c>
      <c r="AC77" s="355">
        <f t="shared" si="22"/>
        <v>0.99</v>
      </c>
      <c r="AD77" s="355">
        <f t="shared" si="23"/>
        <v>0.76</v>
      </c>
      <c r="AE77" s="355" t="str">
        <f t="shared" si="24"/>
        <v>NC</v>
      </c>
      <c r="AF77" s="355" t="str">
        <f t="shared" si="25"/>
        <v>NC</v>
      </c>
      <c r="AG77" s="355" t="str">
        <f t="shared" si="26"/>
        <v>NC</v>
      </c>
      <c r="AH77" s="355" t="str">
        <f t="shared" si="27"/>
        <v>NC</v>
      </c>
      <c r="AI77" s="355">
        <f t="shared" si="28"/>
        <v>2.15</v>
      </c>
      <c r="AJ77" s="355">
        <f t="shared" si="29"/>
        <v>0.82</v>
      </c>
      <c r="AK77" s="355">
        <f t="shared" si="30"/>
        <v>4.05</v>
      </c>
      <c r="AL77" s="355">
        <f t="shared" si="31"/>
        <v>4.87</v>
      </c>
      <c r="AM77" s="355">
        <f t="shared" si="32"/>
        <v>0.43</v>
      </c>
      <c r="AN77" s="355">
        <f t="shared" si="33"/>
        <v>2.66</v>
      </c>
    </row>
    <row r="78" spans="1:40" x14ac:dyDescent="0.3">
      <c r="A78" s="173">
        <v>131</v>
      </c>
      <c r="B78" s="173" t="s">
        <v>923</v>
      </c>
      <c r="C78" s="940" t="s">
        <v>1735</v>
      </c>
      <c r="D78" s="173" t="s">
        <v>1736</v>
      </c>
      <c r="E78" s="935" t="s">
        <v>275</v>
      </c>
      <c r="F78" s="935" t="s">
        <v>275</v>
      </c>
      <c r="G78" s="936" t="s">
        <v>275</v>
      </c>
      <c r="H78" s="935" t="s">
        <v>275</v>
      </c>
      <c r="I78" s="935" t="s">
        <v>275</v>
      </c>
      <c r="J78" s="935" t="s">
        <v>275</v>
      </c>
      <c r="K78" s="935" t="s">
        <v>275</v>
      </c>
      <c r="L78" s="935" t="s">
        <v>275</v>
      </c>
      <c r="M78" s="935" t="s">
        <v>275</v>
      </c>
      <c r="N78" s="935" t="s">
        <v>275</v>
      </c>
      <c r="O78" s="935" t="s">
        <v>275</v>
      </c>
      <c r="P78" s="935" t="s">
        <v>275</v>
      </c>
      <c r="Q78" s="935" t="s">
        <v>275</v>
      </c>
      <c r="R78" s="935" t="s">
        <v>275</v>
      </c>
      <c r="S78" s="935" t="s">
        <v>275</v>
      </c>
      <c r="T78" s="935" t="s">
        <v>275</v>
      </c>
      <c r="U78" s="935" t="s">
        <v>275</v>
      </c>
      <c r="V78" s="935" t="s">
        <v>275</v>
      </c>
      <c r="W78" s="899"/>
      <c r="X78" s="935" t="str">
        <f t="shared" si="17"/>
        <v>-</v>
      </c>
      <c r="Y78" s="936" t="str">
        <f t="shared" si="18"/>
        <v>-</v>
      </c>
      <c r="Z78" s="935" t="str">
        <f t="shared" si="19"/>
        <v>-</v>
      </c>
      <c r="AA78" s="935" t="str">
        <f t="shared" si="20"/>
        <v>-</v>
      </c>
      <c r="AB78" s="935" t="str">
        <f t="shared" si="21"/>
        <v>-</v>
      </c>
      <c r="AC78" s="935" t="str">
        <f t="shared" si="22"/>
        <v>-</v>
      </c>
      <c r="AD78" s="935" t="str">
        <f t="shared" si="23"/>
        <v>-</v>
      </c>
      <c r="AE78" s="935" t="str">
        <f t="shared" si="24"/>
        <v>-</v>
      </c>
      <c r="AF78" s="935" t="str">
        <f t="shared" si="25"/>
        <v>-</v>
      </c>
      <c r="AG78" s="935" t="str">
        <f t="shared" si="26"/>
        <v>-</v>
      </c>
      <c r="AH78" s="935" t="str">
        <f t="shared" si="27"/>
        <v>-</v>
      </c>
      <c r="AI78" s="935" t="str">
        <f t="shared" si="28"/>
        <v>-</v>
      </c>
      <c r="AJ78" s="935" t="str">
        <f t="shared" si="29"/>
        <v>-</v>
      </c>
      <c r="AK78" s="935" t="str">
        <f t="shared" si="30"/>
        <v>-</v>
      </c>
      <c r="AL78" s="935" t="str">
        <f t="shared" si="31"/>
        <v>-</v>
      </c>
      <c r="AM78" s="935" t="str">
        <f t="shared" si="32"/>
        <v>-</v>
      </c>
      <c r="AN78" s="935" t="str">
        <f t="shared" si="33"/>
        <v>-</v>
      </c>
    </row>
    <row r="79" spans="1:40" ht="39" x14ac:dyDescent="0.3">
      <c r="A79" s="145">
        <v>132</v>
      </c>
      <c r="B79" s="146" t="s">
        <v>923</v>
      </c>
      <c r="C79" s="146" t="s">
        <v>1734</v>
      </c>
      <c r="D79" s="145" t="s">
        <v>3256</v>
      </c>
      <c r="E79" s="150" t="s">
        <v>925</v>
      </c>
      <c r="F79" s="150">
        <v>0.62395120692899197</v>
      </c>
      <c r="G79" s="150">
        <v>0.33171481736274966</v>
      </c>
      <c r="H79" s="150">
        <v>0.3439497909685908</v>
      </c>
      <c r="I79" s="150">
        <v>1.4212827374925436</v>
      </c>
      <c r="J79" s="150">
        <v>4.2590695085749841E-3</v>
      </c>
      <c r="K79" s="150">
        <v>1.5073841164613693</v>
      </c>
      <c r="L79" s="150">
        <v>8.2580777675993851</v>
      </c>
      <c r="M79" s="150">
        <v>0.14465359787902185</v>
      </c>
      <c r="N79" s="150">
        <v>7.0681871953908251E-2</v>
      </c>
      <c r="O79" s="150">
        <v>0.12532517126376816</v>
      </c>
      <c r="P79" s="150">
        <v>0.19114070014173132</v>
      </c>
      <c r="Q79" s="150">
        <v>1.8741872991868649</v>
      </c>
      <c r="R79" s="150">
        <v>0.7128074674850764</v>
      </c>
      <c r="S79" s="150">
        <v>7.3185170562183668</v>
      </c>
      <c r="T79" s="150">
        <v>0</v>
      </c>
      <c r="U79" s="150">
        <v>0.37613786217159406</v>
      </c>
      <c r="V79" s="150">
        <v>2.3178966019976373</v>
      </c>
      <c r="W79" s="899"/>
      <c r="X79" s="150">
        <f t="shared" si="17"/>
        <v>0.62</v>
      </c>
      <c r="Y79" s="150">
        <f t="shared" si="18"/>
        <v>0.33</v>
      </c>
      <c r="Z79" s="150">
        <f t="shared" si="19"/>
        <v>0.34</v>
      </c>
      <c r="AA79" s="150">
        <f t="shared" si="20"/>
        <v>1.42</v>
      </c>
      <c r="AB79" s="150">
        <f t="shared" si="21"/>
        <v>0.01</v>
      </c>
      <c r="AC79" s="150">
        <f t="shared" si="22"/>
        <v>1.51</v>
      </c>
      <c r="AD79" s="150">
        <f t="shared" si="23"/>
        <v>8.26</v>
      </c>
      <c r="AE79" s="150">
        <f t="shared" si="24"/>
        <v>0.14000000000000001</v>
      </c>
      <c r="AF79" s="150">
        <f t="shared" si="25"/>
        <v>7.0000000000000007E-2</v>
      </c>
      <c r="AG79" s="150">
        <f t="shared" si="26"/>
        <v>0.13</v>
      </c>
      <c r="AH79" s="150">
        <f t="shared" si="27"/>
        <v>0.19</v>
      </c>
      <c r="AI79" s="150">
        <f t="shared" si="28"/>
        <v>1.87</v>
      </c>
      <c r="AJ79" s="150">
        <f t="shared" si="29"/>
        <v>0.71</v>
      </c>
      <c r="AK79" s="150">
        <f t="shared" si="30"/>
        <v>7.32</v>
      </c>
      <c r="AL79" s="150" t="str">
        <f t="shared" si="31"/>
        <v>NC</v>
      </c>
      <c r="AM79" s="150">
        <f t="shared" si="32"/>
        <v>0.38</v>
      </c>
      <c r="AN79" s="150">
        <f t="shared" si="33"/>
        <v>2.3199999999999998</v>
      </c>
    </row>
    <row r="80" spans="1:40" ht="26" x14ac:dyDescent="0.3">
      <c r="A80" s="351">
        <v>133</v>
      </c>
      <c r="B80" s="352" t="s">
        <v>923</v>
      </c>
      <c r="C80" s="851" t="s">
        <v>1586</v>
      </c>
      <c r="D80" s="846" t="s">
        <v>1684</v>
      </c>
      <c r="E80" s="355" t="s">
        <v>925</v>
      </c>
      <c r="F80" s="355">
        <v>0.44088326237851988</v>
      </c>
      <c r="G80" s="355">
        <v>0.27212878038095273</v>
      </c>
      <c r="H80" s="355">
        <v>0.34386576279136793</v>
      </c>
      <c r="I80" s="355">
        <v>1.4129496774786974</v>
      </c>
      <c r="J80" s="355">
        <v>0</v>
      </c>
      <c r="K80" s="355">
        <v>0.86513245812493045</v>
      </c>
      <c r="L80" s="355">
        <v>8.2045500335836063</v>
      </c>
      <c r="M80" s="355">
        <v>0.14465359787902185</v>
      </c>
      <c r="N80" s="355">
        <v>0</v>
      </c>
      <c r="O80" s="355">
        <v>0</v>
      </c>
      <c r="P80" s="355">
        <v>0</v>
      </c>
      <c r="Q80" s="355">
        <v>1.8714262764217855</v>
      </c>
      <c r="R80" s="355">
        <v>0.71141533960527303</v>
      </c>
      <c r="S80" s="355">
        <v>3.524164347531181</v>
      </c>
      <c r="T80" s="355">
        <v>0</v>
      </c>
      <c r="U80" s="355">
        <v>0.37528793731730575</v>
      </c>
      <c r="V80" s="355">
        <v>2.3178966019976373</v>
      </c>
      <c r="W80" s="899"/>
      <c r="X80" s="355">
        <f t="shared" si="17"/>
        <v>0.44</v>
      </c>
      <c r="Y80" s="355">
        <f t="shared" si="18"/>
        <v>0.27</v>
      </c>
      <c r="Z80" s="355">
        <f t="shared" si="19"/>
        <v>0.34</v>
      </c>
      <c r="AA80" s="355">
        <f t="shared" si="20"/>
        <v>1.41</v>
      </c>
      <c r="AB80" s="355" t="str">
        <f t="shared" si="21"/>
        <v>NC</v>
      </c>
      <c r="AC80" s="355">
        <f t="shared" si="22"/>
        <v>0.87</v>
      </c>
      <c r="AD80" s="355">
        <f t="shared" si="23"/>
        <v>8.1999999999999993</v>
      </c>
      <c r="AE80" s="355">
        <f t="shared" si="24"/>
        <v>0.14000000000000001</v>
      </c>
      <c r="AF80" s="355" t="str">
        <f t="shared" si="25"/>
        <v>NC</v>
      </c>
      <c r="AG80" s="355" t="str">
        <f t="shared" si="26"/>
        <v>NC</v>
      </c>
      <c r="AH80" s="355" t="str">
        <f t="shared" si="27"/>
        <v>NC</v>
      </c>
      <c r="AI80" s="355">
        <f t="shared" si="28"/>
        <v>1.87</v>
      </c>
      <c r="AJ80" s="355">
        <f t="shared" si="29"/>
        <v>0.71</v>
      </c>
      <c r="AK80" s="355">
        <f t="shared" si="30"/>
        <v>3.52</v>
      </c>
      <c r="AL80" s="355" t="str">
        <f t="shared" si="31"/>
        <v>NC</v>
      </c>
      <c r="AM80" s="355">
        <f t="shared" si="32"/>
        <v>0.38</v>
      </c>
      <c r="AN80" s="355">
        <f t="shared" si="33"/>
        <v>2.3199999999999998</v>
      </c>
    </row>
    <row r="81" spans="1:40" x14ac:dyDescent="0.3">
      <c r="A81" s="351">
        <v>135</v>
      </c>
      <c r="B81" s="352" t="s">
        <v>923</v>
      </c>
      <c r="C81" s="352" t="s">
        <v>1670</v>
      </c>
      <c r="D81" s="351" t="s">
        <v>3257</v>
      </c>
      <c r="E81" s="355" t="s">
        <v>925</v>
      </c>
      <c r="F81" s="355">
        <v>0.18306794455047212</v>
      </c>
      <c r="G81" s="355">
        <v>5.958603698179693E-2</v>
      </c>
      <c r="H81" s="355">
        <v>8.4028177222866783E-5</v>
      </c>
      <c r="I81" s="355">
        <v>8.3330600138462451E-3</v>
      </c>
      <c r="J81" s="355">
        <v>4.2590695085749841E-3</v>
      </c>
      <c r="K81" s="355">
        <v>0.64225165833643882</v>
      </c>
      <c r="L81" s="355">
        <v>5.3527734015779226E-2</v>
      </c>
      <c r="M81" s="355">
        <v>0</v>
      </c>
      <c r="N81" s="355">
        <v>7.0681871953908251E-2</v>
      </c>
      <c r="O81" s="355">
        <v>0.12532517126376816</v>
      </c>
      <c r="P81" s="355">
        <v>0.19114070014173132</v>
      </c>
      <c r="Q81" s="355">
        <v>2.7610227650793728E-3</v>
      </c>
      <c r="R81" s="355">
        <v>1.3921278798033608E-3</v>
      </c>
      <c r="S81" s="355">
        <v>3.7943527086871853</v>
      </c>
      <c r="T81" s="355">
        <v>0</v>
      </c>
      <c r="U81" s="355">
        <v>8.4992485428831614E-4</v>
      </c>
      <c r="V81" s="355">
        <v>0</v>
      </c>
      <c r="W81" s="899"/>
      <c r="X81" s="355">
        <f t="shared" si="17"/>
        <v>0.18</v>
      </c>
      <c r="Y81" s="355">
        <f t="shared" si="18"/>
        <v>0.06</v>
      </c>
      <c r="Z81" s="355">
        <f t="shared" si="19"/>
        <v>0.01</v>
      </c>
      <c r="AA81" s="355">
        <f t="shared" si="20"/>
        <v>0.01</v>
      </c>
      <c r="AB81" s="355">
        <f t="shared" si="21"/>
        <v>0.01</v>
      </c>
      <c r="AC81" s="355">
        <f t="shared" si="22"/>
        <v>0.64</v>
      </c>
      <c r="AD81" s="355">
        <f t="shared" si="23"/>
        <v>0.05</v>
      </c>
      <c r="AE81" s="355" t="str">
        <f t="shared" si="24"/>
        <v>NC</v>
      </c>
      <c r="AF81" s="355">
        <f t="shared" si="25"/>
        <v>7.0000000000000007E-2</v>
      </c>
      <c r="AG81" s="355">
        <f t="shared" si="26"/>
        <v>0.13</v>
      </c>
      <c r="AH81" s="355">
        <f t="shared" si="27"/>
        <v>0.19</v>
      </c>
      <c r="AI81" s="355">
        <f t="shared" si="28"/>
        <v>0.01</v>
      </c>
      <c r="AJ81" s="355">
        <f t="shared" si="29"/>
        <v>0.01</v>
      </c>
      <c r="AK81" s="355">
        <f t="shared" si="30"/>
        <v>3.79</v>
      </c>
      <c r="AL81" s="355" t="str">
        <f t="shared" si="31"/>
        <v>NC</v>
      </c>
      <c r="AM81" s="355">
        <f t="shared" si="32"/>
        <v>0.01</v>
      </c>
      <c r="AN81" s="355" t="str">
        <f t="shared" si="33"/>
        <v>NC</v>
      </c>
    </row>
    <row r="82" spans="1:40" x14ac:dyDescent="0.3">
      <c r="A82" s="138">
        <v>138</v>
      </c>
      <c r="B82" s="138" t="s">
        <v>923</v>
      </c>
      <c r="C82" s="139" t="s">
        <v>1738</v>
      </c>
      <c r="D82" s="138" t="s">
        <v>1739</v>
      </c>
      <c r="E82" s="141" t="s">
        <v>275</v>
      </c>
      <c r="F82" s="141" t="s">
        <v>275</v>
      </c>
      <c r="G82" s="142" t="s">
        <v>275</v>
      </c>
      <c r="H82" s="141" t="s">
        <v>275</v>
      </c>
      <c r="I82" s="141" t="s">
        <v>275</v>
      </c>
      <c r="J82" s="141" t="s">
        <v>275</v>
      </c>
      <c r="K82" s="141" t="s">
        <v>275</v>
      </c>
      <c r="L82" s="141" t="s">
        <v>275</v>
      </c>
      <c r="M82" s="141" t="s">
        <v>275</v>
      </c>
      <c r="N82" s="141" t="s">
        <v>275</v>
      </c>
      <c r="O82" s="141" t="s">
        <v>275</v>
      </c>
      <c r="P82" s="141" t="s">
        <v>275</v>
      </c>
      <c r="Q82" s="141" t="s">
        <v>275</v>
      </c>
      <c r="R82" s="141" t="s">
        <v>275</v>
      </c>
      <c r="S82" s="141" t="s">
        <v>275</v>
      </c>
      <c r="T82" s="141" t="s">
        <v>275</v>
      </c>
      <c r="U82" s="141" t="s">
        <v>275</v>
      </c>
      <c r="V82" s="141" t="s">
        <v>275</v>
      </c>
      <c r="W82" s="899"/>
      <c r="X82" s="141" t="str">
        <f t="shared" si="17"/>
        <v>-</v>
      </c>
      <c r="Y82" s="142" t="str">
        <f t="shared" si="18"/>
        <v>-</v>
      </c>
      <c r="Z82" s="141" t="str">
        <f t="shared" si="19"/>
        <v>-</v>
      </c>
      <c r="AA82" s="141" t="str">
        <f t="shared" si="20"/>
        <v>-</v>
      </c>
      <c r="AB82" s="141" t="str">
        <f t="shared" si="21"/>
        <v>-</v>
      </c>
      <c r="AC82" s="141" t="str">
        <f t="shared" si="22"/>
        <v>-</v>
      </c>
      <c r="AD82" s="141" t="str">
        <f t="shared" si="23"/>
        <v>-</v>
      </c>
      <c r="AE82" s="141" t="str">
        <f t="shared" si="24"/>
        <v>-</v>
      </c>
      <c r="AF82" s="141" t="str">
        <f t="shared" si="25"/>
        <v>-</v>
      </c>
      <c r="AG82" s="141" t="str">
        <f t="shared" si="26"/>
        <v>-</v>
      </c>
      <c r="AH82" s="141" t="str">
        <f t="shared" si="27"/>
        <v>-</v>
      </c>
      <c r="AI82" s="141" t="str">
        <f t="shared" si="28"/>
        <v>-</v>
      </c>
      <c r="AJ82" s="141" t="str">
        <f t="shared" si="29"/>
        <v>-</v>
      </c>
      <c r="AK82" s="141" t="str">
        <f t="shared" si="30"/>
        <v>-</v>
      </c>
      <c r="AL82" s="141" t="str">
        <f t="shared" si="31"/>
        <v>-</v>
      </c>
      <c r="AM82" s="141" t="str">
        <f t="shared" si="32"/>
        <v>-</v>
      </c>
      <c r="AN82" s="141" t="str">
        <f t="shared" si="33"/>
        <v>-</v>
      </c>
    </row>
    <row r="83" spans="1:40" ht="26" x14ac:dyDescent="0.3">
      <c r="A83" s="145">
        <v>139</v>
      </c>
      <c r="B83" s="146" t="s">
        <v>923</v>
      </c>
      <c r="C83" s="146" t="s">
        <v>1742</v>
      </c>
      <c r="D83" s="145" t="s">
        <v>3259</v>
      </c>
      <c r="E83" s="150" t="s">
        <v>925</v>
      </c>
      <c r="F83" s="150">
        <v>16.246197192364754</v>
      </c>
      <c r="G83" s="150">
        <v>28.961936258535665</v>
      </c>
      <c r="H83" s="150">
        <v>2.8684112472930257</v>
      </c>
      <c r="I83" s="150">
        <v>24.220014787963642</v>
      </c>
      <c r="J83" s="150">
        <v>9.3309032640615328</v>
      </c>
      <c r="K83" s="150">
        <v>68.637505136782337</v>
      </c>
      <c r="L83" s="150">
        <v>142.23135242736814</v>
      </c>
      <c r="M83" s="150">
        <v>105.77096818555448</v>
      </c>
      <c r="N83" s="150">
        <v>7.8717729685986075</v>
      </c>
      <c r="O83" s="150">
        <v>52.441838239797072</v>
      </c>
      <c r="P83" s="150">
        <v>109.2241092043549</v>
      </c>
      <c r="Q83" s="150">
        <v>10.961305981905337</v>
      </c>
      <c r="R83" s="150">
        <v>0.60158497444716685</v>
      </c>
      <c r="S83" s="150">
        <v>1.2565833588292814</v>
      </c>
      <c r="T83" s="150">
        <v>103.25102215083436</v>
      </c>
      <c r="U83" s="150">
        <v>0.74406605430470107</v>
      </c>
      <c r="V83" s="150">
        <v>44.234271292756731</v>
      </c>
      <c r="W83" s="899"/>
      <c r="X83" s="150">
        <f t="shared" si="17"/>
        <v>16.25</v>
      </c>
      <c r="Y83" s="150">
        <f t="shared" si="18"/>
        <v>28.96</v>
      </c>
      <c r="Z83" s="150">
        <f t="shared" si="19"/>
        <v>2.87</v>
      </c>
      <c r="AA83" s="150">
        <f t="shared" si="20"/>
        <v>24.22</v>
      </c>
      <c r="AB83" s="150">
        <f t="shared" si="21"/>
        <v>9.33</v>
      </c>
      <c r="AC83" s="150">
        <f t="shared" si="22"/>
        <v>68.64</v>
      </c>
      <c r="AD83" s="150">
        <f t="shared" si="23"/>
        <v>142.22999999999999</v>
      </c>
      <c r="AE83" s="150">
        <f t="shared" si="24"/>
        <v>105.77</v>
      </c>
      <c r="AF83" s="150">
        <f t="shared" si="25"/>
        <v>7.87</v>
      </c>
      <c r="AG83" s="150">
        <f t="shared" si="26"/>
        <v>52.44</v>
      </c>
      <c r="AH83" s="150">
        <f t="shared" si="27"/>
        <v>109.22</v>
      </c>
      <c r="AI83" s="150">
        <f t="shared" si="28"/>
        <v>10.96</v>
      </c>
      <c r="AJ83" s="150">
        <f t="shared" si="29"/>
        <v>0.6</v>
      </c>
      <c r="AK83" s="150">
        <f t="shared" si="30"/>
        <v>1.26</v>
      </c>
      <c r="AL83" s="150">
        <f t="shared" si="31"/>
        <v>103.25</v>
      </c>
      <c r="AM83" s="150">
        <f t="shared" si="32"/>
        <v>0.74</v>
      </c>
      <c r="AN83" s="150">
        <f t="shared" si="33"/>
        <v>44.23</v>
      </c>
    </row>
    <row r="84" spans="1:40" ht="26" x14ac:dyDescent="0.3">
      <c r="A84" s="145">
        <v>140</v>
      </c>
      <c r="B84" s="146" t="s">
        <v>923</v>
      </c>
      <c r="C84" s="146" t="s">
        <v>51</v>
      </c>
      <c r="D84" s="145" t="s">
        <v>3260</v>
      </c>
      <c r="E84" s="150" t="s">
        <v>925</v>
      </c>
      <c r="F84" s="150">
        <v>16.246197192364754</v>
      </c>
      <c r="G84" s="150">
        <v>28.961936258535665</v>
      </c>
      <c r="H84" s="150">
        <v>2.8684112472930257</v>
      </c>
      <c r="I84" s="150">
        <v>24.220014787963642</v>
      </c>
      <c r="J84" s="150">
        <v>9.3309032640615328</v>
      </c>
      <c r="K84" s="150">
        <v>68.637505136782337</v>
      </c>
      <c r="L84" s="150">
        <v>142.23135242736814</v>
      </c>
      <c r="M84" s="150">
        <v>105.77096818555448</v>
      </c>
      <c r="N84" s="150">
        <v>7.8717729685986075</v>
      </c>
      <c r="O84" s="150">
        <v>52.441838239797072</v>
      </c>
      <c r="P84" s="150">
        <v>109.2241092043549</v>
      </c>
      <c r="Q84" s="150">
        <v>10.961305981905337</v>
      </c>
      <c r="R84" s="150">
        <v>0.60158497444716685</v>
      </c>
      <c r="S84" s="150">
        <v>1.2565833588292814</v>
      </c>
      <c r="T84" s="150">
        <v>103.25102215083436</v>
      </c>
      <c r="U84" s="150">
        <v>0.74406605430470107</v>
      </c>
      <c r="V84" s="150">
        <v>44.234271292756731</v>
      </c>
      <c r="W84" s="899"/>
      <c r="X84" s="150">
        <f t="shared" si="17"/>
        <v>16.25</v>
      </c>
      <c r="Y84" s="150">
        <f t="shared" si="18"/>
        <v>28.96</v>
      </c>
      <c r="Z84" s="150">
        <f t="shared" si="19"/>
        <v>2.87</v>
      </c>
      <c r="AA84" s="150">
        <f t="shared" si="20"/>
        <v>24.22</v>
      </c>
      <c r="AB84" s="150">
        <f t="shared" si="21"/>
        <v>9.33</v>
      </c>
      <c r="AC84" s="150">
        <f t="shared" si="22"/>
        <v>68.64</v>
      </c>
      <c r="AD84" s="150">
        <f t="shared" si="23"/>
        <v>142.22999999999999</v>
      </c>
      <c r="AE84" s="150">
        <f t="shared" si="24"/>
        <v>105.77</v>
      </c>
      <c r="AF84" s="150">
        <f t="shared" si="25"/>
        <v>7.87</v>
      </c>
      <c r="AG84" s="150">
        <f t="shared" si="26"/>
        <v>52.44</v>
      </c>
      <c r="AH84" s="150">
        <f t="shared" si="27"/>
        <v>109.22</v>
      </c>
      <c r="AI84" s="150">
        <f t="shared" si="28"/>
        <v>10.96</v>
      </c>
      <c r="AJ84" s="150">
        <f t="shared" si="29"/>
        <v>0.6</v>
      </c>
      <c r="AK84" s="150">
        <f t="shared" si="30"/>
        <v>1.26</v>
      </c>
      <c r="AL84" s="150">
        <f t="shared" si="31"/>
        <v>103.25</v>
      </c>
      <c r="AM84" s="150">
        <f t="shared" si="32"/>
        <v>0.74</v>
      </c>
      <c r="AN84" s="150">
        <f t="shared" si="33"/>
        <v>44.23</v>
      </c>
    </row>
    <row r="85" spans="1:40" ht="26" x14ac:dyDescent="0.3">
      <c r="A85" s="145">
        <v>141</v>
      </c>
      <c r="B85" s="146" t="s">
        <v>923</v>
      </c>
      <c r="C85" s="146" t="s">
        <v>51</v>
      </c>
      <c r="D85" s="145" t="s">
        <v>3261</v>
      </c>
      <c r="E85" s="150" t="s">
        <v>925</v>
      </c>
      <c r="F85" s="150">
        <v>16.06970628054232</v>
      </c>
      <c r="G85" s="150">
        <v>28.597315670311296</v>
      </c>
      <c r="H85" s="150">
        <v>2.8091341249124051</v>
      </c>
      <c r="I85" s="150">
        <v>23.850945342432254</v>
      </c>
      <c r="J85" s="150">
        <v>9.0325969242912905</v>
      </c>
      <c r="K85" s="150">
        <v>68.580092147227035</v>
      </c>
      <c r="L85" s="150">
        <v>141.5326624421387</v>
      </c>
      <c r="M85" s="150">
        <v>103.34607281236842</v>
      </c>
      <c r="N85" s="150">
        <v>7.8477961062144423</v>
      </c>
      <c r="O85" s="150">
        <v>49.673818700112029</v>
      </c>
      <c r="P85" s="150">
        <v>106.42135932733757</v>
      </c>
      <c r="Q85" s="150">
        <v>10.534954870292916</v>
      </c>
      <c r="R85" s="150">
        <v>0.59100015790848837</v>
      </c>
      <c r="S85" s="150">
        <v>1.2407699319750449</v>
      </c>
      <c r="T85" s="150">
        <v>102.73964610560868</v>
      </c>
      <c r="U85" s="150">
        <v>0.73999560480134574</v>
      </c>
      <c r="V85" s="150">
        <v>44.234271292756731</v>
      </c>
      <c r="W85" s="899"/>
      <c r="X85" s="150">
        <f t="shared" si="17"/>
        <v>16.07</v>
      </c>
      <c r="Y85" s="150">
        <f t="shared" si="18"/>
        <v>28.6</v>
      </c>
      <c r="Z85" s="150">
        <f t="shared" si="19"/>
        <v>2.81</v>
      </c>
      <c r="AA85" s="150">
        <f t="shared" si="20"/>
        <v>23.85</v>
      </c>
      <c r="AB85" s="150">
        <f t="shared" si="21"/>
        <v>9.0299999999999994</v>
      </c>
      <c r="AC85" s="150">
        <f t="shared" si="22"/>
        <v>68.58</v>
      </c>
      <c r="AD85" s="150">
        <f t="shared" si="23"/>
        <v>141.53</v>
      </c>
      <c r="AE85" s="150">
        <f t="shared" si="24"/>
        <v>103.35</v>
      </c>
      <c r="AF85" s="150">
        <f t="shared" si="25"/>
        <v>7.85</v>
      </c>
      <c r="AG85" s="150">
        <f t="shared" si="26"/>
        <v>49.67</v>
      </c>
      <c r="AH85" s="150">
        <f t="shared" si="27"/>
        <v>106.42</v>
      </c>
      <c r="AI85" s="150">
        <f t="shared" si="28"/>
        <v>10.53</v>
      </c>
      <c r="AJ85" s="150">
        <f t="shared" si="29"/>
        <v>0.59</v>
      </c>
      <c r="AK85" s="150">
        <f t="shared" si="30"/>
        <v>1.24</v>
      </c>
      <c r="AL85" s="150">
        <f t="shared" si="31"/>
        <v>102.74</v>
      </c>
      <c r="AM85" s="150">
        <f t="shared" si="32"/>
        <v>0.74</v>
      </c>
      <c r="AN85" s="150">
        <f t="shared" si="33"/>
        <v>44.23</v>
      </c>
    </row>
    <row r="86" spans="1:40" ht="26" x14ac:dyDescent="0.3">
      <c r="A86" s="145">
        <v>142</v>
      </c>
      <c r="B86" s="146" t="s">
        <v>923</v>
      </c>
      <c r="C86" s="146" t="s">
        <v>51</v>
      </c>
      <c r="D86" s="145" t="s">
        <v>3262</v>
      </c>
      <c r="E86" s="150" t="s">
        <v>925</v>
      </c>
      <c r="F86" s="150">
        <v>14.112720518495715</v>
      </c>
      <c r="G86" s="150">
        <v>26.826818570137426</v>
      </c>
      <c r="H86" s="150">
        <v>2.8520106258237004</v>
      </c>
      <c r="I86" s="150">
        <v>18.946701972889329</v>
      </c>
      <c r="J86" s="150">
        <v>8.8407264450359442</v>
      </c>
      <c r="K86" s="150">
        <v>60.009899195785863</v>
      </c>
      <c r="L86" s="150">
        <v>129.34125585468567</v>
      </c>
      <c r="M86" s="150">
        <v>99.461487842600974</v>
      </c>
      <c r="N86" s="150">
        <v>7.7596577739663974</v>
      </c>
      <c r="O86" s="150">
        <v>46.70707471425635</v>
      </c>
      <c r="P86" s="150">
        <v>91.484199771072113</v>
      </c>
      <c r="Q86" s="150">
        <v>9.2282970343106392</v>
      </c>
      <c r="R86" s="150">
        <v>0.57929385717359339</v>
      </c>
      <c r="S86" s="150">
        <v>0.70122889156525403</v>
      </c>
      <c r="T86" s="150">
        <v>98.85205747513983</v>
      </c>
      <c r="U86" s="150">
        <v>0.73032962797605383</v>
      </c>
      <c r="V86" s="150">
        <v>44.115145399935301</v>
      </c>
      <c r="W86" s="899"/>
      <c r="X86" s="150">
        <f t="shared" si="17"/>
        <v>14.11</v>
      </c>
      <c r="Y86" s="150">
        <f t="shared" si="18"/>
        <v>26.83</v>
      </c>
      <c r="Z86" s="150">
        <f t="shared" si="19"/>
        <v>2.85</v>
      </c>
      <c r="AA86" s="150">
        <f t="shared" si="20"/>
        <v>18.95</v>
      </c>
      <c r="AB86" s="150">
        <f t="shared" si="21"/>
        <v>8.84</v>
      </c>
      <c r="AC86" s="150">
        <f t="shared" si="22"/>
        <v>60.01</v>
      </c>
      <c r="AD86" s="150">
        <f t="shared" si="23"/>
        <v>129.34</v>
      </c>
      <c r="AE86" s="150">
        <f t="shared" si="24"/>
        <v>99.46</v>
      </c>
      <c r="AF86" s="150">
        <f t="shared" si="25"/>
        <v>7.76</v>
      </c>
      <c r="AG86" s="150">
        <f t="shared" si="26"/>
        <v>46.71</v>
      </c>
      <c r="AH86" s="150">
        <f t="shared" si="27"/>
        <v>91.48</v>
      </c>
      <c r="AI86" s="150">
        <f t="shared" si="28"/>
        <v>9.23</v>
      </c>
      <c r="AJ86" s="150">
        <f t="shared" si="29"/>
        <v>0.57999999999999996</v>
      </c>
      <c r="AK86" s="150">
        <f t="shared" si="30"/>
        <v>0.7</v>
      </c>
      <c r="AL86" s="150">
        <f t="shared" si="31"/>
        <v>98.85</v>
      </c>
      <c r="AM86" s="150">
        <f t="shared" si="32"/>
        <v>0.73</v>
      </c>
      <c r="AN86" s="150">
        <f t="shared" si="33"/>
        <v>44.12</v>
      </c>
    </row>
    <row r="87" spans="1:40" ht="26" x14ac:dyDescent="0.3">
      <c r="A87" s="145">
        <v>143</v>
      </c>
      <c r="B87" s="146" t="s">
        <v>923</v>
      </c>
      <c r="C87" s="146" t="s">
        <v>51</v>
      </c>
      <c r="D87" s="145" t="s">
        <v>3263</v>
      </c>
      <c r="E87" s="150" t="s">
        <v>925</v>
      </c>
      <c r="F87" s="150">
        <v>15.914370259869383</v>
      </c>
      <c r="G87" s="150">
        <v>28.836918466913183</v>
      </c>
      <c r="H87" s="150">
        <v>2.8662830594333903</v>
      </c>
      <c r="I87" s="150">
        <v>24.195687103343836</v>
      </c>
      <c r="J87" s="150">
        <v>9.3283859118161381</v>
      </c>
      <c r="K87" s="150">
        <v>68.619174782024274</v>
      </c>
      <c r="L87" s="150">
        <v>142.07387345938128</v>
      </c>
      <c r="M87" s="150">
        <v>105.68492482201935</v>
      </c>
      <c r="N87" s="150">
        <v>7.8667852990072227</v>
      </c>
      <c r="O87" s="150">
        <v>52.319152735870517</v>
      </c>
      <c r="P87" s="150">
        <v>109.11323082219405</v>
      </c>
      <c r="Q87" s="150">
        <v>10.961305981905337</v>
      </c>
      <c r="R87" s="150">
        <v>0.59887337652237993</v>
      </c>
      <c r="S87" s="150">
        <v>1.2553234548885235</v>
      </c>
      <c r="T87" s="150">
        <v>103.13614971468391</v>
      </c>
      <c r="U87" s="150">
        <v>0.74383129606506126</v>
      </c>
      <c r="V87" s="150">
        <v>44.040976407055012</v>
      </c>
      <c r="W87" s="899"/>
      <c r="X87" s="150">
        <f t="shared" si="17"/>
        <v>15.91</v>
      </c>
      <c r="Y87" s="150">
        <f t="shared" si="18"/>
        <v>28.84</v>
      </c>
      <c r="Z87" s="150">
        <f t="shared" si="19"/>
        <v>2.87</v>
      </c>
      <c r="AA87" s="150">
        <f t="shared" si="20"/>
        <v>24.2</v>
      </c>
      <c r="AB87" s="150">
        <f t="shared" si="21"/>
        <v>9.33</v>
      </c>
      <c r="AC87" s="150">
        <f t="shared" si="22"/>
        <v>68.62</v>
      </c>
      <c r="AD87" s="150">
        <f t="shared" si="23"/>
        <v>142.07</v>
      </c>
      <c r="AE87" s="150">
        <f t="shared" si="24"/>
        <v>105.68</v>
      </c>
      <c r="AF87" s="150">
        <f t="shared" si="25"/>
        <v>7.87</v>
      </c>
      <c r="AG87" s="150">
        <f t="shared" si="26"/>
        <v>52.32</v>
      </c>
      <c r="AH87" s="150">
        <f t="shared" si="27"/>
        <v>109.11</v>
      </c>
      <c r="AI87" s="150">
        <f t="shared" si="28"/>
        <v>10.96</v>
      </c>
      <c r="AJ87" s="150">
        <f t="shared" si="29"/>
        <v>0.6</v>
      </c>
      <c r="AK87" s="150">
        <f t="shared" si="30"/>
        <v>1.26</v>
      </c>
      <c r="AL87" s="150">
        <f t="shared" si="31"/>
        <v>103.14</v>
      </c>
      <c r="AM87" s="150">
        <f t="shared" si="32"/>
        <v>0.74</v>
      </c>
      <c r="AN87" s="150">
        <f t="shared" si="33"/>
        <v>44.04</v>
      </c>
    </row>
    <row r="88" spans="1:40" ht="26" x14ac:dyDescent="0.3">
      <c r="A88" s="145">
        <v>144</v>
      </c>
      <c r="B88" s="146" t="s">
        <v>923</v>
      </c>
      <c r="C88" s="146" t="s">
        <v>51</v>
      </c>
      <c r="D88" s="145" t="s">
        <v>3264</v>
      </c>
      <c r="E88" s="150" t="s">
        <v>925</v>
      </c>
      <c r="F88" s="150">
        <v>15.326380623264606</v>
      </c>
      <c r="G88" s="150">
        <v>11.748996839624819</v>
      </c>
      <c r="H88" s="150">
        <v>0.10879615239616772</v>
      </c>
      <c r="I88" s="150">
        <v>22.551096718874593</v>
      </c>
      <c r="J88" s="150">
        <v>4.4872959540490873</v>
      </c>
      <c r="K88" s="150">
        <v>63.125615323523981</v>
      </c>
      <c r="L88" s="150">
        <v>20.073326914617585</v>
      </c>
      <c r="M88" s="150">
        <v>20.041792720269815</v>
      </c>
      <c r="N88" s="150">
        <v>5.3501978835290158</v>
      </c>
      <c r="O88" s="150">
        <v>18.007080946826513</v>
      </c>
      <c r="P88" s="150">
        <v>25.204403875747417</v>
      </c>
      <c r="Q88" s="150">
        <v>2.9385841452022876</v>
      </c>
      <c r="R88" s="150">
        <v>0.17423551061924675</v>
      </c>
      <c r="S88" s="150">
        <v>0.93576294806704285</v>
      </c>
      <c r="T88" s="150">
        <v>20.241936564848892</v>
      </c>
      <c r="U88" s="150">
        <v>2.5973035769282352E-2</v>
      </c>
      <c r="V88" s="150">
        <v>0.40309895832955661</v>
      </c>
      <c r="W88" s="899"/>
      <c r="X88" s="150">
        <f t="shared" si="17"/>
        <v>15.33</v>
      </c>
      <c r="Y88" s="150">
        <f t="shared" si="18"/>
        <v>11.75</v>
      </c>
      <c r="Z88" s="150">
        <f t="shared" si="19"/>
        <v>0.11</v>
      </c>
      <c r="AA88" s="150">
        <f t="shared" si="20"/>
        <v>22.55</v>
      </c>
      <c r="AB88" s="150">
        <f t="shared" si="21"/>
        <v>4.49</v>
      </c>
      <c r="AC88" s="150">
        <f t="shared" si="22"/>
        <v>63.13</v>
      </c>
      <c r="AD88" s="150">
        <f t="shared" si="23"/>
        <v>20.07</v>
      </c>
      <c r="AE88" s="150">
        <f t="shared" si="24"/>
        <v>20.04</v>
      </c>
      <c r="AF88" s="150">
        <f t="shared" si="25"/>
        <v>5.35</v>
      </c>
      <c r="AG88" s="150">
        <f t="shared" si="26"/>
        <v>18.010000000000002</v>
      </c>
      <c r="AH88" s="150">
        <f t="shared" si="27"/>
        <v>25.2</v>
      </c>
      <c r="AI88" s="150">
        <f t="shared" si="28"/>
        <v>2.94</v>
      </c>
      <c r="AJ88" s="150">
        <f t="shared" si="29"/>
        <v>0.17</v>
      </c>
      <c r="AK88" s="150">
        <f t="shared" si="30"/>
        <v>0.94</v>
      </c>
      <c r="AL88" s="150">
        <f t="shared" si="31"/>
        <v>20.239999999999998</v>
      </c>
      <c r="AM88" s="150">
        <f t="shared" si="32"/>
        <v>0.03</v>
      </c>
      <c r="AN88" s="150">
        <f t="shared" si="33"/>
        <v>0.4</v>
      </c>
    </row>
    <row r="89" spans="1:40" ht="26" x14ac:dyDescent="0.3">
      <c r="A89" s="145">
        <v>145</v>
      </c>
      <c r="B89" s="146" t="s">
        <v>923</v>
      </c>
      <c r="C89" s="146" t="s">
        <v>51</v>
      </c>
      <c r="D89" s="145" t="s">
        <v>3265</v>
      </c>
      <c r="E89" s="150" t="s">
        <v>925</v>
      </c>
      <c r="F89" s="150">
        <v>15.149889711442171</v>
      </c>
      <c r="G89" s="150">
        <v>11.384376251400449</v>
      </c>
      <c r="H89" s="150">
        <v>4.9519030015546972E-2</v>
      </c>
      <c r="I89" s="150">
        <v>22.182027273343206</v>
      </c>
      <c r="J89" s="150">
        <v>4.188989614278845</v>
      </c>
      <c r="K89" s="150">
        <v>63.068202333968678</v>
      </c>
      <c r="L89" s="150">
        <v>19.374636929388167</v>
      </c>
      <c r="M89" s="150">
        <v>17.61689734708375</v>
      </c>
      <c r="N89" s="150">
        <v>5.3262210211448506</v>
      </c>
      <c r="O89" s="150">
        <v>15.23906140714147</v>
      </c>
      <c r="P89" s="150">
        <v>22.401653998730087</v>
      </c>
      <c r="Q89" s="150">
        <v>2.5122330335898666</v>
      </c>
      <c r="R89" s="150">
        <v>0.16365069408056826</v>
      </c>
      <c r="S89" s="150">
        <v>0.91994952121280638</v>
      </c>
      <c r="T89" s="150">
        <v>19.730560519623229</v>
      </c>
      <c r="U89" s="150">
        <v>2.1902586265927011E-2</v>
      </c>
      <c r="V89" s="150">
        <v>0.40309895832955661</v>
      </c>
      <c r="W89" s="899"/>
      <c r="X89" s="150">
        <f t="shared" si="17"/>
        <v>15.15</v>
      </c>
      <c r="Y89" s="150">
        <f t="shared" si="18"/>
        <v>11.38</v>
      </c>
      <c r="Z89" s="150">
        <f t="shared" si="19"/>
        <v>0.05</v>
      </c>
      <c r="AA89" s="150">
        <f t="shared" si="20"/>
        <v>22.18</v>
      </c>
      <c r="AB89" s="150">
        <f t="shared" si="21"/>
        <v>4.1900000000000004</v>
      </c>
      <c r="AC89" s="150">
        <f t="shared" si="22"/>
        <v>63.07</v>
      </c>
      <c r="AD89" s="150">
        <f t="shared" si="23"/>
        <v>19.37</v>
      </c>
      <c r="AE89" s="150">
        <f t="shared" si="24"/>
        <v>17.62</v>
      </c>
      <c r="AF89" s="150">
        <f t="shared" si="25"/>
        <v>5.33</v>
      </c>
      <c r="AG89" s="150">
        <f t="shared" si="26"/>
        <v>15.24</v>
      </c>
      <c r="AH89" s="150">
        <f t="shared" si="27"/>
        <v>22.4</v>
      </c>
      <c r="AI89" s="150">
        <f t="shared" si="28"/>
        <v>2.5099999999999998</v>
      </c>
      <c r="AJ89" s="150">
        <f t="shared" si="29"/>
        <v>0.16</v>
      </c>
      <c r="AK89" s="150">
        <f t="shared" si="30"/>
        <v>0.92</v>
      </c>
      <c r="AL89" s="150">
        <f t="shared" si="31"/>
        <v>19.73</v>
      </c>
      <c r="AM89" s="150">
        <f t="shared" si="32"/>
        <v>0.02</v>
      </c>
      <c r="AN89" s="150">
        <f t="shared" si="33"/>
        <v>0.4</v>
      </c>
    </row>
    <row r="90" spans="1:40" ht="26" x14ac:dyDescent="0.3">
      <c r="A90" s="145">
        <v>146</v>
      </c>
      <c r="B90" s="146" t="s">
        <v>923</v>
      </c>
      <c r="C90" s="146" t="s">
        <v>51</v>
      </c>
      <c r="D90" s="145" t="s">
        <v>3266</v>
      </c>
      <c r="E90" s="150" t="s">
        <v>925</v>
      </c>
      <c r="F90" s="150">
        <v>13.192903949395568</v>
      </c>
      <c r="G90" s="150">
        <v>9.6138791512265804</v>
      </c>
      <c r="H90" s="150">
        <v>9.239553092684244E-2</v>
      </c>
      <c r="I90" s="150">
        <v>17.27778390380028</v>
      </c>
      <c r="J90" s="150">
        <v>3.9971191350234987</v>
      </c>
      <c r="K90" s="150">
        <v>54.498009382527506</v>
      </c>
      <c r="L90" s="150">
        <v>7.1832303419351167</v>
      </c>
      <c r="M90" s="150">
        <v>13.732312377316305</v>
      </c>
      <c r="N90" s="150">
        <v>5.2380826888968057</v>
      </c>
      <c r="O90" s="150">
        <v>12.272317421285791</v>
      </c>
      <c r="P90" s="150">
        <v>7.4644944424646225</v>
      </c>
      <c r="Q90" s="150">
        <v>1.205575197607591</v>
      </c>
      <c r="R90" s="150">
        <v>0.15194439334567331</v>
      </c>
      <c r="S90" s="150">
        <v>0.38040848080301559</v>
      </c>
      <c r="T90" s="150">
        <v>15.842971889154366</v>
      </c>
      <c r="U90" s="150">
        <v>1.2236609440635047E-2</v>
      </c>
      <c r="V90" s="150">
        <v>0.28397306550813023</v>
      </c>
      <c r="W90" s="899"/>
      <c r="X90" s="150">
        <f t="shared" si="17"/>
        <v>13.19</v>
      </c>
      <c r="Y90" s="150">
        <f t="shared" si="18"/>
        <v>9.61</v>
      </c>
      <c r="Z90" s="150">
        <f t="shared" si="19"/>
        <v>0.09</v>
      </c>
      <c r="AA90" s="150">
        <f t="shared" si="20"/>
        <v>17.28</v>
      </c>
      <c r="AB90" s="150">
        <f t="shared" si="21"/>
        <v>4</v>
      </c>
      <c r="AC90" s="150">
        <f t="shared" si="22"/>
        <v>54.5</v>
      </c>
      <c r="AD90" s="150">
        <f t="shared" si="23"/>
        <v>7.18</v>
      </c>
      <c r="AE90" s="150">
        <f t="shared" si="24"/>
        <v>13.73</v>
      </c>
      <c r="AF90" s="150">
        <f t="shared" si="25"/>
        <v>5.24</v>
      </c>
      <c r="AG90" s="150">
        <f t="shared" si="26"/>
        <v>12.27</v>
      </c>
      <c r="AH90" s="150">
        <f t="shared" si="27"/>
        <v>7.46</v>
      </c>
      <c r="AI90" s="150">
        <f t="shared" si="28"/>
        <v>1.21</v>
      </c>
      <c r="AJ90" s="150">
        <f t="shared" si="29"/>
        <v>0.15</v>
      </c>
      <c r="AK90" s="150">
        <f t="shared" si="30"/>
        <v>0.38</v>
      </c>
      <c r="AL90" s="150">
        <f t="shared" si="31"/>
        <v>15.84</v>
      </c>
      <c r="AM90" s="150">
        <f t="shared" si="32"/>
        <v>0.01</v>
      </c>
      <c r="AN90" s="150">
        <f t="shared" si="33"/>
        <v>0.28000000000000003</v>
      </c>
    </row>
    <row r="91" spans="1:40" ht="26" x14ac:dyDescent="0.3">
      <c r="A91" s="145">
        <v>147</v>
      </c>
      <c r="B91" s="146" t="s">
        <v>923</v>
      </c>
      <c r="C91" s="146" t="s">
        <v>51</v>
      </c>
      <c r="D91" s="145" t="s">
        <v>3267</v>
      </c>
      <c r="E91" s="150" t="s">
        <v>925</v>
      </c>
      <c r="F91" s="150">
        <v>13.93622960667328</v>
      </c>
      <c r="G91" s="150">
        <v>26.462197981913057</v>
      </c>
      <c r="H91" s="150">
        <v>2.7927335034430798</v>
      </c>
      <c r="I91" s="150">
        <v>18.577632527357942</v>
      </c>
      <c r="J91" s="150">
        <v>8.5424201052657018</v>
      </c>
      <c r="K91" s="150">
        <v>59.95248620623056</v>
      </c>
      <c r="L91" s="150">
        <v>128.64256586945623</v>
      </c>
      <c r="M91" s="150">
        <v>97.036592469414913</v>
      </c>
      <c r="N91" s="150">
        <v>7.7356809115822323</v>
      </c>
      <c r="O91" s="150">
        <v>43.939055174571308</v>
      </c>
      <c r="P91" s="150">
        <v>88.681449894054779</v>
      </c>
      <c r="Q91" s="150">
        <v>8.80194592269822</v>
      </c>
      <c r="R91" s="150">
        <v>0.5687090406349149</v>
      </c>
      <c r="S91" s="150">
        <v>0.68541546471101755</v>
      </c>
      <c r="T91" s="150">
        <v>98.340681429914156</v>
      </c>
      <c r="U91" s="150">
        <v>0.7262591784726985</v>
      </c>
      <c r="V91" s="150">
        <v>44.115145399935301</v>
      </c>
      <c r="W91" s="899"/>
      <c r="X91" s="150">
        <f t="shared" si="17"/>
        <v>13.94</v>
      </c>
      <c r="Y91" s="150">
        <f t="shared" si="18"/>
        <v>26.46</v>
      </c>
      <c r="Z91" s="150">
        <f t="shared" si="19"/>
        <v>2.79</v>
      </c>
      <c r="AA91" s="150">
        <f t="shared" si="20"/>
        <v>18.579999999999998</v>
      </c>
      <c r="AB91" s="150">
        <f t="shared" si="21"/>
        <v>8.5399999999999991</v>
      </c>
      <c r="AC91" s="150">
        <f t="shared" si="22"/>
        <v>59.95</v>
      </c>
      <c r="AD91" s="150">
        <f t="shared" si="23"/>
        <v>128.63999999999999</v>
      </c>
      <c r="AE91" s="150">
        <f t="shared" si="24"/>
        <v>97.04</v>
      </c>
      <c r="AF91" s="150">
        <f t="shared" si="25"/>
        <v>7.74</v>
      </c>
      <c r="AG91" s="150">
        <f t="shared" si="26"/>
        <v>43.94</v>
      </c>
      <c r="AH91" s="150">
        <f t="shared" si="27"/>
        <v>88.68</v>
      </c>
      <c r="AI91" s="150">
        <f t="shared" si="28"/>
        <v>8.8000000000000007</v>
      </c>
      <c r="AJ91" s="150">
        <f t="shared" si="29"/>
        <v>0.56999999999999995</v>
      </c>
      <c r="AK91" s="150">
        <f t="shared" si="30"/>
        <v>0.69</v>
      </c>
      <c r="AL91" s="150">
        <f t="shared" si="31"/>
        <v>98.34</v>
      </c>
      <c r="AM91" s="150">
        <f t="shared" si="32"/>
        <v>0.73</v>
      </c>
      <c r="AN91" s="150">
        <f t="shared" si="33"/>
        <v>44.12</v>
      </c>
    </row>
    <row r="92" spans="1:40" ht="26" x14ac:dyDescent="0.3">
      <c r="A92" s="145">
        <v>148</v>
      </c>
      <c r="B92" s="146" t="s">
        <v>923</v>
      </c>
      <c r="C92" s="146" t="s">
        <v>51</v>
      </c>
      <c r="D92" s="145" t="s">
        <v>3268</v>
      </c>
      <c r="E92" s="150" t="s">
        <v>925</v>
      </c>
      <c r="F92" s="150">
        <v>14.994553690769235</v>
      </c>
      <c r="G92" s="150">
        <v>11.623979048002335</v>
      </c>
      <c r="H92" s="150">
        <v>0.10666796453653243</v>
      </c>
      <c r="I92" s="150">
        <v>22.526769034254787</v>
      </c>
      <c r="J92" s="150">
        <v>4.4847786018036917</v>
      </c>
      <c r="K92" s="150">
        <v>63.10728496876591</v>
      </c>
      <c r="L92" s="150">
        <v>19.915847946630734</v>
      </c>
      <c r="M92" s="150">
        <v>19.955749356734682</v>
      </c>
      <c r="N92" s="150">
        <v>5.3452102139376318</v>
      </c>
      <c r="O92" s="150">
        <v>17.884395442899955</v>
      </c>
      <c r="P92" s="150">
        <v>25.093525493586569</v>
      </c>
      <c r="Q92" s="150">
        <v>2.9385841452022876</v>
      </c>
      <c r="R92" s="150">
        <v>0.17152391269445977</v>
      </c>
      <c r="S92" s="150">
        <v>0.93450304412628493</v>
      </c>
      <c r="T92" s="150">
        <v>20.12706412869845</v>
      </c>
      <c r="U92" s="150">
        <v>2.5738277529642552E-2</v>
      </c>
      <c r="V92" s="150">
        <v>0.20980407262783862</v>
      </c>
      <c r="W92" s="899"/>
      <c r="X92" s="150">
        <f t="shared" si="17"/>
        <v>14.99</v>
      </c>
      <c r="Y92" s="150">
        <f t="shared" si="18"/>
        <v>11.62</v>
      </c>
      <c r="Z92" s="150">
        <f t="shared" si="19"/>
        <v>0.11</v>
      </c>
      <c r="AA92" s="150">
        <f t="shared" si="20"/>
        <v>22.53</v>
      </c>
      <c r="AB92" s="150">
        <f t="shared" si="21"/>
        <v>4.4800000000000004</v>
      </c>
      <c r="AC92" s="150">
        <f t="shared" si="22"/>
        <v>63.11</v>
      </c>
      <c r="AD92" s="150">
        <f t="shared" si="23"/>
        <v>19.920000000000002</v>
      </c>
      <c r="AE92" s="150">
        <f t="shared" si="24"/>
        <v>19.96</v>
      </c>
      <c r="AF92" s="150">
        <f t="shared" si="25"/>
        <v>5.35</v>
      </c>
      <c r="AG92" s="150">
        <f t="shared" si="26"/>
        <v>17.88</v>
      </c>
      <c r="AH92" s="150">
        <f t="shared" si="27"/>
        <v>25.09</v>
      </c>
      <c r="AI92" s="150">
        <f t="shared" si="28"/>
        <v>2.94</v>
      </c>
      <c r="AJ92" s="150">
        <f t="shared" si="29"/>
        <v>0.17</v>
      </c>
      <c r="AK92" s="150">
        <f t="shared" si="30"/>
        <v>0.93</v>
      </c>
      <c r="AL92" s="150">
        <f t="shared" si="31"/>
        <v>20.13</v>
      </c>
      <c r="AM92" s="150">
        <f t="shared" si="32"/>
        <v>0.03</v>
      </c>
      <c r="AN92" s="150">
        <f t="shared" si="33"/>
        <v>0.21</v>
      </c>
    </row>
    <row r="93" spans="1:40" ht="26" x14ac:dyDescent="0.3">
      <c r="A93" s="145">
        <v>149</v>
      </c>
      <c r="B93" s="146" t="s">
        <v>923</v>
      </c>
      <c r="C93" s="146" t="s">
        <v>51</v>
      </c>
      <c r="D93" s="145" t="s">
        <v>3269</v>
      </c>
      <c r="E93" s="150" t="s">
        <v>925</v>
      </c>
      <c r="F93" s="150">
        <v>15.737879348046947</v>
      </c>
      <c r="G93" s="150">
        <v>28.47229787868881</v>
      </c>
      <c r="H93" s="150">
        <v>2.8070059370527698</v>
      </c>
      <c r="I93" s="150">
        <v>23.826617657812449</v>
      </c>
      <c r="J93" s="150">
        <v>9.0300795720458957</v>
      </c>
      <c r="K93" s="150">
        <v>68.561761792468971</v>
      </c>
      <c r="L93" s="150">
        <v>141.37518347415187</v>
      </c>
      <c r="M93" s="150">
        <v>103.26002944883328</v>
      </c>
      <c r="N93" s="150">
        <v>7.8428084366230575</v>
      </c>
      <c r="O93" s="150">
        <v>49.551133196185475</v>
      </c>
      <c r="P93" s="150">
        <v>106.31048094517672</v>
      </c>
      <c r="Q93" s="150">
        <v>10.534954870292916</v>
      </c>
      <c r="R93" s="150">
        <v>0.58828855998370133</v>
      </c>
      <c r="S93" s="150">
        <v>1.239510028034287</v>
      </c>
      <c r="T93" s="150">
        <v>102.62477366945825</v>
      </c>
      <c r="U93" s="150">
        <v>0.73976084656170593</v>
      </c>
      <c r="V93" s="150">
        <v>44.040976407055012</v>
      </c>
      <c r="W93" s="899"/>
      <c r="X93" s="150">
        <f t="shared" si="17"/>
        <v>15.74</v>
      </c>
      <c r="Y93" s="150">
        <f t="shared" si="18"/>
        <v>28.47</v>
      </c>
      <c r="Z93" s="150">
        <f t="shared" si="19"/>
        <v>2.81</v>
      </c>
      <c r="AA93" s="150">
        <f t="shared" si="20"/>
        <v>23.83</v>
      </c>
      <c r="AB93" s="150">
        <f t="shared" si="21"/>
        <v>9.0299999999999994</v>
      </c>
      <c r="AC93" s="150">
        <f t="shared" si="22"/>
        <v>68.56</v>
      </c>
      <c r="AD93" s="150">
        <f t="shared" si="23"/>
        <v>141.38</v>
      </c>
      <c r="AE93" s="150">
        <f t="shared" si="24"/>
        <v>103.26</v>
      </c>
      <c r="AF93" s="150">
        <f t="shared" si="25"/>
        <v>7.84</v>
      </c>
      <c r="AG93" s="150">
        <f t="shared" si="26"/>
        <v>49.55</v>
      </c>
      <c r="AH93" s="150">
        <f t="shared" si="27"/>
        <v>106.31</v>
      </c>
      <c r="AI93" s="150">
        <f t="shared" si="28"/>
        <v>10.53</v>
      </c>
      <c r="AJ93" s="150">
        <f t="shared" si="29"/>
        <v>0.59</v>
      </c>
      <c r="AK93" s="150">
        <f t="shared" si="30"/>
        <v>1.24</v>
      </c>
      <c r="AL93" s="150">
        <f t="shared" si="31"/>
        <v>102.62</v>
      </c>
      <c r="AM93" s="150">
        <f t="shared" si="32"/>
        <v>0.74</v>
      </c>
      <c r="AN93" s="150">
        <f t="shared" si="33"/>
        <v>44.04</v>
      </c>
    </row>
    <row r="94" spans="1:40" ht="26" x14ac:dyDescent="0.3">
      <c r="A94" s="145">
        <v>150</v>
      </c>
      <c r="B94" s="146" t="s">
        <v>923</v>
      </c>
      <c r="C94" s="146" t="s">
        <v>51</v>
      </c>
      <c r="D94" s="145" t="s">
        <v>3270</v>
      </c>
      <c r="E94" s="150" t="s">
        <v>925</v>
      </c>
      <c r="F94" s="150">
        <v>13.780893586000344</v>
      </c>
      <c r="G94" s="150">
        <v>26.701800778514944</v>
      </c>
      <c r="H94" s="150">
        <v>2.849882437964065</v>
      </c>
      <c r="I94" s="150">
        <v>18.922374288269523</v>
      </c>
      <c r="J94" s="150">
        <v>8.8382090927905494</v>
      </c>
      <c r="K94" s="150">
        <v>59.991568841027792</v>
      </c>
      <c r="L94" s="150">
        <v>129.18377688669881</v>
      </c>
      <c r="M94" s="150">
        <v>99.375444479065834</v>
      </c>
      <c r="N94" s="150">
        <v>7.7546701043750126</v>
      </c>
      <c r="O94" s="150">
        <v>46.584389210329789</v>
      </c>
      <c r="P94" s="150">
        <v>91.373321388911251</v>
      </c>
      <c r="Q94" s="150">
        <v>9.2282970343106392</v>
      </c>
      <c r="R94" s="150">
        <v>0.57658225924880646</v>
      </c>
      <c r="S94" s="150">
        <v>0.69996898762449611</v>
      </c>
      <c r="T94" s="150">
        <v>98.737185038989381</v>
      </c>
      <c r="U94" s="150">
        <v>0.73009486973641402</v>
      </c>
      <c r="V94" s="150">
        <v>43.921850514233583</v>
      </c>
      <c r="W94" s="899"/>
      <c r="X94" s="150">
        <f t="shared" si="17"/>
        <v>13.78</v>
      </c>
      <c r="Y94" s="150">
        <f t="shared" si="18"/>
        <v>26.7</v>
      </c>
      <c r="Z94" s="150">
        <f t="shared" si="19"/>
        <v>2.85</v>
      </c>
      <c r="AA94" s="150">
        <f t="shared" si="20"/>
        <v>18.920000000000002</v>
      </c>
      <c r="AB94" s="150">
        <f t="shared" si="21"/>
        <v>8.84</v>
      </c>
      <c r="AC94" s="150">
        <f t="shared" si="22"/>
        <v>59.99</v>
      </c>
      <c r="AD94" s="150">
        <f t="shared" si="23"/>
        <v>129.18</v>
      </c>
      <c r="AE94" s="150">
        <f t="shared" si="24"/>
        <v>99.38</v>
      </c>
      <c r="AF94" s="150">
        <f t="shared" si="25"/>
        <v>7.75</v>
      </c>
      <c r="AG94" s="150">
        <f t="shared" si="26"/>
        <v>46.58</v>
      </c>
      <c r="AH94" s="150">
        <f t="shared" si="27"/>
        <v>91.37</v>
      </c>
      <c r="AI94" s="150">
        <f t="shared" si="28"/>
        <v>9.23</v>
      </c>
      <c r="AJ94" s="150">
        <f t="shared" si="29"/>
        <v>0.57999999999999996</v>
      </c>
      <c r="AK94" s="150">
        <f t="shared" si="30"/>
        <v>0.7</v>
      </c>
      <c r="AL94" s="150">
        <f t="shared" si="31"/>
        <v>98.74</v>
      </c>
      <c r="AM94" s="150">
        <f t="shared" si="32"/>
        <v>0.73</v>
      </c>
      <c r="AN94" s="150">
        <f t="shared" si="33"/>
        <v>43.92</v>
      </c>
    </row>
    <row r="95" spans="1:40" ht="26" x14ac:dyDescent="0.3">
      <c r="A95" s="634">
        <v>151</v>
      </c>
      <c r="B95" s="635" t="s">
        <v>923</v>
      </c>
      <c r="C95" s="635" t="s">
        <v>51</v>
      </c>
      <c r="D95" s="634" t="s">
        <v>3271</v>
      </c>
      <c r="E95" s="638" t="s">
        <v>925</v>
      </c>
      <c r="F95" s="638">
        <v>13.016413037573132</v>
      </c>
      <c r="G95" s="638">
        <v>9.2492585630022095</v>
      </c>
      <c r="H95" s="638">
        <v>3.3118408546221695E-2</v>
      </c>
      <c r="I95" s="638">
        <v>16.908714458268893</v>
      </c>
      <c r="J95" s="638">
        <v>3.6988127952532559</v>
      </c>
      <c r="K95" s="638">
        <v>54.440596392972203</v>
      </c>
      <c r="L95" s="638">
        <v>6.4845403567056987</v>
      </c>
      <c r="M95" s="638">
        <v>11.307417004130238</v>
      </c>
      <c r="N95" s="638">
        <v>5.2141058265126405</v>
      </c>
      <c r="O95" s="638">
        <v>9.5042978816007491</v>
      </c>
      <c r="P95" s="638">
        <v>4.6617445654472904</v>
      </c>
      <c r="Q95" s="638">
        <v>0.77922408599517023</v>
      </c>
      <c r="R95" s="638">
        <v>0.14135957680699482</v>
      </c>
      <c r="S95" s="638">
        <v>0.36459505394877906</v>
      </c>
      <c r="T95" s="638">
        <v>15.331595843928701</v>
      </c>
      <c r="U95" s="638">
        <v>8.1661599372797062E-3</v>
      </c>
      <c r="V95" s="638">
        <v>0.28397306550813023</v>
      </c>
      <c r="W95" s="899"/>
      <c r="X95" s="638">
        <f t="shared" si="17"/>
        <v>13.02</v>
      </c>
      <c r="Y95" s="638">
        <f t="shared" si="18"/>
        <v>9.25</v>
      </c>
      <c r="Z95" s="638">
        <f t="shared" si="19"/>
        <v>0.03</v>
      </c>
      <c r="AA95" s="638">
        <f t="shared" si="20"/>
        <v>16.91</v>
      </c>
      <c r="AB95" s="638">
        <f t="shared" si="21"/>
        <v>3.7</v>
      </c>
      <c r="AC95" s="638">
        <f t="shared" si="22"/>
        <v>54.44</v>
      </c>
      <c r="AD95" s="638">
        <f t="shared" si="23"/>
        <v>6.48</v>
      </c>
      <c r="AE95" s="638">
        <f t="shared" si="24"/>
        <v>11.31</v>
      </c>
      <c r="AF95" s="638">
        <f t="shared" si="25"/>
        <v>5.21</v>
      </c>
      <c r="AG95" s="638">
        <f t="shared" si="26"/>
        <v>9.5</v>
      </c>
      <c r="AH95" s="638">
        <f t="shared" si="27"/>
        <v>4.66</v>
      </c>
      <c r="AI95" s="638">
        <f t="shared" si="28"/>
        <v>0.78</v>
      </c>
      <c r="AJ95" s="638">
        <f t="shared" si="29"/>
        <v>0.14000000000000001</v>
      </c>
      <c r="AK95" s="638">
        <f t="shared" si="30"/>
        <v>0.36</v>
      </c>
      <c r="AL95" s="638">
        <f t="shared" si="31"/>
        <v>15.33</v>
      </c>
      <c r="AM95" s="638">
        <f t="shared" si="32"/>
        <v>0.01</v>
      </c>
      <c r="AN95" s="638">
        <f t="shared" si="33"/>
        <v>0.28000000000000003</v>
      </c>
    </row>
    <row r="96" spans="1:40" ht="26" x14ac:dyDescent="0.3">
      <c r="A96" s="145">
        <v>152</v>
      </c>
      <c r="B96" s="146" t="s">
        <v>923</v>
      </c>
      <c r="C96" s="146" t="s">
        <v>51</v>
      </c>
      <c r="D96" s="145" t="s">
        <v>3272</v>
      </c>
      <c r="E96" s="150" t="s">
        <v>925</v>
      </c>
      <c r="F96" s="150">
        <v>14.8180627789468</v>
      </c>
      <c r="G96" s="150">
        <v>11.259358459777964</v>
      </c>
      <c r="H96" s="150">
        <v>4.7390842155911682E-2</v>
      </c>
      <c r="I96" s="150">
        <v>22.1576995887234</v>
      </c>
      <c r="J96" s="150">
        <v>4.1864722620334494</v>
      </c>
      <c r="K96" s="150">
        <v>63.049871979210607</v>
      </c>
      <c r="L96" s="150">
        <v>19.217157961401316</v>
      </c>
      <c r="M96" s="150">
        <v>17.530853983548617</v>
      </c>
      <c r="N96" s="150">
        <v>5.3212333515534667</v>
      </c>
      <c r="O96" s="150">
        <v>15.116375903214912</v>
      </c>
      <c r="P96" s="150">
        <v>22.290775616569235</v>
      </c>
      <c r="Q96" s="150">
        <v>2.5122330335898666</v>
      </c>
      <c r="R96" s="150">
        <v>0.16093909615578128</v>
      </c>
      <c r="S96" s="150">
        <v>0.91868961727204845</v>
      </c>
      <c r="T96" s="150">
        <v>19.615688083472786</v>
      </c>
      <c r="U96" s="150">
        <v>2.1667828026287212E-2</v>
      </c>
      <c r="V96" s="150">
        <v>0.20980407262783862</v>
      </c>
      <c r="W96" s="899"/>
      <c r="X96" s="150">
        <f t="shared" si="17"/>
        <v>14.82</v>
      </c>
      <c r="Y96" s="150">
        <f t="shared" si="18"/>
        <v>11.26</v>
      </c>
      <c r="Z96" s="150">
        <f t="shared" si="19"/>
        <v>0.05</v>
      </c>
      <c r="AA96" s="150">
        <f t="shared" si="20"/>
        <v>22.16</v>
      </c>
      <c r="AB96" s="150">
        <f t="shared" si="21"/>
        <v>4.1900000000000004</v>
      </c>
      <c r="AC96" s="150">
        <f t="shared" si="22"/>
        <v>63.05</v>
      </c>
      <c r="AD96" s="150">
        <f t="shared" si="23"/>
        <v>19.22</v>
      </c>
      <c r="AE96" s="150">
        <f t="shared" si="24"/>
        <v>17.53</v>
      </c>
      <c r="AF96" s="150">
        <f t="shared" si="25"/>
        <v>5.32</v>
      </c>
      <c r="AG96" s="150">
        <f t="shared" si="26"/>
        <v>15.12</v>
      </c>
      <c r="AH96" s="150">
        <f t="shared" si="27"/>
        <v>22.29</v>
      </c>
      <c r="AI96" s="150">
        <f t="shared" si="28"/>
        <v>2.5099999999999998</v>
      </c>
      <c r="AJ96" s="150">
        <f t="shared" si="29"/>
        <v>0.16</v>
      </c>
      <c r="AK96" s="150">
        <f t="shared" si="30"/>
        <v>0.92</v>
      </c>
      <c r="AL96" s="150">
        <f t="shared" si="31"/>
        <v>19.62</v>
      </c>
      <c r="AM96" s="150">
        <f t="shared" si="32"/>
        <v>0.02</v>
      </c>
      <c r="AN96" s="150">
        <f t="shared" si="33"/>
        <v>0.21</v>
      </c>
    </row>
    <row r="97" spans="1:40" ht="26" x14ac:dyDescent="0.3">
      <c r="A97" s="634">
        <v>153</v>
      </c>
      <c r="B97" s="635" t="s">
        <v>923</v>
      </c>
      <c r="C97" s="635" t="s">
        <v>51</v>
      </c>
      <c r="D97" s="634" t="s">
        <v>3273</v>
      </c>
      <c r="E97" s="638" t="s">
        <v>925</v>
      </c>
      <c r="F97" s="638">
        <v>12.861077016900197</v>
      </c>
      <c r="G97" s="638">
        <v>9.4888613596040958</v>
      </c>
      <c r="H97" s="638">
        <v>9.0267343067207156E-2</v>
      </c>
      <c r="I97" s="638">
        <v>17.253456219180475</v>
      </c>
      <c r="J97" s="638">
        <v>3.9946017827781031</v>
      </c>
      <c r="K97" s="638">
        <v>54.479679027769436</v>
      </c>
      <c r="L97" s="638">
        <v>7.0257513739482658</v>
      </c>
      <c r="M97" s="638">
        <v>13.64626901378117</v>
      </c>
      <c r="N97" s="638">
        <v>5.2330950193054218</v>
      </c>
      <c r="O97" s="638">
        <v>12.149631917359232</v>
      </c>
      <c r="P97" s="638">
        <v>7.3536160603037715</v>
      </c>
      <c r="Q97" s="638">
        <v>1.205575197607591</v>
      </c>
      <c r="R97" s="638">
        <v>0.14923279542088633</v>
      </c>
      <c r="S97" s="638">
        <v>0.37914857686225767</v>
      </c>
      <c r="T97" s="638">
        <v>15.728099453003924</v>
      </c>
      <c r="U97" s="638">
        <v>1.2001851200995246E-2</v>
      </c>
      <c r="V97" s="638">
        <v>9.067817980641224E-2</v>
      </c>
      <c r="W97" s="899"/>
      <c r="X97" s="638">
        <f t="shared" si="17"/>
        <v>12.86</v>
      </c>
      <c r="Y97" s="638">
        <f t="shared" si="18"/>
        <v>9.49</v>
      </c>
      <c r="Z97" s="638">
        <f t="shared" si="19"/>
        <v>0.09</v>
      </c>
      <c r="AA97" s="638">
        <f t="shared" si="20"/>
        <v>17.25</v>
      </c>
      <c r="AB97" s="638">
        <f t="shared" si="21"/>
        <v>3.99</v>
      </c>
      <c r="AC97" s="638">
        <f t="shared" si="22"/>
        <v>54.48</v>
      </c>
      <c r="AD97" s="638">
        <f t="shared" si="23"/>
        <v>7.03</v>
      </c>
      <c r="AE97" s="638">
        <f t="shared" si="24"/>
        <v>13.65</v>
      </c>
      <c r="AF97" s="638">
        <f t="shared" si="25"/>
        <v>5.23</v>
      </c>
      <c r="AG97" s="638">
        <f t="shared" si="26"/>
        <v>12.15</v>
      </c>
      <c r="AH97" s="638">
        <f t="shared" si="27"/>
        <v>7.35</v>
      </c>
      <c r="AI97" s="638">
        <f t="shared" si="28"/>
        <v>1.21</v>
      </c>
      <c r="AJ97" s="638">
        <f t="shared" si="29"/>
        <v>0.15</v>
      </c>
      <c r="AK97" s="638">
        <f t="shared" si="30"/>
        <v>0.38</v>
      </c>
      <c r="AL97" s="638">
        <f t="shared" si="31"/>
        <v>15.73</v>
      </c>
      <c r="AM97" s="638">
        <f t="shared" si="32"/>
        <v>0.01</v>
      </c>
      <c r="AN97" s="638">
        <f t="shared" si="33"/>
        <v>0.09</v>
      </c>
    </row>
    <row r="98" spans="1:40" ht="26" x14ac:dyDescent="0.3">
      <c r="A98" s="145">
        <v>154</v>
      </c>
      <c r="B98" s="146" t="s">
        <v>923</v>
      </c>
      <c r="C98" s="146" t="s">
        <v>51</v>
      </c>
      <c r="D98" s="145" t="s">
        <v>3274</v>
      </c>
      <c r="E98" s="150" t="s">
        <v>925</v>
      </c>
      <c r="F98" s="150">
        <v>13.604402674177908</v>
      </c>
      <c r="G98" s="150">
        <v>26.337180190290571</v>
      </c>
      <c r="H98" s="150">
        <v>2.7906053155834445</v>
      </c>
      <c r="I98" s="150">
        <v>18.553304842738136</v>
      </c>
      <c r="J98" s="150">
        <v>8.5399027530203071</v>
      </c>
      <c r="K98" s="150">
        <v>59.934155851472489</v>
      </c>
      <c r="L98" s="150">
        <v>128.4850869014694</v>
      </c>
      <c r="M98" s="150">
        <v>96.950549105879773</v>
      </c>
      <c r="N98" s="150">
        <v>7.7306932419908474</v>
      </c>
      <c r="O98" s="150">
        <v>43.816369670644747</v>
      </c>
      <c r="P98" s="150">
        <v>88.570571511893931</v>
      </c>
      <c r="Q98" s="150">
        <v>8.80194592269822</v>
      </c>
      <c r="R98" s="150">
        <v>0.56599744271012797</v>
      </c>
      <c r="S98" s="150">
        <v>0.68415556077025963</v>
      </c>
      <c r="T98" s="150">
        <v>98.225808993763721</v>
      </c>
      <c r="U98" s="150">
        <v>0.72602442023305869</v>
      </c>
      <c r="V98" s="150">
        <v>43.921850514233583</v>
      </c>
      <c r="W98" s="899"/>
      <c r="X98" s="150">
        <f t="shared" si="17"/>
        <v>13.6</v>
      </c>
      <c r="Y98" s="150">
        <f t="shared" si="18"/>
        <v>26.34</v>
      </c>
      <c r="Z98" s="150">
        <f t="shared" si="19"/>
        <v>2.79</v>
      </c>
      <c r="AA98" s="150">
        <f t="shared" si="20"/>
        <v>18.55</v>
      </c>
      <c r="AB98" s="150">
        <f t="shared" si="21"/>
        <v>8.5399999999999991</v>
      </c>
      <c r="AC98" s="150">
        <f t="shared" si="22"/>
        <v>59.93</v>
      </c>
      <c r="AD98" s="150">
        <f t="shared" si="23"/>
        <v>128.49</v>
      </c>
      <c r="AE98" s="150">
        <f t="shared" si="24"/>
        <v>96.95</v>
      </c>
      <c r="AF98" s="150">
        <f t="shared" si="25"/>
        <v>7.73</v>
      </c>
      <c r="AG98" s="150">
        <f t="shared" si="26"/>
        <v>43.82</v>
      </c>
      <c r="AH98" s="150">
        <f t="shared" si="27"/>
        <v>88.57</v>
      </c>
      <c r="AI98" s="150">
        <f t="shared" si="28"/>
        <v>8.8000000000000007</v>
      </c>
      <c r="AJ98" s="150">
        <f t="shared" si="29"/>
        <v>0.56999999999999995</v>
      </c>
      <c r="AK98" s="150">
        <f t="shared" si="30"/>
        <v>0.68</v>
      </c>
      <c r="AL98" s="150">
        <f t="shared" si="31"/>
        <v>98.23</v>
      </c>
      <c r="AM98" s="150">
        <f t="shared" si="32"/>
        <v>0.73</v>
      </c>
      <c r="AN98" s="150">
        <f t="shared" si="33"/>
        <v>43.92</v>
      </c>
    </row>
    <row r="99" spans="1:40" x14ac:dyDescent="0.3">
      <c r="A99" s="165">
        <v>155</v>
      </c>
      <c r="B99" s="166" t="s">
        <v>923</v>
      </c>
      <c r="C99" s="293" t="s">
        <v>51</v>
      </c>
      <c r="D99" s="187" t="s">
        <v>3275</v>
      </c>
      <c r="E99" s="170" t="s">
        <v>925</v>
      </c>
      <c r="F99" s="170">
        <v>12.684586105077761</v>
      </c>
      <c r="G99" s="170">
        <v>9.1242407713797249</v>
      </c>
      <c r="H99" s="170">
        <v>3.0990220686586408E-2</v>
      </c>
      <c r="I99" s="170">
        <v>16.884386773649087</v>
      </c>
      <c r="J99" s="170">
        <v>3.6962954430078607</v>
      </c>
      <c r="K99" s="170">
        <v>54.422266038214133</v>
      </c>
      <c r="L99" s="170">
        <v>6.3270613887188469</v>
      </c>
      <c r="M99" s="170">
        <v>11.221373640595104</v>
      </c>
      <c r="N99" s="170">
        <v>5.2091181569212566</v>
      </c>
      <c r="O99" s="170">
        <v>9.3816123776741893</v>
      </c>
      <c r="P99" s="170">
        <v>4.5508661832864394</v>
      </c>
      <c r="Q99" s="170">
        <v>0.77922408599517023</v>
      </c>
      <c r="R99" s="170">
        <v>0.13864797888220784</v>
      </c>
      <c r="S99" s="170">
        <v>0.36333515000802113</v>
      </c>
      <c r="T99" s="170">
        <v>15.216723407778259</v>
      </c>
      <c r="U99" s="170">
        <v>7.9314016976399053E-3</v>
      </c>
      <c r="V99" s="170">
        <v>9.067817980641224E-2</v>
      </c>
      <c r="W99" s="899"/>
      <c r="X99" s="170">
        <f t="shared" si="17"/>
        <v>12.68</v>
      </c>
      <c r="Y99" s="170">
        <f t="shared" si="18"/>
        <v>9.1199999999999992</v>
      </c>
      <c r="Z99" s="170">
        <f t="shared" si="19"/>
        <v>0.03</v>
      </c>
      <c r="AA99" s="170">
        <f t="shared" si="20"/>
        <v>16.88</v>
      </c>
      <c r="AB99" s="170">
        <f t="shared" si="21"/>
        <v>3.7</v>
      </c>
      <c r="AC99" s="170">
        <f t="shared" si="22"/>
        <v>54.42</v>
      </c>
      <c r="AD99" s="170">
        <f t="shared" si="23"/>
        <v>6.33</v>
      </c>
      <c r="AE99" s="170">
        <f t="shared" si="24"/>
        <v>11.22</v>
      </c>
      <c r="AF99" s="170">
        <f t="shared" si="25"/>
        <v>5.21</v>
      </c>
      <c r="AG99" s="170">
        <f t="shared" si="26"/>
        <v>9.3800000000000008</v>
      </c>
      <c r="AH99" s="170">
        <f t="shared" si="27"/>
        <v>4.55</v>
      </c>
      <c r="AI99" s="170">
        <f t="shared" si="28"/>
        <v>0.78</v>
      </c>
      <c r="AJ99" s="170">
        <f t="shared" si="29"/>
        <v>0.14000000000000001</v>
      </c>
      <c r="AK99" s="170">
        <f t="shared" si="30"/>
        <v>0.36</v>
      </c>
      <c r="AL99" s="170">
        <f t="shared" si="31"/>
        <v>15.22</v>
      </c>
      <c r="AM99" s="170">
        <f t="shared" si="32"/>
        <v>0.01</v>
      </c>
      <c r="AN99" s="170">
        <f t="shared" si="33"/>
        <v>0.09</v>
      </c>
    </row>
    <row r="100" spans="1:40" ht="39" x14ac:dyDescent="0.3">
      <c r="A100" s="847">
        <v>156</v>
      </c>
      <c r="B100" s="852" t="s">
        <v>923</v>
      </c>
      <c r="C100" s="852" t="s">
        <v>52</v>
      </c>
      <c r="D100" s="847" t="s">
        <v>3277</v>
      </c>
      <c r="E100" s="872" t="s">
        <v>926</v>
      </c>
      <c r="F100" s="872">
        <v>0.5120344017285694</v>
      </c>
      <c r="G100" s="872">
        <v>0.51242824521557728</v>
      </c>
      <c r="H100" s="872">
        <v>3.9361491526380653E-3</v>
      </c>
      <c r="I100" s="872">
        <v>1.2655950756178349</v>
      </c>
      <c r="J100" s="872">
        <v>0.11764243656614132</v>
      </c>
      <c r="K100" s="872">
        <v>2.0706254258391543</v>
      </c>
      <c r="L100" s="872">
        <v>3.0936231774437926</v>
      </c>
      <c r="M100" s="872">
        <v>1.5142752823088426</v>
      </c>
      <c r="N100" s="872">
        <v>2.690764671173048E-2</v>
      </c>
      <c r="O100" s="872">
        <v>1.3763432461297731</v>
      </c>
      <c r="P100" s="872">
        <v>4.2575782639878712</v>
      </c>
      <c r="Q100" s="872">
        <v>0.4159221474227271</v>
      </c>
      <c r="R100" s="872">
        <v>5.3498681456576273E-3</v>
      </c>
      <c r="S100" s="872">
        <v>0.13328507214336657</v>
      </c>
      <c r="T100" s="872">
        <v>1.0557515221666867</v>
      </c>
      <c r="U100" s="872">
        <v>3.2967423188753533E-3</v>
      </c>
      <c r="V100" s="872">
        <v>2.8590214277142333E-2</v>
      </c>
      <c r="W100" s="899"/>
      <c r="X100" s="872">
        <f t="shared" si="17"/>
        <v>0.51</v>
      </c>
      <c r="Y100" s="872">
        <f t="shared" si="18"/>
        <v>0.51</v>
      </c>
      <c r="Z100" s="872">
        <f t="shared" si="19"/>
        <v>0.01</v>
      </c>
      <c r="AA100" s="872">
        <f t="shared" si="20"/>
        <v>1.27</v>
      </c>
      <c r="AB100" s="872">
        <f t="shared" si="21"/>
        <v>0.12</v>
      </c>
      <c r="AC100" s="872">
        <f t="shared" si="22"/>
        <v>2.0699999999999998</v>
      </c>
      <c r="AD100" s="872">
        <f t="shared" si="23"/>
        <v>3.09</v>
      </c>
      <c r="AE100" s="872">
        <f t="shared" si="24"/>
        <v>1.51</v>
      </c>
      <c r="AF100" s="872">
        <f t="shared" si="25"/>
        <v>0.03</v>
      </c>
      <c r="AG100" s="872">
        <f t="shared" si="26"/>
        <v>1.38</v>
      </c>
      <c r="AH100" s="872">
        <f t="shared" si="27"/>
        <v>4.26</v>
      </c>
      <c r="AI100" s="872">
        <f t="shared" si="28"/>
        <v>0.42</v>
      </c>
      <c r="AJ100" s="872">
        <f t="shared" si="29"/>
        <v>0.01</v>
      </c>
      <c r="AK100" s="872">
        <f t="shared" si="30"/>
        <v>0.13</v>
      </c>
      <c r="AL100" s="872">
        <f t="shared" si="31"/>
        <v>1.06</v>
      </c>
      <c r="AM100" s="872">
        <f t="shared" si="32"/>
        <v>0.01</v>
      </c>
      <c r="AN100" s="872">
        <f t="shared" si="33"/>
        <v>0.03</v>
      </c>
    </row>
    <row r="101" spans="1:40" x14ac:dyDescent="0.3">
      <c r="A101" s="165">
        <v>157</v>
      </c>
      <c r="B101" s="166" t="s">
        <v>923</v>
      </c>
      <c r="C101" s="166" t="s">
        <v>254</v>
      </c>
      <c r="D101" s="165" t="s">
        <v>3556</v>
      </c>
      <c r="E101" s="170" t="s">
        <v>926</v>
      </c>
      <c r="F101" s="170">
        <v>0.1426868324151756</v>
      </c>
      <c r="G101" s="170">
        <v>0.2947832057179044</v>
      </c>
      <c r="H101" s="170">
        <v>4.7923514813538889E-2</v>
      </c>
      <c r="I101" s="170">
        <v>0.29837995384759891</v>
      </c>
      <c r="J101" s="170">
        <v>0.24117041649149767</v>
      </c>
      <c r="K101" s="170">
        <v>4.6416427534658231E-2</v>
      </c>
      <c r="L101" s="170">
        <v>0.56486682403732869</v>
      </c>
      <c r="M101" s="170">
        <v>1.9604445133483113</v>
      </c>
      <c r="N101" s="170">
        <v>1.9384468636510471E-2</v>
      </c>
      <c r="O101" s="170">
        <v>2.2378486013961614</v>
      </c>
      <c r="P101" s="170">
        <v>2.2659268846997267</v>
      </c>
      <c r="Q101" s="170">
        <v>0.34469021086972434</v>
      </c>
      <c r="R101" s="170">
        <v>8.5574601434395339E-3</v>
      </c>
      <c r="S101" s="170">
        <v>1.2784611763636725E-2</v>
      </c>
      <c r="T101" s="170">
        <v>0.41342994555810353</v>
      </c>
      <c r="U101" s="170">
        <v>3.2908184344587086E-3</v>
      </c>
      <c r="V101" s="170">
        <v>0</v>
      </c>
      <c r="W101" s="899"/>
      <c r="X101" s="170">
        <f t="shared" si="17"/>
        <v>0.14000000000000001</v>
      </c>
      <c r="Y101" s="170">
        <f t="shared" si="18"/>
        <v>0.28999999999999998</v>
      </c>
      <c r="Z101" s="170">
        <f t="shared" si="19"/>
        <v>0.05</v>
      </c>
      <c r="AA101" s="170">
        <f t="shared" si="20"/>
        <v>0.3</v>
      </c>
      <c r="AB101" s="170">
        <f t="shared" si="21"/>
        <v>0.24</v>
      </c>
      <c r="AC101" s="170">
        <f t="shared" si="22"/>
        <v>0.05</v>
      </c>
      <c r="AD101" s="170">
        <f t="shared" si="23"/>
        <v>0.56000000000000005</v>
      </c>
      <c r="AE101" s="170">
        <f t="shared" si="24"/>
        <v>1.96</v>
      </c>
      <c r="AF101" s="170">
        <f t="shared" si="25"/>
        <v>0.02</v>
      </c>
      <c r="AG101" s="170">
        <f t="shared" si="26"/>
        <v>2.2400000000000002</v>
      </c>
      <c r="AH101" s="170">
        <f t="shared" si="27"/>
        <v>2.27</v>
      </c>
      <c r="AI101" s="170">
        <f t="shared" si="28"/>
        <v>0.34</v>
      </c>
      <c r="AJ101" s="170">
        <f t="shared" si="29"/>
        <v>0.01</v>
      </c>
      <c r="AK101" s="170">
        <f t="shared" si="30"/>
        <v>0.01</v>
      </c>
      <c r="AL101" s="170">
        <f t="shared" si="31"/>
        <v>0.41</v>
      </c>
      <c r="AM101" s="170">
        <f t="shared" si="32"/>
        <v>0.01</v>
      </c>
      <c r="AN101" s="170" t="str">
        <f t="shared" si="33"/>
        <v>NC</v>
      </c>
    </row>
    <row r="102" spans="1:40" x14ac:dyDescent="0.3">
      <c r="A102" s="165">
        <v>158</v>
      </c>
      <c r="B102" s="166" t="s">
        <v>923</v>
      </c>
      <c r="C102" s="293" t="s">
        <v>275</v>
      </c>
      <c r="D102" s="187" t="s">
        <v>3276</v>
      </c>
      <c r="E102" s="170" t="s">
        <v>926</v>
      </c>
      <c r="F102" s="170">
        <v>0.33182693249537126</v>
      </c>
      <c r="G102" s="170">
        <v>0.12501779162248478</v>
      </c>
      <c r="H102" s="170">
        <v>2.1281878596352841E-3</v>
      </c>
      <c r="I102" s="170">
        <v>2.432768461980472E-2</v>
      </c>
      <c r="J102" s="170">
        <v>2.5173522453950082E-3</v>
      </c>
      <c r="K102" s="170">
        <v>1.833035475806874E-2</v>
      </c>
      <c r="L102" s="170">
        <v>0.15747896798685179</v>
      </c>
      <c r="M102" s="170">
        <v>8.6043363535134906E-2</v>
      </c>
      <c r="N102" s="170">
        <v>4.9876695913835551E-3</v>
      </c>
      <c r="O102" s="170">
        <v>0.12268550392656016</v>
      </c>
      <c r="P102" s="170">
        <v>0.11087838216085116</v>
      </c>
      <c r="Q102" s="170">
        <v>0</v>
      </c>
      <c r="R102" s="170">
        <v>2.7115979247869758E-3</v>
      </c>
      <c r="S102" s="170">
        <v>1.2599039407579201E-3</v>
      </c>
      <c r="T102" s="170">
        <v>0.11487243615044279</v>
      </c>
      <c r="U102" s="170">
        <v>2.3475823963980055E-4</v>
      </c>
      <c r="V102" s="170">
        <v>0.19329488570171799</v>
      </c>
      <c r="W102" s="899"/>
      <c r="X102" s="170">
        <f t="shared" si="17"/>
        <v>0.33</v>
      </c>
      <c r="Y102" s="170">
        <f t="shared" si="18"/>
        <v>0.13</v>
      </c>
      <c r="Z102" s="170">
        <f t="shared" si="19"/>
        <v>0.01</v>
      </c>
      <c r="AA102" s="170">
        <f t="shared" si="20"/>
        <v>0.02</v>
      </c>
      <c r="AB102" s="170">
        <f t="shared" si="21"/>
        <v>0.01</v>
      </c>
      <c r="AC102" s="170">
        <f t="shared" si="22"/>
        <v>0.02</v>
      </c>
      <c r="AD102" s="170">
        <f t="shared" si="23"/>
        <v>0.16</v>
      </c>
      <c r="AE102" s="170">
        <f t="shared" si="24"/>
        <v>0.09</v>
      </c>
      <c r="AF102" s="170">
        <f t="shared" si="25"/>
        <v>0.01</v>
      </c>
      <c r="AG102" s="170">
        <f t="shared" si="26"/>
        <v>0.12</v>
      </c>
      <c r="AH102" s="170">
        <f t="shared" si="27"/>
        <v>0.11</v>
      </c>
      <c r="AI102" s="170" t="str">
        <f t="shared" si="28"/>
        <v>NC</v>
      </c>
      <c r="AJ102" s="170">
        <f t="shared" si="29"/>
        <v>0.01</v>
      </c>
      <c r="AK102" s="170">
        <f t="shared" si="30"/>
        <v>0.01</v>
      </c>
      <c r="AL102" s="170">
        <f t="shared" si="31"/>
        <v>0.11</v>
      </c>
      <c r="AM102" s="170">
        <f t="shared" si="32"/>
        <v>0.01</v>
      </c>
      <c r="AN102" s="170">
        <f t="shared" si="33"/>
        <v>0.19</v>
      </c>
    </row>
    <row r="103" spans="1:40" ht="26" x14ac:dyDescent="0.3">
      <c r="A103" s="145">
        <v>159</v>
      </c>
      <c r="B103" s="146" t="s">
        <v>923</v>
      </c>
      <c r="C103" s="146" t="s">
        <v>275</v>
      </c>
      <c r="D103" s="145" t="s">
        <v>3278</v>
      </c>
      <c r="E103" s="150" t="s">
        <v>926</v>
      </c>
      <c r="F103" s="150">
        <v>0.66962646230490763</v>
      </c>
      <c r="G103" s="150">
        <v>12.531019896967097</v>
      </c>
      <c r="H103" s="150">
        <v>2.0089997890849127</v>
      </c>
      <c r="I103" s="150">
        <v>1.2149723542968287</v>
      </c>
      <c r="J103" s="150">
        <v>3.5261461216890604</v>
      </c>
      <c r="K103" s="150">
        <v>4.0126557840520851</v>
      </c>
      <c r="L103" s="150">
        <v>88.931042573282397</v>
      </c>
      <c r="M103" s="150">
        <v>62.41083973872724</v>
      </c>
      <c r="N103" s="150">
        <v>1.8357066619306623</v>
      </c>
      <c r="O103" s="150">
        <v>25.068503309282569</v>
      </c>
      <c r="P103" s="150">
        <v>61.166345479226251</v>
      </c>
      <c r="Q103" s="150">
        <v>5.84054149711982</v>
      </c>
      <c r="R103" s="150">
        <v>0.31111040966672582</v>
      </c>
      <c r="S103" s="150">
        <v>0.23355725903490959</v>
      </c>
      <c r="T103" s="150">
        <v>60.430614306597413</v>
      </c>
      <c r="U103" s="150">
        <v>0.52277171749378482</v>
      </c>
      <c r="V103" s="150">
        <v>31.90909345946298</v>
      </c>
      <c r="W103" s="899"/>
      <c r="X103" s="150">
        <f t="shared" si="17"/>
        <v>0.67</v>
      </c>
      <c r="Y103" s="150">
        <f t="shared" si="18"/>
        <v>12.53</v>
      </c>
      <c r="Z103" s="150">
        <f t="shared" si="19"/>
        <v>2.0099999999999998</v>
      </c>
      <c r="AA103" s="150">
        <f t="shared" si="20"/>
        <v>1.21</v>
      </c>
      <c r="AB103" s="150">
        <f t="shared" si="21"/>
        <v>3.53</v>
      </c>
      <c r="AC103" s="150">
        <f t="shared" si="22"/>
        <v>4.01</v>
      </c>
      <c r="AD103" s="150">
        <f t="shared" si="23"/>
        <v>88.93</v>
      </c>
      <c r="AE103" s="150">
        <f t="shared" si="24"/>
        <v>62.41</v>
      </c>
      <c r="AF103" s="150">
        <f t="shared" si="25"/>
        <v>1.84</v>
      </c>
      <c r="AG103" s="150">
        <f t="shared" si="26"/>
        <v>25.07</v>
      </c>
      <c r="AH103" s="150">
        <f t="shared" si="27"/>
        <v>61.17</v>
      </c>
      <c r="AI103" s="150">
        <f t="shared" si="28"/>
        <v>5.84</v>
      </c>
      <c r="AJ103" s="150">
        <f t="shared" si="29"/>
        <v>0.31</v>
      </c>
      <c r="AK103" s="150">
        <f t="shared" si="30"/>
        <v>0.23</v>
      </c>
      <c r="AL103" s="150">
        <f t="shared" si="31"/>
        <v>60.43</v>
      </c>
      <c r="AM103" s="150">
        <f t="shared" si="32"/>
        <v>0.52</v>
      </c>
      <c r="AN103" s="150">
        <f t="shared" si="33"/>
        <v>31.91</v>
      </c>
    </row>
    <row r="104" spans="1:40" ht="26" x14ac:dyDescent="0.3">
      <c r="A104" s="634">
        <v>162</v>
      </c>
      <c r="B104" s="635" t="s">
        <v>923</v>
      </c>
      <c r="C104" s="635" t="s">
        <v>3281</v>
      </c>
      <c r="D104" s="634" t="s">
        <v>3282</v>
      </c>
      <c r="E104" s="638" t="s">
        <v>925</v>
      </c>
      <c r="F104" s="638">
        <v>14.8180627789468</v>
      </c>
      <c r="G104" s="638">
        <v>11.259358459777964</v>
      </c>
      <c r="H104" s="638">
        <v>4.7390842155911682E-2</v>
      </c>
      <c r="I104" s="638">
        <v>22.1576995887234</v>
      </c>
      <c r="J104" s="638">
        <v>4.1864722620334494</v>
      </c>
      <c r="K104" s="638">
        <v>63.049871979210607</v>
      </c>
      <c r="L104" s="638">
        <v>19.217157961401316</v>
      </c>
      <c r="M104" s="638">
        <v>17.530853983548617</v>
      </c>
      <c r="N104" s="638">
        <v>5.3212333515534667</v>
      </c>
      <c r="O104" s="638">
        <v>15.116375903214912</v>
      </c>
      <c r="P104" s="638">
        <v>22.290775616569235</v>
      </c>
      <c r="Q104" s="638">
        <v>2.5122330335898666</v>
      </c>
      <c r="R104" s="638">
        <v>0.16093909615578128</v>
      </c>
      <c r="S104" s="638">
        <v>0.91868961727204845</v>
      </c>
      <c r="T104" s="638">
        <v>19.615688083472786</v>
      </c>
      <c r="U104" s="638">
        <v>2.1667828026287212E-2</v>
      </c>
      <c r="V104" s="638">
        <v>0.20980407262783862</v>
      </c>
      <c r="W104" s="899"/>
      <c r="X104" s="638">
        <f t="shared" si="17"/>
        <v>14.82</v>
      </c>
      <c r="Y104" s="638">
        <f t="shared" si="18"/>
        <v>11.26</v>
      </c>
      <c r="Z104" s="638">
        <f t="shared" si="19"/>
        <v>0.05</v>
      </c>
      <c r="AA104" s="638">
        <f t="shared" si="20"/>
        <v>22.16</v>
      </c>
      <c r="AB104" s="638">
        <f t="shared" si="21"/>
        <v>4.1900000000000004</v>
      </c>
      <c r="AC104" s="638">
        <f t="shared" si="22"/>
        <v>63.05</v>
      </c>
      <c r="AD104" s="638">
        <f t="shared" si="23"/>
        <v>19.22</v>
      </c>
      <c r="AE104" s="638">
        <f t="shared" si="24"/>
        <v>17.53</v>
      </c>
      <c r="AF104" s="638">
        <f t="shared" si="25"/>
        <v>5.32</v>
      </c>
      <c r="AG104" s="638">
        <f t="shared" si="26"/>
        <v>15.12</v>
      </c>
      <c r="AH104" s="638">
        <f t="shared" si="27"/>
        <v>22.29</v>
      </c>
      <c r="AI104" s="638">
        <f t="shared" si="28"/>
        <v>2.5099999999999998</v>
      </c>
      <c r="AJ104" s="638">
        <f t="shared" si="29"/>
        <v>0.16</v>
      </c>
      <c r="AK104" s="638">
        <f t="shared" si="30"/>
        <v>0.92</v>
      </c>
      <c r="AL104" s="638">
        <f t="shared" si="31"/>
        <v>19.62</v>
      </c>
      <c r="AM104" s="638">
        <f t="shared" si="32"/>
        <v>0.02</v>
      </c>
      <c r="AN104" s="638">
        <f t="shared" si="33"/>
        <v>0.21</v>
      </c>
    </row>
    <row r="105" spans="1:40" x14ac:dyDescent="0.3">
      <c r="A105" s="145">
        <v>163</v>
      </c>
      <c r="B105" s="146" t="s">
        <v>923</v>
      </c>
      <c r="C105" s="146" t="s">
        <v>3281</v>
      </c>
      <c r="D105" s="145" t="s">
        <v>3286</v>
      </c>
      <c r="E105" s="150" t="s">
        <v>925</v>
      </c>
      <c r="F105" s="150">
        <v>12.684586105077761</v>
      </c>
      <c r="G105" s="150">
        <v>9.1242407713797249</v>
      </c>
      <c r="H105" s="150">
        <v>3.0990220686586408E-2</v>
      </c>
      <c r="I105" s="150">
        <v>16.884386773649087</v>
      </c>
      <c r="J105" s="150">
        <v>3.6962954430078607</v>
      </c>
      <c r="K105" s="150">
        <v>54.422266038214133</v>
      </c>
      <c r="L105" s="150">
        <v>6.3270613887188469</v>
      </c>
      <c r="M105" s="150">
        <v>11.221373640595104</v>
      </c>
      <c r="N105" s="150">
        <v>5.2091181569212566</v>
      </c>
      <c r="O105" s="150">
        <v>9.3816123776741893</v>
      </c>
      <c r="P105" s="150">
        <v>4.5508661832864394</v>
      </c>
      <c r="Q105" s="150">
        <v>0.77922408599517023</v>
      </c>
      <c r="R105" s="150">
        <v>0.13864797888220784</v>
      </c>
      <c r="S105" s="150">
        <v>0.36333515000802113</v>
      </c>
      <c r="T105" s="150">
        <v>15.216723407778259</v>
      </c>
      <c r="U105" s="150">
        <v>7.9314016976399053E-3</v>
      </c>
      <c r="V105" s="150">
        <v>9.067817980641224E-2</v>
      </c>
      <c r="W105" s="899"/>
      <c r="X105" s="150">
        <f t="shared" si="17"/>
        <v>12.68</v>
      </c>
      <c r="Y105" s="150">
        <f t="shared" si="18"/>
        <v>9.1199999999999992</v>
      </c>
      <c r="Z105" s="150">
        <f t="shared" si="19"/>
        <v>0.03</v>
      </c>
      <c r="AA105" s="150">
        <f t="shared" si="20"/>
        <v>16.88</v>
      </c>
      <c r="AB105" s="150">
        <f t="shared" si="21"/>
        <v>3.7</v>
      </c>
      <c r="AC105" s="150">
        <f t="shared" si="22"/>
        <v>54.42</v>
      </c>
      <c r="AD105" s="150">
        <f t="shared" si="23"/>
        <v>6.33</v>
      </c>
      <c r="AE105" s="150">
        <f t="shared" si="24"/>
        <v>11.22</v>
      </c>
      <c r="AF105" s="150">
        <f t="shared" si="25"/>
        <v>5.21</v>
      </c>
      <c r="AG105" s="150">
        <f t="shared" si="26"/>
        <v>9.3800000000000008</v>
      </c>
      <c r="AH105" s="150">
        <f t="shared" si="27"/>
        <v>4.55</v>
      </c>
      <c r="AI105" s="150">
        <f t="shared" si="28"/>
        <v>0.78</v>
      </c>
      <c r="AJ105" s="150">
        <f t="shared" si="29"/>
        <v>0.14000000000000001</v>
      </c>
      <c r="AK105" s="150">
        <f t="shared" si="30"/>
        <v>0.36</v>
      </c>
      <c r="AL105" s="150">
        <f t="shared" si="31"/>
        <v>15.22</v>
      </c>
      <c r="AM105" s="150">
        <f t="shared" si="32"/>
        <v>0.01</v>
      </c>
      <c r="AN105" s="150">
        <f t="shared" si="33"/>
        <v>0.09</v>
      </c>
    </row>
    <row r="106" spans="1:40" ht="26" x14ac:dyDescent="0.3">
      <c r="A106" s="145">
        <v>164</v>
      </c>
      <c r="B106" s="146" t="s">
        <v>923</v>
      </c>
      <c r="C106" s="146" t="s">
        <v>3283</v>
      </c>
      <c r="D106" s="145" t="s">
        <v>3284</v>
      </c>
      <c r="E106" s="150" t="s">
        <v>925</v>
      </c>
      <c r="F106" s="150">
        <v>14.112720518495715</v>
      </c>
      <c r="G106" s="150">
        <v>26.826818570137426</v>
      </c>
      <c r="H106" s="150">
        <v>2.8520106258237004</v>
      </c>
      <c r="I106" s="150">
        <v>18.946701972889329</v>
      </c>
      <c r="J106" s="150">
        <v>8.8407264450359442</v>
      </c>
      <c r="K106" s="150">
        <v>60.009899195785863</v>
      </c>
      <c r="L106" s="150">
        <v>129.34125585468567</v>
      </c>
      <c r="M106" s="150">
        <v>99.461487842600974</v>
      </c>
      <c r="N106" s="150">
        <v>7.7596577739663974</v>
      </c>
      <c r="O106" s="150">
        <v>46.70707471425635</v>
      </c>
      <c r="P106" s="150">
        <v>91.484199771072113</v>
      </c>
      <c r="Q106" s="150">
        <v>9.2282970343106392</v>
      </c>
      <c r="R106" s="150">
        <v>0.57929385717359339</v>
      </c>
      <c r="S106" s="150">
        <v>0.70122889156525403</v>
      </c>
      <c r="T106" s="150">
        <v>98.85205747513983</v>
      </c>
      <c r="U106" s="150">
        <v>0.73032962797605383</v>
      </c>
      <c r="V106" s="150">
        <v>44.115145399935301</v>
      </c>
      <c r="W106" s="899"/>
      <c r="X106" s="150">
        <f t="shared" si="17"/>
        <v>14.11</v>
      </c>
      <c r="Y106" s="150">
        <f t="shared" si="18"/>
        <v>26.83</v>
      </c>
      <c r="Z106" s="150">
        <f t="shared" si="19"/>
        <v>2.85</v>
      </c>
      <c r="AA106" s="150">
        <f t="shared" si="20"/>
        <v>18.95</v>
      </c>
      <c r="AB106" s="150">
        <f t="shared" si="21"/>
        <v>8.84</v>
      </c>
      <c r="AC106" s="150">
        <f t="shared" si="22"/>
        <v>60.01</v>
      </c>
      <c r="AD106" s="150">
        <f t="shared" si="23"/>
        <v>129.34</v>
      </c>
      <c r="AE106" s="150">
        <f t="shared" si="24"/>
        <v>99.46</v>
      </c>
      <c r="AF106" s="150">
        <f t="shared" si="25"/>
        <v>7.76</v>
      </c>
      <c r="AG106" s="150">
        <f t="shared" si="26"/>
        <v>46.71</v>
      </c>
      <c r="AH106" s="150">
        <f t="shared" si="27"/>
        <v>91.48</v>
      </c>
      <c r="AI106" s="150">
        <f t="shared" si="28"/>
        <v>9.23</v>
      </c>
      <c r="AJ106" s="150">
        <f t="shared" si="29"/>
        <v>0.57999999999999996</v>
      </c>
      <c r="AK106" s="150">
        <f t="shared" si="30"/>
        <v>0.7</v>
      </c>
      <c r="AL106" s="150">
        <f t="shared" si="31"/>
        <v>98.85</v>
      </c>
      <c r="AM106" s="150">
        <f t="shared" si="32"/>
        <v>0.73</v>
      </c>
      <c r="AN106" s="150">
        <f t="shared" si="33"/>
        <v>44.12</v>
      </c>
    </row>
    <row r="107" spans="1:40" x14ac:dyDescent="0.3">
      <c r="A107" s="138">
        <v>165</v>
      </c>
      <c r="B107" s="138" t="s">
        <v>923</v>
      </c>
      <c r="C107" s="139" t="s">
        <v>1743</v>
      </c>
      <c r="D107" s="138" t="s">
        <v>1744</v>
      </c>
      <c r="E107" s="141" t="s">
        <v>275</v>
      </c>
      <c r="F107" s="141" t="s">
        <v>275</v>
      </c>
      <c r="G107" s="142" t="s">
        <v>275</v>
      </c>
      <c r="H107" s="141" t="s">
        <v>275</v>
      </c>
      <c r="I107" s="141" t="s">
        <v>275</v>
      </c>
      <c r="J107" s="141" t="s">
        <v>275</v>
      </c>
      <c r="K107" s="141" t="s">
        <v>275</v>
      </c>
      <c r="L107" s="141" t="s">
        <v>275</v>
      </c>
      <c r="M107" s="141" t="s">
        <v>275</v>
      </c>
      <c r="N107" s="141" t="s">
        <v>275</v>
      </c>
      <c r="O107" s="141" t="s">
        <v>275</v>
      </c>
      <c r="P107" s="141" t="s">
        <v>275</v>
      </c>
      <c r="Q107" s="141" t="s">
        <v>275</v>
      </c>
      <c r="R107" s="141" t="s">
        <v>275</v>
      </c>
      <c r="S107" s="141" t="s">
        <v>275</v>
      </c>
      <c r="T107" s="141" t="s">
        <v>275</v>
      </c>
      <c r="U107" s="141" t="s">
        <v>275</v>
      </c>
      <c r="V107" s="141" t="s">
        <v>275</v>
      </c>
      <c r="W107" s="899"/>
      <c r="X107" s="141" t="str">
        <f t="shared" si="17"/>
        <v>-</v>
      </c>
      <c r="Y107" s="142" t="str">
        <f t="shared" si="18"/>
        <v>-</v>
      </c>
      <c r="Z107" s="141" t="str">
        <f t="shared" si="19"/>
        <v>-</v>
      </c>
      <c r="AA107" s="141" t="str">
        <f t="shared" si="20"/>
        <v>-</v>
      </c>
      <c r="AB107" s="141" t="str">
        <f t="shared" si="21"/>
        <v>-</v>
      </c>
      <c r="AC107" s="141" t="str">
        <f t="shared" si="22"/>
        <v>-</v>
      </c>
      <c r="AD107" s="141" t="str">
        <f t="shared" si="23"/>
        <v>-</v>
      </c>
      <c r="AE107" s="141" t="str">
        <f t="shared" si="24"/>
        <v>-</v>
      </c>
      <c r="AF107" s="141" t="str">
        <f t="shared" si="25"/>
        <v>-</v>
      </c>
      <c r="AG107" s="141" t="str">
        <f t="shared" si="26"/>
        <v>-</v>
      </c>
      <c r="AH107" s="141" t="str">
        <f t="shared" si="27"/>
        <v>-</v>
      </c>
      <c r="AI107" s="141" t="str">
        <f t="shared" si="28"/>
        <v>-</v>
      </c>
      <c r="AJ107" s="141" t="str">
        <f t="shared" si="29"/>
        <v>-</v>
      </c>
      <c r="AK107" s="141" t="str">
        <f t="shared" si="30"/>
        <v>-</v>
      </c>
      <c r="AL107" s="141" t="str">
        <f t="shared" si="31"/>
        <v>-</v>
      </c>
      <c r="AM107" s="141" t="str">
        <f t="shared" si="32"/>
        <v>-</v>
      </c>
      <c r="AN107" s="141" t="str">
        <f t="shared" si="33"/>
        <v>-</v>
      </c>
    </row>
    <row r="108" spans="1:40" ht="26" x14ac:dyDescent="0.3">
      <c r="A108" s="145">
        <v>166</v>
      </c>
      <c r="B108" s="146" t="s">
        <v>923</v>
      </c>
      <c r="C108" s="146" t="s">
        <v>1745</v>
      </c>
      <c r="D108" s="145" t="s">
        <v>3289</v>
      </c>
      <c r="E108" s="150" t="s">
        <v>925</v>
      </c>
      <c r="F108" s="150">
        <v>0.71430363512674833</v>
      </c>
      <c r="G108" s="150">
        <v>2.022066706445556</v>
      </c>
      <c r="H108" s="150">
        <v>3.7762346429531676E-2</v>
      </c>
      <c r="I108" s="150">
        <v>1.3873699107870205</v>
      </c>
      <c r="J108" s="150">
        <v>0.36756777186639622</v>
      </c>
      <c r="K108" s="150">
        <v>2.5329097661449795</v>
      </c>
      <c r="L108" s="150">
        <v>4.5533569265477096</v>
      </c>
      <c r="M108" s="150">
        <v>5.6608322973007237</v>
      </c>
      <c r="N108" s="150">
        <v>1.8088153867228854E-2</v>
      </c>
      <c r="O108" s="150">
        <v>7.8509561418181413</v>
      </c>
      <c r="P108" s="150">
        <v>5.8568098580797043</v>
      </c>
      <c r="Q108" s="150">
        <v>5.0951800423030665E-2</v>
      </c>
      <c r="R108" s="150">
        <v>2.41411119747085E-3</v>
      </c>
      <c r="S108" s="150">
        <v>2.6654681613091395E-3</v>
      </c>
      <c r="T108" s="150">
        <v>3.3729311917519298</v>
      </c>
      <c r="U108" s="150">
        <v>9.1278673583839462E-4</v>
      </c>
      <c r="V108" s="150">
        <v>8.786131168259893E-3</v>
      </c>
      <c r="W108" s="899"/>
      <c r="X108" s="150">
        <f t="shared" si="17"/>
        <v>0.71</v>
      </c>
      <c r="Y108" s="150">
        <f t="shared" si="18"/>
        <v>2.02</v>
      </c>
      <c r="Z108" s="150">
        <f t="shared" si="19"/>
        <v>0.04</v>
      </c>
      <c r="AA108" s="150">
        <f t="shared" si="20"/>
        <v>1.39</v>
      </c>
      <c r="AB108" s="150">
        <f t="shared" si="21"/>
        <v>0.37</v>
      </c>
      <c r="AC108" s="150">
        <f t="shared" si="22"/>
        <v>2.5299999999999998</v>
      </c>
      <c r="AD108" s="150">
        <f t="shared" si="23"/>
        <v>4.55</v>
      </c>
      <c r="AE108" s="150">
        <f t="shared" si="24"/>
        <v>5.66</v>
      </c>
      <c r="AF108" s="150">
        <f t="shared" si="25"/>
        <v>0.02</v>
      </c>
      <c r="AG108" s="150">
        <f t="shared" si="26"/>
        <v>7.85</v>
      </c>
      <c r="AH108" s="150">
        <f t="shared" si="27"/>
        <v>5.86</v>
      </c>
      <c r="AI108" s="150">
        <f t="shared" si="28"/>
        <v>0.05</v>
      </c>
      <c r="AJ108" s="150">
        <f t="shared" si="29"/>
        <v>0.01</v>
      </c>
      <c r="AK108" s="150">
        <f t="shared" si="30"/>
        <v>0.01</v>
      </c>
      <c r="AL108" s="150">
        <f t="shared" si="31"/>
        <v>3.37</v>
      </c>
      <c r="AM108" s="150">
        <f t="shared" si="32"/>
        <v>0.01</v>
      </c>
      <c r="AN108" s="150">
        <f t="shared" si="33"/>
        <v>0.01</v>
      </c>
    </row>
    <row r="109" spans="1:40" x14ac:dyDescent="0.3">
      <c r="A109" s="165">
        <v>167</v>
      </c>
      <c r="B109" s="166" t="s">
        <v>923</v>
      </c>
      <c r="C109" s="293" t="s">
        <v>1663</v>
      </c>
      <c r="D109" s="187" t="s">
        <v>3557</v>
      </c>
      <c r="E109" s="170" t="s">
        <v>925</v>
      </c>
      <c r="F109" s="170">
        <v>1.6146942279358398E-2</v>
      </c>
      <c r="G109" s="170">
        <v>1.0630843449922938E-2</v>
      </c>
      <c r="H109" s="170">
        <v>0</v>
      </c>
      <c r="I109" s="170">
        <v>3.0977784363180598E-2</v>
      </c>
      <c r="J109" s="170">
        <v>1.0540479533519965E-4</v>
      </c>
      <c r="K109" s="170">
        <v>2.3437231104967214E-3</v>
      </c>
      <c r="L109" s="170">
        <v>6.2864225713103183E-2</v>
      </c>
      <c r="M109" s="170">
        <v>5.7544625065376583E-3</v>
      </c>
      <c r="N109" s="170">
        <v>2.9162229457165399E-5</v>
      </c>
      <c r="O109" s="170">
        <v>1.2212598851741276</v>
      </c>
      <c r="P109" s="170">
        <v>0.11025470201695715</v>
      </c>
      <c r="Q109" s="170">
        <v>0</v>
      </c>
      <c r="R109" s="170">
        <v>0</v>
      </c>
      <c r="S109" s="170">
        <v>0</v>
      </c>
      <c r="T109" s="170">
        <v>2.5282534341969774E-2</v>
      </c>
      <c r="U109" s="170">
        <v>0</v>
      </c>
      <c r="V109" s="170">
        <v>0</v>
      </c>
      <c r="W109" s="899"/>
      <c r="X109" s="170">
        <f t="shared" si="17"/>
        <v>0.02</v>
      </c>
      <c r="Y109" s="170">
        <f t="shared" si="18"/>
        <v>0.01</v>
      </c>
      <c r="Z109" s="170" t="str">
        <f t="shared" si="19"/>
        <v>NC</v>
      </c>
      <c r="AA109" s="170">
        <f t="shared" si="20"/>
        <v>0.03</v>
      </c>
      <c r="AB109" s="170">
        <f t="shared" si="21"/>
        <v>0.01</v>
      </c>
      <c r="AC109" s="170">
        <f t="shared" si="22"/>
        <v>0.01</v>
      </c>
      <c r="AD109" s="170">
        <f t="shared" si="23"/>
        <v>0.06</v>
      </c>
      <c r="AE109" s="170">
        <f t="shared" si="24"/>
        <v>0.01</v>
      </c>
      <c r="AF109" s="170">
        <f t="shared" si="25"/>
        <v>0.01</v>
      </c>
      <c r="AG109" s="170">
        <f t="shared" si="26"/>
        <v>1.22</v>
      </c>
      <c r="AH109" s="170">
        <f t="shared" si="27"/>
        <v>0.11</v>
      </c>
      <c r="AI109" s="170" t="str">
        <f t="shared" si="28"/>
        <v>NC</v>
      </c>
      <c r="AJ109" s="170" t="str">
        <f t="shared" si="29"/>
        <v>NC</v>
      </c>
      <c r="AK109" s="170" t="str">
        <f t="shared" si="30"/>
        <v>NC</v>
      </c>
      <c r="AL109" s="170">
        <f t="shared" si="31"/>
        <v>0.03</v>
      </c>
      <c r="AM109" s="170" t="str">
        <f t="shared" si="32"/>
        <v>NC</v>
      </c>
      <c r="AN109" s="170" t="str">
        <f t="shared" si="33"/>
        <v>NC</v>
      </c>
    </row>
    <row r="110" spans="1:40" x14ac:dyDescent="0.3">
      <c r="A110" s="165">
        <v>168</v>
      </c>
      <c r="B110" s="166" t="s">
        <v>923</v>
      </c>
      <c r="C110" s="293" t="s">
        <v>70</v>
      </c>
      <c r="D110" s="187" t="s">
        <v>1641</v>
      </c>
      <c r="E110" s="170" t="s">
        <v>925</v>
      </c>
      <c r="F110" s="170">
        <v>0.6981566928473899</v>
      </c>
      <c r="G110" s="170">
        <v>2.0114358629956328</v>
      </c>
      <c r="H110" s="170">
        <v>3.7762346429531676E-2</v>
      </c>
      <c r="I110" s="170">
        <v>1.3563921264238399</v>
      </c>
      <c r="J110" s="170">
        <v>0.367462367071061</v>
      </c>
      <c r="K110" s="170">
        <v>2.530566043034483</v>
      </c>
      <c r="L110" s="170">
        <v>4.4904927008346061</v>
      </c>
      <c r="M110" s="170">
        <v>5.6550778347941861</v>
      </c>
      <c r="N110" s="170">
        <v>1.805899163777169E-2</v>
      </c>
      <c r="O110" s="170">
        <v>6.6296962566440136</v>
      </c>
      <c r="P110" s="170">
        <v>5.7465551560627475</v>
      </c>
      <c r="Q110" s="170">
        <v>5.0951800423030665E-2</v>
      </c>
      <c r="R110" s="170">
        <v>2.41411119747085E-3</v>
      </c>
      <c r="S110" s="170">
        <v>2.6654681613091395E-3</v>
      </c>
      <c r="T110" s="170">
        <v>3.3476486574099602</v>
      </c>
      <c r="U110" s="170">
        <v>9.1278673583839462E-4</v>
      </c>
      <c r="V110" s="170">
        <v>8.786131168259893E-3</v>
      </c>
      <c r="W110" s="899"/>
      <c r="X110" s="170">
        <f t="shared" si="17"/>
        <v>0.7</v>
      </c>
      <c r="Y110" s="170">
        <f t="shared" si="18"/>
        <v>2.0099999999999998</v>
      </c>
      <c r="Z110" s="170">
        <f t="shared" si="19"/>
        <v>0.04</v>
      </c>
      <c r="AA110" s="170">
        <f t="shared" si="20"/>
        <v>1.36</v>
      </c>
      <c r="AB110" s="170">
        <f t="shared" si="21"/>
        <v>0.37</v>
      </c>
      <c r="AC110" s="170">
        <f t="shared" si="22"/>
        <v>2.5299999999999998</v>
      </c>
      <c r="AD110" s="170">
        <f t="shared" si="23"/>
        <v>4.49</v>
      </c>
      <c r="AE110" s="170">
        <f t="shared" si="24"/>
        <v>5.66</v>
      </c>
      <c r="AF110" s="170">
        <f t="shared" si="25"/>
        <v>0.02</v>
      </c>
      <c r="AG110" s="170">
        <f t="shared" si="26"/>
        <v>6.63</v>
      </c>
      <c r="AH110" s="170">
        <f t="shared" si="27"/>
        <v>5.75</v>
      </c>
      <c r="AI110" s="170">
        <f t="shared" si="28"/>
        <v>0.05</v>
      </c>
      <c r="AJ110" s="170">
        <f t="shared" si="29"/>
        <v>0.01</v>
      </c>
      <c r="AK110" s="170">
        <f t="shared" si="30"/>
        <v>0.01</v>
      </c>
      <c r="AL110" s="170">
        <f t="shared" si="31"/>
        <v>3.35</v>
      </c>
      <c r="AM110" s="170">
        <f t="shared" si="32"/>
        <v>0.01</v>
      </c>
      <c r="AN110" s="170">
        <f t="shared" si="33"/>
        <v>0.01</v>
      </c>
    </row>
    <row r="111" spans="1:40" ht="26" x14ac:dyDescent="0.3">
      <c r="A111" s="138">
        <v>171</v>
      </c>
      <c r="B111" s="138" t="s">
        <v>923</v>
      </c>
      <c r="C111" s="139" t="s">
        <v>16</v>
      </c>
      <c r="D111" s="138" t="s">
        <v>497</v>
      </c>
      <c r="E111" s="244" t="s">
        <v>275</v>
      </c>
      <c r="F111" s="244" t="s">
        <v>275</v>
      </c>
      <c r="G111" s="244" t="s">
        <v>275</v>
      </c>
      <c r="H111" s="244" t="s">
        <v>275</v>
      </c>
      <c r="I111" s="244" t="s">
        <v>275</v>
      </c>
      <c r="J111" s="244" t="s">
        <v>275</v>
      </c>
      <c r="K111" s="244" t="s">
        <v>275</v>
      </c>
      <c r="L111" s="244" t="s">
        <v>275</v>
      </c>
      <c r="M111" s="244" t="s">
        <v>275</v>
      </c>
      <c r="N111" s="244" t="s">
        <v>275</v>
      </c>
      <c r="O111" s="244" t="s">
        <v>275</v>
      </c>
      <c r="P111" s="244" t="s">
        <v>275</v>
      </c>
      <c r="Q111" s="244" t="s">
        <v>275</v>
      </c>
      <c r="R111" s="244" t="s">
        <v>275</v>
      </c>
      <c r="S111" s="244" t="s">
        <v>275</v>
      </c>
      <c r="T111" s="244" t="s">
        <v>275</v>
      </c>
      <c r="U111" s="244" t="s">
        <v>275</v>
      </c>
      <c r="V111" s="244" t="s">
        <v>275</v>
      </c>
      <c r="W111" s="899"/>
      <c r="X111" s="244" t="str">
        <f t="shared" si="17"/>
        <v>-</v>
      </c>
      <c r="Y111" s="244" t="str">
        <f t="shared" si="18"/>
        <v>-</v>
      </c>
      <c r="Z111" s="244" t="str">
        <f t="shared" si="19"/>
        <v>-</v>
      </c>
      <c r="AA111" s="244" t="str">
        <f t="shared" si="20"/>
        <v>-</v>
      </c>
      <c r="AB111" s="244" t="str">
        <f t="shared" si="21"/>
        <v>-</v>
      </c>
      <c r="AC111" s="244" t="str">
        <f t="shared" si="22"/>
        <v>-</v>
      </c>
      <c r="AD111" s="244" t="str">
        <f t="shared" si="23"/>
        <v>-</v>
      </c>
      <c r="AE111" s="244" t="str">
        <f t="shared" si="24"/>
        <v>-</v>
      </c>
      <c r="AF111" s="244" t="str">
        <f t="shared" si="25"/>
        <v>-</v>
      </c>
      <c r="AG111" s="244" t="str">
        <f t="shared" si="26"/>
        <v>-</v>
      </c>
      <c r="AH111" s="244" t="str">
        <f t="shared" si="27"/>
        <v>-</v>
      </c>
      <c r="AI111" s="244" t="str">
        <f t="shared" si="28"/>
        <v>-</v>
      </c>
      <c r="AJ111" s="244" t="str">
        <f t="shared" si="29"/>
        <v>-</v>
      </c>
      <c r="AK111" s="244" t="str">
        <f t="shared" si="30"/>
        <v>-</v>
      </c>
      <c r="AL111" s="244" t="str">
        <f t="shared" si="31"/>
        <v>-</v>
      </c>
      <c r="AM111" s="244" t="str">
        <f t="shared" si="32"/>
        <v>-</v>
      </c>
      <c r="AN111" s="244" t="str">
        <f t="shared" si="33"/>
        <v>-</v>
      </c>
    </row>
    <row r="112" spans="1:40" ht="39" x14ac:dyDescent="0.3">
      <c r="A112" s="145">
        <v>173</v>
      </c>
      <c r="B112" s="146" t="s">
        <v>923</v>
      </c>
      <c r="C112" s="146" t="s">
        <v>92</v>
      </c>
      <c r="D112" s="145" t="s">
        <v>3303</v>
      </c>
      <c r="E112" s="150" t="s">
        <v>925</v>
      </c>
      <c r="F112" s="151">
        <v>14.516391330321252</v>
      </c>
      <c r="G112" s="151">
        <v>2.3358896020306656</v>
      </c>
      <c r="H112" s="151">
        <v>2.4485714787139123</v>
      </c>
      <c r="I112" s="151">
        <v>72.462459571808324</v>
      </c>
      <c r="J112" s="151">
        <v>18.199033147282329</v>
      </c>
      <c r="K112" s="151">
        <v>29.585551623849589</v>
      </c>
      <c r="L112" s="151">
        <v>3.4290235341094268</v>
      </c>
      <c r="M112" s="151">
        <v>3.5994065199958492</v>
      </c>
      <c r="N112" s="151">
        <v>3.6299450032588343</v>
      </c>
      <c r="O112" s="151">
        <v>1.898840079818485</v>
      </c>
      <c r="P112" s="151">
        <v>2.4992111233453378</v>
      </c>
      <c r="Q112" s="151">
        <v>7.2446351786061243</v>
      </c>
      <c r="R112" s="151">
        <v>5.8368359197153232</v>
      </c>
      <c r="S112" s="151">
        <v>13.83158955515016</v>
      </c>
      <c r="T112" s="151">
        <v>3.072581619873878</v>
      </c>
      <c r="U112" s="151">
        <v>1.5560570849657052</v>
      </c>
      <c r="V112" s="151">
        <v>12.170615238852093</v>
      </c>
      <c r="W112" s="899"/>
      <c r="X112" s="151">
        <f t="shared" si="17"/>
        <v>14.52</v>
      </c>
      <c r="Y112" s="151">
        <f t="shared" si="18"/>
        <v>2.34</v>
      </c>
      <c r="Z112" s="151">
        <f t="shared" si="19"/>
        <v>2.4500000000000002</v>
      </c>
      <c r="AA112" s="151">
        <f t="shared" si="20"/>
        <v>72.459999999999994</v>
      </c>
      <c r="AB112" s="151">
        <f t="shared" si="21"/>
        <v>18.2</v>
      </c>
      <c r="AC112" s="151">
        <f t="shared" si="22"/>
        <v>29.59</v>
      </c>
      <c r="AD112" s="151">
        <f t="shared" si="23"/>
        <v>3.43</v>
      </c>
      <c r="AE112" s="151">
        <f t="shared" si="24"/>
        <v>3.6</v>
      </c>
      <c r="AF112" s="151">
        <f t="shared" si="25"/>
        <v>3.63</v>
      </c>
      <c r="AG112" s="151">
        <f t="shared" si="26"/>
        <v>1.9</v>
      </c>
      <c r="AH112" s="151">
        <f t="shared" si="27"/>
        <v>2.5</v>
      </c>
      <c r="AI112" s="151">
        <f t="shared" si="28"/>
        <v>7.24</v>
      </c>
      <c r="AJ112" s="151">
        <f t="shared" si="29"/>
        <v>5.84</v>
      </c>
      <c r="AK112" s="151">
        <f t="shared" si="30"/>
        <v>13.83</v>
      </c>
      <c r="AL112" s="151">
        <f t="shared" si="31"/>
        <v>3.07</v>
      </c>
      <c r="AM112" s="151">
        <f t="shared" si="32"/>
        <v>1.56</v>
      </c>
      <c r="AN112" s="151">
        <f t="shared" si="33"/>
        <v>12.17</v>
      </c>
    </row>
    <row r="113" spans="1:40" ht="26" x14ac:dyDescent="0.3">
      <c r="A113" s="138">
        <v>174</v>
      </c>
      <c r="B113" s="138" t="s">
        <v>923</v>
      </c>
      <c r="C113" s="139" t="s">
        <v>1747</v>
      </c>
      <c r="D113" s="138" t="s">
        <v>1748</v>
      </c>
      <c r="E113" s="141" t="s">
        <v>275</v>
      </c>
      <c r="F113" s="141" t="s">
        <v>275</v>
      </c>
      <c r="G113" s="142" t="s">
        <v>275</v>
      </c>
      <c r="H113" s="141" t="s">
        <v>275</v>
      </c>
      <c r="I113" s="141" t="s">
        <v>275</v>
      </c>
      <c r="J113" s="141" t="s">
        <v>275</v>
      </c>
      <c r="K113" s="141" t="s">
        <v>275</v>
      </c>
      <c r="L113" s="141" t="s">
        <v>275</v>
      </c>
      <c r="M113" s="141" t="s">
        <v>275</v>
      </c>
      <c r="N113" s="141" t="s">
        <v>275</v>
      </c>
      <c r="O113" s="141" t="s">
        <v>275</v>
      </c>
      <c r="P113" s="141" t="s">
        <v>275</v>
      </c>
      <c r="Q113" s="141" t="s">
        <v>275</v>
      </c>
      <c r="R113" s="141" t="s">
        <v>275</v>
      </c>
      <c r="S113" s="141" t="s">
        <v>275</v>
      </c>
      <c r="T113" s="141" t="s">
        <v>275</v>
      </c>
      <c r="U113" s="141" t="s">
        <v>275</v>
      </c>
      <c r="V113" s="141" t="s">
        <v>275</v>
      </c>
      <c r="W113" s="899"/>
      <c r="X113" s="141" t="str">
        <f t="shared" si="17"/>
        <v>-</v>
      </c>
      <c r="Y113" s="142" t="str">
        <f t="shared" si="18"/>
        <v>-</v>
      </c>
      <c r="Z113" s="141" t="str">
        <f t="shared" si="19"/>
        <v>-</v>
      </c>
      <c r="AA113" s="141" t="str">
        <f t="shared" si="20"/>
        <v>-</v>
      </c>
      <c r="AB113" s="141" t="str">
        <f t="shared" si="21"/>
        <v>-</v>
      </c>
      <c r="AC113" s="141" t="str">
        <f t="shared" si="22"/>
        <v>-</v>
      </c>
      <c r="AD113" s="141" t="str">
        <f t="shared" si="23"/>
        <v>-</v>
      </c>
      <c r="AE113" s="141" t="str">
        <f t="shared" si="24"/>
        <v>-</v>
      </c>
      <c r="AF113" s="141" t="str">
        <f t="shared" si="25"/>
        <v>-</v>
      </c>
      <c r="AG113" s="141" t="str">
        <f t="shared" si="26"/>
        <v>-</v>
      </c>
      <c r="AH113" s="141" t="str">
        <f t="shared" si="27"/>
        <v>-</v>
      </c>
      <c r="AI113" s="141" t="str">
        <f t="shared" si="28"/>
        <v>-</v>
      </c>
      <c r="AJ113" s="141" t="str">
        <f t="shared" si="29"/>
        <v>-</v>
      </c>
      <c r="AK113" s="141" t="str">
        <f t="shared" si="30"/>
        <v>-</v>
      </c>
      <c r="AL113" s="141" t="str">
        <f t="shared" si="31"/>
        <v>-</v>
      </c>
      <c r="AM113" s="141" t="str">
        <f t="shared" si="32"/>
        <v>-</v>
      </c>
      <c r="AN113" s="141" t="str">
        <f t="shared" si="33"/>
        <v>-</v>
      </c>
    </row>
    <row r="114" spans="1:40" ht="39" x14ac:dyDescent="0.3">
      <c r="A114" s="145">
        <v>175</v>
      </c>
      <c r="B114" s="146" t="s">
        <v>923</v>
      </c>
      <c r="C114" s="146" t="s">
        <v>1751</v>
      </c>
      <c r="D114" s="145" t="s">
        <v>3291</v>
      </c>
      <c r="E114" s="150" t="s">
        <v>925</v>
      </c>
      <c r="F114" s="151">
        <v>0.73087961839912075</v>
      </c>
      <c r="G114" s="151">
        <v>0.33654653638025855</v>
      </c>
      <c r="H114" s="151">
        <v>3.8323285160603779E-2</v>
      </c>
      <c r="I114" s="151">
        <v>1.6386825930495597</v>
      </c>
      <c r="J114" s="151">
        <v>0.44501148806177093</v>
      </c>
      <c r="K114" s="151">
        <v>1.9128593135172862</v>
      </c>
      <c r="L114" s="151">
        <v>2.0009274535451564</v>
      </c>
      <c r="M114" s="151">
        <v>2.4800802277884286</v>
      </c>
      <c r="N114" s="151">
        <v>4.7773761733532075E-3</v>
      </c>
      <c r="O114" s="151">
        <v>1.2105435445367789</v>
      </c>
      <c r="P114" s="151">
        <v>1.6391129589708739</v>
      </c>
      <c r="Q114" s="151">
        <v>0.41738573869760864</v>
      </c>
      <c r="R114" s="151">
        <v>6.1397406440319775E-2</v>
      </c>
      <c r="S114" s="151">
        <v>0.28688927102939005</v>
      </c>
      <c r="T114" s="151">
        <v>1.7527878586739771</v>
      </c>
      <c r="U114" s="151">
        <v>3.4010029589124531E-2</v>
      </c>
      <c r="V114" s="151">
        <v>0.42370917396464536</v>
      </c>
      <c r="W114" s="899"/>
      <c r="X114" s="151">
        <f t="shared" si="17"/>
        <v>0.73</v>
      </c>
      <c r="Y114" s="151">
        <f t="shared" si="18"/>
        <v>0.34</v>
      </c>
      <c r="Z114" s="151">
        <f t="shared" si="19"/>
        <v>0.04</v>
      </c>
      <c r="AA114" s="151">
        <f t="shared" si="20"/>
        <v>1.64</v>
      </c>
      <c r="AB114" s="151">
        <f t="shared" si="21"/>
        <v>0.45</v>
      </c>
      <c r="AC114" s="151">
        <f t="shared" si="22"/>
        <v>1.91</v>
      </c>
      <c r="AD114" s="151">
        <f t="shared" si="23"/>
        <v>2</v>
      </c>
      <c r="AE114" s="151">
        <f t="shared" si="24"/>
        <v>2.48</v>
      </c>
      <c r="AF114" s="151">
        <f t="shared" si="25"/>
        <v>0.01</v>
      </c>
      <c r="AG114" s="151">
        <f t="shared" si="26"/>
        <v>1.21</v>
      </c>
      <c r="AH114" s="151">
        <f t="shared" si="27"/>
        <v>1.64</v>
      </c>
      <c r="AI114" s="151">
        <f t="shared" si="28"/>
        <v>0.42</v>
      </c>
      <c r="AJ114" s="151">
        <f t="shared" si="29"/>
        <v>0.06</v>
      </c>
      <c r="AK114" s="151">
        <f t="shared" si="30"/>
        <v>0.28999999999999998</v>
      </c>
      <c r="AL114" s="151">
        <f t="shared" si="31"/>
        <v>1.75</v>
      </c>
      <c r="AM114" s="151">
        <f t="shared" si="32"/>
        <v>0.03</v>
      </c>
      <c r="AN114" s="151">
        <f t="shared" si="33"/>
        <v>0.42</v>
      </c>
    </row>
    <row r="115" spans="1:40" ht="26" x14ac:dyDescent="0.3">
      <c r="A115" s="846">
        <v>177</v>
      </c>
      <c r="B115" s="851" t="s">
        <v>923</v>
      </c>
      <c r="C115" s="851" t="s">
        <v>1592</v>
      </c>
      <c r="D115" s="846" t="s">
        <v>1639</v>
      </c>
      <c r="E115" s="873" t="s">
        <v>925</v>
      </c>
      <c r="F115" s="873">
        <v>3.4533226021334587E-2</v>
      </c>
      <c r="G115" s="873">
        <v>2.1315131423014562E-2</v>
      </c>
      <c r="H115" s="873">
        <v>2.6934100522232666E-2</v>
      </c>
      <c r="I115" s="873">
        <v>0.11067263090439544</v>
      </c>
      <c r="J115" s="873">
        <v>0.27902356146989238</v>
      </c>
      <c r="K115" s="873">
        <v>6.7763549365979669E-2</v>
      </c>
      <c r="L115" s="873">
        <v>0</v>
      </c>
      <c r="M115" s="873">
        <v>0</v>
      </c>
      <c r="N115" s="873">
        <v>0</v>
      </c>
      <c r="O115" s="873">
        <v>0</v>
      </c>
      <c r="P115" s="873">
        <v>0</v>
      </c>
      <c r="Q115" s="873">
        <v>0.14658389669248359</v>
      </c>
      <c r="R115" s="873">
        <v>5.5723291887050636E-2</v>
      </c>
      <c r="S115" s="873">
        <v>0.27603852161014297</v>
      </c>
      <c r="T115" s="873">
        <v>0</v>
      </c>
      <c r="U115" s="873">
        <v>2.939531678417915E-2</v>
      </c>
      <c r="V115" s="873">
        <v>0.18155474267504793</v>
      </c>
      <c r="W115" s="899"/>
      <c r="X115" s="873">
        <f t="shared" si="17"/>
        <v>0.03</v>
      </c>
      <c r="Y115" s="873">
        <f t="shared" si="18"/>
        <v>0.02</v>
      </c>
      <c r="Z115" s="873">
        <f t="shared" si="19"/>
        <v>0.03</v>
      </c>
      <c r="AA115" s="873">
        <f t="shared" si="20"/>
        <v>0.11</v>
      </c>
      <c r="AB115" s="873">
        <f t="shared" si="21"/>
        <v>0.28000000000000003</v>
      </c>
      <c r="AC115" s="873">
        <f t="shared" si="22"/>
        <v>7.0000000000000007E-2</v>
      </c>
      <c r="AD115" s="873" t="str">
        <f t="shared" si="23"/>
        <v>NC</v>
      </c>
      <c r="AE115" s="873" t="str">
        <f t="shared" si="24"/>
        <v>NC</v>
      </c>
      <c r="AF115" s="873" t="str">
        <f t="shared" si="25"/>
        <v>NC</v>
      </c>
      <c r="AG115" s="873" t="str">
        <f t="shared" si="26"/>
        <v>NC</v>
      </c>
      <c r="AH115" s="873" t="str">
        <f t="shared" si="27"/>
        <v>NC</v>
      </c>
      <c r="AI115" s="873">
        <f t="shared" si="28"/>
        <v>0.15</v>
      </c>
      <c r="AJ115" s="873">
        <f t="shared" si="29"/>
        <v>0.06</v>
      </c>
      <c r="AK115" s="873">
        <f t="shared" si="30"/>
        <v>0.28000000000000003</v>
      </c>
      <c r="AL115" s="873" t="str">
        <f t="shared" si="31"/>
        <v>NC</v>
      </c>
      <c r="AM115" s="873">
        <f t="shared" si="32"/>
        <v>0.03</v>
      </c>
      <c r="AN115" s="873">
        <f t="shared" si="33"/>
        <v>0.18</v>
      </c>
    </row>
    <row r="116" spans="1:40" ht="26" x14ac:dyDescent="0.3">
      <c r="A116" s="145">
        <v>182</v>
      </c>
      <c r="B116" s="146" t="s">
        <v>923</v>
      </c>
      <c r="C116" s="146" t="s">
        <v>487</v>
      </c>
      <c r="D116" s="145" t="s">
        <v>3292</v>
      </c>
      <c r="E116" s="150" t="s">
        <v>925</v>
      </c>
      <c r="F116" s="150">
        <v>0.69634639237778617</v>
      </c>
      <c r="G116" s="150">
        <v>0.315231404957244</v>
      </c>
      <c r="H116" s="150">
        <v>1.1389184638371116E-2</v>
      </c>
      <c r="I116" s="150">
        <v>1.5280099621451642</v>
      </c>
      <c r="J116" s="150">
        <v>0.16598792659187855</v>
      </c>
      <c r="K116" s="150">
        <v>1.8450957641513066</v>
      </c>
      <c r="L116" s="150">
        <v>2.0009274535451564</v>
      </c>
      <c r="M116" s="150">
        <v>2.4800802277884286</v>
      </c>
      <c r="N116" s="150">
        <v>4.7773761733532075E-3</v>
      </c>
      <c r="O116" s="150">
        <v>1.2105435445367789</v>
      </c>
      <c r="P116" s="150">
        <v>1.6391129589708739</v>
      </c>
      <c r="Q116" s="150">
        <v>0.27080184200512508</v>
      </c>
      <c r="R116" s="150">
        <v>5.6741145532691424E-3</v>
      </c>
      <c r="S116" s="150">
        <v>1.0850749419247081E-2</v>
      </c>
      <c r="T116" s="150">
        <v>1.7527878586739771</v>
      </c>
      <c r="U116" s="150">
        <v>4.6147128049453829E-3</v>
      </c>
      <c r="V116" s="150">
        <v>0.24215443128959743</v>
      </c>
      <c r="W116" s="899"/>
      <c r="X116" s="150">
        <f t="shared" si="17"/>
        <v>0.7</v>
      </c>
      <c r="Y116" s="150">
        <f t="shared" si="18"/>
        <v>0.32</v>
      </c>
      <c r="Z116" s="150">
        <f t="shared" si="19"/>
        <v>0.01</v>
      </c>
      <c r="AA116" s="150">
        <f t="shared" si="20"/>
        <v>1.53</v>
      </c>
      <c r="AB116" s="150">
        <f t="shared" si="21"/>
        <v>0.17</v>
      </c>
      <c r="AC116" s="150">
        <f t="shared" si="22"/>
        <v>1.85</v>
      </c>
      <c r="AD116" s="150">
        <f t="shared" si="23"/>
        <v>2</v>
      </c>
      <c r="AE116" s="150">
        <f t="shared" si="24"/>
        <v>2.48</v>
      </c>
      <c r="AF116" s="150">
        <f t="shared" si="25"/>
        <v>0.01</v>
      </c>
      <c r="AG116" s="150">
        <f t="shared" si="26"/>
        <v>1.21</v>
      </c>
      <c r="AH116" s="150">
        <f t="shared" si="27"/>
        <v>1.64</v>
      </c>
      <c r="AI116" s="150">
        <f t="shared" si="28"/>
        <v>0.27</v>
      </c>
      <c r="AJ116" s="150">
        <f t="shared" si="29"/>
        <v>0.01</v>
      </c>
      <c r="AK116" s="150">
        <f t="shared" si="30"/>
        <v>0.01</v>
      </c>
      <c r="AL116" s="150">
        <f t="shared" si="31"/>
        <v>1.75</v>
      </c>
      <c r="AM116" s="150">
        <f t="shared" si="32"/>
        <v>0.01</v>
      </c>
      <c r="AN116" s="150">
        <f t="shared" si="33"/>
        <v>0.24</v>
      </c>
    </row>
    <row r="117" spans="1:40" x14ac:dyDescent="0.3">
      <c r="A117" s="351">
        <v>183</v>
      </c>
      <c r="B117" s="352" t="s">
        <v>923</v>
      </c>
      <c r="C117" s="352" t="s">
        <v>487</v>
      </c>
      <c r="D117" s="351" t="s">
        <v>3294</v>
      </c>
      <c r="E117" s="355" t="s">
        <v>925</v>
      </c>
      <c r="F117" s="355">
        <v>8.0907678389506493E-2</v>
      </c>
      <c r="G117" s="355">
        <v>0.15670387863209373</v>
      </c>
      <c r="H117" s="355">
        <v>0</v>
      </c>
      <c r="I117" s="355">
        <v>0.23923231813027387</v>
      </c>
      <c r="J117" s="355">
        <v>1.2246146889237886E-2</v>
      </c>
      <c r="K117" s="355">
        <v>0.64617237007025685</v>
      </c>
      <c r="L117" s="355">
        <v>3.9527220109225832E-2</v>
      </c>
      <c r="M117" s="355">
        <v>3.5323490715312444E-4</v>
      </c>
      <c r="N117" s="355">
        <v>6.5751679335119165E-5</v>
      </c>
      <c r="O117" s="355">
        <v>3.0646482951573864E-2</v>
      </c>
      <c r="P117" s="355">
        <v>6.7893129729615833E-3</v>
      </c>
      <c r="Q117" s="355">
        <v>0</v>
      </c>
      <c r="R117" s="355">
        <v>0</v>
      </c>
      <c r="S117" s="355">
        <v>0</v>
      </c>
      <c r="T117" s="355">
        <v>3.9059112889085795E-3</v>
      </c>
      <c r="U117" s="355">
        <v>0</v>
      </c>
      <c r="V117" s="355">
        <v>0</v>
      </c>
      <c r="W117" s="899"/>
      <c r="X117" s="355">
        <f t="shared" si="17"/>
        <v>0.08</v>
      </c>
      <c r="Y117" s="355">
        <f t="shared" si="18"/>
        <v>0.16</v>
      </c>
      <c r="Z117" s="355" t="str">
        <f t="shared" si="19"/>
        <v>NC</v>
      </c>
      <c r="AA117" s="355">
        <f t="shared" si="20"/>
        <v>0.24</v>
      </c>
      <c r="AB117" s="355">
        <f t="shared" si="21"/>
        <v>0.01</v>
      </c>
      <c r="AC117" s="355">
        <f t="shared" si="22"/>
        <v>0.65</v>
      </c>
      <c r="AD117" s="355">
        <f t="shared" si="23"/>
        <v>0.04</v>
      </c>
      <c r="AE117" s="355">
        <f t="shared" si="24"/>
        <v>0.01</v>
      </c>
      <c r="AF117" s="355">
        <f t="shared" si="25"/>
        <v>0.01</v>
      </c>
      <c r="AG117" s="355">
        <f t="shared" si="26"/>
        <v>0.03</v>
      </c>
      <c r="AH117" s="355">
        <f t="shared" si="27"/>
        <v>0.01</v>
      </c>
      <c r="AI117" s="355" t="str">
        <f t="shared" si="28"/>
        <v>NC</v>
      </c>
      <c r="AJ117" s="355" t="str">
        <f t="shared" si="29"/>
        <v>NC</v>
      </c>
      <c r="AK117" s="355" t="str">
        <f t="shared" si="30"/>
        <v>NC</v>
      </c>
      <c r="AL117" s="355">
        <f t="shared" si="31"/>
        <v>0.01</v>
      </c>
      <c r="AM117" s="355" t="str">
        <f t="shared" si="32"/>
        <v>NC</v>
      </c>
      <c r="AN117" s="355" t="str">
        <f t="shared" si="33"/>
        <v>NC</v>
      </c>
    </row>
    <row r="118" spans="1:40" ht="26" x14ac:dyDescent="0.3">
      <c r="A118" s="165">
        <v>185</v>
      </c>
      <c r="B118" s="166" t="s">
        <v>923</v>
      </c>
      <c r="C118" s="166" t="s">
        <v>112</v>
      </c>
      <c r="D118" s="165" t="s">
        <v>3295</v>
      </c>
      <c r="E118" s="170" t="s">
        <v>926</v>
      </c>
      <c r="F118" s="170">
        <v>0.58060256036630153</v>
      </c>
      <c r="G118" s="170">
        <v>0.1495542701180663</v>
      </c>
      <c r="H118" s="170">
        <v>1.0744513809784072E-2</v>
      </c>
      <c r="I118" s="170">
        <v>1.2158279660517832</v>
      </c>
      <c r="J118" s="170">
        <v>0.14503941481381194</v>
      </c>
      <c r="K118" s="170">
        <v>1.1310598057368393</v>
      </c>
      <c r="L118" s="170">
        <v>1.8503775787131418</v>
      </c>
      <c r="M118" s="170">
        <v>2.3393650876238445</v>
      </c>
      <c r="N118" s="170">
        <v>4.4449287679415922E-3</v>
      </c>
      <c r="O118" s="170">
        <v>1.1131104354577406</v>
      </c>
      <c r="P118" s="170">
        <v>1.5399279679225588</v>
      </c>
      <c r="Q118" s="170">
        <v>0.2554734358538916</v>
      </c>
      <c r="R118" s="170">
        <v>5.3529382578010772E-3</v>
      </c>
      <c r="S118" s="170">
        <v>1.0236556055893473E-2</v>
      </c>
      <c r="T118" s="170">
        <v>1.6498886296085551</v>
      </c>
      <c r="U118" s="170">
        <v>4.3535026461748892E-3</v>
      </c>
      <c r="V118" s="170">
        <v>0.22844757668829946</v>
      </c>
      <c r="W118" s="899"/>
      <c r="X118" s="170">
        <f t="shared" si="17"/>
        <v>0.57999999999999996</v>
      </c>
      <c r="Y118" s="170">
        <f t="shared" si="18"/>
        <v>0.15</v>
      </c>
      <c r="Z118" s="170">
        <f t="shared" si="19"/>
        <v>0.01</v>
      </c>
      <c r="AA118" s="170">
        <f t="shared" si="20"/>
        <v>1.22</v>
      </c>
      <c r="AB118" s="170">
        <f t="shared" si="21"/>
        <v>0.15</v>
      </c>
      <c r="AC118" s="170">
        <f t="shared" si="22"/>
        <v>1.1299999999999999</v>
      </c>
      <c r="AD118" s="170">
        <f t="shared" si="23"/>
        <v>1.85</v>
      </c>
      <c r="AE118" s="170">
        <f t="shared" si="24"/>
        <v>2.34</v>
      </c>
      <c r="AF118" s="170">
        <f t="shared" si="25"/>
        <v>0.01</v>
      </c>
      <c r="AG118" s="170">
        <f t="shared" si="26"/>
        <v>1.1100000000000001</v>
      </c>
      <c r="AH118" s="170">
        <f t="shared" si="27"/>
        <v>1.54</v>
      </c>
      <c r="AI118" s="170">
        <f t="shared" si="28"/>
        <v>0.26</v>
      </c>
      <c r="AJ118" s="170">
        <f t="shared" si="29"/>
        <v>0.01</v>
      </c>
      <c r="AK118" s="170">
        <f t="shared" si="30"/>
        <v>0.01</v>
      </c>
      <c r="AL118" s="170">
        <f t="shared" si="31"/>
        <v>1.65</v>
      </c>
      <c r="AM118" s="170">
        <f t="shared" si="32"/>
        <v>0.01</v>
      </c>
      <c r="AN118" s="170">
        <f t="shared" si="33"/>
        <v>0.23</v>
      </c>
    </row>
    <row r="119" spans="1:40" ht="26" x14ac:dyDescent="0.3">
      <c r="A119" s="138">
        <v>186</v>
      </c>
      <c r="B119" s="138" t="s">
        <v>923</v>
      </c>
      <c r="C119" s="139" t="s">
        <v>1749</v>
      </c>
      <c r="D119" s="138" t="s">
        <v>1750</v>
      </c>
      <c r="E119" s="141" t="s">
        <v>275</v>
      </c>
      <c r="F119" s="141" t="s">
        <v>275</v>
      </c>
      <c r="G119" s="142" t="s">
        <v>275</v>
      </c>
      <c r="H119" s="141" t="s">
        <v>275</v>
      </c>
      <c r="I119" s="141" t="s">
        <v>275</v>
      </c>
      <c r="J119" s="141" t="s">
        <v>275</v>
      </c>
      <c r="K119" s="141" t="s">
        <v>275</v>
      </c>
      <c r="L119" s="141" t="s">
        <v>275</v>
      </c>
      <c r="M119" s="141" t="s">
        <v>275</v>
      </c>
      <c r="N119" s="141" t="s">
        <v>275</v>
      </c>
      <c r="O119" s="141" t="s">
        <v>275</v>
      </c>
      <c r="P119" s="141" t="s">
        <v>275</v>
      </c>
      <c r="Q119" s="141" t="s">
        <v>275</v>
      </c>
      <c r="R119" s="141" t="s">
        <v>275</v>
      </c>
      <c r="S119" s="141" t="s">
        <v>275</v>
      </c>
      <c r="T119" s="141" t="s">
        <v>275</v>
      </c>
      <c r="U119" s="141" t="s">
        <v>275</v>
      </c>
      <c r="V119" s="141" t="s">
        <v>275</v>
      </c>
      <c r="W119" s="899"/>
      <c r="X119" s="141" t="str">
        <f t="shared" si="17"/>
        <v>-</v>
      </c>
      <c r="Y119" s="142" t="str">
        <f t="shared" si="18"/>
        <v>-</v>
      </c>
      <c r="Z119" s="141" t="str">
        <f t="shared" si="19"/>
        <v>-</v>
      </c>
      <c r="AA119" s="141" t="str">
        <f t="shared" si="20"/>
        <v>-</v>
      </c>
      <c r="AB119" s="141" t="str">
        <f t="shared" si="21"/>
        <v>-</v>
      </c>
      <c r="AC119" s="141" t="str">
        <f t="shared" si="22"/>
        <v>-</v>
      </c>
      <c r="AD119" s="141" t="str">
        <f t="shared" si="23"/>
        <v>-</v>
      </c>
      <c r="AE119" s="141" t="str">
        <f t="shared" si="24"/>
        <v>-</v>
      </c>
      <c r="AF119" s="141" t="str">
        <f t="shared" si="25"/>
        <v>-</v>
      </c>
      <c r="AG119" s="141" t="str">
        <f t="shared" si="26"/>
        <v>-</v>
      </c>
      <c r="AH119" s="141" t="str">
        <f t="shared" si="27"/>
        <v>-</v>
      </c>
      <c r="AI119" s="141" t="str">
        <f t="shared" si="28"/>
        <v>-</v>
      </c>
      <c r="AJ119" s="141" t="str">
        <f t="shared" si="29"/>
        <v>-</v>
      </c>
      <c r="AK119" s="141" t="str">
        <f t="shared" si="30"/>
        <v>-</v>
      </c>
      <c r="AL119" s="141" t="str">
        <f t="shared" si="31"/>
        <v>-</v>
      </c>
      <c r="AM119" s="141" t="str">
        <f t="shared" si="32"/>
        <v>-</v>
      </c>
      <c r="AN119" s="141" t="str">
        <f t="shared" si="33"/>
        <v>-</v>
      </c>
    </row>
    <row r="120" spans="1:40" ht="39" x14ac:dyDescent="0.3">
      <c r="A120" s="145">
        <v>187</v>
      </c>
      <c r="B120" s="146" t="s">
        <v>923</v>
      </c>
      <c r="C120" s="146" t="s">
        <v>1755</v>
      </c>
      <c r="D120" s="145" t="s">
        <v>3558</v>
      </c>
      <c r="E120" s="150" t="s">
        <v>925</v>
      </c>
      <c r="F120" s="151">
        <v>2.4767566457439361</v>
      </c>
      <c r="G120" s="151">
        <v>0.85849501009381546</v>
      </c>
      <c r="H120" s="151">
        <v>1.3238649039823465</v>
      </c>
      <c r="I120" s="151">
        <v>1.9090095008504768</v>
      </c>
      <c r="J120" s="151">
        <v>6.3281117900101549</v>
      </c>
      <c r="K120" s="151">
        <v>4.5356757203715645</v>
      </c>
      <c r="L120" s="151">
        <v>0.91049187391153874</v>
      </c>
      <c r="M120" s="151">
        <v>0.81850773892613304</v>
      </c>
      <c r="N120" s="151">
        <v>3.4060126133533268</v>
      </c>
      <c r="O120" s="151">
        <v>0.48807294338363666</v>
      </c>
      <c r="P120" s="151">
        <v>0.53531540022809043</v>
      </c>
      <c r="Q120" s="151">
        <v>1.0238072100954103</v>
      </c>
      <c r="R120" s="151">
        <v>1.3710443107864385</v>
      </c>
      <c r="S120" s="151">
        <v>2.0127929630419001</v>
      </c>
      <c r="T120" s="151">
        <v>1.1351297567680139</v>
      </c>
      <c r="U120" s="151">
        <v>0.35772193994052875</v>
      </c>
      <c r="V120" s="151">
        <v>4.5729396631383477</v>
      </c>
      <c r="W120" s="899"/>
      <c r="X120" s="151">
        <f t="shared" si="17"/>
        <v>2.48</v>
      </c>
      <c r="Y120" s="151">
        <f t="shared" si="18"/>
        <v>0.86</v>
      </c>
      <c r="Z120" s="151">
        <f t="shared" si="19"/>
        <v>1.32</v>
      </c>
      <c r="AA120" s="151">
        <f t="shared" si="20"/>
        <v>1.91</v>
      </c>
      <c r="AB120" s="151">
        <f t="shared" si="21"/>
        <v>6.33</v>
      </c>
      <c r="AC120" s="151">
        <f t="shared" si="22"/>
        <v>4.54</v>
      </c>
      <c r="AD120" s="151">
        <f t="shared" si="23"/>
        <v>0.91</v>
      </c>
      <c r="AE120" s="151">
        <f t="shared" si="24"/>
        <v>0.82</v>
      </c>
      <c r="AF120" s="151">
        <f t="shared" si="25"/>
        <v>3.41</v>
      </c>
      <c r="AG120" s="151">
        <f t="shared" si="26"/>
        <v>0.49</v>
      </c>
      <c r="AH120" s="151">
        <f t="shared" si="27"/>
        <v>0.54</v>
      </c>
      <c r="AI120" s="151">
        <f t="shared" si="28"/>
        <v>1.02</v>
      </c>
      <c r="AJ120" s="151">
        <f t="shared" si="29"/>
        <v>1.37</v>
      </c>
      <c r="AK120" s="151">
        <f t="shared" si="30"/>
        <v>2.0099999999999998</v>
      </c>
      <c r="AL120" s="151">
        <f t="shared" si="31"/>
        <v>1.1399999999999999</v>
      </c>
      <c r="AM120" s="151">
        <f t="shared" si="32"/>
        <v>0.36</v>
      </c>
      <c r="AN120" s="151">
        <f t="shared" si="33"/>
        <v>4.57</v>
      </c>
    </row>
    <row r="121" spans="1:40" x14ac:dyDescent="0.3">
      <c r="A121" s="846">
        <v>189</v>
      </c>
      <c r="B121" s="851" t="s">
        <v>923</v>
      </c>
      <c r="C121" s="851" t="s">
        <v>1511</v>
      </c>
      <c r="D121" s="846" t="s">
        <v>3296</v>
      </c>
      <c r="E121" s="873" t="s">
        <v>925</v>
      </c>
      <c r="F121" s="884">
        <v>6.7265153510330262E-3</v>
      </c>
      <c r="G121" s="884">
        <v>1.1217510078352638E-5</v>
      </c>
      <c r="H121" s="884">
        <v>6.8373638045449766E-3</v>
      </c>
      <c r="I121" s="884">
        <v>6.8775528269040802E-3</v>
      </c>
      <c r="J121" s="884">
        <v>0</v>
      </c>
      <c r="K121" s="884">
        <v>8.8466024482440554E-4</v>
      </c>
      <c r="L121" s="884">
        <v>0</v>
      </c>
      <c r="M121" s="884">
        <v>3.2406925697551813E-3</v>
      </c>
      <c r="N121" s="884">
        <v>4.9116822364292816E-2</v>
      </c>
      <c r="O121" s="884">
        <v>0</v>
      </c>
      <c r="P121" s="884">
        <v>0</v>
      </c>
      <c r="Q121" s="884">
        <v>0</v>
      </c>
      <c r="R121" s="884">
        <v>1.4416353869136972E-3</v>
      </c>
      <c r="S121" s="884">
        <v>1.1338529133546082E-3</v>
      </c>
      <c r="T121" s="884">
        <v>0</v>
      </c>
      <c r="U121" s="884">
        <v>2.0408433444342863E-3</v>
      </c>
      <c r="V121" s="884">
        <v>4.3994459192753084E-2</v>
      </c>
      <c r="W121" s="899"/>
      <c r="X121" s="884">
        <f t="shared" si="17"/>
        <v>0.01</v>
      </c>
      <c r="Y121" s="884">
        <f t="shared" si="18"/>
        <v>0.01</v>
      </c>
      <c r="Z121" s="884">
        <f t="shared" si="19"/>
        <v>0.01</v>
      </c>
      <c r="AA121" s="884">
        <f t="shared" si="20"/>
        <v>0.01</v>
      </c>
      <c r="AB121" s="884" t="str">
        <f t="shared" si="21"/>
        <v>NC</v>
      </c>
      <c r="AC121" s="884">
        <f t="shared" si="22"/>
        <v>0.01</v>
      </c>
      <c r="AD121" s="884" t="str">
        <f t="shared" si="23"/>
        <v>NC</v>
      </c>
      <c r="AE121" s="884">
        <f t="shared" si="24"/>
        <v>0.01</v>
      </c>
      <c r="AF121" s="884">
        <f t="shared" si="25"/>
        <v>0.05</v>
      </c>
      <c r="AG121" s="884" t="str">
        <f t="shared" si="26"/>
        <v>NC</v>
      </c>
      <c r="AH121" s="884" t="str">
        <f t="shared" si="27"/>
        <v>NC</v>
      </c>
      <c r="AI121" s="884" t="str">
        <f t="shared" si="28"/>
        <v>NC</v>
      </c>
      <c r="AJ121" s="884">
        <f t="shared" si="29"/>
        <v>0.01</v>
      </c>
      <c r="AK121" s="884">
        <f t="shared" si="30"/>
        <v>0.01</v>
      </c>
      <c r="AL121" s="884" t="str">
        <f t="shared" si="31"/>
        <v>NC</v>
      </c>
      <c r="AM121" s="884">
        <f t="shared" si="32"/>
        <v>0.01</v>
      </c>
      <c r="AN121" s="884">
        <f t="shared" si="33"/>
        <v>0.04</v>
      </c>
    </row>
    <row r="122" spans="1:40" ht="26" x14ac:dyDescent="0.3">
      <c r="A122" s="261">
        <v>191</v>
      </c>
      <c r="B122" s="262" t="s">
        <v>923</v>
      </c>
      <c r="C122" s="262" t="s">
        <v>498</v>
      </c>
      <c r="D122" s="263" t="s">
        <v>3297</v>
      </c>
      <c r="E122" s="265" t="s">
        <v>925</v>
      </c>
      <c r="F122" s="265">
        <v>2.1383579144295034E-2</v>
      </c>
      <c r="G122" s="265">
        <v>4.7163466611332467E-4</v>
      </c>
      <c r="H122" s="265">
        <v>0</v>
      </c>
      <c r="I122" s="265">
        <v>5.8015749593813005E-5</v>
      </c>
      <c r="J122" s="265">
        <v>3.5860959348837769E-5</v>
      </c>
      <c r="K122" s="265">
        <v>0</v>
      </c>
      <c r="L122" s="265">
        <v>2.8582589608572524E-2</v>
      </c>
      <c r="M122" s="265">
        <v>0</v>
      </c>
      <c r="N122" s="265">
        <v>0</v>
      </c>
      <c r="O122" s="265">
        <v>6.3781278964361379E-3</v>
      </c>
      <c r="P122" s="265">
        <v>0</v>
      </c>
      <c r="Q122" s="265">
        <v>0</v>
      </c>
      <c r="R122" s="265">
        <v>2.192365615801556E-3</v>
      </c>
      <c r="S122" s="265">
        <v>0</v>
      </c>
      <c r="T122" s="265">
        <v>8.6092131033335922E-4</v>
      </c>
      <c r="U122" s="265">
        <v>0</v>
      </c>
      <c r="V122" s="265">
        <v>0</v>
      </c>
      <c r="W122" s="899"/>
      <c r="X122" s="265">
        <f t="shared" si="17"/>
        <v>0.02</v>
      </c>
      <c r="Y122" s="265">
        <f t="shared" si="18"/>
        <v>0.01</v>
      </c>
      <c r="Z122" s="265" t="str">
        <f t="shared" si="19"/>
        <v>NC</v>
      </c>
      <c r="AA122" s="265">
        <f t="shared" si="20"/>
        <v>0.01</v>
      </c>
      <c r="AB122" s="265">
        <f t="shared" si="21"/>
        <v>0.01</v>
      </c>
      <c r="AC122" s="265" t="str">
        <f t="shared" si="22"/>
        <v>NC</v>
      </c>
      <c r="AD122" s="265">
        <f t="shared" si="23"/>
        <v>0.03</v>
      </c>
      <c r="AE122" s="265" t="str">
        <f t="shared" si="24"/>
        <v>NC</v>
      </c>
      <c r="AF122" s="265" t="str">
        <f t="shared" si="25"/>
        <v>NC</v>
      </c>
      <c r="AG122" s="265">
        <f t="shared" si="26"/>
        <v>0.01</v>
      </c>
      <c r="AH122" s="265" t="str">
        <f t="shared" si="27"/>
        <v>NC</v>
      </c>
      <c r="AI122" s="265" t="str">
        <f t="shared" si="28"/>
        <v>NC</v>
      </c>
      <c r="AJ122" s="265">
        <f t="shared" si="29"/>
        <v>0.01</v>
      </c>
      <c r="AK122" s="265" t="str">
        <f t="shared" si="30"/>
        <v>NC</v>
      </c>
      <c r="AL122" s="265">
        <f t="shared" si="31"/>
        <v>0.01</v>
      </c>
      <c r="AM122" s="265" t="str">
        <f t="shared" si="32"/>
        <v>NC</v>
      </c>
      <c r="AN122" s="265" t="str">
        <f t="shared" si="33"/>
        <v>NC</v>
      </c>
    </row>
    <row r="123" spans="1:40" x14ac:dyDescent="0.3">
      <c r="A123" s="165">
        <v>192</v>
      </c>
      <c r="B123" s="166" t="s">
        <v>923</v>
      </c>
      <c r="C123" s="293" t="s">
        <v>41</v>
      </c>
      <c r="D123" s="187" t="s">
        <v>1519</v>
      </c>
      <c r="E123" s="170" t="s">
        <v>925</v>
      </c>
      <c r="F123" s="170">
        <v>0</v>
      </c>
      <c r="G123" s="170">
        <v>3.8527995959629813E-4</v>
      </c>
      <c r="H123" s="170">
        <v>0.6181356855221698</v>
      </c>
      <c r="I123" s="170">
        <v>0</v>
      </c>
      <c r="J123" s="170">
        <v>1.7690017588381235</v>
      </c>
      <c r="K123" s="170">
        <v>0</v>
      </c>
      <c r="L123" s="170">
        <v>0</v>
      </c>
      <c r="M123" s="170">
        <v>0</v>
      </c>
      <c r="N123" s="170">
        <v>0</v>
      </c>
      <c r="O123" s="170">
        <v>0</v>
      </c>
      <c r="P123" s="170">
        <v>0</v>
      </c>
      <c r="Q123" s="170">
        <v>0</v>
      </c>
      <c r="R123" s="170">
        <v>0.87010106147738842</v>
      </c>
      <c r="S123" s="170">
        <v>0</v>
      </c>
      <c r="T123" s="170">
        <v>0</v>
      </c>
      <c r="U123" s="170">
        <v>0</v>
      </c>
      <c r="V123" s="170">
        <v>0</v>
      </c>
      <c r="W123" s="899"/>
      <c r="X123" s="170" t="str">
        <f t="shared" si="17"/>
        <v>NC</v>
      </c>
      <c r="Y123" s="170">
        <f t="shared" si="18"/>
        <v>0.01</v>
      </c>
      <c r="Z123" s="170">
        <f t="shared" si="19"/>
        <v>0.62</v>
      </c>
      <c r="AA123" s="170" t="str">
        <f t="shared" si="20"/>
        <v>NC</v>
      </c>
      <c r="AB123" s="170">
        <f t="shared" si="21"/>
        <v>1.77</v>
      </c>
      <c r="AC123" s="170" t="str">
        <f t="shared" si="22"/>
        <v>NC</v>
      </c>
      <c r="AD123" s="170" t="str">
        <f t="shared" si="23"/>
        <v>NC</v>
      </c>
      <c r="AE123" s="170" t="str">
        <f t="shared" si="24"/>
        <v>NC</v>
      </c>
      <c r="AF123" s="170" t="str">
        <f t="shared" si="25"/>
        <v>NC</v>
      </c>
      <c r="AG123" s="170" t="str">
        <f t="shared" si="26"/>
        <v>NC</v>
      </c>
      <c r="AH123" s="170" t="str">
        <f t="shared" si="27"/>
        <v>NC</v>
      </c>
      <c r="AI123" s="170" t="str">
        <f t="shared" si="28"/>
        <v>NC</v>
      </c>
      <c r="AJ123" s="170">
        <f t="shared" si="29"/>
        <v>0.87</v>
      </c>
      <c r="AK123" s="170" t="str">
        <f t="shared" si="30"/>
        <v>NC</v>
      </c>
      <c r="AL123" s="170" t="str">
        <f t="shared" si="31"/>
        <v>NC</v>
      </c>
      <c r="AM123" s="170" t="str">
        <f t="shared" si="32"/>
        <v>NC</v>
      </c>
      <c r="AN123" s="170" t="str">
        <f t="shared" si="33"/>
        <v>NC</v>
      </c>
    </row>
    <row r="124" spans="1:40" x14ac:dyDescent="0.3">
      <c r="A124" s="145">
        <v>193</v>
      </c>
      <c r="B124" s="146" t="s">
        <v>923</v>
      </c>
      <c r="C124" s="146" t="s">
        <v>49</v>
      </c>
      <c r="D124" s="145" t="s">
        <v>1520</v>
      </c>
      <c r="E124" s="150" t="s">
        <v>925</v>
      </c>
      <c r="F124" s="150">
        <v>1.712660520101839</v>
      </c>
      <c r="G124" s="150">
        <v>0.70792736796013878</v>
      </c>
      <c r="H124" s="150">
        <v>7.8276832922430858E-3</v>
      </c>
      <c r="I124" s="150">
        <v>0.62318634134903705</v>
      </c>
      <c r="J124" s="150">
        <v>0.13448381992558495</v>
      </c>
      <c r="K124" s="150">
        <v>3.9964262084968531</v>
      </c>
      <c r="L124" s="150">
        <v>0.88038218102838972</v>
      </c>
      <c r="M124" s="150">
        <v>0.81526704635637781</v>
      </c>
      <c r="N124" s="150">
        <v>1.5471766812685537E-2</v>
      </c>
      <c r="O124" s="150">
        <v>0.4816948154872005</v>
      </c>
      <c r="P124" s="150">
        <v>0.53531540022809043</v>
      </c>
      <c r="Q124" s="150">
        <v>0</v>
      </c>
      <c r="R124" s="150">
        <v>2.0688077258999883E-3</v>
      </c>
      <c r="S124" s="150">
        <v>2.7893188234899341E-4</v>
      </c>
      <c r="T124" s="150">
        <v>1.1342688354576804</v>
      </c>
      <c r="U124" s="150">
        <v>2.5027804793397812E-4</v>
      </c>
      <c r="V124" s="150">
        <v>2.4731227775092297E-2</v>
      </c>
      <c r="W124" s="899"/>
      <c r="X124" s="150">
        <f t="shared" si="17"/>
        <v>1.71</v>
      </c>
      <c r="Y124" s="150">
        <f t="shared" si="18"/>
        <v>0.71</v>
      </c>
      <c r="Z124" s="150">
        <f t="shared" si="19"/>
        <v>0.01</v>
      </c>
      <c r="AA124" s="150">
        <f t="shared" si="20"/>
        <v>0.62</v>
      </c>
      <c r="AB124" s="150">
        <f t="shared" si="21"/>
        <v>0.13</v>
      </c>
      <c r="AC124" s="150">
        <f t="shared" si="22"/>
        <v>4</v>
      </c>
      <c r="AD124" s="150">
        <f t="shared" si="23"/>
        <v>0.88</v>
      </c>
      <c r="AE124" s="150">
        <f t="shared" si="24"/>
        <v>0.82</v>
      </c>
      <c r="AF124" s="150">
        <f t="shared" si="25"/>
        <v>0.02</v>
      </c>
      <c r="AG124" s="150">
        <f t="shared" si="26"/>
        <v>0.48</v>
      </c>
      <c r="AH124" s="150">
        <f t="shared" si="27"/>
        <v>0.54</v>
      </c>
      <c r="AI124" s="150" t="str">
        <f t="shared" si="28"/>
        <v>NC</v>
      </c>
      <c r="AJ124" s="150">
        <f t="shared" si="29"/>
        <v>0.01</v>
      </c>
      <c r="AK124" s="150">
        <f t="shared" si="30"/>
        <v>0.01</v>
      </c>
      <c r="AL124" s="150">
        <f t="shared" si="31"/>
        <v>1.1299999999999999</v>
      </c>
      <c r="AM124" s="150">
        <f t="shared" si="32"/>
        <v>0.01</v>
      </c>
      <c r="AN124" s="150">
        <f t="shared" si="33"/>
        <v>0.02</v>
      </c>
    </row>
    <row r="125" spans="1:40" x14ac:dyDescent="0.3">
      <c r="A125" s="165">
        <v>194</v>
      </c>
      <c r="B125" s="166" t="s">
        <v>923</v>
      </c>
      <c r="C125" s="293" t="s">
        <v>49</v>
      </c>
      <c r="D125" s="187" t="s">
        <v>1521</v>
      </c>
      <c r="E125" s="170" t="s">
        <v>925</v>
      </c>
      <c r="F125" s="170">
        <v>1.0623250466253247</v>
      </c>
      <c r="G125" s="170">
        <v>0.40621975002346994</v>
      </c>
      <c r="H125" s="170">
        <v>7.4068169811918072E-4</v>
      </c>
      <c r="I125" s="170">
        <v>0.18566804231868422</v>
      </c>
      <c r="J125" s="170">
        <v>6.4717153308782902E-2</v>
      </c>
      <c r="K125" s="170">
        <v>3.2338091437108991</v>
      </c>
      <c r="L125" s="170">
        <v>0.15908459806784123</v>
      </c>
      <c r="M125" s="170">
        <v>0.20792996000365255</v>
      </c>
      <c r="N125" s="170">
        <v>8.6986270233450173E-3</v>
      </c>
      <c r="O125" s="170">
        <v>0.14118619175863673</v>
      </c>
      <c r="P125" s="170">
        <v>4.6293661746710832E-2</v>
      </c>
      <c r="Q125" s="170">
        <v>0</v>
      </c>
      <c r="R125" s="170">
        <v>8.1542398981083682E-4</v>
      </c>
      <c r="S125" s="170">
        <v>0</v>
      </c>
      <c r="T125" s="170">
        <v>0.34087990510540095</v>
      </c>
      <c r="U125" s="170">
        <v>0</v>
      </c>
      <c r="V125" s="170">
        <v>0</v>
      </c>
      <c r="W125" s="899"/>
      <c r="X125" s="170">
        <f t="shared" si="17"/>
        <v>1.06</v>
      </c>
      <c r="Y125" s="170">
        <f t="shared" si="18"/>
        <v>0.41</v>
      </c>
      <c r="Z125" s="170">
        <f t="shared" si="19"/>
        <v>0.01</v>
      </c>
      <c r="AA125" s="170">
        <f t="shared" si="20"/>
        <v>0.19</v>
      </c>
      <c r="AB125" s="170">
        <f t="shared" si="21"/>
        <v>0.06</v>
      </c>
      <c r="AC125" s="170">
        <f t="shared" si="22"/>
        <v>3.23</v>
      </c>
      <c r="AD125" s="170">
        <f t="shared" si="23"/>
        <v>0.16</v>
      </c>
      <c r="AE125" s="170">
        <f t="shared" si="24"/>
        <v>0.21</v>
      </c>
      <c r="AF125" s="170">
        <f t="shared" si="25"/>
        <v>0.01</v>
      </c>
      <c r="AG125" s="170">
        <f t="shared" si="26"/>
        <v>0.14000000000000001</v>
      </c>
      <c r="AH125" s="170">
        <f t="shared" si="27"/>
        <v>0.05</v>
      </c>
      <c r="AI125" s="170" t="str">
        <f t="shared" si="28"/>
        <v>NC</v>
      </c>
      <c r="AJ125" s="170">
        <f t="shared" si="29"/>
        <v>0.01</v>
      </c>
      <c r="AK125" s="170" t="str">
        <f t="shared" si="30"/>
        <v>NC</v>
      </c>
      <c r="AL125" s="170">
        <f t="shared" si="31"/>
        <v>0.34</v>
      </c>
      <c r="AM125" s="170" t="str">
        <f t="shared" si="32"/>
        <v>NC</v>
      </c>
      <c r="AN125" s="170" t="str">
        <f t="shared" si="33"/>
        <v>NC</v>
      </c>
    </row>
    <row r="126" spans="1:40" x14ac:dyDescent="0.3">
      <c r="A126" s="165">
        <v>195</v>
      </c>
      <c r="B126" s="166" t="s">
        <v>923</v>
      </c>
      <c r="C126" s="166" t="s">
        <v>50</v>
      </c>
      <c r="D126" s="165" t="s">
        <v>325</v>
      </c>
      <c r="E126" s="170" t="s">
        <v>926</v>
      </c>
      <c r="F126" s="170">
        <v>0.21851271908810882</v>
      </c>
      <c r="G126" s="170">
        <v>0.10137375962672074</v>
      </c>
      <c r="H126" s="170">
        <v>2.3812325356256324E-3</v>
      </c>
      <c r="I126" s="170">
        <v>0.14700614847419854</v>
      </c>
      <c r="J126" s="170">
        <v>2.3441599983245496E-2</v>
      </c>
      <c r="K126" s="170">
        <v>0.25623933376808061</v>
      </c>
      <c r="L126" s="170">
        <v>0.2423559878747443</v>
      </c>
      <c r="M126" s="170">
        <v>0.20406526101451572</v>
      </c>
      <c r="N126" s="170">
        <v>2.2757749692184147E-3</v>
      </c>
      <c r="O126" s="170">
        <v>0.11441089757279745</v>
      </c>
      <c r="P126" s="170">
        <v>0.16431130412974357</v>
      </c>
      <c r="Q126" s="170">
        <v>0</v>
      </c>
      <c r="R126" s="170">
        <v>4.2113693532595489E-4</v>
      </c>
      <c r="S126" s="170">
        <v>9.3721112469261788E-5</v>
      </c>
      <c r="T126" s="170">
        <v>0.26657868059836592</v>
      </c>
      <c r="U126" s="170">
        <v>8.4093424105816651E-5</v>
      </c>
      <c r="V126" s="170">
        <v>8.3096925324310129E-3</v>
      </c>
      <c r="W126" s="899"/>
      <c r="X126" s="170">
        <f t="shared" si="17"/>
        <v>0.22</v>
      </c>
      <c r="Y126" s="170">
        <f t="shared" si="18"/>
        <v>0.1</v>
      </c>
      <c r="Z126" s="170">
        <f t="shared" si="19"/>
        <v>0.01</v>
      </c>
      <c r="AA126" s="170">
        <f t="shared" si="20"/>
        <v>0.15</v>
      </c>
      <c r="AB126" s="170">
        <f t="shared" si="21"/>
        <v>0.02</v>
      </c>
      <c r="AC126" s="170">
        <f t="shared" si="22"/>
        <v>0.26</v>
      </c>
      <c r="AD126" s="170">
        <f t="shared" si="23"/>
        <v>0.24</v>
      </c>
      <c r="AE126" s="170">
        <f t="shared" si="24"/>
        <v>0.2</v>
      </c>
      <c r="AF126" s="170">
        <f t="shared" si="25"/>
        <v>0.01</v>
      </c>
      <c r="AG126" s="170">
        <f t="shared" si="26"/>
        <v>0.11</v>
      </c>
      <c r="AH126" s="170">
        <f t="shared" si="27"/>
        <v>0.16</v>
      </c>
      <c r="AI126" s="170" t="str">
        <f t="shared" si="28"/>
        <v>NC</v>
      </c>
      <c r="AJ126" s="170">
        <f t="shared" si="29"/>
        <v>0.01</v>
      </c>
      <c r="AK126" s="170">
        <f t="shared" si="30"/>
        <v>0.01</v>
      </c>
      <c r="AL126" s="170">
        <f t="shared" si="31"/>
        <v>0.27</v>
      </c>
      <c r="AM126" s="170">
        <f t="shared" si="32"/>
        <v>0.01</v>
      </c>
      <c r="AN126" s="170">
        <f t="shared" si="33"/>
        <v>0.01</v>
      </c>
    </row>
    <row r="127" spans="1:40" x14ac:dyDescent="0.3">
      <c r="A127" s="846">
        <v>196</v>
      </c>
      <c r="B127" s="851" t="s">
        <v>923</v>
      </c>
      <c r="C127" s="851" t="s">
        <v>1774</v>
      </c>
      <c r="D127" s="846" t="s">
        <v>1531</v>
      </c>
      <c r="E127" s="880" t="s">
        <v>925</v>
      </c>
      <c r="F127" s="884">
        <v>0.47497372189991671</v>
      </c>
      <c r="G127" s="884">
        <v>7.9209252254909773E-4</v>
      </c>
      <c r="H127" s="884">
        <v>0.4828009697071094</v>
      </c>
      <c r="I127" s="884">
        <v>0.4856388030477396</v>
      </c>
      <c r="J127" s="884">
        <v>4.4245903502870974</v>
      </c>
      <c r="K127" s="884">
        <v>6.2467763347423065E-2</v>
      </c>
      <c r="L127" s="884">
        <v>1.5271032745765459E-3</v>
      </c>
      <c r="M127" s="884">
        <v>0</v>
      </c>
      <c r="N127" s="884">
        <v>0.41881477301993314</v>
      </c>
      <c r="O127" s="884">
        <v>0</v>
      </c>
      <c r="P127" s="884">
        <v>0</v>
      </c>
      <c r="Q127" s="884">
        <v>0</v>
      </c>
      <c r="R127" s="884">
        <v>0.10179697653404839</v>
      </c>
      <c r="S127" s="884">
        <v>8.0063793842437905E-2</v>
      </c>
      <c r="T127" s="884">
        <v>0</v>
      </c>
      <c r="U127" s="884">
        <v>0.14410833968761538</v>
      </c>
      <c r="V127" s="884">
        <v>3.1065434233412996</v>
      </c>
      <c r="W127" s="899"/>
      <c r="X127" s="884">
        <f t="shared" si="17"/>
        <v>0.47</v>
      </c>
      <c r="Y127" s="884">
        <f t="shared" si="18"/>
        <v>0.01</v>
      </c>
      <c r="Z127" s="884">
        <f t="shared" si="19"/>
        <v>0.48</v>
      </c>
      <c r="AA127" s="884">
        <f t="shared" si="20"/>
        <v>0.49</v>
      </c>
      <c r="AB127" s="884">
        <f t="shared" si="21"/>
        <v>4.42</v>
      </c>
      <c r="AC127" s="884">
        <f t="shared" si="22"/>
        <v>0.06</v>
      </c>
      <c r="AD127" s="884">
        <f t="shared" si="23"/>
        <v>0.01</v>
      </c>
      <c r="AE127" s="884" t="str">
        <f t="shared" si="24"/>
        <v>NC</v>
      </c>
      <c r="AF127" s="884">
        <f t="shared" si="25"/>
        <v>0.42</v>
      </c>
      <c r="AG127" s="884" t="str">
        <f t="shared" si="26"/>
        <v>NC</v>
      </c>
      <c r="AH127" s="884" t="str">
        <f t="shared" si="27"/>
        <v>NC</v>
      </c>
      <c r="AI127" s="884" t="str">
        <f t="shared" si="28"/>
        <v>NC</v>
      </c>
      <c r="AJ127" s="884">
        <f t="shared" si="29"/>
        <v>0.1</v>
      </c>
      <c r="AK127" s="884">
        <f t="shared" si="30"/>
        <v>0.08</v>
      </c>
      <c r="AL127" s="884" t="str">
        <f t="shared" si="31"/>
        <v>NC</v>
      </c>
      <c r="AM127" s="884">
        <f t="shared" si="32"/>
        <v>0.14000000000000001</v>
      </c>
      <c r="AN127" s="884">
        <f t="shared" si="33"/>
        <v>3.11</v>
      </c>
    </row>
    <row r="128" spans="1:40" ht="26" x14ac:dyDescent="0.3">
      <c r="A128" s="846">
        <v>199</v>
      </c>
      <c r="B128" s="851" t="s">
        <v>923</v>
      </c>
      <c r="C128" s="851" t="s">
        <v>1595</v>
      </c>
      <c r="D128" s="846" t="s">
        <v>1685</v>
      </c>
      <c r="E128" s="873" t="s">
        <v>925</v>
      </c>
      <c r="F128" s="873">
        <v>0.24119542859928428</v>
      </c>
      <c r="G128" s="873">
        <v>0.14887436974604967</v>
      </c>
      <c r="H128" s="873">
        <v>0.18811975213038762</v>
      </c>
      <c r="I128" s="873">
        <v>0.77298693810722152</v>
      </c>
      <c r="J128" s="873">
        <v>0</v>
      </c>
      <c r="K128" s="873">
        <v>0.47329080470613322</v>
      </c>
      <c r="L128" s="873">
        <v>0</v>
      </c>
      <c r="M128" s="873">
        <v>0</v>
      </c>
      <c r="N128" s="873">
        <v>2.6258292980346036</v>
      </c>
      <c r="O128" s="873">
        <v>0</v>
      </c>
      <c r="P128" s="873">
        <v>0</v>
      </c>
      <c r="Q128" s="873">
        <v>1.0238072100954103</v>
      </c>
      <c r="R128" s="873">
        <v>0.38919628479994473</v>
      </c>
      <c r="S128" s="873">
        <v>1.9279759582420322</v>
      </c>
      <c r="T128" s="873">
        <v>0</v>
      </c>
      <c r="U128" s="873">
        <v>0.20530998251340957</v>
      </c>
      <c r="V128" s="873">
        <v>1.2680591713814235</v>
      </c>
      <c r="W128" s="899"/>
      <c r="X128" s="873">
        <f t="shared" si="17"/>
        <v>0.24</v>
      </c>
      <c r="Y128" s="873">
        <f t="shared" si="18"/>
        <v>0.15</v>
      </c>
      <c r="Z128" s="873">
        <f t="shared" si="19"/>
        <v>0.19</v>
      </c>
      <c r="AA128" s="873">
        <f t="shared" si="20"/>
        <v>0.77</v>
      </c>
      <c r="AB128" s="873" t="str">
        <f t="shared" si="21"/>
        <v>NC</v>
      </c>
      <c r="AC128" s="873">
        <f t="shared" si="22"/>
        <v>0.47</v>
      </c>
      <c r="AD128" s="873" t="str">
        <f t="shared" si="23"/>
        <v>NC</v>
      </c>
      <c r="AE128" s="873" t="str">
        <f t="shared" si="24"/>
        <v>NC</v>
      </c>
      <c r="AF128" s="873">
        <f t="shared" si="25"/>
        <v>2.63</v>
      </c>
      <c r="AG128" s="873" t="str">
        <f t="shared" si="26"/>
        <v>NC</v>
      </c>
      <c r="AH128" s="873" t="str">
        <f t="shared" si="27"/>
        <v>NC</v>
      </c>
      <c r="AI128" s="873">
        <f t="shared" si="28"/>
        <v>1.02</v>
      </c>
      <c r="AJ128" s="873">
        <f t="shared" si="29"/>
        <v>0.39</v>
      </c>
      <c r="AK128" s="873">
        <f t="shared" si="30"/>
        <v>1.93</v>
      </c>
      <c r="AL128" s="873" t="str">
        <f t="shared" si="31"/>
        <v>NC</v>
      </c>
      <c r="AM128" s="873">
        <f t="shared" si="32"/>
        <v>0.21</v>
      </c>
      <c r="AN128" s="873">
        <f t="shared" si="33"/>
        <v>1.27</v>
      </c>
    </row>
    <row r="129" spans="1:40" x14ac:dyDescent="0.3">
      <c r="A129" s="846">
        <v>201</v>
      </c>
      <c r="B129" s="851" t="s">
        <v>923</v>
      </c>
      <c r="C129" s="851" t="s">
        <v>1514</v>
      </c>
      <c r="D129" s="846" t="s">
        <v>1515</v>
      </c>
      <c r="E129" s="873" t="s">
        <v>925</v>
      </c>
      <c r="F129" s="884">
        <v>1.9816880647567807E-2</v>
      </c>
      <c r="G129" s="884">
        <v>3.3047729289945657E-5</v>
      </c>
      <c r="H129" s="884">
        <v>2.0143449525891477E-2</v>
      </c>
      <c r="I129" s="884">
        <v>2.0261849769980786E-2</v>
      </c>
      <c r="J129" s="884">
        <v>0</v>
      </c>
      <c r="K129" s="884">
        <v>2.6062835763306482E-3</v>
      </c>
      <c r="L129" s="884">
        <v>0</v>
      </c>
      <c r="M129" s="884">
        <v>0</v>
      </c>
      <c r="N129" s="884">
        <v>0.29677995312181166</v>
      </c>
      <c r="O129" s="884">
        <v>0</v>
      </c>
      <c r="P129" s="884">
        <v>0</v>
      </c>
      <c r="Q129" s="884">
        <v>0</v>
      </c>
      <c r="R129" s="884">
        <v>4.2471792464416997E-3</v>
      </c>
      <c r="S129" s="884">
        <v>3.3404261617264522E-3</v>
      </c>
      <c r="T129" s="884">
        <v>0</v>
      </c>
      <c r="U129" s="884">
        <v>6.0124963471355651E-3</v>
      </c>
      <c r="V129" s="884">
        <v>0.12961138144777865</v>
      </c>
      <c r="W129" s="899"/>
      <c r="X129" s="884">
        <f t="shared" si="17"/>
        <v>0.02</v>
      </c>
      <c r="Y129" s="884">
        <f t="shared" si="18"/>
        <v>0.01</v>
      </c>
      <c r="Z129" s="884">
        <f t="shared" si="19"/>
        <v>0.02</v>
      </c>
      <c r="AA129" s="884">
        <f t="shared" si="20"/>
        <v>0.02</v>
      </c>
      <c r="AB129" s="884" t="str">
        <f t="shared" si="21"/>
        <v>NC</v>
      </c>
      <c r="AC129" s="884">
        <f t="shared" si="22"/>
        <v>0.01</v>
      </c>
      <c r="AD129" s="884" t="str">
        <f t="shared" si="23"/>
        <v>NC</v>
      </c>
      <c r="AE129" s="884" t="str">
        <f t="shared" si="24"/>
        <v>NC</v>
      </c>
      <c r="AF129" s="884">
        <f t="shared" si="25"/>
        <v>0.3</v>
      </c>
      <c r="AG129" s="884" t="str">
        <f t="shared" si="26"/>
        <v>NC</v>
      </c>
      <c r="AH129" s="884" t="str">
        <f t="shared" si="27"/>
        <v>NC</v>
      </c>
      <c r="AI129" s="884" t="str">
        <f t="shared" si="28"/>
        <v>NC</v>
      </c>
      <c r="AJ129" s="884">
        <f t="shared" si="29"/>
        <v>0.01</v>
      </c>
      <c r="AK129" s="884">
        <f t="shared" si="30"/>
        <v>0.01</v>
      </c>
      <c r="AL129" s="884" t="str">
        <f t="shared" si="31"/>
        <v>NC</v>
      </c>
      <c r="AM129" s="884">
        <f t="shared" si="32"/>
        <v>0.01</v>
      </c>
      <c r="AN129" s="884">
        <f t="shared" si="33"/>
        <v>0.13</v>
      </c>
    </row>
    <row r="130" spans="1:40" ht="26" x14ac:dyDescent="0.3">
      <c r="A130" s="138">
        <v>204</v>
      </c>
      <c r="B130" s="138" t="s">
        <v>923</v>
      </c>
      <c r="C130" s="139" t="s">
        <v>1752</v>
      </c>
      <c r="D130" s="138" t="s">
        <v>1753</v>
      </c>
      <c r="E130" s="141" t="s">
        <v>275</v>
      </c>
      <c r="F130" s="141" t="s">
        <v>275</v>
      </c>
      <c r="G130" s="142" t="s">
        <v>275</v>
      </c>
      <c r="H130" s="141" t="s">
        <v>275</v>
      </c>
      <c r="I130" s="141" t="s">
        <v>275</v>
      </c>
      <c r="J130" s="141" t="s">
        <v>275</v>
      </c>
      <c r="K130" s="141" t="s">
        <v>275</v>
      </c>
      <c r="L130" s="141" t="s">
        <v>275</v>
      </c>
      <c r="M130" s="141" t="s">
        <v>275</v>
      </c>
      <c r="N130" s="141" t="s">
        <v>275</v>
      </c>
      <c r="O130" s="141" t="s">
        <v>275</v>
      </c>
      <c r="P130" s="141" t="s">
        <v>275</v>
      </c>
      <c r="Q130" s="141" t="s">
        <v>275</v>
      </c>
      <c r="R130" s="141" t="s">
        <v>275</v>
      </c>
      <c r="S130" s="141" t="s">
        <v>275</v>
      </c>
      <c r="T130" s="141" t="s">
        <v>275</v>
      </c>
      <c r="U130" s="141" t="s">
        <v>275</v>
      </c>
      <c r="V130" s="141" t="s">
        <v>275</v>
      </c>
      <c r="W130" s="899"/>
      <c r="X130" s="141" t="str">
        <f t="shared" si="17"/>
        <v>-</v>
      </c>
      <c r="Y130" s="142" t="str">
        <f t="shared" si="18"/>
        <v>-</v>
      </c>
      <c r="Z130" s="141" t="str">
        <f t="shared" si="19"/>
        <v>-</v>
      </c>
      <c r="AA130" s="141" t="str">
        <f t="shared" si="20"/>
        <v>-</v>
      </c>
      <c r="AB130" s="141" t="str">
        <f t="shared" si="21"/>
        <v>-</v>
      </c>
      <c r="AC130" s="141" t="str">
        <f t="shared" si="22"/>
        <v>-</v>
      </c>
      <c r="AD130" s="141" t="str">
        <f t="shared" si="23"/>
        <v>-</v>
      </c>
      <c r="AE130" s="141" t="str">
        <f t="shared" si="24"/>
        <v>-</v>
      </c>
      <c r="AF130" s="141" t="str">
        <f t="shared" si="25"/>
        <v>-</v>
      </c>
      <c r="AG130" s="141" t="str">
        <f t="shared" si="26"/>
        <v>-</v>
      </c>
      <c r="AH130" s="141" t="str">
        <f t="shared" si="27"/>
        <v>-</v>
      </c>
      <c r="AI130" s="141" t="str">
        <f t="shared" si="28"/>
        <v>-</v>
      </c>
      <c r="AJ130" s="141" t="str">
        <f t="shared" si="29"/>
        <v>-</v>
      </c>
      <c r="AK130" s="141" t="str">
        <f t="shared" si="30"/>
        <v>-</v>
      </c>
      <c r="AL130" s="141" t="str">
        <f t="shared" si="31"/>
        <v>-</v>
      </c>
      <c r="AM130" s="141" t="str">
        <f t="shared" si="32"/>
        <v>-</v>
      </c>
      <c r="AN130" s="141" t="str">
        <f t="shared" si="33"/>
        <v>-</v>
      </c>
    </row>
    <row r="131" spans="1:40" ht="39" x14ac:dyDescent="0.3">
      <c r="A131" s="145">
        <v>205</v>
      </c>
      <c r="B131" s="146" t="s">
        <v>923</v>
      </c>
      <c r="C131" s="146" t="s">
        <v>3560</v>
      </c>
      <c r="D131" s="145" t="s">
        <v>3298</v>
      </c>
      <c r="E131" s="150" t="s">
        <v>925</v>
      </c>
      <c r="F131" s="151">
        <v>11.308755066178195</v>
      </c>
      <c r="G131" s="151">
        <v>1.1408480555565916</v>
      </c>
      <c r="H131" s="151">
        <v>1.086383289570962</v>
      </c>
      <c r="I131" s="151">
        <v>68.914767477908285</v>
      </c>
      <c r="J131" s="151">
        <v>11.425909869210404</v>
      </c>
      <c r="K131" s="151">
        <v>23.137016589960737</v>
      </c>
      <c r="L131" s="151">
        <v>0.51760420665273177</v>
      </c>
      <c r="M131" s="151">
        <v>0.30081855328128743</v>
      </c>
      <c r="N131" s="151">
        <v>0.21915501373215412</v>
      </c>
      <c r="O131" s="151">
        <v>0.2002235918980694</v>
      </c>
      <c r="P131" s="151">
        <v>0.32478276414637314</v>
      </c>
      <c r="Q131" s="151">
        <v>5.803442229813105</v>
      </c>
      <c r="R131" s="151">
        <v>4.4043942024885645</v>
      </c>
      <c r="S131" s="151">
        <v>11.531907321078869</v>
      </c>
      <c r="T131" s="151">
        <v>0.18466400443188705</v>
      </c>
      <c r="U131" s="151">
        <v>1.1643251154360519</v>
      </c>
      <c r="V131" s="151">
        <v>7.1739664017491007</v>
      </c>
      <c r="W131" s="899"/>
      <c r="X131" s="151">
        <f t="shared" si="17"/>
        <v>11.31</v>
      </c>
      <c r="Y131" s="151">
        <f t="shared" si="18"/>
        <v>1.1399999999999999</v>
      </c>
      <c r="Z131" s="151">
        <f t="shared" si="19"/>
        <v>1.0900000000000001</v>
      </c>
      <c r="AA131" s="151">
        <f t="shared" si="20"/>
        <v>68.91</v>
      </c>
      <c r="AB131" s="151">
        <f t="shared" si="21"/>
        <v>11.43</v>
      </c>
      <c r="AC131" s="151">
        <f t="shared" si="22"/>
        <v>23.14</v>
      </c>
      <c r="AD131" s="151">
        <f t="shared" si="23"/>
        <v>0.52</v>
      </c>
      <c r="AE131" s="151">
        <f t="shared" si="24"/>
        <v>0.3</v>
      </c>
      <c r="AF131" s="151">
        <f t="shared" si="25"/>
        <v>0.22</v>
      </c>
      <c r="AG131" s="151">
        <f t="shared" si="26"/>
        <v>0.2</v>
      </c>
      <c r="AH131" s="151">
        <f t="shared" si="27"/>
        <v>0.32</v>
      </c>
      <c r="AI131" s="151">
        <f t="shared" si="28"/>
        <v>5.8</v>
      </c>
      <c r="AJ131" s="151">
        <f t="shared" si="29"/>
        <v>4.4000000000000004</v>
      </c>
      <c r="AK131" s="151">
        <f t="shared" si="30"/>
        <v>11.53</v>
      </c>
      <c r="AL131" s="151">
        <f t="shared" si="31"/>
        <v>0.18</v>
      </c>
      <c r="AM131" s="151">
        <f t="shared" si="32"/>
        <v>1.1599999999999999</v>
      </c>
      <c r="AN131" s="151">
        <f t="shared" si="33"/>
        <v>7.17</v>
      </c>
    </row>
    <row r="132" spans="1:40" x14ac:dyDescent="0.3">
      <c r="A132" s="846">
        <v>206</v>
      </c>
      <c r="B132" s="851" t="s">
        <v>923</v>
      </c>
      <c r="C132" s="851" t="s">
        <v>1759</v>
      </c>
      <c r="D132" s="846" t="s">
        <v>3299</v>
      </c>
      <c r="E132" s="873" t="s">
        <v>925</v>
      </c>
      <c r="F132" s="873">
        <v>1.3645482325100968</v>
      </c>
      <c r="G132" s="873">
        <v>0.84224754707324301</v>
      </c>
      <c r="H132" s="873">
        <v>1.0642758727248931</v>
      </c>
      <c r="I132" s="873">
        <v>4.3731258352328934</v>
      </c>
      <c r="J132" s="873">
        <v>11.025355910773948</v>
      </c>
      <c r="K132" s="873">
        <v>2.6776134803864684</v>
      </c>
      <c r="L132" s="873">
        <v>0</v>
      </c>
      <c r="M132" s="873">
        <v>0</v>
      </c>
      <c r="N132" s="873">
        <v>0</v>
      </c>
      <c r="O132" s="873">
        <v>0</v>
      </c>
      <c r="P132" s="873">
        <v>0</v>
      </c>
      <c r="Q132" s="873">
        <v>5.7921260244437773</v>
      </c>
      <c r="R132" s="873">
        <v>2.2018539306795004</v>
      </c>
      <c r="S132" s="873">
        <v>10.90740484352999</v>
      </c>
      <c r="T132" s="873">
        <v>0</v>
      </c>
      <c r="U132" s="873">
        <v>1.1615285388380834</v>
      </c>
      <c r="V132" s="873">
        <v>7.1739664017491007</v>
      </c>
      <c r="W132" s="899"/>
      <c r="X132" s="873">
        <f t="shared" si="17"/>
        <v>1.36</v>
      </c>
      <c r="Y132" s="873">
        <f t="shared" si="18"/>
        <v>0.84</v>
      </c>
      <c r="Z132" s="873">
        <f t="shared" si="19"/>
        <v>1.06</v>
      </c>
      <c r="AA132" s="873">
        <f t="shared" si="20"/>
        <v>4.37</v>
      </c>
      <c r="AB132" s="873">
        <f t="shared" si="21"/>
        <v>11.03</v>
      </c>
      <c r="AC132" s="873">
        <f t="shared" si="22"/>
        <v>2.68</v>
      </c>
      <c r="AD132" s="873" t="str">
        <f t="shared" si="23"/>
        <v>NC</v>
      </c>
      <c r="AE132" s="873" t="str">
        <f t="shared" si="24"/>
        <v>NC</v>
      </c>
      <c r="AF132" s="873" t="str">
        <f t="shared" si="25"/>
        <v>NC</v>
      </c>
      <c r="AG132" s="873" t="str">
        <f t="shared" si="26"/>
        <v>NC</v>
      </c>
      <c r="AH132" s="873" t="str">
        <f t="shared" si="27"/>
        <v>NC</v>
      </c>
      <c r="AI132" s="873">
        <f t="shared" si="28"/>
        <v>5.79</v>
      </c>
      <c r="AJ132" s="873">
        <f t="shared" si="29"/>
        <v>2.2000000000000002</v>
      </c>
      <c r="AK132" s="873">
        <f t="shared" si="30"/>
        <v>10.91</v>
      </c>
      <c r="AL132" s="873" t="str">
        <f t="shared" si="31"/>
        <v>NC</v>
      </c>
      <c r="AM132" s="873">
        <f t="shared" si="32"/>
        <v>1.1599999999999999</v>
      </c>
      <c r="AN132" s="873">
        <f t="shared" si="33"/>
        <v>7.17</v>
      </c>
    </row>
    <row r="133" spans="1:40" x14ac:dyDescent="0.3">
      <c r="A133" s="165">
        <v>208</v>
      </c>
      <c r="B133" s="166" t="s">
        <v>923</v>
      </c>
      <c r="C133" s="166" t="s">
        <v>47</v>
      </c>
      <c r="D133" s="165" t="s">
        <v>1754</v>
      </c>
      <c r="E133" s="170" t="s">
        <v>925</v>
      </c>
      <c r="F133" s="170">
        <v>9.9442068336680975</v>
      </c>
      <c r="G133" s="170">
        <v>0.29860050848334868</v>
      </c>
      <c r="H133" s="170">
        <v>2.2107416846068834E-2</v>
      </c>
      <c r="I133" s="170">
        <v>64.541641642675387</v>
      </c>
      <c r="J133" s="170">
        <v>0.40055395843645553</v>
      </c>
      <c r="K133" s="170">
        <v>20.459403109574268</v>
      </c>
      <c r="L133" s="170">
        <v>0.51760420665273177</v>
      </c>
      <c r="M133" s="170">
        <v>0.30081855328128743</v>
      </c>
      <c r="N133" s="170">
        <v>0.21915501373215412</v>
      </c>
      <c r="O133" s="170">
        <v>0.2002235918980694</v>
      </c>
      <c r="P133" s="170">
        <v>0.32478276414637314</v>
      </c>
      <c r="Q133" s="170">
        <v>1.1316205369327394E-2</v>
      </c>
      <c r="R133" s="170">
        <v>2.2025402718090645</v>
      </c>
      <c r="S133" s="170">
        <v>0.62450247754887855</v>
      </c>
      <c r="T133" s="170">
        <v>0.18466400443188705</v>
      </c>
      <c r="U133" s="170">
        <v>2.7965765979684576E-3</v>
      </c>
      <c r="V133" s="170">
        <v>0</v>
      </c>
      <c r="W133" s="899"/>
      <c r="X133" s="170">
        <f t="shared" si="17"/>
        <v>9.94</v>
      </c>
      <c r="Y133" s="170">
        <f t="shared" si="18"/>
        <v>0.3</v>
      </c>
      <c r="Z133" s="170">
        <f t="shared" si="19"/>
        <v>0.02</v>
      </c>
      <c r="AA133" s="170">
        <f t="shared" si="20"/>
        <v>64.540000000000006</v>
      </c>
      <c r="AB133" s="170">
        <f t="shared" si="21"/>
        <v>0.4</v>
      </c>
      <c r="AC133" s="170">
        <f t="shared" si="22"/>
        <v>20.46</v>
      </c>
      <c r="AD133" s="170">
        <f t="shared" si="23"/>
        <v>0.52</v>
      </c>
      <c r="AE133" s="170">
        <f t="shared" si="24"/>
        <v>0.3</v>
      </c>
      <c r="AF133" s="170">
        <f t="shared" si="25"/>
        <v>0.22</v>
      </c>
      <c r="AG133" s="170">
        <f t="shared" si="26"/>
        <v>0.2</v>
      </c>
      <c r="AH133" s="170">
        <f t="shared" si="27"/>
        <v>0.32</v>
      </c>
      <c r="AI133" s="170">
        <f t="shared" si="28"/>
        <v>0.01</v>
      </c>
      <c r="AJ133" s="170">
        <f t="shared" si="29"/>
        <v>2.2000000000000002</v>
      </c>
      <c r="AK133" s="170">
        <f t="shared" si="30"/>
        <v>0.62</v>
      </c>
      <c r="AL133" s="170">
        <f t="shared" si="31"/>
        <v>0.18</v>
      </c>
      <c r="AM133" s="170">
        <f t="shared" si="32"/>
        <v>0.01</v>
      </c>
      <c r="AN133" s="170" t="str">
        <f t="shared" si="33"/>
        <v>NC</v>
      </c>
    </row>
    <row r="134" spans="1:40" ht="26" x14ac:dyDescent="0.3">
      <c r="A134" s="138">
        <v>209</v>
      </c>
      <c r="B134" s="138" t="s">
        <v>923</v>
      </c>
      <c r="C134" s="139" t="s">
        <v>17</v>
      </c>
      <c r="D134" s="138" t="s">
        <v>499</v>
      </c>
      <c r="E134" s="244" t="s">
        <v>275</v>
      </c>
      <c r="F134" s="244" t="s">
        <v>275</v>
      </c>
      <c r="G134" s="244" t="s">
        <v>275</v>
      </c>
      <c r="H134" s="244" t="s">
        <v>275</v>
      </c>
      <c r="I134" s="244" t="s">
        <v>275</v>
      </c>
      <c r="J134" s="244" t="s">
        <v>275</v>
      </c>
      <c r="K134" s="244" t="s">
        <v>275</v>
      </c>
      <c r="L134" s="244" t="s">
        <v>275</v>
      </c>
      <c r="M134" s="244" t="s">
        <v>275</v>
      </c>
      <c r="N134" s="244" t="s">
        <v>275</v>
      </c>
      <c r="O134" s="244" t="s">
        <v>275</v>
      </c>
      <c r="P134" s="244" t="s">
        <v>275</v>
      </c>
      <c r="Q134" s="244" t="s">
        <v>275</v>
      </c>
      <c r="R134" s="244" t="s">
        <v>275</v>
      </c>
      <c r="S134" s="244" t="s">
        <v>275</v>
      </c>
      <c r="T134" s="244" t="s">
        <v>275</v>
      </c>
      <c r="U134" s="244" t="s">
        <v>275</v>
      </c>
      <c r="V134" s="244" t="s">
        <v>275</v>
      </c>
      <c r="W134" s="899"/>
      <c r="X134" s="244" t="str">
        <f t="shared" ref="X134:X197" si="34">IF(F134="-","-",IF(F134="NC","NC",IF(F134=0,"NC",IF(F134&lt;0.01,0.01,ROUND(F134,2)))))</f>
        <v>-</v>
      </c>
      <c r="Y134" s="244" t="str">
        <f t="shared" ref="Y134:Y197" si="35">IF(G134="-","-",IF(G134="NC","NC",IF(G134=0,"NC",IF(G134&lt;0.01,0.01,ROUND(G134,2)))))</f>
        <v>-</v>
      </c>
      <c r="Z134" s="244" t="str">
        <f t="shared" ref="Z134:Z197" si="36">IF(H134="-","-",IF(H134="NC","NC",IF(H134=0,"NC",IF(H134&lt;0.01,0.01,ROUND(H134,2)))))</f>
        <v>-</v>
      </c>
      <c r="AA134" s="244" t="str">
        <f t="shared" ref="AA134:AA197" si="37">IF(I134="-","-",IF(I134="NC","NC",IF(I134=0,"NC",IF(I134&lt;0.01,0.01,ROUND(I134,2)))))</f>
        <v>-</v>
      </c>
      <c r="AB134" s="244" t="str">
        <f t="shared" ref="AB134:AB197" si="38">IF(J134="-","-",IF(J134="NC","NC",IF(J134=0,"NC",IF(J134&lt;0.01,0.01,ROUND(J134,2)))))</f>
        <v>-</v>
      </c>
      <c r="AC134" s="244" t="str">
        <f t="shared" ref="AC134:AC197" si="39">IF(K134="-","-",IF(K134="NC","NC",IF(K134=0,"NC",IF(K134&lt;0.01,0.01,ROUND(K134,2)))))</f>
        <v>-</v>
      </c>
      <c r="AD134" s="244" t="str">
        <f t="shared" ref="AD134:AD197" si="40">IF(L134="-","-",IF(L134="NC","NC",IF(L134=0,"NC",IF(L134&lt;0.01,0.01,ROUND(L134,2)))))</f>
        <v>-</v>
      </c>
      <c r="AE134" s="244" t="str">
        <f t="shared" ref="AE134:AE197" si="41">IF(M134="-","-",IF(M134="NC","NC",IF(M134=0,"NC",IF(M134&lt;0.01,0.01,ROUND(M134,2)))))</f>
        <v>-</v>
      </c>
      <c r="AF134" s="244" t="str">
        <f t="shared" ref="AF134:AF197" si="42">IF(N134="-","-",IF(N134="NC","NC",IF(N134=0,"NC",IF(N134&lt;0.01,0.01,ROUND(N134,2)))))</f>
        <v>-</v>
      </c>
      <c r="AG134" s="244" t="str">
        <f t="shared" ref="AG134:AG197" si="43">IF(O134="-","-",IF(O134="NC","NC",IF(O134=0,"NC",IF(O134&lt;0.01,0.01,ROUND(O134,2)))))</f>
        <v>-</v>
      </c>
      <c r="AH134" s="244" t="str">
        <f t="shared" ref="AH134:AH197" si="44">IF(P134="-","-",IF(P134="NC","NC",IF(P134=0,"NC",IF(P134&lt;0.01,0.01,ROUND(P134,2)))))</f>
        <v>-</v>
      </c>
      <c r="AI134" s="244" t="str">
        <f t="shared" ref="AI134:AI197" si="45">IF(Q134="-","-",IF(Q134="NC","NC",IF(Q134=0,"NC",IF(Q134&lt;0.01,0.01,ROUND(Q134,2)))))</f>
        <v>-</v>
      </c>
      <c r="AJ134" s="244" t="str">
        <f t="shared" ref="AJ134:AJ197" si="46">IF(R134="-","-",IF(R134="NC","NC",IF(R134=0,"NC",IF(R134&lt;0.01,0.01,ROUND(R134,2)))))</f>
        <v>-</v>
      </c>
      <c r="AK134" s="244" t="str">
        <f t="shared" ref="AK134:AK197" si="47">IF(S134="-","-",IF(S134="NC","NC",IF(S134=0,"NC",IF(S134&lt;0.01,0.01,ROUND(S134,2)))))</f>
        <v>-</v>
      </c>
      <c r="AL134" s="244" t="str">
        <f t="shared" ref="AL134:AL197" si="48">IF(T134="-","-",IF(T134="NC","NC",IF(T134=0,"NC",IF(T134&lt;0.01,0.01,ROUND(T134,2)))))</f>
        <v>-</v>
      </c>
      <c r="AM134" s="244" t="str">
        <f t="shared" ref="AM134:AM197" si="49">IF(U134="-","-",IF(U134="NC","NC",IF(U134=0,"NC",IF(U134&lt;0.01,0.01,ROUND(U134,2)))))</f>
        <v>-</v>
      </c>
      <c r="AN134" s="244" t="str">
        <f t="shared" ref="AN134:AN197" si="50">IF(V134="-","-",IF(V134="NC","NC",IF(V134=0,"NC",IF(V134&lt;0.01,0.01,ROUND(V134,2)))))</f>
        <v>-</v>
      </c>
    </row>
    <row r="135" spans="1:40" ht="39" x14ac:dyDescent="0.3">
      <c r="A135" s="145">
        <v>210</v>
      </c>
      <c r="B135" s="146" t="s">
        <v>923</v>
      </c>
      <c r="C135" s="280" t="s">
        <v>1775</v>
      </c>
      <c r="D135" s="145" t="s">
        <v>3301</v>
      </c>
      <c r="E135" s="150" t="s">
        <v>925</v>
      </c>
      <c r="F135" s="150">
        <v>25.376297718317804</v>
      </c>
      <c r="G135" s="150">
        <v>12.70718194110446</v>
      </c>
      <c r="H135" s="150">
        <v>126.03185539993841</v>
      </c>
      <c r="I135" s="150">
        <v>76.017131612798977</v>
      </c>
      <c r="J135" s="150">
        <v>92.546869770572343</v>
      </c>
      <c r="K135" s="150">
        <v>46.340607305341976</v>
      </c>
      <c r="L135" s="150">
        <v>63.110476911070549</v>
      </c>
      <c r="M135" s="150">
        <v>54.274432985502585</v>
      </c>
      <c r="N135" s="150">
        <v>61.323604179820826</v>
      </c>
      <c r="O135" s="150">
        <v>51.756212507264955</v>
      </c>
      <c r="P135" s="150">
        <v>89.879797945531095</v>
      </c>
      <c r="Q135" s="150">
        <v>164.9965693853816</v>
      </c>
      <c r="R135" s="150">
        <v>83.407056718589899</v>
      </c>
      <c r="S135" s="150">
        <v>180.97787250612507</v>
      </c>
      <c r="T135" s="150">
        <v>40.83366054610611</v>
      </c>
      <c r="U135" s="150">
        <v>460.37780467745404</v>
      </c>
      <c r="V135" s="150">
        <v>430.5819633790631</v>
      </c>
      <c r="W135" s="899"/>
      <c r="X135" s="150">
        <f t="shared" si="34"/>
        <v>25.38</v>
      </c>
      <c r="Y135" s="150">
        <f t="shared" si="35"/>
        <v>12.71</v>
      </c>
      <c r="Z135" s="150">
        <f t="shared" si="36"/>
        <v>126.03</v>
      </c>
      <c r="AA135" s="150">
        <f t="shared" si="37"/>
        <v>76.02</v>
      </c>
      <c r="AB135" s="150">
        <f t="shared" si="38"/>
        <v>92.55</v>
      </c>
      <c r="AC135" s="150">
        <f t="shared" si="39"/>
        <v>46.34</v>
      </c>
      <c r="AD135" s="150">
        <f t="shared" si="40"/>
        <v>63.11</v>
      </c>
      <c r="AE135" s="150">
        <f t="shared" si="41"/>
        <v>54.27</v>
      </c>
      <c r="AF135" s="150">
        <f t="shared" si="42"/>
        <v>61.32</v>
      </c>
      <c r="AG135" s="150">
        <f t="shared" si="43"/>
        <v>51.76</v>
      </c>
      <c r="AH135" s="150">
        <f t="shared" si="44"/>
        <v>89.88</v>
      </c>
      <c r="AI135" s="150">
        <f t="shared" si="45"/>
        <v>165</v>
      </c>
      <c r="AJ135" s="150">
        <f t="shared" si="46"/>
        <v>83.41</v>
      </c>
      <c r="AK135" s="150">
        <f t="shared" si="47"/>
        <v>180.98</v>
      </c>
      <c r="AL135" s="150">
        <f t="shared" si="48"/>
        <v>40.83</v>
      </c>
      <c r="AM135" s="150">
        <f t="shared" si="49"/>
        <v>460.38</v>
      </c>
      <c r="AN135" s="150">
        <f t="shared" si="50"/>
        <v>430.58</v>
      </c>
    </row>
    <row r="136" spans="1:40" ht="26" x14ac:dyDescent="0.3">
      <c r="A136" s="138">
        <v>211</v>
      </c>
      <c r="B136" s="138" t="s">
        <v>923</v>
      </c>
      <c r="C136" s="139" t="s">
        <v>1768</v>
      </c>
      <c r="D136" s="138" t="s">
        <v>1770</v>
      </c>
      <c r="E136" s="141" t="s">
        <v>275</v>
      </c>
      <c r="F136" s="141" t="s">
        <v>275</v>
      </c>
      <c r="G136" s="142" t="s">
        <v>275</v>
      </c>
      <c r="H136" s="141" t="s">
        <v>275</v>
      </c>
      <c r="I136" s="141" t="s">
        <v>275</v>
      </c>
      <c r="J136" s="141" t="s">
        <v>275</v>
      </c>
      <c r="K136" s="141" t="s">
        <v>275</v>
      </c>
      <c r="L136" s="141" t="s">
        <v>275</v>
      </c>
      <c r="M136" s="141" t="s">
        <v>275</v>
      </c>
      <c r="N136" s="141" t="s">
        <v>275</v>
      </c>
      <c r="O136" s="141" t="s">
        <v>275</v>
      </c>
      <c r="P136" s="141" t="s">
        <v>275</v>
      </c>
      <c r="Q136" s="141" t="s">
        <v>275</v>
      </c>
      <c r="R136" s="141" t="s">
        <v>275</v>
      </c>
      <c r="S136" s="141" t="s">
        <v>275</v>
      </c>
      <c r="T136" s="141" t="s">
        <v>275</v>
      </c>
      <c r="U136" s="141" t="s">
        <v>275</v>
      </c>
      <c r="V136" s="141" t="s">
        <v>275</v>
      </c>
      <c r="W136" s="899"/>
      <c r="X136" s="141" t="str">
        <f t="shared" si="34"/>
        <v>-</v>
      </c>
      <c r="Y136" s="142" t="str">
        <f t="shared" si="35"/>
        <v>-</v>
      </c>
      <c r="Z136" s="141" t="str">
        <f t="shared" si="36"/>
        <v>-</v>
      </c>
      <c r="AA136" s="141" t="str">
        <f t="shared" si="37"/>
        <v>-</v>
      </c>
      <c r="AB136" s="141" t="str">
        <f t="shared" si="38"/>
        <v>-</v>
      </c>
      <c r="AC136" s="141" t="str">
        <f t="shared" si="39"/>
        <v>-</v>
      </c>
      <c r="AD136" s="141" t="str">
        <f t="shared" si="40"/>
        <v>-</v>
      </c>
      <c r="AE136" s="141" t="str">
        <f t="shared" si="41"/>
        <v>-</v>
      </c>
      <c r="AF136" s="141" t="str">
        <f t="shared" si="42"/>
        <v>-</v>
      </c>
      <c r="AG136" s="141" t="str">
        <f t="shared" si="43"/>
        <v>-</v>
      </c>
      <c r="AH136" s="141" t="str">
        <f t="shared" si="44"/>
        <v>-</v>
      </c>
      <c r="AI136" s="141" t="str">
        <f t="shared" si="45"/>
        <v>-</v>
      </c>
      <c r="AJ136" s="141" t="str">
        <f t="shared" si="46"/>
        <v>-</v>
      </c>
      <c r="AK136" s="141" t="str">
        <f t="shared" si="47"/>
        <v>-</v>
      </c>
      <c r="AL136" s="141" t="str">
        <f t="shared" si="48"/>
        <v>-</v>
      </c>
      <c r="AM136" s="141" t="str">
        <f t="shared" si="49"/>
        <v>-</v>
      </c>
      <c r="AN136" s="141" t="str">
        <f t="shared" si="50"/>
        <v>-</v>
      </c>
    </row>
    <row r="137" spans="1:40" ht="39" x14ac:dyDescent="0.3">
      <c r="A137" s="145">
        <v>212</v>
      </c>
      <c r="B137" s="146" t="s">
        <v>923</v>
      </c>
      <c r="C137" s="280" t="s">
        <v>1776</v>
      </c>
      <c r="D137" s="145" t="s">
        <v>3304</v>
      </c>
      <c r="E137" s="150" t="s">
        <v>925</v>
      </c>
      <c r="F137" s="150">
        <v>2.5427087001762834</v>
      </c>
      <c r="G137" s="150">
        <v>1.5443688648254694</v>
      </c>
      <c r="H137" s="150">
        <v>1.9928164984055992</v>
      </c>
      <c r="I137" s="150">
        <v>8.0599936403335875</v>
      </c>
      <c r="J137" s="150">
        <v>0</v>
      </c>
      <c r="K137" s="150">
        <v>4.9148902752132058</v>
      </c>
      <c r="L137" s="150">
        <v>8.00396450791715</v>
      </c>
      <c r="M137" s="150">
        <v>3.7028427985072021</v>
      </c>
      <c r="N137" s="150">
        <v>5.549572059295282</v>
      </c>
      <c r="O137" s="150">
        <v>4.6638303137856996E-2</v>
      </c>
      <c r="P137" s="150">
        <v>11.859704419894769</v>
      </c>
      <c r="Q137" s="150">
        <v>10.620138415131517</v>
      </c>
      <c r="R137" s="150">
        <v>4.0459362998460078</v>
      </c>
      <c r="S137" s="150">
        <v>20.006113411354384</v>
      </c>
      <c r="T137" s="150">
        <v>4.8734457157702886</v>
      </c>
      <c r="U137" s="150">
        <v>2.1420798319023877</v>
      </c>
      <c r="V137" s="150">
        <v>13.420296897939226</v>
      </c>
      <c r="W137" s="899"/>
      <c r="X137" s="150">
        <f t="shared" si="34"/>
        <v>2.54</v>
      </c>
      <c r="Y137" s="150">
        <f t="shared" si="35"/>
        <v>1.54</v>
      </c>
      <c r="Z137" s="150">
        <f t="shared" si="36"/>
        <v>1.99</v>
      </c>
      <c r="AA137" s="150">
        <f t="shared" si="37"/>
        <v>8.06</v>
      </c>
      <c r="AB137" s="150" t="str">
        <f t="shared" si="38"/>
        <v>NC</v>
      </c>
      <c r="AC137" s="150">
        <f t="shared" si="39"/>
        <v>4.91</v>
      </c>
      <c r="AD137" s="150">
        <f t="shared" si="40"/>
        <v>8</v>
      </c>
      <c r="AE137" s="150">
        <f t="shared" si="41"/>
        <v>3.7</v>
      </c>
      <c r="AF137" s="150">
        <f t="shared" si="42"/>
        <v>5.55</v>
      </c>
      <c r="AG137" s="150">
        <f t="shared" si="43"/>
        <v>0.05</v>
      </c>
      <c r="AH137" s="150">
        <f t="shared" si="44"/>
        <v>11.86</v>
      </c>
      <c r="AI137" s="150">
        <f t="shared" si="45"/>
        <v>10.62</v>
      </c>
      <c r="AJ137" s="150">
        <f t="shared" si="46"/>
        <v>4.05</v>
      </c>
      <c r="AK137" s="150">
        <f t="shared" si="47"/>
        <v>20.010000000000002</v>
      </c>
      <c r="AL137" s="150">
        <f t="shared" si="48"/>
        <v>4.87</v>
      </c>
      <c r="AM137" s="150">
        <f t="shared" si="49"/>
        <v>2.14</v>
      </c>
      <c r="AN137" s="150">
        <f t="shared" si="50"/>
        <v>13.42</v>
      </c>
    </row>
    <row r="138" spans="1:40" x14ac:dyDescent="0.3">
      <c r="A138" s="846">
        <v>213</v>
      </c>
      <c r="B138" s="851" t="s">
        <v>923</v>
      </c>
      <c r="C138" s="851" t="s">
        <v>1597</v>
      </c>
      <c r="D138" s="846" t="s">
        <v>1686</v>
      </c>
      <c r="E138" s="873" t="s">
        <v>925</v>
      </c>
      <c r="F138" s="884">
        <v>2.3155185069275519</v>
      </c>
      <c r="G138" s="884">
        <v>1.4292201156385274</v>
      </c>
      <c r="H138" s="884">
        <v>1.8059826842747586</v>
      </c>
      <c r="I138" s="884">
        <v>7.420810465583779</v>
      </c>
      <c r="J138" s="884">
        <v>0</v>
      </c>
      <c r="K138" s="884">
        <v>4.5436749105075585</v>
      </c>
      <c r="L138" s="884">
        <v>8.00396450791715</v>
      </c>
      <c r="M138" s="884">
        <v>3.7028427985072021</v>
      </c>
      <c r="N138" s="884">
        <v>2.9095932371002595</v>
      </c>
      <c r="O138" s="884">
        <v>4.6638303137856996E-2</v>
      </c>
      <c r="P138" s="884">
        <v>11.859704419894769</v>
      </c>
      <c r="Q138" s="884">
        <v>9.8287291607019363</v>
      </c>
      <c r="R138" s="884">
        <v>3.7363527390020881</v>
      </c>
      <c r="S138" s="884">
        <v>18.508908059105952</v>
      </c>
      <c r="T138" s="884">
        <v>4.8734457157702886</v>
      </c>
      <c r="U138" s="884">
        <v>1.9710119172971037</v>
      </c>
      <c r="V138" s="884">
        <v>12.173590918636572</v>
      </c>
      <c r="W138" s="899"/>
      <c r="X138" s="884">
        <f t="shared" si="34"/>
        <v>2.3199999999999998</v>
      </c>
      <c r="Y138" s="884">
        <f t="shared" si="35"/>
        <v>1.43</v>
      </c>
      <c r="Z138" s="884">
        <f t="shared" si="36"/>
        <v>1.81</v>
      </c>
      <c r="AA138" s="884">
        <f t="shared" si="37"/>
        <v>7.42</v>
      </c>
      <c r="AB138" s="884" t="str">
        <f t="shared" si="38"/>
        <v>NC</v>
      </c>
      <c r="AC138" s="884">
        <f t="shared" si="39"/>
        <v>4.54</v>
      </c>
      <c r="AD138" s="884">
        <f t="shared" si="40"/>
        <v>8</v>
      </c>
      <c r="AE138" s="884">
        <f t="shared" si="41"/>
        <v>3.7</v>
      </c>
      <c r="AF138" s="884">
        <f t="shared" si="42"/>
        <v>2.91</v>
      </c>
      <c r="AG138" s="884">
        <f t="shared" si="43"/>
        <v>0.05</v>
      </c>
      <c r="AH138" s="884">
        <f t="shared" si="44"/>
        <v>11.86</v>
      </c>
      <c r="AI138" s="884">
        <f t="shared" si="45"/>
        <v>9.83</v>
      </c>
      <c r="AJ138" s="884">
        <f t="shared" si="46"/>
        <v>3.74</v>
      </c>
      <c r="AK138" s="884">
        <f t="shared" si="47"/>
        <v>18.510000000000002</v>
      </c>
      <c r="AL138" s="884">
        <f t="shared" si="48"/>
        <v>4.87</v>
      </c>
      <c r="AM138" s="884">
        <f t="shared" si="49"/>
        <v>1.97</v>
      </c>
      <c r="AN138" s="884">
        <f t="shared" si="50"/>
        <v>12.17</v>
      </c>
    </row>
    <row r="139" spans="1:40" x14ac:dyDescent="0.3">
      <c r="A139" s="846">
        <v>215</v>
      </c>
      <c r="B139" s="851" t="s">
        <v>923</v>
      </c>
      <c r="C139" s="851" t="s">
        <v>1536</v>
      </c>
      <c r="D139" s="846" t="s">
        <v>1537</v>
      </c>
      <c r="E139" s="873" t="s">
        <v>925</v>
      </c>
      <c r="F139" s="884">
        <v>4.0744647214928854E-2</v>
      </c>
      <c r="G139" s="884">
        <v>6.7948033553836325E-5</v>
      </c>
      <c r="H139" s="884">
        <v>4.1416091625142128E-2</v>
      </c>
      <c r="I139" s="884">
        <v>4.1659529341772486E-2</v>
      </c>
      <c r="J139" s="884">
        <v>0</v>
      </c>
      <c r="K139" s="884">
        <v>5.3586690432375732E-3</v>
      </c>
      <c r="L139" s="884">
        <v>0</v>
      </c>
      <c r="M139" s="884">
        <v>0</v>
      </c>
      <c r="N139" s="884">
        <v>0.61019666543207718</v>
      </c>
      <c r="O139" s="884">
        <v>0</v>
      </c>
      <c r="P139" s="884">
        <v>0</v>
      </c>
      <c r="Q139" s="884">
        <v>0</v>
      </c>
      <c r="R139" s="884">
        <v>8.732444986293714E-3</v>
      </c>
      <c r="S139" s="884">
        <v>6.8681084539794985E-3</v>
      </c>
      <c r="T139" s="954">
        <v>0</v>
      </c>
      <c r="U139" s="884">
        <v>1.2362038551973308E-2</v>
      </c>
      <c r="V139" s="884">
        <v>0.26648846032069468</v>
      </c>
      <c r="W139" s="899"/>
      <c r="X139" s="884">
        <f t="shared" si="34"/>
        <v>0.04</v>
      </c>
      <c r="Y139" s="884">
        <f t="shared" si="35"/>
        <v>0.01</v>
      </c>
      <c r="Z139" s="884">
        <f t="shared" si="36"/>
        <v>0.04</v>
      </c>
      <c r="AA139" s="884">
        <f t="shared" si="37"/>
        <v>0.04</v>
      </c>
      <c r="AB139" s="884" t="str">
        <f t="shared" si="38"/>
        <v>NC</v>
      </c>
      <c r="AC139" s="884">
        <f t="shared" si="39"/>
        <v>0.01</v>
      </c>
      <c r="AD139" s="884" t="str">
        <f t="shared" si="40"/>
        <v>NC</v>
      </c>
      <c r="AE139" s="884" t="str">
        <f t="shared" si="41"/>
        <v>NC</v>
      </c>
      <c r="AF139" s="884">
        <f t="shared" si="42"/>
        <v>0.61</v>
      </c>
      <c r="AG139" s="884" t="str">
        <f t="shared" si="43"/>
        <v>NC</v>
      </c>
      <c r="AH139" s="884" t="str">
        <f t="shared" si="44"/>
        <v>NC</v>
      </c>
      <c r="AI139" s="884" t="str">
        <f t="shared" si="45"/>
        <v>NC</v>
      </c>
      <c r="AJ139" s="884">
        <f t="shared" si="46"/>
        <v>0.01</v>
      </c>
      <c r="AK139" s="884">
        <f t="shared" si="47"/>
        <v>0.01</v>
      </c>
      <c r="AL139" s="954" t="str">
        <f t="shared" si="48"/>
        <v>NC</v>
      </c>
      <c r="AM139" s="884">
        <f t="shared" si="49"/>
        <v>0.01</v>
      </c>
      <c r="AN139" s="884">
        <f t="shared" si="50"/>
        <v>0.27</v>
      </c>
    </row>
    <row r="140" spans="1:40" ht="26" x14ac:dyDescent="0.3">
      <c r="A140" s="846">
        <v>217</v>
      </c>
      <c r="B140" s="851" t="s">
        <v>923</v>
      </c>
      <c r="C140" s="851" t="s">
        <v>1603</v>
      </c>
      <c r="D140" s="846" t="s">
        <v>1787</v>
      </c>
      <c r="E140" s="873" t="s">
        <v>925</v>
      </c>
      <c r="F140" s="873">
        <v>0.18644554603380259</v>
      </c>
      <c r="G140" s="873">
        <v>0.1150808011533881</v>
      </c>
      <c r="H140" s="873">
        <v>0.14541772250569843</v>
      </c>
      <c r="I140" s="873">
        <v>0.59752364540803637</v>
      </c>
      <c r="J140" s="873">
        <v>0</v>
      </c>
      <c r="K140" s="873">
        <v>0.3658566956624098</v>
      </c>
      <c r="L140" s="873">
        <v>0</v>
      </c>
      <c r="M140" s="873">
        <v>0</v>
      </c>
      <c r="N140" s="873">
        <v>2.0297821567629453</v>
      </c>
      <c r="O140" s="873">
        <v>0</v>
      </c>
      <c r="P140" s="873">
        <v>0</v>
      </c>
      <c r="Q140" s="873">
        <v>0.7914092544295811</v>
      </c>
      <c r="R140" s="873">
        <v>0.30085111585762608</v>
      </c>
      <c r="S140" s="873">
        <v>1.4903372437944546</v>
      </c>
      <c r="T140" s="873">
        <v>0</v>
      </c>
      <c r="U140" s="873">
        <v>0.15870587605331049</v>
      </c>
      <c r="V140" s="873">
        <v>0.98021751898195963</v>
      </c>
      <c r="W140" s="899"/>
      <c r="X140" s="873">
        <f t="shared" si="34"/>
        <v>0.19</v>
      </c>
      <c r="Y140" s="873">
        <f t="shared" si="35"/>
        <v>0.12</v>
      </c>
      <c r="Z140" s="873">
        <f t="shared" si="36"/>
        <v>0.15</v>
      </c>
      <c r="AA140" s="873">
        <f t="shared" si="37"/>
        <v>0.6</v>
      </c>
      <c r="AB140" s="873" t="str">
        <f t="shared" si="38"/>
        <v>NC</v>
      </c>
      <c r="AC140" s="873">
        <f t="shared" si="39"/>
        <v>0.37</v>
      </c>
      <c r="AD140" s="873" t="str">
        <f t="shared" si="40"/>
        <v>NC</v>
      </c>
      <c r="AE140" s="873" t="str">
        <f t="shared" si="41"/>
        <v>NC</v>
      </c>
      <c r="AF140" s="873">
        <f t="shared" si="42"/>
        <v>2.0299999999999998</v>
      </c>
      <c r="AG140" s="873" t="str">
        <f t="shared" si="43"/>
        <v>NC</v>
      </c>
      <c r="AH140" s="873" t="str">
        <f t="shared" si="44"/>
        <v>NC</v>
      </c>
      <c r="AI140" s="873">
        <f t="shared" si="45"/>
        <v>0.79</v>
      </c>
      <c r="AJ140" s="873">
        <f t="shared" si="46"/>
        <v>0.3</v>
      </c>
      <c r="AK140" s="873">
        <f t="shared" si="47"/>
        <v>1.49</v>
      </c>
      <c r="AL140" s="873" t="str">
        <f t="shared" si="48"/>
        <v>NC</v>
      </c>
      <c r="AM140" s="873">
        <f t="shared" si="49"/>
        <v>0.16</v>
      </c>
      <c r="AN140" s="873">
        <f t="shared" si="50"/>
        <v>0.98</v>
      </c>
    </row>
    <row r="141" spans="1:40" ht="26" x14ac:dyDescent="0.3">
      <c r="A141" s="138">
        <v>219</v>
      </c>
      <c r="B141" s="138" t="s">
        <v>923</v>
      </c>
      <c r="C141" s="139" t="s">
        <v>1769</v>
      </c>
      <c r="D141" s="138" t="s">
        <v>1771</v>
      </c>
      <c r="E141" s="141" t="s">
        <v>275</v>
      </c>
      <c r="F141" s="141" t="s">
        <v>275</v>
      </c>
      <c r="G141" s="142" t="s">
        <v>275</v>
      </c>
      <c r="H141" s="141" t="s">
        <v>275</v>
      </c>
      <c r="I141" s="141" t="s">
        <v>275</v>
      </c>
      <c r="J141" s="141" t="s">
        <v>275</v>
      </c>
      <c r="K141" s="141" t="s">
        <v>275</v>
      </c>
      <c r="L141" s="141" t="s">
        <v>275</v>
      </c>
      <c r="M141" s="141" t="s">
        <v>275</v>
      </c>
      <c r="N141" s="141" t="s">
        <v>275</v>
      </c>
      <c r="O141" s="141" t="s">
        <v>275</v>
      </c>
      <c r="P141" s="141" t="s">
        <v>275</v>
      </c>
      <c r="Q141" s="141" t="s">
        <v>275</v>
      </c>
      <c r="R141" s="141" t="s">
        <v>275</v>
      </c>
      <c r="S141" s="141" t="s">
        <v>275</v>
      </c>
      <c r="T141" s="141" t="s">
        <v>275</v>
      </c>
      <c r="U141" s="141" t="s">
        <v>275</v>
      </c>
      <c r="V141" s="141" t="s">
        <v>275</v>
      </c>
      <c r="W141" s="899"/>
      <c r="X141" s="141" t="str">
        <f t="shared" si="34"/>
        <v>-</v>
      </c>
      <c r="Y141" s="142" t="str">
        <f t="shared" si="35"/>
        <v>-</v>
      </c>
      <c r="Z141" s="141" t="str">
        <f t="shared" si="36"/>
        <v>-</v>
      </c>
      <c r="AA141" s="141" t="str">
        <f t="shared" si="37"/>
        <v>-</v>
      </c>
      <c r="AB141" s="141" t="str">
        <f t="shared" si="38"/>
        <v>-</v>
      </c>
      <c r="AC141" s="141" t="str">
        <f t="shared" si="39"/>
        <v>-</v>
      </c>
      <c r="AD141" s="141" t="str">
        <f t="shared" si="40"/>
        <v>-</v>
      </c>
      <c r="AE141" s="141" t="str">
        <f t="shared" si="41"/>
        <v>-</v>
      </c>
      <c r="AF141" s="141" t="str">
        <f t="shared" si="42"/>
        <v>-</v>
      </c>
      <c r="AG141" s="141" t="str">
        <f t="shared" si="43"/>
        <v>-</v>
      </c>
      <c r="AH141" s="141" t="str">
        <f t="shared" si="44"/>
        <v>-</v>
      </c>
      <c r="AI141" s="141" t="str">
        <f t="shared" si="45"/>
        <v>-</v>
      </c>
      <c r="AJ141" s="141" t="str">
        <f t="shared" si="46"/>
        <v>-</v>
      </c>
      <c r="AK141" s="141" t="str">
        <f t="shared" si="47"/>
        <v>-</v>
      </c>
      <c r="AL141" s="141" t="str">
        <f t="shared" si="48"/>
        <v>-</v>
      </c>
      <c r="AM141" s="141" t="str">
        <f t="shared" si="49"/>
        <v>-</v>
      </c>
      <c r="AN141" s="141" t="str">
        <f t="shared" si="50"/>
        <v>-</v>
      </c>
    </row>
    <row r="142" spans="1:40" ht="39" x14ac:dyDescent="0.3">
      <c r="A142" s="145">
        <v>220</v>
      </c>
      <c r="B142" s="146" t="s">
        <v>923</v>
      </c>
      <c r="C142" s="280" t="s">
        <v>1777</v>
      </c>
      <c r="D142" s="145" t="s">
        <v>3305</v>
      </c>
      <c r="E142" s="150" t="s">
        <v>925</v>
      </c>
      <c r="F142" s="150">
        <v>20.515613509120097</v>
      </c>
      <c r="G142" s="150">
        <v>9.0814497281355706</v>
      </c>
      <c r="H142" s="150">
        <v>114.49826423255179</v>
      </c>
      <c r="I142" s="150">
        <v>55.155206555156155</v>
      </c>
      <c r="J142" s="150">
        <v>78.382517034391043</v>
      </c>
      <c r="K142" s="150">
        <v>38.752806105631571</v>
      </c>
      <c r="L142" s="150">
        <v>38.455802614483787</v>
      </c>
      <c r="M142" s="150">
        <v>35.053854818644623</v>
      </c>
      <c r="N142" s="150">
        <v>46.449418703569513</v>
      </c>
      <c r="O142" s="150">
        <v>34.866310530731106</v>
      </c>
      <c r="P142" s="150">
        <v>33.830130868525998</v>
      </c>
      <c r="Q142" s="150">
        <v>134.46254624404443</v>
      </c>
      <c r="R142" s="150">
        <v>70.132549994776355</v>
      </c>
      <c r="S142" s="150">
        <v>152.43193827870536</v>
      </c>
      <c r="T142" s="150">
        <v>27.056037846374903</v>
      </c>
      <c r="U142" s="150">
        <v>457.40993713603149</v>
      </c>
      <c r="V142" s="150">
        <v>381.55367177112129</v>
      </c>
      <c r="W142" s="899"/>
      <c r="X142" s="150">
        <f t="shared" si="34"/>
        <v>20.52</v>
      </c>
      <c r="Y142" s="150">
        <f t="shared" si="35"/>
        <v>9.08</v>
      </c>
      <c r="Z142" s="150">
        <f t="shared" si="36"/>
        <v>114.5</v>
      </c>
      <c r="AA142" s="150">
        <f t="shared" si="37"/>
        <v>55.16</v>
      </c>
      <c r="AB142" s="150">
        <f t="shared" si="38"/>
        <v>78.38</v>
      </c>
      <c r="AC142" s="150">
        <f t="shared" si="39"/>
        <v>38.75</v>
      </c>
      <c r="AD142" s="150">
        <f t="shared" si="40"/>
        <v>38.46</v>
      </c>
      <c r="AE142" s="150">
        <f t="shared" si="41"/>
        <v>35.049999999999997</v>
      </c>
      <c r="AF142" s="150">
        <f t="shared" si="42"/>
        <v>46.45</v>
      </c>
      <c r="AG142" s="150">
        <f t="shared" si="43"/>
        <v>34.869999999999997</v>
      </c>
      <c r="AH142" s="150">
        <f t="shared" si="44"/>
        <v>33.83</v>
      </c>
      <c r="AI142" s="150">
        <f t="shared" si="45"/>
        <v>134.46</v>
      </c>
      <c r="AJ142" s="150">
        <f t="shared" si="46"/>
        <v>70.13</v>
      </c>
      <c r="AK142" s="150">
        <f t="shared" si="47"/>
        <v>152.43</v>
      </c>
      <c r="AL142" s="150">
        <f t="shared" si="48"/>
        <v>27.06</v>
      </c>
      <c r="AM142" s="150">
        <f t="shared" si="49"/>
        <v>457.41</v>
      </c>
      <c r="AN142" s="150">
        <f t="shared" si="50"/>
        <v>381.55</v>
      </c>
    </row>
    <row r="143" spans="1:40" x14ac:dyDescent="0.3">
      <c r="A143" s="165">
        <v>221</v>
      </c>
      <c r="B143" s="166" t="s">
        <v>923</v>
      </c>
      <c r="C143" s="293" t="s">
        <v>36</v>
      </c>
      <c r="D143" s="187" t="s">
        <v>1557</v>
      </c>
      <c r="E143" s="170" t="s">
        <v>925</v>
      </c>
      <c r="F143" s="170">
        <v>0.13027691575071668</v>
      </c>
      <c r="G143" s="170">
        <v>2.8289011367128015E-2</v>
      </c>
      <c r="H143" s="170">
        <v>2.0535303885072058</v>
      </c>
      <c r="I143" s="170">
        <v>2.5430226363192054</v>
      </c>
      <c r="J143" s="170">
        <v>2.3408077664086249</v>
      </c>
      <c r="K143" s="170">
        <v>0.11723945736439102</v>
      </c>
      <c r="L143" s="170">
        <v>2.654675561048859</v>
      </c>
      <c r="M143" s="170">
        <v>0.87002713076649474</v>
      </c>
      <c r="N143" s="170">
        <v>0.46447559846468639</v>
      </c>
      <c r="O143" s="170">
        <v>1.6363030445931857</v>
      </c>
      <c r="P143" s="170">
        <v>1.3033033511146777</v>
      </c>
      <c r="Q143" s="170">
        <v>0.95828181520139877</v>
      </c>
      <c r="R143" s="170">
        <v>1.1202294291604433</v>
      </c>
      <c r="S143" s="170">
        <v>1.2442000902421148E-3</v>
      </c>
      <c r="T143" s="170">
        <v>0.8415972607269866</v>
      </c>
      <c r="U143" s="170">
        <v>3.5692415881480603E-4</v>
      </c>
      <c r="V143" s="170">
        <v>6.5998248609710526</v>
      </c>
      <c r="W143" s="899"/>
      <c r="X143" s="170">
        <f t="shared" si="34"/>
        <v>0.13</v>
      </c>
      <c r="Y143" s="170">
        <f t="shared" si="35"/>
        <v>0.03</v>
      </c>
      <c r="Z143" s="170">
        <f t="shared" si="36"/>
        <v>2.0499999999999998</v>
      </c>
      <c r="AA143" s="170">
        <f t="shared" si="37"/>
        <v>2.54</v>
      </c>
      <c r="AB143" s="170">
        <f t="shared" si="38"/>
        <v>2.34</v>
      </c>
      <c r="AC143" s="170">
        <f t="shared" si="39"/>
        <v>0.12</v>
      </c>
      <c r="AD143" s="170">
        <f t="shared" si="40"/>
        <v>2.65</v>
      </c>
      <c r="AE143" s="170">
        <f t="shared" si="41"/>
        <v>0.87</v>
      </c>
      <c r="AF143" s="170">
        <f t="shared" si="42"/>
        <v>0.46</v>
      </c>
      <c r="AG143" s="170">
        <f t="shared" si="43"/>
        <v>1.64</v>
      </c>
      <c r="AH143" s="170">
        <f t="shared" si="44"/>
        <v>1.3</v>
      </c>
      <c r="AI143" s="170">
        <f t="shared" si="45"/>
        <v>0.96</v>
      </c>
      <c r="AJ143" s="170">
        <f t="shared" si="46"/>
        <v>1.1200000000000001</v>
      </c>
      <c r="AK143" s="170">
        <f t="shared" si="47"/>
        <v>0.01</v>
      </c>
      <c r="AL143" s="170">
        <f t="shared" si="48"/>
        <v>0.84</v>
      </c>
      <c r="AM143" s="170">
        <f t="shared" si="49"/>
        <v>0.01</v>
      </c>
      <c r="AN143" s="170">
        <f t="shared" si="50"/>
        <v>6.6</v>
      </c>
    </row>
    <row r="144" spans="1:40" ht="26" x14ac:dyDescent="0.3">
      <c r="A144" s="145">
        <v>222</v>
      </c>
      <c r="B144" s="146" t="s">
        <v>923</v>
      </c>
      <c r="C144" s="146" t="s">
        <v>37</v>
      </c>
      <c r="D144" s="145" t="s">
        <v>3047</v>
      </c>
      <c r="E144" s="150" t="s">
        <v>925</v>
      </c>
      <c r="F144" s="150">
        <v>5.2310772330417823</v>
      </c>
      <c r="G144" s="150">
        <v>6.944999313824745</v>
      </c>
      <c r="H144" s="150">
        <v>99.453735352409069</v>
      </c>
      <c r="I144" s="150">
        <v>32.47250171408291</v>
      </c>
      <c r="J144" s="150">
        <v>48.29879705908283</v>
      </c>
      <c r="K144" s="150">
        <v>24.697726328421407</v>
      </c>
      <c r="L144" s="150">
        <v>25.762390111521775</v>
      </c>
      <c r="M144" s="150">
        <v>23.652763051908348</v>
      </c>
      <c r="N144" s="150">
        <v>23.834380038790865</v>
      </c>
      <c r="O144" s="150">
        <v>24.365885915438987</v>
      </c>
      <c r="P144" s="150">
        <v>19.432079528840255</v>
      </c>
      <c r="Q144" s="150">
        <v>101.55118977679304</v>
      </c>
      <c r="R144" s="150">
        <v>44.797536617425678</v>
      </c>
      <c r="S144" s="150">
        <v>118.16526991325438</v>
      </c>
      <c r="T144" s="150">
        <v>25.250500851509923</v>
      </c>
      <c r="U144" s="150">
        <v>454.49303293187575</v>
      </c>
      <c r="V144" s="150">
        <v>310.22834892173296</v>
      </c>
      <c r="W144" s="899"/>
      <c r="X144" s="150">
        <f t="shared" si="34"/>
        <v>5.23</v>
      </c>
      <c r="Y144" s="150">
        <f t="shared" si="35"/>
        <v>6.94</v>
      </c>
      <c r="Z144" s="150">
        <f t="shared" si="36"/>
        <v>99.45</v>
      </c>
      <c r="AA144" s="150">
        <f t="shared" si="37"/>
        <v>32.47</v>
      </c>
      <c r="AB144" s="150">
        <f t="shared" si="38"/>
        <v>48.3</v>
      </c>
      <c r="AC144" s="150">
        <f t="shared" si="39"/>
        <v>24.7</v>
      </c>
      <c r="AD144" s="150">
        <f t="shared" si="40"/>
        <v>25.76</v>
      </c>
      <c r="AE144" s="150">
        <f t="shared" si="41"/>
        <v>23.65</v>
      </c>
      <c r="AF144" s="150">
        <f t="shared" si="42"/>
        <v>23.83</v>
      </c>
      <c r="AG144" s="150">
        <f t="shared" si="43"/>
        <v>24.37</v>
      </c>
      <c r="AH144" s="150">
        <f t="shared" si="44"/>
        <v>19.43</v>
      </c>
      <c r="AI144" s="150">
        <f t="shared" si="45"/>
        <v>101.55</v>
      </c>
      <c r="AJ144" s="150">
        <f t="shared" si="46"/>
        <v>44.8</v>
      </c>
      <c r="AK144" s="150">
        <f t="shared" si="47"/>
        <v>118.17</v>
      </c>
      <c r="AL144" s="150">
        <f t="shared" si="48"/>
        <v>25.25</v>
      </c>
      <c r="AM144" s="150">
        <f t="shared" si="49"/>
        <v>454.49</v>
      </c>
      <c r="AN144" s="150">
        <f t="shared" si="50"/>
        <v>310.23</v>
      </c>
    </row>
    <row r="145" spans="1:40" x14ac:dyDescent="0.3">
      <c r="A145" s="145">
        <v>223</v>
      </c>
      <c r="B145" s="146" t="s">
        <v>923</v>
      </c>
      <c r="C145" s="146" t="s">
        <v>37</v>
      </c>
      <c r="D145" s="145" t="s">
        <v>3307</v>
      </c>
      <c r="E145" s="150" t="s">
        <v>925</v>
      </c>
      <c r="F145" s="150">
        <v>4.8960429925752011</v>
      </c>
      <c r="G145" s="150">
        <v>6.9440578302954403</v>
      </c>
      <c r="H145" s="150">
        <v>99.374815651996755</v>
      </c>
      <c r="I145" s="150">
        <v>32.443098653847947</v>
      </c>
      <c r="J145" s="150">
        <v>48.243256214083232</v>
      </c>
      <c r="K145" s="150">
        <v>24.669329602052866</v>
      </c>
      <c r="L145" s="150">
        <v>25.614562433239353</v>
      </c>
      <c r="M145" s="150">
        <v>23.587717784925051</v>
      </c>
      <c r="N145" s="150">
        <v>23.575419669993899</v>
      </c>
      <c r="O145" s="150">
        <v>24.263183338626394</v>
      </c>
      <c r="P145" s="150">
        <v>18.87753655390572</v>
      </c>
      <c r="Q145" s="150">
        <v>101.55118977679304</v>
      </c>
      <c r="R145" s="150">
        <v>44.756112497850516</v>
      </c>
      <c r="S145" s="150">
        <v>118.164462379431</v>
      </c>
      <c r="T145" s="150">
        <v>25.1943584088263</v>
      </c>
      <c r="U145" s="150">
        <v>454.49303293187575</v>
      </c>
      <c r="V145" s="150">
        <v>310.22834892173296</v>
      </c>
      <c r="W145" s="899"/>
      <c r="X145" s="150">
        <f t="shared" si="34"/>
        <v>4.9000000000000004</v>
      </c>
      <c r="Y145" s="150">
        <f t="shared" si="35"/>
        <v>6.94</v>
      </c>
      <c r="Z145" s="150">
        <f t="shared" si="36"/>
        <v>99.37</v>
      </c>
      <c r="AA145" s="150">
        <f t="shared" si="37"/>
        <v>32.44</v>
      </c>
      <c r="AB145" s="150">
        <f t="shared" si="38"/>
        <v>48.24</v>
      </c>
      <c r="AC145" s="150">
        <f t="shared" si="39"/>
        <v>24.67</v>
      </c>
      <c r="AD145" s="150">
        <f t="shared" si="40"/>
        <v>25.61</v>
      </c>
      <c r="AE145" s="150">
        <f t="shared" si="41"/>
        <v>23.59</v>
      </c>
      <c r="AF145" s="150">
        <f t="shared" si="42"/>
        <v>23.58</v>
      </c>
      <c r="AG145" s="150">
        <f t="shared" si="43"/>
        <v>24.26</v>
      </c>
      <c r="AH145" s="150">
        <f t="shared" si="44"/>
        <v>18.88</v>
      </c>
      <c r="AI145" s="150">
        <f t="shared" si="45"/>
        <v>101.55</v>
      </c>
      <c r="AJ145" s="150">
        <f t="shared" si="46"/>
        <v>44.76</v>
      </c>
      <c r="AK145" s="150">
        <f t="shared" si="47"/>
        <v>118.16</v>
      </c>
      <c r="AL145" s="150">
        <f t="shared" si="48"/>
        <v>25.19</v>
      </c>
      <c r="AM145" s="150">
        <f t="shared" si="49"/>
        <v>454.49</v>
      </c>
      <c r="AN145" s="150">
        <f t="shared" si="50"/>
        <v>310.23</v>
      </c>
    </row>
    <row r="146" spans="1:40" ht="26" x14ac:dyDescent="0.3">
      <c r="A146" s="145">
        <v>224</v>
      </c>
      <c r="B146" s="146" t="s">
        <v>923</v>
      </c>
      <c r="C146" s="146" t="s">
        <v>275</v>
      </c>
      <c r="D146" s="145" t="s">
        <v>3306</v>
      </c>
      <c r="E146" s="150" t="s">
        <v>926</v>
      </c>
      <c r="F146" s="150">
        <v>0.11167808015552705</v>
      </c>
      <c r="G146" s="150">
        <v>3.1382784310168084E-4</v>
      </c>
      <c r="H146" s="150">
        <v>2.6306566804105896E-2</v>
      </c>
      <c r="I146" s="150">
        <v>9.8010200783203993E-3</v>
      </c>
      <c r="J146" s="150">
        <v>1.8513614999864928E-2</v>
      </c>
      <c r="K146" s="150">
        <v>9.4655754561811661E-3</v>
      </c>
      <c r="L146" s="150">
        <v>4.9275892760807578E-2</v>
      </c>
      <c r="M146" s="150">
        <v>2.1681755661098583E-2</v>
      </c>
      <c r="N146" s="150">
        <v>8.6320122932321733E-2</v>
      </c>
      <c r="O146" s="150">
        <v>3.4234192270864258E-2</v>
      </c>
      <c r="P146" s="150">
        <v>0.18484765831151098</v>
      </c>
      <c r="Q146" s="150">
        <v>0</v>
      </c>
      <c r="R146" s="150">
        <v>1.3808039858387196E-2</v>
      </c>
      <c r="S146" s="150">
        <v>2.6917794112680605E-4</v>
      </c>
      <c r="T146" s="150">
        <v>1.8714147561206953E-2</v>
      </c>
      <c r="U146" s="150">
        <v>0</v>
      </c>
      <c r="V146" s="150">
        <v>0</v>
      </c>
      <c r="W146" s="899"/>
      <c r="X146" s="150">
        <f t="shared" si="34"/>
        <v>0.11</v>
      </c>
      <c r="Y146" s="150">
        <f t="shared" si="35"/>
        <v>0.01</v>
      </c>
      <c r="Z146" s="150">
        <f t="shared" si="36"/>
        <v>0.03</v>
      </c>
      <c r="AA146" s="150">
        <f t="shared" si="37"/>
        <v>0.01</v>
      </c>
      <c r="AB146" s="150">
        <f t="shared" si="38"/>
        <v>0.02</v>
      </c>
      <c r="AC146" s="150">
        <f t="shared" si="39"/>
        <v>0.01</v>
      </c>
      <c r="AD146" s="150">
        <f t="shared" si="40"/>
        <v>0.05</v>
      </c>
      <c r="AE146" s="150">
        <f t="shared" si="41"/>
        <v>0.02</v>
      </c>
      <c r="AF146" s="150">
        <f t="shared" si="42"/>
        <v>0.09</v>
      </c>
      <c r="AG146" s="150">
        <f t="shared" si="43"/>
        <v>0.03</v>
      </c>
      <c r="AH146" s="150">
        <f t="shared" si="44"/>
        <v>0.18</v>
      </c>
      <c r="AI146" s="150" t="str">
        <f t="shared" si="45"/>
        <v>NC</v>
      </c>
      <c r="AJ146" s="150">
        <f t="shared" si="46"/>
        <v>0.01</v>
      </c>
      <c r="AK146" s="150">
        <f t="shared" si="47"/>
        <v>0.01</v>
      </c>
      <c r="AL146" s="150">
        <f t="shared" si="48"/>
        <v>0.02</v>
      </c>
      <c r="AM146" s="150" t="str">
        <f t="shared" si="49"/>
        <v>NC</v>
      </c>
      <c r="AN146" s="150" t="str">
        <f t="shared" si="50"/>
        <v>NC</v>
      </c>
    </row>
    <row r="147" spans="1:40" ht="26" x14ac:dyDescent="0.3">
      <c r="A147" s="145">
        <v>236</v>
      </c>
      <c r="B147" s="146" t="s">
        <v>923</v>
      </c>
      <c r="C147" s="146" t="s">
        <v>57</v>
      </c>
      <c r="D147" s="145" t="s">
        <v>1558</v>
      </c>
      <c r="E147" s="150" t="s">
        <v>925</v>
      </c>
      <c r="F147" s="150">
        <v>10.479437380605736</v>
      </c>
      <c r="G147" s="150">
        <v>9.0686411764204656E-3</v>
      </c>
      <c r="H147" s="150">
        <v>7.236467866616457</v>
      </c>
      <c r="I147" s="150">
        <v>6.87276836598092</v>
      </c>
      <c r="J147" s="150">
        <v>19.979623983440312</v>
      </c>
      <c r="K147" s="150">
        <v>6.2529760456704757</v>
      </c>
      <c r="L147" s="150">
        <v>1.797186156167689</v>
      </c>
      <c r="M147" s="150">
        <v>0.63306417461541054</v>
      </c>
      <c r="N147" s="150">
        <v>10.05265497202098</v>
      </c>
      <c r="O147" s="150">
        <v>1.0715833255316995</v>
      </c>
      <c r="P147" s="150">
        <v>3.5153251823070288</v>
      </c>
      <c r="Q147" s="150">
        <v>16.44114711361717</v>
      </c>
      <c r="R147" s="150">
        <v>12.249820803224967</v>
      </c>
      <c r="S147" s="150">
        <v>6.8347293519185595</v>
      </c>
      <c r="T147" s="150">
        <v>0.75950267209056876</v>
      </c>
      <c r="U147" s="150">
        <v>7.2200332649373965E-3</v>
      </c>
      <c r="V147" s="150">
        <v>20.121123435314175</v>
      </c>
      <c r="W147" s="899"/>
      <c r="X147" s="150">
        <f t="shared" si="34"/>
        <v>10.48</v>
      </c>
      <c r="Y147" s="150">
        <f t="shared" si="35"/>
        <v>0.01</v>
      </c>
      <c r="Z147" s="150">
        <f t="shared" si="36"/>
        <v>7.24</v>
      </c>
      <c r="AA147" s="150">
        <f t="shared" si="37"/>
        <v>6.87</v>
      </c>
      <c r="AB147" s="150">
        <f t="shared" si="38"/>
        <v>19.98</v>
      </c>
      <c r="AC147" s="150">
        <f t="shared" si="39"/>
        <v>6.25</v>
      </c>
      <c r="AD147" s="150">
        <f t="shared" si="40"/>
        <v>1.8</v>
      </c>
      <c r="AE147" s="150">
        <f t="shared" si="41"/>
        <v>0.63</v>
      </c>
      <c r="AF147" s="150">
        <f t="shared" si="42"/>
        <v>10.050000000000001</v>
      </c>
      <c r="AG147" s="150">
        <f t="shared" si="43"/>
        <v>1.07</v>
      </c>
      <c r="AH147" s="150">
        <f t="shared" si="44"/>
        <v>3.52</v>
      </c>
      <c r="AI147" s="150">
        <f t="shared" si="45"/>
        <v>16.440000000000001</v>
      </c>
      <c r="AJ147" s="150">
        <f t="shared" si="46"/>
        <v>12.25</v>
      </c>
      <c r="AK147" s="150">
        <f t="shared" si="47"/>
        <v>6.83</v>
      </c>
      <c r="AL147" s="150">
        <f t="shared" si="48"/>
        <v>0.76</v>
      </c>
      <c r="AM147" s="150">
        <f t="shared" si="49"/>
        <v>0.01</v>
      </c>
      <c r="AN147" s="150">
        <f t="shared" si="50"/>
        <v>20.12</v>
      </c>
    </row>
    <row r="148" spans="1:40" ht="26" x14ac:dyDescent="0.3">
      <c r="A148" s="145">
        <v>237</v>
      </c>
      <c r="B148" s="146" t="s">
        <v>923</v>
      </c>
      <c r="C148" s="146" t="s">
        <v>57</v>
      </c>
      <c r="D148" s="145" t="s">
        <v>1559</v>
      </c>
      <c r="E148" s="150" t="s">
        <v>925</v>
      </c>
      <c r="F148" s="150">
        <v>10.400727306438402</v>
      </c>
      <c r="G148" s="150">
        <v>1.7597806922117825E-3</v>
      </c>
      <c r="H148" s="150">
        <v>7.236467866616457</v>
      </c>
      <c r="I148" s="150">
        <v>6.8528175635794755</v>
      </c>
      <c r="J148" s="150">
        <v>19.635958694621785</v>
      </c>
      <c r="K148" s="150">
        <v>5.9464834786786307</v>
      </c>
      <c r="L148" s="150">
        <v>1.797186156167689</v>
      </c>
      <c r="M148" s="150">
        <v>0.63306417461541054</v>
      </c>
      <c r="N148" s="150">
        <v>9.9316945608246829</v>
      </c>
      <c r="O148" s="150">
        <v>1.0715833255316995</v>
      </c>
      <c r="P148" s="150">
        <v>3.5153251823070288</v>
      </c>
      <c r="Q148" s="150">
        <v>16.44114711361717</v>
      </c>
      <c r="R148" s="150">
        <v>12.247705208031167</v>
      </c>
      <c r="S148" s="150">
        <v>6.7403736752026226</v>
      </c>
      <c r="T148" s="150">
        <v>0.75950267209056876</v>
      </c>
      <c r="U148" s="150">
        <v>7.2200332649373965E-3</v>
      </c>
      <c r="V148" s="150">
        <v>20.121123435314175</v>
      </c>
      <c r="W148" s="899"/>
      <c r="X148" s="150">
        <f t="shared" si="34"/>
        <v>10.4</v>
      </c>
      <c r="Y148" s="150">
        <f t="shared" si="35"/>
        <v>0.01</v>
      </c>
      <c r="Z148" s="150">
        <f t="shared" si="36"/>
        <v>7.24</v>
      </c>
      <c r="AA148" s="150">
        <f t="shared" si="37"/>
        <v>6.85</v>
      </c>
      <c r="AB148" s="150">
        <f t="shared" si="38"/>
        <v>19.64</v>
      </c>
      <c r="AC148" s="150">
        <f t="shared" si="39"/>
        <v>5.95</v>
      </c>
      <c r="AD148" s="150">
        <f t="shared" si="40"/>
        <v>1.8</v>
      </c>
      <c r="AE148" s="150">
        <f t="shared" si="41"/>
        <v>0.63</v>
      </c>
      <c r="AF148" s="150">
        <f t="shared" si="42"/>
        <v>9.93</v>
      </c>
      <c r="AG148" s="150">
        <f t="shared" si="43"/>
        <v>1.07</v>
      </c>
      <c r="AH148" s="150">
        <f t="shared" si="44"/>
        <v>3.52</v>
      </c>
      <c r="AI148" s="150">
        <f t="shared" si="45"/>
        <v>16.440000000000001</v>
      </c>
      <c r="AJ148" s="150">
        <f t="shared" si="46"/>
        <v>12.25</v>
      </c>
      <c r="AK148" s="150">
        <f t="shared" si="47"/>
        <v>6.74</v>
      </c>
      <c r="AL148" s="150">
        <f t="shared" si="48"/>
        <v>0.76</v>
      </c>
      <c r="AM148" s="150">
        <f t="shared" si="49"/>
        <v>0.01</v>
      </c>
      <c r="AN148" s="150">
        <f t="shared" si="50"/>
        <v>20.12</v>
      </c>
    </row>
    <row r="149" spans="1:40" ht="26" x14ac:dyDescent="0.3">
      <c r="A149" s="145">
        <v>238</v>
      </c>
      <c r="B149" s="146" t="s">
        <v>923</v>
      </c>
      <c r="C149" s="146" t="s">
        <v>57</v>
      </c>
      <c r="D149" s="145" t="s">
        <v>1560</v>
      </c>
      <c r="E149" s="150" t="s">
        <v>925</v>
      </c>
      <c r="F149" s="150">
        <v>10.459535644689938</v>
      </c>
      <c r="G149" s="150">
        <v>8.5172754935846397E-3</v>
      </c>
      <c r="H149" s="150">
        <v>7.236467866616457</v>
      </c>
      <c r="I149" s="150">
        <v>6.8702352085015717</v>
      </c>
      <c r="J149" s="150">
        <v>19.876824265076834</v>
      </c>
      <c r="K149" s="150">
        <v>4.8269947470501107</v>
      </c>
      <c r="L149" s="150">
        <v>1.797186156167689</v>
      </c>
      <c r="M149" s="150">
        <v>0.63306417461541054</v>
      </c>
      <c r="N149" s="150">
        <v>9.8495109629711752</v>
      </c>
      <c r="O149" s="150">
        <v>1.0715833255316995</v>
      </c>
      <c r="P149" s="150">
        <v>3.5153251823070288</v>
      </c>
      <c r="Q149" s="150">
        <v>16.44114711361717</v>
      </c>
      <c r="R149" s="150">
        <v>12.249820803224967</v>
      </c>
      <c r="S149" s="150">
        <v>6.8347293519185595</v>
      </c>
      <c r="T149" s="150">
        <v>0.75950267209056876</v>
      </c>
      <c r="U149" s="150">
        <v>7.2200332649373965E-3</v>
      </c>
      <c r="V149" s="150">
        <v>20.121123435314175</v>
      </c>
      <c r="W149" s="899"/>
      <c r="X149" s="150">
        <f t="shared" si="34"/>
        <v>10.46</v>
      </c>
      <c r="Y149" s="150">
        <f t="shared" si="35"/>
        <v>0.01</v>
      </c>
      <c r="Z149" s="150">
        <f t="shared" si="36"/>
        <v>7.24</v>
      </c>
      <c r="AA149" s="150">
        <f t="shared" si="37"/>
        <v>6.87</v>
      </c>
      <c r="AB149" s="150">
        <f t="shared" si="38"/>
        <v>19.88</v>
      </c>
      <c r="AC149" s="150">
        <f t="shared" si="39"/>
        <v>4.83</v>
      </c>
      <c r="AD149" s="150">
        <f t="shared" si="40"/>
        <v>1.8</v>
      </c>
      <c r="AE149" s="150">
        <f t="shared" si="41"/>
        <v>0.63</v>
      </c>
      <c r="AF149" s="150">
        <f t="shared" si="42"/>
        <v>9.85</v>
      </c>
      <c r="AG149" s="150">
        <f t="shared" si="43"/>
        <v>1.07</v>
      </c>
      <c r="AH149" s="150">
        <f t="shared" si="44"/>
        <v>3.52</v>
      </c>
      <c r="AI149" s="150">
        <f t="shared" si="45"/>
        <v>16.440000000000001</v>
      </c>
      <c r="AJ149" s="150">
        <f t="shared" si="46"/>
        <v>12.25</v>
      </c>
      <c r="AK149" s="150">
        <f t="shared" si="47"/>
        <v>6.83</v>
      </c>
      <c r="AL149" s="150">
        <f t="shared" si="48"/>
        <v>0.76</v>
      </c>
      <c r="AM149" s="150">
        <f t="shared" si="49"/>
        <v>0.01</v>
      </c>
      <c r="AN149" s="150">
        <f t="shared" si="50"/>
        <v>20.12</v>
      </c>
    </row>
    <row r="150" spans="1:40" x14ac:dyDescent="0.3">
      <c r="A150" s="165">
        <v>239</v>
      </c>
      <c r="B150" s="166" t="s">
        <v>923</v>
      </c>
      <c r="C150" s="293" t="s">
        <v>57</v>
      </c>
      <c r="D150" s="165" t="s">
        <v>1561</v>
      </c>
      <c r="E150" s="170" t="s">
        <v>925</v>
      </c>
      <c r="F150" s="170">
        <v>10.380825570522603</v>
      </c>
      <c r="G150" s="170">
        <v>1.2084150093759573E-3</v>
      </c>
      <c r="H150" s="170">
        <v>7.236467866616457</v>
      </c>
      <c r="I150" s="170">
        <v>6.8502844061001271</v>
      </c>
      <c r="J150" s="170">
        <v>19.533158976258306</v>
      </c>
      <c r="K150" s="170">
        <v>4.5205021800582657</v>
      </c>
      <c r="L150" s="170">
        <v>1.797186156167689</v>
      </c>
      <c r="M150" s="170">
        <v>0.63306417461541054</v>
      </c>
      <c r="N150" s="170">
        <v>9.7285505517748785</v>
      </c>
      <c r="O150" s="170">
        <v>1.0715833255316995</v>
      </c>
      <c r="P150" s="170">
        <v>3.5153251823070288</v>
      </c>
      <c r="Q150" s="170">
        <v>16.44114711361717</v>
      </c>
      <c r="R150" s="170">
        <v>12.247705208031167</v>
      </c>
      <c r="S150" s="170">
        <v>6.7403736752026226</v>
      </c>
      <c r="T150" s="170">
        <v>0.75950267209056876</v>
      </c>
      <c r="U150" s="170">
        <v>7.2200332649373965E-3</v>
      </c>
      <c r="V150" s="170">
        <v>20.121123435314175</v>
      </c>
      <c r="W150" s="899"/>
      <c r="X150" s="170">
        <f t="shared" si="34"/>
        <v>10.38</v>
      </c>
      <c r="Y150" s="170">
        <f t="shared" si="35"/>
        <v>0.01</v>
      </c>
      <c r="Z150" s="170">
        <f t="shared" si="36"/>
        <v>7.24</v>
      </c>
      <c r="AA150" s="170">
        <f t="shared" si="37"/>
        <v>6.85</v>
      </c>
      <c r="AB150" s="170">
        <f t="shared" si="38"/>
        <v>19.53</v>
      </c>
      <c r="AC150" s="170">
        <f t="shared" si="39"/>
        <v>4.5199999999999996</v>
      </c>
      <c r="AD150" s="170">
        <f t="shared" si="40"/>
        <v>1.8</v>
      </c>
      <c r="AE150" s="170">
        <f t="shared" si="41"/>
        <v>0.63</v>
      </c>
      <c r="AF150" s="170">
        <f t="shared" si="42"/>
        <v>9.73</v>
      </c>
      <c r="AG150" s="170">
        <f t="shared" si="43"/>
        <v>1.07</v>
      </c>
      <c r="AH150" s="170">
        <f t="shared" si="44"/>
        <v>3.52</v>
      </c>
      <c r="AI150" s="170">
        <f t="shared" si="45"/>
        <v>16.440000000000001</v>
      </c>
      <c r="AJ150" s="170">
        <f t="shared" si="46"/>
        <v>12.25</v>
      </c>
      <c r="AK150" s="170">
        <f t="shared" si="47"/>
        <v>6.74</v>
      </c>
      <c r="AL150" s="170">
        <f t="shared" si="48"/>
        <v>0.76</v>
      </c>
      <c r="AM150" s="170">
        <f t="shared" si="49"/>
        <v>0.01</v>
      </c>
      <c r="AN150" s="170">
        <f t="shared" si="50"/>
        <v>20.12</v>
      </c>
    </row>
    <row r="151" spans="1:40" x14ac:dyDescent="0.3">
      <c r="A151" s="165">
        <v>240</v>
      </c>
      <c r="B151" s="166" t="s">
        <v>923</v>
      </c>
      <c r="C151" s="166" t="s">
        <v>275</v>
      </c>
      <c r="D151" s="165" t="s">
        <v>1562</v>
      </c>
      <c r="E151" s="170" t="s">
        <v>926</v>
      </c>
      <c r="F151" s="170">
        <v>4.1716339308687775E-2</v>
      </c>
      <c r="G151" s="170">
        <v>3.8736960566306024E-3</v>
      </c>
      <c r="H151" s="170">
        <v>0</v>
      </c>
      <c r="I151" s="170">
        <v>1.0573925272765565E-2</v>
      </c>
      <c r="J151" s="170">
        <v>0.18214260307381899</v>
      </c>
      <c r="K151" s="170">
        <v>0.16244106050567772</v>
      </c>
      <c r="L151" s="170">
        <v>0</v>
      </c>
      <c r="M151" s="170">
        <v>0</v>
      </c>
      <c r="N151" s="170">
        <v>6.4109017934036922E-2</v>
      </c>
      <c r="O151" s="170">
        <v>0</v>
      </c>
      <c r="P151" s="170">
        <v>0</v>
      </c>
      <c r="Q151" s="170">
        <v>0</v>
      </c>
      <c r="R151" s="170">
        <v>1.1212654527136148E-3</v>
      </c>
      <c r="S151" s="170">
        <v>5.0008508659446463E-2</v>
      </c>
      <c r="T151" s="170">
        <v>0</v>
      </c>
      <c r="U151" s="170">
        <v>0</v>
      </c>
      <c r="V151" s="170">
        <v>0</v>
      </c>
      <c r="W151" s="899"/>
      <c r="X151" s="170">
        <f t="shared" si="34"/>
        <v>0.04</v>
      </c>
      <c r="Y151" s="170">
        <f t="shared" si="35"/>
        <v>0.01</v>
      </c>
      <c r="Z151" s="170" t="str">
        <f t="shared" si="36"/>
        <v>NC</v>
      </c>
      <c r="AA151" s="170">
        <f t="shared" si="37"/>
        <v>0.01</v>
      </c>
      <c r="AB151" s="170">
        <f t="shared" si="38"/>
        <v>0.18</v>
      </c>
      <c r="AC151" s="170">
        <f t="shared" si="39"/>
        <v>0.16</v>
      </c>
      <c r="AD151" s="170" t="str">
        <f t="shared" si="40"/>
        <v>NC</v>
      </c>
      <c r="AE151" s="170" t="str">
        <f t="shared" si="41"/>
        <v>NC</v>
      </c>
      <c r="AF151" s="170">
        <f t="shared" si="42"/>
        <v>0.06</v>
      </c>
      <c r="AG151" s="170" t="str">
        <f t="shared" si="43"/>
        <v>NC</v>
      </c>
      <c r="AH151" s="170" t="str">
        <f t="shared" si="44"/>
        <v>NC</v>
      </c>
      <c r="AI151" s="170" t="str">
        <f t="shared" si="45"/>
        <v>NC</v>
      </c>
      <c r="AJ151" s="170">
        <f t="shared" si="46"/>
        <v>0.01</v>
      </c>
      <c r="AK151" s="170">
        <f t="shared" si="47"/>
        <v>0.05</v>
      </c>
      <c r="AL151" s="170" t="str">
        <f t="shared" si="48"/>
        <v>NC</v>
      </c>
      <c r="AM151" s="170" t="str">
        <f t="shared" si="49"/>
        <v>NC</v>
      </c>
      <c r="AN151" s="170" t="str">
        <f t="shared" si="50"/>
        <v>NC</v>
      </c>
    </row>
    <row r="152" spans="1:40" x14ac:dyDescent="0.3">
      <c r="A152" s="261">
        <v>241</v>
      </c>
      <c r="B152" s="262" t="s">
        <v>923</v>
      </c>
      <c r="C152" s="262" t="s">
        <v>275</v>
      </c>
      <c r="D152" s="261" t="s">
        <v>1563</v>
      </c>
      <c r="E152" s="265" t="s">
        <v>926</v>
      </c>
      <c r="F152" s="265">
        <v>1.373219778190066E-2</v>
      </c>
      <c r="G152" s="265">
        <v>3.8044232115671948E-4</v>
      </c>
      <c r="H152" s="265">
        <v>0</v>
      </c>
      <c r="I152" s="265">
        <v>1.7478786607504899E-3</v>
      </c>
      <c r="J152" s="265">
        <v>7.093180567079993E-2</v>
      </c>
      <c r="K152" s="265">
        <v>0.98392709604805162</v>
      </c>
      <c r="L152" s="265">
        <v>0</v>
      </c>
      <c r="M152" s="265">
        <v>0</v>
      </c>
      <c r="N152" s="265">
        <v>0.14016936624436493</v>
      </c>
      <c r="O152" s="265">
        <v>0</v>
      </c>
      <c r="P152" s="265">
        <v>0</v>
      </c>
      <c r="Q152" s="265">
        <v>0</v>
      </c>
      <c r="R152" s="265">
        <v>0</v>
      </c>
      <c r="S152" s="265">
        <v>0</v>
      </c>
      <c r="T152" s="265">
        <v>0</v>
      </c>
      <c r="U152" s="265">
        <v>0</v>
      </c>
      <c r="V152" s="265">
        <v>0</v>
      </c>
      <c r="W152" s="899"/>
      <c r="X152" s="265">
        <f t="shared" si="34"/>
        <v>0.01</v>
      </c>
      <c r="Y152" s="265">
        <f t="shared" si="35"/>
        <v>0.01</v>
      </c>
      <c r="Z152" s="265" t="str">
        <f t="shared" si="36"/>
        <v>NC</v>
      </c>
      <c r="AA152" s="265">
        <f t="shared" si="37"/>
        <v>0.01</v>
      </c>
      <c r="AB152" s="265">
        <f t="shared" si="38"/>
        <v>7.0000000000000007E-2</v>
      </c>
      <c r="AC152" s="265">
        <f t="shared" si="39"/>
        <v>0.98</v>
      </c>
      <c r="AD152" s="265" t="str">
        <f t="shared" si="40"/>
        <v>NC</v>
      </c>
      <c r="AE152" s="265" t="str">
        <f t="shared" si="41"/>
        <v>NC</v>
      </c>
      <c r="AF152" s="265">
        <f t="shared" si="42"/>
        <v>0.14000000000000001</v>
      </c>
      <c r="AG152" s="265" t="str">
        <f t="shared" si="43"/>
        <v>NC</v>
      </c>
      <c r="AH152" s="265" t="str">
        <f t="shared" si="44"/>
        <v>NC</v>
      </c>
      <c r="AI152" s="265" t="str">
        <f t="shared" si="45"/>
        <v>NC</v>
      </c>
      <c r="AJ152" s="265" t="str">
        <f t="shared" si="46"/>
        <v>NC</v>
      </c>
      <c r="AK152" s="265" t="str">
        <f t="shared" si="47"/>
        <v>NC</v>
      </c>
      <c r="AL152" s="265" t="str">
        <f t="shared" si="48"/>
        <v>NC</v>
      </c>
      <c r="AM152" s="265" t="str">
        <f t="shared" si="49"/>
        <v>NC</v>
      </c>
      <c r="AN152" s="265" t="str">
        <f t="shared" si="50"/>
        <v>NC</v>
      </c>
    </row>
    <row r="153" spans="1:40" ht="26" x14ac:dyDescent="0.3">
      <c r="A153" s="846">
        <v>242</v>
      </c>
      <c r="B153" s="851" t="s">
        <v>923</v>
      </c>
      <c r="C153" s="851" t="s">
        <v>1541</v>
      </c>
      <c r="D153" s="846" t="s">
        <v>3563</v>
      </c>
      <c r="E153" s="873" t="s">
        <v>925</v>
      </c>
      <c r="F153" s="884">
        <v>2.4658307705949085E-2</v>
      </c>
      <c r="G153" s="884">
        <v>4.1121561577068988E-5</v>
      </c>
      <c r="H153" s="884">
        <v>2.5064660049292285E-2</v>
      </c>
      <c r="I153" s="884">
        <v>2.5211986447585551E-2</v>
      </c>
      <c r="J153" s="884">
        <v>0</v>
      </c>
      <c r="K153" s="884">
        <v>3.2430201068002202E-3</v>
      </c>
      <c r="L153" s="884">
        <v>0</v>
      </c>
      <c r="M153" s="884">
        <v>0</v>
      </c>
      <c r="N153" s="884">
        <v>0.36928573851672014</v>
      </c>
      <c r="O153" s="884">
        <v>0</v>
      </c>
      <c r="P153" s="884">
        <v>0</v>
      </c>
      <c r="Q153" s="884">
        <v>0</v>
      </c>
      <c r="R153" s="884">
        <v>5.2848000956161609E-3</v>
      </c>
      <c r="S153" s="884">
        <v>4.1565197686631253E-3</v>
      </c>
      <c r="T153" s="884">
        <v>0</v>
      </c>
      <c r="U153" s="884">
        <v>7.4813986946406638E-3</v>
      </c>
      <c r="V153" s="884">
        <v>0.1612765087892237</v>
      </c>
      <c r="W153" s="899"/>
      <c r="X153" s="884">
        <f t="shared" si="34"/>
        <v>0.02</v>
      </c>
      <c r="Y153" s="884">
        <f t="shared" si="35"/>
        <v>0.01</v>
      </c>
      <c r="Z153" s="884">
        <f t="shared" si="36"/>
        <v>0.03</v>
      </c>
      <c r="AA153" s="884">
        <f t="shared" si="37"/>
        <v>0.03</v>
      </c>
      <c r="AB153" s="884" t="str">
        <f t="shared" si="38"/>
        <v>NC</v>
      </c>
      <c r="AC153" s="884">
        <f t="shared" si="39"/>
        <v>0.01</v>
      </c>
      <c r="AD153" s="884" t="str">
        <f t="shared" si="40"/>
        <v>NC</v>
      </c>
      <c r="AE153" s="884" t="str">
        <f t="shared" si="41"/>
        <v>NC</v>
      </c>
      <c r="AF153" s="884">
        <f t="shared" si="42"/>
        <v>0.37</v>
      </c>
      <c r="AG153" s="884" t="str">
        <f t="shared" si="43"/>
        <v>NC</v>
      </c>
      <c r="AH153" s="884" t="str">
        <f t="shared" si="44"/>
        <v>NC</v>
      </c>
      <c r="AI153" s="884" t="str">
        <f t="shared" si="45"/>
        <v>NC</v>
      </c>
      <c r="AJ153" s="884">
        <f t="shared" si="46"/>
        <v>0.01</v>
      </c>
      <c r="AK153" s="884">
        <f t="shared" si="47"/>
        <v>0.01</v>
      </c>
      <c r="AL153" s="884" t="str">
        <f t="shared" si="48"/>
        <v>NC</v>
      </c>
      <c r="AM153" s="884">
        <f t="shared" si="49"/>
        <v>0.01</v>
      </c>
      <c r="AN153" s="884">
        <f t="shared" si="50"/>
        <v>0.16</v>
      </c>
    </row>
    <row r="154" spans="1:40" x14ac:dyDescent="0.3">
      <c r="A154" s="165">
        <v>245</v>
      </c>
      <c r="B154" s="166" t="s">
        <v>923</v>
      </c>
      <c r="C154" s="166" t="s">
        <v>60</v>
      </c>
      <c r="D154" s="165" t="s">
        <v>1564</v>
      </c>
      <c r="E154" s="170" t="s">
        <v>925</v>
      </c>
      <c r="F154" s="170">
        <v>0.34540905112577563</v>
      </c>
      <c r="G154" s="170">
        <v>8.5051062386731031E-4</v>
      </c>
      <c r="H154" s="170">
        <v>3.0545769863172816</v>
      </c>
      <c r="I154" s="170">
        <v>0.79719127065431084</v>
      </c>
      <c r="J154" s="170">
        <v>7.2846406105641979</v>
      </c>
      <c r="K154" s="170">
        <v>0.99762532084028921</v>
      </c>
      <c r="L154" s="170">
        <v>0.31476252002053612</v>
      </c>
      <c r="M154" s="170">
        <v>0.17756799107985971</v>
      </c>
      <c r="N154" s="170">
        <v>1.4956305125725609</v>
      </c>
      <c r="O154" s="170">
        <v>0.50530563334278678</v>
      </c>
      <c r="P154" s="170">
        <v>0.53848262507459588</v>
      </c>
      <c r="Q154" s="170">
        <v>1.0828906801818099</v>
      </c>
      <c r="R154" s="170">
        <v>6.4695562265303508</v>
      </c>
      <c r="S154" s="170">
        <v>0.25067321712969193</v>
      </c>
      <c r="T154" s="170">
        <v>0.19023986975550336</v>
      </c>
      <c r="U154" s="170">
        <v>1.2569993847728995E-3</v>
      </c>
      <c r="V154" s="170">
        <v>26.419703666496801</v>
      </c>
      <c r="W154" s="899"/>
      <c r="X154" s="170">
        <f t="shared" si="34"/>
        <v>0.35</v>
      </c>
      <c r="Y154" s="170">
        <f t="shared" si="35"/>
        <v>0.01</v>
      </c>
      <c r="Z154" s="170">
        <f t="shared" si="36"/>
        <v>3.05</v>
      </c>
      <c r="AA154" s="170">
        <f t="shared" si="37"/>
        <v>0.8</v>
      </c>
      <c r="AB154" s="170">
        <f t="shared" si="38"/>
        <v>7.28</v>
      </c>
      <c r="AC154" s="170">
        <f t="shared" si="39"/>
        <v>1</v>
      </c>
      <c r="AD154" s="170">
        <f t="shared" si="40"/>
        <v>0.31</v>
      </c>
      <c r="AE154" s="170">
        <f t="shared" si="41"/>
        <v>0.18</v>
      </c>
      <c r="AF154" s="170">
        <f t="shared" si="42"/>
        <v>1.5</v>
      </c>
      <c r="AG154" s="170">
        <f t="shared" si="43"/>
        <v>0.51</v>
      </c>
      <c r="AH154" s="170">
        <f t="shared" si="44"/>
        <v>0.54</v>
      </c>
      <c r="AI154" s="170">
        <f t="shared" si="45"/>
        <v>1.08</v>
      </c>
      <c r="AJ154" s="170">
        <f t="shared" si="46"/>
        <v>6.47</v>
      </c>
      <c r="AK154" s="170">
        <f t="shared" si="47"/>
        <v>0.25</v>
      </c>
      <c r="AL154" s="170">
        <f t="shared" si="48"/>
        <v>0.19</v>
      </c>
      <c r="AM154" s="170">
        <f t="shared" si="49"/>
        <v>0.01</v>
      </c>
      <c r="AN154" s="170">
        <f t="shared" si="50"/>
        <v>26.42</v>
      </c>
    </row>
    <row r="155" spans="1:40" x14ac:dyDescent="0.3">
      <c r="A155" s="165">
        <v>247</v>
      </c>
      <c r="B155" s="166" t="s">
        <v>923</v>
      </c>
      <c r="C155" s="166" t="s">
        <v>500</v>
      </c>
      <c r="D155" s="165" t="s">
        <v>501</v>
      </c>
      <c r="E155" s="170" t="s">
        <v>925</v>
      </c>
      <c r="F155" s="170">
        <v>0.88222603485850404</v>
      </c>
      <c r="G155" s="170">
        <v>0</v>
      </c>
      <c r="H155" s="170">
        <v>0</v>
      </c>
      <c r="I155" s="170">
        <v>1.5266513942033535</v>
      </c>
      <c r="J155" s="170">
        <v>0.19784658639494951</v>
      </c>
      <c r="K155" s="170">
        <v>1.0611095232643536E-2</v>
      </c>
      <c r="L155" s="170">
        <v>1.1898921755506135E-2</v>
      </c>
      <c r="M155" s="170">
        <v>0</v>
      </c>
      <c r="N155" s="170">
        <v>2.5667756682811542</v>
      </c>
      <c r="O155" s="170">
        <v>2.0279866279787759</v>
      </c>
      <c r="P155" s="170">
        <v>0</v>
      </c>
      <c r="Q155" s="170">
        <v>0</v>
      </c>
      <c r="R155" s="170">
        <v>0</v>
      </c>
      <c r="S155" s="170">
        <v>0</v>
      </c>
      <c r="T155" s="170">
        <v>1.4197192291921913E-2</v>
      </c>
      <c r="U155" s="170">
        <v>0</v>
      </c>
      <c r="V155" s="170">
        <v>0</v>
      </c>
      <c r="W155" s="899"/>
      <c r="X155" s="170">
        <f t="shared" si="34"/>
        <v>0.88</v>
      </c>
      <c r="Y155" s="170" t="str">
        <f t="shared" si="35"/>
        <v>NC</v>
      </c>
      <c r="Z155" s="170" t="str">
        <f t="shared" si="36"/>
        <v>NC</v>
      </c>
      <c r="AA155" s="170">
        <f t="shared" si="37"/>
        <v>1.53</v>
      </c>
      <c r="AB155" s="170">
        <f t="shared" si="38"/>
        <v>0.2</v>
      </c>
      <c r="AC155" s="170">
        <f t="shared" si="39"/>
        <v>0.01</v>
      </c>
      <c r="AD155" s="170">
        <f t="shared" si="40"/>
        <v>0.01</v>
      </c>
      <c r="AE155" s="170" t="str">
        <f t="shared" si="41"/>
        <v>NC</v>
      </c>
      <c r="AF155" s="170">
        <f t="shared" si="42"/>
        <v>2.57</v>
      </c>
      <c r="AG155" s="170">
        <f t="shared" si="43"/>
        <v>2.0299999999999998</v>
      </c>
      <c r="AH155" s="170" t="str">
        <f t="shared" si="44"/>
        <v>NC</v>
      </c>
      <c r="AI155" s="170" t="str">
        <f t="shared" si="45"/>
        <v>NC</v>
      </c>
      <c r="AJ155" s="170" t="str">
        <f t="shared" si="46"/>
        <v>NC</v>
      </c>
      <c r="AK155" s="170" t="str">
        <f t="shared" si="47"/>
        <v>NC</v>
      </c>
      <c r="AL155" s="170">
        <f t="shared" si="48"/>
        <v>0.01</v>
      </c>
      <c r="AM155" s="170" t="str">
        <f t="shared" si="49"/>
        <v>NC</v>
      </c>
      <c r="AN155" s="170" t="str">
        <f t="shared" si="50"/>
        <v>NC</v>
      </c>
    </row>
    <row r="156" spans="1:40" ht="26" x14ac:dyDescent="0.3">
      <c r="A156" s="846">
        <v>248</v>
      </c>
      <c r="B156" s="851" t="s">
        <v>923</v>
      </c>
      <c r="C156" s="851" t="s">
        <v>1599</v>
      </c>
      <c r="D156" s="846" t="s">
        <v>1689</v>
      </c>
      <c r="E156" s="873" t="s">
        <v>925</v>
      </c>
      <c r="F156" s="873">
        <v>3.3992901153493498</v>
      </c>
      <c r="G156" s="873">
        <v>2.0981623758192267</v>
      </c>
      <c r="H156" s="873">
        <v>2.6512675535870169</v>
      </c>
      <c r="I156" s="873">
        <v>10.894098919127837</v>
      </c>
      <c r="J156" s="873">
        <v>0</v>
      </c>
      <c r="K156" s="873">
        <v>6.670328552520802</v>
      </c>
      <c r="L156" s="873">
        <v>7.9148893439694206</v>
      </c>
      <c r="M156" s="873">
        <v>9.7204324702745115</v>
      </c>
      <c r="N156" s="873">
        <v>7.6662161749225488</v>
      </c>
      <c r="O156" s="873">
        <v>5.2592459838456742</v>
      </c>
      <c r="P156" s="873">
        <v>9.0409401811894341</v>
      </c>
      <c r="Q156" s="873">
        <v>14.429036858251013</v>
      </c>
      <c r="R156" s="873">
        <v>5.4851416195334499</v>
      </c>
      <c r="S156" s="873">
        <v>27.171947891149951</v>
      </c>
      <c r="T156" s="873">
        <v>0</v>
      </c>
      <c r="U156" s="873">
        <v>2.8935382324341949</v>
      </c>
      <c r="V156" s="873">
        <v>17.8714042467045</v>
      </c>
      <c r="W156" s="899"/>
      <c r="X156" s="873">
        <f t="shared" si="34"/>
        <v>3.4</v>
      </c>
      <c r="Y156" s="873">
        <f t="shared" si="35"/>
        <v>2.1</v>
      </c>
      <c r="Z156" s="873">
        <f t="shared" si="36"/>
        <v>2.65</v>
      </c>
      <c r="AA156" s="873">
        <f t="shared" si="37"/>
        <v>10.89</v>
      </c>
      <c r="AB156" s="873" t="str">
        <f t="shared" si="38"/>
        <v>NC</v>
      </c>
      <c r="AC156" s="873">
        <f t="shared" si="39"/>
        <v>6.67</v>
      </c>
      <c r="AD156" s="873">
        <f t="shared" si="40"/>
        <v>7.91</v>
      </c>
      <c r="AE156" s="873">
        <f t="shared" si="41"/>
        <v>9.7200000000000006</v>
      </c>
      <c r="AF156" s="873">
        <f t="shared" si="42"/>
        <v>7.67</v>
      </c>
      <c r="AG156" s="873">
        <f t="shared" si="43"/>
        <v>5.26</v>
      </c>
      <c r="AH156" s="873">
        <f t="shared" si="44"/>
        <v>9.0399999999999991</v>
      </c>
      <c r="AI156" s="873">
        <f t="shared" si="45"/>
        <v>14.43</v>
      </c>
      <c r="AJ156" s="873">
        <f t="shared" si="46"/>
        <v>5.49</v>
      </c>
      <c r="AK156" s="873">
        <f t="shared" si="47"/>
        <v>27.17</v>
      </c>
      <c r="AL156" s="873" t="str">
        <f t="shared" si="48"/>
        <v>NC</v>
      </c>
      <c r="AM156" s="873">
        <f t="shared" si="49"/>
        <v>2.89</v>
      </c>
      <c r="AN156" s="873">
        <f t="shared" si="50"/>
        <v>17.87</v>
      </c>
    </row>
    <row r="157" spans="1:40" x14ac:dyDescent="0.3">
      <c r="A157" s="846">
        <v>251</v>
      </c>
      <c r="B157" s="851" t="s">
        <v>923</v>
      </c>
      <c r="C157" s="851" t="s">
        <v>1552</v>
      </c>
      <c r="D157" s="846" t="s">
        <v>1553</v>
      </c>
      <c r="E157" s="873" t="s">
        <v>925</v>
      </c>
      <c r="F157" s="884">
        <v>2.3238470682288632E-2</v>
      </c>
      <c r="G157" s="884">
        <v>3.8753762606672919E-5</v>
      </c>
      <c r="H157" s="884">
        <v>2.362142506545508E-2</v>
      </c>
      <c r="I157" s="884">
        <v>2.3760268340033863E-2</v>
      </c>
      <c r="J157" s="884">
        <v>0.28080102850014049</v>
      </c>
      <c r="K157" s="884">
        <v>3.0562854747638404E-3</v>
      </c>
      <c r="L157" s="884">
        <v>0</v>
      </c>
      <c r="M157" s="884">
        <v>0</v>
      </c>
      <c r="N157" s="884">
        <v>0</v>
      </c>
      <c r="O157" s="884">
        <v>0</v>
      </c>
      <c r="P157" s="884">
        <v>0</v>
      </c>
      <c r="Q157" s="884">
        <v>0</v>
      </c>
      <c r="R157" s="884">
        <v>4.980498805848825E-3</v>
      </c>
      <c r="S157" s="884">
        <v>3.9171853939160423E-3</v>
      </c>
      <c r="T157" s="884">
        <v>0</v>
      </c>
      <c r="U157" s="884">
        <v>7.0506162183212101E-3</v>
      </c>
      <c r="V157" s="884">
        <v>0.15199013111252713</v>
      </c>
      <c r="W157" s="899"/>
      <c r="X157" s="884">
        <f t="shared" si="34"/>
        <v>0.02</v>
      </c>
      <c r="Y157" s="884">
        <f t="shared" si="35"/>
        <v>0.01</v>
      </c>
      <c r="Z157" s="884">
        <f t="shared" si="36"/>
        <v>0.02</v>
      </c>
      <c r="AA157" s="884">
        <f t="shared" si="37"/>
        <v>0.02</v>
      </c>
      <c r="AB157" s="884">
        <f t="shared" si="38"/>
        <v>0.28000000000000003</v>
      </c>
      <c r="AC157" s="884">
        <f t="shared" si="39"/>
        <v>0.01</v>
      </c>
      <c r="AD157" s="884" t="str">
        <f t="shared" si="40"/>
        <v>NC</v>
      </c>
      <c r="AE157" s="884" t="str">
        <f t="shared" si="41"/>
        <v>NC</v>
      </c>
      <c r="AF157" s="884" t="str">
        <f t="shared" si="42"/>
        <v>NC</v>
      </c>
      <c r="AG157" s="884" t="str">
        <f t="shared" si="43"/>
        <v>NC</v>
      </c>
      <c r="AH157" s="884" t="str">
        <f t="shared" si="44"/>
        <v>NC</v>
      </c>
      <c r="AI157" s="884" t="str">
        <f t="shared" si="45"/>
        <v>NC</v>
      </c>
      <c r="AJ157" s="884">
        <f t="shared" si="46"/>
        <v>0.01</v>
      </c>
      <c r="AK157" s="884">
        <f t="shared" si="47"/>
        <v>0.01</v>
      </c>
      <c r="AL157" s="884" t="str">
        <f t="shared" si="48"/>
        <v>NC</v>
      </c>
      <c r="AM157" s="884">
        <f t="shared" si="49"/>
        <v>0.01</v>
      </c>
      <c r="AN157" s="884">
        <f t="shared" si="50"/>
        <v>0.15</v>
      </c>
    </row>
    <row r="158" spans="1:40" ht="39" x14ac:dyDescent="0.3">
      <c r="A158" s="138">
        <v>254</v>
      </c>
      <c r="B158" s="138" t="s">
        <v>923</v>
      </c>
      <c r="C158" s="139" t="s">
        <v>1772</v>
      </c>
      <c r="D158" s="138" t="s">
        <v>1773</v>
      </c>
      <c r="E158" s="141" t="s">
        <v>275</v>
      </c>
      <c r="F158" s="141" t="s">
        <v>275</v>
      </c>
      <c r="G158" s="142" t="s">
        <v>275</v>
      </c>
      <c r="H158" s="141" t="s">
        <v>275</v>
      </c>
      <c r="I158" s="141" t="s">
        <v>275</v>
      </c>
      <c r="J158" s="141" t="s">
        <v>275</v>
      </c>
      <c r="K158" s="141" t="s">
        <v>275</v>
      </c>
      <c r="L158" s="141" t="s">
        <v>275</v>
      </c>
      <c r="M158" s="141" t="s">
        <v>275</v>
      </c>
      <c r="N158" s="141" t="s">
        <v>275</v>
      </c>
      <c r="O158" s="141" t="s">
        <v>275</v>
      </c>
      <c r="P158" s="141" t="s">
        <v>275</v>
      </c>
      <c r="Q158" s="141" t="s">
        <v>275</v>
      </c>
      <c r="R158" s="141" t="s">
        <v>275</v>
      </c>
      <c r="S158" s="141" t="s">
        <v>275</v>
      </c>
      <c r="T158" s="141" t="s">
        <v>275</v>
      </c>
      <c r="U158" s="141" t="s">
        <v>275</v>
      </c>
      <c r="V158" s="141" t="s">
        <v>275</v>
      </c>
      <c r="W158" s="899"/>
      <c r="X158" s="141" t="str">
        <f t="shared" si="34"/>
        <v>-</v>
      </c>
      <c r="Y158" s="142" t="str">
        <f t="shared" si="35"/>
        <v>-</v>
      </c>
      <c r="Z158" s="141" t="str">
        <f t="shared" si="36"/>
        <v>-</v>
      </c>
      <c r="AA158" s="141" t="str">
        <f t="shared" si="37"/>
        <v>-</v>
      </c>
      <c r="AB158" s="141" t="str">
        <f t="shared" si="38"/>
        <v>-</v>
      </c>
      <c r="AC158" s="141" t="str">
        <f t="shared" si="39"/>
        <v>-</v>
      </c>
      <c r="AD158" s="141" t="str">
        <f t="shared" si="40"/>
        <v>-</v>
      </c>
      <c r="AE158" s="141" t="str">
        <f t="shared" si="41"/>
        <v>-</v>
      </c>
      <c r="AF158" s="141" t="str">
        <f t="shared" si="42"/>
        <v>-</v>
      </c>
      <c r="AG158" s="141" t="str">
        <f t="shared" si="43"/>
        <v>-</v>
      </c>
      <c r="AH158" s="141" t="str">
        <f t="shared" si="44"/>
        <v>-</v>
      </c>
      <c r="AI158" s="141" t="str">
        <f t="shared" si="45"/>
        <v>-</v>
      </c>
      <c r="AJ158" s="141" t="str">
        <f t="shared" si="46"/>
        <v>-</v>
      </c>
      <c r="AK158" s="141" t="str">
        <f t="shared" si="47"/>
        <v>-</v>
      </c>
      <c r="AL158" s="141" t="str">
        <f t="shared" si="48"/>
        <v>-</v>
      </c>
      <c r="AM158" s="141" t="str">
        <f t="shared" si="49"/>
        <v>-</v>
      </c>
      <c r="AN158" s="141" t="str">
        <f t="shared" si="50"/>
        <v>-</v>
      </c>
    </row>
    <row r="159" spans="1:40" ht="39" x14ac:dyDescent="0.3">
      <c r="A159" s="145">
        <v>255</v>
      </c>
      <c r="B159" s="146" t="s">
        <v>923</v>
      </c>
      <c r="C159" s="280" t="s">
        <v>1786</v>
      </c>
      <c r="D159" s="145" t="s">
        <v>3315</v>
      </c>
      <c r="E159" s="150" t="s">
        <v>925</v>
      </c>
      <c r="F159" s="150">
        <v>0.97438376047040254</v>
      </c>
      <c r="G159" s="150">
        <v>1.5603583277852222</v>
      </c>
      <c r="H159" s="150">
        <v>8.2621965784099771</v>
      </c>
      <c r="I159" s="150">
        <v>9.7317334077269297</v>
      </c>
      <c r="J159" s="150">
        <v>9.4979768057543854</v>
      </c>
      <c r="K159" s="150">
        <v>1.3456789440650021</v>
      </c>
      <c r="L159" s="150">
        <v>13.130707272791827</v>
      </c>
      <c r="M159" s="150">
        <v>11.292587494444696</v>
      </c>
      <c r="N159" s="150">
        <v>8.7852656007588585</v>
      </c>
      <c r="O159" s="150">
        <v>14.357746927733103</v>
      </c>
      <c r="P159" s="150">
        <v>36.740656942186725</v>
      </c>
      <c r="Q159" s="150">
        <v>18.809918556473793</v>
      </c>
      <c r="R159" s="150">
        <v>8.5901781051140809</v>
      </c>
      <c r="S159" s="150">
        <v>6.3299921450161198</v>
      </c>
      <c r="T159" s="150">
        <v>6.8870866571635236</v>
      </c>
      <c r="U159" s="150">
        <v>0.28711332163611358</v>
      </c>
      <c r="V159" s="150">
        <v>27.327091056246662</v>
      </c>
      <c r="W159" s="899"/>
      <c r="X159" s="150">
        <f t="shared" si="34"/>
        <v>0.97</v>
      </c>
      <c r="Y159" s="150">
        <f t="shared" si="35"/>
        <v>1.56</v>
      </c>
      <c r="Z159" s="150">
        <f t="shared" si="36"/>
        <v>8.26</v>
      </c>
      <c r="AA159" s="150">
        <f t="shared" si="37"/>
        <v>9.73</v>
      </c>
      <c r="AB159" s="150">
        <f t="shared" si="38"/>
        <v>9.5</v>
      </c>
      <c r="AC159" s="150">
        <f t="shared" si="39"/>
        <v>1.35</v>
      </c>
      <c r="AD159" s="150">
        <f t="shared" si="40"/>
        <v>13.13</v>
      </c>
      <c r="AE159" s="150">
        <f t="shared" si="41"/>
        <v>11.29</v>
      </c>
      <c r="AF159" s="150">
        <f t="shared" si="42"/>
        <v>8.7899999999999991</v>
      </c>
      <c r="AG159" s="150">
        <f t="shared" si="43"/>
        <v>14.36</v>
      </c>
      <c r="AH159" s="150">
        <f t="shared" si="44"/>
        <v>36.74</v>
      </c>
      <c r="AI159" s="150">
        <f t="shared" si="45"/>
        <v>18.809999999999999</v>
      </c>
      <c r="AJ159" s="150">
        <f t="shared" si="46"/>
        <v>8.59</v>
      </c>
      <c r="AK159" s="150">
        <f t="shared" si="47"/>
        <v>6.33</v>
      </c>
      <c r="AL159" s="150">
        <f t="shared" si="48"/>
        <v>6.89</v>
      </c>
      <c r="AM159" s="150">
        <f t="shared" si="49"/>
        <v>0.28999999999999998</v>
      </c>
      <c r="AN159" s="150">
        <f t="shared" si="50"/>
        <v>27.33</v>
      </c>
    </row>
    <row r="160" spans="1:40" x14ac:dyDescent="0.3">
      <c r="A160" s="846">
        <v>257</v>
      </c>
      <c r="B160" s="851" t="s">
        <v>923</v>
      </c>
      <c r="C160" s="851" t="s">
        <v>1524</v>
      </c>
      <c r="D160" s="846" t="s">
        <v>1525</v>
      </c>
      <c r="E160" s="873" t="s">
        <v>925</v>
      </c>
      <c r="F160" s="884">
        <v>0.18079861351218227</v>
      </c>
      <c r="G160" s="884">
        <v>3.0150979569438147E-4</v>
      </c>
      <c r="H160" s="884">
        <v>0.18377805318622575</v>
      </c>
      <c r="I160" s="884">
        <v>0.18485827364834365</v>
      </c>
      <c r="J160" s="884">
        <v>0</v>
      </c>
      <c r="K160" s="884">
        <v>2.3778336530375511E-2</v>
      </c>
      <c r="L160" s="884">
        <v>0</v>
      </c>
      <c r="M160" s="884">
        <v>0.16417014611755712</v>
      </c>
      <c r="N160" s="884">
        <v>0</v>
      </c>
      <c r="O160" s="884">
        <v>0</v>
      </c>
      <c r="P160" s="884">
        <v>0</v>
      </c>
      <c r="Q160" s="884">
        <v>0</v>
      </c>
      <c r="R160" s="884">
        <v>3.8748990456710423E-2</v>
      </c>
      <c r="S160" s="884">
        <v>3.0476260584134236E-2</v>
      </c>
      <c r="T160" s="884">
        <v>3.6990101992721061E-4</v>
      </c>
      <c r="U160" s="884">
        <v>5.4854798928336286E-2</v>
      </c>
      <c r="V160" s="884">
        <v>1.1825048794464554</v>
      </c>
      <c r="W160" s="899"/>
      <c r="X160" s="884">
        <f t="shared" si="34"/>
        <v>0.18</v>
      </c>
      <c r="Y160" s="884">
        <f t="shared" si="35"/>
        <v>0.01</v>
      </c>
      <c r="Z160" s="884">
        <f t="shared" si="36"/>
        <v>0.18</v>
      </c>
      <c r="AA160" s="884">
        <f t="shared" si="37"/>
        <v>0.18</v>
      </c>
      <c r="AB160" s="884" t="str">
        <f t="shared" si="38"/>
        <v>NC</v>
      </c>
      <c r="AC160" s="884">
        <f t="shared" si="39"/>
        <v>0.02</v>
      </c>
      <c r="AD160" s="884" t="str">
        <f t="shared" si="40"/>
        <v>NC</v>
      </c>
      <c r="AE160" s="884">
        <f t="shared" si="41"/>
        <v>0.16</v>
      </c>
      <c r="AF160" s="884" t="str">
        <f t="shared" si="42"/>
        <v>NC</v>
      </c>
      <c r="AG160" s="884" t="str">
        <f t="shared" si="43"/>
        <v>NC</v>
      </c>
      <c r="AH160" s="884" t="str">
        <f t="shared" si="44"/>
        <v>NC</v>
      </c>
      <c r="AI160" s="884" t="str">
        <f t="shared" si="45"/>
        <v>NC</v>
      </c>
      <c r="AJ160" s="884">
        <f t="shared" si="46"/>
        <v>0.04</v>
      </c>
      <c r="AK160" s="884">
        <f t="shared" si="47"/>
        <v>0.03</v>
      </c>
      <c r="AL160" s="884">
        <f t="shared" si="48"/>
        <v>0.01</v>
      </c>
      <c r="AM160" s="884">
        <f t="shared" si="49"/>
        <v>0.05</v>
      </c>
      <c r="AN160" s="884">
        <f t="shared" si="50"/>
        <v>1.18</v>
      </c>
    </row>
    <row r="161" spans="1:40" x14ac:dyDescent="0.3">
      <c r="A161" s="846">
        <v>259</v>
      </c>
      <c r="B161" s="851" t="s">
        <v>923</v>
      </c>
      <c r="C161" s="851" t="s">
        <v>1526</v>
      </c>
      <c r="D161" s="846" t="s">
        <v>1527</v>
      </c>
      <c r="E161" s="873" t="s">
        <v>925</v>
      </c>
      <c r="F161" s="884">
        <v>4.9896008510034152E-2</v>
      </c>
      <c r="G161" s="884">
        <v>8.3209351220007202E-5</v>
      </c>
      <c r="H161" s="884">
        <v>5.0718261205689862E-2</v>
      </c>
      <c r="I161" s="884">
        <v>5.1016375711788749E-2</v>
      </c>
      <c r="J161" s="884">
        <v>0.34563686900335566</v>
      </c>
      <c r="K161" s="884">
        <v>6.5622410417109167E-3</v>
      </c>
      <c r="L161" s="884">
        <v>0</v>
      </c>
      <c r="M161" s="884">
        <v>0</v>
      </c>
      <c r="N161" s="884">
        <v>0.3188695293173931</v>
      </c>
      <c r="O161" s="884">
        <v>0</v>
      </c>
      <c r="P161" s="884">
        <v>0</v>
      </c>
      <c r="Q161" s="884">
        <v>0</v>
      </c>
      <c r="R161" s="884">
        <v>1.0693776462245829E-2</v>
      </c>
      <c r="S161" s="884">
        <v>8.4107047499980894E-3</v>
      </c>
      <c r="T161" s="884">
        <v>0</v>
      </c>
      <c r="U161" s="884">
        <v>1.5138586856254056E-2</v>
      </c>
      <c r="V161" s="884">
        <v>0.32634251105051559</v>
      </c>
      <c r="W161" s="899"/>
      <c r="X161" s="884">
        <f t="shared" si="34"/>
        <v>0.05</v>
      </c>
      <c r="Y161" s="884">
        <f t="shared" si="35"/>
        <v>0.01</v>
      </c>
      <c r="Z161" s="884">
        <f t="shared" si="36"/>
        <v>0.05</v>
      </c>
      <c r="AA161" s="884">
        <f t="shared" si="37"/>
        <v>0.05</v>
      </c>
      <c r="AB161" s="884">
        <f t="shared" si="38"/>
        <v>0.35</v>
      </c>
      <c r="AC161" s="884">
        <f t="shared" si="39"/>
        <v>0.01</v>
      </c>
      <c r="AD161" s="884" t="str">
        <f t="shared" si="40"/>
        <v>NC</v>
      </c>
      <c r="AE161" s="884" t="str">
        <f t="shared" si="41"/>
        <v>NC</v>
      </c>
      <c r="AF161" s="884">
        <f t="shared" si="42"/>
        <v>0.32</v>
      </c>
      <c r="AG161" s="884" t="str">
        <f t="shared" si="43"/>
        <v>NC</v>
      </c>
      <c r="AH161" s="884" t="str">
        <f t="shared" si="44"/>
        <v>NC</v>
      </c>
      <c r="AI161" s="884" t="str">
        <f t="shared" si="45"/>
        <v>NC</v>
      </c>
      <c r="AJ161" s="884">
        <f t="shared" si="46"/>
        <v>0.01</v>
      </c>
      <c r="AK161" s="884">
        <f t="shared" si="47"/>
        <v>0.01</v>
      </c>
      <c r="AL161" s="884" t="str">
        <f t="shared" si="48"/>
        <v>NC</v>
      </c>
      <c r="AM161" s="884">
        <f t="shared" si="49"/>
        <v>0.02</v>
      </c>
      <c r="AN161" s="884">
        <f t="shared" si="50"/>
        <v>0.33</v>
      </c>
    </row>
    <row r="162" spans="1:40" x14ac:dyDescent="0.3">
      <c r="A162" s="846">
        <v>261</v>
      </c>
      <c r="B162" s="851" t="s">
        <v>923</v>
      </c>
      <c r="C162" s="851" t="s">
        <v>1528</v>
      </c>
      <c r="D162" s="846" t="s">
        <v>1529</v>
      </c>
      <c r="E162" s="873" t="s">
        <v>925</v>
      </c>
      <c r="F162" s="884">
        <v>3.6562318322614161E-2</v>
      </c>
      <c r="G162" s="884">
        <v>6.0973349924619534E-5</v>
      </c>
      <c r="H162" s="884">
        <v>3.7164840762743734E-2</v>
      </c>
      <c r="I162" s="884">
        <v>3.738329024986823E-2</v>
      </c>
      <c r="J162" s="884">
        <v>0</v>
      </c>
      <c r="K162" s="884">
        <v>4.8086160204279128E-3</v>
      </c>
      <c r="L162" s="884">
        <v>0</v>
      </c>
      <c r="M162" s="884">
        <v>0</v>
      </c>
      <c r="N162" s="884">
        <v>0.5475616122834126</v>
      </c>
      <c r="O162" s="884">
        <v>0</v>
      </c>
      <c r="P162" s="884">
        <v>0</v>
      </c>
      <c r="Q162" s="884">
        <v>0</v>
      </c>
      <c r="R162" s="884">
        <v>7.8360829003963767E-3</v>
      </c>
      <c r="S162" s="884">
        <v>6.1631155190522207E-3</v>
      </c>
      <c r="T162" s="884">
        <v>0</v>
      </c>
      <c r="U162" s="884">
        <v>1.1093108409294778E-2</v>
      </c>
      <c r="V162" s="884">
        <v>0.23913413372195241</v>
      </c>
      <c r="W162" s="899"/>
      <c r="X162" s="884">
        <f t="shared" si="34"/>
        <v>0.04</v>
      </c>
      <c r="Y162" s="884">
        <f t="shared" si="35"/>
        <v>0.01</v>
      </c>
      <c r="Z162" s="884">
        <f t="shared" si="36"/>
        <v>0.04</v>
      </c>
      <c r="AA162" s="884">
        <f t="shared" si="37"/>
        <v>0.04</v>
      </c>
      <c r="AB162" s="884" t="str">
        <f t="shared" si="38"/>
        <v>NC</v>
      </c>
      <c r="AC162" s="884">
        <f t="shared" si="39"/>
        <v>0.01</v>
      </c>
      <c r="AD162" s="884" t="str">
        <f t="shared" si="40"/>
        <v>NC</v>
      </c>
      <c r="AE162" s="884" t="str">
        <f t="shared" si="41"/>
        <v>NC</v>
      </c>
      <c r="AF162" s="884">
        <f t="shared" si="42"/>
        <v>0.55000000000000004</v>
      </c>
      <c r="AG162" s="884" t="str">
        <f t="shared" si="43"/>
        <v>NC</v>
      </c>
      <c r="AH162" s="884" t="str">
        <f t="shared" si="44"/>
        <v>NC</v>
      </c>
      <c r="AI162" s="884" t="str">
        <f t="shared" si="45"/>
        <v>NC</v>
      </c>
      <c r="AJ162" s="884">
        <f t="shared" si="46"/>
        <v>0.01</v>
      </c>
      <c r="AK162" s="884">
        <f t="shared" si="47"/>
        <v>0.01</v>
      </c>
      <c r="AL162" s="884" t="str">
        <f t="shared" si="48"/>
        <v>NC</v>
      </c>
      <c r="AM162" s="884">
        <f t="shared" si="49"/>
        <v>0.01</v>
      </c>
      <c r="AN162" s="884">
        <f t="shared" si="50"/>
        <v>0.24</v>
      </c>
    </row>
    <row r="163" spans="1:40" ht="39" x14ac:dyDescent="0.3">
      <c r="A163" s="145">
        <v>265</v>
      </c>
      <c r="B163" s="146" t="s">
        <v>923</v>
      </c>
      <c r="C163" s="146" t="s">
        <v>63</v>
      </c>
      <c r="D163" s="145" t="s">
        <v>1575</v>
      </c>
      <c r="E163" s="150" t="s">
        <v>925</v>
      </c>
      <c r="F163" s="150">
        <v>0.60893590370407069</v>
      </c>
      <c r="G163" s="150">
        <v>1.5597488866701046</v>
      </c>
      <c r="H163" s="150">
        <v>7.8907263865046078</v>
      </c>
      <c r="I163" s="150">
        <v>9.3580797684762089</v>
      </c>
      <c r="J163" s="150">
        <v>8.7590798848361153</v>
      </c>
      <c r="K163" s="150">
        <v>1.2976158425085911</v>
      </c>
      <c r="L163" s="150">
        <v>13.130707272791827</v>
      </c>
      <c r="M163" s="150">
        <v>11.128417348327138</v>
      </c>
      <c r="N163" s="150">
        <v>6.9357183797711759</v>
      </c>
      <c r="O163" s="150">
        <v>14.357746927733103</v>
      </c>
      <c r="P163" s="150">
        <v>36.740656942186725</v>
      </c>
      <c r="Q163" s="150">
        <v>18.809918556473793</v>
      </c>
      <c r="R163" s="150">
        <v>8.5118548523015818</v>
      </c>
      <c r="S163" s="150">
        <v>6.2683905436743395</v>
      </c>
      <c r="T163" s="150">
        <v>6.8867167561435965</v>
      </c>
      <c r="U163" s="150">
        <v>0.17623543207553999</v>
      </c>
      <c r="V163" s="150">
        <v>24.936896433541119</v>
      </c>
      <c r="W163" s="899"/>
      <c r="X163" s="150">
        <f t="shared" si="34"/>
        <v>0.61</v>
      </c>
      <c r="Y163" s="150">
        <f t="shared" si="35"/>
        <v>1.56</v>
      </c>
      <c r="Z163" s="150">
        <f t="shared" si="36"/>
        <v>7.89</v>
      </c>
      <c r="AA163" s="150">
        <f t="shared" si="37"/>
        <v>9.36</v>
      </c>
      <c r="AB163" s="150">
        <f t="shared" si="38"/>
        <v>8.76</v>
      </c>
      <c r="AC163" s="150">
        <f t="shared" si="39"/>
        <v>1.3</v>
      </c>
      <c r="AD163" s="150">
        <f t="shared" si="40"/>
        <v>13.13</v>
      </c>
      <c r="AE163" s="150">
        <f t="shared" si="41"/>
        <v>11.13</v>
      </c>
      <c r="AF163" s="150">
        <f t="shared" si="42"/>
        <v>6.94</v>
      </c>
      <c r="AG163" s="150">
        <f t="shared" si="43"/>
        <v>14.36</v>
      </c>
      <c r="AH163" s="150">
        <f t="shared" si="44"/>
        <v>36.74</v>
      </c>
      <c r="AI163" s="150">
        <f t="shared" si="45"/>
        <v>18.809999999999999</v>
      </c>
      <c r="AJ163" s="150">
        <f t="shared" si="46"/>
        <v>8.51</v>
      </c>
      <c r="AK163" s="150">
        <f t="shared" si="47"/>
        <v>6.27</v>
      </c>
      <c r="AL163" s="150">
        <f t="shared" si="48"/>
        <v>6.89</v>
      </c>
      <c r="AM163" s="150">
        <f t="shared" si="49"/>
        <v>0.18</v>
      </c>
      <c r="AN163" s="150">
        <f t="shared" si="50"/>
        <v>24.94</v>
      </c>
    </row>
    <row r="164" spans="1:40" ht="39" x14ac:dyDescent="0.3">
      <c r="A164" s="145">
        <v>266</v>
      </c>
      <c r="B164" s="146" t="s">
        <v>923</v>
      </c>
      <c r="C164" s="146" t="s">
        <v>63</v>
      </c>
      <c r="D164" s="145" t="s">
        <v>1577</v>
      </c>
      <c r="E164" s="150" t="s">
        <v>925</v>
      </c>
      <c r="F164" s="150">
        <v>0.32415679930747682</v>
      </c>
      <c r="G164" s="150">
        <v>1.5589486256701952</v>
      </c>
      <c r="H164" s="150">
        <v>7.8236446411541376</v>
      </c>
      <c r="I164" s="150">
        <v>9.3330871672764921</v>
      </c>
      <c r="J164" s="150">
        <v>8.7118701665864595</v>
      </c>
      <c r="K164" s="150">
        <v>1.2734786250953292</v>
      </c>
      <c r="L164" s="150">
        <v>13.005053746251768</v>
      </c>
      <c r="M164" s="150">
        <v>11.073128871391337</v>
      </c>
      <c r="N164" s="150">
        <v>6.7156020662937559</v>
      </c>
      <c r="O164" s="150">
        <v>14.2704497374424</v>
      </c>
      <c r="P164" s="150">
        <v>36.269295413492372</v>
      </c>
      <c r="Q164" s="150">
        <v>18.809918556473793</v>
      </c>
      <c r="R164" s="150">
        <v>8.4766443506626938</v>
      </c>
      <c r="S164" s="150">
        <v>6.267704139924466</v>
      </c>
      <c r="T164" s="150">
        <v>6.8389956798625189</v>
      </c>
      <c r="U164" s="150">
        <v>0.17623543207553999</v>
      </c>
      <c r="V164" s="150">
        <v>24.936896433541119</v>
      </c>
      <c r="W164" s="899"/>
      <c r="X164" s="150">
        <f t="shared" si="34"/>
        <v>0.32</v>
      </c>
      <c r="Y164" s="150">
        <f t="shared" si="35"/>
        <v>1.56</v>
      </c>
      <c r="Z164" s="150">
        <f t="shared" si="36"/>
        <v>7.82</v>
      </c>
      <c r="AA164" s="150">
        <f t="shared" si="37"/>
        <v>9.33</v>
      </c>
      <c r="AB164" s="150">
        <f t="shared" si="38"/>
        <v>8.7100000000000009</v>
      </c>
      <c r="AC164" s="150">
        <f t="shared" si="39"/>
        <v>1.27</v>
      </c>
      <c r="AD164" s="150">
        <f t="shared" si="40"/>
        <v>13.01</v>
      </c>
      <c r="AE164" s="150">
        <f t="shared" si="41"/>
        <v>11.07</v>
      </c>
      <c r="AF164" s="150">
        <f t="shared" si="42"/>
        <v>6.72</v>
      </c>
      <c r="AG164" s="150">
        <f t="shared" si="43"/>
        <v>14.27</v>
      </c>
      <c r="AH164" s="150">
        <f t="shared" si="44"/>
        <v>36.270000000000003</v>
      </c>
      <c r="AI164" s="150">
        <f t="shared" si="45"/>
        <v>18.809999999999999</v>
      </c>
      <c r="AJ164" s="150">
        <f t="shared" si="46"/>
        <v>8.48</v>
      </c>
      <c r="AK164" s="150">
        <f t="shared" si="47"/>
        <v>6.27</v>
      </c>
      <c r="AL164" s="150">
        <f t="shared" si="48"/>
        <v>6.84</v>
      </c>
      <c r="AM164" s="150">
        <f t="shared" si="49"/>
        <v>0.18</v>
      </c>
      <c r="AN164" s="150">
        <f t="shared" si="50"/>
        <v>24.94</v>
      </c>
    </row>
    <row r="165" spans="1:40" ht="39" x14ac:dyDescent="0.3">
      <c r="A165" s="145">
        <v>267</v>
      </c>
      <c r="B165" s="146" t="s">
        <v>923</v>
      </c>
      <c r="C165" s="146" t="s">
        <v>63</v>
      </c>
      <c r="D165" s="145" t="s">
        <v>1580</v>
      </c>
      <c r="E165" s="150" t="s">
        <v>925</v>
      </c>
      <c r="F165" s="150">
        <v>0.36466345728547722</v>
      </c>
      <c r="G165" s="150">
        <v>1.0854814589758122</v>
      </c>
      <c r="H165" s="150">
        <v>7.4200029664402773</v>
      </c>
      <c r="I165" s="150">
        <v>5.203077228372103</v>
      </c>
      <c r="J165" s="150">
        <v>7.5546944345391376</v>
      </c>
      <c r="K165" s="150">
        <v>0.95589369461117901</v>
      </c>
      <c r="L165" s="150">
        <v>8.3847320012829325</v>
      </c>
      <c r="M165" s="150">
        <v>5.851645763329862</v>
      </c>
      <c r="N165" s="150">
        <v>4.9745581484057304</v>
      </c>
      <c r="O165" s="150">
        <v>10.584139424445</v>
      </c>
      <c r="P165" s="150">
        <v>29.809745481523382</v>
      </c>
      <c r="Q165" s="150">
        <v>18.346081110737877</v>
      </c>
      <c r="R165" s="150">
        <v>6.960979039866074</v>
      </c>
      <c r="S165" s="150">
        <v>6.1753411879117266</v>
      </c>
      <c r="T165" s="150">
        <v>3.183545294497514</v>
      </c>
      <c r="U165" s="150">
        <v>0.17451008693253381</v>
      </c>
      <c r="V165" s="150">
        <v>24.936896433541119</v>
      </c>
      <c r="W165" s="899"/>
      <c r="X165" s="150">
        <f t="shared" si="34"/>
        <v>0.36</v>
      </c>
      <c r="Y165" s="150">
        <f t="shared" si="35"/>
        <v>1.0900000000000001</v>
      </c>
      <c r="Z165" s="150">
        <f t="shared" si="36"/>
        <v>7.42</v>
      </c>
      <c r="AA165" s="150">
        <f t="shared" si="37"/>
        <v>5.2</v>
      </c>
      <c r="AB165" s="150">
        <f t="shared" si="38"/>
        <v>7.55</v>
      </c>
      <c r="AC165" s="150">
        <f t="shared" si="39"/>
        <v>0.96</v>
      </c>
      <c r="AD165" s="150">
        <f t="shared" si="40"/>
        <v>8.3800000000000008</v>
      </c>
      <c r="AE165" s="150">
        <f t="shared" si="41"/>
        <v>5.85</v>
      </c>
      <c r="AF165" s="150">
        <f t="shared" si="42"/>
        <v>4.97</v>
      </c>
      <c r="AG165" s="150">
        <f t="shared" si="43"/>
        <v>10.58</v>
      </c>
      <c r="AH165" s="150">
        <f t="shared" si="44"/>
        <v>29.81</v>
      </c>
      <c r="AI165" s="150">
        <f t="shared" si="45"/>
        <v>18.350000000000001</v>
      </c>
      <c r="AJ165" s="150">
        <f t="shared" si="46"/>
        <v>6.96</v>
      </c>
      <c r="AK165" s="150">
        <f t="shared" si="47"/>
        <v>6.18</v>
      </c>
      <c r="AL165" s="150">
        <f t="shared" si="48"/>
        <v>3.18</v>
      </c>
      <c r="AM165" s="150">
        <f t="shared" si="49"/>
        <v>0.17</v>
      </c>
      <c r="AN165" s="150">
        <f t="shared" si="50"/>
        <v>24.94</v>
      </c>
    </row>
    <row r="166" spans="1:40" ht="39" x14ac:dyDescent="0.3">
      <c r="A166" s="145">
        <v>268</v>
      </c>
      <c r="B166" s="146" t="s">
        <v>923</v>
      </c>
      <c r="C166" s="146" t="s">
        <v>63</v>
      </c>
      <c r="D166" s="145" t="s">
        <v>1576</v>
      </c>
      <c r="E166" s="150" t="s">
        <v>925</v>
      </c>
      <c r="F166" s="150">
        <v>0.54328672631975217</v>
      </c>
      <c r="G166" s="150">
        <v>0.57796179097952383</v>
      </c>
      <c r="H166" s="150">
        <v>7.6907571597576458</v>
      </c>
      <c r="I166" s="150">
        <v>6.0184327729867952</v>
      </c>
      <c r="J166" s="150">
        <v>8.2597452046439024</v>
      </c>
      <c r="K166" s="150">
        <v>0.82260956210954217</v>
      </c>
      <c r="L166" s="150">
        <v>8.1651007370969531</v>
      </c>
      <c r="M166" s="150">
        <v>7.5260461457770385</v>
      </c>
      <c r="N166" s="150">
        <v>5.9533768221017942</v>
      </c>
      <c r="O166" s="150">
        <v>7.6131009239507632</v>
      </c>
      <c r="P166" s="150">
        <v>8.1719446775103197</v>
      </c>
      <c r="Q166" s="150">
        <v>16.180961558376243</v>
      </c>
      <c r="R166" s="150">
        <v>7.6751182981839037</v>
      </c>
      <c r="S166" s="150">
        <v>6.1478210366184083</v>
      </c>
      <c r="T166" s="150">
        <v>4.7948997291013935</v>
      </c>
      <c r="U166" s="150">
        <v>0.14798809919093756</v>
      </c>
      <c r="V166" s="150">
        <v>24.936896433541119</v>
      </c>
      <c r="W166" s="899"/>
      <c r="X166" s="150">
        <f t="shared" si="34"/>
        <v>0.54</v>
      </c>
      <c r="Y166" s="150">
        <f t="shared" si="35"/>
        <v>0.57999999999999996</v>
      </c>
      <c r="Z166" s="150">
        <f t="shared" si="36"/>
        <v>7.69</v>
      </c>
      <c r="AA166" s="150">
        <f t="shared" si="37"/>
        <v>6.02</v>
      </c>
      <c r="AB166" s="150">
        <f t="shared" si="38"/>
        <v>8.26</v>
      </c>
      <c r="AC166" s="150">
        <f t="shared" si="39"/>
        <v>0.82</v>
      </c>
      <c r="AD166" s="150">
        <f t="shared" si="40"/>
        <v>8.17</v>
      </c>
      <c r="AE166" s="150">
        <f t="shared" si="41"/>
        <v>7.53</v>
      </c>
      <c r="AF166" s="150">
        <f t="shared" si="42"/>
        <v>5.95</v>
      </c>
      <c r="AG166" s="150">
        <f t="shared" si="43"/>
        <v>7.61</v>
      </c>
      <c r="AH166" s="150">
        <f t="shared" si="44"/>
        <v>8.17</v>
      </c>
      <c r="AI166" s="150">
        <f t="shared" si="45"/>
        <v>16.18</v>
      </c>
      <c r="AJ166" s="150">
        <f t="shared" si="46"/>
        <v>7.68</v>
      </c>
      <c r="AK166" s="150">
        <f t="shared" si="47"/>
        <v>6.15</v>
      </c>
      <c r="AL166" s="150">
        <f t="shared" si="48"/>
        <v>4.79</v>
      </c>
      <c r="AM166" s="150">
        <f t="shared" si="49"/>
        <v>0.15</v>
      </c>
      <c r="AN166" s="150">
        <f t="shared" si="50"/>
        <v>24.94</v>
      </c>
    </row>
    <row r="167" spans="1:40" ht="39" x14ac:dyDescent="0.3">
      <c r="A167" s="145">
        <v>269</v>
      </c>
      <c r="B167" s="146" t="s">
        <v>923</v>
      </c>
      <c r="C167" s="146" t="s">
        <v>63</v>
      </c>
      <c r="D167" s="145" t="s">
        <v>1578</v>
      </c>
      <c r="E167" s="150" t="s">
        <v>925</v>
      </c>
      <c r="F167" s="150">
        <v>0.25850762192315824</v>
      </c>
      <c r="G167" s="150">
        <v>0.57716152997961456</v>
      </c>
      <c r="H167" s="150">
        <v>7.6236754144071757</v>
      </c>
      <c r="I167" s="150">
        <v>5.9934401717870784</v>
      </c>
      <c r="J167" s="150">
        <v>8.2125354863942466</v>
      </c>
      <c r="K167" s="150">
        <v>0.79847234469628015</v>
      </c>
      <c r="L167" s="150">
        <v>8.0394472105568937</v>
      </c>
      <c r="M167" s="150">
        <v>7.4707576688412374</v>
      </c>
      <c r="N167" s="150">
        <v>5.7332605086243742</v>
      </c>
      <c r="O167" s="150">
        <v>7.5258037336600596</v>
      </c>
      <c r="P167" s="150">
        <v>7.7005831488159666</v>
      </c>
      <c r="Q167" s="150">
        <v>16.180961558376243</v>
      </c>
      <c r="R167" s="150">
        <v>7.6399077965450166</v>
      </c>
      <c r="S167" s="150">
        <v>6.1471346328685348</v>
      </c>
      <c r="T167" s="150">
        <v>4.7471786528203159</v>
      </c>
      <c r="U167" s="150">
        <v>0.14798809919093756</v>
      </c>
      <c r="V167" s="150">
        <v>24.936896433541119</v>
      </c>
      <c r="W167" s="899"/>
      <c r="X167" s="150">
        <f t="shared" si="34"/>
        <v>0.26</v>
      </c>
      <c r="Y167" s="150">
        <f t="shared" si="35"/>
        <v>0.57999999999999996</v>
      </c>
      <c r="Z167" s="150">
        <f t="shared" si="36"/>
        <v>7.62</v>
      </c>
      <c r="AA167" s="150">
        <f t="shared" si="37"/>
        <v>5.99</v>
      </c>
      <c r="AB167" s="150">
        <f t="shared" si="38"/>
        <v>8.2100000000000009</v>
      </c>
      <c r="AC167" s="150">
        <f t="shared" si="39"/>
        <v>0.8</v>
      </c>
      <c r="AD167" s="150">
        <f t="shared" si="40"/>
        <v>8.0399999999999991</v>
      </c>
      <c r="AE167" s="150">
        <f t="shared" si="41"/>
        <v>7.47</v>
      </c>
      <c r="AF167" s="150">
        <f t="shared" si="42"/>
        <v>5.73</v>
      </c>
      <c r="AG167" s="150">
        <f t="shared" si="43"/>
        <v>7.53</v>
      </c>
      <c r="AH167" s="150">
        <f t="shared" si="44"/>
        <v>7.7</v>
      </c>
      <c r="AI167" s="150">
        <f t="shared" si="45"/>
        <v>16.18</v>
      </c>
      <c r="AJ167" s="150">
        <f t="shared" si="46"/>
        <v>7.64</v>
      </c>
      <c r="AK167" s="150">
        <f t="shared" si="47"/>
        <v>6.15</v>
      </c>
      <c r="AL167" s="150">
        <f t="shared" si="48"/>
        <v>4.75</v>
      </c>
      <c r="AM167" s="150">
        <f t="shared" si="49"/>
        <v>0.15</v>
      </c>
      <c r="AN167" s="150">
        <f t="shared" si="50"/>
        <v>24.94</v>
      </c>
    </row>
    <row r="168" spans="1:40" ht="39" x14ac:dyDescent="0.3">
      <c r="A168" s="145">
        <v>270</v>
      </c>
      <c r="B168" s="146" t="s">
        <v>923</v>
      </c>
      <c r="C168" s="146" t="s">
        <v>63</v>
      </c>
      <c r="D168" s="145" t="s">
        <v>1581</v>
      </c>
      <c r="E168" s="150" t="s">
        <v>925</v>
      </c>
      <c r="F168" s="150">
        <v>7.9884352888883292E-2</v>
      </c>
      <c r="G168" s="150">
        <v>1.0846811979759028</v>
      </c>
      <c r="H168" s="150">
        <v>7.3529212210898072</v>
      </c>
      <c r="I168" s="150">
        <v>5.1780846271723862</v>
      </c>
      <c r="J168" s="150">
        <v>7.5074847162894818</v>
      </c>
      <c r="K168" s="150">
        <v>0.93175647719791699</v>
      </c>
      <c r="L168" s="150">
        <v>8.2590784747428732</v>
      </c>
      <c r="M168" s="150">
        <v>5.7963572863940609</v>
      </c>
      <c r="N168" s="150">
        <v>4.7544418349283104</v>
      </c>
      <c r="O168" s="150">
        <v>10.496842234154297</v>
      </c>
      <c r="P168" s="150">
        <v>29.33838395282903</v>
      </c>
      <c r="Q168" s="150">
        <v>18.346081110737877</v>
      </c>
      <c r="R168" s="150">
        <v>6.925768538227187</v>
      </c>
      <c r="S168" s="150">
        <v>6.1746547841618531</v>
      </c>
      <c r="T168" s="150">
        <v>3.1358242182164364</v>
      </c>
      <c r="U168" s="150">
        <v>0.17451008693253381</v>
      </c>
      <c r="V168" s="150">
        <v>24.936896433541119</v>
      </c>
      <c r="W168" s="899"/>
      <c r="X168" s="150">
        <f t="shared" si="34"/>
        <v>0.08</v>
      </c>
      <c r="Y168" s="150">
        <f t="shared" si="35"/>
        <v>1.08</v>
      </c>
      <c r="Z168" s="150">
        <f t="shared" si="36"/>
        <v>7.35</v>
      </c>
      <c r="AA168" s="150">
        <f t="shared" si="37"/>
        <v>5.18</v>
      </c>
      <c r="AB168" s="150">
        <f t="shared" si="38"/>
        <v>7.51</v>
      </c>
      <c r="AC168" s="150">
        <f t="shared" si="39"/>
        <v>0.93</v>
      </c>
      <c r="AD168" s="150">
        <f t="shared" si="40"/>
        <v>8.26</v>
      </c>
      <c r="AE168" s="150">
        <f t="shared" si="41"/>
        <v>5.8</v>
      </c>
      <c r="AF168" s="150">
        <f t="shared" si="42"/>
        <v>4.75</v>
      </c>
      <c r="AG168" s="150">
        <f t="shared" si="43"/>
        <v>10.5</v>
      </c>
      <c r="AH168" s="150">
        <f t="shared" si="44"/>
        <v>29.34</v>
      </c>
      <c r="AI168" s="150">
        <f t="shared" si="45"/>
        <v>18.350000000000001</v>
      </c>
      <c r="AJ168" s="150">
        <f t="shared" si="46"/>
        <v>6.93</v>
      </c>
      <c r="AK168" s="150">
        <f t="shared" si="47"/>
        <v>6.17</v>
      </c>
      <c r="AL168" s="150">
        <f t="shared" si="48"/>
        <v>3.14</v>
      </c>
      <c r="AM168" s="150">
        <f t="shared" si="49"/>
        <v>0.17</v>
      </c>
      <c r="AN168" s="150">
        <f t="shared" si="50"/>
        <v>24.94</v>
      </c>
    </row>
    <row r="169" spans="1:40" ht="39" x14ac:dyDescent="0.3">
      <c r="A169" s="145">
        <v>271</v>
      </c>
      <c r="B169" s="146" t="s">
        <v>923</v>
      </c>
      <c r="C169" s="146" t="s">
        <v>63</v>
      </c>
      <c r="D169" s="145" t="s">
        <v>1579</v>
      </c>
      <c r="E169" s="150" t="s">
        <v>925</v>
      </c>
      <c r="F169" s="151">
        <v>0.36466345728547722</v>
      </c>
      <c r="G169" s="151">
        <v>1.0854814589758122</v>
      </c>
      <c r="H169" s="151">
        <v>7.4200029664402773</v>
      </c>
      <c r="I169" s="151">
        <v>5.203077228372103</v>
      </c>
      <c r="J169" s="151">
        <v>7.5546944345391376</v>
      </c>
      <c r="K169" s="151">
        <v>0.95589369461117901</v>
      </c>
      <c r="L169" s="151">
        <v>8.3847320012829325</v>
      </c>
      <c r="M169" s="151">
        <v>5.851645763329862</v>
      </c>
      <c r="N169" s="151">
        <v>4.9745581484057304</v>
      </c>
      <c r="O169" s="151">
        <v>10.584139424445</v>
      </c>
      <c r="P169" s="151">
        <v>29.809745481523382</v>
      </c>
      <c r="Q169" s="151">
        <v>18.346081110737877</v>
      </c>
      <c r="R169" s="151">
        <v>6.960979039866074</v>
      </c>
      <c r="S169" s="151">
        <v>6.1753411879117266</v>
      </c>
      <c r="T169" s="151">
        <v>3.183545294497514</v>
      </c>
      <c r="U169" s="151">
        <v>0.17451008693253381</v>
      </c>
      <c r="V169" s="151">
        <v>24.936896433541119</v>
      </c>
      <c r="W169" s="899"/>
      <c r="X169" s="151">
        <f t="shared" si="34"/>
        <v>0.36</v>
      </c>
      <c r="Y169" s="151">
        <f t="shared" si="35"/>
        <v>1.0900000000000001</v>
      </c>
      <c r="Z169" s="151">
        <f t="shared" si="36"/>
        <v>7.42</v>
      </c>
      <c r="AA169" s="151">
        <f t="shared" si="37"/>
        <v>5.2</v>
      </c>
      <c r="AB169" s="151">
        <f t="shared" si="38"/>
        <v>7.55</v>
      </c>
      <c r="AC169" s="151">
        <f t="shared" si="39"/>
        <v>0.96</v>
      </c>
      <c r="AD169" s="151">
        <f t="shared" si="40"/>
        <v>8.3800000000000008</v>
      </c>
      <c r="AE169" s="151">
        <f t="shared" si="41"/>
        <v>5.85</v>
      </c>
      <c r="AF169" s="151">
        <f t="shared" si="42"/>
        <v>4.97</v>
      </c>
      <c r="AG169" s="151">
        <f t="shared" si="43"/>
        <v>10.58</v>
      </c>
      <c r="AH169" s="151">
        <f t="shared" si="44"/>
        <v>29.81</v>
      </c>
      <c r="AI169" s="151">
        <f t="shared" si="45"/>
        <v>18.350000000000001</v>
      </c>
      <c r="AJ169" s="151">
        <f t="shared" si="46"/>
        <v>6.96</v>
      </c>
      <c r="AK169" s="151">
        <f t="shared" si="47"/>
        <v>6.18</v>
      </c>
      <c r="AL169" s="151">
        <f t="shared" si="48"/>
        <v>3.18</v>
      </c>
      <c r="AM169" s="151">
        <f t="shared" si="49"/>
        <v>0.17</v>
      </c>
      <c r="AN169" s="151">
        <f t="shared" si="50"/>
        <v>24.94</v>
      </c>
    </row>
    <row r="170" spans="1:40" x14ac:dyDescent="0.3">
      <c r="A170" s="165">
        <v>272</v>
      </c>
      <c r="B170" s="166" t="s">
        <v>923</v>
      </c>
      <c r="C170" s="166" t="s">
        <v>63</v>
      </c>
      <c r="D170" s="165" t="s">
        <v>1565</v>
      </c>
      <c r="E170" s="170" t="s">
        <v>925</v>
      </c>
      <c r="F170" s="170">
        <v>1.4235175504564695E-2</v>
      </c>
      <c r="G170" s="170">
        <v>0.10289410228532207</v>
      </c>
      <c r="H170" s="170">
        <v>7.1529519943428452</v>
      </c>
      <c r="I170" s="170">
        <v>1.8384376316829734</v>
      </c>
      <c r="J170" s="170">
        <v>7.0081500360972688</v>
      </c>
      <c r="K170" s="170">
        <v>0.45675019679886791</v>
      </c>
      <c r="L170" s="170">
        <v>3.2934719390479978</v>
      </c>
      <c r="M170" s="170">
        <v>2.1939860838439618</v>
      </c>
      <c r="N170" s="170">
        <v>3.7721002772589292</v>
      </c>
      <c r="O170" s="170">
        <v>3.7521962303719572</v>
      </c>
      <c r="P170" s="170">
        <v>0.76967168815262432</v>
      </c>
      <c r="Q170" s="170">
        <v>15.717124112640327</v>
      </c>
      <c r="R170" s="170">
        <v>6.0890319841095097</v>
      </c>
      <c r="S170" s="170">
        <v>6.0540852771059219</v>
      </c>
      <c r="T170" s="170">
        <v>1.0440071911742335</v>
      </c>
      <c r="U170" s="170">
        <v>0.14626275404793138</v>
      </c>
      <c r="V170" s="170">
        <v>24.936896433541119</v>
      </c>
      <c r="W170" s="899"/>
      <c r="X170" s="170">
        <f t="shared" si="34"/>
        <v>0.01</v>
      </c>
      <c r="Y170" s="170">
        <f t="shared" si="35"/>
        <v>0.1</v>
      </c>
      <c r="Z170" s="170">
        <f t="shared" si="36"/>
        <v>7.15</v>
      </c>
      <c r="AA170" s="170">
        <f t="shared" si="37"/>
        <v>1.84</v>
      </c>
      <c r="AB170" s="170">
        <f t="shared" si="38"/>
        <v>7.01</v>
      </c>
      <c r="AC170" s="170">
        <f t="shared" si="39"/>
        <v>0.46</v>
      </c>
      <c r="AD170" s="170">
        <f t="shared" si="40"/>
        <v>3.29</v>
      </c>
      <c r="AE170" s="170">
        <f t="shared" si="41"/>
        <v>2.19</v>
      </c>
      <c r="AF170" s="170">
        <f t="shared" si="42"/>
        <v>3.77</v>
      </c>
      <c r="AG170" s="170">
        <f t="shared" si="43"/>
        <v>3.75</v>
      </c>
      <c r="AH170" s="170">
        <f t="shared" si="44"/>
        <v>0.77</v>
      </c>
      <c r="AI170" s="170">
        <f t="shared" si="45"/>
        <v>15.72</v>
      </c>
      <c r="AJ170" s="170">
        <f t="shared" si="46"/>
        <v>6.09</v>
      </c>
      <c r="AK170" s="170">
        <f t="shared" si="47"/>
        <v>6.05</v>
      </c>
      <c r="AL170" s="170">
        <f t="shared" si="48"/>
        <v>1.04</v>
      </c>
      <c r="AM170" s="170">
        <f t="shared" si="49"/>
        <v>0.15</v>
      </c>
      <c r="AN170" s="170">
        <f t="shared" si="50"/>
        <v>24.94</v>
      </c>
    </row>
    <row r="171" spans="1:40" x14ac:dyDescent="0.3">
      <c r="A171" s="165">
        <v>273</v>
      </c>
      <c r="B171" s="166" t="s">
        <v>923</v>
      </c>
      <c r="C171" s="166" t="s">
        <v>275</v>
      </c>
      <c r="D171" s="165" t="s">
        <v>19</v>
      </c>
      <c r="E171" s="170" t="s">
        <v>926</v>
      </c>
      <c r="F171" s="170">
        <v>0.12702167213766866</v>
      </c>
      <c r="G171" s="170">
        <v>0.2466190624010321</v>
      </c>
      <c r="H171" s="170">
        <v>0.2447761784334517</v>
      </c>
      <c r="I171" s="170">
        <v>2.160601320854135</v>
      </c>
      <c r="J171" s="170">
        <v>0.62628043415442836</v>
      </c>
      <c r="K171" s="170">
        <v>0.17769551690665439</v>
      </c>
      <c r="L171" s="170">
        <v>2.4679071411846256</v>
      </c>
      <c r="M171" s="170">
        <v>2.7439212241985835</v>
      </c>
      <c r="N171" s="170">
        <v>1.0198033203100316</v>
      </c>
      <c r="O171" s="170">
        <v>1.9622759017098135</v>
      </c>
      <c r="P171" s="170">
        <v>3.6040739595449383</v>
      </c>
      <c r="Q171" s="170">
        <v>0.24119547178267547</v>
      </c>
      <c r="R171" s="170">
        <v>0.80645542246646351</v>
      </c>
      <c r="S171" s="170">
        <v>4.8385664996558594E-2</v>
      </c>
      <c r="T171" s="170">
        <v>1.9256491600559631</v>
      </c>
      <c r="U171" s="170">
        <v>8.9717947436321734E-4</v>
      </c>
      <c r="V171" s="170">
        <v>0</v>
      </c>
      <c r="W171" s="899"/>
      <c r="X171" s="170">
        <f t="shared" si="34"/>
        <v>0.13</v>
      </c>
      <c r="Y171" s="170">
        <f t="shared" si="35"/>
        <v>0.25</v>
      </c>
      <c r="Z171" s="170">
        <f t="shared" si="36"/>
        <v>0.24</v>
      </c>
      <c r="AA171" s="170">
        <f t="shared" si="37"/>
        <v>2.16</v>
      </c>
      <c r="AB171" s="170">
        <f t="shared" si="38"/>
        <v>0.63</v>
      </c>
      <c r="AC171" s="170">
        <f t="shared" si="39"/>
        <v>0.18</v>
      </c>
      <c r="AD171" s="170">
        <f t="shared" si="40"/>
        <v>2.4700000000000002</v>
      </c>
      <c r="AE171" s="170">
        <f t="shared" si="41"/>
        <v>2.74</v>
      </c>
      <c r="AF171" s="170">
        <f t="shared" si="42"/>
        <v>1.02</v>
      </c>
      <c r="AG171" s="170">
        <f t="shared" si="43"/>
        <v>1.96</v>
      </c>
      <c r="AH171" s="170">
        <f t="shared" si="44"/>
        <v>3.6</v>
      </c>
      <c r="AI171" s="170">
        <f t="shared" si="45"/>
        <v>0.24</v>
      </c>
      <c r="AJ171" s="170">
        <f t="shared" si="46"/>
        <v>0.81</v>
      </c>
      <c r="AK171" s="170">
        <f t="shared" si="47"/>
        <v>0.05</v>
      </c>
      <c r="AL171" s="170">
        <f t="shared" si="48"/>
        <v>1.93</v>
      </c>
      <c r="AM171" s="170">
        <f t="shared" si="49"/>
        <v>0.01</v>
      </c>
      <c r="AN171" s="170" t="str">
        <f t="shared" si="50"/>
        <v>NC</v>
      </c>
    </row>
    <row r="172" spans="1:40" ht="26" x14ac:dyDescent="0.3">
      <c r="A172" s="145">
        <v>274</v>
      </c>
      <c r="B172" s="146" t="s">
        <v>923</v>
      </c>
      <c r="C172" s="146" t="s">
        <v>18</v>
      </c>
      <c r="D172" s="145" t="s">
        <v>1566</v>
      </c>
      <c r="E172" s="150" t="s">
        <v>926</v>
      </c>
      <c r="F172" s="150">
        <v>3.8448025979730772E-2</v>
      </c>
      <c r="G172" s="150">
        <v>0.57499236495677031</v>
      </c>
      <c r="H172" s="150">
        <v>0.11711376031575926</v>
      </c>
      <c r="I172" s="150">
        <v>1.9558940349552336</v>
      </c>
      <c r="J172" s="150">
        <v>0.29243980688776489</v>
      </c>
      <c r="K172" s="150">
        <v>0.2781916626678152</v>
      </c>
      <c r="L172" s="150">
        <v>2.9081517346647119</v>
      </c>
      <c r="M172" s="150">
        <v>2.1097608089353486</v>
      </c>
      <c r="N172" s="150">
        <v>0.57531709055753311</v>
      </c>
      <c r="O172" s="150">
        <v>3.9500620588043085</v>
      </c>
      <c r="P172" s="150">
        <v>16.731521020126376</v>
      </c>
      <c r="Q172" s="150">
        <v>1.5396721023741853</v>
      </c>
      <c r="R172" s="150">
        <v>0.49004222219837612</v>
      </c>
      <c r="S172" s="150">
        <v>7.0612606651748983E-2</v>
      </c>
      <c r="T172" s="150">
        <v>1.2250912898685149</v>
      </c>
      <c r="U172" s="150">
        <v>1.6543302321176078E-2</v>
      </c>
      <c r="V172" s="150">
        <v>0</v>
      </c>
      <c r="W172" s="899"/>
      <c r="X172" s="150">
        <f t="shared" si="34"/>
        <v>0.04</v>
      </c>
      <c r="Y172" s="150">
        <f t="shared" si="35"/>
        <v>0.56999999999999995</v>
      </c>
      <c r="Z172" s="150">
        <f t="shared" si="36"/>
        <v>0.12</v>
      </c>
      <c r="AA172" s="150">
        <f t="shared" si="37"/>
        <v>1.96</v>
      </c>
      <c r="AB172" s="150">
        <f t="shared" si="38"/>
        <v>0.28999999999999998</v>
      </c>
      <c r="AC172" s="150">
        <f t="shared" si="39"/>
        <v>0.28000000000000003</v>
      </c>
      <c r="AD172" s="150">
        <f t="shared" si="40"/>
        <v>2.91</v>
      </c>
      <c r="AE172" s="150">
        <f t="shared" si="41"/>
        <v>2.11</v>
      </c>
      <c r="AF172" s="150">
        <f t="shared" si="42"/>
        <v>0.57999999999999996</v>
      </c>
      <c r="AG172" s="150">
        <f t="shared" si="43"/>
        <v>3.95</v>
      </c>
      <c r="AH172" s="150">
        <f t="shared" si="44"/>
        <v>16.73</v>
      </c>
      <c r="AI172" s="150">
        <f t="shared" si="45"/>
        <v>1.54</v>
      </c>
      <c r="AJ172" s="150">
        <f t="shared" si="46"/>
        <v>0.49</v>
      </c>
      <c r="AK172" s="150">
        <f t="shared" si="47"/>
        <v>7.0000000000000007E-2</v>
      </c>
      <c r="AL172" s="150">
        <f t="shared" si="48"/>
        <v>1.23</v>
      </c>
      <c r="AM172" s="150">
        <f t="shared" si="49"/>
        <v>0.02</v>
      </c>
      <c r="AN172" s="150" t="str">
        <f t="shared" si="50"/>
        <v>NC</v>
      </c>
    </row>
    <row r="173" spans="1:40" x14ac:dyDescent="0.3">
      <c r="A173" s="351">
        <v>277</v>
      </c>
      <c r="B173" s="352" t="s">
        <v>923</v>
      </c>
      <c r="C173" s="352" t="s">
        <v>275</v>
      </c>
      <c r="D173" s="351" t="s">
        <v>1572</v>
      </c>
      <c r="E173" s="355" t="s">
        <v>926</v>
      </c>
      <c r="F173" s="355">
        <v>5.5839040077763524E-2</v>
      </c>
      <c r="G173" s="355">
        <v>1.5691392155084042E-4</v>
      </c>
      <c r="H173" s="355">
        <v>1.3153283402052948E-2</v>
      </c>
      <c r="I173" s="355">
        <v>4.9005100391601997E-3</v>
      </c>
      <c r="J173" s="355">
        <v>9.2568074999324641E-3</v>
      </c>
      <c r="K173" s="355">
        <v>4.7327877280905831E-3</v>
      </c>
      <c r="L173" s="355">
        <v>2.4637946380403789E-2</v>
      </c>
      <c r="M173" s="355">
        <v>1.0840877830549291E-2</v>
      </c>
      <c r="N173" s="355">
        <v>4.3160061466160866E-2</v>
      </c>
      <c r="O173" s="355">
        <v>1.7117096135432129E-2</v>
      </c>
      <c r="P173" s="355">
        <v>9.2423829155755491E-2</v>
      </c>
      <c r="Q173" s="355">
        <v>0</v>
      </c>
      <c r="R173" s="355">
        <v>6.9040199291935979E-3</v>
      </c>
      <c r="S173" s="355">
        <v>1.3458897056340302E-4</v>
      </c>
      <c r="T173" s="355">
        <v>9.3570737806034764E-3</v>
      </c>
      <c r="U173" s="355">
        <v>0</v>
      </c>
      <c r="V173" s="355">
        <v>0</v>
      </c>
      <c r="W173" s="899"/>
      <c r="X173" s="355">
        <f t="shared" si="34"/>
        <v>0.06</v>
      </c>
      <c r="Y173" s="355">
        <f t="shared" si="35"/>
        <v>0.01</v>
      </c>
      <c r="Z173" s="355">
        <f t="shared" si="36"/>
        <v>0.01</v>
      </c>
      <c r="AA173" s="355">
        <f t="shared" si="37"/>
        <v>0.01</v>
      </c>
      <c r="AB173" s="355">
        <f t="shared" si="38"/>
        <v>0.01</v>
      </c>
      <c r="AC173" s="355">
        <f t="shared" si="39"/>
        <v>0.01</v>
      </c>
      <c r="AD173" s="355">
        <f t="shared" si="40"/>
        <v>0.02</v>
      </c>
      <c r="AE173" s="355">
        <f t="shared" si="41"/>
        <v>0.01</v>
      </c>
      <c r="AF173" s="355">
        <f t="shared" si="42"/>
        <v>0.04</v>
      </c>
      <c r="AG173" s="355">
        <f t="shared" si="43"/>
        <v>0.02</v>
      </c>
      <c r="AH173" s="355">
        <f t="shared" si="44"/>
        <v>0.09</v>
      </c>
      <c r="AI173" s="355" t="str">
        <f t="shared" si="45"/>
        <v>NC</v>
      </c>
      <c r="AJ173" s="355">
        <f t="shared" si="46"/>
        <v>0.01</v>
      </c>
      <c r="AK173" s="355">
        <f t="shared" si="47"/>
        <v>0.01</v>
      </c>
      <c r="AL173" s="355">
        <f t="shared" si="48"/>
        <v>0.01</v>
      </c>
      <c r="AM173" s="355" t="str">
        <f t="shared" si="49"/>
        <v>NC</v>
      </c>
      <c r="AN173" s="355" t="str">
        <f t="shared" si="50"/>
        <v>NC</v>
      </c>
    </row>
    <row r="174" spans="1:40" x14ac:dyDescent="0.3">
      <c r="A174" s="846">
        <v>279</v>
      </c>
      <c r="B174" s="851" t="s">
        <v>923</v>
      </c>
      <c r="C174" s="851" t="s">
        <v>1546</v>
      </c>
      <c r="D174" s="846" t="s">
        <v>1547</v>
      </c>
      <c r="E174" s="873" t="s">
        <v>925</v>
      </c>
      <c r="F174" s="884">
        <v>6.5645586243212789E-2</v>
      </c>
      <c r="G174" s="884">
        <v>1.0947422058131733E-4</v>
      </c>
      <c r="H174" s="884">
        <v>6.6727381397939961E-2</v>
      </c>
      <c r="I174" s="884">
        <v>6.711959516623231E-2</v>
      </c>
      <c r="J174" s="884">
        <v>0</v>
      </c>
      <c r="K174" s="884">
        <v>8.6335996228185993E-3</v>
      </c>
      <c r="L174" s="884">
        <v>0</v>
      </c>
      <c r="M174" s="884">
        <v>0</v>
      </c>
      <c r="N174" s="884">
        <v>0.98311607938687684</v>
      </c>
      <c r="O174" s="884">
        <v>0</v>
      </c>
      <c r="P174" s="884">
        <v>0</v>
      </c>
      <c r="Q174" s="884">
        <v>0</v>
      </c>
      <c r="R174" s="884">
        <v>1.4069246137731126E-2</v>
      </c>
      <c r="S174" s="884">
        <v>1.1065527294055312E-2</v>
      </c>
      <c r="T174" s="884">
        <v>0</v>
      </c>
      <c r="U174" s="884">
        <v>1.9917052260257299E-2</v>
      </c>
      <c r="V174" s="884">
        <v>0.42935188793077628</v>
      </c>
      <c r="W174" s="899"/>
      <c r="X174" s="884">
        <f t="shared" si="34"/>
        <v>7.0000000000000007E-2</v>
      </c>
      <c r="Y174" s="884">
        <f t="shared" si="35"/>
        <v>0.01</v>
      </c>
      <c r="Z174" s="884">
        <f t="shared" si="36"/>
        <v>7.0000000000000007E-2</v>
      </c>
      <c r="AA174" s="884">
        <f t="shared" si="37"/>
        <v>7.0000000000000007E-2</v>
      </c>
      <c r="AB174" s="884" t="str">
        <f t="shared" si="38"/>
        <v>NC</v>
      </c>
      <c r="AC174" s="884">
        <f t="shared" si="39"/>
        <v>0.01</v>
      </c>
      <c r="AD174" s="884" t="str">
        <f t="shared" si="40"/>
        <v>NC</v>
      </c>
      <c r="AE174" s="884" t="str">
        <f t="shared" si="41"/>
        <v>NC</v>
      </c>
      <c r="AF174" s="884">
        <f t="shared" si="42"/>
        <v>0.98</v>
      </c>
      <c r="AG174" s="884" t="str">
        <f t="shared" si="43"/>
        <v>NC</v>
      </c>
      <c r="AH174" s="884" t="str">
        <f t="shared" si="44"/>
        <v>NC</v>
      </c>
      <c r="AI174" s="884" t="str">
        <f t="shared" si="45"/>
        <v>NC</v>
      </c>
      <c r="AJ174" s="884">
        <f t="shared" si="46"/>
        <v>0.01</v>
      </c>
      <c r="AK174" s="884">
        <f t="shared" si="47"/>
        <v>0.01</v>
      </c>
      <c r="AL174" s="884" t="str">
        <f t="shared" si="48"/>
        <v>NC</v>
      </c>
      <c r="AM174" s="884">
        <f t="shared" si="49"/>
        <v>0.02</v>
      </c>
      <c r="AN174" s="884">
        <f t="shared" si="50"/>
        <v>0.43</v>
      </c>
    </row>
    <row r="175" spans="1:40" x14ac:dyDescent="0.3">
      <c r="A175" s="846">
        <v>283</v>
      </c>
      <c r="B175" s="851" t="s">
        <v>923</v>
      </c>
      <c r="C175" s="851" t="s">
        <v>1551</v>
      </c>
      <c r="D175" s="846" t="s">
        <v>3565</v>
      </c>
      <c r="E175" s="873" t="s">
        <v>925</v>
      </c>
      <c r="F175" s="884">
        <v>3.2545330178288374E-2</v>
      </c>
      <c r="G175" s="884">
        <v>5.4274397697196548E-5</v>
      </c>
      <c r="H175" s="884">
        <v>3.3081655352770439E-2</v>
      </c>
      <c r="I175" s="884">
        <v>3.3276104474486749E-2</v>
      </c>
      <c r="J175" s="884">
        <v>0.39326005191491409</v>
      </c>
      <c r="K175" s="884">
        <v>4.2803083410779749E-3</v>
      </c>
      <c r="L175" s="884">
        <v>0</v>
      </c>
      <c r="M175" s="884">
        <v>0</v>
      </c>
      <c r="N175" s="884">
        <v>0</v>
      </c>
      <c r="O175" s="884">
        <v>0</v>
      </c>
      <c r="P175" s="884">
        <v>0</v>
      </c>
      <c r="Q175" s="884">
        <v>0</v>
      </c>
      <c r="R175" s="884">
        <v>6.9751568554147821E-3</v>
      </c>
      <c r="S175" s="884">
        <v>5.4859931945405796E-3</v>
      </c>
      <c r="T175" s="884">
        <v>0</v>
      </c>
      <c r="U175" s="884">
        <v>9.874343106431132E-3</v>
      </c>
      <c r="V175" s="884">
        <v>0.21286121055584778</v>
      </c>
      <c r="W175" s="899"/>
      <c r="X175" s="884">
        <f t="shared" si="34"/>
        <v>0.03</v>
      </c>
      <c r="Y175" s="884">
        <f t="shared" si="35"/>
        <v>0.01</v>
      </c>
      <c r="Z175" s="884">
        <f t="shared" si="36"/>
        <v>0.03</v>
      </c>
      <c r="AA175" s="884">
        <f t="shared" si="37"/>
        <v>0.03</v>
      </c>
      <c r="AB175" s="884">
        <f t="shared" si="38"/>
        <v>0.39</v>
      </c>
      <c r="AC175" s="884">
        <f t="shared" si="39"/>
        <v>0.01</v>
      </c>
      <c r="AD175" s="884" t="str">
        <f t="shared" si="40"/>
        <v>NC</v>
      </c>
      <c r="AE175" s="884" t="str">
        <f t="shared" si="41"/>
        <v>NC</v>
      </c>
      <c r="AF175" s="884" t="str">
        <f t="shared" si="42"/>
        <v>NC</v>
      </c>
      <c r="AG175" s="884" t="str">
        <f t="shared" si="43"/>
        <v>NC</v>
      </c>
      <c r="AH175" s="884" t="str">
        <f t="shared" si="44"/>
        <v>NC</v>
      </c>
      <c r="AI175" s="884" t="str">
        <f t="shared" si="45"/>
        <v>NC</v>
      </c>
      <c r="AJ175" s="884">
        <f t="shared" si="46"/>
        <v>0.01</v>
      </c>
      <c r="AK175" s="884">
        <f t="shared" si="47"/>
        <v>0.01</v>
      </c>
      <c r="AL175" s="884" t="str">
        <f t="shared" si="48"/>
        <v>NC</v>
      </c>
      <c r="AM175" s="884">
        <f t="shared" si="49"/>
        <v>0.01</v>
      </c>
      <c r="AN175" s="884">
        <f t="shared" si="50"/>
        <v>0.21</v>
      </c>
    </row>
    <row r="176" spans="1:40" ht="26" x14ac:dyDescent="0.3">
      <c r="A176" s="138">
        <v>285</v>
      </c>
      <c r="B176" s="138" t="s">
        <v>923</v>
      </c>
      <c r="C176" s="139" t="s">
        <v>1783</v>
      </c>
      <c r="D176" s="138" t="s">
        <v>1784</v>
      </c>
      <c r="E176" s="141" t="s">
        <v>275</v>
      </c>
      <c r="F176" s="141" t="s">
        <v>275</v>
      </c>
      <c r="G176" s="142" t="s">
        <v>275</v>
      </c>
      <c r="H176" s="141" t="s">
        <v>275</v>
      </c>
      <c r="I176" s="141" t="s">
        <v>275</v>
      </c>
      <c r="J176" s="141" t="s">
        <v>275</v>
      </c>
      <c r="K176" s="141" t="s">
        <v>275</v>
      </c>
      <c r="L176" s="141" t="s">
        <v>275</v>
      </c>
      <c r="M176" s="141" t="s">
        <v>275</v>
      </c>
      <c r="N176" s="141" t="s">
        <v>275</v>
      </c>
      <c r="O176" s="141" t="s">
        <v>275</v>
      </c>
      <c r="P176" s="141" t="s">
        <v>275</v>
      </c>
      <c r="Q176" s="141" t="s">
        <v>275</v>
      </c>
      <c r="R176" s="141" t="s">
        <v>275</v>
      </c>
      <c r="S176" s="141" t="s">
        <v>275</v>
      </c>
      <c r="T176" s="141" t="s">
        <v>275</v>
      </c>
      <c r="U176" s="141" t="s">
        <v>275</v>
      </c>
      <c r="V176" s="141" t="s">
        <v>275</v>
      </c>
      <c r="W176" s="899"/>
      <c r="X176" s="141" t="str">
        <f t="shared" si="34"/>
        <v>-</v>
      </c>
      <c r="Y176" s="142" t="str">
        <f t="shared" si="35"/>
        <v>-</v>
      </c>
      <c r="Z176" s="141" t="str">
        <f t="shared" si="36"/>
        <v>-</v>
      </c>
      <c r="AA176" s="141" t="str">
        <f t="shared" si="37"/>
        <v>-</v>
      </c>
      <c r="AB176" s="141" t="str">
        <f t="shared" si="38"/>
        <v>-</v>
      </c>
      <c r="AC176" s="141" t="str">
        <f t="shared" si="39"/>
        <v>-</v>
      </c>
      <c r="AD176" s="141" t="str">
        <f t="shared" si="40"/>
        <v>-</v>
      </c>
      <c r="AE176" s="141" t="str">
        <f t="shared" si="41"/>
        <v>-</v>
      </c>
      <c r="AF176" s="141" t="str">
        <f t="shared" si="42"/>
        <v>-</v>
      </c>
      <c r="AG176" s="141" t="str">
        <f t="shared" si="43"/>
        <v>-</v>
      </c>
      <c r="AH176" s="141" t="str">
        <f t="shared" si="44"/>
        <v>-</v>
      </c>
      <c r="AI176" s="141" t="str">
        <f t="shared" si="45"/>
        <v>-</v>
      </c>
      <c r="AJ176" s="141" t="str">
        <f t="shared" si="46"/>
        <v>-</v>
      </c>
      <c r="AK176" s="141" t="str">
        <f t="shared" si="47"/>
        <v>-</v>
      </c>
      <c r="AL176" s="141" t="str">
        <f t="shared" si="48"/>
        <v>-</v>
      </c>
      <c r="AM176" s="141" t="str">
        <f t="shared" si="49"/>
        <v>-</v>
      </c>
      <c r="AN176" s="141" t="str">
        <f t="shared" si="50"/>
        <v>-</v>
      </c>
    </row>
    <row r="177" spans="1:40" ht="39" x14ac:dyDescent="0.3">
      <c r="A177" s="145">
        <v>286</v>
      </c>
      <c r="B177" s="146" t="s">
        <v>923</v>
      </c>
      <c r="C177" s="280" t="s">
        <v>1785</v>
      </c>
      <c r="D177" s="145" t="s">
        <v>3317</v>
      </c>
      <c r="E177" s="150" t="s">
        <v>925</v>
      </c>
      <c r="F177" s="150">
        <v>0.25872968204957492</v>
      </c>
      <c r="G177" s="150">
        <v>0.15627895158650212</v>
      </c>
      <c r="H177" s="150">
        <v>0.203108983827373</v>
      </c>
      <c r="I177" s="150">
        <v>0.81706257398718685</v>
      </c>
      <c r="J177" s="150">
        <v>0</v>
      </c>
      <c r="K177" s="150">
        <v>0.49753179191292202</v>
      </c>
      <c r="L177" s="150">
        <v>1.0591050908934798</v>
      </c>
      <c r="M177" s="150">
        <v>0.6075451110918918</v>
      </c>
      <c r="N177" s="150">
        <v>8.3160757442188912E-2</v>
      </c>
      <c r="O177" s="150">
        <v>1.0104965679869014</v>
      </c>
      <c r="P177" s="150">
        <v>0</v>
      </c>
      <c r="Q177" s="150">
        <v>1.0746647453269385</v>
      </c>
      <c r="R177" s="150">
        <v>0.40971967958723121</v>
      </c>
      <c r="S177" s="150">
        <v>2.0246840197242539</v>
      </c>
      <c r="T177" s="150">
        <v>0</v>
      </c>
      <c r="U177" s="150">
        <v>0.21719350081076919</v>
      </c>
      <c r="V177" s="150">
        <v>1.3673683274367847</v>
      </c>
      <c r="W177" s="899"/>
      <c r="X177" s="150">
        <f t="shared" si="34"/>
        <v>0.26</v>
      </c>
      <c r="Y177" s="150">
        <f t="shared" si="35"/>
        <v>0.16</v>
      </c>
      <c r="Z177" s="150">
        <f t="shared" si="36"/>
        <v>0.2</v>
      </c>
      <c r="AA177" s="150">
        <f t="shared" si="37"/>
        <v>0.82</v>
      </c>
      <c r="AB177" s="150" t="str">
        <f t="shared" si="38"/>
        <v>NC</v>
      </c>
      <c r="AC177" s="150">
        <f t="shared" si="39"/>
        <v>0.5</v>
      </c>
      <c r="AD177" s="150">
        <f t="shared" si="40"/>
        <v>1.06</v>
      </c>
      <c r="AE177" s="150">
        <f t="shared" si="41"/>
        <v>0.61</v>
      </c>
      <c r="AF177" s="150">
        <f t="shared" si="42"/>
        <v>0.08</v>
      </c>
      <c r="AG177" s="150">
        <f t="shared" si="43"/>
        <v>1.01</v>
      </c>
      <c r="AH177" s="150" t="str">
        <f t="shared" si="44"/>
        <v>NC</v>
      </c>
      <c r="AI177" s="150">
        <f t="shared" si="45"/>
        <v>1.07</v>
      </c>
      <c r="AJ177" s="150">
        <f t="shared" si="46"/>
        <v>0.41</v>
      </c>
      <c r="AK177" s="150">
        <f t="shared" si="47"/>
        <v>2.02</v>
      </c>
      <c r="AL177" s="150" t="str">
        <f t="shared" si="48"/>
        <v>NC</v>
      </c>
      <c r="AM177" s="150">
        <f t="shared" si="49"/>
        <v>0.22</v>
      </c>
      <c r="AN177" s="150">
        <f t="shared" si="50"/>
        <v>1.37</v>
      </c>
    </row>
    <row r="178" spans="1:40" ht="26" x14ac:dyDescent="0.3">
      <c r="A178" s="846">
        <v>287</v>
      </c>
      <c r="B178" s="851" t="s">
        <v>923</v>
      </c>
      <c r="C178" s="851" t="s">
        <v>1790</v>
      </c>
      <c r="D178" s="846" t="s">
        <v>1791</v>
      </c>
      <c r="E178" s="873" t="s">
        <v>925</v>
      </c>
      <c r="F178" s="884">
        <v>5.5528912497563032E-3</v>
      </c>
      <c r="G178" s="884">
        <v>9.260309433259729E-6</v>
      </c>
      <c r="H178" s="884">
        <v>5.6443991666245818E-3</v>
      </c>
      <c r="I178" s="884">
        <v>5.6775761176828818E-3</v>
      </c>
      <c r="J178" s="884">
        <v>0</v>
      </c>
      <c r="K178" s="884">
        <v>7.3030713172137255E-4</v>
      </c>
      <c r="L178" s="884">
        <v>0</v>
      </c>
      <c r="M178" s="884">
        <v>0</v>
      </c>
      <c r="N178" s="884">
        <v>8.3160757442188912E-2</v>
      </c>
      <c r="O178" s="884">
        <v>0</v>
      </c>
      <c r="P178" s="884">
        <v>0</v>
      </c>
      <c r="Q178" s="884">
        <v>0</v>
      </c>
      <c r="R178" s="884">
        <v>1.1901027660782347E-3</v>
      </c>
      <c r="S178" s="884">
        <v>9.360213412893737E-4</v>
      </c>
      <c r="T178" s="884">
        <v>0</v>
      </c>
      <c r="U178" s="884">
        <v>1.6847625491097904E-3</v>
      </c>
      <c r="V178" s="884">
        <v>3.6318425624596473E-2</v>
      </c>
      <c r="W178" s="899"/>
      <c r="X178" s="884">
        <f t="shared" si="34"/>
        <v>0.01</v>
      </c>
      <c r="Y178" s="884">
        <f t="shared" si="35"/>
        <v>0.01</v>
      </c>
      <c r="Z178" s="884">
        <f t="shared" si="36"/>
        <v>0.01</v>
      </c>
      <c r="AA178" s="884">
        <f t="shared" si="37"/>
        <v>0.01</v>
      </c>
      <c r="AB178" s="884" t="str">
        <f t="shared" si="38"/>
        <v>NC</v>
      </c>
      <c r="AC178" s="884">
        <f t="shared" si="39"/>
        <v>0.01</v>
      </c>
      <c r="AD178" s="884" t="str">
        <f t="shared" si="40"/>
        <v>NC</v>
      </c>
      <c r="AE178" s="884" t="str">
        <f t="shared" si="41"/>
        <v>NC</v>
      </c>
      <c r="AF178" s="884">
        <f t="shared" si="42"/>
        <v>0.08</v>
      </c>
      <c r="AG178" s="884" t="str">
        <f t="shared" si="43"/>
        <v>NC</v>
      </c>
      <c r="AH178" s="884" t="str">
        <f t="shared" si="44"/>
        <v>NC</v>
      </c>
      <c r="AI178" s="884" t="str">
        <f t="shared" si="45"/>
        <v>NC</v>
      </c>
      <c r="AJ178" s="884">
        <f t="shared" si="46"/>
        <v>0.01</v>
      </c>
      <c r="AK178" s="884">
        <f t="shared" si="47"/>
        <v>0.01</v>
      </c>
      <c r="AL178" s="884" t="str">
        <f t="shared" si="48"/>
        <v>NC</v>
      </c>
      <c r="AM178" s="884">
        <f t="shared" si="49"/>
        <v>0.01</v>
      </c>
      <c r="AN178" s="884">
        <f t="shared" si="50"/>
        <v>0.04</v>
      </c>
    </row>
    <row r="179" spans="1:40" ht="26" x14ac:dyDescent="0.3">
      <c r="A179" s="846">
        <v>289</v>
      </c>
      <c r="B179" s="851" t="s">
        <v>923</v>
      </c>
      <c r="C179" s="851" t="s">
        <v>1601</v>
      </c>
      <c r="D179" s="846" t="s">
        <v>3566</v>
      </c>
      <c r="E179" s="873" t="s">
        <v>925</v>
      </c>
      <c r="F179" s="873">
        <v>0.25317679079981859</v>
      </c>
      <c r="G179" s="873">
        <v>0.15626969127706886</v>
      </c>
      <c r="H179" s="873">
        <v>0.19746458466074843</v>
      </c>
      <c r="I179" s="873">
        <v>0.81138499786950391</v>
      </c>
      <c r="J179" s="873">
        <v>0</v>
      </c>
      <c r="K179" s="873">
        <v>0.49680148478120062</v>
      </c>
      <c r="L179" s="873">
        <v>1.0591050908934798</v>
      </c>
      <c r="M179" s="873">
        <v>0.6075451110918918</v>
      </c>
      <c r="N179" s="873">
        <v>0</v>
      </c>
      <c r="O179" s="873">
        <v>1.0104965679869014</v>
      </c>
      <c r="P179" s="873">
        <v>0</v>
      </c>
      <c r="Q179" s="873">
        <v>1.0746647453269385</v>
      </c>
      <c r="R179" s="873">
        <v>0.40852957682115298</v>
      </c>
      <c r="S179" s="873">
        <v>2.0237479983829645</v>
      </c>
      <c r="T179" s="873">
        <v>0</v>
      </c>
      <c r="U179" s="873">
        <v>0.21550873826165939</v>
      </c>
      <c r="V179" s="873">
        <v>1.3310499018121882</v>
      </c>
      <c r="W179" s="899"/>
      <c r="X179" s="873">
        <f t="shared" si="34"/>
        <v>0.25</v>
      </c>
      <c r="Y179" s="873">
        <f t="shared" si="35"/>
        <v>0.16</v>
      </c>
      <c r="Z179" s="873">
        <f t="shared" si="36"/>
        <v>0.2</v>
      </c>
      <c r="AA179" s="873">
        <f t="shared" si="37"/>
        <v>0.81</v>
      </c>
      <c r="AB179" s="873" t="str">
        <f t="shared" si="38"/>
        <v>NC</v>
      </c>
      <c r="AC179" s="873">
        <f t="shared" si="39"/>
        <v>0.5</v>
      </c>
      <c r="AD179" s="873">
        <f t="shared" si="40"/>
        <v>1.06</v>
      </c>
      <c r="AE179" s="873">
        <f t="shared" si="41"/>
        <v>0.61</v>
      </c>
      <c r="AF179" s="873" t="str">
        <f t="shared" si="42"/>
        <v>NC</v>
      </c>
      <c r="AG179" s="873">
        <f t="shared" si="43"/>
        <v>1.01</v>
      </c>
      <c r="AH179" s="873" t="str">
        <f t="shared" si="44"/>
        <v>NC</v>
      </c>
      <c r="AI179" s="873">
        <f t="shared" si="45"/>
        <v>1.07</v>
      </c>
      <c r="AJ179" s="873">
        <f t="shared" si="46"/>
        <v>0.41</v>
      </c>
      <c r="AK179" s="873">
        <f t="shared" si="47"/>
        <v>2.02</v>
      </c>
      <c r="AL179" s="873" t="str">
        <f t="shared" si="48"/>
        <v>NC</v>
      </c>
      <c r="AM179" s="873">
        <f t="shared" si="49"/>
        <v>0.22</v>
      </c>
      <c r="AN179" s="873">
        <f t="shared" si="50"/>
        <v>1.33</v>
      </c>
    </row>
    <row r="180" spans="1:40" ht="26" x14ac:dyDescent="0.3">
      <c r="A180" s="138">
        <v>291</v>
      </c>
      <c r="B180" s="138" t="s">
        <v>923</v>
      </c>
      <c r="C180" s="139" t="s">
        <v>1783</v>
      </c>
      <c r="D180" s="138" t="s">
        <v>1781</v>
      </c>
      <c r="E180" s="141" t="s">
        <v>275</v>
      </c>
      <c r="F180" s="141" t="s">
        <v>275</v>
      </c>
      <c r="G180" s="142" t="s">
        <v>275</v>
      </c>
      <c r="H180" s="141" t="s">
        <v>275</v>
      </c>
      <c r="I180" s="141" t="s">
        <v>275</v>
      </c>
      <c r="J180" s="141" t="s">
        <v>275</v>
      </c>
      <c r="K180" s="141" t="s">
        <v>275</v>
      </c>
      <c r="L180" s="141" t="s">
        <v>275</v>
      </c>
      <c r="M180" s="141" t="s">
        <v>275</v>
      </c>
      <c r="N180" s="141" t="s">
        <v>275</v>
      </c>
      <c r="O180" s="141" t="s">
        <v>275</v>
      </c>
      <c r="P180" s="141" t="s">
        <v>275</v>
      </c>
      <c r="Q180" s="141" t="s">
        <v>275</v>
      </c>
      <c r="R180" s="141" t="s">
        <v>275</v>
      </c>
      <c r="S180" s="141" t="s">
        <v>275</v>
      </c>
      <c r="T180" s="141" t="s">
        <v>275</v>
      </c>
      <c r="U180" s="141" t="s">
        <v>275</v>
      </c>
      <c r="V180" s="141" t="s">
        <v>275</v>
      </c>
      <c r="W180" s="899"/>
      <c r="X180" s="141" t="str">
        <f t="shared" si="34"/>
        <v>-</v>
      </c>
      <c r="Y180" s="142" t="str">
        <f t="shared" si="35"/>
        <v>-</v>
      </c>
      <c r="Z180" s="141" t="str">
        <f t="shared" si="36"/>
        <v>-</v>
      </c>
      <c r="AA180" s="141" t="str">
        <f t="shared" si="37"/>
        <v>-</v>
      </c>
      <c r="AB180" s="141" t="str">
        <f t="shared" si="38"/>
        <v>-</v>
      </c>
      <c r="AC180" s="141" t="str">
        <f t="shared" si="39"/>
        <v>-</v>
      </c>
      <c r="AD180" s="141" t="str">
        <f t="shared" si="40"/>
        <v>-</v>
      </c>
      <c r="AE180" s="141" t="str">
        <f t="shared" si="41"/>
        <v>-</v>
      </c>
      <c r="AF180" s="141" t="str">
        <f t="shared" si="42"/>
        <v>-</v>
      </c>
      <c r="AG180" s="141" t="str">
        <f t="shared" si="43"/>
        <v>-</v>
      </c>
      <c r="AH180" s="141" t="str">
        <f t="shared" si="44"/>
        <v>-</v>
      </c>
      <c r="AI180" s="141" t="str">
        <f t="shared" si="45"/>
        <v>-</v>
      </c>
      <c r="AJ180" s="141" t="str">
        <f t="shared" si="46"/>
        <v>-</v>
      </c>
      <c r="AK180" s="141" t="str">
        <f t="shared" si="47"/>
        <v>-</v>
      </c>
      <c r="AL180" s="141" t="str">
        <f t="shared" si="48"/>
        <v>-</v>
      </c>
      <c r="AM180" s="141" t="str">
        <f t="shared" si="49"/>
        <v>-</v>
      </c>
      <c r="AN180" s="141" t="str">
        <f t="shared" si="50"/>
        <v>-</v>
      </c>
    </row>
    <row r="181" spans="1:40" ht="39" x14ac:dyDescent="0.3">
      <c r="A181" s="145">
        <v>292</v>
      </c>
      <c r="B181" s="146" t="s">
        <v>923</v>
      </c>
      <c r="C181" s="280" t="s">
        <v>1778</v>
      </c>
      <c r="D181" s="145" t="s">
        <v>3318</v>
      </c>
      <c r="E181" s="150" t="s">
        <v>925</v>
      </c>
      <c r="F181" s="150">
        <v>0.60988834460152497</v>
      </c>
      <c r="G181" s="150">
        <v>0.36393397624914725</v>
      </c>
      <c r="H181" s="150">
        <v>0.59266813703655497</v>
      </c>
      <c r="I181" s="150">
        <v>1.7674966325473882</v>
      </c>
      <c r="J181" s="150">
        <v>0.24178558013981549</v>
      </c>
      <c r="K181" s="150">
        <v>0.76723242517185175</v>
      </c>
      <c r="L181" s="150">
        <v>2.4593703217097338</v>
      </c>
      <c r="M181" s="150">
        <v>3.6176027628141765</v>
      </c>
      <c r="N181" s="150">
        <v>3.7372285735056764E-2</v>
      </c>
      <c r="O181" s="150">
        <v>1.4750201776759899</v>
      </c>
      <c r="P181" s="150">
        <v>7.4493057149236153</v>
      </c>
      <c r="Q181" s="150">
        <v>2.9301424404978921E-2</v>
      </c>
      <c r="R181" s="150">
        <v>0.12687566273217823</v>
      </c>
      <c r="S181" s="150">
        <v>0.10508085748249382</v>
      </c>
      <c r="T181" s="150">
        <v>2.0170903267973852</v>
      </c>
      <c r="U181" s="150">
        <v>0.17737254738577146</v>
      </c>
      <c r="V181" s="150">
        <v>3.8069919029777721</v>
      </c>
      <c r="W181" s="899"/>
      <c r="X181" s="150">
        <f t="shared" si="34"/>
        <v>0.61</v>
      </c>
      <c r="Y181" s="150">
        <f t="shared" si="35"/>
        <v>0.36</v>
      </c>
      <c r="Z181" s="150">
        <f t="shared" si="36"/>
        <v>0.59</v>
      </c>
      <c r="AA181" s="150">
        <f t="shared" si="37"/>
        <v>1.77</v>
      </c>
      <c r="AB181" s="150">
        <f t="shared" si="38"/>
        <v>0.24</v>
      </c>
      <c r="AC181" s="150">
        <f t="shared" si="39"/>
        <v>0.77</v>
      </c>
      <c r="AD181" s="150">
        <f t="shared" si="40"/>
        <v>2.46</v>
      </c>
      <c r="AE181" s="150">
        <f t="shared" si="41"/>
        <v>3.62</v>
      </c>
      <c r="AF181" s="150">
        <f t="shared" si="42"/>
        <v>0.04</v>
      </c>
      <c r="AG181" s="150">
        <f t="shared" si="43"/>
        <v>1.48</v>
      </c>
      <c r="AH181" s="150">
        <f t="shared" si="44"/>
        <v>7.45</v>
      </c>
      <c r="AI181" s="150">
        <f t="shared" si="45"/>
        <v>0.03</v>
      </c>
      <c r="AJ181" s="150">
        <f t="shared" si="46"/>
        <v>0.13</v>
      </c>
      <c r="AK181" s="150">
        <f t="shared" si="47"/>
        <v>0.11</v>
      </c>
      <c r="AL181" s="150">
        <f t="shared" si="48"/>
        <v>2.02</v>
      </c>
      <c r="AM181" s="150">
        <f t="shared" si="49"/>
        <v>0.18</v>
      </c>
      <c r="AN181" s="150">
        <f t="shared" si="50"/>
        <v>3.81</v>
      </c>
    </row>
    <row r="182" spans="1:40" x14ac:dyDescent="0.3">
      <c r="A182" s="165">
        <v>293</v>
      </c>
      <c r="B182" s="166" t="s">
        <v>923</v>
      </c>
      <c r="C182" s="293" t="s">
        <v>55</v>
      </c>
      <c r="D182" s="187" t="s">
        <v>3567</v>
      </c>
      <c r="E182" s="170" t="s">
        <v>925</v>
      </c>
      <c r="F182" s="170">
        <v>2.7819830827030899E-2</v>
      </c>
      <c r="G182" s="170">
        <v>0.36296328651177018</v>
      </c>
      <c r="H182" s="170">
        <v>1.0075252406100774E-3</v>
      </c>
      <c r="I182" s="170">
        <v>1.1723583263890838</v>
      </c>
      <c r="J182" s="170">
        <v>6.1892917924595545E-2</v>
      </c>
      <c r="K182" s="170">
        <v>0.69067973079329203</v>
      </c>
      <c r="L182" s="170">
        <v>2.4577803098356319</v>
      </c>
      <c r="M182" s="170">
        <v>3.6170779156665422</v>
      </c>
      <c r="N182" s="170">
        <v>3.7372285735056764E-2</v>
      </c>
      <c r="O182" s="170">
        <v>1.4750201776759899</v>
      </c>
      <c r="P182" s="170">
        <v>7.4341470121716222</v>
      </c>
      <c r="Q182" s="170">
        <v>2.9301424404978921E-2</v>
      </c>
      <c r="R182" s="170">
        <v>2.125993211732762E-3</v>
      </c>
      <c r="S182" s="170">
        <v>6.9646642274170476E-3</v>
      </c>
      <c r="T182" s="170">
        <v>2.0032190385501147</v>
      </c>
      <c r="U182" s="170">
        <v>7.7135191551963036E-4</v>
      </c>
      <c r="V182" s="170">
        <v>0</v>
      </c>
      <c r="W182" s="899"/>
      <c r="X182" s="170">
        <f t="shared" si="34"/>
        <v>0.03</v>
      </c>
      <c r="Y182" s="170">
        <f t="shared" si="35"/>
        <v>0.36</v>
      </c>
      <c r="Z182" s="170">
        <f t="shared" si="36"/>
        <v>0.01</v>
      </c>
      <c r="AA182" s="170">
        <f t="shared" si="37"/>
        <v>1.17</v>
      </c>
      <c r="AB182" s="170">
        <f t="shared" si="38"/>
        <v>0.06</v>
      </c>
      <c r="AC182" s="170">
        <f t="shared" si="39"/>
        <v>0.69</v>
      </c>
      <c r="AD182" s="170">
        <f t="shared" si="40"/>
        <v>2.46</v>
      </c>
      <c r="AE182" s="170">
        <f t="shared" si="41"/>
        <v>3.62</v>
      </c>
      <c r="AF182" s="170">
        <f t="shared" si="42"/>
        <v>0.04</v>
      </c>
      <c r="AG182" s="170">
        <f t="shared" si="43"/>
        <v>1.48</v>
      </c>
      <c r="AH182" s="170">
        <f t="shared" si="44"/>
        <v>7.43</v>
      </c>
      <c r="AI182" s="170">
        <f t="shared" si="45"/>
        <v>0.03</v>
      </c>
      <c r="AJ182" s="170">
        <f t="shared" si="46"/>
        <v>0.01</v>
      </c>
      <c r="AK182" s="170">
        <f t="shared" si="47"/>
        <v>0.01</v>
      </c>
      <c r="AL182" s="170">
        <f t="shared" si="48"/>
        <v>2</v>
      </c>
      <c r="AM182" s="170">
        <f t="shared" si="49"/>
        <v>0.01</v>
      </c>
      <c r="AN182" s="170" t="str">
        <f t="shared" si="50"/>
        <v>NC</v>
      </c>
    </row>
    <row r="183" spans="1:40" x14ac:dyDescent="0.3">
      <c r="A183" s="351">
        <v>294</v>
      </c>
      <c r="B183" s="352" t="s">
        <v>923</v>
      </c>
      <c r="C183" s="851" t="s">
        <v>61</v>
      </c>
      <c r="D183" s="846" t="s">
        <v>1544</v>
      </c>
      <c r="E183" s="355" t="s">
        <v>925</v>
      </c>
      <c r="F183" s="884">
        <v>0.58206851377449409</v>
      </c>
      <c r="G183" s="884">
        <v>9.7068973737707753E-4</v>
      </c>
      <c r="H183" s="884">
        <v>0.59166061179594487</v>
      </c>
      <c r="I183" s="884">
        <v>0.59513830615830454</v>
      </c>
      <c r="J183" s="884">
        <v>0.17989266221521993</v>
      </c>
      <c r="K183" s="884">
        <v>7.6552694378559744E-2</v>
      </c>
      <c r="L183" s="884">
        <v>1.5900118741018219E-3</v>
      </c>
      <c r="M183" s="884">
        <v>5.2484714763408405E-4</v>
      </c>
      <c r="N183" s="884">
        <v>0</v>
      </c>
      <c r="O183" s="884">
        <v>0</v>
      </c>
      <c r="P183" s="884">
        <v>1.5158702751993366E-2</v>
      </c>
      <c r="Q183" s="884">
        <v>0</v>
      </c>
      <c r="R183" s="884">
        <v>0.12474966952044549</v>
      </c>
      <c r="S183" s="884">
        <v>9.811619325507677E-2</v>
      </c>
      <c r="T183" s="884">
        <v>1.3871288247270399E-2</v>
      </c>
      <c r="U183" s="884">
        <v>0.17660119547025183</v>
      </c>
      <c r="V183" s="884">
        <v>3.8069919029777721</v>
      </c>
      <c r="W183" s="899"/>
      <c r="X183" s="884">
        <f t="shared" si="34"/>
        <v>0.57999999999999996</v>
      </c>
      <c r="Y183" s="884">
        <f t="shared" si="35"/>
        <v>0.01</v>
      </c>
      <c r="Z183" s="884">
        <f t="shared" si="36"/>
        <v>0.59</v>
      </c>
      <c r="AA183" s="884">
        <f t="shared" si="37"/>
        <v>0.6</v>
      </c>
      <c r="AB183" s="884">
        <f t="shared" si="38"/>
        <v>0.18</v>
      </c>
      <c r="AC183" s="884">
        <f t="shared" si="39"/>
        <v>0.08</v>
      </c>
      <c r="AD183" s="884">
        <f t="shared" si="40"/>
        <v>0.01</v>
      </c>
      <c r="AE183" s="884">
        <f t="shared" si="41"/>
        <v>0.01</v>
      </c>
      <c r="AF183" s="884" t="str">
        <f t="shared" si="42"/>
        <v>NC</v>
      </c>
      <c r="AG183" s="884" t="str">
        <f t="shared" si="43"/>
        <v>NC</v>
      </c>
      <c r="AH183" s="884">
        <f t="shared" si="44"/>
        <v>0.02</v>
      </c>
      <c r="AI183" s="884" t="str">
        <f t="shared" si="45"/>
        <v>NC</v>
      </c>
      <c r="AJ183" s="884">
        <f t="shared" si="46"/>
        <v>0.12</v>
      </c>
      <c r="AK183" s="884">
        <f t="shared" si="47"/>
        <v>0.1</v>
      </c>
      <c r="AL183" s="884">
        <f t="shared" si="48"/>
        <v>0.01</v>
      </c>
      <c r="AM183" s="884">
        <f t="shared" si="49"/>
        <v>0.18</v>
      </c>
      <c r="AN183" s="884">
        <f t="shared" si="50"/>
        <v>3.81</v>
      </c>
    </row>
    <row r="184" spans="1:40" ht="26" x14ac:dyDescent="0.3">
      <c r="A184" s="138">
        <v>296</v>
      </c>
      <c r="B184" s="138" t="s">
        <v>923</v>
      </c>
      <c r="C184" s="139" t="s">
        <v>1782</v>
      </c>
      <c r="D184" s="138" t="s">
        <v>1794</v>
      </c>
      <c r="E184" s="141" t="s">
        <v>275</v>
      </c>
      <c r="F184" s="141" t="s">
        <v>275</v>
      </c>
      <c r="G184" s="142" t="s">
        <v>275</v>
      </c>
      <c r="H184" s="141" t="s">
        <v>275</v>
      </c>
      <c r="I184" s="141" t="s">
        <v>275</v>
      </c>
      <c r="J184" s="141" t="s">
        <v>275</v>
      </c>
      <c r="K184" s="141" t="s">
        <v>275</v>
      </c>
      <c r="L184" s="141" t="s">
        <v>275</v>
      </c>
      <c r="M184" s="141" t="s">
        <v>275</v>
      </c>
      <c r="N184" s="141" t="s">
        <v>275</v>
      </c>
      <c r="O184" s="141" t="s">
        <v>275</v>
      </c>
      <c r="P184" s="141" t="s">
        <v>275</v>
      </c>
      <c r="Q184" s="141" t="s">
        <v>275</v>
      </c>
      <c r="R184" s="141" t="s">
        <v>275</v>
      </c>
      <c r="S184" s="141" t="s">
        <v>275</v>
      </c>
      <c r="T184" s="141" t="s">
        <v>275</v>
      </c>
      <c r="U184" s="141" t="s">
        <v>275</v>
      </c>
      <c r="V184" s="141" t="s">
        <v>275</v>
      </c>
      <c r="W184" s="899"/>
      <c r="X184" s="141" t="str">
        <f t="shared" si="34"/>
        <v>-</v>
      </c>
      <c r="Y184" s="142" t="str">
        <f t="shared" si="35"/>
        <v>-</v>
      </c>
      <c r="Z184" s="141" t="str">
        <f t="shared" si="36"/>
        <v>-</v>
      </c>
      <c r="AA184" s="141" t="str">
        <f t="shared" si="37"/>
        <v>-</v>
      </c>
      <c r="AB184" s="141" t="str">
        <f t="shared" si="38"/>
        <v>-</v>
      </c>
      <c r="AC184" s="141" t="str">
        <f t="shared" si="39"/>
        <v>-</v>
      </c>
      <c r="AD184" s="141" t="str">
        <f t="shared" si="40"/>
        <v>-</v>
      </c>
      <c r="AE184" s="141" t="str">
        <f t="shared" si="41"/>
        <v>-</v>
      </c>
      <c r="AF184" s="141" t="str">
        <f t="shared" si="42"/>
        <v>-</v>
      </c>
      <c r="AG184" s="141" t="str">
        <f t="shared" si="43"/>
        <v>-</v>
      </c>
      <c r="AH184" s="141" t="str">
        <f t="shared" si="44"/>
        <v>-</v>
      </c>
      <c r="AI184" s="141" t="str">
        <f t="shared" si="45"/>
        <v>-</v>
      </c>
      <c r="AJ184" s="141" t="str">
        <f t="shared" si="46"/>
        <v>-</v>
      </c>
      <c r="AK184" s="141" t="str">
        <f t="shared" si="47"/>
        <v>-</v>
      </c>
      <c r="AL184" s="141" t="str">
        <f t="shared" si="48"/>
        <v>-</v>
      </c>
      <c r="AM184" s="141" t="str">
        <f t="shared" si="49"/>
        <v>-</v>
      </c>
      <c r="AN184" s="141" t="str">
        <f t="shared" si="50"/>
        <v>-</v>
      </c>
    </row>
    <row r="185" spans="1:40" x14ac:dyDescent="0.3">
      <c r="A185" s="138">
        <v>312</v>
      </c>
      <c r="B185" s="138" t="s">
        <v>923</v>
      </c>
      <c r="C185" s="172" t="s">
        <v>351</v>
      </c>
      <c r="D185" s="138" t="s">
        <v>352</v>
      </c>
      <c r="E185" s="244" t="s">
        <v>275</v>
      </c>
      <c r="F185" s="244" t="s">
        <v>275</v>
      </c>
      <c r="G185" s="244" t="s">
        <v>275</v>
      </c>
      <c r="H185" s="244" t="s">
        <v>275</v>
      </c>
      <c r="I185" s="244" t="s">
        <v>275</v>
      </c>
      <c r="J185" s="244" t="s">
        <v>275</v>
      </c>
      <c r="K185" s="244" t="s">
        <v>275</v>
      </c>
      <c r="L185" s="244" t="s">
        <v>275</v>
      </c>
      <c r="M185" s="244" t="s">
        <v>275</v>
      </c>
      <c r="N185" s="244" t="s">
        <v>275</v>
      </c>
      <c r="O185" s="244" t="s">
        <v>275</v>
      </c>
      <c r="P185" s="244" t="s">
        <v>275</v>
      </c>
      <c r="Q185" s="244" t="s">
        <v>275</v>
      </c>
      <c r="R185" s="244" t="s">
        <v>275</v>
      </c>
      <c r="S185" s="244" t="s">
        <v>275</v>
      </c>
      <c r="T185" s="244" t="s">
        <v>275</v>
      </c>
      <c r="U185" s="244" t="s">
        <v>275</v>
      </c>
      <c r="V185" s="244" t="s">
        <v>275</v>
      </c>
      <c r="W185" s="899"/>
      <c r="X185" s="244" t="str">
        <f t="shared" si="34"/>
        <v>-</v>
      </c>
      <c r="Y185" s="244" t="str">
        <f t="shared" si="35"/>
        <v>-</v>
      </c>
      <c r="Z185" s="244" t="str">
        <f t="shared" si="36"/>
        <v>-</v>
      </c>
      <c r="AA185" s="244" t="str">
        <f t="shared" si="37"/>
        <v>-</v>
      </c>
      <c r="AB185" s="244" t="str">
        <f t="shared" si="38"/>
        <v>-</v>
      </c>
      <c r="AC185" s="244" t="str">
        <f t="shared" si="39"/>
        <v>-</v>
      </c>
      <c r="AD185" s="244" t="str">
        <f t="shared" si="40"/>
        <v>-</v>
      </c>
      <c r="AE185" s="244" t="str">
        <f t="shared" si="41"/>
        <v>-</v>
      </c>
      <c r="AF185" s="244" t="str">
        <f t="shared" si="42"/>
        <v>-</v>
      </c>
      <c r="AG185" s="244" t="str">
        <f t="shared" si="43"/>
        <v>-</v>
      </c>
      <c r="AH185" s="244" t="str">
        <f t="shared" si="44"/>
        <v>-</v>
      </c>
      <c r="AI185" s="244" t="str">
        <f t="shared" si="45"/>
        <v>-</v>
      </c>
      <c r="AJ185" s="244" t="str">
        <f t="shared" si="46"/>
        <v>-</v>
      </c>
      <c r="AK185" s="244" t="str">
        <f t="shared" si="47"/>
        <v>-</v>
      </c>
      <c r="AL185" s="244" t="str">
        <f t="shared" si="48"/>
        <v>-</v>
      </c>
      <c r="AM185" s="244" t="str">
        <f t="shared" si="49"/>
        <v>-</v>
      </c>
      <c r="AN185" s="244" t="str">
        <f t="shared" si="50"/>
        <v>-</v>
      </c>
    </row>
    <row r="186" spans="1:40" ht="26" x14ac:dyDescent="0.3">
      <c r="A186" s="165">
        <v>313</v>
      </c>
      <c r="B186" s="166" t="s">
        <v>923</v>
      </c>
      <c r="C186" s="343" t="s">
        <v>1799</v>
      </c>
      <c r="D186" s="165" t="s">
        <v>3329</v>
      </c>
      <c r="E186" s="170" t="s">
        <v>925</v>
      </c>
      <c r="F186" s="170">
        <v>34.285716373215038</v>
      </c>
      <c r="G186" s="170">
        <v>46.365401096949057</v>
      </c>
      <c r="H186" s="170">
        <v>4.7271847626856509</v>
      </c>
      <c r="I186" s="170">
        <v>41.363976161151015</v>
      </c>
      <c r="J186" s="170">
        <v>21.077051549634099</v>
      </c>
      <c r="K186" s="170">
        <v>52.535224018549371</v>
      </c>
      <c r="L186" s="170">
        <v>26.239512109193157</v>
      </c>
      <c r="M186" s="170">
        <v>36.4655855103167</v>
      </c>
      <c r="N186" s="170">
        <v>39.290688439224738</v>
      </c>
      <c r="O186" s="170">
        <v>39.369242910132819</v>
      </c>
      <c r="P186" s="170">
        <v>29.115438973421867</v>
      </c>
      <c r="Q186" s="170">
        <v>20.213103799105156</v>
      </c>
      <c r="R186" s="170">
        <v>11.276999946369919</v>
      </c>
      <c r="S186" s="170">
        <v>23.795368970622402</v>
      </c>
      <c r="T186" s="170">
        <v>36.110166587685953</v>
      </c>
      <c r="U186" s="170">
        <v>9.655599386691792</v>
      </c>
      <c r="V186" s="170">
        <v>8.6933807371656453</v>
      </c>
      <c r="W186" s="899"/>
      <c r="X186" s="170">
        <f t="shared" si="34"/>
        <v>34.29</v>
      </c>
      <c r="Y186" s="170">
        <f t="shared" si="35"/>
        <v>46.37</v>
      </c>
      <c r="Z186" s="170">
        <f t="shared" si="36"/>
        <v>4.7300000000000004</v>
      </c>
      <c r="AA186" s="170">
        <f t="shared" si="37"/>
        <v>41.36</v>
      </c>
      <c r="AB186" s="170">
        <f t="shared" si="38"/>
        <v>21.08</v>
      </c>
      <c r="AC186" s="170">
        <f t="shared" si="39"/>
        <v>52.54</v>
      </c>
      <c r="AD186" s="170">
        <f t="shared" si="40"/>
        <v>26.24</v>
      </c>
      <c r="AE186" s="170">
        <f t="shared" si="41"/>
        <v>36.47</v>
      </c>
      <c r="AF186" s="170">
        <f t="shared" si="42"/>
        <v>39.29</v>
      </c>
      <c r="AG186" s="170">
        <f t="shared" si="43"/>
        <v>39.369999999999997</v>
      </c>
      <c r="AH186" s="170">
        <f t="shared" si="44"/>
        <v>29.12</v>
      </c>
      <c r="AI186" s="170">
        <f t="shared" si="45"/>
        <v>20.21</v>
      </c>
      <c r="AJ186" s="170">
        <f t="shared" si="46"/>
        <v>11.28</v>
      </c>
      <c r="AK186" s="170">
        <f t="shared" si="47"/>
        <v>23.8</v>
      </c>
      <c r="AL186" s="170">
        <f t="shared" si="48"/>
        <v>36.11</v>
      </c>
      <c r="AM186" s="170">
        <f t="shared" si="49"/>
        <v>9.66</v>
      </c>
      <c r="AN186" s="170">
        <f t="shared" si="50"/>
        <v>8.69</v>
      </c>
    </row>
    <row r="187" spans="1:40" x14ac:dyDescent="0.3">
      <c r="A187" s="138">
        <v>315</v>
      </c>
      <c r="B187" s="138" t="s">
        <v>923</v>
      </c>
      <c r="C187" s="172" t="s">
        <v>3322</v>
      </c>
      <c r="D187" s="138" t="s">
        <v>3323</v>
      </c>
      <c r="E187" s="244" t="s">
        <v>275</v>
      </c>
      <c r="F187" s="244" t="s">
        <v>275</v>
      </c>
      <c r="G187" s="244" t="s">
        <v>275</v>
      </c>
      <c r="H187" s="244" t="s">
        <v>275</v>
      </c>
      <c r="I187" s="244" t="s">
        <v>275</v>
      </c>
      <c r="J187" s="244" t="s">
        <v>275</v>
      </c>
      <c r="K187" s="244" t="s">
        <v>275</v>
      </c>
      <c r="L187" s="244" t="s">
        <v>275</v>
      </c>
      <c r="M187" s="244" t="s">
        <v>275</v>
      </c>
      <c r="N187" s="244" t="s">
        <v>275</v>
      </c>
      <c r="O187" s="244" t="s">
        <v>275</v>
      </c>
      <c r="P187" s="244" t="s">
        <v>275</v>
      </c>
      <c r="Q187" s="244" t="s">
        <v>275</v>
      </c>
      <c r="R187" s="244" t="s">
        <v>275</v>
      </c>
      <c r="S187" s="244" t="s">
        <v>275</v>
      </c>
      <c r="T187" s="244" t="s">
        <v>275</v>
      </c>
      <c r="U187" s="244" t="s">
        <v>275</v>
      </c>
      <c r="V187" s="244" t="s">
        <v>275</v>
      </c>
      <c r="W187" s="899"/>
      <c r="X187" s="244" t="str">
        <f t="shared" si="34"/>
        <v>-</v>
      </c>
      <c r="Y187" s="244" t="str">
        <f t="shared" si="35"/>
        <v>-</v>
      </c>
      <c r="Z187" s="244" t="str">
        <f t="shared" si="36"/>
        <v>-</v>
      </c>
      <c r="AA187" s="244" t="str">
        <f t="shared" si="37"/>
        <v>-</v>
      </c>
      <c r="AB187" s="244" t="str">
        <f t="shared" si="38"/>
        <v>-</v>
      </c>
      <c r="AC187" s="244" t="str">
        <f t="shared" si="39"/>
        <v>-</v>
      </c>
      <c r="AD187" s="244" t="str">
        <f t="shared" si="40"/>
        <v>-</v>
      </c>
      <c r="AE187" s="244" t="str">
        <f t="shared" si="41"/>
        <v>-</v>
      </c>
      <c r="AF187" s="244" t="str">
        <f t="shared" si="42"/>
        <v>-</v>
      </c>
      <c r="AG187" s="244" t="str">
        <f t="shared" si="43"/>
        <v>-</v>
      </c>
      <c r="AH187" s="244" t="str">
        <f t="shared" si="44"/>
        <v>-</v>
      </c>
      <c r="AI187" s="244" t="str">
        <f t="shared" si="45"/>
        <v>-</v>
      </c>
      <c r="AJ187" s="244" t="str">
        <f t="shared" si="46"/>
        <v>-</v>
      </c>
      <c r="AK187" s="244" t="str">
        <f t="shared" si="47"/>
        <v>-</v>
      </c>
      <c r="AL187" s="244" t="str">
        <f t="shared" si="48"/>
        <v>-</v>
      </c>
      <c r="AM187" s="244" t="str">
        <f t="shared" si="49"/>
        <v>-</v>
      </c>
      <c r="AN187" s="244" t="str">
        <f t="shared" si="50"/>
        <v>-</v>
      </c>
    </row>
    <row r="188" spans="1:40" ht="26" x14ac:dyDescent="0.3">
      <c r="A188" s="145">
        <v>316</v>
      </c>
      <c r="B188" s="146" t="s">
        <v>923</v>
      </c>
      <c r="C188" s="146" t="s">
        <v>3327</v>
      </c>
      <c r="D188" s="145" t="s">
        <v>3328</v>
      </c>
      <c r="E188" s="150" t="s">
        <v>925</v>
      </c>
      <c r="F188" s="150">
        <v>31.650525399371034</v>
      </c>
      <c r="G188" s="150">
        <v>43.27983022498519</v>
      </c>
      <c r="H188" s="150">
        <v>3.6787242146917674</v>
      </c>
      <c r="I188" s="150">
        <v>38.477056722989268</v>
      </c>
      <c r="J188" s="150">
        <v>20.463983528101153</v>
      </c>
      <c r="K188" s="150">
        <v>47.293043063350822</v>
      </c>
      <c r="L188" s="150">
        <v>20.674240730953493</v>
      </c>
      <c r="M188" s="150">
        <v>31.31545108610316</v>
      </c>
      <c r="N188" s="150">
        <v>37.523021931435217</v>
      </c>
      <c r="O188" s="150">
        <v>35.084759139382172</v>
      </c>
      <c r="P188" s="150">
        <v>11.77123494500376</v>
      </c>
      <c r="Q188" s="150">
        <v>13.736395695961994</v>
      </c>
      <c r="R188" s="150">
        <v>9.8267000108957649</v>
      </c>
      <c r="S188" s="150">
        <v>22.300135623694992</v>
      </c>
      <c r="T188" s="150">
        <v>34.690441003459441</v>
      </c>
      <c r="U188" s="150">
        <v>9.6494683421676317</v>
      </c>
      <c r="V188" s="150">
        <v>2.3929181976240459</v>
      </c>
      <c r="W188" s="899"/>
      <c r="X188" s="150">
        <f t="shared" si="34"/>
        <v>31.65</v>
      </c>
      <c r="Y188" s="150">
        <f t="shared" si="35"/>
        <v>43.28</v>
      </c>
      <c r="Z188" s="150">
        <f t="shared" si="36"/>
        <v>3.68</v>
      </c>
      <c r="AA188" s="150">
        <f t="shared" si="37"/>
        <v>38.479999999999997</v>
      </c>
      <c r="AB188" s="150">
        <f t="shared" si="38"/>
        <v>20.46</v>
      </c>
      <c r="AC188" s="150">
        <f t="shared" si="39"/>
        <v>47.29</v>
      </c>
      <c r="AD188" s="150">
        <f t="shared" si="40"/>
        <v>20.67</v>
      </c>
      <c r="AE188" s="150">
        <f t="shared" si="41"/>
        <v>31.32</v>
      </c>
      <c r="AF188" s="150">
        <f t="shared" si="42"/>
        <v>37.520000000000003</v>
      </c>
      <c r="AG188" s="150">
        <f t="shared" si="43"/>
        <v>35.08</v>
      </c>
      <c r="AH188" s="150">
        <f t="shared" si="44"/>
        <v>11.77</v>
      </c>
      <c r="AI188" s="150">
        <f t="shared" si="45"/>
        <v>13.74</v>
      </c>
      <c r="AJ188" s="150">
        <f t="shared" si="46"/>
        <v>9.83</v>
      </c>
      <c r="AK188" s="150">
        <f t="shared" si="47"/>
        <v>22.3</v>
      </c>
      <c r="AL188" s="150">
        <f t="shared" si="48"/>
        <v>34.69</v>
      </c>
      <c r="AM188" s="150">
        <f t="shared" si="49"/>
        <v>9.65</v>
      </c>
      <c r="AN188" s="150">
        <f t="shared" si="50"/>
        <v>2.39</v>
      </c>
    </row>
    <row r="189" spans="1:40" ht="26" x14ac:dyDescent="0.3">
      <c r="A189" s="165">
        <v>317</v>
      </c>
      <c r="B189" s="166" t="s">
        <v>923</v>
      </c>
      <c r="C189" s="293" t="s">
        <v>236</v>
      </c>
      <c r="D189" s="187" t="s">
        <v>1448</v>
      </c>
      <c r="E189" s="170" t="s">
        <v>925</v>
      </c>
      <c r="F189" s="170">
        <v>2.2878807198031099</v>
      </c>
      <c r="G189" s="170">
        <v>5.7808026353283539</v>
      </c>
      <c r="H189" s="170">
        <v>0.1143126165791901</v>
      </c>
      <c r="I189" s="170">
        <v>3.6947547900728379</v>
      </c>
      <c r="J189" s="170">
        <v>1.6501190655067486</v>
      </c>
      <c r="K189" s="170">
        <v>3.9110298722590411</v>
      </c>
      <c r="L189" s="170">
        <v>0.98401374096073213</v>
      </c>
      <c r="M189" s="170">
        <v>1.4888911035500212</v>
      </c>
      <c r="N189" s="170">
        <v>12.883630066582326</v>
      </c>
      <c r="O189" s="170">
        <v>3.7383096615142017</v>
      </c>
      <c r="P189" s="170">
        <v>2.0473013692508601</v>
      </c>
      <c r="Q189" s="170">
        <v>1.143226998186492</v>
      </c>
      <c r="R189" s="170">
        <v>0.82084771479102447</v>
      </c>
      <c r="S189" s="170">
        <v>2.0601051365232781</v>
      </c>
      <c r="T189" s="170">
        <v>3.7878190540580476</v>
      </c>
      <c r="U189" s="170">
        <v>3.4540461085973181E-2</v>
      </c>
      <c r="V189" s="170">
        <v>0.28593853601343333</v>
      </c>
      <c r="W189" s="899"/>
      <c r="X189" s="170">
        <f t="shared" si="34"/>
        <v>2.29</v>
      </c>
      <c r="Y189" s="170">
        <f t="shared" si="35"/>
        <v>5.78</v>
      </c>
      <c r="Z189" s="170">
        <f t="shared" si="36"/>
        <v>0.11</v>
      </c>
      <c r="AA189" s="170">
        <f t="shared" si="37"/>
        <v>3.69</v>
      </c>
      <c r="AB189" s="170">
        <f t="shared" si="38"/>
        <v>1.65</v>
      </c>
      <c r="AC189" s="170">
        <f t="shared" si="39"/>
        <v>3.91</v>
      </c>
      <c r="AD189" s="170">
        <f t="shared" si="40"/>
        <v>0.98</v>
      </c>
      <c r="AE189" s="170">
        <f t="shared" si="41"/>
        <v>1.49</v>
      </c>
      <c r="AF189" s="170">
        <f t="shared" si="42"/>
        <v>12.88</v>
      </c>
      <c r="AG189" s="170">
        <f t="shared" si="43"/>
        <v>3.74</v>
      </c>
      <c r="AH189" s="170">
        <f t="shared" si="44"/>
        <v>2.0499999999999998</v>
      </c>
      <c r="AI189" s="170">
        <f t="shared" si="45"/>
        <v>1.1399999999999999</v>
      </c>
      <c r="AJ189" s="170">
        <f t="shared" si="46"/>
        <v>0.82</v>
      </c>
      <c r="AK189" s="170">
        <f t="shared" si="47"/>
        <v>2.06</v>
      </c>
      <c r="AL189" s="170">
        <f t="shared" si="48"/>
        <v>3.79</v>
      </c>
      <c r="AM189" s="170">
        <f t="shared" si="49"/>
        <v>0.03</v>
      </c>
      <c r="AN189" s="170">
        <f t="shared" si="50"/>
        <v>0.28999999999999998</v>
      </c>
    </row>
    <row r="190" spans="1:40" x14ac:dyDescent="0.3">
      <c r="A190" s="165">
        <v>318</v>
      </c>
      <c r="B190" s="166" t="s">
        <v>923</v>
      </c>
      <c r="C190" s="525" t="s">
        <v>275</v>
      </c>
      <c r="D190" s="187" t="s">
        <v>3332</v>
      </c>
      <c r="E190" s="170" t="s">
        <v>925</v>
      </c>
      <c r="F190" s="170">
        <v>29.362644679567925</v>
      </c>
      <c r="G190" s="170">
        <v>37.499027589656833</v>
      </c>
      <c r="H190" s="170">
        <v>3.5644115981125775</v>
      </c>
      <c r="I190" s="170">
        <v>34.782301932916432</v>
      </c>
      <c r="J190" s="170">
        <v>18.813864462594406</v>
      </c>
      <c r="K190" s="170">
        <v>43.382013191091779</v>
      </c>
      <c r="L190" s="170">
        <v>19.690226989992759</v>
      </c>
      <c r="M190" s="170">
        <v>29.826559982553139</v>
      </c>
      <c r="N190" s="170">
        <v>24.63939186485289</v>
      </c>
      <c r="O190" s="170">
        <v>31.346449477867967</v>
      </c>
      <c r="P190" s="170">
        <v>9.7239335757529002</v>
      </c>
      <c r="Q190" s="170">
        <v>12.593168697775502</v>
      </c>
      <c r="R190" s="170">
        <v>9.0058522961047398</v>
      </c>
      <c r="S190" s="170">
        <v>20.240030487171712</v>
      </c>
      <c r="T190" s="170">
        <v>30.902621949401397</v>
      </c>
      <c r="U190" s="170">
        <v>9.614927881081659</v>
      </c>
      <c r="V190" s="170">
        <v>2.1069796616106125</v>
      </c>
      <c r="W190" s="899"/>
      <c r="X190" s="170">
        <f t="shared" si="34"/>
        <v>29.36</v>
      </c>
      <c r="Y190" s="170">
        <f t="shared" si="35"/>
        <v>37.5</v>
      </c>
      <c r="Z190" s="170">
        <f t="shared" si="36"/>
        <v>3.56</v>
      </c>
      <c r="AA190" s="170">
        <f t="shared" si="37"/>
        <v>34.78</v>
      </c>
      <c r="AB190" s="170">
        <f t="shared" si="38"/>
        <v>18.809999999999999</v>
      </c>
      <c r="AC190" s="170">
        <f t="shared" si="39"/>
        <v>43.38</v>
      </c>
      <c r="AD190" s="170">
        <f t="shared" si="40"/>
        <v>19.690000000000001</v>
      </c>
      <c r="AE190" s="170">
        <f t="shared" si="41"/>
        <v>29.83</v>
      </c>
      <c r="AF190" s="170">
        <f t="shared" si="42"/>
        <v>24.64</v>
      </c>
      <c r="AG190" s="170">
        <f t="shared" si="43"/>
        <v>31.35</v>
      </c>
      <c r="AH190" s="170">
        <f t="shared" si="44"/>
        <v>9.7200000000000006</v>
      </c>
      <c r="AI190" s="170">
        <f t="shared" si="45"/>
        <v>12.59</v>
      </c>
      <c r="AJ190" s="170">
        <f t="shared" si="46"/>
        <v>9.01</v>
      </c>
      <c r="AK190" s="170">
        <f t="shared" si="47"/>
        <v>20.239999999999998</v>
      </c>
      <c r="AL190" s="170">
        <f t="shared" si="48"/>
        <v>30.9</v>
      </c>
      <c r="AM190" s="170">
        <f t="shared" si="49"/>
        <v>9.61</v>
      </c>
      <c r="AN190" s="170">
        <f t="shared" si="50"/>
        <v>2.11</v>
      </c>
    </row>
    <row r="191" spans="1:40" x14ac:dyDescent="0.3">
      <c r="A191" s="173">
        <v>319</v>
      </c>
      <c r="B191" s="173" t="s">
        <v>923</v>
      </c>
      <c r="C191" s="859" t="s">
        <v>3325</v>
      </c>
      <c r="D191" s="173" t="s">
        <v>3326</v>
      </c>
      <c r="E191" s="876" t="s">
        <v>275</v>
      </c>
      <c r="F191" s="876" t="s">
        <v>275</v>
      </c>
      <c r="G191" s="876" t="s">
        <v>275</v>
      </c>
      <c r="H191" s="876" t="s">
        <v>275</v>
      </c>
      <c r="I191" s="876" t="s">
        <v>275</v>
      </c>
      <c r="J191" s="876" t="s">
        <v>275</v>
      </c>
      <c r="K191" s="876" t="s">
        <v>275</v>
      </c>
      <c r="L191" s="876" t="s">
        <v>275</v>
      </c>
      <c r="M191" s="876" t="s">
        <v>275</v>
      </c>
      <c r="N191" s="876" t="s">
        <v>275</v>
      </c>
      <c r="O191" s="876" t="s">
        <v>275</v>
      </c>
      <c r="P191" s="876" t="s">
        <v>275</v>
      </c>
      <c r="Q191" s="876" t="s">
        <v>275</v>
      </c>
      <c r="R191" s="876" t="s">
        <v>275</v>
      </c>
      <c r="S191" s="876" t="s">
        <v>275</v>
      </c>
      <c r="T191" s="876" t="s">
        <v>275</v>
      </c>
      <c r="U191" s="876" t="s">
        <v>275</v>
      </c>
      <c r="V191" s="876" t="s">
        <v>275</v>
      </c>
      <c r="W191" s="899"/>
      <c r="X191" s="876" t="str">
        <f t="shared" si="34"/>
        <v>-</v>
      </c>
      <c r="Y191" s="876" t="str">
        <f t="shared" si="35"/>
        <v>-</v>
      </c>
      <c r="Z191" s="876" t="str">
        <f t="shared" si="36"/>
        <v>-</v>
      </c>
      <c r="AA191" s="876" t="str">
        <f t="shared" si="37"/>
        <v>-</v>
      </c>
      <c r="AB191" s="876" t="str">
        <f t="shared" si="38"/>
        <v>-</v>
      </c>
      <c r="AC191" s="876" t="str">
        <f t="shared" si="39"/>
        <v>-</v>
      </c>
      <c r="AD191" s="876" t="str">
        <f t="shared" si="40"/>
        <v>-</v>
      </c>
      <c r="AE191" s="876" t="str">
        <f t="shared" si="41"/>
        <v>-</v>
      </c>
      <c r="AF191" s="876" t="str">
        <f t="shared" si="42"/>
        <v>-</v>
      </c>
      <c r="AG191" s="876" t="str">
        <f t="shared" si="43"/>
        <v>-</v>
      </c>
      <c r="AH191" s="876" t="str">
        <f t="shared" si="44"/>
        <v>-</v>
      </c>
      <c r="AI191" s="876" t="str">
        <f t="shared" si="45"/>
        <v>-</v>
      </c>
      <c r="AJ191" s="876" t="str">
        <f t="shared" si="46"/>
        <v>-</v>
      </c>
      <c r="AK191" s="876" t="str">
        <f t="shared" si="47"/>
        <v>-</v>
      </c>
      <c r="AL191" s="876" t="str">
        <f t="shared" si="48"/>
        <v>-</v>
      </c>
      <c r="AM191" s="876" t="str">
        <f t="shared" si="49"/>
        <v>-</v>
      </c>
      <c r="AN191" s="876" t="str">
        <f t="shared" si="50"/>
        <v>-</v>
      </c>
    </row>
    <row r="192" spans="1:40" ht="26" x14ac:dyDescent="0.3">
      <c r="A192" s="145">
        <v>320</v>
      </c>
      <c r="B192" s="146" t="s">
        <v>923</v>
      </c>
      <c r="C192" s="146" t="s">
        <v>3330</v>
      </c>
      <c r="D192" s="145" t="s">
        <v>3331</v>
      </c>
      <c r="E192" s="150" t="s">
        <v>925</v>
      </c>
      <c r="F192" s="150">
        <v>2.6351909738439989</v>
      </c>
      <c r="G192" s="150">
        <v>3.0855708719638675</v>
      </c>
      <c r="H192" s="150">
        <v>1.0484605479938836</v>
      </c>
      <c r="I192" s="150">
        <v>2.88691943816174</v>
      </c>
      <c r="J192" s="150">
        <v>0.61306802153294415</v>
      </c>
      <c r="K192" s="150">
        <v>5.2421809551985437</v>
      </c>
      <c r="L192" s="150">
        <v>5.5652713782396699</v>
      </c>
      <c r="M192" s="150">
        <v>5.1501344242135385</v>
      </c>
      <c r="N192" s="150">
        <v>1.7676665077895251</v>
      </c>
      <c r="O192" s="150">
        <v>4.2844837707506604</v>
      </c>
      <c r="P192" s="150">
        <v>17.344204028418105</v>
      </c>
      <c r="Q192" s="150">
        <v>6.4767081031431593</v>
      </c>
      <c r="R192" s="150">
        <v>1.4502999354741544</v>
      </c>
      <c r="S192" s="150">
        <v>1.4952333469274066</v>
      </c>
      <c r="T192" s="150">
        <v>1.4197255842265124</v>
      </c>
      <c r="U192" s="150">
        <v>6.1310445241595226E-3</v>
      </c>
      <c r="V192" s="150">
        <v>6.3004625395415994</v>
      </c>
      <c r="W192" s="899"/>
      <c r="X192" s="150">
        <f t="shared" si="34"/>
        <v>2.64</v>
      </c>
      <c r="Y192" s="150">
        <f t="shared" si="35"/>
        <v>3.09</v>
      </c>
      <c r="Z192" s="150">
        <f t="shared" si="36"/>
        <v>1.05</v>
      </c>
      <c r="AA192" s="150">
        <f t="shared" si="37"/>
        <v>2.89</v>
      </c>
      <c r="AB192" s="150">
        <f t="shared" si="38"/>
        <v>0.61</v>
      </c>
      <c r="AC192" s="150">
        <f t="shared" si="39"/>
        <v>5.24</v>
      </c>
      <c r="AD192" s="150">
        <f t="shared" si="40"/>
        <v>5.57</v>
      </c>
      <c r="AE192" s="150">
        <f t="shared" si="41"/>
        <v>5.15</v>
      </c>
      <c r="AF192" s="150">
        <f t="shared" si="42"/>
        <v>1.77</v>
      </c>
      <c r="AG192" s="150">
        <f t="shared" si="43"/>
        <v>4.28</v>
      </c>
      <c r="AH192" s="150">
        <f t="shared" si="44"/>
        <v>17.34</v>
      </c>
      <c r="AI192" s="150">
        <f t="shared" si="45"/>
        <v>6.48</v>
      </c>
      <c r="AJ192" s="150">
        <f t="shared" si="46"/>
        <v>1.45</v>
      </c>
      <c r="AK192" s="150">
        <f t="shared" si="47"/>
        <v>1.5</v>
      </c>
      <c r="AL192" s="150">
        <f t="shared" si="48"/>
        <v>1.42</v>
      </c>
      <c r="AM192" s="150">
        <f t="shared" si="49"/>
        <v>0.01</v>
      </c>
      <c r="AN192" s="150">
        <f t="shared" si="50"/>
        <v>6.3</v>
      </c>
    </row>
    <row r="193" spans="1:40" ht="26" x14ac:dyDescent="0.3">
      <c r="A193" s="165">
        <v>322</v>
      </c>
      <c r="B193" s="166" t="s">
        <v>923</v>
      </c>
      <c r="C193" s="293" t="s">
        <v>242</v>
      </c>
      <c r="D193" s="187" t="s">
        <v>1449</v>
      </c>
      <c r="E193" s="170" t="s">
        <v>925</v>
      </c>
      <c r="F193" s="170">
        <v>0.18347624080229089</v>
      </c>
      <c r="G193" s="170">
        <v>1.5930945128923408</v>
      </c>
      <c r="H193" s="170">
        <v>2.551585427199838E-2</v>
      </c>
      <c r="I193" s="170">
        <v>0.28378499804928253</v>
      </c>
      <c r="J193" s="170">
        <v>1.4600173018907283E-2</v>
      </c>
      <c r="K193" s="170">
        <v>3.2143473216476783</v>
      </c>
      <c r="L193" s="170">
        <v>4.010999971383816</v>
      </c>
      <c r="M193" s="170">
        <v>4.4100016850802213</v>
      </c>
      <c r="N193" s="170">
        <v>0.71917006430986863</v>
      </c>
      <c r="O193" s="170">
        <v>0.54208827332411602</v>
      </c>
      <c r="P193" s="170">
        <v>16.405982621777021</v>
      </c>
      <c r="Q193" s="170">
        <v>2.6427622069802464E-2</v>
      </c>
      <c r="R193" s="170">
        <v>2.4100240739768793E-2</v>
      </c>
      <c r="S193" s="170">
        <v>1.4433800429793344</v>
      </c>
      <c r="T193" s="170">
        <v>1.2176634396869703</v>
      </c>
      <c r="U193" s="170">
        <v>6.1310445241595226E-3</v>
      </c>
      <c r="V193" s="170">
        <v>0</v>
      </c>
      <c r="W193" s="899"/>
      <c r="X193" s="170">
        <f t="shared" si="34"/>
        <v>0.18</v>
      </c>
      <c r="Y193" s="170">
        <f t="shared" si="35"/>
        <v>1.59</v>
      </c>
      <c r="Z193" s="170">
        <f t="shared" si="36"/>
        <v>0.03</v>
      </c>
      <c r="AA193" s="170">
        <f t="shared" si="37"/>
        <v>0.28000000000000003</v>
      </c>
      <c r="AB193" s="170">
        <f t="shared" si="38"/>
        <v>0.01</v>
      </c>
      <c r="AC193" s="170">
        <f t="shared" si="39"/>
        <v>3.21</v>
      </c>
      <c r="AD193" s="170">
        <f t="shared" si="40"/>
        <v>4.01</v>
      </c>
      <c r="AE193" s="170">
        <f t="shared" si="41"/>
        <v>4.41</v>
      </c>
      <c r="AF193" s="170">
        <f t="shared" si="42"/>
        <v>0.72</v>
      </c>
      <c r="AG193" s="170">
        <f t="shared" si="43"/>
        <v>0.54</v>
      </c>
      <c r="AH193" s="170">
        <f t="shared" si="44"/>
        <v>16.41</v>
      </c>
      <c r="AI193" s="170">
        <f t="shared" si="45"/>
        <v>0.03</v>
      </c>
      <c r="AJ193" s="170">
        <f t="shared" si="46"/>
        <v>0.02</v>
      </c>
      <c r="AK193" s="170">
        <f t="shared" si="47"/>
        <v>1.44</v>
      </c>
      <c r="AL193" s="170">
        <f t="shared" si="48"/>
        <v>1.22</v>
      </c>
      <c r="AM193" s="170">
        <f t="shared" si="49"/>
        <v>0.01</v>
      </c>
      <c r="AN193" s="170" t="str">
        <f t="shared" si="50"/>
        <v>NC</v>
      </c>
    </row>
    <row r="194" spans="1:40" x14ac:dyDescent="0.3">
      <c r="A194" s="165">
        <v>323</v>
      </c>
      <c r="B194" s="166" t="s">
        <v>923</v>
      </c>
      <c r="C194" s="526" t="s">
        <v>275</v>
      </c>
      <c r="D194" s="187" t="s">
        <v>1800</v>
      </c>
      <c r="E194" s="170" t="s">
        <v>925</v>
      </c>
      <c r="F194" s="170">
        <v>2.4517147330417082</v>
      </c>
      <c r="G194" s="170">
        <v>1.4924763590715266</v>
      </c>
      <c r="H194" s="170">
        <v>1.0229446937218851</v>
      </c>
      <c r="I194" s="170">
        <v>2.6031344401124574</v>
      </c>
      <c r="J194" s="170">
        <v>0.59846784851403689</v>
      </c>
      <c r="K194" s="170">
        <v>2.0278336335508658</v>
      </c>
      <c r="L194" s="170">
        <v>1.5542714068558541</v>
      </c>
      <c r="M194" s="170">
        <v>0.74013273913331767</v>
      </c>
      <c r="N194" s="170">
        <v>1.0484964434796564</v>
      </c>
      <c r="O194" s="170">
        <v>3.7423954974265441</v>
      </c>
      <c r="P194" s="170">
        <v>0.93822140664108433</v>
      </c>
      <c r="Q194" s="170">
        <v>6.4502804810733565</v>
      </c>
      <c r="R194" s="170">
        <v>1.4261996947343856</v>
      </c>
      <c r="S194" s="170">
        <v>5.1853303948072159E-2</v>
      </c>
      <c r="T194" s="170">
        <v>0.20206214453954205</v>
      </c>
      <c r="U194" s="170">
        <v>0</v>
      </c>
      <c r="V194" s="170">
        <v>6.3004625395415994</v>
      </c>
      <c r="W194" s="899"/>
      <c r="X194" s="170">
        <f t="shared" si="34"/>
        <v>2.4500000000000002</v>
      </c>
      <c r="Y194" s="170">
        <f t="shared" si="35"/>
        <v>1.49</v>
      </c>
      <c r="Z194" s="170">
        <f t="shared" si="36"/>
        <v>1.02</v>
      </c>
      <c r="AA194" s="170">
        <f t="shared" si="37"/>
        <v>2.6</v>
      </c>
      <c r="AB194" s="170">
        <f t="shared" si="38"/>
        <v>0.6</v>
      </c>
      <c r="AC194" s="170">
        <f t="shared" si="39"/>
        <v>2.0299999999999998</v>
      </c>
      <c r="AD194" s="170">
        <f t="shared" si="40"/>
        <v>1.55</v>
      </c>
      <c r="AE194" s="170">
        <f t="shared" si="41"/>
        <v>0.74</v>
      </c>
      <c r="AF194" s="170">
        <f t="shared" si="42"/>
        <v>1.05</v>
      </c>
      <c r="AG194" s="170">
        <f t="shared" si="43"/>
        <v>3.74</v>
      </c>
      <c r="AH194" s="170">
        <f t="shared" si="44"/>
        <v>0.94</v>
      </c>
      <c r="AI194" s="170">
        <f t="shared" si="45"/>
        <v>6.45</v>
      </c>
      <c r="AJ194" s="170">
        <f t="shared" si="46"/>
        <v>1.43</v>
      </c>
      <c r="AK194" s="170">
        <f t="shared" si="47"/>
        <v>0.05</v>
      </c>
      <c r="AL194" s="170">
        <f t="shared" si="48"/>
        <v>0.2</v>
      </c>
      <c r="AM194" s="170" t="str">
        <f t="shared" si="49"/>
        <v>NC</v>
      </c>
      <c r="AN194" s="170">
        <f t="shared" si="50"/>
        <v>6.3</v>
      </c>
    </row>
    <row r="195" spans="1:40" x14ac:dyDescent="0.3">
      <c r="A195" s="138">
        <v>324</v>
      </c>
      <c r="B195" s="138" t="s">
        <v>923</v>
      </c>
      <c r="C195" s="172" t="s">
        <v>353</v>
      </c>
      <c r="D195" s="138" t="s">
        <v>354</v>
      </c>
      <c r="E195" s="244" t="s">
        <v>275</v>
      </c>
      <c r="F195" s="244" t="s">
        <v>275</v>
      </c>
      <c r="G195" s="244" t="s">
        <v>275</v>
      </c>
      <c r="H195" s="244" t="s">
        <v>275</v>
      </c>
      <c r="I195" s="244" t="s">
        <v>275</v>
      </c>
      <c r="J195" s="244" t="s">
        <v>275</v>
      </c>
      <c r="K195" s="244" t="s">
        <v>275</v>
      </c>
      <c r="L195" s="244" t="s">
        <v>275</v>
      </c>
      <c r="M195" s="244" t="s">
        <v>275</v>
      </c>
      <c r="N195" s="244" t="s">
        <v>275</v>
      </c>
      <c r="O195" s="244" t="s">
        <v>275</v>
      </c>
      <c r="P195" s="244" t="s">
        <v>275</v>
      </c>
      <c r="Q195" s="244" t="s">
        <v>275</v>
      </c>
      <c r="R195" s="244" t="s">
        <v>275</v>
      </c>
      <c r="S195" s="244" t="s">
        <v>275</v>
      </c>
      <c r="T195" s="244" t="s">
        <v>275</v>
      </c>
      <c r="U195" s="244" t="s">
        <v>275</v>
      </c>
      <c r="V195" s="244" t="s">
        <v>275</v>
      </c>
      <c r="W195" s="899"/>
      <c r="X195" s="244" t="str">
        <f t="shared" si="34"/>
        <v>-</v>
      </c>
      <c r="Y195" s="244" t="str">
        <f t="shared" si="35"/>
        <v>-</v>
      </c>
      <c r="Z195" s="244" t="str">
        <f t="shared" si="36"/>
        <v>-</v>
      </c>
      <c r="AA195" s="244" t="str">
        <f t="shared" si="37"/>
        <v>-</v>
      </c>
      <c r="AB195" s="244" t="str">
        <f t="shared" si="38"/>
        <v>-</v>
      </c>
      <c r="AC195" s="244" t="str">
        <f t="shared" si="39"/>
        <v>-</v>
      </c>
      <c r="AD195" s="244" t="str">
        <f t="shared" si="40"/>
        <v>-</v>
      </c>
      <c r="AE195" s="244" t="str">
        <f t="shared" si="41"/>
        <v>-</v>
      </c>
      <c r="AF195" s="244" t="str">
        <f t="shared" si="42"/>
        <v>-</v>
      </c>
      <c r="AG195" s="244" t="str">
        <f t="shared" si="43"/>
        <v>-</v>
      </c>
      <c r="AH195" s="244" t="str">
        <f t="shared" si="44"/>
        <v>-</v>
      </c>
      <c r="AI195" s="244" t="str">
        <f t="shared" si="45"/>
        <v>-</v>
      </c>
      <c r="AJ195" s="244" t="str">
        <f t="shared" si="46"/>
        <v>-</v>
      </c>
      <c r="AK195" s="244" t="str">
        <f t="shared" si="47"/>
        <v>-</v>
      </c>
      <c r="AL195" s="244" t="str">
        <f t="shared" si="48"/>
        <v>-</v>
      </c>
      <c r="AM195" s="244" t="str">
        <f t="shared" si="49"/>
        <v>-</v>
      </c>
      <c r="AN195" s="244" t="str">
        <f t="shared" si="50"/>
        <v>-</v>
      </c>
    </row>
    <row r="196" spans="1:40" ht="39" x14ac:dyDescent="0.3">
      <c r="A196" s="145">
        <v>325</v>
      </c>
      <c r="B196" s="146" t="s">
        <v>923</v>
      </c>
      <c r="C196" s="146" t="s">
        <v>91</v>
      </c>
      <c r="D196" s="145" t="s">
        <v>4375</v>
      </c>
      <c r="E196" s="150" t="s">
        <v>925</v>
      </c>
      <c r="F196" s="150">
        <v>6.4297969805526485</v>
      </c>
      <c r="G196" s="150">
        <v>40.264088407244309</v>
      </c>
      <c r="H196" s="150">
        <v>0.80093432370747719</v>
      </c>
      <c r="I196" s="150">
        <v>9.9437615488189337</v>
      </c>
      <c r="J196" s="150">
        <v>12.065023097000179</v>
      </c>
      <c r="K196" s="150">
        <v>17.728971591739139</v>
      </c>
      <c r="L196" s="150">
        <v>20.706271686515294</v>
      </c>
      <c r="M196" s="150">
        <v>39.814818879199407</v>
      </c>
      <c r="N196" s="150">
        <v>25.056451560151508</v>
      </c>
      <c r="O196" s="150">
        <v>37.931953638687268</v>
      </c>
      <c r="P196" s="150">
        <v>18.116554012983205</v>
      </c>
      <c r="Q196" s="150">
        <v>16.741576502474555</v>
      </c>
      <c r="R196" s="150">
        <v>5.4560367227656412</v>
      </c>
      <c r="S196" s="150">
        <v>4.2756049407751746</v>
      </c>
      <c r="T196" s="150">
        <v>58.720188096762051</v>
      </c>
      <c r="U196" s="150">
        <v>1.7412263096407914E-2</v>
      </c>
      <c r="V196" s="150">
        <v>0</v>
      </c>
      <c r="W196" s="899"/>
      <c r="X196" s="150">
        <f t="shared" si="34"/>
        <v>6.43</v>
      </c>
      <c r="Y196" s="150">
        <f t="shared" si="35"/>
        <v>40.26</v>
      </c>
      <c r="Z196" s="150">
        <f t="shared" si="36"/>
        <v>0.8</v>
      </c>
      <c r="AA196" s="150">
        <f t="shared" si="37"/>
        <v>9.94</v>
      </c>
      <c r="AB196" s="150">
        <f t="shared" si="38"/>
        <v>12.07</v>
      </c>
      <c r="AC196" s="150">
        <f t="shared" si="39"/>
        <v>17.73</v>
      </c>
      <c r="AD196" s="150">
        <f t="shared" si="40"/>
        <v>20.71</v>
      </c>
      <c r="AE196" s="150">
        <f t="shared" si="41"/>
        <v>39.81</v>
      </c>
      <c r="AF196" s="150">
        <f t="shared" si="42"/>
        <v>25.06</v>
      </c>
      <c r="AG196" s="150">
        <f t="shared" si="43"/>
        <v>37.93</v>
      </c>
      <c r="AH196" s="150">
        <f t="shared" si="44"/>
        <v>18.12</v>
      </c>
      <c r="AI196" s="150">
        <f t="shared" si="45"/>
        <v>16.739999999999998</v>
      </c>
      <c r="AJ196" s="150">
        <f t="shared" si="46"/>
        <v>5.46</v>
      </c>
      <c r="AK196" s="150">
        <f t="shared" si="47"/>
        <v>4.28</v>
      </c>
      <c r="AL196" s="150">
        <f t="shared" si="48"/>
        <v>58.72</v>
      </c>
      <c r="AM196" s="150">
        <f t="shared" si="49"/>
        <v>0.02</v>
      </c>
      <c r="AN196" s="150" t="str">
        <f t="shared" si="50"/>
        <v>NC</v>
      </c>
    </row>
    <row r="197" spans="1:40" x14ac:dyDescent="0.3">
      <c r="A197" s="138">
        <v>328</v>
      </c>
      <c r="B197" s="138" t="s">
        <v>923</v>
      </c>
      <c r="C197" s="139" t="s">
        <v>3333</v>
      </c>
      <c r="D197" s="138" t="s">
        <v>3334</v>
      </c>
      <c r="E197" s="244" t="s">
        <v>275</v>
      </c>
      <c r="F197" s="244" t="s">
        <v>275</v>
      </c>
      <c r="G197" s="244" t="s">
        <v>275</v>
      </c>
      <c r="H197" s="244" t="s">
        <v>275</v>
      </c>
      <c r="I197" s="244" t="s">
        <v>275</v>
      </c>
      <c r="J197" s="244" t="s">
        <v>275</v>
      </c>
      <c r="K197" s="244" t="s">
        <v>275</v>
      </c>
      <c r="L197" s="244" t="s">
        <v>275</v>
      </c>
      <c r="M197" s="244" t="s">
        <v>275</v>
      </c>
      <c r="N197" s="244" t="s">
        <v>275</v>
      </c>
      <c r="O197" s="244" t="s">
        <v>275</v>
      </c>
      <c r="P197" s="244" t="s">
        <v>275</v>
      </c>
      <c r="Q197" s="244" t="s">
        <v>275</v>
      </c>
      <c r="R197" s="244" t="s">
        <v>275</v>
      </c>
      <c r="S197" s="244" t="s">
        <v>275</v>
      </c>
      <c r="T197" s="244" t="s">
        <v>275</v>
      </c>
      <c r="U197" s="244" t="s">
        <v>275</v>
      </c>
      <c r="V197" s="244" t="s">
        <v>275</v>
      </c>
      <c r="W197" s="899"/>
      <c r="X197" s="244" t="str">
        <f t="shared" si="34"/>
        <v>-</v>
      </c>
      <c r="Y197" s="244" t="str">
        <f t="shared" si="35"/>
        <v>-</v>
      </c>
      <c r="Z197" s="244" t="str">
        <f t="shared" si="36"/>
        <v>-</v>
      </c>
      <c r="AA197" s="244" t="str">
        <f t="shared" si="37"/>
        <v>-</v>
      </c>
      <c r="AB197" s="244" t="str">
        <f t="shared" si="38"/>
        <v>-</v>
      </c>
      <c r="AC197" s="244" t="str">
        <f t="shared" si="39"/>
        <v>-</v>
      </c>
      <c r="AD197" s="244" t="str">
        <f t="shared" si="40"/>
        <v>-</v>
      </c>
      <c r="AE197" s="244" t="str">
        <f t="shared" si="41"/>
        <v>-</v>
      </c>
      <c r="AF197" s="244" t="str">
        <f t="shared" si="42"/>
        <v>-</v>
      </c>
      <c r="AG197" s="244" t="str">
        <f t="shared" si="43"/>
        <v>-</v>
      </c>
      <c r="AH197" s="244" t="str">
        <f t="shared" si="44"/>
        <v>-</v>
      </c>
      <c r="AI197" s="244" t="str">
        <f t="shared" si="45"/>
        <v>-</v>
      </c>
      <c r="AJ197" s="244" t="str">
        <f t="shared" si="46"/>
        <v>-</v>
      </c>
      <c r="AK197" s="244" t="str">
        <f t="shared" si="47"/>
        <v>-</v>
      </c>
      <c r="AL197" s="244" t="str">
        <f t="shared" si="48"/>
        <v>-</v>
      </c>
      <c r="AM197" s="244" t="str">
        <f t="shared" si="49"/>
        <v>-</v>
      </c>
      <c r="AN197" s="244" t="str">
        <f t="shared" si="50"/>
        <v>-</v>
      </c>
    </row>
    <row r="198" spans="1:40" ht="26" x14ac:dyDescent="0.3">
      <c r="A198" s="145">
        <v>329</v>
      </c>
      <c r="B198" s="146" t="s">
        <v>923</v>
      </c>
      <c r="C198" s="527" t="s">
        <v>502</v>
      </c>
      <c r="D198" s="528" t="s">
        <v>3345</v>
      </c>
      <c r="E198" s="150" t="s">
        <v>925</v>
      </c>
      <c r="F198" s="150">
        <v>2.5353394519282602</v>
      </c>
      <c r="G198" s="150">
        <v>0.4905723214545511</v>
      </c>
      <c r="H198" s="150">
        <v>1.2091266724374286E-2</v>
      </c>
      <c r="I198" s="150">
        <v>3.573861165090789</v>
      </c>
      <c r="J198" s="150">
        <v>7.7926556266389078</v>
      </c>
      <c r="K198" s="150">
        <v>3.1226737316971205</v>
      </c>
      <c r="L198" s="150">
        <v>9.5041444163297104</v>
      </c>
      <c r="M198" s="150">
        <v>6.7704973638390227</v>
      </c>
      <c r="N198" s="150">
        <v>0</v>
      </c>
      <c r="O198" s="150">
        <v>3.2102802314958541</v>
      </c>
      <c r="P198" s="150">
        <v>9.3606575210522145</v>
      </c>
      <c r="Q198" s="150">
        <v>0.74609521968548509</v>
      </c>
      <c r="R198" s="150">
        <v>2.1956897034574249E-2</v>
      </c>
      <c r="S198" s="150">
        <v>1.6147307899353112E-2</v>
      </c>
      <c r="T198" s="150">
        <v>4.8568681343871534</v>
      </c>
      <c r="U198" s="150">
        <v>1.3168587176782817E-2</v>
      </c>
      <c r="V198" s="150">
        <v>0</v>
      </c>
      <c r="W198" s="899"/>
      <c r="X198" s="150">
        <f t="shared" ref="X198:X261" si="51">IF(F198="-","-",IF(F198="NC","NC",IF(F198=0,"NC",IF(F198&lt;0.01,0.01,ROUND(F198,2)))))</f>
        <v>2.54</v>
      </c>
      <c r="Y198" s="150">
        <f t="shared" ref="Y198:Y261" si="52">IF(G198="-","-",IF(G198="NC","NC",IF(G198=0,"NC",IF(G198&lt;0.01,0.01,ROUND(G198,2)))))</f>
        <v>0.49</v>
      </c>
      <c r="Z198" s="150">
        <f t="shared" ref="Z198:Z261" si="53">IF(H198="-","-",IF(H198="NC","NC",IF(H198=0,"NC",IF(H198&lt;0.01,0.01,ROUND(H198,2)))))</f>
        <v>0.01</v>
      </c>
      <c r="AA198" s="150">
        <f t="shared" ref="AA198:AA261" si="54">IF(I198="-","-",IF(I198="NC","NC",IF(I198=0,"NC",IF(I198&lt;0.01,0.01,ROUND(I198,2)))))</f>
        <v>3.57</v>
      </c>
      <c r="AB198" s="150">
        <f t="shared" ref="AB198:AB261" si="55">IF(J198="-","-",IF(J198="NC","NC",IF(J198=0,"NC",IF(J198&lt;0.01,0.01,ROUND(J198,2)))))</f>
        <v>7.79</v>
      </c>
      <c r="AC198" s="150">
        <f t="shared" ref="AC198:AC261" si="56">IF(K198="-","-",IF(K198="NC","NC",IF(K198=0,"NC",IF(K198&lt;0.01,0.01,ROUND(K198,2)))))</f>
        <v>3.12</v>
      </c>
      <c r="AD198" s="150">
        <f t="shared" ref="AD198:AD261" si="57">IF(L198="-","-",IF(L198="NC","NC",IF(L198=0,"NC",IF(L198&lt;0.01,0.01,ROUND(L198,2)))))</f>
        <v>9.5</v>
      </c>
      <c r="AE198" s="150">
        <f t="shared" ref="AE198:AE261" si="58">IF(M198="-","-",IF(M198="NC","NC",IF(M198=0,"NC",IF(M198&lt;0.01,0.01,ROUND(M198,2)))))</f>
        <v>6.77</v>
      </c>
      <c r="AF198" s="150" t="str">
        <f t="shared" ref="AF198:AF261" si="59">IF(N198="-","-",IF(N198="NC","NC",IF(N198=0,"NC",IF(N198&lt;0.01,0.01,ROUND(N198,2)))))</f>
        <v>NC</v>
      </c>
      <c r="AG198" s="150">
        <f t="shared" ref="AG198:AG261" si="60">IF(O198="-","-",IF(O198="NC","NC",IF(O198=0,"NC",IF(O198&lt;0.01,0.01,ROUND(O198,2)))))</f>
        <v>3.21</v>
      </c>
      <c r="AH198" s="150">
        <f t="shared" ref="AH198:AH261" si="61">IF(P198="-","-",IF(P198="NC","NC",IF(P198=0,"NC",IF(P198&lt;0.01,0.01,ROUND(P198,2)))))</f>
        <v>9.36</v>
      </c>
      <c r="AI198" s="150">
        <f t="shared" ref="AI198:AI261" si="62">IF(Q198="-","-",IF(Q198="NC","NC",IF(Q198=0,"NC",IF(Q198&lt;0.01,0.01,ROUND(Q198,2)))))</f>
        <v>0.75</v>
      </c>
      <c r="AJ198" s="150">
        <f t="shared" ref="AJ198:AJ261" si="63">IF(R198="-","-",IF(R198="NC","NC",IF(R198=0,"NC",IF(R198&lt;0.01,0.01,ROUND(R198,2)))))</f>
        <v>0.02</v>
      </c>
      <c r="AK198" s="150">
        <f t="shared" ref="AK198:AK261" si="64">IF(S198="-","-",IF(S198="NC","NC",IF(S198=0,"NC",IF(S198&lt;0.01,0.01,ROUND(S198,2)))))</f>
        <v>0.02</v>
      </c>
      <c r="AL198" s="150">
        <f t="shared" ref="AL198:AL261" si="65">IF(T198="-","-",IF(T198="NC","NC",IF(T198=0,"NC",IF(T198&lt;0.01,0.01,ROUND(T198,2)))))</f>
        <v>4.8600000000000003</v>
      </c>
      <c r="AM198" s="150">
        <f t="shared" ref="AM198:AM261" si="66">IF(U198="-","-",IF(U198="NC","NC",IF(U198=0,"NC",IF(U198&lt;0.01,0.01,ROUND(U198,2)))))</f>
        <v>0.01</v>
      </c>
      <c r="AN198" s="150" t="str">
        <f t="shared" ref="AN198:AN261" si="67">IF(V198="-","-",IF(V198="NC","NC",IF(V198=0,"NC",IF(V198&lt;0.01,0.01,ROUND(V198,2)))))</f>
        <v>NC</v>
      </c>
    </row>
    <row r="199" spans="1:40" ht="26" x14ac:dyDescent="0.3">
      <c r="A199" s="351">
        <v>332</v>
      </c>
      <c r="B199" s="352" t="s">
        <v>923</v>
      </c>
      <c r="C199" s="352" t="s">
        <v>223</v>
      </c>
      <c r="D199" s="351" t="s">
        <v>1453</v>
      </c>
      <c r="E199" s="355" t="s">
        <v>925</v>
      </c>
      <c r="F199" s="355">
        <v>0.88393084512177811</v>
      </c>
      <c r="G199" s="355">
        <v>0.17103508816812429</v>
      </c>
      <c r="H199" s="355">
        <v>4.2155473919440354E-3</v>
      </c>
      <c r="I199" s="355">
        <v>1.2460051917718478</v>
      </c>
      <c r="J199" s="355">
        <v>3.0022463578603857</v>
      </c>
      <c r="K199" s="355">
        <v>1.08870140785263</v>
      </c>
      <c r="L199" s="355">
        <v>4.2367251209762502</v>
      </c>
      <c r="M199" s="355">
        <v>1.7591546101641458</v>
      </c>
      <c r="N199" s="355">
        <v>0</v>
      </c>
      <c r="O199" s="355">
        <v>0.50636754341301549</v>
      </c>
      <c r="P199" s="355">
        <v>3.791206228210477</v>
      </c>
      <c r="Q199" s="355">
        <v>0.26012160918977828</v>
      </c>
      <c r="R199" s="355">
        <v>7.6551400394381025E-3</v>
      </c>
      <c r="S199" s="355">
        <v>5.6296617429517403E-3</v>
      </c>
      <c r="T199" s="355">
        <v>2.1285059033223166</v>
      </c>
      <c r="U199" s="355">
        <v>4.5911486855854814E-3</v>
      </c>
      <c r="V199" s="355">
        <v>0</v>
      </c>
      <c r="W199" s="899"/>
      <c r="X199" s="355">
        <f t="shared" si="51"/>
        <v>0.88</v>
      </c>
      <c r="Y199" s="355">
        <f t="shared" si="52"/>
        <v>0.17</v>
      </c>
      <c r="Z199" s="355">
        <f t="shared" si="53"/>
        <v>0.01</v>
      </c>
      <c r="AA199" s="355">
        <f t="shared" si="54"/>
        <v>1.25</v>
      </c>
      <c r="AB199" s="355">
        <f t="shared" si="55"/>
        <v>3</v>
      </c>
      <c r="AC199" s="355">
        <f t="shared" si="56"/>
        <v>1.0900000000000001</v>
      </c>
      <c r="AD199" s="355">
        <f t="shared" si="57"/>
        <v>4.24</v>
      </c>
      <c r="AE199" s="355">
        <f t="shared" si="58"/>
        <v>1.76</v>
      </c>
      <c r="AF199" s="355" t="str">
        <f t="shared" si="59"/>
        <v>NC</v>
      </c>
      <c r="AG199" s="355">
        <f t="shared" si="60"/>
        <v>0.51</v>
      </c>
      <c r="AH199" s="355">
        <f t="shared" si="61"/>
        <v>3.79</v>
      </c>
      <c r="AI199" s="355">
        <f t="shared" si="62"/>
        <v>0.26</v>
      </c>
      <c r="AJ199" s="355">
        <f t="shared" si="63"/>
        <v>0.01</v>
      </c>
      <c r="AK199" s="355">
        <f t="shared" si="64"/>
        <v>0.01</v>
      </c>
      <c r="AL199" s="355">
        <f t="shared" si="65"/>
        <v>2.13</v>
      </c>
      <c r="AM199" s="355">
        <f t="shared" si="66"/>
        <v>0.01</v>
      </c>
      <c r="AN199" s="355" t="str">
        <f t="shared" si="67"/>
        <v>NC</v>
      </c>
    </row>
    <row r="200" spans="1:40" ht="26" x14ac:dyDescent="0.3">
      <c r="A200" s="351">
        <v>334</v>
      </c>
      <c r="B200" s="352" t="s">
        <v>923</v>
      </c>
      <c r="C200" s="352" t="s">
        <v>226</v>
      </c>
      <c r="D200" s="351" t="s">
        <v>1455</v>
      </c>
      <c r="E200" s="355" t="s">
        <v>925</v>
      </c>
      <c r="F200" s="355">
        <v>1.6514086068064822</v>
      </c>
      <c r="G200" s="355">
        <v>0.3195372332864268</v>
      </c>
      <c r="H200" s="355">
        <v>7.8757193324302515E-3</v>
      </c>
      <c r="I200" s="355">
        <v>2.327855973318941</v>
      </c>
      <c r="J200" s="355">
        <v>4.7904092687785225</v>
      </c>
      <c r="K200" s="355">
        <v>2.0339723238444907</v>
      </c>
      <c r="L200" s="355">
        <v>5.2674192953534602</v>
      </c>
      <c r="M200" s="355">
        <v>5.0113427536748771</v>
      </c>
      <c r="N200" s="355">
        <v>0</v>
      </c>
      <c r="O200" s="355">
        <v>2.7039126880828386</v>
      </c>
      <c r="P200" s="355">
        <v>5.5694512928417383</v>
      </c>
      <c r="Q200" s="355">
        <v>0.48597361049570681</v>
      </c>
      <c r="R200" s="355">
        <v>1.4301756995136146E-2</v>
      </c>
      <c r="S200" s="355">
        <v>1.0517646156401371E-2</v>
      </c>
      <c r="T200" s="355">
        <v>2.7283622310648368</v>
      </c>
      <c r="U200" s="355">
        <v>8.577438491197336E-3</v>
      </c>
      <c r="V200" s="355">
        <v>0</v>
      </c>
      <c r="W200" s="899"/>
      <c r="X200" s="355">
        <f t="shared" si="51"/>
        <v>1.65</v>
      </c>
      <c r="Y200" s="355">
        <f t="shared" si="52"/>
        <v>0.32</v>
      </c>
      <c r="Z200" s="355">
        <f t="shared" si="53"/>
        <v>0.01</v>
      </c>
      <c r="AA200" s="355">
        <f t="shared" si="54"/>
        <v>2.33</v>
      </c>
      <c r="AB200" s="355">
        <f t="shared" si="55"/>
        <v>4.79</v>
      </c>
      <c r="AC200" s="355">
        <f t="shared" si="56"/>
        <v>2.0299999999999998</v>
      </c>
      <c r="AD200" s="355">
        <f t="shared" si="57"/>
        <v>5.27</v>
      </c>
      <c r="AE200" s="355">
        <f t="shared" si="58"/>
        <v>5.01</v>
      </c>
      <c r="AF200" s="355" t="str">
        <f t="shared" si="59"/>
        <v>NC</v>
      </c>
      <c r="AG200" s="355">
        <f t="shared" si="60"/>
        <v>2.7</v>
      </c>
      <c r="AH200" s="355">
        <f t="shared" si="61"/>
        <v>5.57</v>
      </c>
      <c r="AI200" s="355">
        <f t="shared" si="62"/>
        <v>0.49</v>
      </c>
      <c r="AJ200" s="355">
        <f t="shared" si="63"/>
        <v>0.01</v>
      </c>
      <c r="AK200" s="355">
        <f t="shared" si="64"/>
        <v>0.01</v>
      </c>
      <c r="AL200" s="355">
        <f t="shared" si="65"/>
        <v>2.73</v>
      </c>
      <c r="AM200" s="355">
        <f t="shared" si="66"/>
        <v>0.01</v>
      </c>
      <c r="AN200" s="355" t="str">
        <f t="shared" si="67"/>
        <v>NC</v>
      </c>
    </row>
    <row r="201" spans="1:40" x14ac:dyDescent="0.3">
      <c r="A201" s="138">
        <v>336</v>
      </c>
      <c r="B201" s="138" t="s">
        <v>923</v>
      </c>
      <c r="C201" s="139" t="s">
        <v>3336</v>
      </c>
      <c r="D201" s="138" t="s">
        <v>3337</v>
      </c>
      <c r="E201" s="244" t="s">
        <v>275</v>
      </c>
      <c r="F201" s="244" t="s">
        <v>275</v>
      </c>
      <c r="G201" s="244" t="s">
        <v>275</v>
      </c>
      <c r="H201" s="244" t="s">
        <v>275</v>
      </c>
      <c r="I201" s="244" t="s">
        <v>275</v>
      </c>
      <c r="J201" s="244" t="s">
        <v>275</v>
      </c>
      <c r="K201" s="244" t="s">
        <v>275</v>
      </c>
      <c r="L201" s="244" t="s">
        <v>275</v>
      </c>
      <c r="M201" s="244" t="s">
        <v>275</v>
      </c>
      <c r="N201" s="244" t="s">
        <v>275</v>
      </c>
      <c r="O201" s="244" t="s">
        <v>275</v>
      </c>
      <c r="P201" s="244" t="s">
        <v>275</v>
      </c>
      <c r="Q201" s="244" t="s">
        <v>275</v>
      </c>
      <c r="R201" s="244" t="s">
        <v>275</v>
      </c>
      <c r="S201" s="244" t="s">
        <v>275</v>
      </c>
      <c r="T201" s="244" t="s">
        <v>275</v>
      </c>
      <c r="U201" s="244" t="s">
        <v>275</v>
      </c>
      <c r="V201" s="244" t="s">
        <v>275</v>
      </c>
      <c r="W201" s="899"/>
      <c r="X201" s="244" t="str">
        <f t="shared" si="51"/>
        <v>-</v>
      </c>
      <c r="Y201" s="244" t="str">
        <f t="shared" si="52"/>
        <v>-</v>
      </c>
      <c r="Z201" s="244" t="str">
        <f t="shared" si="53"/>
        <v>-</v>
      </c>
      <c r="AA201" s="244" t="str">
        <f t="shared" si="54"/>
        <v>-</v>
      </c>
      <c r="AB201" s="244" t="str">
        <f t="shared" si="55"/>
        <v>-</v>
      </c>
      <c r="AC201" s="244" t="str">
        <f t="shared" si="56"/>
        <v>-</v>
      </c>
      <c r="AD201" s="244" t="str">
        <f t="shared" si="57"/>
        <v>-</v>
      </c>
      <c r="AE201" s="244" t="str">
        <f t="shared" si="58"/>
        <v>-</v>
      </c>
      <c r="AF201" s="244" t="str">
        <f t="shared" si="59"/>
        <v>-</v>
      </c>
      <c r="AG201" s="244" t="str">
        <f t="shared" si="60"/>
        <v>-</v>
      </c>
      <c r="AH201" s="244" t="str">
        <f t="shared" si="61"/>
        <v>-</v>
      </c>
      <c r="AI201" s="244" t="str">
        <f t="shared" si="62"/>
        <v>-</v>
      </c>
      <c r="AJ201" s="244" t="str">
        <f t="shared" si="63"/>
        <v>-</v>
      </c>
      <c r="AK201" s="244" t="str">
        <f t="shared" si="64"/>
        <v>-</v>
      </c>
      <c r="AL201" s="244" t="str">
        <f t="shared" si="65"/>
        <v>-</v>
      </c>
      <c r="AM201" s="244" t="str">
        <f t="shared" si="66"/>
        <v>-</v>
      </c>
      <c r="AN201" s="244" t="str">
        <f t="shared" si="67"/>
        <v>-</v>
      </c>
    </row>
    <row r="202" spans="1:40" ht="26" x14ac:dyDescent="0.3">
      <c r="A202" s="145">
        <v>337</v>
      </c>
      <c r="B202" s="146" t="s">
        <v>923</v>
      </c>
      <c r="C202" s="527" t="s">
        <v>3338</v>
      </c>
      <c r="D202" s="528" t="s">
        <v>3340</v>
      </c>
      <c r="E202" s="150" t="s">
        <v>925</v>
      </c>
      <c r="F202" s="150">
        <v>3.8075434411385505</v>
      </c>
      <c r="G202" s="150">
        <v>38.885875424339091</v>
      </c>
      <c r="H202" s="150">
        <v>0.77123814693766135</v>
      </c>
      <c r="I202" s="150">
        <v>6.2277408980595537</v>
      </c>
      <c r="J202" s="150">
        <v>4.2723674703612717</v>
      </c>
      <c r="K202" s="150">
        <v>14.280323564335603</v>
      </c>
      <c r="L202" s="150">
        <v>11.202127270185585</v>
      </c>
      <c r="M202" s="150">
        <v>29.789677338656492</v>
      </c>
      <c r="N202" s="150">
        <v>25.056451560151508</v>
      </c>
      <c r="O202" s="150">
        <v>34.721673407191417</v>
      </c>
      <c r="P202" s="150">
        <v>8.7348454251997367</v>
      </c>
      <c r="Q202" s="150">
        <v>15.638504053130729</v>
      </c>
      <c r="R202" s="150">
        <v>5.3128054028089506</v>
      </c>
      <c r="S202" s="150">
        <v>4.1643976994640548</v>
      </c>
      <c r="T202" s="150">
        <v>52.048345934662507</v>
      </c>
      <c r="U202" s="150">
        <v>4.1489681927006422E-3</v>
      </c>
      <c r="V202" s="150">
        <v>0</v>
      </c>
      <c r="W202" s="899"/>
      <c r="X202" s="150">
        <f t="shared" si="51"/>
        <v>3.81</v>
      </c>
      <c r="Y202" s="150">
        <f t="shared" si="52"/>
        <v>38.89</v>
      </c>
      <c r="Z202" s="150">
        <f t="shared" si="53"/>
        <v>0.77</v>
      </c>
      <c r="AA202" s="150">
        <f t="shared" si="54"/>
        <v>6.23</v>
      </c>
      <c r="AB202" s="150">
        <f t="shared" si="55"/>
        <v>4.2699999999999996</v>
      </c>
      <c r="AC202" s="150">
        <f t="shared" si="56"/>
        <v>14.28</v>
      </c>
      <c r="AD202" s="150">
        <f t="shared" si="57"/>
        <v>11.2</v>
      </c>
      <c r="AE202" s="150">
        <f t="shared" si="58"/>
        <v>29.79</v>
      </c>
      <c r="AF202" s="150">
        <f t="shared" si="59"/>
        <v>25.06</v>
      </c>
      <c r="AG202" s="150">
        <f t="shared" si="60"/>
        <v>34.72</v>
      </c>
      <c r="AH202" s="150">
        <f t="shared" si="61"/>
        <v>8.73</v>
      </c>
      <c r="AI202" s="150">
        <f t="shared" si="62"/>
        <v>15.64</v>
      </c>
      <c r="AJ202" s="150">
        <f t="shared" si="63"/>
        <v>5.31</v>
      </c>
      <c r="AK202" s="150">
        <f t="shared" si="64"/>
        <v>4.16</v>
      </c>
      <c r="AL202" s="150">
        <f t="shared" si="65"/>
        <v>52.05</v>
      </c>
      <c r="AM202" s="150">
        <f t="shared" si="66"/>
        <v>0.01</v>
      </c>
      <c r="AN202" s="150" t="str">
        <f t="shared" si="67"/>
        <v>NC</v>
      </c>
    </row>
    <row r="203" spans="1:40" ht="26" x14ac:dyDescent="0.3">
      <c r="A203" s="351">
        <v>338</v>
      </c>
      <c r="B203" s="352" t="s">
        <v>923</v>
      </c>
      <c r="C203" s="352" t="s">
        <v>224</v>
      </c>
      <c r="D203" s="351" t="s">
        <v>1454</v>
      </c>
      <c r="E203" s="355" t="s">
        <v>925</v>
      </c>
      <c r="F203" s="355">
        <v>0.62738958665552036</v>
      </c>
      <c r="G203" s="355">
        <v>6.4074366284627269</v>
      </c>
      <c r="H203" s="355">
        <v>0.12708109301978196</v>
      </c>
      <c r="I203" s="355">
        <v>1.0261786498916232</v>
      </c>
      <c r="J203" s="355">
        <v>0</v>
      </c>
      <c r="K203" s="355">
        <v>2.3530463767096355</v>
      </c>
      <c r="L203" s="355">
        <v>2.2363527401205867</v>
      </c>
      <c r="M203" s="355">
        <v>2.6710646295982277</v>
      </c>
      <c r="N203" s="355">
        <v>6.2261850085259693</v>
      </c>
      <c r="O203" s="355">
        <v>0.32104988430178122</v>
      </c>
      <c r="P203" s="355">
        <v>4.1872692938862164</v>
      </c>
      <c r="Q203" s="355">
        <v>2.5768411432412983</v>
      </c>
      <c r="R203" s="355">
        <v>0.87541976531010079</v>
      </c>
      <c r="S203" s="355">
        <v>0.68619039854071662</v>
      </c>
      <c r="T203" s="355">
        <v>2.8925331795100595</v>
      </c>
      <c r="U203" s="355">
        <v>6.8364799501459915E-4</v>
      </c>
      <c r="V203" s="355">
        <v>0</v>
      </c>
      <c r="W203" s="899"/>
      <c r="X203" s="355">
        <f t="shared" si="51"/>
        <v>0.63</v>
      </c>
      <c r="Y203" s="355">
        <f t="shared" si="52"/>
        <v>6.41</v>
      </c>
      <c r="Z203" s="355">
        <f t="shared" si="53"/>
        <v>0.13</v>
      </c>
      <c r="AA203" s="355">
        <f t="shared" si="54"/>
        <v>1.03</v>
      </c>
      <c r="AB203" s="355" t="str">
        <f t="shared" si="55"/>
        <v>NC</v>
      </c>
      <c r="AC203" s="355">
        <f t="shared" si="56"/>
        <v>2.35</v>
      </c>
      <c r="AD203" s="355">
        <f t="shared" si="57"/>
        <v>2.2400000000000002</v>
      </c>
      <c r="AE203" s="355">
        <f t="shared" si="58"/>
        <v>2.67</v>
      </c>
      <c r="AF203" s="355">
        <f t="shared" si="59"/>
        <v>6.23</v>
      </c>
      <c r="AG203" s="355">
        <f t="shared" si="60"/>
        <v>0.32</v>
      </c>
      <c r="AH203" s="355">
        <f t="shared" si="61"/>
        <v>4.1900000000000004</v>
      </c>
      <c r="AI203" s="355">
        <f t="shared" si="62"/>
        <v>2.58</v>
      </c>
      <c r="AJ203" s="355">
        <f t="shared" si="63"/>
        <v>0.88</v>
      </c>
      <c r="AK203" s="355">
        <f t="shared" si="64"/>
        <v>0.69</v>
      </c>
      <c r="AL203" s="355">
        <f t="shared" si="65"/>
        <v>2.89</v>
      </c>
      <c r="AM203" s="355">
        <f t="shared" si="66"/>
        <v>0.01</v>
      </c>
      <c r="AN203" s="355" t="str">
        <f t="shared" si="67"/>
        <v>NC</v>
      </c>
    </row>
    <row r="204" spans="1:40" ht="26" x14ac:dyDescent="0.3">
      <c r="A204" s="351">
        <v>340</v>
      </c>
      <c r="B204" s="352" t="s">
        <v>923</v>
      </c>
      <c r="C204" s="352" t="s">
        <v>326</v>
      </c>
      <c r="D204" s="351" t="s">
        <v>1452</v>
      </c>
      <c r="E204" s="355" t="s">
        <v>925</v>
      </c>
      <c r="F204" s="355">
        <v>2.7341317990842002</v>
      </c>
      <c r="G204" s="355">
        <v>27.923281815826183</v>
      </c>
      <c r="H204" s="355">
        <v>0.55381291764815399</v>
      </c>
      <c r="I204" s="355">
        <v>4.472034184001374</v>
      </c>
      <c r="J204" s="355">
        <v>4.2723674703612717</v>
      </c>
      <c r="K204" s="355">
        <v>10.254456019229604</v>
      </c>
      <c r="L204" s="355">
        <v>8.9657745300649978</v>
      </c>
      <c r="M204" s="355">
        <v>27.118612709058265</v>
      </c>
      <c r="N204" s="355">
        <v>1.4413831160875774</v>
      </c>
      <c r="O204" s="355">
        <v>24.95682865059484</v>
      </c>
      <c r="P204" s="355">
        <v>4.5475761313135195</v>
      </c>
      <c r="Q204" s="355">
        <v>11.229742190147213</v>
      </c>
      <c r="R204" s="355">
        <v>3.815034659150911</v>
      </c>
      <c r="S204" s="355">
        <v>2.9903827363117519</v>
      </c>
      <c r="T204" s="355">
        <v>49.155812755152446</v>
      </c>
      <c r="U204" s="355">
        <v>2.9793030714994661E-3</v>
      </c>
      <c r="V204" s="355">
        <v>0</v>
      </c>
      <c r="W204" s="899"/>
      <c r="X204" s="355">
        <f t="shared" si="51"/>
        <v>2.73</v>
      </c>
      <c r="Y204" s="355">
        <f t="shared" si="52"/>
        <v>27.92</v>
      </c>
      <c r="Z204" s="355">
        <f t="shared" si="53"/>
        <v>0.55000000000000004</v>
      </c>
      <c r="AA204" s="355">
        <f t="shared" si="54"/>
        <v>4.47</v>
      </c>
      <c r="AB204" s="355">
        <f t="shared" si="55"/>
        <v>4.2699999999999996</v>
      </c>
      <c r="AC204" s="355">
        <f t="shared" si="56"/>
        <v>10.25</v>
      </c>
      <c r="AD204" s="355">
        <f t="shared" si="57"/>
        <v>8.9700000000000006</v>
      </c>
      <c r="AE204" s="355">
        <f t="shared" si="58"/>
        <v>27.12</v>
      </c>
      <c r="AF204" s="355">
        <f t="shared" si="59"/>
        <v>1.44</v>
      </c>
      <c r="AG204" s="355">
        <f t="shared" si="60"/>
        <v>24.96</v>
      </c>
      <c r="AH204" s="355">
        <f t="shared" si="61"/>
        <v>4.55</v>
      </c>
      <c r="AI204" s="355">
        <f t="shared" si="62"/>
        <v>11.23</v>
      </c>
      <c r="AJ204" s="355">
        <f t="shared" si="63"/>
        <v>3.82</v>
      </c>
      <c r="AK204" s="355">
        <f t="shared" si="64"/>
        <v>2.99</v>
      </c>
      <c r="AL204" s="355">
        <f t="shared" si="65"/>
        <v>49.16</v>
      </c>
      <c r="AM204" s="355">
        <f t="shared" si="66"/>
        <v>0.01</v>
      </c>
      <c r="AN204" s="355" t="str">
        <f t="shared" si="67"/>
        <v>NC</v>
      </c>
    </row>
    <row r="205" spans="1:40" ht="26" x14ac:dyDescent="0.3">
      <c r="A205" s="351">
        <v>342</v>
      </c>
      <c r="B205" s="352" t="s">
        <v>923</v>
      </c>
      <c r="C205" s="352" t="s">
        <v>3339</v>
      </c>
      <c r="D205" s="351" t="s">
        <v>3424</v>
      </c>
      <c r="E205" s="355" t="s">
        <v>925</v>
      </c>
      <c r="F205" s="355">
        <v>0.44602205539882955</v>
      </c>
      <c r="G205" s="355">
        <v>4.5551569800501817</v>
      </c>
      <c r="H205" s="355">
        <v>9.0344136269725372E-2</v>
      </c>
      <c r="I205" s="355">
        <v>0.72952806416655636</v>
      </c>
      <c r="J205" s="355">
        <v>0</v>
      </c>
      <c r="K205" s="355">
        <v>1.6728211683963652</v>
      </c>
      <c r="L205" s="355">
        <v>0</v>
      </c>
      <c r="M205" s="355">
        <v>0</v>
      </c>
      <c r="N205" s="355">
        <v>17.388883435537963</v>
      </c>
      <c r="O205" s="355">
        <v>9.4437948722947986</v>
      </c>
      <c r="P205" s="355">
        <v>0</v>
      </c>
      <c r="Q205" s="355">
        <v>1.8319207197422183</v>
      </c>
      <c r="R205" s="355">
        <v>0.62235097834793895</v>
      </c>
      <c r="S205" s="355">
        <v>0.48782456461158652</v>
      </c>
      <c r="T205" s="355">
        <v>0</v>
      </c>
      <c r="U205" s="355">
        <v>4.860171261865768E-4</v>
      </c>
      <c r="V205" s="355">
        <v>0</v>
      </c>
      <c r="W205" s="899"/>
      <c r="X205" s="355">
        <f t="shared" si="51"/>
        <v>0.45</v>
      </c>
      <c r="Y205" s="355">
        <f t="shared" si="52"/>
        <v>4.5599999999999996</v>
      </c>
      <c r="Z205" s="355">
        <f t="shared" si="53"/>
        <v>0.09</v>
      </c>
      <c r="AA205" s="355">
        <f t="shared" si="54"/>
        <v>0.73</v>
      </c>
      <c r="AB205" s="355" t="str">
        <f t="shared" si="55"/>
        <v>NC</v>
      </c>
      <c r="AC205" s="355">
        <f t="shared" si="56"/>
        <v>1.67</v>
      </c>
      <c r="AD205" s="355" t="str">
        <f t="shared" si="57"/>
        <v>NC</v>
      </c>
      <c r="AE205" s="355" t="str">
        <f t="shared" si="58"/>
        <v>NC</v>
      </c>
      <c r="AF205" s="355">
        <f t="shared" si="59"/>
        <v>17.39</v>
      </c>
      <c r="AG205" s="355">
        <f t="shared" si="60"/>
        <v>9.44</v>
      </c>
      <c r="AH205" s="355" t="str">
        <f t="shared" si="61"/>
        <v>NC</v>
      </c>
      <c r="AI205" s="355">
        <f t="shared" si="62"/>
        <v>1.83</v>
      </c>
      <c r="AJ205" s="355">
        <f t="shared" si="63"/>
        <v>0.62</v>
      </c>
      <c r="AK205" s="355">
        <f t="shared" si="64"/>
        <v>0.49</v>
      </c>
      <c r="AL205" s="355" t="str">
        <f t="shared" si="65"/>
        <v>NC</v>
      </c>
      <c r="AM205" s="355">
        <f t="shared" si="66"/>
        <v>0.01</v>
      </c>
      <c r="AN205" s="355" t="str">
        <f t="shared" si="67"/>
        <v>NC</v>
      </c>
    </row>
    <row r="206" spans="1:40" x14ac:dyDescent="0.3">
      <c r="A206" s="138">
        <v>344</v>
      </c>
      <c r="B206" s="138" t="s">
        <v>923</v>
      </c>
      <c r="C206" s="139" t="s">
        <v>3341</v>
      </c>
      <c r="D206" s="138" t="s">
        <v>3342</v>
      </c>
      <c r="E206" s="244" t="s">
        <v>275</v>
      </c>
      <c r="F206" s="244" t="s">
        <v>275</v>
      </c>
      <c r="G206" s="244" t="s">
        <v>275</v>
      </c>
      <c r="H206" s="244" t="s">
        <v>275</v>
      </c>
      <c r="I206" s="244" t="s">
        <v>275</v>
      </c>
      <c r="J206" s="244" t="s">
        <v>275</v>
      </c>
      <c r="K206" s="244" t="s">
        <v>275</v>
      </c>
      <c r="L206" s="244" t="s">
        <v>275</v>
      </c>
      <c r="M206" s="244" t="s">
        <v>275</v>
      </c>
      <c r="N206" s="244" t="s">
        <v>275</v>
      </c>
      <c r="O206" s="244" t="s">
        <v>275</v>
      </c>
      <c r="P206" s="244" t="s">
        <v>275</v>
      </c>
      <c r="Q206" s="244" t="s">
        <v>275</v>
      </c>
      <c r="R206" s="244" t="s">
        <v>275</v>
      </c>
      <c r="S206" s="244" t="s">
        <v>275</v>
      </c>
      <c r="T206" s="244" t="s">
        <v>275</v>
      </c>
      <c r="U206" s="244" t="s">
        <v>275</v>
      </c>
      <c r="V206" s="244" t="s">
        <v>275</v>
      </c>
      <c r="W206" s="899"/>
      <c r="X206" s="244" t="str">
        <f t="shared" si="51"/>
        <v>-</v>
      </c>
      <c r="Y206" s="244" t="str">
        <f t="shared" si="52"/>
        <v>-</v>
      </c>
      <c r="Z206" s="244" t="str">
        <f t="shared" si="53"/>
        <v>-</v>
      </c>
      <c r="AA206" s="244" t="str">
        <f t="shared" si="54"/>
        <v>-</v>
      </c>
      <c r="AB206" s="244" t="str">
        <f t="shared" si="55"/>
        <v>-</v>
      </c>
      <c r="AC206" s="244" t="str">
        <f t="shared" si="56"/>
        <v>-</v>
      </c>
      <c r="AD206" s="244" t="str">
        <f t="shared" si="57"/>
        <v>-</v>
      </c>
      <c r="AE206" s="244" t="str">
        <f t="shared" si="58"/>
        <v>-</v>
      </c>
      <c r="AF206" s="244" t="str">
        <f t="shared" si="59"/>
        <v>-</v>
      </c>
      <c r="AG206" s="244" t="str">
        <f t="shared" si="60"/>
        <v>-</v>
      </c>
      <c r="AH206" s="244" t="str">
        <f t="shared" si="61"/>
        <v>-</v>
      </c>
      <c r="AI206" s="244" t="str">
        <f t="shared" si="62"/>
        <v>-</v>
      </c>
      <c r="AJ206" s="244" t="str">
        <f t="shared" si="63"/>
        <v>-</v>
      </c>
      <c r="AK206" s="244" t="str">
        <f t="shared" si="64"/>
        <v>-</v>
      </c>
      <c r="AL206" s="244" t="str">
        <f t="shared" si="65"/>
        <v>-</v>
      </c>
      <c r="AM206" s="244" t="str">
        <f t="shared" si="66"/>
        <v>-</v>
      </c>
      <c r="AN206" s="244" t="str">
        <f t="shared" si="67"/>
        <v>-</v>
      </c>
    </row>
    <row r="207" spans="1:40" ht="26" x14ac:dyDescent="0.3">
      <c r="A207" s="145">
        <v>345</v>
      </c>
      <c r="B207" s="146" t="s">
        <v>923</v>
      </c>
      <c r="C207" s="527" t="s">
        <v>3343</v>
      </c>
      <c r="D207" s="528" t="s">
        <v>3346</v>
      </c>
      <c r="E207" s="150" t="s">
        <v>925</v>
      </c>
      <c r="F207" s="150">
        <v>8.6914087485837357E-2</v>
      </c>
      <c r="G207" s="150">
        <v>0.88764066145066944</v>
      </c>
      <c r="H207" s="150">
        <v>1.7604910045441506E-2</v>
      </c>
      <c r="I207" s="150">
        <v>0.14215948566859152</v>
      </c>
      <c r="J207" s="150">
        <v>0</v>
      </c>
      <c r="K207" s="150">
        <v>0.32597429570641784</v>
      </c>
      <c r="L207" s="150">
        <v>0</v>
      </c>
      <c r="M207" s="150">
        <v>3.2546441767038941</v>
      </c>
      <c r="N207" s="150">
        <v>0</v>
      </c>
      <c r="O207" s="150">
        <v>0</v>
      </c>
      <c r="P207" s="150">
        <v>2.1051066731254328E-2</v>
      </c>
      <c r="Q207" s="150">
        <v>0.35697722965834106</v>
      </c>
      <c r="R207" s="150">
        <v>0.12127442292211629</v>
      </c>
      <c r="S207" s="150">
        <v>9.5059933411766454E-2</v>
      </c>
      <c r="T207" s="150">
        <v>1.8149740277123887</v>
      </c>
      <c r="U207" s="150">
        <v>9.470772692445253E-5</v>
      </c>
      <c r="V207" s="150">
        <v>0</v>
      </c>
      <c r="W207" s="899"/>
      <c r="X207" s="150">
        <f t="shared" si="51"/>
        <v>0.09</v>
      </c>
      <c r="Y207" s="150">
        <f t="shared" si="52"/>
        <v>0.89</v>
      </c>
      <c r="Z207" s="150">
        <f t="shared" si="53"/>
        <v>0.02</v>
      </c>
      <c r="AA207" s="150">
        <f t="shared" si="54"/>
        <v>0.14000000000000001</v>
      </c>
      <c r="AB207" s="150" t="str">
        <f t="shared" si="55"/>
        <v>NC</v>
      </c>
      <c r="AC207" s="150">
        <f t="shared" si="56"/>
        <v>0.33</v>
      </c>
      <c r="AD207" s="150" t="str">
        <f t="shared" si="57"/>
        <v>NC</v>
      </c>
      <c r="AE207" s="150">
        <f t="shared" si="58"/>
        <v>3.25</v>
      </c>
      <c r="AF207" s="150" t="str">
        <f t="shared" si="59"/>
        <v>NC</v>
      </c>
      <c r="AG207" s="150" t="str">
        <f t="shared" si="60"/>
        <v>NC</v>
      </c>
      <c r="AH207" s="150">
        <f t="shared" si="61"/>
        <v>0.02</v>
      </c>
      <c r="AI207" s="150">
        <f t="shared" si="62"/>
        <v>0.36</v>
      </c>
      <c r="AJ207" s="150">
        <f t="shared" si="63"/>
        <v>0.12</v>
      </c>
      <c r="AK207" s="150">
        <f t="shared" si="64"/>
        <v>0.1</v>
      </c>
      <c r="AL207" s="150">
        <f t="shared" si="65"/>
        <v>1.81</v>
      </c>
      <c r="AM207" s="150">
        <f t="shared" si="66"/>
        <v>0.01</v>
      </c>
      <c r="AN207" s="150" t="str">
        <f t="shared" si="67"/>
        <v>NC</v>
      </c>
    </row>
    <row r="208" spans="1:40" ht="26" x14ac:dyDescent="0.3">
      <c r="A208" s="351">
        <v>346</v>
      </c>
      <c r="B208" s="352" t="s">
        <v>923</v>
      </c>
      <c r="C208" s="352" t="s">
        <v>240</v>
      </c>
      <c r="D208" s="351" t="s">
        <v>1456</v>
      </c>
      <c r="E208" s="355" t="s">
        <v>925</v>
      </c>
      <c r="F208" s="355">
        <v>8.6914087485837357E-2</v>
      </c>
      <c r="G208" s="355">
        <v>0.88764066145066944</v>
      </c>
      <c r="H208" s="355">
        <v>1.7604910045441506E-2</v>
      </c>
      <c r="I208" s="355">
        <v>0.14215948566859152</v>
      </c>
      <c r="J208" s="355">
        <v>0</v>
      </c>
      <c r="K208" s="355">
        <v>0.32597429570641784</v>
      </c>
      <c r="L208" s="355">
        <v>0</v>
      </c>
      <c r="M208" s="355">
        <v>3.2546441767038941</v>
      </c>
      <c r="N208" s="355">
        <v>0</v>
      </c>
      <c r="O208" s="355">
        <v>0</v>
      </c>
      <c r="P208" s="355">
        <v>2.1051066731254328E-2</v>
      </c>
      <c r="Q208" s="355">
        <v>0.35697722965834106</v>
      </c>
      <c r="R208" s="355">
        <v>0.12127442292211629</v>
      </c>
      <c r="S208" s="355">
        <v>9.5059933411766454E-2</v>
      </c>
      <c r="T208" s="355">
        <v>1.8149740277123887</v>
      </c>
      <c r="U208" s="355">
        <v>9.470772692445253E-5</v>
      </c>
      <c r="V208" s="355">
        <v>0</v>
      </c>
      <c r="W208" s="899"/>
      <c r="X208" s="355">
        <f t="shared" si="51"/>
        <v>0.09</v>
      </c>
      <c r="Y208" s="355">
        <f t="shared" si="52"/>
        <v>0.89</v>
      </c>
      <c r="Z208" s="355">
        <f t="shared" si="53"/>
        <v>0.02</v>
      </c>
      <c r="AA208" s="355">
        <f t="shared" si="54"/>
        <v>0.14000000000000001</v>
      </c>
      <c r="AB208" s="355" t="str">
        <f t="shared" si="55"/>
        <v>NC</v>
      </c>
      <c r="AC208" s="355">
        <f t="shared" si="56"/>
        <v>0.33</v>
      </c>
      <c r="AD208" s="355" t="str">
        <f t="shared" si="57"/>
        <v>NC</v>
      </c>
      <c r="AE208" s="355">
        <f t="shared" si="58"/>
        <v>3.25</v>
      </c>
      <c r="AF208" s="355" t="str">
        <f t="shared" si="59"/>
        <v>NC</v>
      </c>
      <c r="AG208" s="355" t="str">
        <f t="shared" si="60"/>
        <v>NC</v>
      </c>
      <c r="AH208" s="355">
        <f t="shared" si="61"/>
        <v>0.02</v>
      </c>
      <c r="AI208" s="355">
        <f t="shared" si="62"/>
        <v>0.36</v>
      </c>
      <c r="AJ208" s="355">
        <f t="shared" si="63"/>
        <v>0.12</v>
      </c>
      <c r="AK208" s="355">
        <f t="shared" si="64"/>
        <v>0.1</v>
      </c>
      <c r="AL208" s="355">
        <f t="shared" si="65"/>
        <v>1.81</v>
      </c>
      <c r="AM208" s="355">
        <f t="shared" si="66"/>
        <v>0.01</v>
      </c>
      <c r="AN208" s="355" t="str">
        <f t="shared" si="67"/>
        <v>NC</v>
      </c>
    </row>
    <row r="209" spans="1:40" ht="26" x14ac:dyDescent="0.3">
      <c r="A209" s="138">
        <v>348</v>
      </c>
      <c r="B209" s="138" t="s">
        <v>923</v>
      </c>
      <c r="C209" s="172" t="s">
        <v>355</v>
      </c>
      <c r="D209" s="138" t="s">
        <v>356</v>
      </c>
      <c r="E209" s="244" t="s">
        <v>275</v>
      </c>
      <c r="F209" s="244" t="s">
        <v>275</v>
      </c>
      <c r="G209" s="244" t="s">
        <v>275</v>
      </c>
      <c r="H209" s="244" t="s">
        <v>275</v>
      </c>
      <c r="I209" s="244" t="s">
        <v>275</v>
      </c>
      <c r="J209" s="244" t="s">
        <v>275</v>
      </c>
      <c r="K209" s="244" t="s">
        <v>275</v>
      </c>
      <c r="L209" s="244" t="s">
        <v>275</v>
      </c>
      <c r="M209" s="244" t="s">
        <v>275</v>
      </c>
      <c r="N209" s="244" t="s">
        <v>275</v>
      </c>
      <c r="O209" s="244" t="s">
        <v>275</v>
      </c>
      <c r="P209" s="244" t="s">
        <v>275</v>
      </c>
      <c r="Q209" s="244" t="s">
        <v>275</v>
      </c>
      <c r="R209" s="244" t="s">
        <v>275</v>
      </c>
      <c r="S209" s="244" t="s">
        <v>275</v>
      </c>
      <c r="T209" s="244" t="s">
        <v>275</v>
      </c>
      <c r="U209" s="244" t="s">
        <v>275</v>
      </c>
      <c r="V209" s="244" t="s">
        <v>275</v>
      </c>
      <c r="W209" s="899"/>
      <c r="X209" s="244" t="str">
        <f t="shared" si="51"/>
        <v>-</v>
      </c>
      <c r="Y209" s="244" t="str">
        <f t="shared" si="52"/>
        <v>-</v>
      </c>
      <c r="Z209" s="244" t="str">
        <f t="shared" si="53"/>
        <v>-</v>
      </c>
      <c r="AA209" s="244" t="str">
        <f t="shared" si="54"/>
        <v>-</v>
      </c>
      <c r="AB209" s="244" t="str">
        <f t="shared" si="55"/>
        <v>-</v>
      </c>
      <c r="AC209" s="244" t="str">
        <f t="shared" si="56"/>
        <v>-</v>
      </c>
      <c r="AD209" s="244" t="str">
        <f t="shared" si="57"/>
        <v>-</v>
      </c>
      <c r="AE209" s="244" t="str">
        <f t="shared" si="58"/>
        <v>-</v>
      </c>
      <c r="AF209" s="244" t="str">
        <f t="shared" si="59"/>
        <v>-</v>
      </c>
      <c r="AG209" s="244" t="str">
        <f t="shared" si="60"/>
        <v>-</v>
      </c>
      <c r="AH209" s="244" t="str">
        <f t="shared" si="61"/>
        <v>-</v>
      </c>
      <c r="AI209" s="244" t="str">
        <f t="shared" si="62"/>
        <v>-</v>
      </c>
      <c r="AJ209" s="244" t="str">
        <f t="shared" si="63"/>
        <v>-</v>
      </c>
      <c r="AK209" s="244" t="str">
        <f t="shared" si="64"/>
        <v>-</v>
      </c>
      <c r="AL209" s="244" t="str">
        <f t="shared" si="65"/>
        <v>-</v>
      </c>
      <c r="AM209" s="244" t="str">
        <f t="shared" si="66"/>
        <v>-</v>
      </c>
      <c r="AN209" s="244" t="str">
        <f t="shared" si="67"/>
        <v>-</v>
      </c>
    </row>
    <row r="210" spans="1:40" ht="26" x14ac:dyDescent="0.3">
      <c r="A210" s="145">
        <v>349</v>
      </c>
      <c r="B210" s="146" t="s">
        <v>923</v>
      </c>
      <c r="C210" s="342" t="s">
        <v>234</v>
      </c>
      <c r="D210" s="406" t="s">
        <v>3568</v>
      </c>
      <c r="E210" s="150" t="s">
        <v>925</v>
      </c>
      <c r="F210" s="151">
        <v>53.138262869989163</v>
      </c>
      <c r="G210" s="151">
        <v>86.206331492734535</v>
      </c>
      <c r="H210" s="151">
        <v>6.282244663223322</v>
      </c>
      <c r="I210" s="151">
        <v>92.762791391431776</v>
      </c>
      <c r="J210" s="151">
        <v>15.640574469472313</v>
      </c>
      <c r="K210" s="151">
        <v>155.29948304800257</v>
      </c>
      <c r="L210" s="151">
        <v>27.813863329475378</v>
      </c>
      <c r="M210" s="151">
        <v>41.926830821547497</v>
      </c>
      <c r="N210" s="151">
        <v>123.29707611877501</v>
      </c>
      <c r="O210" s="151">
        <v>49.468984697285848</v>
      </c>
      <c r="P210" s="151">
        <v>15.954894282643284</v>
      </c>
      <c r="Q210" s="151">
        <v>35.992234606382709</v>
      </c>
      <c r="R210" s="151">
        <v>5.9563664108839269</v>
      </c>
      <c r="S210" s="151">
        <v>9.7447278714097614</v>
      </c>
      <c r="T210" s="151">
        <v>51.816187767998628</v>
      </c>
      <c r="U210" s="151">
        <v>13.612717905168193</v>
      </c>
      <c r="V210" s="151">
        <v>5.2716787009559285E-2</v>
      </c>
      <c r="W210" s="899"/>
      <c r="X210" s="151">
        <f t="shared" si="51"/>
        <v>53.14</v>
      </c>
      <c r="Y210" s="151">
        <f t="shared" si="52"/>
        <v>86.21</v>
      </c>
      <c r="Z210" s="151">
        <f t="shared" si="53"/>
        <v>6.28</v>
      </c>
      <c r="AA210" s="151">
        <f t="shared" si="54"/>
        <v>92.76</v>
      </c>
      <c r="AB210" s="151">
        <f t="shared" si="55"/>
        <v>15.64</v>
      </c>
      <c r="AC210" s="151">
        <f t="shared" si="56"/>
        <v>155.30000000000001</v>
      </c>
      <c r="AD210" s="151">
        <f t="shared" si="57"/>
        <v>27.81</v>
      </c>
      <c r="AE210" s="151">
        <f t="shared" si="58"/>
        <v>41.93</v>
      </c>
      <c r="AF210" s="151">
        <f t="shared" si="59"/>
        <v>123.3</v>
      </c>
      <c r="AG210" s="151">
        <f t="shared" si="60"/>
        <v>49.47</v>
      </c>
      <c r="AH210" s="151">
        <f t="shared" si="61"/>
        <v>15.95</v>
      </c>
      <c r="AI210" s="151">
        <f t="shared" si="62"/>
        <v>35.99</v>
      </c>
      <c r="AJ210" s="151">
        <f t="shared" si="63"/>
        <v>5.96</v>
      </c>
      <c r="AK210" s="151">
        <f t="shared" si="64"/>
        <v>9.74</v>
      </c>
      <c r="AL210" s="151">
        <f t="shared" si="65"/>
        <v>51.82</v>
      </c>
      <c r="AM210" s="151">
        <f t="shared" si="66"/>
        <v>13.61</v>
      </c>
      <c r="AN210" s="151">
        <f t="shared" si="67"/>
        <v>0.05</v>
      </c>
    </row>
    <row r="211" spans="1:40" x14ac:dyDescent="0.3">
      <c r="A211" s="138">
        <v>351</v>
      </c>
      <c r="B211" s="138" t="s">
        <v>923</v>
      </c>
      <c r="C211" s="172" t="s">
        <v>3348</v>
      </c>
      <c r="D211" s="138" t="s">
        <v>3349</v>
      </c>
      <c r="E211" s="244" t="s">
        <v>275</v>
      </c>
      <c r="F211" s="244" t="s">
        <v>275</v>
      </c>
      <c r="G211" s="244" t="s">
        <v>275</v>
      </c>
      <c r="H211" s="244" t="s">
        <v>275</v>
      </c>
      <c r="I211" s="244" t="s">
        <v>275</v>
      </c>
      <c r="J211" s="244" t="s">
        <v>275</v>
      </c>
      <c r="K211" s="244" t="s">
        <v>275</v>
      </c>
      <c r="L211" s="244" t="s">
        <v>275</v>
      </c>
      <c r="M211" s="244" t="s">
        <v>275</v>
      </c>
      <c r="N211" s="244" t="s">
        <v>275</v>
      </c>
      <c r="O211" s="244" t="s">
        <v>275</v>
      </c>
      <c r="P211" s="244" t="s">
        <v>275</v>
      </c>
      <c r="Q211" s="244" t="s">
        <v>275</v>
      </c>
      <c r="R211" s="244" t="s">
        <v>275</v>
      </c>
      <c r="S211" s="244" t="s">
        <v>275</v>
      </c>
      <c r="T211" s="244" t="s">
        <v>275</v>
      </c>
      <c r="U211" s="244" t="s">
        <v>275</v>
      </c>
      <c r="V211" s="244" t="s">
        <v>275</v>
      </c>
      <c r="W211" s="899"/>
      <c r="X211" s="244" t="str">
        <f t="shared" si="51"/>
        <v>-</v>
      </c>
      <c r="Y211" s="244" t="str">
        <f t="shared" si="52"/>
        <v>-</v>
      </c>
      <c r="Z211" s="244" t="str">
        <f t="shared" si="53"/>
        <v>-</v>
      </c>
      <c r="AA211" s="244" t="str">
        <f t="shared" si="54"/>
        <v>-</v>
      </c>
      <c r="AB211" s="244" t="str">
        <f t="shared" si="55"/>
        <v>-</v>
      </c>
      <c r="AC211" s="244" t="str">
        <f t="shared" si="56"/>
        <v>-</v>
      </c>
      <c r="AD211" s="244" t="str">
        <f t="shared" si="57"/>
        <v>-</v>
      </c>
      <c r="AE211" s="244" t="str">
        <f t="shared" si="58"/>
        <v>-</v>
      </c>
      <c r="AF211" s="244" t="str">
        <f t="shared" si="59"/>
        <v>-</v>
      </c>
      <c r="AG211" s="244" t="str">
        <f t="shared" si="60"/>
        <v>-</v>
      </c>
      <c r="AH211" s="244" t="str">
        <f t="shared" si="61"/>
        <v>-</v>
      </c>
      <c r="AI211" s="244" t="str">
        <f t="shared" si="62"/>
        <v>-</v>
      </c>
      <c r="AJ211" s="244" t="str">
        <f t="shared" si="63"/>
        <v>-</v>
      </c>
      <c r="AK211" s="244" t="str">
        <f t="shared" si="64"/>
        <v>-</v>
      </c>
      <c r="AL211" s="244" t="str">
        <f t="shared" si="65"/>
        <v>-</v>
      </c>
      <c r="AM211" s="244" t="str">
        <f t="shared" si="66"/>
        <v>-</v>
      </c>
      <c r="AN211" s="244" t="str">
        <f t="shared" si="67"/>
        <v>-</v>
      </c>
    </row>
    <row r="212" spans="1:40" ht="26" x14ac:dyDescent="0.3">
      <c r="A212" s="145">
        <v>352</v>
      </c>
      <c r="B212" s="146" t="s">
        <v>923</v>
      </c>
      <c r="C212" s="342" t="s">
        <v>3350</v>
      </c>
      <c r="D212" s="406" t="s">
        <v>3569</v>
      </c>
      <c r="E212" s="150" t="s">
        <v>925</v>
      </c>
      <c r="F212" s="151">
        <v>10.520638511039479</v>
      </c>
      <c r="G212" s="151">
        <v>39.357161386768006</v>
      </c>
      <c r="H212" s="151">
        <v>2.0719463421371462</v>
      </c>
      <c r="I212" s="151">
        <v>25.743937060479841</v>
      </c>
      <c r="J212" s="151">
        <v>2.8026639959415069</v>
      </c>
      <c r="K212" s="151">
        <v>44.834048832289795</v>
      </c>
      <c r="L212" s="151">
        <v>7.1387489958975481</v>
      </c>
      <c r="M212" s="151">
        <v>16.924500261762077</v>
      </c>
      <c r="N212" s="151">
        <v>37.576774671462708</v>
      </c>
      <c r="O212" s="151">
        <v>15.159591688524779</v>
      </c>
      <c r="P212" s="151">
        <v>4.4195556008283861</v>
      </c>
      <c r="Q212" s="151">
        <v>12.669801639767959</v>
      </c>
      <c r="R212" s="151">
        <v>0.92078241473340383</v>
      </c>
      <c r="S212" s="151">
        <v>3.2037244251003321</v>
      </c>
      <c r="T212" s="151">
        <v>13.551451085132623</v>
      </c>
      <c r="U212" s="151">
        <v>1.9148654229361166</v>
      </c>
      <c r="V212" s="151">
        <v>5.2716787009559285E-2</v>
      </c>
      <c r="W212" s="899"/>
      <c r="X212" s="151">
        <f t="shared" si="51"/>
        <v>10.52</v>
      </c>
      <c r="Y212" s="151">
        <f t="shared" si="52"/>
        <v>39.36</v>
      </c>
      <c r="Z212" s="151">
        <f t="shared" si="53"/>
        <v>2.0699999999999998</v>
      </c>
      <c r="AA212" s="151">
        <f t="shared" si="54"/>
        <v>25.74</v>
      </c>
      <c r="AB212" s="151">
        <f t="shared" si="55"/>
        <v>2.8</v>
      </c>
      <c r="AC212" s="151">
        <f t="shared" si="56"/>
        <v>44.83</v>
      </c>
      <c r="AD212" s="151">
        <f t="shared" si="57"/>
        <v>7.14</v>
      </c>
      <c r="AE212" s="151">
        <f t="shared" si="58"/>
        <v>16.920000000000002</v>
      </c>
      <c r="AF212" s="151">
        <f t="shared" si="59"/>
        <v>37.58</v>
      </c>
      <c r="AG212" s="151">
        <f t="shared" si="60"/>
        <v>15.16</v>
      </c>
      <c r="AH212" s="151">
        <f t="shared" si="61"/>
        <v>4.42</v>
      </c>
      <c r="AI212" s="151">
        <f t="shared" si="62"/>
        <v>12.67</v>
      </c>
      <c r="AJ212" s="151">
        <f t="shared" si="63"/>
        <v>0.92</v>
      </c>
      <c r="AK212" s="151">
        <f t="shared" si="64"/>
        <v>3.2</v>
      </c>
      <c r="AL212" s="151">
        <f t="shared" si="65"/>
        <v>13.55</v>
      </c>
      <c r="AM212" s="151">
        <f t="shared" si="66"/>
        <v>1.91</v>
      </c>
      <c r="AN212" s="151">
        <f t="shared" si="67"/>
        <v>0.05</v>
      </c>
    </row>
    <row r="213" spans="1:40" ht="26" x14ac:dyDescent="0.3">
      <c r="A213" s="351">
        <v>357</v>
      </c>
      <c r="B213" s="352" t="s">
        <v>923</v>
      </c>
      <c r="C213" s="352" t="s">
        <v>231</v>
      </c>
      <c r="D213" s="351" t="s">
        <v>1459</v>
      </c>
      <c r="E213" s="355" t="s">
        <v>925</v>
      </c>
      <c r="F213" s="355">
        <v>8.0080134091766872</v>
      </c>
      <c r="G213" s="355">
        <v>30.663530962692828</v>
      </c>
      <c r="H213" s="355">
        <v>1.4536694387846802</v>
      </c>
      <c r="I213" s="355">
        <v>19.835924363137426</v>
      </c>
      <c r="J213" s="355">
        <v>0.26624075527384106</v>
      </c>
      <c r="K213" s="355">
        <v>34.918962424353381</v>
      </c>
      <c r="L213" s="355">
        <v>6.7239982821069333</v>
      </c>
      <c r="M213" s="355">
        <v>11.032539907991142</v>
      </c>
      <c r="N213" s="355">
        <v>32.095704872904811</v>
      </c>
      <c r="O213" s="355">
        <v>15.099108031554119</v>
      </c>
      <c r="P213" s="355">
        <v>4.0500513920406078</v>
      </c>
      <c r="Q213" s="355">
        <v>9.5676705063826191</v>
      </c>
      <c r="R213" s="355">
        <v>0.68198675797775021</v>
      </c>
      <c r="S213" s="355">
        <v>1.8071339198823717</v>
      </c>
      <c r="T213" s="355">
        <v>10.399535200328504</v>
      </c>
      <c r="U213" s="355">
        <v>3.3306063454400917E-4</v>
      </c>
      <c r="V213" s="355">
        <v>4.333543972412629E-2</v>
      </c>
      <c r="W213" s="899"/>
      <c r="X213" s="355">
        <f t="shared" si="51"/>
        <v>8.01</v>
      </c>
      <c r="Y213" s="355">
        <f t="shared" si="52"/>
        <v>30.66</v>
      </c>
      <c r="Z213" s="355">
        <f t="shared" si="53"/>
        <v>1.45</v>
      </c>
      <c r="AA213" s="355">
        <f t="shared" si="54"/>
        <v>19.84</v>
      </c>
      <c r="AB213" s="355">
        <f t="shared" si="55"/>
        <v>0.27</v>
      </c>
      <c r="AC213" s="355">
        <f t="shared" si="56"/>
        <v>34.92</v>
      </c>
      <c r="AD213" s="355">
        <f t="shared" si="57"/>
        <v>6.72</v>
      </c>
      <c r="AE213" s="355">
        <f t="shared" si="58"/>
        <v>11.03</v>
      </c>
      <c r="AF213" s="355">
        <f t="shared" si="59"/>
        <v>32.1</v>
      </c>
      <c r="AG213" s="355">
        <f t="shared" si="60"/>
        <v>15.1</v>
      </c>
      <c r="AH213" s="355">
        <f t="shared" si="61"/>
        <v>4.05</v>
      </c>
      <c r="AI213" s="355">
        <f t="shared" si="62"/>
        <v>9.57</v>
      </c>
      <c r="AJ213" s="355">
        <f t="shared" si="63"/>
        <v>0.68</v>
      </c>
      <c r="AK213" s="355">
        <f t="shared" si="64"/>
        <v>1.81</v>
      </c>
      <c r="AL213" s="355">
        <f t="shared" si="65"/>
        <v>10.4</v>
      </c>
      <c r="AM213" s="355">
        <f t="shared" si="66"/>
        <v>0.01</v>
      </c>
      <c r="AN213" s="355">
        <f t="shared" si="67"/>
        <v>0.04</v>
      </c>
    </row>
    <row r="214" spans="1:40" ht="26" x14ac:dyDescent="0.3">
      <c r="A214" s="351">
        <v>359</v>
      </c>
      <c r="B214" s="352" t="s">
        <v>923</v>
      </c>
      <c r="C214" s="352" t="s">
        <v>237</v>
      </c>
      <c r="D214" s="351" t="s">
        <v>1460</v>
      </c>
      <c r="E214" s="355" t="s">
        <v>925</v>
      </c>
      <c r="F214" s="355">
        <v>1.7335916131494933</v>
      </c>
      <c r="G214" s="355">
        <v>6.6381057810865149</v>
      </c>
      <c r="H214" s="355">
        <v>0.31469342252611732</v>
      </c>
      <c r="I214" s="355">
        <v>4.294122694100003</v>
      </c>
      <c r="J214" s="355">
        <v>0.28760442317800827</v>
      </c>
      <c r="K214" s="355">
        <v>7.5593305487440512</v>
      </c>
      <c r="L214" s="355">
        <v>0.41475071379061512</v>
      </c>
      <c r="M214" s="355">
        <v>5.8919603537709353</v>
      </c>
      <c r="N214" s="355">
        <v>0</v>
      </c>
      <c r="O214" s="355">
        <v>6.048365697066032E-2</v>
      </c>
      <c r="P214" s="355">
        <v>0.36950420878777829</v>
      </c>
      <c r="Q214" s="355">
        <v>2.0712294672528455</v>
      </c>
      <c r="R214" s="355">
        <v>0.14763793009567316</v>
      </c>
      <c r="S214" s="355">
        <v>0.39121215803110626</v>
      </c>
      <c r="T214" s="355">
        <v>3.1519158848041191</v>
      </c>
      <c r="U214" s="355">
        <v>7.2101667818648789E-5</v>
      </c>
      <c r="V214" s="355">
        <v>9.3813472854329949E-3</v>
      </c>
      <c r="W214" s="899"/>
      <c r="X214" s="355">
        <f t="shared" si="51"/>
        <v>1.73</v>
      </c>
      <c r="Y214" s="355">
        <f t="shared" si="52"/>
        <v>6.64</v>
      </c>
      <c r="Z214" s="355">
        <f t="shared" si="53"/>
        <v>0.31</v>
      </c>
      <c r="AA214" s="355">
        <f t="shared" si="54"/>
        <v>4.29</v>
      </c>
      <c r="AB214" s="355">
        <f t="shared" si="55"/>
        <v>0.28999999999999998</v>
      </c>
      <c r="AC214" s="355">
        <f t="shared" si="56"/>
        <v>7.56</v>
      </c>
      <c r="AD214" s="355">
        <f t="shared" si="57"/>
        <v>0.41</v>
      </c>
      <c r="AE214" s="355">
        <f t="shared" si="58"/>
        <v>5.89</v>
      </c>
      <c r="AF214" s="355" t="str">
        <f t="shared" si="59"/>
        <v>NC</v>
      </c>
      <c r="AG214" s="355">
        <f t="shared" si="60"/>
        <v>0.06</v>
      </c>
      <c r="AH214" s="355">
        <f t="shared" si="61"/>
        <v>0.37</v>
      </c>
      <c r="AI214" s="355">
        <f t="shared" si="62"/>
        <v>2.0699999999999998</v>
      </c>
      <c r="AJ214" s="355">
        <f t="shared" si="63"/>
        <v>0.15</v>
      </c>
      <c r="AK214" s="355">
        <f t="shared" si="64"/>
        <v>0.39</v>
      </c>
      <c r="AL214" s="355">
        <f t="shared" si="65"/>
        <v>3.15</v>
      </c>
      <c r="AM214" s="355">
        <f t="shared" si="66"/>
        <v>0.01</v>
      </c>
      <c r="AN214" s="355">
        <f t="shared" si="67"/>
        <v>0.01</v>
      </c>
    </row>
    <row r="215" spans="1:40" ht="39" x14ac:dyDescent="0.3">
      <c r="A215" s="351">
        <v>365</v>
      </c>
      <c r="B215" s="352" t="s">
        <v>923</v>
      </c>
      <c r="C215" s="352" t="s">
        <v>433</v>
      </c>
      <c r="D215" s="351" t="s">
        <v>3354</v>
      </c>
      <c r="E215" s="355" t="s">
        <v>925</v>
      </c>
      <c r="F215" s="355">
        <v>0.77903348871329836</v>
      </c>
      <c r="G215" s="355">
        <v>2.0555246429886673</v>
      </c>
      <c r="H215" s="355">
        <v>0.30358348082634878</v>
      </c>
      <c r="I215" s="355">
        <v>1.6138900032424099</v>
      </c>
      <c r="J215" s="355">
        <v>2.2488188174896577</v>
      </c>
      <c r="K215" s="355">
        <v>2.3557558591923615</v>
      </c>
      <c r="L215" s="355">
        <v>0</v>
      </c>
      <c r="M215" s="355">
        <v>0</v>
      </c>
      <c r="N215" s="355">
        <v>5.4810697985578942</v>
      </c>
      <c r="O215" s="355">
        <v>0</v>
      </c>
      <c r="P215" s="355">
        <v>0</v>
      </c>
      <c r="Q215" s="355">
        <v>1.0309016661324952</v>
      </c>
      <c r="R215" s="355">
        <v>9.1157726659980454E-2</v>
      </c>
      <c r="S215" s="355">
        <v>1.0053783471868543</v>
      </c>
      <c r="T215" s="355">
        <v>0</v>
      </c>
      <c r="U215" s="355">
        <v>1.914460260633754</v>
      </c>
      <c r="V215" s="355">
        <v>0</v>
      </c>
      <c r="W215" s="899"/>
      <c r="X215" s="355">
        <f t="shared" si="51"/>
        <v>0.78</v>
      </c>
      <c r="Y215" s="355">
        <f t="shared" si="52"/>
        <v>2.06</v>
      </c>
      <c r="Z215" s="355">
        <f t="shared" si="53"/>
        <v>0.3</v>
      </c>
      <c r="AA215" s="355">
        <f t="shared" si="54"/>
        <v>1.61</v>
      </c>
      <c r="AB215" s="355">
        <f t="shared" si="55"/>
        <v>2.25</v>
      </c>
      <c r="AC215" s="355">
        <f t="shared" si="56"/>
        <v>2.36</v>
      </c>
      <c r="AD215" s="355" t="str">
        <f t="shared" si="57"/>
        <v>NC</v>
      </c>
      <c r="AE215" s="355" t="str">
        <f t="shared" si="58"/>
        <v>NC</v>
      </c>
      <c r="AF215" s="355">
        <f t="shared" si="59"/>
        <v>5.48</v>
      </c>
      <c r="AG215" s="355" t="str">
        <f t="shared" si="60"/>
        <v>NC</v>
      </c>
      <c r="AH215" s="355" t="str">
        <f t="shared" si="61"/>
        <v>NC</v>
      </c>
      <c r="AI215" s="355">
        <f t="shared" si="62"/>
        <v>1.03</v>
      </c>
      <c r="AJ215" s="355">
        <f t="shared" si="63"/>
        <v>0.09</v>
      </c>
      <c r="AK215" s="355">
        <f t="shared" si="64"/>
        <v>1.01</v>
      </c>
      <c r="AL215" s="355" t="str">
        <f t="shared" si="65"/>
        <v>NC</v>
      </c>
      <c r="AM215" s="355">
        <f t="shared" si="66"/>
        <v>1.91</v>
      </c>
      <c r="AN215" s="355" t="str">
        <f t="shared" si="67"/>
        <v>NC</v>
      </c>
    </row>
    <row r="216" spans="1:40" ht="26" x14ac:dyDescent="0.3">
      <c r="A216" s="138">
        <v>367</v>
      </c>
      <c r="B216" s="138" t="s">
        <v>923</v>
      </c>
      <c r="C216" s="172" t="s">
        <v>3356</v>
      </c>
      <c r="D216" s="138" t="s">
        <v>3357</v>
      </c>
      <c r="E216" s="244" t="s">
        <v>275</v>
      </c>
      <c r="F216" s="244" t="s">
        <v>275</v>
      </c>
      <c r="G216" s="244" t="s">
        <v>275</v>
      </c>
      <c r="H216" s="244" t="s">
        <v>275</v>
      </c>
      <c r="I216" s="244" t="s">
        <v>275</v>
      </c>
      <c r="J216" s="244" t="s">
        <v>275</v>
      </c>
      <c r="K216" s="244" t="s">
        <v>275</v>
      </c>
      <c r="L216" s="244" t="s">
        <v>275</v>
      </c>
      <c r="M216" s="244" t="s">
        <v>275</v>
      </c>
      <c r="N216" s="244" t="s">
        <v>275</v>
      </c>
      <c r="O216" s="244" t="s">
        <v>275</v>
      </c>
      <c r="P216" s="244" t="s">
        <v>275</v>
      </c>
      <c r="Q216" s="244" t="s">
        <v>275</v>
      </c>
      <c r="R216" s="244" t="s">
        <v>275</v>
      </c>
      <c r="S216" s="244" t="s">
        <v>275</v>
      </c>
      <c r="T216" s="244" t="s">
        <v>275</v>
      </c>
      <c r="U216" s="244" t="s">
        <v>275</v>
      </c>
      <c r="V216" s="244" t="s">
        <v>275</v>
      </c>
      <c r="W216" s="899"/>
      <c r="X216" s="244" t="str">
        <f t="shared" si="51"/>
        <v>-</v>
      </c>
      <c r="Y216" s="244" t="str">
        <f t="shared" si="52"/>
        <v>-</v>
      </c>
      <c r="Z216" s="244" t="str">
        <f t="shared" si="53"/>
        <v>-</v>
      </c>
      <c r="AA216" s="244" t="str">
        <f t="shared" si="54"/>
        <v>-</v>
      </c>
      <c r="AB216" s="244" t="str">
        <f t="shared" si="55"/>
        <v>-</v>
      </c>
      <c r="AC216" s="244" t="str">
        <f t="shared" si="56"/>
        <v>-</v>
      </c>
      <c r="AD216" s="244" t="str">
        <f t="shared" si="57"/>
        <v>-</v>
      </c>
      <c r="AE216" s="244" t="str">
        <f t="shared" si="58"/>
        <v>-</v>
      </c>
      <c r="AF216" s="244" t="str">
        <f t="shared" si="59"/>
        <v>-</v>
      </c>
      <c r="AG216" s="244" t="str">
        <f t="shared" si="60"/>
        <v>-</v>
      </c>
      <c r="AH216" s="244" t="str">
        <f t="shared" si="61"/>
        <v>-</v>
      </c>
      <c r="AI216" s="244" t="str">
        <f t="shared" si="62"/>
        <v>-</v>
      </c>
      <c r="AJ216" s="244" t="str">
        <f t="shared" si="63"/>
        <v>-</v>
      </c>
      <c r="AK216" s="244" t="str">
        <f t="shared" si="64"/>
        <v>-</v>
      </c>
      <c r="AL216" s="244" t="str">
        <f t="shared" si="65"/>
        <v>-</v>
      </c>
      <c r="AM216" s="244" t="str">
        <f t="shared" si="66"/>
        <v>-</v>
      </c>
      <c r="AN216" s="244" t="str">
        <f t="shared" si="67"/>
        <v>-</v>
      </c>
    </row>
    <row r="217" spans="1:40" ht="26" x14ac:dyDescent="0.3">
      <c r="A217" s="145">
        <v>368</v>
      </c>
      <c r="B217" s="146" t="s">
        <v>923</v>
      </c>
      <c r="C217" s="342" t="s">
        <v>3358</v>
      </c>
      <c r="D217" s="406" t="s">
        <v>3570</v>
      </c>
      <c r="E217" s="150" t="s">
        <v>925</v>
      </c>
      <c r="F217" s="151">
        <v>42.617624358949683</v>
      </c>
      <c r="G217" s="151">
        <v>46.849170105966536</v>
      </c>
      <c r="H217" s="151">
        <v>4.2102983210861762</v>
      </c>
      <c r="I217" s="151">
        <v>67.018854330951939</v>
      </c>
      <c r="J217" s="151">
        <v>12.837910473530805</v>
      </c>
      <c r="K217" s="151">
        <v>110.46543421571276</v>
      </c>
      <c r="L217" s="151">
        <v>20.675114333577831</v>
      </c>
      <c r="M217" s="151">
        <v>25.002330559785424</v>
      </c>
      <c r="N217" s="151">
        <v>85.720301447312309</v>
      </c>
      <c r="O217" s="151">
        <v>34.30939300876107</v>
      </c>
      <c r="P217" s="151">
        <v>11.535338681814899</v>
      </c>
      <c r="Q217" s="151">
        <v>23.322432966614752</v>
      </c>
      <c r="R217" s="151">
        <v>5.0355839961505229</v>
      </c>
      <c r="S217" s="151">
        <v>6.5410034463094293</v>
      </c>
      <c r="T217" s="151">
        <v>38.264736682866001</v>
      </c>
      <c r="U217" s="151">
        <v>11.697852482232076</v>
      </c>
      <c r="V217" s="151">
        <v>0</v>
      </c>
      <c r="W217" s="899"/>
      <c r="X217" s="151">
        <f t="shared" si="51"/>
        <v>42.62</v>
      </c>
      <c r="Y217" s="151">
        <f t="shared" si="52"/>
        <v>46.85</v>
      </c>
      <c r="Z217" s="151">
        <f t="shared" si="53"/>
        <v>4.21</v>
      </c>
      <c r="AA217" s="151">
        <f t="shared" si="54"/>
        <v>67.02</v>
      </c>
      <c r="AB217" s="151">
        <f t="shared" si="55"/>
        <v>12.84</v>
      </c>
      <c r="AC217" s="151">
        <f t="shared" si="56"/>
        <v>110.47</v>
      </c>
      <c r="AD217" s="151">
        <f t="shared" si="57"/>
        <v>20.68</v>
      </c>
      <c r="AE217" s="151">
        <f t="shared" si="58"/>
        <v>25</v>
      </c>
      <c r="AF217" s="151">
        <f t="shared" si="59"/>
        <v>85.72</v>
      </c>
      <c r="AG217" s="151">
        <f t="shared" si="60"/>
        <v>34.31</v>
      </c>
      <c r="AH217" s="151">
        <f t="shared" si="61"/>
        <v>11.54</v>
      </c>
      <c r="AI217" s="151">
        <f t="shared" si="62"/>
        <v>23.32</v>
      </c>
      <c r="AJ217" s="151">
        <f t="shared" si="63"/>
        <v>5.04</v>
      </c>
      <c r="AK217" s="151">
        <f t="shared" si="64"/>
        <v>6.54</v>
      </c>
      <c r="AL217" s="151">
        <f t="shared" si="65"/>
        <v>38.26</v>
      </c>
      <c r="AM217" s="151">
        <f t="shared" si="66"/>
        <v>11.7</v>
      </c>
      <c r="AN217" s="151" t="str">
        <f t="shared" si="67"/>
        <v>NC</v>
      </c>
    </row>
    <row r="218" spans="1:40" ht="26" x14ac:dyDescent="0.3">
      <c r="A218" s="165">
        <v>369</v>
      </c>
      <c r="B218" s="166" t="s">
        <v>923</v>
      </c>
      <c r="C218" s="166" t="s">
        <v>246</v>
      </c>
      <c r="D218" s="165" t="s">
        <v>3571</v>
      </c>
      <c r="E218" s="170" t="s">
        <v>925</v>
      </c>
      <c r="F218" s="170">
        <v>8.8966780361532543</v>
      </c>
      <c r="G218" s="170">
        <v>8.6424476128238137</v>
      </c>
      <c r="H218" s="170">
        <v>0.79820088645935217</v>
      </c>
      <c r="I218" s="170">
        <v>17.901403367975977</v>
      </c>
      <c r="J218" s="170">
        <v>2.797427157968134</v>
      </c>
      <c r="K218" s="170">
        <v>29.168165415514242</v>
      </c>
      <c r="L218" s="170">
        <v>9.2026086767987998</v>
      </c>
      <c r="M218" s="170">
        <v>11.952850607663907</v>
      </c>
      <c r="N218" s="170">
        <v>14.630833676597902</v>
      </c>
      <c r="O218" s="170">
        <v>8.9948073769898844</v>
      </c>
      <c r="P218" s="170">
        <v>7.864115716051022</v>
      </c>
      <c r="Q218" s="170">
        <v>2.4591096378464039</v>
      </c>
      <c r="R218" s="170">
        <v>0.19228740532919875</v>
      </c>
      <c r="S218" s="170">
        <v>9.982642856939597E-2</v>
      </c>
      <c r="T218" s="170">
        <v>4.975028525699484</v>
      </c>
      <c r="U218" s="170">
        <v>6.2898031742634293E-4</v>
      </c>
      <c r="V218" s="170">
        <v>0</v>
      </c>
      <c r="W218" s="899"/>
      <c r="X218" s="170">
        <f t="shared" si="51"/>
        <v>8.9</v>
      </c>
      <c r="Y218" s="170">
        <f t="shared" si="52"/>
        <v>8.64</v>
      </c>
      <c r="Z218" s="170">
        <f t="shared" si="53"/>
        <v>0.8</v>
      </c>
      <c r="AA218" s="170">
        <f t="shared" si="54"/>
        <v>17.899999999999999</v>
      </c>
      <c r="AB218" s="170">
        <f t="shared" si="55"/>
        <v>2.8</v>
      </c>
      <c r="AC218" s="170">
        <f t="shared" si="56"/>
        <v>29.17</v>
      </c>
      <c r="AD218" s="170">
        <f t="shared" si="57"/>
        <v>9.1999999999999993</v>
      </c>
      <c r="AE218" s="170">
        <f t="shared" si="58"/>
        <v>11.95</v>
      </c>
      <c r="AF218" s="170">
        <f t="shared" si="59"/>
        <v>14.63</v>
      </c>
      <c r="AG218" s="170">
        <f t="shared" si="60"/>
        <v>8.99</v>
      </c>
      <c r="AH218" s="170">
        <f t="shared" si="61"/>
        <v>7.86</v>
      </c>
      <c r="AI218" s="170">
        <f t="shared" si="62"/>
        <v>2.46</v>
      </c>
      <c r="AJ218" s="170">
        <f t="shared" si="63"/>
        <v>0.19</v>
      </c>
      <c r="AK218" s="170">
        <f t="shared" si="64"/>
        <v>0.1</v>
      </c>
      <c r="AL218" s="170">
        <f t="shared" si="65"/>
        <v>4.9800000000000004</v>
      </c>
      <c r="AM218" s="170">
        <f t="shared" si="66"/>
        <v>0.01</v>
      </c>
      <c r="AN218" s="170" t="str">
        <f t="shared" si="67"/>
        <v>NC</v>
      </c>
    </row>
    <row r="219" spans="1:40" ht="26" x14ac:dyDescent="0.3">
      <c r="A219" s="351">
        <v>370</v>
      </c>
      <c r="B219" s="352" t="s">
        <v>923</v>
      </c>
      <c r="C219" s="352" t="s">
        <v>3359</v>
      </c>
      <c r="D219" s="351" t="s">
        <v>3360</v>
      </c>
      <c r="E219" s="355" t="s">
        <v>925</v>
      </c>
      <c r="F219" s="355">
        <v>4.7597865851378414</v>
      </c>
      <c r="G219" s="355">
        <v>12.558970522919827</v>
      </c>
      <c r="H219" s="355">
        <v>1.8548529690210733</v>
      </c>
      <c r="I219" s="355">
        <v>9.8606441168646022</v>
      </c>
      <c r="J219" s="355">
        <v>5.1052905214879081</v>
      </c>
      <c r="K219" s="355">
        <v>14.393341619965028</v>
      </c>
      <c r="L219" s="355">
        <v>6.8771160744413651</v>
      </c>
      <c r="M219" s="355">
        <v>3.2318698035004547</v>
      </c>
      <c r="N219" s="355">
        <v>2.5940848194250772</v>
      </c>
      <c r="O219" s="355">
        <v>12.122276643979946</v>
      </c>
      <c r="P219" s="355">
        <v>1.6797799571354648</v>
      </c>
      <c r="Q219" s="355">
        <v>6.2986662218567853</v>
      </c>
      <c r="R219" s="355">
        <v>0.55696106877828822</v>
      </c>
      <c r="S219" s="355">
        <v>6.1427222824937795</v>
      </c>
      <c r="T219" s="355">
        <v>4.5946621865451709</v>
      </c>
      <c r="U219" s="355">
        <v>11.697086708550488</v>
      </c>
      <c r="V219" s="355">
        <v>0</v>
      </c>
      <c r="W219" s="899"/>
      <c r="X219" s="355">
        <f t="shared" si="51"/>
        <v>4.76</v>
      </c>
      <c r="Y219" s="355">
        <f t="shared" si="52"/>
        <v>12.56</v>
      </c>
      <c r="Z219" s="355">
        <f t="shared" si="53"/>
        <v>1.85</v>
      </c>
      <c r="AA219" s="355">
        <f t="shared" si="54"/>
        <v>9.86</v>
      </c>
      <c r="AB219" s="355">
        <f t="shared" si="55"/>
        <v>5.1100000000000003</v>
      </c>
      <c r="AC219" s="355">
        <f t="shared" si="56"/>
        <v>14.39</v>
      </c>
      <c r="AD219" s="355">
        <f t="shared" si="57"/>
        <v>6.88</v>
      </c>
      <c r="AE219" s="355">
        <f t="shared" si="58"/>
        <v>3.23</v>
      </c>
      <c r="AF219" s="355">
        <f t="shared" si="59"/>
        <v>2.59</v>
      </c>
      <c r="AG219" s="355">
        <f t="shared" si="60"/>
        <v>12.12</v>
      </c>
      <c r="AH219" s="355">
        <f t="shared" si="61"/>
        <v>1.68</v>
      </c>
      <c r="AI219" s="355">
        <f t="shared" si="62"/>
        <v>6.3</v>
      </c>
      <c r="AJ219" s="355">
        <f t="shared" si="63"/>
        <v>0.56000000000000005</v>
      </c>
      <c r="AK219" s="355">
        <f t="shared" si="64"/>
        <v>6.14</v>
      </c>
      <c r="AL219" s="355">
        <f t="shared" si="65"/>
        <v>4.59</v>
      </c>
      <c r="AM219" s="355">
        <f t="shared" si="66"/>
        <v>11.7</v>
      </c>
      <c r="AN219" s="355" t="str">
        <f t="shared" si="67"/>
        <v>NC</v>
      </c>
    </row>
    <row r="220" spans="1:40" ht="26" x14ac:dyDescent="0.3">
      <c r="A220" s="165">
        <v>372</v>
      </c>
      <c r="B220" s="166" t="s">
        <v>923</v>
      </c>
      <c r="C220" s="166" t="s">
        <v>72</v>
      </c>
      <c r="D220" s="165" t="s">
        <v>1461</v>
      </c>
      <c r="E220" s="170" t="s">
        <v>925</v>
      </c>
      <c r="F220" s="170">
        <v>28.961159737658591</v>
      </c>
      <c r="G220" s="170">
        <v>25.647751970222895</v>
      </c>
      <c r="H220" s="170">
        <v>1.5572444656057509</v>
      </c>
      <c r="I220" s="170">
        <v>39.25680684611136</v>
      </c>
      <c r="J220" s="170">
        <v>4.9351927940747622</v>
      </c>
      <c r="K220" s="170">
        <v>66.903927180233495</v>
      </c>
      <c r="L220" s="170">
        <v>4.595389582337666</v>
      </c>
      <c r="M220" s="170">
        <v>9.8176101486210623</v>
      </c>
      <c r="N220" s="170">
        <v>68.495382951289329</v>
      </c>
      <c r="O220" s="170">
        <v>13.192308987791238</v>
      </c>
      <c r="P220" s="170">
        <v>1.9914430086284125</v>
      </c>
      <c r="Q220" s="170">
        <v>14.564657106911563</v>
      </c>
      <c r="R220" s="170">
        <v>4.2863355220430357</v>
      </c>
      <c r="S220" s="170">
        <v>0.29845473524625332</v>
      </c>
      <c r="T220" s="170">
        <v>28.695045970621347</v>
      </c>
      <c r="U220" s="170">
        <v>1.3679336416206426E-4</v>
      </c>
      <c r="V220" s="170">
        <v>0</v>
      </c>
      <c r="W220" s="899"/>
      <c r="X220" s="170">
        <f t="shared" si="51"/>
        <v>28.96</v>
      </c>
      <c r="Y220" s="170">
        <f t="shared" si="52"/>
        <v>25.65</v>
      </c>
      <c r="Z220" s="170">
        <f t="shared" si="53"/>
        <v>1.56</v>
      </c>
      <c r="AA220" s="170">
        <f t="shared" si="54"/>
        <v>39.26</v>
      </c>
      <c r="AB220" s="170">
        <f t="shared" si="55"/>
        <v>4.9400000000000004</v>
      </c>
      <c r="AC220" s="170">
        <f t="shared" si="56"/>
        <v>66.900000000000006</v>
      </c>
      <c r="AD220" s="170">
        <f t="shared" si="57"/>
        <v>4.5999999999999996</v>
      </c>
      <c r="AE220" s="170">
        <f t="shared" si="58"/>
        <v>9.82</v>
      </c>
      <c r="AF220" s="170">
        <f t="shared" si="59"/>
        <v>68.5</v>
      </c>
      <c r="AG220" s="170">
        <f t="shared" si="60"/>
        <v>13.19</v>
      </c>
      <c r="AH220" s="170">
        <f t="shared" si="61"/>
        <v>1.99</v>
      </c>
      <c r="AI220" s="170">
        <f t="shared" si="62"/>
        <v>14.56</v>
      </c>
      <c r="AJ220" s="170">
        <f t="shared" si="63"/>
        <v>4.29</v>
      </c>
      <c r="AK220" s="170">
        <f t="shared" si="64"/>
        <v>0.3</v>
      </c>
      <c r="AL220" s="170">
        <f t="shared" si="65"/>
        <v>28.7</v>
      </c>
      <c r="AM220" s="170">
        <f t="shared" si="66"/>
        <v>0.01</v>
      </c>
      <c r="AN220" s="170" t="str">
        <f t="shared" si="67"/>
        <v>NC</v>
      </c>
    </row>
    <row r="221" spans="1:40" ht="26" x14ac:dyDescent="0.3">
      <c r="A221" s="138">
        <v>373</v>
      </c>
      <c r="B221" s="138" t="s">
        <v>923</v>
      </c>
      <c r="C221" s="172" t="s">
        <v>357</v>
      </c>
      <c r="D221" s="138" t="s">
        <v>358</v>
      </c>
      <c r="E221" s="244" t="s">
        <v>275</v>
      </c>
      <c r="F221" s="244" t="s">
        <v>275</v>
      </c>
      <c r="G221" s="244" t="s">
        <v>275</v>
      </c>
      <c r="H221" s="244" t="s">
        <v>275</v>
      </c>
      <c r="I221" s="244" t="s">
        <v>275</v>
      </c>
      <c r="J221" s="244" t="s">
        <v>275</v>
      </c>
      <c r="K221" s="244" t="s">
        <v>275</v>
      </c>
      <c r="L221" s="244" t="s">
        <v>275</v>
      </c>
      <c r="M221" s="244" t="s">
        <v>275</v>
      </c>
      <c r="N221" s="244" t="s">
        <v>275</v>
      </c>
      <c r="O221" s="244" t="s">
        <v>275</v>
      </c>
      <c r="P221" s="244" t="s">
        <v>275</v>
      </c>
      <c r="Q221" s="244" t="s">
        <v>275</v>
      </c>
      <c r="R221" s="244" t="s">
        <v>275</v>
      </c>
      <c r="S221" s="244" t="s">
        <v>275</v>
      </c>
      <c r="T221" s="244" t="s">
        <v>275</v>
      </c>
      <c r="U221" s="244" t="s">
        <v>275</v>
      </c>
      <c r="V221" s="244" t="s">
        <v>275</v>
      </c>
      <c r="W221" s="899"/>
      <c r="X221" s="244" t="str">
        <f t="shared" si="51"/>
        <v>-</v>
      </c>
      <c r="Y221" s="244" t="str">
        <f t="shared" si="52"/>
        <v>-</v>
      </c>
      <c r="Z221" s="244" t="str">
        <f t="shared" si="53"/>
        <v>-</v>
      </c>
      <c r="AA221" s="244" t="str">
        <f t="shared" si="54"/>
        <v>-</v>
      </c>
      <c r="AB221" s="244" t="str">
        <f t="shared" si="55"/>
        <v>-</v>
      </c>
      <c r="AC221" s="244" t="str">
        <f t="shared" si="56"/>
        <v>-</v>
      </c>
      <c r="AD221" s="244" t="str">
        <f t="shared" si="57"/>
        <v>-</v>
      </c>
      <c r="AE221" s="244" t="str">
        <f t="shared" si="58"/>
        <v>-</v>
      </c>
      <c r="AF221" s="244" t="str">
        <f t="shared" si="59"/>
        <v>-</v>
      </c>
      <c r="AG221" s="244" t="str">
        <f t="shared" si="60"/>
        <v>-</v>
      </c>
      <c r="AH221" s="244" t="str">
        <f t="shared" si="61"/>
        <v>-</v>
      </c>
      <c r="AI221" s="244" t="str">
        <f t="shared" si="62"/>
        <v>-</v>
      </c>
      <c r="AJ221" s="244" t="str">
        <f t="shared" si="63"/>
        <v>-</v>
      </c>
      <c r="AK221" s="244" t="str">
        <f t="shared" si="64"/>
        <v>-</v>
      </c>
      <c r="AL221" s="244" t="str">
        <f t="shared" si="65"/>
        <v>-</v>
      </c>
      <c r="AM221" s="244" t="str">
        <f t="shared" si="66"/>
        <v>-</v>
      </c>
      <c r="AN221" s="244" t="str">
        <f t="shared" si="67"/>
        <v>-</v>
      </c>
    </row>
    <row r="222" spans="1:40" ht="52" x14ac:dyDescent="0.3">
      <c r="A222" s="145">
        <v>374</v>
      </c>
      <c r="B222" s="146" t="s">
        <v>923</v>
      </c>
      <c r="C222" s="405" t="s">
        <v>235</v>
      </c>
      <c r="D222" s="406" t="s">
        <v>4369</v>
      </c>
      <c r="E222" s="150" t="s">
        <v>925</v>
      </c>
      <c r="F222" s="151">
        <v>67.787070526564875</v>
      </c>
      <c r="G222" s="151">
        <v>99.852882471156832</v>
      </c>
      <c r="H222" s="151">
        <v>31.700012286063295</v>
      </c>
      <c r="I222" s="151">
        <v>125.85994811582339</v>
      </c>
      <c r="J222" s="151">
        <v>55.215365049726628</v>
      </c>
      <c r="K222" s="151">
        <v>262.81802129782784</v>
      </c>
      <c r="L222" s="151">
        <v>72.13641207907753</v>
      </c>
      <c r="M222" s="151">
        <v>85.526398852615628</v>
      </c>
      <c r="N222" s="151">
        <v>76.548766020562525</v>
      </c>
      <c r="O222" s="151">
        <v>95.625426122011731</v>
      </c>
      <c r="P222" s="151">
        <v>64.192797566744233</v>
      </c>
      <c r="Q222" s="151">
        <v>16.938939371005144</v>
      </c>
      <c r="R222" s="151">
        <v>32.00969090350889</v>
      </c>
      <c r="S222" s="151">
        <v>28.273216485668584</v>
      </c>
      <c r="T222" s="151">
        <v>100.61369975292406</v>
      </c>
      <c r="U222" s="151">
        <v>2.9115497166742843</v>
      </c>
      <c r="V222" s="151">
        <v>12.503417419408398</v>
      </c>
      <c r="W222" s="899"/>
      <c r="X222" s="151">
        <f t="shared" si="51"/>
        <v>67.790000000000006</v>
      </c>
      <c r="Y222" s="151">
        <f t="shared" si="52"/>
        <v>99.85</v>
      </c>
      <c r="Z222" s="151">
        <f t="shared" si="53"/>
        <v>31.7</v>
      </c>
      <c r="AA222" s="151">
        <f t="shared" si="54"/>
        <v>125.86</v>
      </c>
      <c r="AB222" s="151">
        <f t="shared" si="55"/>
        <v>55.22</v>
      </c>
      <c r="AC222" s="151">
        <f t="shared" si="56"/>
        <v>262.82</v>
      </c>
      <c r="AD222" s="151">
        <f t="shared" si="57"/>
        <v>72.14</v>
      </c>
      <c r="AE222" s="151">
        <f t="shared" si="58"/>
        <v>85.53</v>
      </c>
      <c r="AF222" s="151">
        <f t="shared" si="59"/>
        <v>76.55</v>
      </c>
      <c r="AG222" s="151">
        <f t="shared" si="60"/>
        <v>95.63</v>
      </c>
      <c r="AH222" s="151">
        <f t="shared" si="61"/>
        <v>64.19</v>
      </c>
      <c r="AI222" s="151">
        <f t="shared" si="62"/>
        <v>16.940000000000001</v>
      </c>
      <c r="AJ222" s="151">
        <f t="shared" si="63"/>
        <v>32.01</v>
      </c>
      <c r="AK222" s="151">
        <f t="shared" si="64"/>
        <v>28.27</v>
      </c>
      <c r="AL222" s="151">
        <f t="shared" si="65"/>
        <v>100.61</v>
      </c>
      <c r="AM222" s="151">
        <f t="shared" si="66"/>
        <v>2.91</v>
      </c>
      <c r="AN222" s="151">
        <f t="shared" si="67"/>
        <v>12.5</v>
      </c>
    </row>
    <row r="223" spans="1:40" ht="26" x14ac:dyDescent="0.3">
      <c r="A223" s="138">
        <v>375</v>
      </c>
      <c r="B223" s="138" t="s">
        <v>923</v>
      </c>
      <c r="C223" s="172" t="s">
        <v>3363</v>
      </c>
      <c r="D223" s="138" t="s">
        <v>3368</v>
      </c>
      <c r="E223" s="244" t="s">
        <v>275</v>
      </c>
      <c r="F223" s="244" t="s">
        <v>275</v>
      </c>
      <c r="G223" s="244" t="s">
        <v>275</v>
      </c>
      <c r="H223" s="244" t="s">
        <v>275</v>
      </c>
      <c r="I223" s="244" t="s">
        <v>275</v>
      </c>
      <c r="J223" s="244" t="s">
        <v>275</v>
      </c>
      <c r="K223" s="244" t="s">
        <v>275</v>
      </c>
      <c r="L223" s="244" t="s">
        <v>275</v>
      </c>
      <c r="M223" s="244" t="s">
        <v>275</v>
      </c>
      <c r="N223" s="244" t="s">
        <v>275</v>
      </c>
      <c r="O223" s="244" t="s">
        <v>275</v>
      </c>
      <c r="P223" s="244" t="s">
        <v>275</v>
      </c>
      <c r="Q223" s="244" t="s">
        <v>275</v>
      </c>
      <c r="R223" s="244" t="s">
        <v>275</v>
      </c>
      <c r="S223" s="244" t="s">
        <v>275</v>
      </c>
      <c r="T223" s="244" t="s">
        <v>275</v>
      </c>
      <c r="U223" s="244" t="s">
        <v>275</v>
      </c>
      <c r="V223" s="244" t="s">
        <v>275</v>
      </c>
      <c r="W223" s="899"/>
      <c r="X223" s="244" t="str">
        <f t="shared" si="51"/>
        <v>-</v>
      </c>
      <c r="Y223" s="244" t="str">
        <f t="shared" si="52"/>
        <v>-</v>
      </c>
      <c r="Z223" s="244" t="str">
        <f t="shared" si="53"/>
        <v>-</v>
      </c>
      <c r="AA223" s="244" t="str">
        <f t="shared" si="54"/>
        <v>-</v>
      </c>
      <c r="AB223" s="244" t="str">
        <f t="shared" si="55"/>
        <v>-</v>
      </c>
      <c r="AC223" s="244" t="str">
        <f t="shared" si="56"/>
        <v>-</v>
      </c>
      <c r="AD223" s="244" t="str">
        <f t="shared" si="57"/>
        <v>-</v>
      </c>
      <c r="AE223" s="244" t="str">
        <f t="shared" si="58"/>
        <v>-</v>
      </c>
      <c r="AF223" s="244" t="str">
        <f t="shared" si="59"/>
        <v>-</v>
      </c>
      <c r="AG223" s="244" t="str">
        <f t="shared" si="60"/>
        <v>-</v>
      </c>
      <c r="AH223" s="244" t="str">
        <f t="shared" si="61"/>
        <v>-</v>
      </c>
      <c r="AI223" s="244" t="str">
        <f t="shared" si="62"/>
        <v>-</v>
      </c>
      <c r="AJ223" s="244" t="str">
        <f t="shared" si="63"/>
        <v>-</v>
      </c>
      <c r="AK223" s="244" t="str">
        <f t="shared" si="64"/>
        <v>-</v>
      </c>
      <c r="AL223" s="244" t="str">
        <f t="shared" si="65"/>
        <v>-</v>
      </c>
      <c r="AM223" s="244" t="str">
        <f t="shared" si="66"/>
        <v>-</v>
      </c>
      <c r="AN223" s="244" t="str">
        <f t="shared" si="67"/>
        <v>-</v>
      </c>
    </row>
    <row r="224" spans="1:40" ht="39" x14ac:dyDescent="0.3">
      <c r="A224" s="145">
        <v>376</v>
      </c>
      <c r="B224" s="146" t="s">
        <v>923</v>
      </c>
      <c r="C224" s="405" t="s">
        <v>3364</v>
      </c>
      <c r="D224" s="406" t="s">
        <v>3572</v>
      </c>
      <c r="E224" s="150" t="s">
        <v>925</v>
      </c>
      <c r="F224" s="151">
        <v>51.754546449277825</v>
      </c>
      <c r="G224" s="151">
        <v>81.8005293951759</v>
      </c>
      <c r="H224" s="151">
        <v>16.99292984587743</v>
      </c>
      <c r="I224" s="151">
        <v>102.02416904381326</v>
      </c>
      <c r="J224" s="151">
        <v>26.324509202135797</v>
      </c>
      <c r="K224" s="151">
        <v>214.76822754739516</v>
      </c>
      <c r="L224" s="151">
        <v>64.737281753638953</v>
      </c>
      <c r="M224" s="151">
        <v>68.310561701936678</v>
      </c>
      <c r="N224" s="151">
        <v>36.046234103395904</v>
      </c>
      <c r="O224" s="151">
        <v>82.093950060818315</v>
      </c>
      <c r="P224" s="151">
        <v>54.502131131650003</v>
      </c>
      <c r="Q224" s="151">
        <v>11.6890744372161</v>
      </c>
      <c r="R224" s="151">
        <v>15.504990897126135</v>
      </c>
      <c r="S224" s="151">
        <v>5.7818332853743728</v>
      </c>
      <c r="T224" s="151">
        <v>71.523840458090874</v>
      </c>
      <c r="U224" s="151">
        <v>1.9951833252172664</v>
      </c>
      <c r="V224" s="151">
        <v>12.503417419408398</v>
      </c>
      <c r="W224" s="899"/>
      <c r="X224" s="151">
        <f t="shared" si="51"/>
        <v>51.75</v>
      </c>
      <c r="Y224" s="151">
        <f t="shared" si="52"/>
        <v>81.8</v>
      </c>
      <c r="Z224" s="151">
        <f t="shared" si="53"/>
        <v>16.989999999999998</v>
      </c>
      <c r="AA224" s="151">
        <f t="shared" si="54"/>
        <v>102.02</v>
      </c>
      <c r="AB224" s="151">
        <f t="shared" si="55"/>
        <v>26.32</v>
      </c>
      <c r="AC224" s="151">
        <f t="shared" si="56"/>
        <v>214.77</v>
      </c>
      <c r="AD224" s="151">
        <f t="shared" si="57"/>
        <v>64.739999999999995</v>
      </c>
      <c r="AE224" s="151">
        <f t="shared" si="58"/>
        <v>68.31</v>
      </c>
      <c r="AF224" s="151">
        <f t="shared" si="59"/>
        <v>36.049999999999997</v>
      </c>
      <c r="AG224" s="151">
        <f t="shared" si="60"/>
        <v>82.09</v>
      </c>
      <c r="AH224" s="151">
        <f t="shared" si="61"/>
        <v>54.5</v>
      </c>
      <c r="AI224" s="151">
        <f t="shared" si="62"/>
        <v>11.69</v>
      </c>
      <c r="AJ224" s="151">
        <f t="shared" si="63"/>
        <v>15.5</v>
      </c>
      <c r="AK224" s="151">
        <f t="shared" si="64"/>
        <v>5.78</v>
      </c>
      <c r="AL224" s="151">
        <f t="shared" si="65"/>
        <v>71.52</v>
      </c>
      <c r="AM224" s="151">
        <f t="shared" si="66"/>
        <v>2</v>
      </c>
      <c r="AN224" s="151">
        <f t="shared" si="67"/>
        <v>12.5</v>
      </c>
    </row>
    <row r="225" spans="1:40" ht="26" x14ac:dyDescent="0.3">
      <c r="A225" s="145">
        <v>379</v>
      </c>
      <c r="B225" s="146" t="s">
        <v>923</v>
      </c>
      <c r="C225" s="280" t="s">
        <v>435</v>
      </c>
      <c r="D225" s="145" t="s">
        <v>1435</v>
      </c>
      <c r="E225" s="150" t="s">
        <v>925</v>
      </c>
      <c r="F225" s="150">
        <v>51.754546449277825</v>
      </c>
      <c r="G225" s="150">
        <v>81.8005293951759</v>
      </c>
      <c r="H225" s="150">
        <v>16.99292984587743</v>
      </c>
      <c r="I225" s="150">
        <v>102.02416904381326</v>
      </c>
      <c r="J225" s="150">
        <v>26.324509202135797</v>
      </c>
      <c r="K225" s="150">
        <v>214.76822754739516</v>
      </c>
      <c r="L225" s="150">
        <v>64.737281753638953</v>
      </c>
      <c r="M225" s="150">
        <v>68.310561701936678</v>
      </c>
      <c r="N225" s="150">
        <v>36.046234103395904</v>
      </c>
      <c r="O225" s="150">
        <v>82.093950060818315</v>
      </c>
      <c r="P225" s="150">
        <v>54.502131131650003</v>
      </c>
      <c r="Q225" s="150">
        <v>11.6890744372161</v>
      </c>
      <c r="R225" s="150">
        <v>15.504990897126135</v>
      </c>
      <c r="S225" s="150">
        <v>5.7818332853743728</v>
      </c>
      <c r="T225" s="150">
        <v>71.523840458090874</v>
      </c>
      <c r="U225" s="150">
        <v>1.9951833252172664</v>
      </c>
      <c r="V225" s="150">
        <v>12.503417419408398</v>
      </c>
      <c r="W225" s="899"/>
      <c r="X225" s="150">
        <f t="shared" si="51"/>
        <v>51.75</v>
      </c>
      <c r="Y225" s="150">
        <f t="shared" si="52"/>
        <v>81.8</v>
      </c>
      <c r="Z225" s="150">
        <f t="shared" si="53"/>
        <v>16.989999999999998</v>
      </c>
      <c r="AA225" s="150">
        <f t="shared" si="54"/>
        <v>102.02</v>
      </c>
      <c r="AB225" s="150">
        <f t="shared" si="55"/>
        <v>26.32</v>
      </c>
      <c r="AC225" s="150">
        <f t="shared" si="56"/>
        <v>214.77</v>
      </c>
      <c r="AD225" s="150">
        <f t="shared" si="57"/>
        <v>64.739999999999995</v>
      </c>
      <c r="AE225" s="150">
        <f t="shared" si="58"/>
        <v>68.31</v>
      </c>
      <c r="AF225" s="150">
        <f t="shared" si="59"/>
        <v>36.049999999999997</v>
      </c>
      <c r="AG225" s="150">
        <f t="shared" si="60"/>
        <v>82.09</v>
      </c>
      <c r="AH225" s="150">
        <f t="shared" si="61"/>
        <v>54.5</v>
      </c>
      <c r="AI225" s="150">
        <f t="shared" si="62"/>
        <v>11.69</v>
      </c>
      <c r="AJ225" s="150">
        <f t="shared" si="63"/>
        <v>15.5</v>
      </c>
      <c r="AK225" s="150">
        <f t="shared" si="64"/>
        <v>5.78</v>
      </c>
      <c r="AL225" s="150">
        <f t="shared" si="65"/>
        <v>71.52</v>
      </c>
      <c r="AM225" s="150">
        <f t="shared" si="66"/>
        <v>2</v>
      </c>
      <c r="AN225" s="150">
        <f t="shared" si="67"/>
        <v>12.5</v>
      </c>
    </row>
    <row r="226" spans="1:40" ht="26" x14ac:dyDescent="0.3">
      <c r="A226" s="145">
        <v>380</v>
      </c>
      <c r="B226" s="146" t="s">
        <v>923</v>
      </c>
      <c r="C226" s="280" t="s">
        <v>435</v>
      </c>
      <c r="D226" s="145" t="s">
        <v>1436</v>
      </c>
      <c r="E226" s="150" t="s">
        <v>925</v>
      </c>
      <c r="F226" s="150">
        <v>51.440071462436208</v>
      </c>
      <c r="G226" s="150">
        <v>81.319517344959579</v>
      </c>
      <c r="H226" s="150">
        <v>16.964349569487592</v>
      </c>
      <c r="I226" s="150">
        <v>100.30400914434465</v>
      </c>
      <c r="J226" s="150">
        <v>26.159099231862871</v>
      </c>
      <c r="K226" s="150">
        <v>212.43250082705097</v>
      </c>
      <c r="L226" s="150">
        <v>52.985052576601667</v>
      </c>
      <c r="M226" s="150">
        <v>64.17662918403056</v>
      </c>
      <c r="N226" s="150">
        <v>35.588094249455764</v>
      </c>
      <c r="O226" s="150">
        <v>80.585216781456637</v>
      </c>
      <c r="P226" s="150">
        <v>43.147523537825322</v>
      </c>
      <c r="Q226" s="150">
        <v>11.05693857959996</v>
      </c>
      <c r="R226" s="150">
        <v>15.398706219816923</v>
      </c>
      <c r="S226" s="150">
        <v>5.6644060946217953</v>
      </c>
      <c r="T226" s="150">
        <v>67.760509782126135</v>
      </c>
      <c r="U226" s="150">
        <v>1.8803810294586425</v>
      </c>
      <c r="V226" s="150">
        <v>12.503417419408398</v>
      </c>
      <c r="W226" s="899"/>
      <c r="X226" s="150">
        <f t="shared" si="51"/>
        <v>51.44</v>
      </c>
      <c r="Y226" s="150">
        <f t="shared" si="52"/>
        <v>81.319999999999993</v>
      </c>
      <c r="Z226" s="150">
        <f t="shared" si="53"/>
        <v>16.96</v>
      </c>
      <c r="AA226" s="150">
        <f t="shared" si="54"/>
        <v>100.3</v>
      </c>
      <c r="AB226" s="150">
        <f t="shared" si="55"/>
        <v>26.16</v>
      </c>
      <c r="AC226" s="150">
        <f t="shared" si="56"/>
        <v>212.43</v>
      </c>
      <c r="AD226" s="150">
        <f t="shared" si="57"/>
        <v>52.99</v>
      </c>
      <c r="AE226" s="150">
        <f t="shared" si="58"/>
        <v>64.180000000000007</v>
      </c>
      <c r="AF226" s="150">
        <f t="shared" si="59"/>
        <v>35.590000000000003</v>
      </c>
      <c r="AG226" s="150">
        <f t="shared" si="60"/>
        <v>80.59</v>
      </c>
      <c r="AH226" s="150">
        <f t="shared" si="61"/>
        <v>43.15</v>
      </c>
      <c r="AI226" s="150">
        <f t="shared" si="62"/>
        <v>11.06</v>
      </c>
      <c r="AJ226" s="150">
        <f t="shared" si="63"/>
        <v>15.4</v>
      </c>
      <c r="AK226" s="150">
        <f t="shared" si="64"/>
        <v>5.66</v>
      </c>
      <c r="AL226" s="150">
        <f t="shared" si="65"/>
        <v>67.760000000000005</v>
      </c>
      <c r="AM226" s="150">
        <f t="shared" si="66"/>
        <v>1.88</v>
      </c>
      <c r="AN226" s="150">
        <f t="shared" si="67"/>
        <v>12.5</v>
      </c>
    </row>
    <row r="227" spans="1:40" ht="26" x14ac:dyDescent="0.3">
      <c r="A227" s="145">
        <v>381</v>
      </c>
      <c r="B227" s="146" t="s">
        <v>923</v>
      </c>
      <c r="C227" s="280" t="s">
        <v>435</v>
      </c>
      <c r="D227" s="145" t="s">
        <v>1438</v>
      </c>
      <c r="E227" s="150" t="s">
        <v>925</v>
      </c>
      <c r="F227" s="150">
        <v>42.405248013761465</v>
      </c>
      <c r="G227" s="150">
        <v>76.495331089385502</v>
      </c>
      <c r="H227" s="150">
        <v>10.693707856923552</v>
      </c>
      <c r="I227" s="150">
        <v>85.067552434448558</v>
      </c>
      <c r="J227" s="150">
        <v>24.984165019871998</v>
      </c>
      <c r="K227" s="150">
        <v>203.44183248421643</v>
      </c>
      <c r="L227" s="150">
        <v>44.883026294731401</v>
      </c>
      <c r="M227" s="150">
        <v>55.494701892825603</v>
      </c>
      <c r="N227" s="150">
        <v>35.44335584828093</v>
      </c>
      <c r="O227" s="150">
        <v>75.648408308151573</v>
      </c>
      <c r="P227" s="150">
        <v>26.995764748469728</v>
      </c>
      <c r="Q227" s="150">
        <v>9.6086006582759005</v>
      </c>
      <c r="R227" s="150">
        <v>13.167752754343951</v>
      </c>
      <c r="S227" s="150">
        <v>4.9166326186472284</v>
      </c>
      <c r="T227" s="150">
        <v>62.69286309439503</v>
      </c>
      <c r="U227" s="150">
        <v>1.0376336474476666</v>
      </c>
      <c r="V227" s="150">
        <v>0.10864872079495706</v>
      </c>
      <c r="W227" s="899"/>
      <c r="X227" s="150">
        <f t="shared" si="51"/>
        <v>42.41</v>
      </c>
      <c r="Y227" s="150">
        <f t="shared" si="52"/>
        <v>76.5</v>
      </c>
      <c r="Z227" s="150">
        <f t="shared" si="53"/>
        <v>10.69</v>
      </c>
      <c r="AA227" s="150">
        <f t="shared" si="54"/>
        <v>85.07</v>
      </c>
      <c r="AB227" s="150">
        <f t="shared" si="55"/>
        <v>24.98</v>
      </c>
      <c r="AC227" s="150">
        <f t="shared" si="56"/>
        <v>203.44</v>
      </c>
      <c r="AD227" s="150">
        <f t="shared" si="57"/>
        <v>44.88</v>
      </c>
      <c r="AE227" s="150">
        <f t="shared" si="58"/>
        <v>55.49</v>
      </c>
      <c r="AF227" s="150">
        <f t="shared" si="59"/>
        <v>35.44</v>
      </c>
      <c r="AG227" s="150">
        <f t="shared" si="60"/>
        <v>75.650000000000006</v>
      </c>
      <c r="AH227" s="150">
        <f t="shared" si="61"/>
        <v>27</v>
      </c>
      <c r="AI227" s="150">
        <f t="shared" si="62"/>
        <v>9.61</v>
      </c>
      <c r="AJ227" s="150">
        <f t="shared" si="63"/>
        <v>13.17</v>
      </c>
      <c r="AK227" s="150">
        <f t="shared" si="64"/>
        <v>4.92</v>
      </c>
      <c r="AL227" s="150">
        <f t="shared" si="65"/>
        <v>62.69</v>
      </c>
      <c r="AM227" s="150">
        <f t="shared" si="66"/>
        <v>1.04</v>
      </c>
      <c r="AN227" s="150">
        <f t="shared" si="67"/>
        <v>0.11</v>
      </c>
    </row>
    <row r="228" spans="1:40" ht="26" x14ac:dyDescent="0.3">
      <c r="A228" s="145">
        <v>382</v>
      </c>
      <c r="B228" s="146" t="s">
        <v>923</v>
      </c>
      <c r="C228" s="280" t="s">
        <v>435</v>
      </c>
      <c r="D228" s="145" t="s">
        <v>1439</v>
      </c>
      <c r="E228" s="150" t="s">
        <v>925</v>
      </c>
      <c r="F228" s="150">
        <v>51.389194604559847</v>
      </c>
      <c r="G228" s="150">
        <v>81.439912939128121</v>
      </c>
      <c r="H228" s="150">
        <v>16.989914082162716</v>
      </c>
      <c r="I228" s="150">
        <v>101.54892319293977</v>
      </c>
      <c r="J228" s="150">
        <v>26.256778370756226</v>
      </c>
      <c r="K228" s="150">
        <v>214.59405633305207</v>
      </c>
      <c r="L228" s="150">
        <v>63.733220442632295</v>
      </c>
      <c r="M228" s="150">
        <v>68.224309793376108</v>
      </c>
      <c r="N228" s="150">
        <v>35.980507938588595</v>
      </c>
      <c r="O228" s="150">
        <v>81.325954108425719</v>
      </c>
      <c r="P228" s="150">
        <v>54.007474936685782</v>
      </c>
      <c r="Q228" s="150">
        <v>11.593053869607747</v>
      </c>
      <c r="R228" s="150">
        <v>15.436552241723188</v>
      </c>
      <c r="S228" s="150">
        <v>5.7688446881908417</v>
      </c>
      <c r="T228" s="150">
        <v>70.993537468706847</v>
      </c>
      <c r="U228" s="150">
        <v>1.9933455889091141</v>
      </c>
      <c r="V228" s="150">
        <v>12.483304954591537</v>
      </c>
      <c r="W228" s="899"/>
      <c r="X228" s="150">
        <f t="shared" si="51"/>
        <v>51.39</v>
      </c>
      <c r="Y228" s="150">
        <f t="shared" si="52"/>
        <v>81.44</v>
      </c>
      <c r="Z228" s="150">
        <f t="shared" si="53"/>
        <v>16.989999999999998</v>
      </c>
      <c r="AA228" s="150">
        <f t="shared" si="54"/>
        <v>101.55</v>
      </c>
      <c r="AB228" s="150">
        <f t="shared" si="55"/>
        <v>26.26</v>
      </c>
      <c r="AC228" s="150">
        <f t="shared" si="56"/>
        <v>214.59</v>
      </c>
      <c r="AD228" s="150">
        <f t="shared" si="57"/>
        <v>63.73</v>
      </c>
      <c r="AE228" s="150">
        <f t="shared" si="58"/>
        <v>68.22</v>
      </c>
      <c r="AF228" s="150">
        <f t="shared" si="59"/>
        <v>35.979999999999997</v>
      </c>
      <c r="AG228" s="150">
        <f t="shared" si="60"/>
        <v>81.33</v>
      </c>
      <c r="AH228" s="150">
        <f t="shared" si="61"/>
        <v>54.01</v>
      </c>
      <c r="AI228" s="150">
        <f t="shared" si="62"/>
        <v>11.59</v>
      </c>
      <c r="AJ228" s="150">
        <f t="shared" si="63"/>
        <v>15.44</v>
      </c>
      <c r="AK228" s="150">
        <f t="shared" si="64"/>
        <v>5.77</v>
      </c>
      <c r="AL228" s="150">
        <f t="shared" si="65"/>
        <v>70.989999999999995</v>
      </c>
      <c r="AM228" s="150">
        <f t="shared" si="66"/>
        <v>1.99</v>
      </c>
      <c r="AN228" s="150">
        <f t="shared" si="67"/>
        <v>12.48</v>
      </c>
    </row>
    <row r="229" spans="1:40" ht="26" x14ac:dyDescent="0.3">
      <c r="A229" s="145">
        <v>383</v>
      </c>
      <c r="B229" s="146" t="s">
        <v>923</v>
      </c>
      <c r="C229" s="280" t="s">
        <v>435</v>
      </c>
      <c r="D229" s="145" t="s">
        <v>1437</v>
      </c>
      <c r="E229" s="150" t="s">
        <v>925</v>
      </c>
      <c r="F229" s="150">
        <v>42.090773026919848</v>
      </c>
      <c r="G229" s="150">
        <v>76.01431903916918</v>
      </c>
      <c r="H229" s="150">
        <v>10.665127580533715</v>
      </c>
      <c r="I229" s="150">
        <v>83.347392534979946</v>
      </c>
      <c r="J229" s="150">
        <v>24.818755049599073</v>
      </c>
      <c r="K229" s="150">
        <v>201.10610576387225</v>
      </c>
      <c r="L229" s="150">
        <v>33.130797117694108</v>
      </c>
      <c r="M229" s="150">
        <v>51.360769374919478</v>
      </c>
      <c r="N229" s="150">
        <v>34.985215994340791</v>
      </c>
      <c r="O229" s="150">
        <v>74.139675028789895</v>
      </c>
      <c r="P229" s="150">
        <v>15.641157154645043</v>
      </c>
      <c r="Q229" s="150">
        <v>8.9764648006597607</v>
      </c>
      <c r="R229" s="150">
        <v>13.061468077034739</v>
      </c>
      <c r="S229" s="150">
        <v>4.799205427894651</v>
      </c>
      <c r="T229" s="150">
        <v>58.929532418430291</v>
      </c>
      <c r="U229" s="150">
        <v>0.92283135168904273</v>
      </c>
      <c r="V229" s="150">
        <v>0.10864872079495706</v>
      </c>
      <c r="W229" s="899"/>
      <c r="X229" s="150">
        <f t="shared" si="51"/>
        <v>42.09</v>
      </c>
      <c r="Y229" s="150">
        <f t="shared" si="52"/>
        <v>76.010000000000005</v>
      </c>
      <c r="Z229" s="150">
        <f t="shared" si="53"/>
        <v>10.67</v>
      </c>
      <c r="AA229" s="150">
        <f t="shared" si="54"/>
        <v>83.35</v>
      </c>
      <c r="AB229" s="150">
        <f t="shared" si="55"/>
        <v>24.82</v>
      </c>
      <c r="AC229" s="150">
        <f t="shared" si="56"/>
        <v>201.11</v>
      </c>
      <c r="AD229" s="150">
        <f t="shared" si="57"/>
        <v>33.130000000000003</v>
      </c>
      <c r="AE229" s="150">
        <f t="shared" si="58"/>
        <v>51.36</v>
      </c>
      <c r="AF229" s="150">
        <f t="shared" si="59"/>
        <v>34.99</v>
      </c>
      <c r="AG229" s="150">
        <f t="shared" si="60"/>
        <v>74.14</v>
      </c>
      <c r="AH229" s="150">
        <f t="shared" si="61"/>
        <v>15.64</v>
      </c>
      <c r="AI229" s="150">
        <f t="shared" si="62"/>
        <v>8.98</v>
      </c>
      <c r="AJ229" s="150">
        <f t="shared" si="63"/>
        <v>13.06</v>
      </c>
      <c r="AK229" s="150">
        <f t="shared" si="64"/>
        <v>4.8</v>
      </c>
      <c r="AL229" s="150">
        <f t="shared" si="65"/>
        <v>58.93</v>
      </c>
      <c r="AM229" s="150">
        <f t="shared" si="66"/>
        <v>0.92</v>
      </c>
      <c r="AN229" s="150">
        <f t="shared" si="67"/>
        <v>0.11</v>
      </c>
    </row>
    <row r="230" spans="1:40" ht="26" x14ac:dyDescent="0.3">
      <c r="A230" s="145">
        <v>384</v>
      </c>
      <c r="B230" s="146" t="s">
        <v>923</v>
      </c>
      <c r="C230" s="280" t="s">
        <v>435</v>
      </c>
      <c r="D230" s="145" t="s">
        <v>1440</v>
      </c>
      <c r="E230" s="150" t="s">
        <v>925</v>
      </c>
      <c r="F230" s="150">
        <v>51.07471961771823</v>
      </c>
      <c r="G230" s="150">
        <v>80.958900888911799</v>
      </c>
      <c r="H230" s="150">
        <v>16.961333805772878</v>
      </c>
      <c r="I230" s="150">
        <v>99.828763293471155</v>
      </c>
      <c r="J230" s="150">
        <v>26.091368400483301</v>
      </c>
      <c r="K230" s="150">
        <v>212.25832961270788</v>
      </c>
      <c r="L230" s="150">
        <v>51.980991265595001</v>
      </c>
      <c r="M230" s="150">
        <v>64.09037727546999</v>
      </c>
      <c r="N230" s="150">
        <v>35.522368084648456</v>
      </c>
      <c r="O230" s="150">
        <v>79.817220829064041</v>
      </c>
      <c r="P230" s="150">
        <v>42.652867342861093</v>
      </c>
      <c r="Q230" s="150">
        <v>10.960918011991607</v>
      </c>
      <c r="R230" s="150">
        <v>15.330267564413976</v>
      </c>
      <c r="S230" s="150">
        <v>5.6514174974382643</v>
      </c>
      <c r="T230" s="150">
        <v>67.230206792742109</v>
      </c>
      <c r="U230" s="150">
        <v>1.8785432931504902</v>
      </c>
      <c r="V230" s="150">
        <v>12.483304954591537</v>
      </c>
      <c r="W230" s="899"/>
      <c r="X230" s="150">
        <f t="shared" si="51"/>
        <v>51.07</v>
      </c>
      <c r="Y230" s="150">
        <f t="shared" si="52"/>
        <v>80.959999999999994</v>
      </c>
      <c r="Z230" s="150">
        <f t="shared" si="53"/>
        <v>16.96</v>
      </c>
      <c r="AA230" s="150">
        <f t="shared" si="54"/>
        <v>99.83</v>
      </c>
      <c r="AB230" s="150">
        <f t="shared" si="55"/>
        <v>26.09</v>
      </c>
      <c r="AC230" s="150">
        <f t="shared" si="56"/>
        <v>212.26</v>
      </c>
      <c r="AD230" s="150">
        <f t="shared" si="57"/>
        <v>51.98</v>
      </c>
      <c r="AE230" s="150">
        <f t="shared" si="58"/>
        <v>64.09</v>
      </c>
      <c r="AF230" s="150">
        <f t="shared" si="59"/>
        <v>35.520000000000003</v>
      </c>
      <c r="AG230" s="150">
        <f t="shared" si="60"/>
        <v>79.819999999999993</v>
      </c>
      <c r="AH230" s="150">
        <f t="shared" si="61"/>
        <v>42.65</v>
      </c>
      <c r="AI230" s="150">
        <f t="shared" si="62"/>
        <v>10.96</v>
      </c>
      <c r="AJ230" s="150">
        <f t="shared" si="63"/>
        <v>15.33</v>
      </c>
      <c r="AK230" s="150">
        <f t="shared" si="64"/>
        <v>5.65</v>
      </c>
      <c r="AL230" s="150">
        <f t="shared" si="65"/>
        <v>67.23</v>
      </c>
      <c r="AM230" s="150">
        <f t="shared" si="66"/>
        <v>1.88</v>
      </c>
      <c r="AN230" s="150">
        <f t="shared" si="67"/>
        <v>12.48</v>
      </c>
    </row>
    <row r="231" spans="1:40" ht="26" x14ac:dyDescent="0.3">
      <c r="A231" s="145">
        <v>385</v>
      </c>
      <c r="B231" s="146" t="s">
        <v>923</v>
      </c>
      <c r="C231" s="280" t="s">
        <v>435</v>
      </c>
      <c r="D231" s="145" t="s">
        <v>1441</v>
      </c>
      <c r="E231" s="150" t="s">
        <v>925</v>
      </c>
      <c r="F231" s="150">
        <v>42.039896169043487</v>
      </c>
      <c r="G231" s="150">
        <v>76.134714633337722</v>
      </c>
      <c r="H231" s="150">
        <v>10.690692093208838</v>
      </c>
      <c r="I231" s="150">
        <v>84.592306583575066</v>
      </c>
      <c r="J231" s="150">
        <v>24.916434188492428</v>
      </c>
      <c r="K231" s="150">
        <v>203.26766126987334</v>
      </c>
      <c r="L231" s="150">
        <v>43.878964983724735</v>
      </c>
      <c r="M231" s="150">
        <v>55.408449984265033</v>
      </c>
      <c r="N231" s="150">
        <v>35.377629683473621</v>
      </c>
      <c r="O231" s="150">
        <v>74.880412355758978</v>
      </c>
      <c r="P231" s="150">
        <v>26.501108553505503</v>
      </c>
      <c r="Q231" s="150">
        <v>9.5125800906675479</v>
      </c>
      <c r="R231" s="150">
        <v>13.099314098941004</v>
      </c>
      <c r="S231" s="150">
        <v>4.9036440214636974</v>
      </c>
      <c r="T231" s="150">
        <v>62.162560105011003</v>
      </c>
      <c r="U231" s="150">
        <v>1.0357959111395145</v>
      </c>
      <c r="V231" s="150">
        <v>8.8536255978094724E-2</v>
      </c>
      <c r="W231" s="899"/>
      <c r="X231" s="150">
        <f t="shared" si="51"/>
        <v>42.04</v>
      </c>
      <c r="Y231" s="150">
        <f t="shared" si="52"/>
        <v>76.13</v>
      </c>
      <c r="Z231" s="150">
        <f t="shared" si="53"/>
        <v>10.69</v>
      </c>
      <c r="AA231" s="150">
        <f t="shared" si="54"/>
        <v>84.59</v>
      </c>
      <c r="AB231" s="150">
        <f t="shared" si="55"/>
        <v>24.92</v>
      </c>
      <c r="AC231" s="150">
        <f t="shared" si="56"/>
        <v>203.27</v>
      </c>
      <c r="AD231" s="150">
        <f t="shared" si="57"/>
        <v>43.88</v>
      </c>
      <c r="AE231" s="150">
        <f t="shared" si="58"/>
        <v>55.41</v>
      </c>
      <c r="AF231" s="150">
        <f t="shared" si="59"/>
        <v>35.380000000000003</v>
      </c>
      <c r="AG231" s="150">
        <f t="shared" si="60"/>
        <v>74.88</v>
      </c>
      <c r="AH231" s="150">
        <f t="shared" si="61"/>
        <v>26.5</v>
      </c>
      <c r="AI231" s="150">
        <f t="shared" si="62"/>
        <v>9.51</v>
      </c>
      <c r="AJ231" s="150">
        <f t="shared" si="63"/>
        <v>13.1</v>
      </c>
      <c r="AK231" s="150">
        <f t="shared" si="64"/>
        <v>4.9000000000000004</v>
      </c>
      <c r="AL231" s="150">
        <f t="shared" si="65"/>
        <v>62.16</v>
      </c>
      <c r="AM231" s="150">
        <f t="shared" si="66"/>
        <v>1.04</v>
      </c>
      <c r="AN231" s="150">
        <f t="shared" si="67"/>
        <v>0.09</v>
      </c>
    </row>
    <row r="232" spans="1:40" ht="26" x14ac:dyDescent="0.3">
      <c r="A232" s="165">
        <v>386</v>
      </c>
      <c r="B232" s="166" t="s">
        <v>923</v>
      </c>
      <c r="C232" s="525" t="s">
        <v>435</v>
      </c>
      <c r="D232" s="187" t="s">
        <v>1462</v>
      </c>
      <c r="E232" s="170" t="s">
        <v>925</v>
      </c>
      <c r="F232" s="170">
        <v>41.72542118220187</v>
      </c>
      <c r="G232" s="170">
        <v>75.653702583121401</v>
      </c>
      <c r="H232" s="170">
        <v>10.662111816819001</v>
      </c>
      <c r="I232" s="170">
        <v>82.872146684106454</v>
      </c>
      <c r="J232" s="170">
        <v>24.751024218219502</v>
      </c>
      <c r="K232" s="170">
        <v>200.93193454952916</v>
      </c>
      <c r="L232" s="170">
        <v>32.126735806687442</v>
      </c>
      <c r="M232" s="170">
        <v>51.274517466358908</v>
      </c>
      <c r="N232" s="170">
        <v>34.919489829533482</v>
      </c>
      <c r="O232" s="170">
        <v>73.371679076397299</v>
      </c>
      <c r="P232" s="170">
        <v>15.146500959680816</v>
      </c>
      <c r="Q232" s="170">
        <v>8.8804442330514082</v>
      </c>
      <c r="R232" s="170">
        <v>12.993029421631793</v>
      </c>
      <c r="S232" s="170">
        <v>4.7862168307111199</v>
      </c>
      <c r="T232" s="170">
        <v>58.399229429046265</v>
      </c>
      <c r="U232" s="170">
        <v>0.92099361538089053</v>
      </c>
      <c r="V232" s="170">
        <v>8.8536255978094724E-2</v>
      </c>
      <c r="W232" s="899"/>
      <c r="X232" s="170">
        <f t="shared" si="51"/>
        <v>41.73</v>
      </c>
      <c r="Y232" s="170">
        <f t="shared" si="52"/>
        <v>75.650000000000006</v>
      </c>
      <c r="Z232" s="170">
        <f t="shared" si="53"/>
        <v>10.66</v>
      </c>
      <c r="AA232" s="170">
        <f t="shared" si="54"/>
        <v>82.87</v>
      </c>
      <c r="AB232" s="170">
        <f t="shared" si="55"/>
        <v>24.75</v>
      </c>
      <c r="AC232" s="170">
        <f t="shared" si="56"/>
        <v>200.93</v>
      </c>
      <c r="AD232" s="170">
        <f t="shared" si="57"/>
        <v>32.130000000000003</v>
      </c>
      <c r="AE232" s="170">
        <f t="shared" si="58"/>
        <v>51.27</v>
      </c>
      <c r="AF232" s="170">
        <f t="shared" si="59"/>
        <v>34.92</v>
      </c>
      <c r="AG232" s="170">
        <f t="shared" si="60"/>
        <v>73.37</v>
      </c>
      <c r="AH232" s="170">
        <f t="shared" si="61"/>
        <v>15.15</v>
      </c>
      <c r="AI232" s="170">
        <f t="shared" si="62"/>
        <v>8.8800000000000008</v>
      </c>
      <c r="AJ232" s="170">
        <f t="shared" si="63"/>
        <v>12.99</v>
      </c>
      <c r="AK232" s="170">
        <f t="shared" si="64"/>
        <v>4.79</v>
      </c>
      <c r="AL232" s="170">
        <f t="shared" si="65"/>
        <v>58.4</v>
      </c>
      <c r="AM232" s="170">
        <f t="shared" si="66"/>
        <v>0.92</v>
      </c>
      <c r="AN232" s="170">
        <f t="shared" si="67"/>
        <v>0.09</v>
      </c>
    </row>
    <row r="233" spans="1:40" x14ac:dyDescent="0.3">
      <c r="A233" s="165">
        <v>387</v>
      </c>
      <c r="B233" s="166" t="s">
        <v>923</v>
      </c>
      <c r="C233" s="525" t="s">
        <v>275</v>
      </c>
      <c r="D233" s="187" t="s">
        <v>2447</v>
      </c>
      <c r="E233" s="170" t="s">
        <v>926</v>
      </c>
      <c r="F233" s="170">
        <v>0.20249516216459346</v>
      </c>
      <c r="G233" s="170">
        <v>0.3097308758636963</v>
      </c>
      <c r="H233" s="170">
        <v>1.840326876357842E-2</v>
      </c>
      <c r="I233" s="170">
        <v>1.1076367672045124</v>
      </c>
      <c r="J233" s="170">
        <v>0.10650996154084132</v>
      </c>
      <c r="K233" s="170">
        <v>1.5040094786504639</v>
      </c>
      <c r="L233" s="170">
        <v>7.5674366883691508</v>
      </c>
      <c r="M233" s="170">
        <v>2.6619011705770261</v>
      </c>
      <c r="N233" s="170">
        <v>0.29500312552487878</v>
      </c>
      <c r="O233" s="170">
        <v>0.971495994437654</v>
      </c>
      <c r="P233" s="170">
        <v>7.3114021853346332</v>
      </c>
      <c r="Q233" s="170">
        <v>0.4070417627921058</v>
      </c>
      <c r="R233" s="170">
        <v>6.8438298331753064E-2</v>
      </c>
      <c r="S233" s="170">
        <v>7.561312991151177E-2</v>
      </c>
      <c r="T233" s="170">
        <v>2.4232650843301604</v>
      </c>
      <c r="U233" s="170">
        <v>7.3922920643028953E-2</v>
      </c>
      <c r="V233" s="170">
        <v>0</v>
      </c>
      <c r="W233" s="899"/>
      <c r="X233" s="170">
        <f t="shared" si="51"/>
        <v>0.2</v>
      </c>
      <c r="Y233" s="170">
        <f t="shared" si="52"/>
        <v>0.31</v>
      </c>
      <c r="Z233" s="170">
        <f t="shared" si="53"/>
        <v>0.02</v>
      </c>
      <c r="AA233" s="170">
        <f t="shared" si="54"/>
        <v>1.1100000000000001</v>
      </c>
      <c r="AB233" s="170">
        <f t="shared" si="55"/>
        <v>0.11</v>
      </c>
      <c r="AC233" s="170">
        <f t="shared" si="56"/>
        <v>1.5</v>
      </c>
      <c r="AD233" s="170">
        <f t="shared" si="57"/>
        <v>7.57</v>
      </c>
      <c r="AE233" s="170">
        <f t="shared" si="58"/>
        <v>2.66</v>
      </c>
      <c r="AF233" s="170">
        <f t="shared" si="59"/>
        <v>0.3</v>
      </c>
      <c r="AG233" s="170">
        <f t="shared" si="60"/>
        <v>0.97</v>
      </c>
      <c r="AH233" s="170">
        <f t="shared" si="61"/>
        <v>7.31</v>
      </c>
      <c r="AI233" s="170">
        <f t="shared" si="62"/>
        <v>0.41</v>
      </c>
      <c r="AJ233" s="170">
        <f t="shared" si="63"/>
        <v>7.0000000000000007E-2</v>
      </c>
      <c r="AK233" s="170">
        <f t="shared" si="64"/>
        <v>0.08</v>
      </c>
      <c r="AL233" s="170">
        <f t="shared" si="65"/>
        <v>2.42</v>
      </c>
      <c r="AM233" s="170">
        <f t="shared" si="66"/>
        <v>7.0000000000000007E-2</v>
      </c>
      <c r="AN233" s="170" t="str">
        <f t="shared" si="67"/>
        <v>NC</v>
      </c>
    </row>
    <row r="234" spans="1:40" ht="39" x14ac:dyDescent="0.3">
      <c r="A234" s="165">
        <v>388</v>
      </c>
      <c r="B234" s="166" t="s">
        <v>923</v>
      </c>
      <c r="C234" s="166" t="s">
        <v>275</v>
      </c>
      <c r="D234" s="165" t="s">
        <v>2784</v>
      </c>
      <c r="E234" s="170" t="s">
        <v>926</v>
      </c>
      <c r="F234" s="170">
        <v>2.3373246088790904</v>
      </c>
      <c r="G234" s="170">
        <v>1.3262995764475995</v>
      </c>
      <c r="H234" s="170">
        <v>1.5748054972384689</v>
      </c>
      <c r="I234" s="170">
        <v>4.2391541523411762</v>
      </c>
      <c r="J234" s="170">
        <v>0.33508604556595006</v>
      </c>
      <c r="K234" s="170">
        <v>2.8315987657946828</v>
      </c>
      <c r="L234" s="170">
        <v>4.9635638647268898</v>
      </c>
      <c r="M234" s="170">
        <v>3.2039649522777713</v>
      </c>
      <c r="N234" s="170">
        <v>0.15071956377874329</v>
      </c>
      <c r="O234" s="170">
        <v>1.6113854381666854</v>
      </c>
      <c r="P234" s="170">
        <v>6.8765915957950687</v>
      </c>
      <c r="Q234" s="170">
        <v>0.52011844473504987</v>
      </c>
      <c r="R234" s="170">
        <v>0.58430953569554578</v>
      </c>
      <c r="S234" s="170">
        <v>0.21630016668178614</v>
      </c>
      <c r="T234" s="170">
        <v>2.2077443409239601</v>
      </c>
      <c r="U234" s="170">
        <v>0.23938741944239994</v>
      </c>
      <c r="V234" s="170">
        <v>3.0986921746533604</v>
      </c>
      <c r="W234" s="899"/>
      <c r="X234" s="170">
        <f t="shared" si="51"/>
        <v>2.34</v>
      </c>
      <c r="Y234" s="170">
        <f t="shared" si="52"/>
        <v>1.33</v>
      </c>
      <c r="Z234" s="170">
        <f t="shared" si="53"/>
        <v>1.57</v>
      </c>
      <c r="AA234" s="170">
        <f t="shared" si="54"/>
        <v>4.24</v>
      </c>
      <c r="AB234" s="170">
        <f t="shared" si="55"/>
        <v>0.34</v>
      </c>
      <c r="AC234" s="170">
        <f t="shared" si="56"/>
        <v>2.83</v>
      </c>
      <c r="AD234" s="170">
        <f t="shared" si="57"/>
        <v>4.96</v>
      </c>
      <c r="AE234" s="170">
        <f t="shared" si="58"/>
        <v>3.2</v>
      </c>
      <c r="AF234" s="170">
        <f t="shared" si="59"/>
        <v>0.15</v>
      </c>
      <c r="AG234" s="170">
        <f t="shared" si="60"/>
        <v>1.61</v>
      </c>
      <c r="AH234" s="170">
        <f t="shared" si="61"/>
        <v>6.88</v>
      </c>
      <c r="AI234" s="170">
        <f t="shared" si="62"/>
        <v>0.52</v>
      </c>
      <c r="AJ234" s="170">
        <f t="shared" si="63"/>
        <v>0.57999999999999996</v>
      </c>
      <c r="AK234" s="170">
        <f t="shared" si="64"/>
        <v>0.22</v>
      </c>
      <c r="AL234" s="170">
        <f t="shared" si="65"/>
        <v>2.21</v>
      </c>
      <c r="AM234" s="170">
        <f t="shared" si="66"/>
        <v>0.24</v>
      </c>
      <c r="AN234" s="170">
        <f t="shared" si="67"/>
        <v>3.1</v>
      </c>
    </row>
    <row r="235" spans="1:40" ht="26" x14ac:dyDescent="0.3">
      <c r="A235" s="145">
        <v>389</v>
      </c>
      <c r="B235" s="146" t="s">
        <v>923</v>
      </c>
      <c r="C235" s="280" t="s">
        <v>332</v>
      </c>
      <c r="D235" s="145" t="s">
        <v>1442</v>
      </c>
      <c r="E235" s="150" t="s">
        <v>926</v>
      </c>
      <c r="F235" s="150">
        <v>0.29228147577438379</v>
      </c>
      <c r="G235" s="150">
        <v>0.28849316483821824</v>
      </c>
      <c r="H235" s="150">
        <v>2.4126109717716609E-3</v>
      </c>
      <c r="I235" s="150">
        <v>0.38019668069878887</v>
      </c>
      <c r="J235" s="150">
        <v>5.418466510365557E-2</v>
      </c>
      <c r="K235" s="150">
        <v>0.13933697147446136</v>
      </c>
      <c r="L235" s="150">
        <v>0.80324904880533377</v>
      </c>
      <c r="M235" s="150">
        <v>6.9001526848454564E-2</v>
      </c>
      <c r="N235" s="150">
        <v>5.2580931845847348E-2</v>
      </c>
      <c r="O235" s="150">
        <v>0.614396761914071</v>
      </c>
      <c r="P235" s="150">
        <v>0.39572495597138108</v>
      </c>
      <c r="Q235" s="150">
        <v>7.6816454086681724E-2</v>
      </c>
      <c r="R235" s="150">
        <v>5.4750924322356703E-2</v>
      </c>
      <c r="S235" s="150">
        <v>1.0390877746824697E-2</v>
      </c>
      <c r="T235" s="150">
        <v>0.42424239150722193</v>
      </c>
      <c r="U235" s="150">
        <v>1.4701890465217292E-3</v>
      </c>
      <c r="V235" s="150">
        <v>1.6089971853489874E-2</v>
      </c>
      <c r="W235" s="899"/>
      <c r="X235" s="150">
        <f t="shared" si="51"/>
        <v>0.28999999999999998</v>
      </c>
      <c r="Y235" s="150">
        <f t="shared" si="52"/>
        <v>0.28999999999999998</v>
      </c>
      <c r="Z235" s="150">
        <f t="shared" si="53"/>
        <v>0.01</v>
      </c>
      <c r="AA235" s="150">
        <f t="shared" si="54"/>
        <v>0.38</v>
      </c>
      <c r="AB235" s="150">
        <f t="shared" si="55"/>
        <v>0.05</v>
      </c>
      <c r="AC235" s="150">
        <f t="shared" si="56"/>
        <v>0.14000000000000001</v>
      </c>
      <c r="AD235" s="150">
        <f t="shared" si="57"/>
        <v>0.8</v>
      </c>
      <c r="AE235" s="150">
        <f t="shared" si="58"/>
        <v>7.0000000000000007E-2</v>
      </c>
      <c r="AF235" s="150">
        <f t="shared" si="59"/>
        <v>0.05</v>
      </c>
      <c r="AG235" s="150">
        <f t="shared" si="60"/>
        <v>0.61</v>
      </c>
      <c r="AH235" s="150">
        <f t="shared" si="61"/>
        <v>0.4</v>
      </c>
      <c r="AI235" s="150">
        <f t="shared" si="62"/>
        <v>0.08</v>
      </c>
      <c r="AJ235" s="150">
        <f t="shared" si="63"/>
        <v>0.05</v>
      </c>
      <c r="AK235" s="150">
        <f t="shared" si="64"/>
        <v>0.01</v>
      </c>
      <c r="AL235" s="150">
        <f t="shared" si="65"/>
        <v>0.42</v>
      </c>
      <c r="AM235" s="150">
        <f t="shared" si="66"/>
        <v>0.01</v>
      </c>
      <c r="AN235" s="150">
        <f t="shared" si="67"/>
        <v>0.02</v>
      </c>
    </row>
    <row r="236" spans="1:40" ht="26" x14ac:dyDescent="0.3">
      <c r="A236" s="138">
        <v>392</v>
      </c>
      <c r="B236" s="138" t="s">
        <v>923</v>
      </c>
      <c r="C236" s="172" t="s">
        <v>3366</v>
      </c>
      <c r="D236" s="138" t="s">
        <v>3367</v>
      </c>
      <c r="E236" s="244" t="s">
        <v>275</v>
      </c>
      <c r="F236" s="244" t="s">
        <v>275</v>
      </c>
      <c r="G236" s="244" t="s">
        <v>275</v>
      </c>
      <c r="H236" s="244" t="s">
        <v>275</v>
      </c>
      <c r="I236" s="244" t="s">
        <v>275</v>
      </c>
      <c r="J236" s="244" t="s">
        <v>275</v>
      </c>
      <c r="K236" s="244" t="s">
        <v>275</v>
      </c>
      <c r="L236" s="244" t="s">
        <v>275</v>
      </c>
      <c r="M236" s="244" t="s">
        <v>275</v>
      </c>
      <c r="N236" s="244" t="s">
        <v>275</v>
      </c>
      <c r="O236" s="244" t="s">
        <v>275</v>
      </c>
      <c r="P236" s="244" t="s">
        <v>275</v>
      </c>
      <c r="Q236" s="244" t="s">
        <v>275</v>
      </c>
      <c r="R236" s="244" t="s">
        <v>275</v>
      </c>
      <c r="S236" s="244" t="s">
        <v>275</v>
      </c>
      <c r="T236" s="244" t="s">
        <v>275</v>
      </c>
      <c r="U236" s="244" t="s">
        <v>275</v>
      </c>
      <c r="V236" s="244" t="s">
        <v>275</v>
      </c>
      <c r="W236" s="899"/>
      <c r="X236" s="244" t="str">
        <f t="shared" si="51"/>
        <v>-</v>
      </c>
      <c r="Y236" s="244" t="str">
        <f t="shared" si="52"/>
        <v>-</v>
      </c>
      <c r="Z236" s="244" t="str">
        <f t="shared" si="53"/>
        <v>-</v>
      </c>
      <c r="AA236" s="244" t="str">
        <f t="shared" si="54"/>
        <v>-</v>
      </c>
      <c r="AB236" s="244" t="str">
        <f t="shared" si="55"/>
        <v>-</v>
      </c>
      <c r="AC236" s="244" t="str">
        <f t="shared" si="56"/>
        <v>-</v>
      </c>
      <c r="AD236" s="244" t="str">
        <f t="shared" si="57"/>
        <v>-</v>
      </c>
      <c r="AE236" s="244" t="str">
        <f t="shared" si="58"/>
        <v>-</v>
      </c>
      <c r="AF236" s="244" t="str">
        <f t="shared" si="59"/>
        <v>-</v>
      </c>
      <c r="AG236" s="244" t="str">
        <f t="shared" si="60"/>
        <v>-</v>
      </c>
      <c r="AH236" s="244" t="str">
        <f t="shared" si="61"/>
        <v>-</v>
      </c>
      <c r="AI236" s="244" t="str">
        <f t="shared" si="62"/>
        <v>-</v>
      </c>
      <c r="AJ236" s="244" t="str">
        <f t="shared" si="63"/>
        <v>-</v>
      </c>
      <c r="AK236" s="244" t="str">
        <f t="shared" si="64"/>
        <v>-</v>
      </c>
      <c r="AL236" s="244" t="str">
        <f t="shared" si="65"/>
        <v>-</v>
      </c>
      <c r="AM236" s="244" t="str">
        <f t="shared" si="66"/>
        <v>-</v>
      </c>
      <c r="AN236" s="244" t="str">
        <f t="shared" si="67"/>
        <v>-</v>
      </c>
    </row>
    <row r="237" spans="1:40" ht="39" x14ac:dyDescent="0.3">
      <c r="A237" s="145">
        <v>393</v>
      </c>
      <c r="B237" s="146" t="s">
        <v>923</v>
      </c>
      <c r="C237" s="405" t="s">
        <v>3369</v>
      </c>
      <c r="D237" s="406" t="s">
        <v>4366</v>
      </c>
      <c r="E237" s="150" t="s">
        <v>925</v>
      </c>
      <c r="F237" s="151">
        <v>10.451221802020402</v>
      </c>
      <c r="G237" s="151">
        <v>13.7409200368815</v>
      </c>
      <c r="H237" s="151">
        <v>13.812526369100844</v>
      </c>
      <c r="I237" s="151">
        <v>14.528907229007052</v>
      </c>
      <c r="J237" s="151">
        <v>15.246230413405428</v>
      </c>
      <c r="K237" s="151">
        <v>27.930026838575319</v>
      </c>
      <c r="L237" s="151">
        <v>6.3904970923405262</v>
      </c>
      <c r="M237" s="151">
        <v>15.5253097581625</v>
      </c>
      <c r="N237" s="151">
        <v>19.130835880849453</v>
      </c>
      <c r="O237" s="151">
        <v>10.530603416141789</v>
      </c>
      <c r="P237" s="151">
        <v>8.2862370718729306</v>
      </c>
      <c r="Q237" s="151">
        <v>5.2498649337890448</v>
      </c>
      <c r="R237" s="151">
        <v>15.197740862603506</v>
      </c>
      <c r="S237" s="151">
        <v>14.229024333553227</v>
      </c>
      <c r="T237" s="151">
        <v>25.139187556824002</v>
      </c>
      <c r="U237" s="151">
        <v>0.90890626314307543</v>
      </c>
      <c r="V237" s="151">
        <v>0</v>
      </c>
      <c r="W237" s="899"/>
      <c r="X237" s="151">
        <f t="shared" si="51"/>
        <v>10.45</v>
      </c>
      <c r="Y237" s="151">
        <f t="shared" si="52"/>
        <v>13.74</v>
      </c>
      <c r="Z237" s="151">
        <f t="shared" si="53"/>
        <v>13.81</v>
      </c>
      <c r="AA237" s="151">
        <f t="shared" si="54"/>
        <v>14.53</v>
      </c>
      <c r="AB237" s="151">
        <f t="shared" si="55"/>
        <v>15.25</v>
      </c>
      <c r="AC237" s="151">
        <f t="shared" si="56"/>
        <v>27.93</v>
      </c>
      <c r="AD237" s="151">
        <f t="shared" si="57"/>
        <v>6.39</v>
      </c>
      <c r="AE237" s="151">
        <f t="shared" si="58"/>
        <v>15.53</v>
      </c>
      <c r="AF237" s="151">
        <f t="shared" si="59"/>
        <v>19.13</v>
      </c>
      <c r="AG237" s="151">
        <f t="shared" si="60"/>
        <v>10.53</v>
      </c>
      <c r="AH237" s="151">
        <f t="shared" si="61"/>
        <v>8.2899999999999991</v>
      </c>
      <c r="AI237" s="151">
        <f t="shared" si="62"/>
        <v>5.25</v>
      </c>
      <c r="AJ237" s="151">
        <f t="shared" si="63"/>
        <v>15.2</v>
      </c>
      <c r="AK237" s="151">
        <f t="shared" si="64"/>
        <v>14.23</v>
      </c>
      <c r="AL237" s="151">
        <f t="shared" si="65"/>
        <v>25.14</v>
      </c>
      <c r="AM237" s="151">
        <f t="shared" si="66"/>
        <v>0.91</v>
      </c>
      <c r="AN237" s="151" t="str">
        <f t="shared" si="67"/>
        <v>NC</v>
      </c>
    </row>
    <row r="238" spans="1:40" ht="39" x14ac:dyDescent="0.3">
      <c r="A238" s="145">
        <v>394</v>
      </c>
      <c r="B238" s="146" t="s">
        <v>923</v>
      </c>
      <c r="C238" s="405" t="s">
        <v>3369</v>
      </c>
      <c r="D238" s="406" t="s">
        <v>4367</v>
      </c>
      <c r="E238" s="150" t="s">
        <v>925</v>
      </c>
      <c r="F238" s="151">
        <v>8.4812499252766678</v>
      </c>
      <c r="G238" s="151">
        <v>13.7409200368815</v>
      </c>
      <c r="H238" s="151">
        <v>10.132011904421887</v>
      </c>
      <c r="I238" s="151">
        <v>11.293812324208128</v>
      </c>
      <c r="J238" s="151">
        <v>9.5216315101393363</v>
      </c>
      <c r="K238" s="151">
        <v>26.3621866268223</v>
      </c>
      <c r="L238" s="151">
        <v>6.3904970923405262</v>
      </c>
      <c r="M238" s="151">
        <v>15.5253097581625</v>
      </c>
      <c r="N238" s="151">
        <v>19.093890324303437</v>
      </c>
      <c r="O238" s="151">
        <v>10.364778832417814</v>
      </c>
      <c r="P238" s="151">
        <v>8.2862370718729306</v>
      </c>
      <c r="Q238" s="151">
        <v>4.5259385946761483</v>
      </c>
      <c r="R238" s="151">
        <v>8.9682348139128543</v>
      </c>
      <c r="S238" s="151">
        <v>14.132092302133129</v>
      </c>
      <c r="T238" s="151">
        <v>25.139187556824002</v>
      </c>
      <c r="U238" s="151">
        <v>0.90890626314307543</v>
      </c>
      <c r="V238" s="151">
        <v>0</v>
      </c>
      <c r="W238" s="899"/>
      <c r="X238" s="151">
        <f t="shared" si="51"/>
        <v>8.48</v>
      </c>
      <c r="Y238" s="151">
        <f t="shared" si="52"/>
        <v>13.74</v>
      </c>
      <c r="Z238" s="151">
        <f t="shared" si="53"/>
        <v>10.130000000000001</v>
      </c>
      <c r="AA238" s="151">
        <f t="shared" si="54"/>
        <v>11.29</v>
      </c>
      <c r="AB238" s="151">
        <f t="shared" si="55"/>
        <v>9.52</v>
      </c>
      <c r="AC238" s="151">
        <f t="shared" si="56"/>
        <v>26.36</v>
      </c>
      <c r="AD238" s="151">
        <f t="shared" si="57"/>
        <v>6.39</v>
      </c>
      <c r="AE238" s="151">
        <f t="shared" si="58"/>
        <v>15.53</v>
      </c>
      <c r="AF238" s="151">
        <f t="shared" si="59"/>
        <v>19.09</v>
      </c>
      <c r="AG238" s="151">
        <f t="shared" si="60"/>
        <v>10.36</v>
      </c>
      <c r="AH238" s="151">
        <f t="shared" si="61"/>
        <v>8.2899999999999991</v>
      </c>
      <c r="AI238" s="151">
        <f t="shared" si="62"/>
        <v>4.53</v>
      </c>
      <c r="AJ238" s="151">
        <f t="shared" si="63"/>
        <v>8.9700000000000006</v>
      </c>
      <c r="AK238" s="151">
        <f t="shared" si="64"/>
        <v>14.13</v>
      </c>
      <c r="AL238" s="151">
        <f t="shared" si="65"/>
        <v>25.14</v>
      </c>
      <c r="AM238" s="151">
        <f t="shared" si="66"/>
        <v>0.91</v>
      </c>
      <c r="AN238" s="151" t="str">
        <f t="shared" si="67"/>
        <v>NC</v>
      </c>
    </row>
    <row r="239" spans="1:40" ht="26" x14ac:dyDescent="0.3">
      <c r="A239" s="145">
        <v>395</v>
      </c>
      <c r="B239" s="146" t="s">
        <v>923</v>
      </c>
      <c r="C239" s="405" t="s">
        <v>3369</v>
      </c>
      <c r="D239" s="406" t="s">
        <v>4368</v>
      </c>
      <c r="E239" s="150" t="s">
        <v>925</v>
      </c>
      <c r="F239" s="151">
        <v>7.3904652481507469</v>
      </c>
      <c r="G239" s="151">
        <v>9.9080343921639056</v>
      </c>
      <c r="H239" s="151">
        <v>7.6521973143613948</v>
      </c>
      <c r="I239" s="151">
        <v>10.862971103886828</v>
      </c>
      <c r="J239" s="151">
        <v>8.3102032780602784</v>
      </c>
      <c r="K239" s="151">
        <v>25.250099798440267</v>
      </c>
      <c r="L239" s="151">
        <v>5.5694973258844467</v>
      </c>
      <c r="M239" s="151">
        <v>13.998785386155969</v>
      </c>
      <c r="N239" s="151">
        <v>16.532806344368858</v>
      </c>
      <c r="O239" s="151">
        <v>8.9613147718885333</v>
      </c>
      <c r="P239" s="151">
        <v>6.4432855641200408</v>
      </c>
      <c r="Q239" s="151">
        <v>4.1596744489735595</v>
      </c>
      <c r="R239" s="151">
        <v>10.946643144685755</v>
      </c>
      <c r="S239" s="151">
        <v>4.9318020726549801</v>
      </c>
      <c r="T239" s="151">
        <v>16.301960524482713</v>
      </c>
      <c r="U239" s="151">
        <v>2.23821203834227E-4</v>
      </c>
      <c r="V239" s="151">
        <v>0</v>
      </c>
      <c r="W239" s="899"/>
      <c r="X239" s="151">
        <f t="shared" si="51"/>
        <v>7.39</v>
      </c>
      <c r="Y239" s="151">
        <f t="shared" si="52"/>
        <v>9.91</v>
      </c>
      <c r="Z239" s="151">
        <f t="shared" si="53"/>
        <v>7.65</v>
      </c>
      <c r="AA239" s="151">
        <f t="shared" si="54"/>
        <v>10.86</v>
      </c>
      <c r="AB239" s="151">
        <f t="shared" si="55"/>
        <v>8.31</v>
      </c>
      <c r="AC239" s="151">
        <f t="shared" si="56"/>
        <v>25.25</v>
      </c>
      <c r="AD239" s="151">
        <f t="shared" si="57"/>
        <v>5.57</v>
      </c>
      <c r="AE239" s="151">
        <f t="shared" si="58"/>
        <v>14</v>
      </c>
      <c r="AF239" s="151">
        <f t="shared" si="59"/>
        <v>16.53</v>
      </c>
      <c r="AG239" s="151">
        <f t="shared" si="60"/>
        <v>8.9600000000000009</v>
      </c>
      <c r="AH239" s="151">
        <f t="shared" si="61"/>
        <v>6.44</v>
      </c>
      <c r="AI239" s="151">
        <f t="shared" si="62"/>
        <v>4.16</v>
      </c>
      <c r="AJ239" s="151">
        <f t="shared" si="63"/>
        <v>10.95</v>
      </c>
      <c r="AK239" s="151">
        <f t="shared" si="64"/>
        <v>4.93</v>
      </c>
      <c r="AL239" s="151">
        <f t="shared" si="65"/>
        <v>16.3</v>
      </c>
      <c r="AM239" s="151">
        <f t="shared" si="66"/>
        <v>0.01</v>
      </c>
      <c r="AN239" s="151" t="str">
        <f t="shared" si="67"/>
        <v>NC</v>
      </c>
    </row>
    <row r="240" spans="1:40" ht="26" x14ac:dyDescent="0.3">
      <c r="A240" s="145">
        <v>396</v>
      </c>
      <c r="B240" s="146" t="s">
        <v>923</v>
      </c>
      <c r="C240" s="405" t="s">
        <v>3369</v>
      </c>
      <c r="D240" s="406" t="s">
        <v>4365</v>
      </c>
      <c r="E240" s="150" t="s">
        <v>925</v>
      </c>
      <c r="F240" s="151">
        <v>5.4204933714070114</v>
      </c>
      <c r="G240" s="151">
        <v>9.9080343921639056</v>
      </c>
      <c r="H240" s="151">
        <v>3.9716828496824381</v>
      </c>
      <c r="I240" s="151">
        <v>7.627876199087904</v>
      </c>
      <c r="J240" s="151">
        <v>2.5856043747941855</v>
      </c>
      <c r="K240" s="151">
        <v>23.682259586687252</v>
      </c>
      <c r="L240" s="151">
        <v>5.5694973258844467</v>
      </c>
      <c r="M240" s="151">
        <v>13.998785386155969</v>
      </c>
      <c r="N240" s="151">
        <v>16.495860787822838</v>
      </c>
      <c r="O240" s="151">
        <v>8.7954901881645586</v>
      </c>
      <c r="P240" s="151">
        <v>6.4432855641200408</v>
      </c>
      <c r="Q240" s="151">
        <v>3.4357481098606626</v>
      </c>
      <c r="R240" s="151">
        <v>4.7171370959951018</v>
      </c>
      <c r="S240" s="151">
        <v>4.8348700412348835</v>
      </c>
      <c r="T240" s="151">
        <v>16.301960524482713</v>
      </c>
      <c r="U240" s="151">
        <v>2.23821203834227E-4</v>
      </c>
      <c r="V240" s="151">
        <v>0</v>
      </c>
      <c r="W240" s="899"/>
      <c r="X240" s="151">
        <f t="shared" si="51"/>
        <v>5.42</v>
      </c>
      <c r="Y240" s="151">
        <f t="shared" si="52"/>
        <v>9.91</v>
      </c>
      <c r="Z240" s="151">
        <f t="shared" si="53"/>
        <v>3.97</v>
      </c>
      <c r="AA240" s="151">
        <f t="shared" si="54"/>
        <v>7.63</v>
      </c>
      <c r="AB240" s="151">
        <f t="shared" si="55"/>
        <v>2.59</v>
      </c>
      <c r="AC240" s="151">
        <f t="shared" si="56"/>
        <v>23.68</v>
      </c>
      <c r="AD240" s="151">
        <f t="shared" si="57"/>
        <v>5.57</v>
      </c>
      <c r="AE240" s="151">
        <f t="shared" si="58"/>
        <v>14</v>
      </c>
      <c r="AF240" s="151">
        <f t="shared" si="59"/>
        <v>16.5</v>
      </c>
      <c r="AG240" s="151">
        <f t="shared" si="60"/>
        <v>8.8000000000000007</v>
      </c>
      <c r="AH240" s="151">
        <f t="shared" si="61"/>
        <v>6.44</v>
      </c>
      <c r="AI240" s="151">
        <f t="shared" si="62"/>
        <v>3.44</v>
      </c>
      <c r="AJ240" s="151">
        <f t="shared" si="63"/>
        <v>4.72</v>
      </c>
      <c r="AK240" s="151">
        <f t="shared" si="64"/>
        <v>4.83</v>
      </c>
      <c r="AL240" s="151">
        <f t="shared" si="65"/>
        <v>16.3</v>
      </c>
      <c r="AM240" s="151">
        <f t="shared" si="66"/>
        <v>0.01</v>
      </c>
      <c r="AN240" s="151" t="str">
        <f t="shared" si="67"/>
        <v>NC</v>
      </c>
    </row>
    <row r="241" spans="1:40" ht="26" x14ac:dyDescent="0.3">
      <c r="A241" s="165">
        <v>397</v>
      </c>
      <c r="B241" s="166" t="s">
        <v>923</v>
      </c>
      <c r="C241" s="525" t="s">
        <v>248</v>
      </c>
      <c r="D241" s="187" t="s">
        <v>3574</v>
      </c>
      <c r="E241" s="170" t="s">
        <v>925</v>
      </c>
      <c r="F241" s="170">
        <v>1.9699718767437353</v>
      </c>
      <c r="G241" s="170">
        <v>0</v>
      </c>
      <c r="H241" s="170">
        <v>3.6805144646789567</v>
      </c>
      <c r="I241" s="170">
        <v>3.2350949047989239</v>
      </c>
      <c r="J241" s="170">
        <v>5.7245989032660924</v>
      </c>
      <c r="K241" s="170">
        <v>1.5678402117530184</v>
      </c>
      <c r="L241" s="170">
        <v>0</v>
      </c>
      <c r="M241" s="170">
        <v>0</v>
      </c>
      <c r="N241" s="170">
        <v>3.694555654601879E-2</v>
      </c>
      <c r="O241" s="170">
        <v>0.16582458372397443</v>
      </c>
      <c r="P241" s="170">
        <v>0</v>
      </c>
      <c r="Q241" s="170">
        <v>0.7239263391128975</v>
      </c>
      <c r="R241" s="170">
        <v>6.2295060486906522</v>
      </c>
      <c r="S241" s="170">
        <v>9.6932031420096071E-2</v>
      </c>
      <c r="T241" s="170">
        <v>0</v>
      </c>
      <c r="U241" s="170">
        <v>0</v>
      </c>
      <c r="V241" s="170">
        <v>0</v>
      </c>
      <c r="W241" s="899"/>
      <c r="X241" s="170">
        <f t="shared" si="51"/>
        <v>1.97</v>
      </c>
      <c r="Y241" s="170" t="str">
        <f t="shared" si="52"/>
        <v>NC</v>
      </c>
      <c r="Z241" s="170">
        <f t="shared" si="53"/>
        <v>3.68</v>
      </c>
      <c r="AA241" s="170">
        <f t="shared" si="54"/>
        <v>3.24</v>
      </c>
      <c r="AB241" s="170">
        <f t="shared" si="55"/>
        <v>5.72</v>
      </c>
      <c r="AC241" s="170">
        <f t="shared" si="56"/>
        <v>1.57</v>
      </c>
      <c r="AD241" s="170" t="str">
        <f t="shared" si="57"/>
        <v>NC</v>
      </c>
      <c r="AE241" s="170" t="str">
        <f t="shared" si="58"/>
        <v>NC</v>
      </c>
      <c r="AF241" s="170">
        <f t="shared" si="59"/>
        <v>0.04</v>
      </c>
      <c r="AG241" s="170">
        <f t="shared" si="60"/>
        <v>0.17</v>
      </c>
      <c r="AH241" s="170" t="str">
        <f t="shared" si="61"/>
        <v>NC</v>
      </c>
      <c r="AI241" s="170">
        <f t="shared" si="62"/>
        <v>0.72</v>
      </c>
      <c r="AJ241" s="170">
        <f t="shared" si="63"/>
        <v>6.23</v>
      </c>
      <c r="AK241" s="170">
        <f t="shared" si="64"/>
        <v>0.1</v>
      </c>
      <c r="AL241" s="170" t="str">
        <f t="shared" si="65"/>
        <v>NC</v>
      </c>
      <c r="AM241" s="170" t="str">
        <f t="shared" si="66"/>
        <v>NC</v>
      </c>
      <c r="AN241" s="170" t="str">
        <f t="shared" si="67"/>
        <v>NC</v>
      </c>
    </row>
    <row r="242" spans="1:40" ht="26" x14ac:dyDescent="0.3">
      <c r="A242" s="351">
        <v>400</v>
      </c>
      <c r="B242" s="352" t="s">
        <v>923</v>
      </c>
      <c r="C242" s="352" t="s">
        <v>428</v>
      </c>
      <c r="D242" s="351" t="s">
        <v>1804</v>
      </c>
      <c r="E242" s="355" t="s">
        <v>925</v>
      </c>
      <c r="F242" s="885">
        <v>3.9925911319462286</v>
      </c>
      <c r="G242" s="885">
        <v>7.2979943962007816</v>
      </c>
      <c r="H242" s="885">
        <v>2.9254358668146305</v>
      </c>
      <c r="I242" s="885">
        <v>5.6184905655842154</v>
      </c>
      <c r="J242" s="885">
        <v>0</v>
      </c>
      <c r="K242" s="885">
        <v>17.443722025198706</v>
      </c>
      <c r="L242" s="885">
        <v>5.5694973258844467</v>
      </c>
      <c r="M242" s="885">
        <v>13.998785386155969</v>
      </c>
      <c r="N242" s="885">
        <v>8.2471765721158068</v>
      </c>
      <c r="O242" s="885">
        <v>5.7703637349354198</v>
      </c>
      <c r="P242" s="885">
        <v>6.4432855641200408</v>
      </c>
      <c r="Q242" s="885">
        <v>2.5306806032436864</v>
      </c>
      <c r="R242" s="885">
        <v>3.4745176217706439</v>
      </c>
      <c r="S242" s="885">
        <v>3.5612365753592266</v>
      </c>
      <c r="T242" s="885">
        <v>16.301960524482713</v>
      </c>
      <c r="U242" s="885">
        <v>1.6486074095836464E-4</v>
      </c>
      <c r="V242" s="885">
        <v>0</v>
      </c>
      <c r="W242" s="899"/>
      <c r="X242" s="885">
        <f t="shared" si="51"/>
        <v>3.99</v>
      </c>
      <c r="Y242" s="885">
        <f t="shared" si="52"/>
        <v>7.3</v>
      </c>
      <c r="Z242" s="885">
        <f t="shared" si="53"/>
        <v>2.93</v>
      </c>
      <c r="AA242" s="885">
        <f t="shared" si="54"/>
        <v>5.62</v>
      </c>
      <c r="AB242" s="885" t="str">
        <f t="shared" si="55"/>
        <v>NC</v>
      </c>
      <c r="AC242" s="885">
        <f t="shared" si="56"/>
        <v>17.440000000000001</v>
      </c>
      <c r="AD242" s="885">
        <f t="shared" si="57"/>
        <v>5.57</v>
      </c>
      <c r="AE242" s="885">
        <f t="shared" si="58"/>
        <v>14</v>
      </c>
      <c r="AF242" s="885">
        <f t="shared" si="59"/>
        <v>8.25</v>
      </c>
      <c r="AG242" s="885">
        <f t="shared" si="60"/>
        <v>5.77</v>
      </c>
      <c r="AH242" s="885">
        <f t="shared" si="61"/>
        <v>6.44</v>
      </c>
      <c r="AI242" s="885">
        <f t="shared" si="62"/>
        <v>2.5299999999999998</v>
      </c>
      <c r="AJ242" s="885">
        <f t="shared" si="63"/>
        <v>3.47</v>
      </c>
      <c r="AK242" s="885">
        <f t="shared" si="64"/>
        <v>3.56</v>
      </c>
      <c r="AL242" s="885">
        <f t="shared" si="65"/>
        <v>16.3</v>
      </c>
      <c r="AM242" s="885">
        <f t="shared" si="66"/>
        <v>0.01</v>
      </c>
      <c r="AN242" s="885" t="str">
        <f t="shared" si="67"/>
        <v>NC</v>
      </c>
    </row>
    <row r="243" spans="1:40" ht="26" x14ac:dyDescent="0.3">
      <c r="A243" s="145">
        <v>402</v>
      </c>
      <c r="B243" s="146" t="s">
        <v>923</v>
      </c>
      <c r="C243" s="146" t="s">
        <v>429</v>
      </c>
      <c r="D243" s="145" t="s">
        <v>1432</v>
      </c>
      <c r="E243" s="150" t="s">
        <v>925</v>
      </c>
      <c r="F243" s="150">
        <v>4.4886587933304387</v>
      </c>
      <c r="G243" s="150">
        <v>6.442925640680718</v>
      </c>
      <c r="H243" s="150">
        <v>7.206576037607257</v>
      </c>
      <c r="I243" s="150">
        <v>5.6753217586239124</v>
      </c>
      <c r="J243" s="150">
        <v>9.5216315101393363</v>
      </c>
      <c r="K243" s="150">
        <v>8.9184646016235938</v>
      </c>
      <c r="L243" s="150">
        <v>0.82099976645607986</v>
      </c>
      <c r="M243" s="150">
        <v>1.5265243720065298</v>
      </c>
      <c r="N243" s="150">
        <v>10.846713752187629</v>
      </c>
      <c r="O243" s="150">
        <v>4.5944150974823943</v>
      </c>
      <c r="P243" s="150">
        <v>1.8429515077528893</v>
      </c>
      <c r="Q243" s="150">
        <v>1.9952579914324615</v>
      </c>
      <c r="R243" s="150">
        <v>5.4937171921422099</v>
      </c>
      <c r="S243" s="150">
        <v>10.570855726773903</v>
      </c>
      <c r="T243" s="150">
        <v>8.8372270323412891</v>
      </c>
      <c r="U243" s="150">
        <v>0.90874140240211709</v>
      </c>
      <c r="V243" s="150">
        <v>0</v>
      </c>
      <c r="W243" s="899"/>
      <c r="X243" s="150">
        <f t="shared" si="51"/>
        <v>4.49</v>
      </c>
      <c r="Y243" s="150">
        <f t="shared" si="52"/>
        <v>6.44</v>
      </c>
      <c r="Z243" s="150">
        <f t="shared" si="53"/>
        <v>7.21</v>
      </c>
      <c r="AA243" s="150">
        <f t="shared" si="54"/>
        <v>5.68</v>
      </c>
      <c r="AB243" s="150">
        <f t="shared" si="55"/>
        <v>9.52</v>
      </c>
      <c r="AC243" s="150">
        <f t="shared" si="56"/>
        <v>8.92</v>
      </c>
      <c r="AD243" s="150">
        <f t="shared" si="57"/>
        <v>0.82</v>
      </c>
      <c r="AE243" s="150">
        <f t="shared" si="58"/>
        <v>1.53</v>
      </c>
      <c r="AF243" s="150">
        <f t="shared" si="59"/>
        <v>10.85</v>
      </c>
      <c r="AG243" s="150">
        <f t="shared" si="60"/>
        <v>4.59</v>
      </c>
      <c r="AH243" s="150">
        <f t="shared" si="61"/>
        <v>1.84</v>
      </c>
      <c r="AI243" s="150">
        <f t="shared" si="62"/>
        <v>2</v>
      </c>
      <c r="AJ243" s="150">
        <f t="shared" si="63"/>
        <v>5.49</v>
      </c>
      <c r="AK243" s="150">
        <f t="shared" si="64"/>
        <v>10.57</v>
      </c>
      <c r="AL243" s="150">
        <f t="shared" si="65"/>
        <v>8.84</v>
      </c>
      <c r="AM243" s="150">
        <f t="shared" si="66"/>
        <v>0.91</v>
      </c>
      <c r="AN243" s="150" t="str">
        <f t="shared" si="67"/>
        <v>NC</v>
      </c>
    </row>
    <row r="244" spans="1:40" ht="26" x14ac:dyDescent="0.3">
      <c r="A244" s="351">
        <v>403</v>
      </c>
      <c r="B244" s="352" t="s">
        <v>923</v>
      </c>
      <c r="C244" s="352" t="s">
        <v>429</v>
      </c>
      <c r="D244" s="351" t="s">
        <v>1803</v>
      </c>
      <c r="E244" s="355" t="s">
        <v>925</v>
      </c>
      <c r="F244" s="885">
        <v>1.4279022394607828</v>
      </c>
      <c r="G244" s="885">
        <v>2.610039995963124</v>
      </c>
      <c r="H244" s="885">
        <v>1.0462469828678076</v>
      </c>
      <c r="I244" s="885">
        <v>2.0093856335036882</v>
      </c>
      <c r="J244" s="885">
        <v>2.5856043747941855</v>
      </c>
      <c r="K244" s="885">
        <v>6.2385375614885437</v>
      </c>
      <c r="L244" s="885">
        <v>0</v>
      </c>
      <c r="M244" s="885">
        <v>0</v>
      </c>
      <c r="N244" s="885">
        <v>8.2486842157070317</v>
      </c>
      <c r="O244" s="885">
        <v>3.0251264532291393</v>
      </c>
      <c r="P244" s="885">
        <v>0</v>
      </c>
      <c r="Q244" s="885">
        <v>0.90506750661697621</v>
      </c>
      <c r="R244" s="885">
        <v>1.2426194742244576</v>
      </c>
      <c r="S244" s="885">
        <v>1.273633465875657</v>
      </c>
      <c r="T244" s="885">
        <v>0</v>
      </c>
      <c r="U244" s="885">
        <v>5.8960462875862352E-5</v>
      </c>
      <c r="V244" s="885">
        <v>0</v>
      </c>
      <c r="W244" s="899"/>
      <c r="X244" s="885">
        <f t="shared" si="51"/>
        <v>1.43</v>
      </c>
      <c r="Y244" s="885">
        <f t="shared" si="52"/>
        <v>2.61</v>
      </c>
      <c r="Z244" s="885">
        <f t="shared" si="53"/>
        <v>1.05</v>
      </c>
      <c r="AA244" s="885">
        <f t="shared" si="54"/>
        <v>2.0099999999999998</v>
      </c>
      <c r="AB244" s="885">
        <f t="shared" si="55"/>
        <v>2.59</v>
      </c>
      <c r="AC244" s="885">
        <f t="shared" si="56"/>
        <v>6.24</v>
      </c>
      <c r="AD244" s="885" t="str">
        <f t="shared" si="57"/>
        <v>NC</v>
      </c>
      <c r="AE244" s="885" t="str">
        <f t="shared" si="58"/>
        <v>NC</v>
      </c>
      <c r="AF244" s="885">
        <f t="shared" si="59"/>
        <v>8.25</v>
      </c>
      <c r="AG244" s="885">
        <f t="shared" si="60"/>
        <v>3.03</v>
      </c>
      <c r="AH244" s="885" t="str">
        <f t="shared" si="61"/>
        <v>NC</v>
      </c>
      <c r="AI244" s="885">
        <f t="shared" si="62"/>
        <v>0.91</v>
      </c>
      <c r="AJ244" s="885">
        <f t="shared" si="63"/>
        <v>1.24</v>
      </c>
      <c r="AK244" s="885">
        <f t="shared" si="64"/>
        <v>1.27</v>
      </c>
      <c r="AL244" s="885" t="str">
        <f t="shared" si="65"/>
        <v>NC</v>
      </c>
      <c r="AM244" s="885">
        <f t="shared" si="66"/>
        <v>0.01</v>
      </c>
      <c r="AN244" s="885" t="str">
        <f t="shared" si="67"/>
        <v>NC</v>
      </c>
    </row>
    <row r="245" spans="1:40" x14ac:dyDescent="0.3">
      <c r="A245" s="351">
        <v>405</v>
      </c>
      <c r="B245" s="352" t="s">
        <v>923</v>
      </c>
      <c r="C245" s="352" t="s">
        <v>275</v>
      </c>
      <c r="D245" s="351" t="s">
        <v>1427</v>
      </c>
      <c r="E245" s="355" t="s">
        <v>926</v>
      </c>
      <c r="F245" s="355">
        <v>0.41928171970817213</v>
      </c>
      <c r="G245" s="355">
        <v>0.52505282804350606</v>
      </c>
      <c r="H245" s="355">
        <v>0.84388069243006159</v>
      </c>
      <c r="I245" s="355">
        <v>0.50218303083838689</v>
      </c>
      <c r="J245" s="355">
        <v>0.95014070347193857</v>
      </c>
      <c r="K245" s="355">
        <v>0.3671132931691849</v>
      </c>
      <c r="L245" s="355">
        <v>0.11246572143233971</v>
      </c>
      <c r="M245" s="355">
        <v>0.20911292767212739</v>
      </c>
      <c r="N245" s="355">
        <v>0.35589445705213657</v>
      </c>
      <c r="O245" s="355">
        <v>0.2149710471579801</v>
      </c>
      <c r="P245" s="355">
        <v>0.25245911065108073</v>
      </c>
      <c r="Q245" s="355">
        <v>0.14934116230349115</v>
      </c>
      <c r="R245" s="355">
        <v>0.58234215313941817</v>
      </c>
      <c r="S245" s="355">
        <v>1.2735920905340063</v>
      </c>
      <c r="T245" s="355">
        <v>1.210579045526204</v>
      </c>
      <c r="U245" s="355">
        <v>0.12447704684099195</v>
      </c>
      <c r="V245" s="355">
        <v>0</v>
      </c>
      <c r="W245" s="899"/>
      <c r="X245" s="355">
        <f t="shared" si="51"/>
        <v>0.42</v>
      </c>
      <c r="Y245" s="355">
        <f t="shared" si="52"/>
        <v>0.53</v>
      </c>
      <c r="Z245" s="355">
        <f t="shared" si="53"/>
        <v>0.84</v>
      </c>
      <c r="AA245" s="355">
        <f t="shared" si="54"/>
        <v>0.5</v>
      </c>
      <c r="AB245" s="355">
        <f t="shared" si="55"/>
        <v>0.95</v>
      </c>
      <c r="AC245" s="355">
        <f t="shared" si="56"/>
        <v>0.37</v>
      </c>
      <c r="AD245" s="355">
        <f t="shared" si="57"/>
        <v>0.11</v>
      </c>
      <c r="AE245" s="355">
        <f t="shared" si="58"/>
        <v>0.21</v>
      </c>
      <c r="AF245" s="355">
        <f t="shared" si="59"/>
        <v>0.36</v>
      </c>
      <c r="AG245" s="355">
        <f t="shared" si="60"/>
        <v>0.21</v>
      </c>
      <c r="AH245" s="355">
        <f t="shared" si="61"/>
        <v>0.25</v>
      </c>
      <c r="AI245" s="355">
        <f t="shared" si="62"/>
        <v>0.15</v>
      </c>
      <c r="AJ245" s="355">
        <f t="shared" si="63"/>
        <v>0.57999999999999996</v>
      </c>
      <c r="AK245" s="355">
        <f t="shared" si="64"/>
        <v>1.27</v>
      </c>
      <c r="AL245" s="355">
        <f t="shared" si="65"/>
        <v>1.21</v>
      </c>
      <c r="AM245" s="355">
        <f t="shared" si="66"/>
        <v>0.12</v>
      </c>
      <c r="AN245" s="355" t="str">
        <f t="shared" si="67"/>
        <v>NC</v>
      </c>
    </row>
    <row r="246" spans="1:40" ht="26" x14ac:dyDescent="0.3">
      <c r="A246" s="138">
        <v>407</v>
      </c>
      <c r="B246" s="138" t="s">
        <v>923</v>
      </c>
      <c r="C246" s="172" t="s">
        <v>3370</v>
      </c>
      <c r="D246" s="138" t="s">
        <v>3371</v>
      </c>
      <c r="E246" s="244" t="s">
        <v>275</v>
      </c>
      <c r="F246" s="244" t="s">
        <v>275</v>
      </c>
      <c r="G246" s="244" t="s">
        <v>275</v>
      </c>
      <c r="H246" s="244" t="s">
        <v>275</v>
      </c>
      <c r="I246" s="244" t="s">
        <v>275</v>
      </c>
      <c r="J246" s="244" t="s">
        <v>275</v>
      </c>
      <c r="K246" s="244" t="s">
        <v>275</v>
      </c>
      <c r="L246" s="244" t="s">
        <v>275</v>
      </c>
      <c r="M246" s="244" t="s">
        <v>275</v>
      </c>
      <c r="N246" s="244" t="s">
        <v>275</v>
      </c>
      <c r="O246" s="244" t="s">
        <v>275</v>
      </c>
      <c r="P246" s="244" t="s">
        <v>275</v>
      </c>
      <c r="Q246" s="244" t="s">
        <v>275</v>
      </c>
      <c r="R246" s="244" t="s">
        <v>275</v>
      </c>
      <c r="S246" s="244" t="s">
        <v>275</v>
      </c>
      <c r="T246" s="244" t="s">
        <v>275</v>
      </c>
      <c r="U246" s="244" t="s">
        <v>275</v>
      </c>
      <c r="V246" s="244" t="s">
        <v>275</v>
      </c>
      <c r="W246" s="899"/>
      <c r="X246" s="244" t="str">
        <f t="shared" si="51"/>
        <v>-</v>
      </c>
      <c r="Y246" s="244" t="str">
        <f t="shared" si="52"/>
        <v>-</v>
      </c>
      <c r="Z246" s="244" t="str">
        <f t="shared" si="53"/>
        <v>-</v>
      </c>
      <c r="AA246" s="244" t="str">
        <f t="shared" si="54"/>
        <v>-</v>
      </c>
      <c r="AB246" s="244" t="str">
        <f t="shared" si="55"/>
        <v>-</v>
      </c>
      <c r="AC246" s="244" t="str">
        <f t="shared" si="56"/>
        <v>-</v>
      </c>
      <c r="AD246" s="244" t="str">
        <f t="shared" si="57"/>
        <v>-</v>
      </c>
      <c r="AE246" s="244" t="str">
        <f t="shared" si="58"/>
        <v>-</v>
      </c>
      <c r="AF246" s="244" t="str">
        <f t="shared" si="59"/>
        <v>-</v>
      </c>
      <c r="AG246" s="244" t="str">
        <f t="shared" si="60"/>
        <v>-</v>
      </c>
      <c r="AH246" s="244" t="str">
        <f t="shared" si="61"/>
        <v>-</v>
      </c>
      <c r="AI246" s="244" t="str">
        <f t="shared" si="62"/>
        <v>-</v>
      </c>
      <c r="AJ246" s="244" t="str">
        <f t="shared" si="63"/>
        <v>-</v>
      </c>
      <c r="AK246" s="244" t="str">
        <f t="shared" si="64"/>
        <v>-</v>
      </c>
      <c r="AL246" s="244" t="str">
        <f t="shared" si="65"/>
        <v>-</v>
      </c>
      <c r="AM246" s="244" t="str">
        <f t="shared" si="66"/>
        <v>-</v>
      </c>
      <c r="AN246" s="244" t="str">
        <f t="shared" si="67"/>
        <v>-</v>
      </c>
    </row>
    <row r="247" spans="1:40" ht="26" x14ac:dyDescent="0.3">
      <c r="A247" s="145">
        <v>408</v>
      </c>
      <c r="B247" s="146" t="s">
        <v>923</v>
      </c>
      <c r="C247" s="405" t="s">
        <v>3374</v>
      </c>
      <c r="D247" s="406" t="s">
        <v>3375</v>
      </c>
      <c r="E247" s="150" t="s">
        <v>925</v>
      </c>
      <c r="F247" s="151">
        <v>5.5813022752666495</v>
      </c>
      <c r="G247" s="151">
        <v>4.3114330390994313</v>
      </c>
      <c r="H247" s="151">
        <v>0.89455607108502144</v>
      </c>
      <c r="I247" s="151">
        <v>9.3068718430030728</v>
      </c>
      <c r="J247" s="151">
        <v>13.644625434185404</v>
      </c>
      <c r="K247" s="151">
        <v>20.119766911857347</v>
      </c>
      <c r="L247" s="151">
        <v>1.0086332330980554</v>
      </c>
      <c r="M247" s="151">
        <v>1.690527392516443</v>
      </c>
      <c r="N247" s="151">
        <v>21.371696036317172</v>
      </c>
      <c r="O247" s="151">
        <v>3.0008726450516288</v>
      </c>
      <c r="P247" s="151">
        <v>1.4044293632213014</v>
      </c>
      <c r="Q247" s="151">
        <v>0</v>
      </c>
      <c r="R247" s="151">
        <v>1.3069591437792467</v>
      </c>
      <c r="S247" s="151">
        <v>8.2623588667409837</v>
      </c>
      <c r="T247" s="151">
        <v>3.9506717380091869</v>
      </c>
      <c r="U247" s="151">
        <v>7.4601283139425377E-3</v>
      </c>
      <c r="V247" s="151">
        <v>0</v>
      </c>
      <c r="W247" s="899"/>
      <c r="X247" s="151">
        <f t="shared" si="51"/>
        <v>5.58</v>
      </c>
      <c r="Y247" s="151">
        <f t="shared" si="52"/>
        <v>4.3099999999999996</v>
      </c>
      <c r="Z247" s="151">
        <f t="shared" si="53"/>
        <v>0.89</v>
      </c>
      <c r="AA247" s="151">
        <f t="shared" si="54"/>
        <v>9.31</v>
      </c>
      <c r="AB247" s="151">
        <f t="shared" si="55"/>
        <v>13.64</v>
      </c>
      <c r="AC247" s="151">
        <f t="shared" si="56"/>
        <v>20.12</v>
      </c>
      <c r="AD247" s="151">
        <f t="shared" si="57"/>
        <v>1.01</v>
      </c>
      <c r="AE247" s="151">
        <f t="shared" si="58"/>
        <v>1.69</v>
      </c>
      <c r="AF247" s="151">
        <f t="shared" si="59"/>
        <v>21.37</v>
      </c>
      <c r="AG247" s="151">
        <f t="shared" si="60"/>
        <v>3</v>
      </c>
      <c r="AH247" s="151">
        <f t="shared" si="61"/>
        <v>1.4</v>
      </c>
      <c r="AI247" s="151" t="str">
        <f t="shared" si="62"/>
        <v>NC</v>
      </c>
      <c r="AJ247" s="151">
        <f t="shared" si="63"/>
        <v>1.31</v>
      </c>
      <c r="AK247" s="151">
        <f t="shared" si="64"/>
        <v>8.26</v>
      </c>
      <c r="AL247" s="151">
        <f t="shared" si="65"/>
        <v>3.95</v>
      </c>
      <c r="AM247" s="151">
        <f t="shared" si="66"/>
        <v>0.01</v>
      </c>
      <c r="AN247" s="151" t="str">
        <f t="shared" si="67"/>
        <v>NC</v>
      </c>
    </row>
    <row r="248" spans="1:40" ht="26" x14ac:dyDescent="0.3">
      <c r="A248" s="165">
        <v>409</v>
      </c>
      <c r="B248" s="166" t="s">
        <v>923</v>
      </c>
      <c r="C248" s="525" t="s">
        <v>232</v>
      </c>
      <c r="D248" s="187" t="s">
        <v>3573</v>
      </c>
      <c r="E248" s="170" t="s">
        <v>925</v>
      </c>
      <c r="F248" s="170">
        <v>5.5813022752666495</v>
      </c>
      <c r="G248" s="170">
        <v>4.3114330390994313</v>
      </c>
      <c r="H248" s="170">
        <v>0.89455607108502144</v>
      </c>
      <c r="I248" s="170">
        <v>9.3068718430030728</v>
      </c>
      <c r="J248" s="170">
        <v>13.644625434185404</v>
      </c>
      <c r="K248" s="170">
        <v>20.119766911857347</v>
      </c>
      <c r="L248" s="170">
        <v>1.0086332330980554</v>
      </c>
      <c r="M248" s="170">
        <v>1.690527392516443</v>
      </c>
      <c r="N248" s="170">
        <v>21.371696036317172</v>
      </c>
      <c r="O248" s="170">
        <v>3.0008726450516288</v>
      </c>
      <c r="P248" s="170">
        <v>1.4044293632213014</v>
      </c>
      <c r="Q248" s="170">
        <v>0</v>
      </c>
      <c r="R248" s="170">
        <v>1.3069591437792467</v>
      </c>
      <c r="S248" s="170">
        <v>8.2623588667409837</v>
      </c>
      <c r="T248" s="170">
        <v>3.9506717380091869</v>
      </c>
      <c r="U248" s="170">
        <v>7.4601283139425377E-3</v>
      </c>
      <c r="V248" s="170">
        <v>0</v>
      </c>
      <c r="W248" s="899"/>
      <c r="X248" s="170">
        <f t="shared" si="51"/>
        <v>5.58</v>
      </c>
      <c r="Y248" s="170">
        <f t="shared" si="52"/>
        <v>4.3099999999999996</v>
      </c>
      <c r="Z248" s="170">
        <f t="shared" si="53"/>
        <v>0.89</v>
      </c>
      <c r="AA248" s="170">
        <f t="shared" si="54"/>
        <v>9.31</v>
      </c>
      <c r="AB248" s="170">
        <f t="shared" si="55"/>
        <v>13.64</v>
      </c>
      <c r="AC248" s="170">
        <f t="shared" si="56"/>
        <v>20.12</v>
      </c>
      <c r="AD248" s="170">
        <f t="shared" si="57"/>
        <v>1.01</v>
      </c>
      <c r="AE248" s="170">
        <f t="shared" si="58"/>
        <v>1.69</v>
      </c>
      <c r="AF248" s="170">
        <f t="shared" si="59"/>
        <v>21.37</v>
      </c>
      <c r="AG248" s="170">
        <f t="shared" si="60"/>
        <v>3</v>
      </c>
      <c r="AH248" s="170">
        <f t="shared" si="61"/>
        <v>1.4</v>
      </c>
      <c r="AI248" s="170" t="str">
        <f t="shared" si="62"/>
        <v>NC</v>
      </c>
      <c r="AJ248" s="170">
        <f t="shared" si="63"/>
        <v>1.31</v>
      </c>
      <c r="AK248" s="170">
        <f t="shared" si="64"/>
        <v>8.26</v>
      </c>
      <c r="AL248" s="170">
        <f t="shared" si="65"/>
        <v>3.95</v>
      </c>
      <c r="AM248" s="170">
        <f t="shared" si="66"/>
        <v>0.01</v>
      </c>
      <c r="AN248" s="170" t="str">
        <f t="shared" si="67"/>
        <v>NC</v>
      </c>
    </row>
    <row r="249" spans="1:40" x14ac:dyDescent="0.3">
      <c r="A249" s="138">
        <v>412</v>
      </c>
      <c r="B249" s="138" t="s">
        <v>923</v>
      </c>
      <c r="C249" s="172" t="s">
        <v>359</v>
      </c>
      <c r="D249" s="138" t="s">
        <v>360</v>
      </c>
      <c r="E249" s="244" t="s">
        <v>275</v>
      </c>
      <c r="F249" s="244" t="s">
        <v>275</v>
      </c>
      <c r="G249" s="244" t="s">
        <v>275</v>
      </c>
      <c r="H249" s="244" t="s">
        <v>275</v>
      </c>
      <c r="I249" s="244" t="s">
        <v>275</v>
      </c>
      <c r="J249" s="244" t="s">
        <v>275</v>
      </c>
      <c r="K249" s="244" t="s">
        <v>275</v>
      </c>
      <c r="L249" s="244" t="s">
        <v>275</v>
      </c>
      <c r="M249" s="244" t="s">
        <v>275</v>
      </c>
      <c r="N249" s="244" t="s">
        <v>275</v>
      </c>
      <c r="O249" s="244" t="s">
        <v>275</v>
      </c>
      <c r="P249" s="244" t="s">
        <v>275</v>
      </c>
      <c r="Q249" s="244" t="s">
        <v>275</v>
      </c>
      <c r="R249" s="244" t="s">
        <v>275</v>
      </c>
      <c r="S249" s="244" t="s">
        <v>275</v>
      </c>
      <c r="T249" s="244" t="s">
        <v>275</v>
      </c>
      <c r="U249" s="244" t="s">
        <v>275</v>
      </c>
      <c r="V249" s="244" t="s">
        <v>275</v>
      </c>
      <c r="W249" s="899"/>
      <c r="X249" s="244" t="str">
        <f t="shared" si="51"/>
        <v>-</v>
      </c>
      <c r="Y249" s="244" t="str">
        <f t="shared" si="52"/>
        <v>-</v>
      </c>
      <c r="Z249" s="244" t="str">
        <f t="shared" si="53"/>
        <v>-</v>
      </c>
      <c r="AA249" s="244" t="str">
        <f t="shared" si="54"/>
        <v>-</v>
      </c>
      <c r="AB249" s="244" t="str">
        <f t="shared" si="55"/>
        <v>-</v>
      </c>
      <c r="AC249" s="244" t="str">
        <f t="shared" si="56"/>
        <v>-</v>
      </c>
      <c r="AD249" s="244" t="str">
        <f t="shared" si="57"/>
        <v>-</v>
      </c>
      <c r="AE249" s="244" t="str">
        <f t="shared" si="58"/>
        <v>-</v>
      </c>
      <c r="AF249" s="244" t="str">
        <f t="shared" si="59"/>
        <v>-</v>
      </c>
      <c r="AG249" s="244" t="str">
        <f t="shared" si="60"/>
        <v>-</v>
      </c>
      <c r="AH249" s="244" t="str">
        <f t="shared" si="61"/>
        <v>-</v>
      </c>
      <c r="AI249" s="244" t="str">
        <f t="shared" si="62"/>
        <v>-</v>
      </c>
      <c r="AJ249" s="244" t="str">
        <f t="shared" si="63"/>
        <v>-</v>
      </c>
      <c r="AK249" s="244" t="str">
        <f t="shared" si="64"/>
        <v>-</v>
      </c>
      <c r="AL249" s="244" t="str">
        <f t="shared" si="65"/>
        <v>-</v>
      </c>
      <c r="AM249" s="244" t="str">
        <f t="shared" si="66"/>
        <v>-</v>
      </c>
      <c r="AN249" s="244" t="str">
        <f t="shared" si="67"/>
        <v>-</v>
      </c>
    </row>
    <row r="250" spans="1:40" x14ac:dyDescent="0.3">
      <c r="A250" s="145">
        <v>413</v>
      </c>
      <c r="B250" s="146" t="s">
        <v>923</v>
      </c>
      <c r="C250" s="146" t="s">
        <v>241</v>
      </c>
      <c r="D250" s="145" t="s">
        <v>3380</v>
      </c>
      <c r="E250" s="150" t="s">
        <v>925</v>
      </c>
      <c r="F250" s="150">
        <v>8.4699534212060357</v>
      </c>
      <c r="G250" s="150">
        <v>22.364400602695113</v>
      </c>
      <c r="H250" s="150">
        <v>7.7404153547401773</v>
      </c>
      <c r="I250" s="150">
        <v>25.513157422927467</v>
      </c>
      <c r="J250" s="150">
        <v>45.774457331985261</v>
      </c>
      <c r="K250" s="150">
        <v>21.215199139506449</v>
      </c>
      <c r="L250" s="150">
        <v>18.831035849266804</v>
      </c>
      <c r="M250" s="150">
        <v>21.852115775290198</v>
      </c>
      <c r="N250" s="150">
        <v>121.23117040258687</v>
      </c>
      <c r="O250" s="150">
        <v>43.094983690413919</v>
      </c>
      <c r="P250" s="150">
        <v>18.183485917792144</v>
      </c>
      <c r="Q250" s="150">
        <v>18.324446587576354</v>
      </c>
      <c r="R250" s="150">
        <v>12.41739494762883</v>
      </c>
      <c r="S250" s="150">
        <v>8.7498371921536027</v>
      </c>
      <c r="T250" s="150">
        <v>7.5342373482394382</v>
      </c>
      <c r="U250" s="150">
        <v>7.0650025451859113</v>
      </c>
      <c r="V250" s="150">
        <v>14.105887221758294</v>
      </c>
      <c r="W250" s="899"/>
      <c r="X250" s="150">
        <f t="shared" si="51"/>
        <v>8.4700000000000006</v>
      </c>
      <c r="Y250" s="150">
        <f t="shared" si="52"/>
        <v>22.36</v>
      </c>
      <c r="Z250" s="150">
        <f t="shared" si="53"/>
        <v>7.74</v>
      </c>
      <c r="AA250" s="150">
        <f t="shared" si="54"/>
        <v>25.51</v>
      </c>
      <c r="AB250" s="150">
        <f t="shared" si="55"/>
        <v>45.77</v>
      </c>
      <c r="AC250" s="150">
        <f t="shared" si="56"/>
        <v>21.22</v>
      </c>
      <c r="AD250" s="150">
        <f t="shared" si="57"/>
        <v>18.829999999999998</v>
      </c>
      <c r="AE250" s="150">
        <f t="shared" si="58"/>
        <v>21.85</v>
      </c>
      <c r="AF250" s="150">
        <f t="shared" si="59"/>
        <v>121.23</v>
      </c>
      <c r="AG250" s="150">
        <f t="shared" si="60"/>
        <v>43.09</v>
      </c>
      <c r="AH250" s="150">
        <f t="shared" si="61"/>
        <v>18.18</v>
      </c>
      <c r="AI250" s="150">
        <f t="shared" si="62"/>
        <v>18.32</v>
      </c>
      <c r="AJ250" s="150">
        <f t="shared" si="63"/>
        <v>12.42</v>
      </c>
      <c r="AK250" s="150">
        <f t="shared" si="64"/>
        <v>8.75</v>
      </c>
      <c r="AL250" s="150">
        <f t="shared" si="65"/>
        <v>7.53</v>
      </c>
      <c r="AM250" s="150">
        <f t="shared" si="66"/>
        <v>7.07</v>
      </c>
      <c r="AN250" s="150">
        <f t="shared" si="67"/>
        <v>14.11</v>
      </c>
    </row>
    <row r="251" spans="1:40" x14ac:dyDescent="0.3">
      <c r="A251" s="138">
        <v>415</v>
      </c>
      <c r="B251" s="138" t="s">
        <v>923</v>
      </c>
      <c r="C251" s="172" t="s">
        <v>3381</v>
      </c>
      <c r="D251" s="138" t="s">
        <v>3382</v>
      </c>
      <c r="E251" s="244" t="s">
        <v>275</v>
      </c>
      <c r="F251" s="244" t="s">
        <v>275</v>
      </c>
      <c r="G251" s="244" t="s">
        <v>275</v>
      </c>
      <c r="H251" s="244" t="s">
        <v>275</v>
      </c>
      <c r="I251" s="244" t="s">
        <v>275</v>
      </c>
      <c r="J251" s="244" t="s">
        <v>275</v>
      </c>
      <c r="K251" s="244" t="s">
        <v>275</v>
      </c>
      <c r="L251" s="244" t="s">
        <v>275</v>
      </c>
      <c r="M251" s="244" t="s">
        <v>275</v>
      </c>
      <c r="N251" s="244" t="s">
        <v>275</v>
      </c>
      <c r="O251" s="244" t="s">
        <v>275</v>
      </c>
      <c r="P251" s="244" t="s">
        <v>275</v>
      </c>
      <c r="Q251" s="244" t="s">
        <v>275</v>
      </c>
      <c r="R251" s="244" t="s">
        <v>275</v>
      </c>
      <c r="S251" s="244" t="s">
        <v>275</v>
      </c>
      <c r="T251" s="244" t="s">
        <v>275</v>
      </c>
      <c r="U251" s="244" t="s">
        <v>275</v>
      </c>
      <c r="V251" s="244" t="s">
        <v>275</v>
      </c>
      <c r="W251" s="899"/>
      <c r="X251" s="244" t="str">
        <f t="shared" si="51"/>
        <v>-</v>
      </c>
      <c r="Y251" s="244" t="str">
        <f t="shared" si="52"/>
        <v>-</v>
      </c>
      <c r="Z251" s="244" t="str">
        <f t="shared" si="53"/>
        <v>-</v>
      </c>
      <c r="AA251" s="244" t="str">
        <f t="shared" si="54"/>
        <v>-</v>
      </c>
      <c r="AB251" s="244" t="str">
        <f t="shared" si="55"/>
        <v>-</v>
      </c>
      <c r="AC251" s="244" t="str">
        <f t="shared" si="56"/>
        <v>-</v>
      </c>
      <c r="AD251" s="244" t="str">
        <f t="shared" si="57"/>
        <v>-</v>
      </c>
      <c r="AE251" s="244" t="str">
        <f t="shared" si="58"/>
        <v>-</v>
      </c>
      <c r="AF251" s="244" t="str">
        <f t="shared" si="59"/>
        <v>-</v>
      </c>
      <c r="AG251" s="244" t="str">
        <f t="shared" si="60"/>
        <v>-</v>
      </c>
      <c r="AH251" s="244" t="str">
        <f t="shared" si="61"/>
        <v>-</v>
      </c>
      <c r="AI251" s="244" t="str">
        <f t="shared" si="62"/>
        <v>-</v>
      </c>
      <c r="AJ251" s="244" t="str">
        <f t="shared" si="63"/>
        <v>-</v>
      </c>
      <c r="AK251" s="244" t="str">
        <f t="shared" si="64"/>
        <v>-</v>
      </c>
      <c r="AL251" s="244" t="str">
        <f t="shared" si="65"/>
        <v>-</v>
      </c>
      <c r="AM251" s="244" t="str">
        <f t="shared" si="66"/>
        <v>-</v>
      </c>
      <c r="AN251" s="244" t="str">
        <f t="shared" si="67"/>
        <v>-</v>
      </c>
    </row>
    <row r="252" spans="1:40" x14ac:dyDescent="0.3">
      <c r="A252" s="145">
        <v>416</v>
      </c>
      <c r="B252" s="146" t="s">
        <v>923</v>
      </c>
      <c r="C252" s="146" t="s">
        <v>3383</v>
      </c>
      <c r="D252" s="145" t="s">
        <v>3384</v>
      </c>
      <c r="E252" s="150" t="s">
        <v>925</v>
      </c>
      <c r="F252" s="150">
        <v>3.9348201724406926</v>
      </c>
      <c r="G252" s="150">
        <v>5.2801117935366086</v>
      </c>
      <c r="H252" s="150">
        <v>3.0718982139584177</v>
      </c>
      <c r="I252" s="150">
        <v>14.534617418195738</v>
      </c>
      <c r="J252" s="150">
        <v>8.2484877007262121</v>
      </c>
      <c r="K252" s="150">
        <v>12.745283746524557</v>
      </c>
      <c r="L252" s="150">
        <v>18.378254251739158</v>
      </c>
      <c r="M252" s="150">
        <v>18.725643667114287</v>
      </c>
      <c r="N252" s="150">
        <v>82.358207899987704</v>
      </c>
      <c r="O252" s="150">
        <v>25.317984011402615</v>
      </c>
      <c r="P252" s="150">
        <v>17.599203695293458</v>
      </c>
      <c r="Q252" s="150">
        <v>7.3725640734392028</v>
      </c>
      <c r="R252" s="150">
        <v>4.9896439678364617</v>
      </c>
      <c r="S252" s="150">
        <v>3.2915045712098423</v>
      </c>
      <c r="T252" s="150">
        <v>7.5280658844735484</v>
      </c>
      <c r="U252" s="150">
        <v>3.0538054680352933</v>
      </c>
      <c r="V252" s="150">
        <v>6.094722768792975</v>
      </c>
      <c r="W252" s="899"/>
      <c r="X252" s="150">
        <f t="shared" si="51"/>
        <v>3.93</v>
      </c>
      <c r="Y252" s="150">
        <f t="shared" si="52"/>
        <v>5.28</v>
      </c>
      <c r="Z252" s="150">
        <f t="shared" si="53"/>
        <v>3.07</v>
      </c>
      <c r="AA252" s="150">
        <f t="shared" si="54"/>
        <v>14.53</v>
      </c>
      <c r="AB252" s="150">
        <f t="shared" si="55"/>
        <v>8.25</v>
      </c>
      <c r="AC252" s="150">
        <f t="shared" si="56"/>
        <v>12.75</v>
      </c>
      <c r="AD252" s="150">
        <f t="shared" si="57"/>
        <v>18.38</v>
      </c>
      <c r="AE252" s="150">
        <f t="shared" si="58"/>
        <v>18.73</v>
      </c>
      <c r="AF252" s="150">
        <f t="shared" si="59"/>
        <v>82.36</v>
      </c>
      <c r="AG252" s="150">
        <f t="shared" si="60"/>
        <v>25.32</v>
      </c>
      <c r="AH252" s="150">
        <f t="shared" si="61"/>
        <v>17.600000000000001</v>
      </c>
      <c r="AI252" s="150">
        <f t="shared" si="62"/>
        <v>7.37</v>
      </c>
      <c r="AJ252" s="150">
        <f t="shared" si="63"/>
        <v>4.99</v>
      </c>
      <c r="AK252" s="150">
        <f t="shared" si="64"/>
        <v>3.29</v>
      </c>
      <c r="AL252" s="150">
        <f t="shared" si="65"/>
        <v>7.53</v>
      </c>
      <c r="AM252" s="150">
        <f t="shared" si="66"/>
        <v>3.05</v>
      </c>
      <c r="AN252" s="150">
        <f t="shared" si="67"/>
        <v>6.09</v>
      </c>
    </row>
    <row r="253" spans="1:40" ht="26" x14ac:dyDescent="0.3">
      <c r="A253" s="292">
        <v>418</v>
      </c>
      <c r="B253" s="391" t="s">
        <v>923</v>
      </c>
      <c r="C253" s="391" t="s">
        <v>1265</v>
      </c>
      <c r="D253" s="292" t="s">
        <v>3575</v>
      </c>
      <c r="E253" s="392" t="s">
        <v>925</v>
      </c>
      <c r="F253" s="392">
        <v>1.0937264202749266</v>
      </c>
      <c r="G253" s="392">
        <v>1.9383482029956809</v>
      </c>
      <c r="H253" s="392">
        <v>1.2001185095363911</v>
      </c>
      <c r="I253" s="392">
        <v>2.9133039024049312</v>
      </c>
      <c r="J253" s="392">
        <v>0</v>
      </c>
      <c r="K253" s="392">
        <v>1.4053199312942601</v>
      </c>
      <c r="L253" s="392">
        <v>0</v>
      </c>
      <c r="M253" s="392">
        <v>0</v>
      </c>
      <c r="N253" s="392">
        <v>47.450864591149802</v>
      </c>
      <c r="O253" s="392">
        <v>0</v>
      </c>
      <c r="P253" s="392">
        <v>0</v>
      </c>
      <c r="Q253" s="392">
        <v>2.0683948744569083</v>
      </c>
      <c r="R253" s="392">
        <v>1.8734112593564762</v>
      </c>
      <c r="S253" s="392">
        <v>1.3535528828716861</v>
      </c>
      <c r="T253" s="392">
        <v>0</v>
      </c>
      <c r="U253" s="392">
        <v>1.2663864143763615</v>
      </c>
      <c r="V253" s="392">
        <v>2.5299641213240025</v>
      </c>
      <c r="W253" s="899"/>
      <c r="X253" s="392">
        <f t="shared" si="51"/>
        <v>1.0900000000000001</v>
      </c>
      <c r="Y253" s="392">
        <f t="shared" si="52"/>
        <v>1.94</v>
      </c>
      <c r="Z253" s="392">
        <f t="shared" si="53"/>
        <v>1.2</v>
      </c>
      <c r="AA253" s="392">
        <f t="shared" si="54"/>
        <v>2.91</v>
      </c>
      <c r="AB253" s="392" t="str">
        <f t="shared" si="55"/>
        <v>NC</v>
      </c>
      <c r="AC253" s="392">
        <f t="shared" si="56"/>
        <v>1.41</v>
      </c>
      <c r="AD253" s="392" t="str">
        <f t="shared" si="57"/>
        <v>NC</v>
      </c>
      <c r="AE253" s="392" t="str">
        <f t="shared" si="58"/>
        <v>NC</v>
      </c>
      <c r="AF253" s="392">
        <f t="shared" si="59"/>
        <v>47.45</v>
      </c>
      <c r="AG253" s="392" t="str">
        <f t="shared" si="60"/>
        <v>NC</v>
      </c>
      <c r="AH253" s="392" t="str">
        <f t="shared" si="61"/>
        <v>NC</v>
      </c>
      <c r="AI253" s="392">
        <f t="shared" si="62"/>
        <v>2.0699999999999998</v>
      </c>
      <c r="AJ253" s="392">
        <f t="shared" si="63"/>
        <v>1.87</v>
      </c>
      <c r="AK253" s="392">
        <f t="shared" si="64"/>
        <v>1.35</v>
      </c>
      <c r="AL253" s="392" t="str">
        <f t="shared" si="65"/>
        <v>NC</v>
      </c>
      <c r="AM253" s="392">
        <f t="shared" si="66"/>
        <v>1.27</v>
      </c>
      <c r="AN253" s="392">
        <f t="shared" si="67"/>
        <v>2.5299999999999998</v>
      </c>
    </row>
    <row r="254" spans="1:40" ht="26" x14ac:dyDescent="0.3">
      <c r="A254" s="351">
        <v>420</v>
      </c>
      <c r="B254" s="352" t="s">
        <v>923</v>
      </c>
      <c r="C254" s="352" t="s">
        <v>229</v>
      </c>
      <c r="D254" s="351" t="s">
        <v>3576</v>
      </c>
      <c r="E254" s="355" t="s">
        <v>925</v>
      </c>
      <c r="F254" s="355">
        <v>0.39659753794656233</v>
      </c>
      <c r="G254" s="355">
        <v>0.70286692425149033</v>
      </c>
      <c r="H254" s="355">
        <v>0.43517650968565719</v>
      </c>
      <c r="I254" s="355">
        <v>1.0563968590001478</v>
      </c>
      <c r="J254" s="355">
        <v>4.6583237898888754</v>
      </c>
      <c r="K254" s="355">
        <v>0.50958486002234205</v>
      </c>
      <c r="L254" s="355">
        <v>0</v>
      </c>
      <c r="M254" s="355">
        <v>0</v>
      </c>
      <c r="N254" s="355">
        <v>0</v>
      </c>
      <c r="O254" s="355">
        <v>0</v>
      </c>
      <c r="P254" s="355">
        <v>0</v>
      </c>
      <c r="Q254" s="355">
        <v>0.75002331433549663</v>
      </c>
      <c r="R254" s="355">
        <v>0.67932005595639189</v>
      </c>
      <c r="S254" s="355">
        <v>0.49081354429789192</v>
      </c>
      <c r="T254" s="355">
        <v>0</v>
      </c>
      <c r="U254" s="355">
        <v>0.45920599952627283</v>
      </c>
      <c r="V254" s="355">
        <v>0.91739353005482072</v>
      </c>
      <c r="W254" s="899"/>
      <c r="X254" s="355">
        <f t="shared" si="51"/>
        <v>0.4</v>
      </c>
      <c r="Y254" s="355">
        <f t="shared" si="52"/>
        <v>0.7</v>
      </c>
      <c r="Z254" s="355">
        <f t="shared" si="53"/>
        <v>0.44</v>
      </c>
      <c r="AA254" s="355">
        <f t="shared" si="54"/>
        <v>1.06</v>
      </c>
      <c r="AB254" s="355">
        <f t="shared" si="55"/>
        <v>4.66</v>
      </c>
      <c r="AC254" s="355">
        <f t="shared" si="56"/>
        <v>0.51</v>
      </c>
      <c r="AD254" s="355" t="str">
        <f t="shared" si="57"/>
        <v>NC</v>
      </c>
      <c r="AE254" s="355" t="str">
        <f t="shared" si="58"/>
        <v>NC</v>
      </c>
      <c r="AF254" s="355" t="str">
        <f t="shared" si="59"/>
        <v>NC</v>
      </c>
      <c r="AG254" s="355" t="str">
        <f t="shared" si="60"/>
        <v>NC</v>
      </c>
      <c r="AH254" s="355" t="str">
        <f t="shared" si="61"/>
        <v>NC</v>
      </c>
      <c r="AI254" s="355">
        <f t="shared" si="62"/>
        <v>0.75</v>
      </c>
      <c r="AJ254" s="355">
        <f t="shared" si="63"/>
        <v>0.68</v>
      </c>
      <c r="AK254" s="355">
        <f t="shared" si="64"/>
        <v>0.49</v>
      </c>
      <c r="AL254" s="355" t="str">
        <f t="shared" si="65"/>
        <v>NC</v>
      </c>
      <c r="AM254" s="355">
        <f t="shared" si="66"/>
        <v>0.46</v>
      </c>
      <c r="AN254" s="355">
        <f t="shared" si="67"/>
        <v>0.92</v>
      </c>
    </row>
    <row r="255" spans="1:40" x14ac:dyDescent="0.3">
      <c r="A255" s="351">
        <v>422</v>
      </c>
      <c r="B255" s="352" t="s">
        <v>923</v>
      </c>
      <c r="C255" s="352" t="s">
        <v>1253</v>
      </c>
      <c r="D255" s="351" t="s">
        <v>1468</v>
      </c>
      <c r="E255" s="355" t="s">
        <v>925</v>
      </c>
      <c r="F255" s="355">
        <v>0.19346482643454901</v>
      </c>
      <c r="G255" s="355">
        <v>0.34286654478733014</v>
      </c>
      <c r="H255" s="355">
        <v>0.21228409119895361</v>
      </c>
      <c r="I255" s="355">
        <v>0.51532250056480167</v>
      </c>
      <c r="J255" s="355">
        <v>0</v>
      </c>
      <c r="K255" s="355">
        <v>0.24858133766624635</v>
      </c>
      <c r="L255" s="355">
        <v>0</v>
      </c>
      <c r="M255" s="355">
        <v>0</v>
      </c>
      <c r="N255" s="355">
        <v>8.3933908079028754</v>
      </c>
      <c r="O255" s="355">
        <v>0</v>
      </c>
      <c r="P255" s="355">
        <v>0</v>
      </c>
      <c r="Q255" s="355">
        <v>0.3658699725698582</v>
      </c>
      <c r="R255" s="355">
        <v>0.33138011244240162</v>
      </c>
      <c r="S255" s="355">
        <v>0.23942447462220953</v>
      </c>
      <c r="T255" s="355">
        <v>0</v>
      </c>
      <c r="U255" s="355">
        <v>0.22400595186756889</v>
      </c>
      <c r="V255" s="355">
        <v>0.44751508288018743</v>
      </c>
      <c r="W255" s="899"/>
      <c r="X255" s="355">
        <f t="shared" si="51"/>
        <v>0.19</v>
      </c>
      <c r="Y255" s="355">
        <f t="shared" si="52"/>
        <v>0.34</v>
      </c>
      <c r="Z255" s="355">
        <f t="shared" si="53"/>
        <v>0.21</v>
      </c>
      <c r="AA255" s="355">
        <f t="shared" si="54"/>
        <v>0.52</v>
      </c>
      <c r="AB255" s="355" t="str">
        <f t="shared" si="55"/>
        <v>NC</v>
      </c>
      <c r="AC255" s="355">
        <f t="shared" si="56"/>
        <v>0.25</v>
      </c>
      <c r="AD255" s="355" t="str">
        <f t="shared" si="57"/>
        <v>NC</v>
      </c>
      <c r="AE255" s="355" t="str">
        <f t="shared" si="58"/>
        <v>NC</v>
      </c>
      <c r="AF255" s="355">
        <f t="shared" si="59"/>
        <v>8.39</v>
      </c>
      <c r="AG255" s="355" t="str">
        <f t="shared" si="60"/>
        <v>NC</v>
      </c>
      <c r="AH255" s="355" t="str">
        <f t="shared" si="61"/>
        <v>NC</v>
      </c>
      <c r="AI255" s="355">
        <f t="shared" si="62"/>
        <v>0.37</v>
      </c>
      <c r="AJ255" s="355">
        <f t="shared" si="63"/>
        <v>0.33</v>
      </c>
      <c r="AK255" s="355">
        <f t="shared" si="64"/>
        <v>0.24</v>
      </c>
      <c r="AL255" s="355" t="str">
        <f t="shared" si="65"/>
        <v>NC</v>
      </c>
      <c r="AM255" s="355">
        <f t="shared" si="66"/>
        <v>0.22</v>
      </c>
      <c r="AN255" s="355">
        <f t="shared" si="67"/>
        <v>0.45</v>
      </c>
    </row>
    <row r="256" spans="1:40" x14ac:dyDescent="0.3">
      <c r="A256" s="351">
        <v>425</v>
      </c>
      <c r="B256" s="352" t="s">
        <v>923</v>
      </c>
      <c r="C256" s="352" t="s">
        <v>3385</v>
      </c>
      <c r="D256" s="351" t="s">
        <v>3386</v>
      </c>
      <c r="E256" s="355" t="s">
        <v>925</v>
      </c>
      <c r="F256" s="355">
        <v>2.1636626298579202E-2</v>
      </c>
      <c r="G256" s="355">
        <v>3.8345343887914794E-2</v>
      </c>
      <c r="H256" s="355">
        <v>2.3741326188609059E-2</v>
      </c>
      <c r="I256" s="355">
        <v>5.7632390204749077E-2</v>
      </c>
      <c r="J256" s="355">
        <v>0</v>
      </c>
      <c r="K256" s="355">
        <v>2.7800720198123904E-2</v>
      </c>
      <c r="L256" s="355">
        <v>0</v>
      </c>
      <c r="M256" s="355">
        <v>0</v>
      </c>
      <c r="N256" s="355">
        <v>0</v>
      </c>
      <c r="O256" s="355">
        <v>0.31886768094612744</v>
      </c>
      <c r="P256" s="355">
        <v>0</v>
      </c>
      <c r="Q256" s="355">
        <v>4.0917990191067455E-2</v>
      </c>
      <c r="R256" s="355">
        <v>3.7060729786574723E-2</v>
      </c>
      <c r="S256" s="355">
        <v>2.6776639348894588E-2</v>
      </c>
      <c r="T256" s="355">
        <v>0</v>
      </c>
      <c r="U256" s="355">
        <v>2.5052270009689868E-2</v>
      </c>
      <c r="V256" s="355">
        <v>5.0048976807327138E-2</v>
      </c>
      <c r="W256" s="899"/>
      <c r="X256" s="355">
        <f t="shared" si="51"/>
        <v>0.02</v>
      </c>
      <c r="Y256" s="355">
        <f t="shared" si="52"/>
        <v>0.04</v>
      </c>
      <c r="Z256" s="355">
        <f t="shared" si="53"/>
        <v>0.02</v>
      </c>
      <c r="AA256" s="355">
        <f t="shared" si="54"/>
        <v>0.06</v>
      </c>
      <c r="AB256" s="355" t="str">
        <f t="shared" si="55"/>
        <v>NC</v>
      </c>
      <c r="AC256" s="355">
        <f t="shared" si="56"/>
        <v>0.03</v>
      </c>
      <c r="AD256" s="355" t="str">
        <f t="shared" si="57"/>
        <v>NC</v>
      </c>
      <c r="AE256" s="355" t="str">
        <f t="shared" si="58"/>
        <v>NC</v>
      </c>
      <c r="AF256" s="355" t="str">
        <f t="shared" si="59"/>
        <v>NC</v>
      </c>
      <c r="AG256" s="355">
        <f t="shared" si="60"/>
        <v>0.32</v>
      </c>
      <c r="AH256" s="355" t="str">
        <f t="shared" si="61"/>
        <v>NC</v>
      </c>
      <c r="AI256" s="355">
        <f t="shared" si="62"/>
        <v>0.04</v>
      </c>
      <c r="AJ256" s="355">
        <f t="shared" si="63"/>
        <v>0.04</v>
      </c>
      <c r="AK256" s="355">
        <f t="shared" si="64"/>
        <v>0.03</v>
      </c>
      <c r="AL256" s="355" t="str">
        <f t="shared" si="65"/>
        <v>NC</v>
      </c>
      <c r="AM256" s="355">
        <f t="shared" si="66"/>
        <v>0.03</v>
      </c>
      <c r="AN256" s="355">
        <f t="shared" si="67"/>
        <v>0.05</v>
      </c>
    </row>
    <row r="257" spans="1:40" x14ac:dyDescent="0.3">
      <c r="A257" s="351">
        <v>427</v>
      </c>
      <c r="B257" s="352" t="s">
        <v>923</v>
      </c>
      <c r="C257" s="352" t="s">
        <v>1269</v>
      </c>
      <c r="D257" s="351" t="s">
        <v>3387</v>
      </c>
      <c r="E257" s="355" t="s">
        <v>925</v>
      </c>
      <c r="F257" s="355">
        <v>0.63666453716647542</v>
      </c>
      <c r="G257" s="355">
        <v>1.1283238099135509</v>
      </c>
      <c r="H257" s="355">
        <v>0.69859599371005798</v>
      </c>
      <c r="I257" s="355">
        <v>1.6958512167820614</v>
      </c>
      <c r="J257" s="355">
        <v>0</v>
      </c>
      <c r="K257" s="355">
        <v>0.8180449397970847</v>
      </c>
      <c r="L257" s="355">
        <v>1.4099218115984555</v>
      </c>
      <c r="M257" s="355">
        <v>4.2821930669174719</v>
      </c>
      <c r="N257" s="355">
        <v>0</v>
      </c>
      <c r="O257" s="355">
        <v>2.8654881475295595E-2</v>
      </c>
      <c r="P257" s="355">
        <v>5.1057693006163056</v>
      </c>
      <c r="Q257" s="355">
        <v>1.2040247369105332</v>
      </c>
      <c r="R257" s="355">
        <v>1.0905236357560431</v>
      </c>
      <c r="S257" s="355">
        <v>0.78791103856413469</v>
      </c>
      <c r="T257" s="355">
        <v>0</v>
      </c>
      <c r="U257" s="355">
        <v>0.7371709281560288</v>
      </c>
      <c r="V257" s="355">
        <v>1.4727068913135046</v>
      </c>
      <c r="W257" s="899"/>
      <c r="X257" s="355">
        <f t="shared" si="51"/>
        <v>0.64</v>
      </c>
      <c r="Y257" s="355">
        <f t="shared" si="52"/>
        <v>1.1299999999999999</v>
      </c>
      <c r="Z257" s="355">
        <f t="shared" si="53"/>
        <v>0.7</v>
      </c>
      <c r="AA257" s="355">
        <f t="shared" si="54"/>
        <v>1.7</v>
      </c>
      <c r="AB257" s="355" t="str">
        <f t="shared" si="55"/>
        <v>NC</v>
      </c>
      <c r="AC257" s="355">
        <f t="shared" si="56"/>
        <v>0.82</v>
      </c>
      <c r="AD257" s="355">
        <f t="shared" si="57"/>
        <v>1.41</v>
      </c>
      <c r="AE257" s="355">
        <f t="shared" si="58"/>
        <v>4.28</v>
      </c>
      <c r="AF257" s="355" t="str">
        <f t="shared" si="59"/>
        <v>NC</v>
      </c>
      <c r="AG257" s="355">
        <f t="shared" si="60"/>
        <v>0.03</v>
      </c>
      <c r="AH257" s="355">
        <f t="shared" si="61"/>
        <v>5.1100000000000003</v>
      </c>
      <c r="AI257" s="355">
        <f t="shared" si="62"/>
        <v>1.2</v>
      </c>
      <c r="AJ257" s="355">
        <f t="shared" si="63"/>
        <v>1.0900000000000001</v>
      </c>
      <c r="AK257" s="355">
        <f t="shared" si="64"/>
        <v>0.79</v>
      </c>
      <c r="AL257" s="355" t="str">
        <f t="shared" si="65"/>
        <v>NC</v>
      </c>
      <c r="AM257" s="355">
        <f t="shared" si="66"/>
        <v>0.74</v>
      </c>
      <c r="AN257" s="355">
        <f t="shared" si="67"/>
        <v>1.47</v>
      </c>
    </row>
    <row r="258" spans="1:40" ht="26" x14ac:dyDescent="0.3">
      <c r="A258" s="351">
        <v>430</v>
      </c>
      <c r="B258" s="352" t="s">
        <v>923</v>
      </c>
      <c r="C258" s="352" t="s">
        <v>1266</v>
      </c>
      <c r="D258" s="351" t="s">
        <v>3578</v>
      </c>
      <c r="E258" s="355" t="s">
        <v>925</v>
      </c>
      <c r="F258" s="355">
        <v>0.12716449860793946</v>
      </c>
      <c r="G258" s="355">
        <v>0.22536630074236208</v>
      </c>
      <c r="H258" s="355">
        <v>0.13953440797099978</v>
      </c>
      <c r="I258" s="355">
        <v>0.33872166126219472</v>
      </c>
      <c r="J258" s="355">
        <v>1.4422889899700331</v>
      </c>
      <c r="K258" s="355">
        <v>0.16339260086801008</v>
      </c>
      <c r="L258" s="355">
        <v>4.8864034920385942E-2</v>
      </c>
      <c r="M258" s="355">
        <v>4.3647301133611302E-3</v>
      </c>
      <c r="N258" s="355">
        <v>0</v>
      </c>
      <c r="O258" s="355">
        <v>0</v>
      </c>
      <c r="P258" s="355">
        <v>9.4406710945836147E-3</v>
      </c>
      <c r="Q258" s="355">
        <v>0.24048646193206938</v>
      </c>
      <c r="R258" s="355">
        <v>0.21781626471330121</v>
      </c>
      <c r="S258" s="355">
        <v>0.15737379156155223</v>
      </c>
      <c r="T258" s="355">
        <v>0</v>
      </c>
      <c r="U258" s="355">
        <v>0.14723919112020378</v>
      </c>
      <c r="V258" s="355">
        <v>0.29415182171732923</v>
      </c>
      <c r="W258" s="899"/>
      <c r="X258" s="355">
        <f t="shared" si="51"/>
        <v>0.13</v>
      </c>
      <c r="Y258" s="355">
        <f t="shared" si="52"/>
        <v>0.23</v>
      </c>
      <c r="Z258" s="355">
        <f t="shared" si="53"/>
        <v>0.14000000000000001</v>
      </c>
      <c r="AA258" s="355">
        <f t="shared" si="54"/>
        <v>0.34</v>
      </c>
      <c r="AB258" s="355">
        <f t="shared" si="55"/>
        <v>1.44</v>
      </c>
      <c r="AC258" s="355">
        <f t="shared" si="56"/>
        <v>0.16</v>
      </c>
      <c r="AD258" s="355">
        <f t="shared" si="57"/>
        <v>0.05</v>
      </c>
      <c r="AE258" s="355">
        <f t="shared" si="58"/>
        <v>0.01</v>
      </c>
      <c r="AF258" s="355" t="str">
        <f t="shared" si="59"/>
        <v>NC</v>
      </c>
      <c r="AG258" s="355" t="str">
        <f t="shared" si="60"/>
        <v>NC</v>
      </c>
      <c r="AH258" s="355">
        <f t="shared" si="61"/>
        <v>0.01</v>
      </c>
      <c r="AI258" s="355">
        <f t="shared" si="62"/>
        <v>0.24</v>
      </c>
      <c r="AJ258" s="355">
        <f t="shared" si="63"/>
        <v>0.22</v>
      </c>
      <c r="AK258" s="355">
        <f t="shared" si="64"/>
        <v>0.16</v>
      </c>
      <c r="AL258" s="355" t="str">
        <f t="shared" si="65"/>
        <v>NC</v>
      </c>
      <c r="AM258" s="355">
        <f t="shared" si="66"/>
        <v>0.15</v>
      </c>
      <c r="AN258" s="355">
        <f t="shared" si="67"/>
        <v>0.28999999999999998</v>
      </c>
    </row>
    <row r="259" spans="1:40" x14ac:dyDescent="0.3">
      <c r="A259" s="351">
        <v>432</v>
      </c>
      <c r="B259" s="352" t="s">
        <v>923</v>
      </c>
      <c r="C259" s="352" t="s">
        <v>233</v>
      </c>
      <c r="D259" s="351" t="s">
        <v>1470</v>
      </c>
      <c r="E259" s="355" t="s">
        <v>925</v>
      </c>
      <c r="F259" s="355">
        <v>3.4031855101911139E-2</v>
      </c>
      <c r="G259" s="355">
        <v>2.347937509678609E-2</v>
      </c>
      <c r="H259" s="355">
        <v>9.9934678040336147E-3</v>
      </c>
      <c r="I259" s="355">
        <v>0.39931589159152425</v>
      </c>
      <c r="J259" s="355">
        <v>4.6107445434310876E-2</v>
      </c>
      <c r="K259" s="355">
        <v>0.38924008608212501</v>
      </c>
      <c r="L259" s="355">
        <v>0.2144798814764049</v>
      </c>
      <c r="M259" s="355">
        <v>0.92777271652739246</v>
      </c>
      <c r="N259" s="355">
        <v>0</v>
      </c>
      <c r="O259" s="355">
        <v>0.29503058249151015</v>
      </c>
      <c r="P259" s="355">
        <v>2.1447636479769345</v>
      </c>
      <c r="Q259" s="355">
        <v>0.14347068439185409</v>
      </c>
      <c r="R259" s="355">
        <v>1.8746505770942612E-2</v>
      </c>
      <c r="S259" s="355">
        <v>1.8443873211003558E-3</v>
      </c>
      <c r="T259" s="355">
        <v>6.7277089105257388E-3</v>
      </c>
      <c r="U259" s="355">
        <v>1.8090782156752862E-4</v>
      </c>
      <c r="V259" s="355">
        <v>0</v>
      </c>
      <c r="W259" s="899"/>
      <c r="X259" s="355">
        <f t="shared" si="51"/>
        <v>0.03</v>
      </c>
      <c r="Y259" s="355">
        <f t="shared" si="52"/>
        <v>0.02</v>
      </c>
      <c r="Z259" s="355">
        <f t="shared" si="53"/>
        <v>0.01</v>
      </c>
      <c r="AA259" s="355">
        <f t="shared" si="54"/>
        <v>0.4</v>
      </c>
      <c r="AB259" s="355">
        <f t="shared" si="55"/>
        <v>0.05</v>
      </c>
      <c r="AC259" s="355">
        <f t="shared" si="56"/>
        <v>0.39</v>
      </c>
      <c r="AD259" s="355">
        <f t="shared" si="57"/>
        <v>0.21</v>
      </c>
      <c r="AE259" s="355">
        <f t="shared" si="58"/>
        <v>0.93</v>
      </c>
      <c r="AF259" s="355" t="str">
        <f t="shared" si="59"/>
        <v>NC</v>
      </c>
      <c r="AG259" s="355">
        <f t="shared" si="60"/>
        <v>0.3</v>
      </c>
      <c r="AH259" s="355">
        <f t="shared" si="61"/>
        <v>2.14</v>
      </c>
      <c r="AI259" s="355">
        <f t="shared" si="62"/>
        <v>0.14000000000000001</v>
      </c>
      <c r="AJ259" s="355">
        <f t="shared" si="63"/>
        <v>0.02</v>
      </c>
      <c r="AK259" s="355">
        <f t="shared" si="64"/>
        <v>0.01</v>
      </c>
      <c r="AL259" s="355">
        <f t="shared" si="65"/>
        <v>0.01</v>
      </c>
      <c r="AM259" s="355">
        <f t="shared" si="66"/>
        <v>0.01</v>
      </c>
      <c r="AN259" s="355" t="str">
        <f t="shared" si="67"/>
        <v>NC</v>
      </c>
    </row>
    <row r="260" spans="1:40" x14ac:dyDescent="0.3">
      <c r="A260" s="351">
        <v>435</v>
      </c>
      <c r="B260" s="352" t="s">
        <v>923</v>
      </c>
      <c r="C260" s="352" t="s">
        <v>245</v>
      </c>
      <c r="D260" s="351" t="s">
        <v>1472</v>
      </c>
      <c r="E260" s="355" t="s">
        <v>925</v>
      </c>
      <c r="F260" s="355">
        <v>0.5289620393877309</v>
      </c>
      <c r="G260" s="355">
        <v>0.3649433184748137</v>
      </c>
      <c r="H260" s="355">
        <v>0.15532991352799899</v>
      </c>
      <c r="I260" s="355">
        <v>6.2066245799313187</v>
      </c>
      <c r="J260" s="355">
        <v>1.9002639901602159</v>
      </c>
      <c r="K260" s="355">
        <v>6.0500148795560182</v>
      </c>
      <c r="L260" s="355">
        <v>14.498597644978197</v>
      </c>
      <c r="M260" s="355">
        <v>11.756203390530523</v>
      </c>
      <c r="N260" s="355">
        <v>13.137824358915378</v>
      </c>
      <c r="O260" s="355">
        <v>19.501783193768198</v>
      </c>
      <c r="P260" s="355">
        <v>4.8079143645661198</v>
      </c>
      <c r="Q260" s="355">
        <v>2.229985570313703</v>
      </c>
      <c r="R260" s="355">
        <v>0.29137964693070179</v>
      </c>
      <c r="S260" s="355">
        <v>2.8667578533952156E-2</v>
      </c>
      <c r="T260" s="355">
        <v>6.708422811648906</v>
      </c>
      <c r="U260" s="355">
        <v>2.8118764008306374E-3</v>
      </c>
      <c r="V260" s="355">
        <v>0</v>
      </c>
      <c r="W260" s="899"/>
      <c r="X260" s="355">
        <f t="shared" si="51"/>
        <v>0.53</v>
      </c>
      <c r="Y260" s="355">
        <f t="shared" si="52"/>
        <v>0.36</v>
      </c>
      <c r="Z260" s="355">
        <f t="shared" si="53"/>
        <v>0.16</v>
      </c>
      <c r="AA260" s="355">
        <f t="shared" si="54"/>
        <v>6.21</v>
      </c>
      <c r="AB260" s="355">
        <f t="shared" si="55"/>
        <v>1.9</v>
      </c>
      <c r="AC260" s="355">
        <f t="shared" si="56"/>
        <v>6.05</v>
      </c>
      <c r="AD260" s="355">
        <f t="shared" si="57"/>
        <v>14.5</v>
      </c>
      <c r="AE260" s="355">
        <f t="shared" si="58"/>
        <v>11.76</v>
      </c>
      <c r="AF260" s="355">
        <f t="shared" si="59"/>
        <v>13.14</v>
      </c>
      <c r="AG260" s="355">
        <f t="shared" si="60"/>
        <v>19.5</v>
      </c>
      <c r="AH260" s="355">
        <f t="shared" si="61"/>
        <v>4.8099999999999996</v>
      </c>
      <c r="AI260" s="355">
        <f t="shared" si="62"/>
        <v>2.23</v>
      </c>
      <c r="AJ260" s="355">
        <f t="shared" si="63"/>
        <v>0.28999999999999998</v>
      </c>
      <c r="AK260" s="355">
        <f t="shared" si="64"/>
        <v>0.03</v>
      </c>
      <c r="AL260" s="355">
        <f t="shared" si="65"/>
        <v>6.71</v>
      </c>
      <c r="AM260" s="355">
        <f t="shared" si="66"/>
        <v>0.01</v>
      </c>
      <c r="AN260" s="355" t="str">
        <f t="shared" si="67"/>
        <v>NC</v>
      </c>
    </row>
    <row r="261" spans="1:40" x14ac:dyDescent="0.3">
      <c r="A261" s="351">
        <v>437</v>
      </c>
      <c r="B261" s="352" t="s">
        <v>923</v>
      </c>
      <c r="C261" s="352" t="s">
        <v>3390</v>
      </c>
      <c r="D261" s="351" t="s">
        <v>3579</v>
      </c>
      <c r="E261" s="355" t="s">
        <v>925</v>
      </c>
      <c r="F261" s="355">
        <v>0.15147850479887856</v>
      </c>
      <c r="G261" s="355">
        <v>0.26845661047080954</v>
      </c>
      <c r="H261" s="355">
        <v>0.16621355581803968</v>
      </c>
      <c r="I261" s="355">
        <v>0.40348565324965646</v>
      </c>
      <c r="J261" s="355">
        <v>0</v>
      </c>
      <c r="K261" s="355">
        <v>0.19463346410065452</v>
      </c>
      <c r="L261" s="355">
        <v>0</v>
      </c>
      <c r="M261" s="355">
        <v>0</v>
      </c>
      <c r="N261" s="355">
        <v>0</v>
      </c>
      <c r="O261" s="355">
        <v>2.2323997684230945</v>
      </c>
      <c r="P261" s="355">
        <v>0</v>
      </c>
      <c r="Q261" s="355">
        <v>0.28646776479774444</v>
      </c>
      <c r="R261" s="355">
        <v>0.25946299840628323</v>
      </c>
      <c r="S261" s="355">
        <v>0.18746385116314174</v>
      </c>
      <c r="T261" s="355">
        <v>0</v>
      </c>
      <c r="U261" s="355">
        <v>0.17539150283955335</v>
      </c>
      <c r="V261" s="355">
        <v>0.35039400638839457</v>
      </c>
      <c r="W261" s="899"/>
      <c r="X261" s="355">
        <f t="shared" si="51"/>
        <v>0.15</v>
      </c>
      <c r="Y261" s="355">
        <f t="shared" si="52"/>
        <v>0.27</v>
      </c>
      <c r="Z261" s="355">
        <f t="shared" si="53"/>
        <v>0.17</v>
      </c>
      <c r="AA261" s="355">
        <f t="shared" si="54"/>
        <v>0.4</v>
      </c>
      <c r="AB261" s="355" t="str">
        <f t="shared" si="55"/>
        <v>NC</v>
      </c>
      <c r="AC261" s="355">
        <f t="shared" si="56"/>
        <v>0.19</v>
      </c>
      <c r="AD261" s="355" t="str">
        <f t="shared" si="57"/>
        <v>NC</v>
      </c>
      <c r="AE261" s="355" t="str">
        <f t="shared" si="58"/>
        <v>NC</v>
      </c>
      <c r="AF261" s="355" t="str">
        <f t="shared" si="59"/>
        <v>NC</v>
      </c>
      <c r="AG261" s="355">
        <f t="shared" si="60"/>
        <v>2.23</v>
      </c>
      <c r="AH261" s="355" t="str">
        <f t="shared" si="61"/>
        <v>NC</v>
      </c>
      <c r="AI261" s="355">
        <f t="shared" si="62"/>
        <v>0.28999999999999998</v>
      </c>
      <c r="AJ261" s="355">
        <f t="shared" si="63"/>
        <v>0.26</v>
      </c>
      <c r="AK261" s="355">
        <f t="shared" si="64"/>
        <v>0.19</v>
      </c>
      <c r="AL261" s="355" t="str">
        <f t="shared" si="65"/>
        <v>NC</v>
      </c>
      <c r="AM261" s="355">
        <f t="shared" si="66"/>
        <v>0.18</v>
      </c>
      <c r="AN261" s="355">
        <f t="shared" si="67"/>
        <v>0.35</v>
      </c>
    </row>
    <row r="262" spans="1:40" x14ac:dyDescent="0.3">
      <c r="A262" s="351">
        <v>439</v>
      </c>
      <c r="B262" s="352" t="s">
        <v>923</v>
      </c>
      <c r="C262" s="352" t="s">
        <v>1270</v>
      </c>
      <c r="D262" s="351" t="s">
        <v>1473</v>
      </c>
      <c r="E262" s="355" t="s">
        <v>925</v>
      </c>
      <c r="F262" s="355">
        <v>2.3200752186530713E-4</v>
      </c>
      <c r="G262" s="355">
        <v>4.1117353915255764E-4</v>
      </c>
      <c r="H262" s="355">
        <v>2.5457602210270677E-4</v>
      </c>
      <c r="I262" s="355">
        <v>6.179867344409544E-4</v>
      </c>
      <c r="J262" s="355">
        <v>0</v>
      </c>
      <c r="K262" s="355">
        <v>2.9810452471793462E-4</v>
      </c>
      <c r="L262" s="355">
        <v>3.1189809523650596E-3</v>
      </c>
      <c r="M262" s="355">
        <v>0</v>
      </c>
      <c r="N262" s="355">
        <v>0</v>
      </c>
      <c r="O262" s="355">
        <v>0</v>
      </c>
      <c r="P262" s="355">
        <v>0</v>
      </c>
      <c r="Q262" s="355">
        <v>4.3875978504846178E-4</v>
      </c>
      <c r="R262" s="355">
        <v>3.9739874219057888E-4</v>
      </c>
      <c r="S262" s="355">
        <v>2.8712340147160783E-4</v>
      </c>
      <c r="T262" s="355">
        <v>0</v>
      </c>
      <c r="U262" s="355">
        <v>2.6863315018896332E-4</v>
      </c>
      <c r="V262" s="355">
        <v>5.3667050124744725E-4</v>
      </c>
      <c r="W262" s="899"/>
      <c r="X262" s="355">
        <f t="shared" ref="X262:X325" si="68">IF(F262="-","-",IF(F262="NC","NC",IF(F262=0,"NC",IF(F262&lt;0.01,0.01,ROUND(F262,2)))))</f>
        <v>0.01</v>
      </c>
      <c r="Y262" s="355">
        <f t="shared" ref="Y262:Y325" si="69">IF(G262="-","-",IF(G262="NC","NC",IF(G262=0,"NC",IF(G262&lt;0.01,0.01,ROUND(G262,2)))))</f>
        <v>0.01</v>
      </c>
      <c r="Z262" s="355">
        <f t="shared" ref="Z262:Z325" si="70">IF(H262="-","-",IF(H262="NC","NC",IF(H262=0,"NC",IF(H262&lt;0.01,0.01,ROUND(H262,2)))))</f>
        <v>0.01</v>
      </c>
      <c r="AA262" s="355">
        <f t="shared" ref="AA262:AA325" si="71">IF(I262="-","-",IF(I262="NC","NC",IF(I262=0,"NC",IF(I262&lt;0.01,0.01,ROUND(I262,2)))))</f>
        <v>0.01</v>
      </c>
      <c r="AB262" s="355" t="str">
        <f t="shared" ref="AB262:AB325" si="72">IF(J262="-","-",IF(J262="NC","NC",IF(J262=0,"NC",IF(J262&lt;0.01,0.01,ROUND(J262,2)))))</f>
        <v>NC</v>
      </c>
      <c r="AC262" s="355">
        <f t="shared" ref="AC262:AC325" si="73">IF(K262="-","-",IF(K262="NC","NC",IF(K262=0,"NC",IF(K262&lt;0.01,0.01,ROUND(K262,2)))))</f>
        <v>0.01</v>
      </c>
      <c r="AD262" s="355">
        <f t="shared" ref="AD262:AD325" si="74">IF(L262="-","-",IF(L262="NC","NC",IF(L262=0,"NC",IF(L262&lt;0.01,0.01,ROUND(L262,2)))))</f>
        <v>0.01</v>
      </c>
      <c r="AE262" s="355" t="str">
        <f t="shared" ref="AE262:AE325" si="75">IF(M262="-","-",IF(M262="NC","NC",IF(M262=0,"NC",IF(M262&lt;0.01,0.01,ROUND(M262,2)))))</f>
        <v>NC</v>
      </c>
      <c r="AF262" s="355" t="str">
        <f t="shared" ref="AF262:AF325" si="76">IF(N262="-","-",IF(N262="NC","NC",IF(N262=0,"NC",IF(N262&lt;0.01,0.01,ROUND(N262,2)))))</f>
        <v>NC</v>
      </c>
      <c r="AG262" s="355" t="str">
        <f t="shared" ref="AG262:AG325" si="77">IF(O262="-","-",IF(O262="NC","NC",IF(O262=0,"NC",IF(O262&lt;0.01,0.01,ROUND(O262,2)))))</f>
        <v>NC</v>
      </c>
      <c r="AH262" s="355" t="str">
        <f t="shared" ref="AH262:AH325" si="78">IF(P262="-","-",IF(P262="NC","NC",IF(P262=0,"NC",IF(P262&lt;0.01,0.01,ROUND(P262,2)))))</f>
        <v>NC</v>
      </c>
      <c r="AI262" s="355">
        <f t="shared" ref="AI262:AI325" si="79">IF(Q262="-","-",IF(Q262="NC","NC",IF(Q262=0,"NC",IF(Q262&lt;0.01,0.01,ROUND(Q262,2)))))</f>
        <v>0.01</v>
      </c>
      <c r="AJ262" s="355">
        <f t="shared" ref="AJ262:AJ325" si="80">IF(R262="-","-",IF(R262="NC","NC",IF(R262=0,"NC",IF(R262&lt;0.01,0.01,ROUND(R262,2)))))</f>
        <v>0.01</v>
      </c>
      <c r="AK262" s="355">
        <f t="shared" ref="AK262:AK325" si="81">IF(S262="-","-",IF(S262="NC","NC",IF(S262=0,"NC",IF(S262&lt;0.01,0.01,ROUND(S262,2)))))</f>
        <v>0.01</v>
      </c>
      <c r="AL262" s="355" t="str">
        <f t="shared" ref="AL262:AL325" si="82">IF(T262="-","-",IF(T262="NC","NC",IF(T262=0,"NC",IF(T262&lt;0.01,0.01,ROUND(T262,2)))))</f>
        <v>NC</v>
      </c>
      <c r="AM262" s="355">
        <f t="shared" ref="AM262:AM325" si="83">IF(U262="-","-",IF(U262="NC","NC",IF(U262=0,"NC",IF(U262&lt;0.01,0.01,ROUND(U262,2)))))</f>
        <v>0.01</v>
      </c>
      <c r="AN262" s="355">
        <f t="shared" ref="AN262:AN325" si="84">IF(V262="-","-",IF(V262="NC","NC",IF(V262=0,"NC",IF(V262&lt;0.01,0.01,ROUND(V262,2)))))</f>
        <v>0.01</v>
      </c>
    </row>
    <row r="263" spans="1:40" x14ac:dyDescent="0.3">
      <c r="A263" s="165">
        <v>442</v>
      </c>
      <c r="B263" s="166" t="s">
        <v>923</v>
      </c>
      <c r="C263" s="293" t="s">
        <v>432</v>
      </c>
      <c r="D263" s="187" t="s">
        <v>1475</v>
      </c>
      <c r="E263" s="170" t="s">
        <v>925</v>
      </c>
      <c r="F263" s="170">
        <v>0.7370223847671652</v>
      </c>
      <c r="G263" s="170">
        <v>0.22217824521649188</v>
      </c>
      <c r="H263" s="170">
        <v>1.5470747919640815E-2</v>
      </c>
      <c r="I263" s="170">
        <v>0.91048270559857636</v>
      </c>
      <c r="J263" s="170">
        <v>3.8955234374878571E-2</v>
      </c>
      <c r="K263" s="170">
        <v>2.9205912916719905</v>
      </c>
      <c r="L263" s="170">
        <v>2.2032718978133481</v>
      </c>
      <c r="M263" s="170">
        <v>1.755109763025541</v>
      </c>
      <c r="N263" s="170">
        <v>13.376128142019651</v>
      </c>
      <c r="O263" s="170">
        <v>2.9412479042983914</v>
      </c>
      <c r="P263" s="170">
        <v>5.5313157110395155</v>
      </c>
      <c r="Q263" s="170">
        <v>1.6312517427170575E-2</v>
      </c>
      <c r="R263" s="170">
        <v>0.16644106377847287</v>
      </c>
      <c r="S263" s="170">
        <v>2.6273789476371205E-4</v>
      </c>
      <c r="T263" s="170">
        <v>0.81291536391411645</v>
      </c>
      <c r="U263" s="170">
        <v>6.818955875910716E-5</v>
      </c>
      <c r="V263" s="170">
        <v>0</v>
      </c>
      <c r="W263" s="899"/>
      <c r="X263" s="170">
        <f t="shared" si="68"/>
        <v>0.74</v>
      </c>
      <c r="Y263" s="170">
        <f t="shared" si="69"/>
        <v>0.22</v>
      </c>
      <c r="Z263" s="170">
        <f t="shared" si="70"/>
        <v>0.02</v>
      </c>
      <c r="AA263" s="170">
        <f t="shared" si="71"/>
        <v>0.91</v>
      </c>
      <c r="AB263" s="170">
        <f t="shared" si="72"/>
        <v>0.04</v>
      </c>
      <c r="AC263" s="170">
        <f t="shared" si="73"/>
        <v>2.92</v>
      </c>
      <c r="AD263" s="170">
        <f t="shared" si="74"/>
        <v>2.2000000000000002</v>
      </c>
      <c r="AE263" s="170">
        <f t="shared" si="75"/>
        <v>1.76</v>
      </c>
      <c r="AF263" s="170">
        <f t="shared" si="76"/>
        <v>13.38</v>
      </c>
      <c r="AG263" s="170">
        <f t="shared" si="77"/>
        <v>2.94</v>
      </c>
      <c r="AH263" s="170">
        <f t="shared" si="78"/>
        <v>5.53</v>
      </c>
      <c r="AI263" s="170">
        <f t="shared" si="79"/>
        <v>0.02</v>
      </c>
      <c r="AJ263" s="170">
        <f t="shared" si="80"/>
        <v>0.17</v>
      </c>
      <c r="AK263" s="170">
        <f t="shared" si="81"/>
        <v>0.01</v>
      </c>
      <c r="AL263" s="170">
        <f t="shared" si="82"/>
        <v>0.81</v>
      </c>
      <c r="AM263" s="170">
        <f t="shared" si="83"/>
        <v>0.01</v>
      </c>
      <c r="AN263" s="170" t="str">
        <f t="shared" si="84"/>
        <v>NC</v>
      </c>
    </row>
    <row r="264" spans="1:40" ht="26" x14ac:dyDescent="0.3">
      <c r="A264" s="351">
        <v>443</v>
      </c>
      <c r="B264" s="352" t="s">
        <v>923</v>
      </c>
      <c r="C264" s="352" t="s">
        <v>1267</v>
      </c>
      <c r="D264" s="351" t="s">
        <v>3392</v>
      </c>
      <c r="E264" s="355" t="s">
        <v>925</v>
      </c>
      <c r="F264" s="355">
        <v>1.3838934134109351E-2</v>
      </c>
      <c r="G264" s="355">
        <v>2.452594416022575E-2</v>
      </c>
      <c r="H264" s="355">
        <v>1.5185114575932811E-2</v>
      </c>
      <c r="I264" s="355">
        <v>3.6862070871334737E-2</v>
      </c>
      <c r="J264" s="355">
        <v>0.1625482508978989</v>
      </c>
      <c r="K264" s="355">
        <v>1.7781530742983907E-2</v>
      </c>
      <c r="L264" s="355">
        <v>0</v>
      </c>
      <c r="M264" s="355">
        <v>0</v>
      </c>
      <c r="N264" s="355">
        <v>0</v>
      </c>
      <c r="O264" s="355">
        <v>0</v>
      </c>
      <c r="P264" s="355">
        <v>0</v>
      </c>
      <c r="Q264" s="355">
        <v>2.6171426327749599E-2</v>
      </c>
      <c r="R264" s="355">
        <v>2.3704296196681605E-2</v>
      </c>
      <c r="S264" s="355">
        <v>1.7126521629043722E-2</v>
      </c>
      <c r="T264" s="355">
        <v>0</v>
      </c>
      <c r="U264" s="355">
        <v>1.6023603208268539E-2</v>
      </c>
      <c r="V264" s="355">
        <v>3.2011667806161118E-2</v>
      </c>
      <c r="W264" s="899"/>
      <c r="X264" s="355">
        <f t="shared" si="68"/>
        <v>0.01</v>
      </c>
      <c r="Y264" s="355">
        <f t="shared" si="69"/>
        <v>0.02</v>
      </c>
      <c r="Z264" s="355">
        <f t="shared" si="70"/>
        <v>0.02</v>
      </c>
      <c r="AA264" s="355">
        <f t="shared" si="71"/>
        <v>0.04</v>
      </c>
      <c r="AB264" s="355">
        <f t="shared" si="72"/>
        <v>0.16</v>
      </c>
      <c r="AC264" s="355">
        <f t="shared" si="73"/>
        <v>0.02</v>
      </c>
      <c r="AD264" s="355" t="str">
        <f t="shared" si="74"/>
        <v>NC</v>
      </c>
      <c r="AE264" s="355" t="str">
        <f t="shared" si="75"/>
        <v>NC</v>
      </c>
      <c r="AF264" s="355" t="str">
        <f t="shared" si="76"/>
        <v>NC</v>
      </c>
      <c r="AG264" s="355" t="str">
        <f t="shared" si="77"/>
        <v>NC</v>
      </c>
      <c r="AH264" s="355" t="str">
        <f t="shared" si="78"/>
        <v>NC</v>
      </c>
      <c r="AI264" s="355">
        <f t="shared" si="79"/>
        <v>0.03</v>
      </c>
      <c r="AJ264" s="355">
        <f t="shared" si="80"/>
        <v>0.02</v>
      </c>
      <c r="AK264" s="355">
        <f t="shared" si="81"/>
        <v>0.02</v>
      </c>
      <c r="AL264" s="355" t="str">
        <f t="shared" si="82"/>
        <v>NC</v>
      </c>
      <c r="AM264" s="355">
        <f t="shared" si="83"/>
        <v>0.02</v>
      </c>
      <c r="AN264" s="355">
        <f t="shared" si="84"/>
        <v>0.03</v>
      </c>
    </row>
    <row r="265" spans="1:40" x14ac:dyDescent="0.3">
      <c r="A265" s="138">
        <v>445</v>
      </c>
      <c r="B265" s="138" t="s">
        <v>923</v>
      </c>
      <c r="C265" s="172" t="s">
        <v>3393</v>
      </c>
      <c r="D265" s="138" t="s">
        <v>3394</v>
      </c>
      <c r="E265" s="244" t="s">
        <v>275</v>
      </c>
      <c r="F265" s="244" t="s">
        <v>275</v>
      </c>
      <c r="G265" s="244" t="s">
        <v>275</v>
      </c>
      <c r="H265" s="244" t="s">
        <v>275</v>
      </c>
      <c r="I265" s="244" t="s">
        <v>275</v>
      </c>
      <c r="J265" s="244" t="s">
        <v>275</v>
      </c>
      <c r="K265" s="244" t="s">
        <v>275</v>
      </c>
      <c r="L265" s="244" t="s">
        <v>275</v>
      </c>
      <c r="M265" s="244" t="s">
        <v>275</v>
      </c>
      <c r="N265" s="244" t="s">
        <v>275</v>
      </c>
      <c r="O265" s="244" t="s">
        <v>275</v>
      </c>
      <c r="P265" s="244" t="s">
        <v>275</v>
      </c>
      <c r="Q265" s="244" t="s">
        <v>275</v>
      </c>
      <c r="R265" s="244" t="s">
        <v>275</v>
      </c>
      <c r="S265" s="244" t="s">
        <v>275</v>
      </c>
      <c r="T265" s="244" t="s">
        <v>275</v>
      </c>
      <c r="U265" s="244" t="s">
        <v>275</v>
      </c>
      <c r="V265" s="244" t="s">
        <v>275</v>
      </c>
      <c r="W265" s="899"/>
      <c r="X265" s="244" t="str">
        <f t="shared" si="68"/>
        <v>-</v>
      </c>
      <c r="Y265" s="244" t="str">
        <f t="shared" si="69"/>
        <v>-</v>
      </c>
      <c r="Z265" s="244" t="str">
        <f t="shared" si="70"/>
        <v>-</v>
      </c>
      <c r="AA265" s="244" t="str">
        <f t="shared" si="71"/>
        <v>-</v>
      </c>
      <c r="AB265" s="244" t="str">
        <f t="shared" si="72"/>
        <v>-</v>
      </c>
      <c r="AC265" s="244" t="str">
        <f t="shared" si="73"/>
        <v>-</v>
      </c>
      <c r="AD265" s="244" t="str">
        <f t="shared" si="74"/>
        <v>-</v>
      </c>
      <c r="AE265" s="244" t="str">
        <f t="shared" si="75"/>
        <v>-</v>
      </c>
      <c r="AF265" s="244" t="str">
        <f t="shared" si="76"/>
        <v>-</v>
      </c>
      <c r="AG265" s="244" t="str">
        <f t="shared" si="77"/>
        <v>-</v>
      </c>
      <c r="AH265" s="244" t="str">
        <f t="shared" si="78"/>
        <v>-</v>
      </c>
      <c r="AI265" s="244" t="str">
        <f t="shared" si="79"/>
        <v>-</v>
      </c>
      <c r="AJ265" s="244" t="str">
        <f t="shared" si="80"/>
        <v>-</v>
      </c>
      <c r="AK265" s="244" t="str">
        <f t="shared" si="81"/>
        <v>-</v>
      </c>
      <c r="AL265" s="244" t="str">
        <f t="shared" si="82"/>
        <v>-</v>
      </c>
      <c r="AM265" s="244" t="str">
        <f t="shared" si="83"/>
        <v>-</v>
      </c>
      <c r="AN265" s="244" t="str">
        <f t="shared" si="84"/>
        <v>-</v>
      </c>
    </row>
    <row r="266" spans="1:40" ht="26" x14ac:dyDescent="0.3">
      <c r="A266" s="145">
        <v>446</v>
      </c>
      <c r="B266" s="146" t="s">
        <v>923</v>
      </c>
      <c r="C266" s="146" t="s">
        <v>1246</v>
      </c>
      <c r="D266" s="145" t="s">
        <v>3580</v>
      </c>
      <c r="E266" s="150" t="s">
        <v>925</v>
      </c>
      <c r="F266" s="150">
        <v>2.6270722831335966</v>
      </c>
      <c r="G266" s="150">
        <v>9.2709340855350941</v>
      </c>
      <c r="H266" s="150">
        <v>1.8610484823630766</v>
      </c>
      <c r="I266" s="150">
        <v>5.8243550730847993</v>
      </c>
      <c r="J266" s="150">
        <v>19.5269572362091</v>
      </c>
      <c r="K266" s="150">
        <v>4.8960388667828214</v>
      </c>
      <c r="L266" s="150">
        <v>0.10383938608154394</v>
      </c>
      <c r="M266" s="150">
        <v>0</v>
      </c>
      <c r="N266" s="150">
        <v>26.78177356775419</v>
      </c>
      <c r="O266" s="150">
        <v>4.9960325911167676</v>
      </c>
      <c r="P266" s="150">
        <v>0.58428222249868211</v>
      </c>
      <c r="Q266" s="150">
        <v>5.6802683170891601</v>
      </c>
      <c r="R266" s="150">
        <v>3.5809922669968515</v>
      </c>
      <c r="S266" s="150">
        <v>2.6408978822746305</v>
      </c>
      <c r="T266" s="150">
        <v>0</v>
      </c>
      <c r="U266" s="150">
        <v>1.8308006150070126</v>
      </c>
      <c r="V266" s="150">
        <v>3.651793706062231</v>
      </c>
      <c r="W266" s="899"/>
      <c r="X266" s="150">
        <f t="shared" si="68"/>
        <v>2.63</v>
      </c>
      <c r="Y266" s="150">
        <f t="shared" si="69"/>
        <v>9.27</v>
      </c>
      <c r="Z266" s="150">
        <f t="shared" si="70"/>
        <v>1.86</v>
      </c>
      <c r="AA266" s="150">
        <f t="shared" si="71"/>
        <v>5.82</v>
      </c>
      <c r="AB266" s="150">
        <f t="shared" si="72"/>
        <v>19.53</v>
      </c>
      <c r="AC266" s="150">
        <f t="shared" si="73"/>
        <v>4.9000000000000004</v>
      </c>
      <c r="AD266" s="150">
        <f t="shared" si="74"/>
        <v>0.1</v>
      </c>
      <c r="AE266" s="150" t="str">
        <f t="shared" si="75"/>
        <v>NC</v>
      </c>
      <c r="AF266" s="150">
        <f t="shared" si="76"/>
        <v>26.78</v>
      </c>
      <c r="AG266" s="150">
        <f t="shared" si="77"/>
        <v>5</v>
      </c>
      <c r="AH266" s="150">
        <f t="shared" si="78"/>
        <v>0.57999999999999996</v>
      </c>
      <c r="AI266" s="150">
        <f t="shared" si="79"/>
        <v>5.68</v>
      </c>
      <c r="AJ266" s="150">
        <f t="shared" si="80"/>
        <v>3.58</v>
      </c>
      <c r="AK266" s="150">
        <f t="shared" si="81"/>
        <v>2.64</v>
      </c>
      <c r="AL266" s="150" t="str">
        <f t="shared" si="82"/>
        <v>NC</v>
      </c>
      <c r="AM266" s="150">
        <f t="shared" si="83"/>
        <v>1.83</v>
      </c>
      <c r="AN266" s="150">
        <f t="shared" si="84"/>
        <v>3.65</v>
      </c>
    </row>
    <row r="267" spans="1:40" ht="26" x14ac:dyDescent="0.3">
      <c r="A267" s="351">
        <v>447</v>
      </c>
      <c r="B267" s="352" t="s">
        <v>923</v>
      </c>
      <c r="C267" s="352" t="s">
        <v>3581</v>
      </c>
      <c r="D267" s="351" t="s">
        <v>3395</v>
      </c>
      <c r="E267" s="355" t="s">
        <v>925</v>
      </c>
      <c r="F267" s="355">
        <v>0.42255657532137669</v>
      </c>
      <c r="G267" s="355">
        <v>8.1762053575758512E-2</v>
      </c>
      <c r="H267" s="355">
        <v>2.0152111207290477E-3</v>
      </c>
      <c r="I267" s="355">
        <v>0.59564352751513139</v>
      </c>
      <c r="J267" s="355">
        <v>0</v>
      </c>
      <c r="K267" s="355">
        <v>0.52044562194952004</v>
      </c>
      <c r="L267" s="355">
        <v>0</v>
      </c>
      <c r="M267" s="355">
        <v>0</v>
      </c>
      <c r="N267" s="355">
        <v>9.0341965796647692</v>
      </c>
      <c r="O267" s="355">
        <v>0</v>
      </c>
      <c r="P267" s="355">
        <v>0</v>
      </c>
      <c r="Q267" s="355">
        <v>0.12434920328091417</v>
      </c>
      <c r="R267" s="355">
        <v>3.6594828390957082E-3</v>
      </c>
      <c r="S267" s="355">
        <v>2.6912179832255185E-3</v>
      </c>
      <c r="T267" s="355">
        <v>0</v>
      </c>
      <c r="U267" s="355">
        <v>2.1947645294638028E-3</v>
      </c>
      <c r="V267" s="355">
        <v>0</v>
      </c>
      <c r="W267" s="899"/>
      <c r="X267" s="355">
        <f t="shared" si="68"/>
        <v>0.42</v>
      </c>
      <c r="Y267" s="355">
        <f t="shared" si="69"/>
        <v>0.08</v>
      </c>
      <c r="Z267" s="355">
        <f t="shared" si="70"/>
        <v>0.01</v>
      </c>
      <c r="AA267" s="355">
        <f t="shared" si="71"/>
        <v>0.6</v>
      </c>
      <c r="AB267" s="355" t="str">
        <f t="shared" si="72"/>
        <v>NC</v>
      </c>
      <c r="AC267" s="355">
        <f t="shared" si="73"/>
        <v>0.52</v>
      </c>
      <c r="AD267" s="355" t="str">
        <f t="shared" si="74"/>
        <v>NC</v>
      </c>
      <c r="AE267" s="355" t="str">
        <f t="shared" si="75"/>
        <v>NC</v>
      </c>
      <c r="AF267" s="355">
        <f t="shared" si="76"/>
        <v>9.0299999999999994</v>
      </c>
      <c r="AG267" s="355" t="str">
        <f t="shared" si="77"/>
        <v>NC</v>
      </c>
      <c r="AH267" s="355" t="str">
        <f t="shared" si="78"/>
        <v>NC</v>
      </c>
      <c r="AI267" s="355">
        <f t="shared" si="79"/>
        <v>0.12</v>
      </c>
      <c r="AJ267" s="355">
        <f t="shared" si="80"/>
        <v>0.01</v>
      </c>
      <c r="AK267" s="355">
        <f t="shared" si="81"/>
        <v>0.01</v>
      </c>
      <c r="AL267" s="355" t="str">
        <f t="shared" si="82"/>
        <v>NC</v>
      </c>
      <c r="AM267" s="355">
        <f t="shared" si="83"/>
        <v>0.01</v>
      </c>
      <c r="AN267" s="355" t="str">
        <f t="shared" si="84"/>
        <v>NC</v>
      </c>
    </row>
    <row r="268" spans="1:40" x14ac:dyDescent="0.3">
      <c r="A268" s="351">
        <v>450</v>
      </c>
      <c r="B268" s="352" t="s">
        <v>923</v>
      </c>
      <c r="C268" s="352" t="s">
        <v>1254</v>
      </c>
      <c r="D268" s="351" t="s">
        <v>3583</v>
      </c>
      <c r="E268" s="355" t="s">
        <v>925</v>
      </c>
      <c r="F268" s="355">
        <v>5.526458969857441E-2</v>
      </c>
      <c r="G268" s="355">
        <v>9.7942242361301293E-2</v>
      </c>
      <c r="H268" s="355">
        <v>6.0640445169571427E-2</v>
      </c>
      <c r="I268" s="355">
        <v>0.14720550025041318</v>
      </c>
      <c r="J268" s="355">
        <v>0</v>
      </c>
      <c r="K268" s="355">
        <v>7.1009009162166722E-2</v>
      </c>
      <c r="L268" s="355">
        <v>0.10383938608154394</v>
      </c>
      <c r="M268" s="355">
        <v>0</v>
      </c>
      <c r="N268" s="355">
        <v>1.2748968289679681</v>
      </c>
      <c r="O268" s="355">
        <v>0.12500442340674028</v>
      </c>
      <c r="P268" s="355">
        <v>0.20807147937952503</v>
      </c>
      <c r="Q268" s="355">
        <v>0.1045133334556935</v>
      </c>
      <c r="R268" s="355">
        <v>9.4661062095400789E-2</v>
      </c>
      <c r="S268" s="355">
        <v>6.8393286767657269E-2</v>
      </c>
      <c r="T268" s="355">
        <v>0</v>
      </c>
      <c r="U268" s="355">
        <v>6.3988877193591254E-2</v>
      </c>
      <c r="V268" s="355">
        <v>0.12783583401225679</v>
      </c>
      <c r="W268" s="899"/>
      <c r="X268" s="355">
        <f t="shared" si="68"/>
        <v>0.06</v>
      </c>
      <c r="Y268" s="355">
        <f t="shared" si="69"/>
        <v>0.1</v>
      </c>
      <c r="Z268" s="355">
        <f t="shared" si="70"/>
        <v>0.06</v>
      </c>
      <c r="AA268" s="355">
        <f t="shared" si="71"/>
        <v>0.15</v>
      </c>
      <c r="AB268" s="355" t="str">
        <f t="shared" si="72"/>
        <v>NC</v>
      </c>
      <c r="AC268" s="355">
        <f t="shared" si="73"/>
        <v>7.0000000000000007E-2</v>
      </c>
      <c r="AD268" s="355">
        <f t="shared" si="74"/>
        <v>0.1</v>
      </c>
      <c r="AE268" s="355" t="str">
        <f t="shared" si="75"/>
        <v>NC</v>
      </c>
      <c r="AF268" s="355">
        <f t="shared" si="76"/>
        <v>1.27</v>
      </c>
      <c r="AG268" s="355">
        <f t="shared" si="77"/>
        <v>0.13</v>
      </c>
      <c r="AH268" s="355">
        <f t="shared" si="78"/>
        <v>0.21</v>
      </c>
      <c r="AI268" s="355">
        <f t="shared" si="79"/>
        <v>0.1</v>
      </c>
      <c r="AJ268" s="355">
        <f t="shared" si="80"/>
        <v>0.09</v>
      </c>
      <c r="AK268" s="355">
        <f t="shared" si="81"/>
        <v>7.0000000000000007E-2</v>
      </c>
      <c r="AL268" s="355" t="str">
        <f t="shared" si="82"/>
        <v>NC</v>
      </c>
      <c r="AM268" s="355">
        <f t="shared" si="83"/>
        <v>0.06</v>
      </c>
      <c r="AN268" s="355">
        <f t="shared" si="84"/>
        <v>0.13</v>
      </c>
    </row>
    <row r="269" spans="1:40" x14ac:dyDescent="0.3">
      <c r="A269" s="351">
        <v>453</v>
      </c>
      <c r="B269" s="352" t="s">
        <v>923</v>
      </c>
      <c r="C269" s="352" t="s">
        <v>239</v>
      </c>
      <c r="D269" s="351" t="s">
        <v>3398</v>
      </c>
      <c r="E269" s="355" t="s">
        <v>925</v>
      </c>
      <c r="F269" s="355">
        <v>0.56522935976886979</v>
      </c>
      <c r="G269" s="355">
        <v>5.772603467284096</v>
      </c>
      <c r="H269" s="355">
        <v>0.11449020891342764</v>
      </c>
      <c r="I269" s="355">
        <v>0.9245073772721053</v>
      </c>
      <c r="J269" s="355">
        <v>5.2486200217130916</v>
      </c>
      <c r="K269" s="355">
        <v>2.1199122926219567</v>
      </c>
      <c r="L269" s="355">
        <v>0</v>
      </c>
      <c r="M269" s="355">
        <v>0</v>
      </c>
      <c r="N269" s="355">
        <v>14.538380851110512</v>
      </c>
      <c r="O269" s="355">
        <v>0</v>
      </c>
      <c r="P269" s="355">
        <v>0</v>
      </c>
      <c r="Q269" s="355">
        <v>2.3215340206468595</v>
      </c>
      <c r="R269" s="355">
        <v>0.78868531451563362</v>
      </c>
      <c r="S269" s="355">
        <v>0.6182043309234484</v>
      </c>
      <c r="T269" s="355">
        <v>0</v>
      </c>
      <c r="U269" s="355">
        <v>6.159138225249873E-4</v>
      </c>
      <c r="V269" s="355">
        <v>0</v>
      </c>
      <c r="W269" s="899"/>
      <c r="X269" s="355">
        <f t="shared" si="68"/>
        <v>0.56999999999999995</v>
      </c>
      <c r="Y269" s="355">
        <f t="shared" si="69"/>
        <v>5.77</v>
      </c>
      <c r="Z269" s="355">
        <f t="shared" si="70"/>
        <v>0.11</v>
      </c>
      <c r="AA269" s="355">
        <f t="shared" si="71"/>
        <v>0.92</v>
      </c>
      <c r="AB269" s="355">
        <f t="shared" si="72"/>
        <v>5.25</v>
      </c>
      <c r="AC269" s="355">
        <f t="shared" si="73"/>
        <v>2.12</v>
      </c>
      <c r="AD269" s="355" t="str">
        <f t="shared" si="74"/>
        <v>NC</v>
      </c>
      <c r="AE269" s="355" t="str">
        <f t="shared" si="75"/>
        <v>NC</v>
      </c>
      <c r="AF269" s="355">
        <f t="shared" si="76"/>
        <v>14.54</v>
      </c>
      <c r="AG269" s="355" t="str">
        <f t="shared" si="77"/>
        <v>NC</v>
      </c>
      <c r="AH269" s="355" t="str">
        <f t="shared" si="78"/>
        <v>NC</v>
      </c>
      <c r="AI269" s="355">
        <f t="shared" si="79"/>
        <v>2.3199999999999998</v>
      </c>
      <c r="AJ269" s="355">
        <f t="shared" si="80"/>
        <v>0.79</v>
      </c>
      <c r="AK269" s="355">
        <f t="shared" si="81"/>
        <v>0.62</v>
      </c>
      <c r="AL269" s="355" t="str">
        <f t="shared" si="82"/>
        <v>NC</v>
      </c>
      <c r="AM269" s="355">
        <f t="shared" si="83"/>
        <v>0.01</v>
      </c>
      <c r="AN269" s="355" t="str">
        <f t="shared" si="84"/>
        <v>NC</v>
      </c>
    </row>
    <row r="270" spans="1:40" ht="39" x14ac:dyDescent="0.3">
      <c r="A270" s="351">
        <v>457</v>
      </c>
      <c r="B270" s="352" t="s">
        <v>923</v>
      </c>
      <c r="C270" s="352" t="s">
        <v>247</v>
      </c>
      <c r="D270" s="351" t="s">
        <v>3584</v>
      </c>
      <c r="E270" s="355" t="s">
        <v>925</v>
      </c>
      <c r="F270" s="355">
        <v>3.0505649078035449E-2</v>
      </c>
      <c r="G270" s="355">
        <v>0.31154966138281964</v>
      </c>
      <c r="H270" s="355">
        <v>6.1790812448457421E-3</v>
      </c>
      <c r="I270" s="355">
        <v>4.9896023859500593E-2</v>
      </c>
      <c r="J270" s="355">
        <v>0.47207678224835892</v>
      </c>
      <c r="K270" s="355">
        <v>0.11441249354312237</v>
      </c>
      <c r="L270" s="355">
        <v>0</v>
      </c>
      <c r="M270" s="355">
        <v>0</v>
      </c>
      <c r="N270" s="355">
        <v>0</v>
      </c>
      <c r="O270" s="355">
        <v>0</v>
      </c>
      <c r="P270" s="355">
        <v>0</v>
      </c>
      <c r="Q270" s="355">
        <v>0.12529409686986723</v>
      </c>
      <c r="R270" s="355">
        <v>4.2565654139855982E-2</v>
      </c>
      <c r="S270" s="355">
        <v>3.3364728940096129E-2</v>
      </c>
      <c r="T270" s="355">
        <v>0</v>
      </c>
      <c r="U270" s="355">
        <v>3.3241109308160663E-5</v>
      </c>
      <c r="V270" s="355">
        <v>0</v>
      </c>
      <c r="W270" s="899"/>
      <c r="X270" s="355">
        <f t="shared" si="68"/>
        <v>0.03</v>
      </c>
      <c r="Y270" s="355">
        <f t="shared" si="69"/>
        <v>0.31</v>
      </c>
      <c r="Z270" s="355">
        <f t="shared" si="70"/>
        <v>0.01</v>
      </c>
      <c r="AA270" s="355">
        <f t="shared" si="71"/>
        <v>0.05</v>
      </c>
      <c r="AB270" s="355">
        <f t="shared" si="72"/>
        <v>0.47</v>
      </c>
      <c r="AC270" s="355">
        <f t="shared" si="73"/>
        <v>0.11</v>
      </c>
      <c r="AD270" s="355" t="str">
        <f t="shared" si="74"/>
        <v>NC</v>
      </c>
      <c r="AE270" s="355" t="str">
        <f t="shared" si="75"/>
        <v>NC</v>
      </c>
      <c r="AF270" s="355" t="str">
        <f t="shared" si="76"/>
        <v>NC</v>
      </c>
      <c r="AG270" s="355" t="str">
        <f t="shared" si="77"/>
        <v>NC</v>
      </c>
      <c r="AH270" s="355" t="str">
        <f t="shared" si="78"/>
        <v>NC</v>
      </c>
      <c r="AI270" s="355">
        <f t="shared" si="79"/>
        <v>0.13</v>
      </c>
      <c r="AJ270" s="355">
        <f t="shared" si="80"/>
        <v>0.04</v>
      </c>
      <c r="AK270" s="355">
        <f t="shared" si="81"/>
        <v>0.03</v>
      </c>
      <c r="AL270" s="355" t="str">
        <f t="shared" si="82"/>
        <v>NC</v>
      </c>
      <c r="AM270" s="355">
        <f t="shared" si="83"/>
        <v>0.01</v>
      </c>
      <c r="AN270" s="355" t="str">
        <f t="shared" si="84"/>
        <v>NC</v>
      </c>
    </row>
    <row r="271" spans="1:40" x14ac:dyDescent="0.3">
      <c r="A271" s="351">
        <v>459</v>
      </c>
      <c r="B271" s="352" t="s">
        <v>923</v>
      </c>
      <c r="C271" s="352" t="s">
        <v>1271</v>
      </c>
      <c r="D271" s="351" t="s">
        <v>1474</v>
      </c>
      <c r="E271" s="355" t="s">
        <v>925</v>
      </c>
      <c r="F271" s="355">
        <v>0.25631561025406335</v>
      </c>
      <c r="G271" s="355">
        <v>0.45425336110178149</v>
      </c>
      <c r="H271" s="355">
        <v>0.28124867649415869</v>
      </c>
      <c r="I271" s="355">
        <v>0.68273496347721241</v>
      </c>
      <c r="J271" s="355">
        <v>0</v>
      </c>
      <c r="K271" s="355">
        <v>0.32933778421604093</v>
      </c>
      <c r="L271" s="355">
        <v>0</v>
      </c>
      <c r="M271" s="355">
        <v>0</v>
      </c>
      <c r="N271" s="355">
        <v>0</v>
      </c>
      <c r="O271" s="355">
        <v>3.7774264390457022</v>
      </c>
      <c r="P271" s="355">
        <v>0</v>
      </c>
      <c r="Q271" s="355">
        <v>0.48472989649416542</v>
      </c>
      <c r="R271" s="355">
        <v>0.43903533945727136</v>
      </c>
      <c r="S271" s="355">
        <v>0.31720613743352255</v>
      </c>
      <c r="T271" s="355">
        <v>0</v>
      </c>
      <c r="U271" s="355">
        <v>0.2967786098983875</v>
      </c>
      <c r="V271" s="355">
        <v>0.59289899709567517</v>
      </c>
      <c r="W271" s="899"/>
      <c r="X271" s="355">
        <f t="shared" si="68"/>
        <v>0.26</v>
      </c>
      <c r="Y271" s="355">
        <f t="shared" si="69"/>
        <v>0.45</v>
      </c>
      <c r="Z271" s="355">
        <f t="shared" si="70"/>
        <v>0.28000000000000003</v>
      </c>
      <c r="AA271" s="355">
        <f t="shared" si="71"/>
        <v>0.68</v>
      </c>
      <c r="AB271" s="355" t="str">
        <f t="shared" si="72"/>
        <v>NC</v>
      </c>
      <c r="AC271" s="355">
        <f t="shared" si="73"/>
        <v>0.33</v>
      </c>
      <c r="AD271" s="355" t="str">
        <f t="shared" si="74"/>
        <v>NC</v>
      </c>
      <c r="AE271" s="355" t="str">
        <f t="shared" si="75"/>
        <v>NC</v>
      </c>
      <c r="AF271" s="355" t="str">
        <f t="shared" si="76"/>
        <v>NC</v>
      </c>
      <c r="AG271" s="355">
        <f t="shared" si="77"/>
        <v>3.78</v>
      </c>
      <c r="AH271" s="355" t="str">
        <f t="shared" si="78"/>
        <v>NC</v>
      </c>
      <c r="AI271" s="355">
        <f t="shared" si="79"/>
        <v>0.48</v>
      </c>
      <c r="AJ271" s="355">
        <f t="shared" si="80"/>
        <v>0.44</v>
      </c>
      <c r="AK271" s="355">
        <f t="shared" si="81"/>
        <v>0.32</v>
      </c>
      <c r="AL271" s="355" t="str">
        <f t="shared" si="82"/>
        <v>NC</v>
      </c>
      <c r="AM271" s="355">
        <f t="shared" si="83"/>
        <v>0.3</v>
      </c>
      <c r="AN271" s="355">
        <f t="shared" si="84"/>
        <v>0.59</v>
      </c>
    </row>
    <row r="272" spans="1:40" x14ac:dyDescent="0.3">
      <c r="A272" s="351">
        <v>461</v>
      </c>
      <c r="B272" s="352" t="s">
        <v>923</v>
      </c>
      <c r="C272" s="352" t="s">
        <v>1245</v>
      </c>
      <c r="D272" s="351" t="s">
        <v>3402</v>
      </c>
      <c r="E272" s="355" t="s">
        <v>925</v>
      </c>
      <c r="F272" s="355">
        <v>3.0077181374028025E-2</v>
      </c>
      <c r="G272" s="355">
        <v>0.30717378438523424</v>
      </c>
      <c r="H272" s="355">
        <v>6.092292835686448E-3</v>
      </c>
      <c r="I272" s="355">
        <v>4.9195208258839503E-2</v>
      </c>
      <c r="J272" s="355">
        <v>0</v>
      </c>
      <c r="K272" s="355">
        <v>0.11280551057767935</v>
      </c>
      <c r="L272" s="355">
        <v>0</v>
      </c>
      <c r="M272" s="355">
        <v>0</v>
      </c>
      <c r="N272" s="355">
        <v>1.9342993080109403</v>
      </c>
      <c r="O272" s="355">
        <v>0</v>
      </c>
      <c r="P272" s="355">
        <v>0</v>
      </c>
      <c r="Q272" s="355">
        <v>0.12353427612734875</v>
      </c>
      <c r="R272" s="355">
        <v>4.1967797393644021E-2</v>
      </c>
      <c r="S272" s="355">
        <v>3.2896103972726194E-2</v>
      </c>
      <c r="T272" s="355">
        <v>0</v>
      </c>
      <c r="U272" s="355">
        <v>3.2774220642802533E-5</v>
      </c>
      <c r="V272" s="355">
        <v>0</v>
      </c>
      <c r="W272" s="899"/>
      <c r="X272" s="355">
        <f t="shared" si="68"/>
        <v>0.03</v>
      </c>
      <c r="Y272" s="355">
        <f t="shared" si="69"/>
        <v>0.31</v>
      </c>
      <c r="Z272" s="355">
        <f t="shared" si="70"/>
        <v>0.01</v>
      </c>
      <c r="AA272" s="355">
        <f t="shared" si="71"/>
        <v>0.05</v>
      </c>
      <c r="AB272" s="355" t="str">
        <f t="shared" si="72"/>
        <v>NC</v>
      </c>
      <c r="AC272" s="355">
        <f t="shared" si="73"/>
        <v>0.11</v>
      </c>
      <c r="AD272" s="355" t="str">
        <f t="shared" si="74"/>
        <v>NC</v>
      </c>
      <c r="AE272" s="355" t="str">
        <f t="shared" si="75"/>
        <v>NC</v>
      </c>
      <c r="AF272" s="355">
        <f t="shared" si="76"/>
        <v>1.93</v>
      </c>
      <c r="AG272" s="355" t="str">
        <f t="shared" si="77"/>
        <v>NC</v>
      </c>
      <c r="AH272" s="355" t="str">
        <f t="shared" si="78"/>
        <v>NC</v>
      </c>
      <c r="AI272" s="355">
        <f t="shared" si="79"/>
        <v>0.12</v>
      </c>
      <c r="AJ272" s="355">
        <f t="shared" si="80"/>
        <v>0.04</v>
      </c>
      <c r="AK272" s="355">
        <f t="shared" si="81"/>
        <v>0.03</v>
      </c>
      <c r="AL272" s="355" t="str">
        <f t="shared" si="82"/>
        <v>NC</v>
      </c>
      <c r="AM272" s="355">
        <f t="shared" si="83"/>
        <v>0.01</v>
      </c>
      <c r="AN272" s="355" t="str">
        <f t="shared" si="84"/>
        <v>NC</v>
      </c>
    </row>
    <row r="273" spans="1:40" ht="26" x14ac:dyDescent="0.3">
      <c r="A273" s="351">
        <v>463</v>
      </c>
      <c r="B273" s="352" t="s">
        <v>923</v>
      </c>
      <c r="C273" s="352" t="s">
        <v>1272</v>
      </c>
      <c r="D273" s="351" t="s">
        <v>3585</v>
      </c>
      <c r="E273" s="355" t="s">
        <v>925</v>
      </c>
      <c r="F273" s="355">
        <v>1.2671233176386487</v>
      </c>
      <c r="G273" s="355">
        <v>2.2456495154441014</v>
      </c>
      <c r="H273" s="355">
        <v>1.3903825665846576</v>
      </c>
      <c r="I273" s="355">
        <v>3.3751724724515975</v>
      </c>
      <c r="J273" s="355">
        <v>13.806260432247651</v>
      </c>
      <c r="K273" s="355">
        <v>1.6281161547123353</v>
      </c>
      <c r="L273" s="355">
        <v>0</v>
      </c>
      <c r="M273" s="355">
        <v>0</v>
      </c>
      <c r="N273" s="355">
        <v>0</v>
      </c>
      <c r="O273" s="355">
        <v>1.0936017286643245</v>
      </c>
      <c r="P273" s="355">
        <v>0.37621074311915703</v>
      </c>
      <c r="Q273" s="355">
        <v>2.3963134902143115</v>
      </c>
      <c r="R273" s="355">
        <v>2.1704176165559499</v>
      </c>
      <c r="S273" s="355">
        <v>1.5681420762539544</v>
      </c>
      <c r="T273" s="355">
        <v>0</v>
      </c>
      <c r="U273" s="355">
        <v>1.4671564342330941</v>
      </c>
      <c r="V273" s="355">
        <v>2.931058874954299</v>
      </c>
      <c r="W273" s="899"/>
      <c r="X273" s="355">
        <f t="shared" si="68"/>
        <v>1.27</v>
      </c>
      <c r="Y273" s="355">
        <f t="shared" si="69"/>
        <v>2.25</v>
      </c>
      <c r="Z273" s="355">
        <f t="shared" si="70"/>
        <v>1.39</v>
      </c>
      <c r="AA273" s="355">
        <f t="shared" si="71"/>
        <v>3.38</v>
      </c>
      <c r="AB273" s="355">
        <f t="shared" si="72"/>
        <v>13.81</v>
      </c>
      <c r="AC273" s="355">
        <f t="shared" si="73"/>
        <v>1.63</v>
      </c>
      <c r="AD273" s="355" t="str">
        <f t="shared" si="74"/>
        <v>NC</v>
      </c>
      <c r="AE273" s="355" t="str">
        <f t="shared" si="75"/>
        <v>NC</v>
      </c>
      <c r="AF273" s="355" t="str">
        <f t="shared" si="76"/>
        <v>NC</v>
      </c>
      <c r="AG273" s="355">
        <f t="shared" si="77"/>
        <v>1.0900000000000001</v>
      </c>
      <c r="AH273" s="355">
        <f t="shared" si="78"/>
        <v>0.38</v>
      </c>
      <c r="AI273" s="355">
        <f t="shared" si="79"/>
        <v>2.4</v>
      </c>
      <c r="AJ273" s="355">
        <f t="shared" si="80"/>
        <v>2.17</v>
      </c>
      <c r="AK273" s="355">
        <f t="shared" si="81"/>
        <v>1.57</v>
      </c>
      <c r="AL273" s="355" t="str">
        <f t="shared" si="82"/>
        <v>NC</v>
      </c>
      <c r="AM273" s="355">
        <f t="shared" si="83"/>
        <v>1.47</v>
      </c>
      <c r="AN273" s="355">
        <f t="shared" si="84"/>
        <v>2.93</v>
      </c>
    </row>
    <row r="274" spans="1:40" ht="26" x14ac:dyDescent="0.3">
      <c r="A274" s="138">
        <v>466</v>
      </c>
      <c r="B274" s="138" t="s">
        <v>923</v>
      </c>
      <c r="C274" s="172" t="s">
        <v>3404</v>
      </c>
      <c r="D274" s="138" t="s">
        <v>3405</v>
      </c>
      <c r="E274" s="244" t="s">
        <v>275</v>
      </c>
      <c r="F274" s="244" t="s">
        <v>275</v>
      </c>
      <c r="G274" s="244" t="s">
        <v>275</v>
      </c>
      <c r="H274" s="244" t="s">
        <v>275</v>
      </c>
      <c r="I274" s="244" t="s">
        <v>275</v>
      </c>
      <c r="J274" s="244" t="s">
        <v>275</v>
      </c>
      <c r="K274" s="244" t="s">
        <v>275</v>
      </c>
      <c r="L274" s="244" t="s">
        <v>275</v>
      </c>
      <c r="M274" s="244" t="s">
        <v>275</v>
      </c>
      <c r="N274" s="244" t="s">
        <v>275</v>
      </c>
      <c r="O274" s="244" t="s">
        <v>275</v>
      </c>
      <c r="P274" s="244" t="s">
        <v>275</v>
      </c>
      <c r="Q274" s="244" t="s">
        <v>275</v>
      </c>
      <c r="R274" s="244" t="s">
        <v>275</v>
      </c>
      <c r="S274" s="244" t="s">
        <v>275</v>
      </c>
      <c r="T274" s="244" t="s">
        <v>275</v>
      </c>
      <c r="U274" s="244" t="s">
        <v>275</v>
      </c>
      <c r="V274" s="244" t="s">
        <v>275</v>
      </c>
      <c r="W274" s="899"/>
      <c r="X274" s="244" t="str">
        <f t="shared" si="68"/>
        <v>-</v>
      </c>
      <c r="Y274" s="244" t="str">
        <f t="shared" si="69"/>
        <v>-</v>
      </c>
      <c r="Z274" s="244" t="str">
        <f t="shared" si="70"/>
        <v>-</v>
      </c>
      <c r="AA274" s="244" t="str">
        <f t="shared" si="71"/>
        <v>-</v>
      </c>
      <c r="AB274" s="244" t="str">
        <f t="shared" si="72"/>
        <v>-</v>
      </c>
      <c r="AC274" s="244" t="str">
        <f t="shared" si="73"/>
        <v>-</v>
      </c>
      <c r="AD274" s="244" t="str">
        <f t="shared" si="74"/>
        <v>-</v>
      </c>
      <c r="AE274" s="244" t="str">
        <f t="shared" si="75"/>
        <v>-</v>
      </c>
      <c r="AF274" s="244" t="str">
        <f t="shared" si="76"/>
        <v>-</v>
      </c>
      <c r="AG274" s="244" t="str">
        <f t="shared" si="77"/>
        <v>-</v>
      </c>
      <c r="AH274" s="244" t="str">
        <f t="shared" si="78"/>
        <v>-</v>
      </c>
      <c r="AI274" s="244" t="str">
        <f t="shared" si="79"/>
        <v>-</v>
      </c>
      <c r="AJ274" s="244" t="str">
        <f t="shared" si="80"/>
        <v>-</v>
      </c>
      <c r="AK274" s="244" t="str">
        <f t="shared" si="81"/>
        <v>-</v>
      </c>
      <c r="AL274" s="244" t="str">
        <f t="shared" si="82"/>
        <v>-</v>
      </c>
      <c r="AM274" s="244" t="str">
        <f t="shared" si="83"/>
        <v>-</v>
      </c>
      <c r="AN274" s="244" t="str">
        <f t="shared" si="84"/>
        <v>-</v>
      </c>
    </row>
    <row r="275" spans="1:40" ht="26" x14ac:dyDescent="0.3">
      <c r="A275" s="145">
        <v>467</v>
      </c>
      <c r="B275" s="146" t="s">
        <v>923</v>
      </c>
      <c r="C275" s="146" t="s">
        <v>3406</v>
      </c>
      <c r="D275" s="145" t="s">
        <v>3407</v>
      </c>
      <c r="E275" s="150" t="s">
        <v>925</v>
      </c>
      <c r="F275" s="150">
        <v>0.1757506823301925</v>
      </c>
      <c r="G275" s="150">
        <v>0.31147278968022118</v>
      </c>
      <c r="H275" s="150">
        <v>0.84406728347113003</v>
      </c>
      <c r="I275" s="150">
        <v>0.46853668009342503</v>
      </c>
      <c r="J275" s="150">
        <v>2.0643183738025388</v>
      </c>
      <c r="K275" s="150">
        <v>0.22582058203833222</v>
      </c>
      <c r="L275" s="150">
        <v>0</v>
      </c>
      <c r="M275" s="150">
        <v>0</v>
      </c>
      <c r="N275" s="150">
        <v>0</v>
      </c>
      <c r="O275" s="150">
        <v>0</v>
      </c>
      <c r="P275" s="150">
        <v>0</v>
      </c>
      <c r="Q275" s="150">
        <v>0.33236996361731591</v>
      </c>
      <c r="R275" s="150">
        <v>0.30103808503976942</v>
      </c>
      <c r="S275" s="150">
        <v>0.21750214525758724</v>
      </c>
      <c r="T275" s="150">
        <v>0</v>
      </c>
      <c r="U275" s="150">
        <v>0.20349538266103614</v>
      </c>
      <c r="V275" s="150">
        <v>0.40653943468041204</v>
      </c>
      <c r="W275" s="899"/>
      <c r="X275" s="150">
        <f t="shared" si="68"/>
        <v>0.18</v>
      </c>
      <c r="Y275" s="150">
        <f t="shared" si="69"/>
        <v>0.31</v>
      </c>
      <c r="Z275" s="150">
        <f t="shared" si="70"/>
        <v>0.84</v>
      </c>
      <c r="AA275" s="150">
        <f t="shared" si="71"/>
        <v>0.47</v>
      </c>
      <c r="AB275" s="150">
        <f t="shared" si="72"/>
        <v>2.06</v>
      </c>
      <c r="AC275" s="150">
        <f t="shared" si="73"/>
        <v>0.23</v>
      </c>
      <c r="AD275" s="150" t="str">
        <f t="shared" si="74"/>
        <v>NC</v>
      </c>
      <c r="AE275" s="150" t="str">
        <f t="shared" si="75"/>
        <v>NC</v>
      </c>
      <c r="AF275" s="150" t="str">
        <f t="shared" si="76"/>
        <v>NC</v>
      </c>
      <c r="AG275" s="150" t="str">
        <f t="shared" si="77"/>
        <v>NC</v>
      </c>
      <c r="AH275" s="150" t="str">
        <f t="shared" si="78"/>
        <v>NC</v>
      </c>
      <c r="AI275" s="150">
        <f t="shared" si="79"/>
        <v>0.33</v>
      </c>
      <c r="AJ275" s="150">
        <f t="shared" si="80"/>
        <v>0.3</v>
      </c>
      <c r="AK275" s="150">
        <f t="shared" si="81"/>
        <v>0.22</v>
      </c>
      <c r="AL275" s="150" t="str">
        <f t="shared" si="82"/>
        <v>NC</v>
      </c>
      <c r="AM275" s="150">
        <f t="shared" si="83"/>
        <v>0.2</v>
      </c>
      <c r="AN275" s="150">
        <f t="shared" si="84"/>
        <v>0.41</v>
      </c>
    </row>
    <row r="276" spans="1:40" x14ac:dyDescent="0.3">
      <c r="A276" s="171">
        <v>468</v>
      </c>
      <c r="B276" s="849" t="s">
        <v>923</v>
      </c>
      <c r="C276" s="849" t="s">
        <v>1247</v>
      </c>
      <c r="D276" s="171" t="s">
        <v>1467</v>
      </c>
      <c r="E276" s="945" t="s">
        <v>925</v>
      </c>
      <c r="F276" s="945">
        <v>0</v>
      </c>
      <c r="G276" s="945">
        <v>0</v>
      </c>
      <c r="H276" s="945">
        <v>0.65122047734287025</v>
      </c>
      <c r="I276" s="945">
        <v>3.9845174727641021E-4</v>
      </c>
      <c r="J276" s="945">
        <v>0</v>
      </c>
      <c r="K276" s="945">
        <v>0</v>
      </c>
      <c r="L276" s="945">
        <v>0</v>
      </c>
      <c r="M276" s="945">
        <v>0</v>
      </c>
      <c r="N276" s="945">
        <v>0</v>
      </c>
      <c r="O276" s="945">
        <v>0</v>
      </c>
      <c r="P276" s="945">
        <v>0</v>
      </c>
      <c r="Q276" s="945">
        <v>0</v>
      </c>
      <c r="R276" s="945">
        <v>0</v>
      </c>
      <c r="S276" s="945">
        <v>0</v>
      </c>
      <c r="T276" s="945">
        <v>0</v>
      </c>
      <c r="U276" s="945">
        <v>0</v>
      </c>
      <c r="V276" s="945">
        <v>0</v>
      </c>
      <c r="W276" s="899"/>
      <c r="X276" s="945" t="str">
        <f t="shared" si="68"/>
        <v>NC</v>
      </c>
      <c r="Y276" s="945" t="str">
        <f t="shared" si="69"/>
        <v>NC</v>
      </c>
      <c r="Z276" s="945">
        <f t="shared" si="70"/>
        <v>0.65</v>
      </c>
      <c r="AA276" s="945">
        <f t="shared" si="71"/>
        <v>0.01</v>
      </c>
      <c r="AB276" s="945" t="str">
        <f t="shared" si="72"/>
        <v>NC</v>
      </c>
      <c r="AC276" s="945" t="str">
        <f t="shared" si="73"/>
        <v>NC</v>
      </c>
      <c r="AD276" s="945" t="str">
        <f t="shared" si="74"/>
        <v>NC</v>
      </c>
      <c r="AE276" s="945" t="str">
        <f t="shared" si="75"/>
        <v>NC</v>
      </c>
      <c r="AF276" s="945" t="str">
        <f t="shared" si="76"/>
        <v>NC</v>
      </c>
      <c r="AG276" s="945" t="str">
        <f t="shared" si="77"/>
        <v>NC</v>
      </c>
      <c r="AH276" s="945" t="str">
        <f t="shared" si="78"/>
        <v>NC</v>
      </c>
      <c r="AI276" s="945" t="str">
        <f t="shared" si="79"/>
        <v>NC</v>
      </c>
      <c r="AJ276" s="945" t="str">
        <f t="shared" si="80"/>
        <v>NC</v>
      </c>
      <c r="AK276" s="945" t="str">
        <f t="shared" si="81"/>
        <v>NC</v>
      </c>
      <c r="AL276" s="945" t="str">
        <f t="shared" si="82"/>
        <v>NC</v>
      </c>
      <c r="AM276" s="945" t="str">
        <f t="shared" si="83"/>
        <v>NC</v>
      </c>
      <c r="AN276" s="945" t="str">
        <f t="shared" si="84"/>
        <v>NC</v>
      </c>
    </row>
    <row r="277" spans="1:40" x14ac:dyDescent="0.3">
      <c r="A277" s="351">
        <v>469</v>
      </c>
      <c r="B277" s="352" t="s">
        <v>923</v>
      </c>
      <c r="C277" s="352" t="s">
        <v>1268</v>
      </c>
      <c r="D277" s="351" t="s">
        <v>3586</v>
      </c>
      <c r="E277" s="355" t="s">
        <v>925</v>
      </c>
      <c r="F277" s="355">
        <v>0.1757506823301925</v>
      </c>
      <c r="G277" s="355">
        <v>0.31147278968022118</v>
      </c>
      <c r="H277" s="355">
        <v>0.19284680612825983</v>
      </c>
      <c r="I277" s="355">
        <v>0.4681382283461486</v>
      </c>
      <c r="J277" s="355">
        <v>2.0643183738025388</v>
      </c>
      <c r="K277" s="355">
        <v>0.22582058203833222</v>
      </c>
      <c r="L277" s="355">
        <v>0</v>
      </c>
      <c r="M277" s="355">
        <v>0</v>
      </c>
      <c r="N277" s="355">
        <v>0</v>
      </c>
      <c r="O277" s="355">
        <v>0</v>
      </c>
      <c r="P277" s="355">
        <v>0</v>
      </c>
      <c r="Q277" s="355">
        <v>0.33236996361731591</v>
      </c>
      <c r="R277" s="355">
        <v>0.30103808503976942</v>
      </c>
      <c r="S277" s="355">
        <v>0.21750214525758724</v>
      </c>
      <c r="T277" s="355">
        <v>0</v>
      </c>
      <c r="U277" s="355">
        <v>0.20349538266103614</v>
      </c>
      <c r="V277" s="355">
        <v>0.40653943468041204</v>
      </c>
      <c r="W277" s="899"/>
      <c r="X277" s="355">
        <f t="shared" si="68"/>
        <v>0.18</v>
      </c>
      <c r="Y277" s="355">
        <f t="shared" si="69"/>
        <v>0.31</v>
      </c>
      <c r="Z277" s="355">
        <f t="shared" si="70"/>
        <v>0.19</v>
      </c>
      <c r="AA277" s="355">
        <f t="shared" si="71"/>
        <v>0.47</v>
      </c>
      <c r="AB277" s="355">
        <f t="shared" si="72"/>
        <v>2.06</v>
      </c>
      <c r="AC277" s="355">
        <f t="shared" si="73"/>
        <v>0.23</v>
      </c>
      <c r="AD277" s="355" t="str">
        <f t="shared" si="74"/>
        <v>NC</v>
      </c>
      <c r="AE277" s="355" t="str">
        <f t="shared" si="75"/>
        <v>NC</v>
      </c>
      <c r="AF277" s="355" t="str">
        <f t="shared" si="76"/>
        <v>NC</v>
      </c>
      <c r="AG277" s="355" t="str">
        <f t="shared" si="77"/>
        <v>NC</v>
      </c>
      <c r="AH277" s="355" t="str">
        <f t="shared" si="78"/>
        <v>NC</v>
      </c>
      <c r="AI277" s="355">
        <f t="shared" si="79"/>
        <v>0.33</v>
      </c>
      <c r="AJ277" s="355">
        <f t="shared" si="80"/>
        <v>0.3</v>
      </c>
      <c r="AK277" s="355">
        <f t="shared" si="81"/>
        <v>0.22</v>
      </c>
      <c r="AL277" s="355" t="str">
        <f t="shared" si="82"/>
        <v>NC</v>
      </c>
      <c r="AM277" s="355">
        <f t="shared" si="83"/>
        <v>0.2</v>
      </c>
      <c r="AN277" s="355">
        <f t="shared" si="84"/>
        <v>0.41</v>
      </c>
    </row>
    <row r="278" spans="1:40" ht="26" x14ac:dyDescent="0.3">
      <c r="A278" s="138">
        <v>472</v>
      </c>
      <c r="B278" s="138" t="s">
        <v>923</v>
      </c>
      <c r="C278" s="172" t="s">
        <v>3408</v>
      </c>
      <c r="D278" s="138" t="s">
        <v>3409</v>
      </c>
      <c r="E278" s="244" t="s">
        <v>275</v>
      </c>
      <c r="F278" s="244" t="s">
        <v>275</v>
      </c>
      <c r="G278" s="244" t="s">
        <v>275</v>
      </c>
      <c r="H278" s="244" t="s">
        <v>275</v>
      </c>
      <c r="I278" s="244" t="s">
        <v>275</v>
      </c>
      <c r="J278" s="244" t="s">
        <v>275</v>
      </c>
      <c r="K278" s="244" t="s">
        <v>275</v>
      </c>
      <c r="L278" s="244" t="s">
        <v>275</v>
      </c>
      <c r="M278" s="244" t="s">
        <v>275</v>
      </c>
      <c r="N278" s="244" t="s">
        <v>275</v>
      </c>
      <c r="O278" s="244" t="s">
        <v>275</v>
      </c>
      <c r="P278" s="244" t="s">
        <v>275</v>
      </c>
      <c r="Q278" s="244" t="s">
        <v>275</v>
      </c>
      <c r="R278" s="244" t="s">
        <v>275</v>
      </c>
      <c r="S278" s="244" t="s">
        <v>275</v>
      </c>
      <c r="T278" s="244" t="s">
        <v>275</v>
      </c>
      <c r="U278" s="244" t="s">
        <v>275</v>
      </c>
      <c r="V278" s="244" t="s">
        <v>275</v>
      </c>
      <c r="W278" s="899"/>
      <c r="X278" s="244" t="str">
        <f t="shared" si="68"/>
        <v>-</v>
      </c>
      <c r="Y278" s="244" t="str">
        <f t="shared" si="69"/>
        <v>-</v>
      </c>
      <c r="Z278" s="244" t="str">
        <f t="shared" si="70"/>
        <v>-</v>
      </c>
      <c r="AA278" s="244" t="str">
        <f t="shared" si="71"/>
        <v>-</v>
      </c>
      <c r="AB278" s="244" t="str">
        <f t="shared" si="72"/>
        <v>-</v>
      </c>
      <c r="AC278" s="244" t="str">
        <f t="shared" si="73"/>
        <v>-</v>
      </c>
      <c r="AD278" s="244" t="str">
        <f t="shared" si="74"/>
        <v>-</v>
      </c>
      <c r="AE278" s="244" t="str">
        <f t="shared" si="75"/>
        <v>-</v>
      </c>
      <c r="AF278" s="244" t="str">
        <f t="shared" si="76"/>
        <v>-</v>
      </c>
      <c r="AG278" s="244" t="str">
        <f t="shared" si="77"/>
        <v>-</v>
      </c>
      <c r="AH278" s="244" t="str">
        <f t="shared" si="78"/>
        <v>-</v>
      </c>
      <c r="AI278" s="244" t="str">
        <f t="shared" si="79"/>
        <v>-</v>
      </c>
      <c r="AJ278" s="244" t="str">
        <f t="shared" si="80"/>
        <v>-</v>
      </c>
      <c r="AK278" s="244" t="str">
        <f t="shared" si="81"/>
        <v>-</v>
      </c>
      <c r="AL278" s="244" t="str">
        <f t="shared" si="82"/>
        <v>-</v>
      </c>
      <c r="AM278" s="244" t="str">
        <f t="shared" si="83"/>
        <v>-</v>
      </c>
      <c r="AN278" s="244" t="str">
        <f t="shared" si="84"/>
        <v>-</v>
      </c>
    </row>
    <row r="279" spans="1:40" ht="26" x14ac:dyDescent="0.3">
      <c r="A279" s="145">
        <v>473</v>
      </c>
      <c r="B279" s="146" t="s">
        <v>923</v>
      </c>
      <c r="C279" s="146" t="s">
        <v>3410</v>
      </c>
      <c r="D279" s="145" t="s">
        <v>3411</v>
      </c>
      <c r="E279" s="150" t="s">
        <v>925</v>
      </c>
      <c r="F279" s="150">
        <v>0.38923601233842159</v>
      </c>
      <c r="G279" s="150">
        <v>0.68982051733534444</v>
      </c>
      <c r="H279" s="150">
        <v>0.42709889267194812</v>
      </c>
      <c r="I279" s="150">
        <v>1.0367883345242925</v>
      </c>
      <c r="J279" s="150">
        <v>4.5718573684183044</v>
      </c>
      <c r="K279" s="150">
        <v>0.50012609732805435</v>
      </c>
      <c r="L279" s="150">
        <v>0</v>
      </c>
      <c r="M279" s="150">
        <v>0</v>
      </c>
      <c r="N279" s="150">
        <v>0</v>
      </c>
      <c r="O279" s="150">
        <v>0</v>
      </c>
      <c r="P279" s="150">
        <v>0</v>
      </c>
      <c r="Q279" s="150">
        <v>0.73610160452415807</v>
      </c>
      <c r="R279" s="150">
        <v>0.66671071901007828</v>
      </c>
      <c r="S279" s="150">
        <v>0.48170320918618453</v>
      </c>
      <c r="T279" s="150">
        <v>0</v>
      </c>
      <c r="U279" s="150">
        <v>0.45068235426506598</v>
      </c>
      <c r="V279" s="150">
        <v>0.90036514405119616</v>
      </c>
      <c r="W279" s="899"/>
      <c r="X279" s="150">
        <f t="shared" si="68"/>
        <v>0.39</v>
      </c>
      <c r="Y279" s="150">
        <f t="shared" si="69"/>
        <v>0.69</v>
      </c>
      <c r="Z279" s="150">
        <f t="shared" si="70"/>
        <v>0.43</v>
      </c>
      <c r="AA279" s="150">
        <f t="shared" si="71"/>
        <v>1.04</v>
      </c>
      <c r="AB279" s="150">
        <f t="shared" si="72"/>
        <v>4.57</v>
      </c>
      <c r="AC279" s="150">
        <f t="shared" si="73"/>
        <v>0.5</v>
      </c>
      <c r="AD279" s="150" t="str">
        <f t="shared" si="74"/>
        <v>NC</v>
      </c>
      <c r="AE279" s="150" t="str">
        <f t="shared" si="75"/>
        <v>NC</v>
      </c>
      <c r="AF279" s="150" t="str">
        <f t="shared" si="76"/>
        <v>NC</v>
      </c>
      <c r="AG279" s="150" t="str">
        <f t="shared" si="77"/>
        <v>NC</v>
      </c>
      <c r="AH279" s="150" t="str">
        <f t="shared" si="78"/>
        <v>NC</v>
      </c>
      <c r="AI279" s="150">
        <f t="shared" si="79"/>
        <v>0.74</v>
      </c>
      <c r="AJ279" s="150">
        <f t="shared" si="80"/>
        <v>0.67</v>
      </c>
      <c r="AK279" s="150">
        <f t="shared" si="81"/>
        <v>0.48</v>
      </c>
      <c r="AL279" s="150" t="str">
        <f t="shared" si="82"/>
        <v>NC</v>
      </c>
      <c r="AM279" s="150">
        <f t="shared" si="83"/>
        <v>0.45</v>
      </c>
      <c r="AN279" s="150">
        <f t="shared" si="84"/>
        <v>0.9</v>
      </c>
    </row>
    <row r="280" spans="1:40" x14ac:dyDescent="0.3">
      <c r="A280" s="351">
        <v>475</v>
      </c>
      <c r="B280" s="352" t="s">
        <v>923</v>
      </c>
      <c r="C280" s="352" t="s">
        <v>1264</v>
      </c>
      <c r="D280" s="351" t="s">
        <v>1466</v>
      </c>
      <c r="E280" s="355" t="s">
        <v>925</v>
      </c>
      <c r="F280" s="355">
        <v>0.38923601233842159</v>
      </c>
      <c r="G280" s="355">
        <v>0.68982051733534444</v>
      </c>
      <c r="H280" s="355">
        <v>0.42709889267194812</v>
      </c>
      <c r="I280" s="355">
        <v>1.0367883345242925</v>
      </c>
      <c r="J280" s="355">
        <v>4.5718573684183044</v>
      </c>
      <c r="K280" s="355">
        <v>0.50012609732805435</v>
      </c>
      <c r="L280" s="355">
        <v>0</v>
      </c>
      <c r="M280" s="355">
        <v>0</v>
      </c>
      <c r="N280" s="355">
        <v>0</v>
      </c>
      <c r="O280" s="355">
        <v>0</v>
      </c>
      <c r="P280" s="355">
        <v>0</v>
      </c>
      <c r="Q280" s="355">
        <v>0.73610160452415807</v>
      </c>
      <c r="R280" s="355">
        <v>0.66671071901007828</v>
      </c>
      <c r="S280" s="355">
        <v>0.48170320918618453</v>
      </c>
      <c r="T280" s="355">
        <v>0</v>
      </c>
      <c r="U280" s="355">
        <v>0.45068235426506598</v>
      </c>
      <c r="V280" s="355">
        <v>0.90036514405119616</v>
      </c>
      <c r="W280" s="899"/>
      <c r="X280" s="355">
        <f t="shared" si="68"/>
        <v>0.39</v>
      </c>
      <c r="Y280" s="355">
        <f t="shared" si="69"/>
        <v>0.69</v>
      </c>
      <c r="Z280" s="355">
        <f t="shared" si="70"/>
        <v>0.43</v>
      </c>
      <c r="AA280" s="355">
        <f t="shared" si="71"/>
        <v>1.04</v>
      </c>
      <c r="AB280" s="355">
        <f t="shared" si="72"/>
        <v>4.57</v>
      </c>
      <c r="AC280" s="355">
        <f t="shared" si="73"/>
        <v>0.5</v>
      </c>
      <c r="AD280" s="355" t="str">
        <f t="shared" si="74"/>
        <v>NC</v>
      </c>
      <c r="AE280" s="355" t="str">
        <f t="shared" si="75"/>
        <v>NC</v>
      </c>
      <c r="AF280" s="355" t="str">
        <f t="shared" si="76"/>
        <v>NC</v>
      </c>
      <c r="AG280" s="355" t="str">
        <f t="shared" si="77"/>
        <v>NC</v>
      </c>
      <c r="AH280" s="355" t="str">
        <f t="shared" si="78"/>
        <v>NC</v>
      </c>
      <c r="AI280" s="355">
        <f t="shared" si="79"/>
        <v>0.74</v>
      </c>
      <c r="AJ280" s="355">
        <f t="shared" si="80"/>
        <v>0.67</v>
      </c>
      <c r="AK280" s="355">
        <f t="shared" si="81"/>
        <v>0.48</v>
      </c>
      <c r="AL280" s="355" t="str">
        <f t="shared" si="82"/>
        <v>NC</v>
      </c>
      <c r="AM280" s="355">
        <f t="shared" si="83"/>
        <v>0.45</v>
      </c>
      <c r="AN280" s="355">
        <f t="shared" si="84"/>
        <v>0.9</v>
      </c>
    </row>
    <row r="281" spans="1:40" x14ac:dyDescent="0.3">
      <c r="A281" s="138">
        <v>477</v>
      </c>
      <c r="B281" s="138" t="s">
        <v>923</v>
      </c>
      <c r="C281" s="172" t="s">
        <v>3412</v>
      </c>
      <c r="D281" s="138" t="s">
        <v>3413</v>
      </c>
      <c r="E281" s="244" t="s">
        <v>275</v>
      </c>
      <c r="F281" s="244" t="s">
        <v>275</v>
      </c>
      <c r="G281" s="244" t="s">
        <v>275</v>
      </c>
      <c r="H281" s="244" t="s">
        <v>275</v>
      </c>
      <c r="I281" s="244" t="s">
        <v>275</v>
      </c>
      <c r="J281" s="244" t="s">
        <v>275</v>
      </c>
      <c r="K281" s="244" t="s">
        <v>275</v>
      </c>
      <c r="L281" s="244" t="s">
        <v>275</v>
      </c>
      <c r="M281" s="244" t="s">
        <v>275</v>
      </c>
      <c r="N281" s="244" t="s">
        <v>275</v>
      </c>
      <c r="O281" s="244" t="s">
        <v>275</v>
      </c>
      <c r="P281" s="244" t="s">
        <v>275</v>
      </c>
      <c r="Q281" s="244" t="s">
        <v>275</v>
      </c>
      <c r="R281" s="244" t="s">
        <v>275</v>
      </c>
      <c r="S281" s="244" t="s">
        <v>275</v>
      </c>
      <c r="T281" s="244" t="s">
        <v>275</v>
      </c>
      <c r="U281" s="244" t="s">
        <v>275</v>
      </c>
      <c r="V281" s="244" t="s">
        <v>275</v>
      </c>
      <c r="W281" s="899"/>
      <c r="X281" s="244" t="str">
        <f t="shared" si="68"/>
        <v>-</v>
      </c>
      <c r="Y281" s="244" t="str">
        <f t="shared" si="69"/>
        <v>-</v>
      </c>
      <c r="Z281" s="244" t="str">
        <f t="shared" si="70"/>
        <v>-</v>
      </c>
      <c r="AA281" s="244" t="str">
        <f t="shared" si="71"/>
        <v>-</v>
      </c>
      <c r="AB281" s="244" t="str">
        <f t="shared" si="72"/>
        <v>-</v>
      </c>
      <c r="AC281" s="244" t="str">
        <f t="shared" si="73"/>
        <v>-</v>
      </c>
      <c r="AD281" s="244" t="str">
        <f t="shared" si="74"/>
        <v>-</v>
      </c>
      <c r="AE281" s="244" t="str">
        <f t="shared" si="75"/>
        <v>-</v>
      </c>
      <c r="AF281" s="244" t="str">
        <f t="shared" si="76"/>
        <v>-</v>
      </c>
      <c r="AG281" s="244" t="str">
        <f t="shared" si="77"/>
        <v>-</v>
      </c>
      <c r="AH281" s="244" t="str">
        <f t="shared" si="78"/>
        <v>-</v>
      </c>
      <c r="AI281" s="244" t="str">
        <f t="shared" si="79"/>
        <v>-</v>
      </c>
      <c r="AJ281" s="244" t="str">
        <f t="shared" si="80"/>
        <v>-</v>
      </c>
      <c r="AK281" s="244" t="str">
        <f t="shared" si="81"/>
        <v>-</v>
      </c>
      <c r="AL281" s="244" t="str">
        <f t="shared" si="82"/>
        <v>-</v>
      </c>
      <c r="AM281" s="244" t="str">
        <f t="shared" si="83"/>
        <v>-</v>
      </c>
      <c r="AN281" s="244" t="str">
        <f t="shared" si="84"/>
        <v>-</v>
      </c>
    </row>
    <row r="282" spans="1:40" ht="26" x14ac:dyDescent="0.3">
      <c r="A282" s="145">
        <v>478</v>
      </c>
      <c r="B282" s="146" t="s">
        <v>923</v>
      </c>
      <c r="C282" s="146" t="s">
        <v>3414</v>
      </c>
      <c r="D282" s="145" t="s">
        <v>3415</v>
      </c>
      <c r="E282" s="150" t="s">
        <v>925</v>
      </c>
      <c r="F282" s="150">
        <v>1.214672219048802</v>
      </c>
      <c r="G282" s="150">
        <v>2.1526934609755415</v>
      </c>
      <c r="H282" s="150">
        <v>1.3328292944900049</v>
      </c>
      <c r="I282" s="150">
        <v>3.2354611265660185</v>
      </c>
      <c r="J282" s="150">
        <v>11.362836652829102</v>
      </c>
      <c r="K282" s="150">
        <v>1.560722176748391</v>
      </c>
      <c r="L282" s="150">
        <v>0.34894221144610482</v>
      </c>
      <c r="M282" s="150">
        <v>3.1264721081759066</v>
      </c>
      <c r="N282" s="150">
        <v>3.7365020789717662</v>
      </c>
      <c r="O282" s="150">
        <v>1.790679668826914</v>
      </c>
      <c r="P282" s="150">
        <v>0</v>
      </c>
      <c r="Q282" s="150">
        <v>2.2971208754326349</v>
      </c>
      <c r="R282" s="150">
        <v>2.0805756991968214</v>
      </c>
      <c r="S282" s="150">
        <v>1.5032306556372443</v>
      </c>
      <c r="T282" s="150">
        <v>6.1714637658897217E-3</v>
      </c>
      <c r="U282" s="150">
        <v>1.4064251970224206</v>
      </c>
      <c r="V282" s="150">
        <v>2.8097310958164554</v>
      </c>
      <c r="W282" s="899"/>
      <c r="X282" s="150">
        <f t="shared" si="68"/>
        <v>1.21</v>
      </c>
      <c r="Y282" s="150">
        <f t="shared" si="69"/>
        <v>2.15</v>
      </c>
      <c r="Z282" s="150">
        <f t="shared" si="70"/>
        <v>1.33</v>
      </c>
      <c r="AA282" s="150">
        <f t="shared" si="71"/>
        <v>3.24</v>
      </c>
      <c r="AB282" s="150">
        <f t="shared" si="72"/>
        <v>11.36</v>
      </c>
      <c r="AC282" s="150">
        <f t="shared" si="73"/>
        <v>1.56</v>
      </c>
      <c r="AD282" s="150">
        <f t="shared" si="74"/>
        <v>0.35</v>
      </c>
      <c r="AE282" s="150">
        <f t="shared" si="75"/>
        <v>3.13</v>
      </c>
      <c r="AF282" s="150">
        <f t="shared" si="76"/>
        <v>3.74</v>
      </c>
      <c r="AG282" s="150">
        <f t="shared" si="77"/>
        <v>1.79</v>
      </c>
      <c r="AH282" s="150" t="str">
        <f t="shared" si="78"/>
        <v>NC</v>
      </c>
      <c r="AI282" s="150">
        <f t="shared" si="79"/>
        <v>2.2999999999999998</v>
      </c>
      <c r="AJ282" s="150">
        <f t="shared" si="80"/>
        <v>2.08</v>
      </c>
      <c r="AK282" s="150">
        <f t="shared" si="81"/>
        <v>1.5</v>
      </c>
      <c r="AL282" s="150">
        <f t="shared" si="82"/>
        <v>0.01</v>
      </c>
      <c r="AM282" s="150">
        <f t="shared" si="83"/>
        <v>1.41</v>
      </c>
      <c r="AN282" s="150">
        <f t="shared" si="84"/>
        <v>2.81</v>
      </c>
    </row>
    <row r="283" spans="1:40" ht="26" x14ac:dyDescent="0.3">
      <c r="A283" s="351">
        <v>480</v>
      </c>
      <c r="B283" s="352" t="s">
        <v>923</v>
      </c>
      <c r="C283" s="352" t="s">
        <v>1263</v>
      </c>
      <c r="D283" s="351" t="s">
        <v>3588</v>
      </c>
      <c r="E283" s="355" t="s">
        <v>925</v>
      </c>
      <c r="F283" s="355">
        <v>0</v>
      </c>
      <c r="G283" s="355">
        <v>0</v>
      </c>
      <c r="H283" s="355">
        <v>0</v>
      </c>
      <c r="I283" s="355">
        <v>0</v>
      </c>
      <c r="J283" s="355">
        <v>0</v>
      </c>
      <c r="K283" s="355">
        <v>0</v>
      </c>
      <c r="L283" s="355">
        <v>0</v>
      </c>
      <c r="M283" s="355">
        <v>0</v>
      </c>
      <c r="N283" s="355">
        <v>3.4198666976808285</v>
      </c>
      <c r="O283" s="355">
        <v>0</v>
      </c>
      <c r="P283" s="355">
        <v>0</v>
      </c>
      <c r="Q283" s="355">
        <v>0</v>
      </c>
      <c r="R283" s="355">
        <v>0</v>
      </c>
      <c r="S283" s="355">
        <v>0</v>
      </c>
      <c r="T283" s="355">
        <v>0</v>
      </c>
      <c r="U283" s="355">
        <v>0</v>
      </c>
      <c r="V283" s="355">
        <v>0</v>
      </c>
      <c r="X283" s="355" t="str">
        <f t="shared" si="68"/>
        <v>NC</v>
      </c>
      <c r="Y283" s="355" t="str">
        <f t="shared" si="69"/>
        <v>NC</v>
      </c>
      <c r="Z283" s="355" t="str">
        <f t="shared" si="70"/>
        <v>NC</v>
      </c>
      <c r="AA283" s="355" t="str">
        <f t="shared" si="71"/>
        <v>NC</v>
      </c>
      <c r="AB283" s="355" t="str">
        <f t="shared" si="72"/>
        <v>NC</v>
      </c>
      <c r="AC283" s="355" t="str">
        <f t="shared" si="73"/>
        <v>NC</v>
      </c>
      <c r="AD283" s="355" t="str">
        <f t="shared" si="74"/>
        <v>NC</v>
      </c>
      <c r="AE283" s="355" t="str">
        <f t="shared" si="75"/>
        <v>NC</v>
      </c>
      <c r="AF283" s="355">
        <f t="shared" si="76"/>
        <v>3.42</v>
      </c>
      <c r="AG283" s="355" t="str">
        <f t="shared" si="77"/>
        <v>NC</v>
      </c>
      <c r="AH283" s="355" t="str">
        <f t="shared" si="78"/>
        <v>NC</v>
      </c>
      <c r="AI283" s="355" t="str">
        <f t="shared" si="79"/>
        <v>NC</v>
      </c>
      <c r="AJ283" s="355" t="str">
        <f t="shared" si="80"/>
        <v>NC</v>
      </c>
      <c r="AK283" s="355" t="str">
        <f t="shared" si="81"/>
        <v>NC</v>
      </c>
      <c r="AL283" s="355" t="str">
        <f t="shared" si="82"/>
        <v>NC</v>
      </c>
      <c r="AM283" s="355" t="str">
        <f t="shared" si="83"/>
        <v>NC</v>
      </c>
      <c r="AN283" s="355" t="str">
        <f t="shared" si="84"/>
        <v>NC</v>
      </c>
    </row>
    <row r="284" spans="1:40" x14ac:dyDescent="0.3">
      <c r="A284" s="351">
        <v>483</v>
      </c>
      <c r="B284" s="352" t="s">
        <v>923</v>
      </c>
      <c r="C284" s="352" t="s">
        <v>31</v>
      </c>
      <c r="D284" s="351" t="s">
        <v>1469</v>
      </c>
      <c r="E284" s="355" t="s">
        <v>925</v>
      </c>
      <c r="F284" s="355">
        <v>1.214672219048802</v>
      </c>
      <c r="G284" s="355">
        <v>2.1526934609755415</v>
      </c>
      <c r="H284" s="355">
        <v>1.3328292944900049</v>
      </c>
      <c r="I284" s="355">
        <v>3.2354611265660185</v>
      </c>
      <c r="J284" s="355">
        <v>11.362836652829102</v>
      </c>
      <c r="K284" s="355">
        <v>1.560722176748391</v>
      </c>
      <c r="L284" s="355">
        <v>0.34894221144610482</v>
      </c>
      <c r="M284" s="355">
        <v>3.1264721081759066</v>
      </c>
      <c r="N284" s="355">
        <v>0.31663538129093771</v>
      </c>
      <c r="O284" s="355">
        <v>0</v>
      </c>
      <c r="P284" s="355">
        <v>0</v>
      </c>
      <c r="Q284" s="355">
        <v>2.2971208754326349</v>
      </c>
      <c r="R284" s="355">
        <v>2.0805756991968214</v>
      </c>
      <c r="S284" s="355">
        <v>1.5032306556372443</v>
      </c>
      <c r="T284" s="355">
        <v>6.1714637658897217E-3</v>
      </c>
      <c r="U284" s="355">
        <v>1.4064251970224206</v>
      </c>
      <c r="V284" s="355">
        <v>2.8097310958164554</v>
      </c>
      <c r="X284" s="355">
        <f t="shared" si="68"/>
        <v>1.21</v>
      </c>
      <c r="Y284" s="355">
        <f t="shared" si="69"/>
        <v>2.15</v>
      </c>
      <c r="Z284" s="355">
        <f t="shared" si="70"/>
        <v>1.33</v>
      </c>
      <c r="AA284" s="355">
        <f t="shared" si="71"/>
        <v>3.24</v>
      </c>
      <c r="AB284" s="355">
        <f t="shared" si="72"/>
        <v>11.36</v>
      </c>
      <c r="AC284" s="355">
        <f t="shared" si="73"/>
        <v>1.56</v>
      </c>
      <c r="AD284" s="355">
        <f t="shared" si="74"/>
        <v>0.35</v>
      </c>
      <c r="AE284" s="355">
        <f t="shared" si="75"/>
        <v>3.13</v>
      </c>
      <c r="AF284" s="355">
        <f t="shared" si="76"/>
        <v>0.32</v>
      </c>
      <c r="AG284" s="355" t="str">
        <f t="shared" si="77"/>
        <v>NC</v>
      </c>
      <c r="AH284" s="355" t="str">
        <f t="shared" si="78"/>
        <v>NC</v>
      </c>
      <c r="AI284" s="355">
        <f t="shared" si="79"/>
        <v>2.2999999999999998</v>
      </c>
      <c r="AJ284" s="355">
        <f t="shared" si="80"/>
        <v>2.08</v>
      </c>
      <c r="AK284" s="355">
        <f t="shared" si="81"/>
        <v>1.5</v>
      </c>
      <c r="AL284" s="355">
        <f t="shared" si="82"/>
        <v>0.01</v>
      </c>
      <c r="AM284" s="355">
        <f t="shared" si="83"/>
        <v>1.41</v>
      </c>
      <c r="AN284" s="355">
        <f t="shared" si="84"/>
        <v>2.81</v>
      </c>
    </row>
    <row r="285" spans="1:40" x14ac:dyDescent="0.3">
      <c r="A285" s="351">
        <v>485</v>
      </c>
      <c r="B285" s="352" t="s">
        <v>923</v>
      </c>
      <c r="C285" s="352" t="s">
        <v>275</v>
      </c>
      <c r="D285" s="351" t="s">
        <v>1477</v>
      </c>
      <c r="E285" s="355" t="s">
        <v>925</v>
      </c>
      <c r="F285" s="355">
        <v>0</v>
      </c>
      <c r="G285" s="355">
        <v>0</v>
      </c>
      <c r="H285" s="355">
        <v>0</v>
      </c>
      <c r="I285" s="355">
        <v>0</v>
      </c>
      <c r="J285" s="355">
        <v>0</v>
      </c>
      <c r="K285" s="355">
        <v>0</v>
      </c>
      <c r="L285" s="355">
        <v>0</v>
      </c>
      <c r="M285" s="355">
        <v>0</v>
      </c>
      <c r="N285" s="355">
        <v>0</v>
      </c>
      <c r="O285" s="355">
        <v>1.790679668826914</v>
      </c>
      <c r="P285" s="355">
        <v>0</v>
      </c>
      <c r="Q285" s="355">
        <v>0</v>
      </c>
      <c r="R285" s="355">
        <v>0</v>
      </c>
      <c r="S285" s="355">
        <v>0</v>
      </c>
      <c r="T285" s="355">
        <v>0</v>
      </c>
      <c r="U285" s="355">
        <v>0</v>
      </c>
      <c r="V285" s="355">
        <v>0</v>
      </c>
      <c r="X285" s="355" t="str">
        <f t="shared" si="68"/>
        <v>NC</v>
      </c>
      <c r="Y285" s="355" t="str">
        <f t="shared" si="69"/>
        <v>NC</v>
      </c>
      <c r="Z285" s="355" t="str">
        <f t="shared" si="70"/>
        <v>NC</v>
      </c>
      <c r="AA285" s="355" t="str">
        <f t="shared" si="71"/>
        <v>NC</v>
      </c>
      <c r="AB285" s="355" t="str">
        <f t="shared" si="72"/>
        <v>NC</v>
      </c>
      <c r="AC285" s="355" t="str">
        <f t="shared" si="73"/>
        <v>NC</v>
      </c>
      <c r="AD285" s="355" t="str">
        <f t="shared" si="74"/>
        <v>NC</v>
      </c>
      <c r="AE285" s="355" t="str">
        <f t="shared" si="75"/>
        <v>NC</v>
      </c>
      <c r="AF285" s="355" t="str">
        <f t="shared" si="76"/>
        <v>NC</v>
      </c>
      <c r="AG285" s="355">
        <f t="shared" si="77"/>
        <v>1.79</v>
      </c>
      <c r="AH285" s="355" t="str">
        <f t="shared" si="78"/>
        <v>NC</v>
      </c>
      <c r="AI285" s="355" t="str">
        <f t="shared" si="79"/>
        <v>NC</v>
      </c>
      <c r="AJ285" s="355" t="str">
        <f t="shared" si="80"/>
        <v>NC</v>
      </c>
      <c r="AK285" s="355" t="str">
        <f t="shared" si="81"/>
        <v>NC</v>
      </c>
      <c r="AL285" s="355" t="str">
        <f t="shared" si="82"/>
        <v>NC</v>
      </c>
      <c r="AM285" s="355" t="str">
        <f t="shared" si="83"/>
        <v>NC</v>
      </c>
      <c r="AN285" s="355" t="str">
        <f t="shared" si="84"/>
        <v>NC</v>
      </c>
    </row>
    <row r="286" spans="1:40" x14ac:dyDescent="0.3">
      <c r="A286" s="173">
        <v>487</v>
      </c>
      <c r="B286" s="173" t="s">
        <v>923</v>
      </c>
      <c r="C286" s="859" t="s">
        <v>3416</v>
      </c>
      <c r="D286" s="138" t="s">
        <v>3417</v>
      </c>
      <c r="E286" s="876" t="s">
        <v>275</v>
      </c>
      <c r="F286" s="876" t="s">
        <v>275</v>
      </c>
      <c r="G286" s="876" t="s">
        <v>275</v>
      </c>
      <c r="H286" s="876" t="s">
        <v>275</v>
      </c>
      <c r="I286" s="876" t="s">
        <v>275</v>
      </c>
      <c r="J286" s="876" t="s">
        <v>275</v>
      </c>
      <c r="K286" s="876" t="s">
        <v>275</v>
      </c>
      <c r="L286" s="876" t="s">
        <v>275</v>
      </c>
      <c r="M286" s="876" t="s">
        <v>275</v>
      </c>
      <c r="N286" s="876" t="s">
        <v>275</v>
      </c>
      <c r="O286" s="876" t="s">
        <v>275</v>
      </c>
      <c r="P286" s="876" t="s">
        <v>275</v>
      </c>
      <c r="Q286" s="876" t="s">
        <v>275</v>
      </c>
      <c r="R286" s="876" t="s">
        <v>275</v>
      </c>
      <c r="S286" s="876" t="s">
        <v>275</v>
      </c>
      <c r="T286" s="876" t="s">
        <v>275</v>
      </c>
      <c r="U286" s="876" t="s">
        <v>275</v>
      </c>
      <c r="V286" s="876" t="s">
        <v>275</v>
      </c>
      <c r="X286" s="876" t="str">
        <f t="shared" si="68"/>
        <v>-</v>
      </c>
      <c r="Y286" s="876" t="str">
        <f t="shared" si="69"/>
        <v>-</v>
      </c>
      <c r="Z286" s="876" t="str">
        <f t="shared" si="70"/>
        <v>-</v>
      </c>
      <c r="AA286" s="876" t="str">
        <f t="shared" si="71"/>
        <v>-</v>
      </c>
      <c r="AB286" s="876" t="str">
        <f t="shared" si="72"/>
        <v>-</v>
      </c>
      <c r="AC286" s="876" t="str">
        <f t="shared" si="73"/>
        <v>-</v>
      </c>
      <c r="AD286" s="876" t="str">
        <f t="shared" si="74"/>
        <v>-</v>
      </c>
      <c r="AE286" s="876" t="str">
        <f t="shared" si="75"/>
        <v>-</v>
      </c>
      <c r="AF286" s="876" t="str">
        <f t="shared" si="76"/>
        <v>-</v>
      </c>
      <c r="AG286" s="876" t="str">
        <f t="shared" si="77"/>
        <v>-</v>
      </c>
      <c r="AH286" s="876" t="str">
        <f t="shared" si="78"/>
        <v>-</v>
      </c>
      <c r="AI286" s="876" t="str">
        <f t="shared" si="79"/>
        <v>-</v>
      </c>
      <c r="AJ286" s="876" t="str">
        <f t="shared" si="80"/>
        <v>-</v>
      </c>
      <c r="AK286" s="876" t="str">
        <f t="shared" si="81"/>
        <v>-</v>
      </c>
      <c r="AL286" s="876" t="str">
        <f t="shared" si="82"/>
        <v>-</v>
      </c>
      <c r="AM286" s="876" t="str">
        <f t="shared" si="83"/>
        <v>-</v>
      </c>
      <c r="AN286" s="876" t="str">
        <f t="shared" si="84"/>
        <v>-</v>
      </c>
    </row>
    <row r="287" spans="1:40" x14ac:dyDescent="0.3">
      <c r="A287" s="351">
        <v>488</v>
      </c>
      <c r="B287" s="352" t="s">
        <v>923</v>
      </c>
      <c r="C287" s="352" t="s">
        <v>3587</v>
      </c>
      <c r="D287" s="351" t="s">
        <v>291</v>
      </c>
      <c r="E287" s="355" t="s">
        <v>925</v>
      </c>
      <c r="F287" s="355">
        <v>3.0990910472511915E-2</v>
      </c>
      <c r="G287" s="355">
        <v>2.1381356067602695E-2</v>
      </c>
      <c r="H287" s="355">
        <v>9.1004932025390423E-3</v>
      </c>
      <c r="I287" s="355">
        <v>0.36363468901433016</v>
      </c>
      <c r="J287" s="355">
        <v>6.0779437885191856E-2</v>
      </c>
      <c r="K287" s="355">
        <v>0.35445921546035691</v>
      </c>
      <c r="L287" s="355">
        <v>1.502191055345516</v>
      </c>
      <c r="M287" s="355">
        <v>0.95465036550360838</v>
      </c>
      <c r="N287" s="355">
        <v>0</v>
      </c>
      <c r="O287" s="355">
        <v>1.8417449645813868</v>
      </c>
      <c r="P287" s="355">
        <v>0.64745761570568539</v>
      </c>
      <c r="Q287" s="355">
        <v>0.13065074243244149</v>
      </c>
      <c r="R287" s="355">
        <v>1.7071396204524993E-2</v>
      </c>
      <c r="S287" s="355">
        <v>1.6795805627900461E-3</v>
      </c>
      <c r="T287" s="355">
        <v>1.3455417821051491E-2</v>
      </c>
      <c r="U287" s="355">
        <v>1.6474265317560055E-4</v>
      </c>
      <c r="V287" s="355">
        <v>0</v>
      </c>
      <c r="X287" s="355">
        <f t="shared" si="68"/>
        <v>0.03</v>
      </c>
      <c r="Y287" s="355">
        <f t="shared" si="69"/>
        <v>0.02</v>
      </c>
      <c r="Z287" s="355">
        <f t="shared" si="70"/>
        <v>0.01</v>
      </c>
      <c r="AA287" s="355">
        <f t="shared" si="71"/>
        <v>0.36</v>
      </c>
      <c r="AB287" s="355">
        <f t="shared" si="72"/>
        <v>0.06</v>
      </c>
      <c r="AC287" s="355">
        <f t="shared" si="73"/>
        <v>0.35</v>
      </c>
      <c r="AD287" s="355">
        <f t="shared" si="74"/>
        <v>1.5</v>
      </c>
      <c r="AE287" s="355">
        <f t="shared" si="75"/>
        <v>0.95</v>
      </c>
      <c r="AF287" s="355" t="str">
        <f t="shared" si="76"/>
        <v>NC</v>
      </c>
      <c r="AG287" s="355">
        <f t="shared" si="77"/>
        <v>1.84</v>
      </c>
      <c r="AH287" s="355">
        <f t="shared" si="78"/>
        <v>0.65</v>
      </c>
      <c r="AI287" s="355">
        <f t="shared" si="79"/>
        <v>0.13</v>
      </c>
      <c r="AJ287" s="355">
        <f t="shared" si="80"/>
        <v>0.02</v>
      </c>
      <c r="AK287" s="355">
        <f t="shared" si="81"/>
        <v>0.01</v>
      </c>
      <c r="AL287" s="355">
        <f t="shared" si="82"/>
        <v>0.01</v>
      </c>
      <c r="AM287" s="355">
        <f t="shared" si="83"/>
        <v>0.01</v>
      </c>
      <c r="AN287" s="355" t="str">
        <f t="shared" si="84"/>
        <v>NC</v>
      </c>
    </row>
    <row r="288" spans="1:40" x14ac:dyDescent="0.3">
      <c r="A288" s="138">
        <v>490</v>
      </c>
      <c r="B288" s="138" t="s">
        <v>923</v>
      </c>
      <c r="C288" s="172" t="s">
        <v>3418</v>
      </c>
      <c r="D288" s="138" t="s">
        <v>3419</v>
      </c>
      <c r="E288" s="244" t="s">
        <v>275</v>
      </c>
      <c r="F288" s="244" t="s">
        <v>275</v>
      </c>
      <c r="G288" s="244" t="s">
        <v>275</v>
      </c>
      <c r="H288" s="244" t="s">
        <v>275</v>
      </c>
      <c r="I288" s="244" t="s">
        <v>275</v>
      </c>
      <c r="J288" s="244" t="s">
        <v>275</v>
      </c>
      <c r="K288" s="244" t="s">
        <v>275</v>
      </c>
      <c r="L288" s="244" t="s">
        <v>275</v>
      </c>
      <c r="M288" s="244" t="s">
        <v>275</v>
      </c>
      <c r="N288" s="244" t="s">
        <v>275</v>
      </c>
      <c r="O288" s="244" t="s">
        <v>275</v>
      </c>
      <c r="P288" s="244" t="s">
        <v>275</v>
      </c>
      <c r="Q288" s="244" t="s">
        <v>275</v>
      </c>
      <c r="R288" s="244" t="s">
        <v>275</v>
      </c>
      <c r="S288" s="244" t="s">
        <v>275</v>
      </c>
      <c r="T288" s="244" t="s">
        <v>275</v>
      </c>
      <c r="U288" s="244" t="s">
        <v>275</v>
      </c>
      <c r="V288" s="244" t="s">
        <v>275</v>
      </c>
      <c r="X288" s="244" t="str">
        <f t="shared" si="68"/>
        <v>-</v>
      </c>
      <c r="Y288" s="244" t="str">
        <f t="shared" si="69"/>
        <v>-</v>
      </c>
      <c r="Z288" s="244" t="str">
        <f t="shared" si="70"/>
        <v>-</v>
      </c>
      <c r="AA288" s="244" t="str">
        <f t="shared" si="71"/>
        <v>-</v>
      </c>
      <c r="AB288" s="244" t="str">
        <f t="shared" si="72"/>
        <v>-</v>
      </c>
      <c r="AC288" s="244" t="str">
        <f t="shared" si="73"/>
        <v>-</v>
      </c>
      <c r="AD288" s="244" t="str">
        <f t="shared" si="74"/>
        <v>-</v>
      </c>
      <c r="AE288" s="244" t="str">
        <f t="shared" si="75"/>
        <v>-</v>
      </c>
      <c r="AF288" s="244" t="str">
        <f t="shared" si="76"/>
        <v>-</v>
      </c>
      <c r="AG288" s="244" t="str">
        <f t="shared" si="77"/>
        <v>-</v>
      </c>
      <c r="AH288" s="244" t="str">
        <f t="shared" si="78"/>
        <v>-</v>
      </c>
      <c r="AI288" s="244" t="str">
        <f t="shared" si="79"/>
        <v>-</v>
      </c>
      <c r="AJ288" s="244" t="str">
        <f t="shared" si="80"/>
        <v>-</v>
      </c>
      <c r="AK288" s="244" t="str">
        <f t="shared" si="81"/>
        <v>-</v>
      </c>
      <c r="AL288" s="244" t="str">
        <f t="shared" si="82"/>
        <v>-</v>
      </c>
      <c r="AM288" s="244" t="str">
        <f t="shared" si="83"/>
        <v>-</v>
      </c>
      <c r="AN288" s="244" t="str">
        <f t="shared" si="84"/>
        <v>-</v>
      </c>
    </row>
    <row r="289" spans="1:40" x14ac:dyDescent="0.3">
      <c r="A289" s="138">
        <v>491</v>
      </c>
      <c r="B289" s="138" t="s">
        <v>923</v>
      </c>
      <c r="C289" s="172" t="s">
        <v>3420</v>
      </c>
      <c r="D289" s="138" t="s">
        <v>3421</v>
      </c>
      <c r="E289" s="244" t="s">
        <v>275</v>
      </c>
      <c r="F289" s="244" t="s">
        <v>275</v>
      </c>
      <c r="G289" s="244" t="s">
        <v>275</v>
      </c>
      <c r="H289" s="244" t="s">
        <v>275</v>
      </c>
      <c r="I289" s="244" t="s">
        <v>275</v>
      </c>
      <c r="J289" s="244" t="s">
        <v>275</v>
      </c>
      <c r="K289" s="244" t="s">
        <v>275</v>
      </c>
      <c r="L289" s="244" t="s">
        <v>275</v>
      </c>
      <c r="M289" s="244" t="s">
        <v>275</v>
      </c>
      <c r="N289" s="244" t="s">
        <v>275</v>
      </c>
      <c r="O289" s="244" t="s">
        <v>275</v>
      </c>
      <c r="P289" s="244" t="s">
        <v>275</v>
      </c>
      <c r="Q289" s="244" t="s">
        <v>275</v>
      </c>
      <c r="R289" s="244" t="s">
        <v>275</v>
      </c>
      <c r="S289" s="244" t="s">
        <v>275</v>
      </c>
      <c r="T289" s="244" t="s">
        <v>275</v>
      </c>
      <c r="U289" s="244" t="s">
        <v>275</v>
      </c>
      <c r="V289" s="244" t="s">
        <v>275</v>
      </c>
      <c r="X289" s="244" t="str">
        <f t="shared" si="68"/>
        <v>-</v>
      </c>
      <c r="Y289" s="244" t="str">
        <f t="shared" si="69"/>
        <v>-</v>
      </c>
      <c r="Z289" s="244" t="str">
        <f t="shared" si="70"/>
        <v>-</v>
      </c>
      <c r="AA289" s="244" t="str">
        <f t="shared" si="71"/>
        <v>-</v>
      </c>
      <c r="AB289" s="244" t="str">
        <f t="shared" si="72"/>
        <v>-</v>
      </c>
      <c r="AC289" s="244" t="str">
        <f t="shared" si="73"/>
        <v>-</v>
      </c>
      <c r="AD289" s="244" t="str">
        <f t="shared" si="74"/>
        <v>-</v>
      </c>
      <c r="AE289" s="244" t="str">
        <f t="shared" si="75"/>
        <v>-</v>
      </c>
      <c r="AF289" s="244" t="str">
        <f t="shared" si="76"/>
        <v>-</v>
      </c>
      <c r="AG289" s="244" t="str">
        <f t="shared" si="77"/>
        <v>-</v>
      </c>
      <c r="AH289" s="244" t="str">
        <f t="shared" si="78"/>
        <v>-</v>
      </c>
      <c r="AI289" s="244" t="str">
        <f t="shared" si="79"/>
        <v>-</v>
      </c>
      <c r="AJ289" s="244" t="str">
        <f t="shared" si="80"/>
        <v>-</v>
      </c>
      <c r="AK289" s="244" t="str">
        <f t="shared" si="81"/>
        <v>-</v>
      </c>
      <c r="AL289" s="244" t="str">
        <f t="shared" si="82"/>
        <v>-</v>
      </c>
      <c r="AM289" s="244" t="str">
        <f t="shared" si="83"/>
        <v>-</v>
      </c>
      <c r="AN289" s="244" t="str">
        <f t="shared" si="84"/>
        <v>-</v>
      </c>
    </row>
    <row r="290" spans="1:40" x14ac:dyDescent="0.3">
      <c r="A290" s="138">
        <v>492</v>
      </c>
      <c r="B290" s="138" t="s">
        <v>923</v>
      </c>
      <c r="C290" s="172" t="s">
        <v>3422</v>
      </c>
      <c r="D290" s="138" t="s">
        <v>3423</v>
      </c>
      <c r="E290" s="244" t="s">
        <v>275</v>
      </c>
      <c r="F290" s="244" t="s">
        <v>275</v>
      </c>
      <c r="G290" s="244" t="s">
        <v>275</v>
      </c>
      <c r="H290" s="244" t="s">
        <v>275</v>
      </c>
      <c r="I290" s="244" t="s">
        <v>275</v>
      </c>
      <c r="J290" s="244" t="s">
        <v>275</v>
      </c>
      <c r="K290" s="244" t="s">
        <v>275</v>
      </c>
      <c r="L290" s="244" t="s">
        <v>275</v>
      </c>
      <c r="M290" s="244" t="s">
        <v>275</v>
      </c>
      <c r="N290" s="244" t="s">
        <v>275</v>
      </c>
      <c r="O290" s="244" t="s">
        <v>275</v>
      </c>
      <c r="P290" s="244" t="s">
        <v>275</v>
      </c>
      <c r="Q290" s="244" t="s">
        <v>275</v>
      </c>
      <c r="R290" s="244" t="s">
        <v>275</v>
      </c>
      <c r="S290" s="244" t="s">
        <v>275</v>
      </c>
      <c r="T290" s="244" t="s">
        <v>275</v>
      </c>
      <c r="U290" s="244" t="s">
        <v>275</v>
      </c>
      <c r="V290" s="244" t="s">
        <v>275</v>
      </c>
      <c r="X290" s="244" t="str">
        <f t="shared" si="68"/>
        <v>-</v>
      </c>
      <c r="Y290" s="244" t="str">
        <f t="shared" si="69"/>
        <v>-</v>
      </c>
      <c r="Z290" s="244" t="str">
        <f t="shared" si="70"/>
        <v>-</v>
      </c>
      <c r="AA290" s="244" t="str">
        <f t="shared" si="71"/>
        <v>-</v>
      </c>
      <c r="AB290" s="244" t="str">
        <f t="shared" si="72"/>
        <v>-</v>
      </c>
      <c r="AC290" s="244" t="str">
        <f t="shared" si="73"/>
        <v>-</v>
      </c>
      <c r="AD290" s="244" t="str">
        <f t="shared" si="74"/>
        <v>-</v>
      </c>
      <c r="AE290" s="244" t="str">
        <f t="shared" si="75"/>
        <v>-</v>
      </c>
      <c r="AF290" s="244" t="str">
        <f t="shared" si="76"/>
        <v>-</v>
      </c>
      <c r="AG290" s="244" t="str">
        <f t="shared" si="77"/>
        <v>-</v>
      </c>
      <c r="AH290" s="244" t="str">
        <f t="shared" si="78"/>
        <v>-</v>
      </c>
      <c r="AI290" s="244" t="str">
        <f t="shared" si="79"/>
        <v>-</v>
      </c>
      <c r="AJ290" s="244" t="str">
        <f t="shared" si="80"/>
        <v>-</v>
      </c>
      <c r="AK290" s="244" t="str">
        <f t="shared" si="81"/>
        <v>-</v>
      </c>
      <c r="AL290" s="244" t="str">
        <f t="shared" si="82"/>
        <v>-</v>
      </c>
      <c r="AM290" s="244" t="str">
        <f t="shared" si="83"/>
        <v>-</v>
      </c>
      <c r="AN290" s="244" t="str">
        <f t="shared" si="84"/>
        <v>-</v>
      </c>
    </row>
    <row r="291" spans="1:40" x14ac:dyDescent="0.3">
      <c r="A291" s="138">
        <v>495</v>
      </c>
      <c r="B291" s="138" t="s">
        <v>923</v>
      </c>
      <c r="C291" s="172" t="s">
        <v>361</v>
      </c>
      <c r="D291" s="138" t="s">
        <v>362</v>
      </c>
      <c r="E291" s="244" t="s">
        <v>275</v>
      </c>
      <c r="F291" s="244" t="s">
        <v>275</v>
      </c>
      <c r="G291" s="244" t="s">
        <v>275</v>
      </c>
      <c r="H291" s="244" t="s">
        <v>275</v>
      </c>
      <c r="I291" s="244" t="s">
        <v>275</v>
      </c>
      <c r="J291" s="244" t="s">
        <v>275</v>
      </c>
      <c r="K291" s="244" t="s">
        <v>275</v>
      </c>
      <c r="L291" s="244" t="s">
        <v>275</v>
      </c>
      <c r="M291" s="244" t="s">
        <v>275</v>
      </c>
      <c r="N291" s="244" t="s">
        <v>275</v>
      </c>
      <c r="O291" s="244" t="s">
        <v>275</v>
      </c>
      <c r="P291" s="244" t="s">
        <v>275</v>
      </c>
      <c r="Q291" s="244" t="s">
        <v>275</v>
      </c>
      <c r="R291" s="244" t="s">
        <v>275</v>
      </c>
      <c r="S291" s="244" t="s">
        <v>275</v>
      </c>
      <c r="T291" s="244" t="s">
        <v>275</v>
      </c>
      <c r="U291" s="244" t="s">
        <v>275</v>
      </c>
      <c r="V291" s="244" t="s">
        <v>275</v>
      </c>
      <c r="X291" s="244" t="str">
        <f t="shared" si="68"/>
        <v>-</v>
      </c>
      <c r="Y291" s="244" t="str">
        <f t="shared" si="69"/>
        <v>-</v>
      </c>
      <c r="Z291" s="244" t="str">
        <f t="shared" si="70"/>
        <v>-</v>
      </c>
      <c r="AA291" s="244" t="str">
        <f t="shared" si="71"/>
        <v>-</v>
      </c>
      <c r="AB291" s="244" t="str">
        <f t="shared" si="72"/>
        <v>-</v>
      </c>
      <c r="AC291" s="244" t="str">
        <f t="shared" si="73"/>
        <v>-</v>
      </c>
      <c r="AD291" s="244" t="str">
        <f t="shared" si="74"/>
        <v>-</v>
      </c>
      <c r="AE291" s="244" t="str">
        <f t="shared" si="75"/>
        <v>-</v>
      </c>
      <c r="AF291" s="244" t="str">
        <f t="shared" si="76"/>
        <v>-</v>
      </c>
      <c r="AG291" s="244" t="str">
        <f t="shared" si="77"/>
        <v>-</v>
      </c>
      <c r="AH291" s="244" t="str">
        <f t="shared" si="78"/>
        <v>-</v>
      </c>
      <c r="AI291" s="244" t="str">
        <f t="shared" si="79"/>
        <v>-</v>
      </c>
      <c r="AJ291" s="244" t="str">
        <f t="shared" si="80"/>
        <v>-</v>
      </c>
      <c r="AK291" s="244" t="str">
        <f t="shared" si="81"/>
        <v>-</v>
      </c>
      <c r="AL291" s="244" t="str">
        <f t="shared" si="82"/>
        <v>-</v>
      </c>
      <c r="AM291" s="244" t="str">
        <f t="shared" si="83"/>
        <v>-</v>
      </c>
      <c r="AN291" s="244" t="str">
        <f t="shared" si="84"/>
        <v>-</v>
      </c>
    </row>
    <row r="292" spans="1:40" ht="26" x14ac:dyDescent="0.3">
      <c r="A292" s="165">
        <v>497</v>
      </c>
      <c r="B292" s="166" t="s">
        <v>923</v>
      </c>
      <c r="C292" s="343" t="s">
        <v>243</v>
      </c>
      <c r="D292" s="165" t="s">
        <v>3429</v>
      </c>
      <c r="E292" s="170" t="s">
        <v>925</v>
      </c>
      <c r="F292" s="170">
        <v>7.7298279707184721</v>
      </c>
      <c r="G292" s="170">
        <v>1.5276878242922869</v>
      </c>
      <c r="H292" s="170">
        <v>0.5063133419697573</v>
      </c>
      <c r="I292" s="170">
        <v>2.951588046438657</v>
      </c>
      <c r="J292" s="170">
        <v>5.0849485557591141</v>
      </c>
      <c r="K292" s="170">
        <v>12.86182376962859</v>
      </c>
      <c r="L292" s="170">
        <v>18.205963142846336</v>
      </c>
      <c r="M292" s="170">
        <v>8.9062267064420304</v>
      </c>
      <c r="N292" s="170">
        <v>7.2208286358190756</v>
      </c>
      <c r="O292" s="170">
        <v>10.043194951105455</v>
      </c>
      <c r="P292" s="170">
        <v>23.216131743148136</v>
      </c>
      <c r="Q292" s="170">
        <v>0.17302143548476515</v>
      </c>
      <c r="R292" s="170">
        <v>0.57594191926825111</v>
      </c>
      <c r="S292" s="170">
        <v>3.1637098843706215</v>
      </c>
      <c r="T292" s="170">
        <v>10.381003438680162</v>
      </c>
      <c r="U292" s="170">
        <v>3.7847661816915769E-2</v>
      </c>
      <c r="V292" s="170">
        <v>0</v>
      </c>
      <c r="X292" s="170">
        <f t="shared" si="68"/>
        <v>7.73</v>
      </c>
      <c r="Y292" s="170">
        <f t="shared" si="69"/>
        <v>1.53</v>
      </c>
      <c r="Z292" s="170">
        <f t="shared" si="70"/>
        <v>0.51</v>
      </c>
      <c r="AA292" s="170">
        <f t="shared" si="71"/>
        <v>2.95</v>
      </c>
      <c r="AB292" s="170">
        <f t="shared" si="72"/>
        <v>5.08</v>
      </c>
      <c r="AC292" s="170">
        <f t="shared" si="73"/>
        <v>12.86</v>
      </c>
      <c r="AD292" s="170">
        <f t="shared" si="74"/>
        <v>18.21</v>
      </c>
      <c r="AE292" s="170">
        <f t="shared" si="75"/>
        <v>8.91</v>
      </c>
      <c r="AF292" s="170">
        <f t="shared" si="76"/>
        <v>7.22</v>
      </c>
      <c r="AG292" s="170">
        <f t="shared" si="77"/>
        <v>10.039999999999999</v>
      </c>
      <c r="AH292" s="170">
        <f t="shared" si="78"/>
        <v>23.22</v>
      </c>
      <c r="AI292" s="170">
        <f t="shared" si="79"/>
        <v>0.17</v>
      </c>
      <c r="AJ292" s="170">
        <f t="shared" si="80"/>
        <v>0.57999999999999996</v>
      </c>
      <c r="AK292" s="170">
        <f t="shared" si="81"/>
        <v>3.16</v>
      </c>
      <c r="AL292" s="170">
        <f t="shared" si="82"/>
        <v>10.38</v>
      </c>
      <c r="AM292" s="170">
        <f t="shared" si="83"/>
        <v>0.04</v>
      </c>
      <c r="AN292" s="170" t="str">
        <f t="shared" si="84"/>
        <v>NC</v>
      </c>
    </row>
    <row r="293" spans="1:40" x14ac:dyDescent="0.3">
      <c r="A293" s="138">
        <v>498</v>
      </c>
      <c r="B293" s="138" t="s">
        <v>923</v>
      </c>
      <c r="C293" s="172" t="s">
        <v>3431</v>
      </c>
      <c r="D293" s="138" t="s">
        <v>3432</v>
      </c>
      <c r="E293" s="244" t="s">
        <v>275</v>
      </c>
      <c r="F293" s="244" t="s">
        <v>275</v>
      </c>
      <c r="G293" s="244" t="s">
        <v>275</v>
      </c>
      <c r="H293" s="244" t="s">
        <v>275</v>
      </c>
      <c r="I293" s="244" t="s">
        <v>275</v>
      </c>
      <c r="J293" s="244" t="s">
        <v>275</v>
      </c>
      <c r="K293" s="244" t="s">
        <v>275</v>
      </c>
      <c r="L293" s="244" t="s">
        <v>275</v>
      </c>
      <c r="M293" s="244" t="s">
        <v>275</v>
      </c>
      <c r="N293" s="244" t="s">
        <v>275</v>
      </c>
      <c r="O293" s="244" t="s">
        <v>275</v>
      </c>
      <c r="P293" s="244" t="s">
        <v>275</v>
      </c>
      <c r="Q293" s="244" t="s">
        <v>275</v>
      </c>
      <c r="R293" s="244" t="s">
        <v>275</v>
      </c>
      <c r="S293" s="244" t="s">
        <v>275</v>
      </c>
      <c r="T293" s="244" t="s">
        <v>275</v>
      </c>
      <c r="U293" s="244" t="s">
        <v>275</v>
      </c>
      <c r="V293" s="244" t="s">
        <v>275</v>
      </c>
      <c r="X293" s="244" t="str">
        <f t="shared" si="68"/>
        <v>-</v>
      </c>
      <c r="Y293" s="244" t="str">
        <f t="shared" si="69"/>
        <v>-</v>
      </c>
      <c r="Z293" s="244" t="str">
        <f t="shared" si="70"/>
        <v>-</v>
      </c>
      <c r="AA293" s="244" t="str">
        <f t="shared" si="71"/>
        <v>-</v>
      </c>
      <c r="AB293" s="244" t="str">
        <f t="shared" si="72"/>
        <v>-</v>
      </c>
      <c r="AC293" s="244" t="str">
        <f t="shared" si="73"/>
        <v>-</v>
      </c>
      <c r="AD293" s="244" t="str">
        <f t="shared" si="74"/>
        <v>-</v>
      </c>
      <c r="AE293" s="244" t="str">
        <f t="shared" si="75"/>
        <v>-</v>
      </c>
      <c r="AF293" s="244" t="str">
        <f t="shared" si="76"/>
        <v>-</v>
      </c>
      <c r="AG293" s="244" t="str">
        <f t="shared" si="77"/>
        <v>-</v>
      </c>
      <c r="AH293" s="244" t="str">
        <f t="shared" si="78"/>
        <v>-</v>
      </c>
      <c r="AI293" s="244" t="str">
        <f t="shared" si="79"/>
        <v>-</v>
      </c>
      <c r="AJ293" s="244" t="str">
        <f t="shared" si="80"/>
        <v>-</v>
      </c>
      <c r="AK293" s="244" t="str">
        <f t="shared" si="81"/>
        <v>-</v>
      </c>
      <c r="AL293" s="244" t="str">
        <f t="shared" si="82"/>
        <v>-</v>
      </c>
      <c r="AM293" s="244" t="str">
        <f t="shared" si="83"/>
        <v>-</v>
      </c>
      <c r="AN293" s="244" t="str">
        <f t="shared" si="84"/>
        <v>-</v>
      </c>
    </row>
    <row r="294" spans="1:40" ht="39" x14ac:dyDescent="0.3">
      <c r="A294" s="145">
        <v>499</v>
      </c>
      <c r="B294" s="146" t="s">
        <v>923</v>
      </c>
      <c r="C294" s="146" t="s">
        <v>3434</v>
      </c>
      <c r="D294" s="145" t="s">
        <v>3591</v>
      </c>
      <c r="E294" s="150" t="s">
        <v>925</v>
      </c>
      <c r="F294" s="150">
        <v>0.6815288582321265</v>
      </c>
      <c r="G294" s="150">
        <v>0</v>
      </c>
      <c r="H294" s="150">
        <v>0</v>
      </c>
      <c r="I294" s="150">
        <v>0.38743188138025075</v>
      </c>
      <c r="J294" s="150">
        <v>0.2183424665078274</v>
      </c>
      <c r="K294" s="150">
        <v>0.49127131335857155</v>
      </c>
      <c r="L294" s="150">
        <v>5.0659505426257398</v>
      </c>
      <c r="M294" s="150">
        <v>0.83280267787541562</v>
      </c>
      <c r="N294" s="150">
        <v>0.17300320176293968</v>
      </c>
      <c r="O294" s="150">
        <v>3.7006881138882086</v>
      </c>
      <c r="P294" s="150">
        <v>0</v>
      </c>
      <c r="Q294" s="150">
        <v>0</v>
      </c>
      <c r="R294" s="150">
        <v>0</v>
      </c>
      <c r="S294" s="150">
        <v>0</v>
      </c>
      <c r="T294" s="150">
        <v>0</v>
      </c>
      <c r="U294" s="150">
        <v>0</v>
      </c>
      <c r="V294" s="150">
        <v>0</v>
      </c>
      <c r="X294" s="150">
        <f t="shared" si="68"/>
        <v>0.68</v>
      </c>
      <c r="Y294" s="150" t="str">
        <f t="shared" si="69"/>
        <v>NC</v>
      </c>
      <c r="Z294" s="150" t="str">
        <f t="shared" si="70"/>
        <v>NC</v>
      </c>
      <c r="AA294" s="150">
        <f t="shared" si="71"/>
        <v>0.39</v>
      </c>
      <c r="AB294" s="150">
        <f t="shared" si="72"/>
        <v>0.22</v>
      </c>
      <c r="AC294" s="150">
        <f t="shared" si="73"/>
        <v>0.49</v>
      </c>
      <c r="AD294" s="150">
        <f t="shared" si="74"/>
        <v>5.07</v>
      </c>
      <c r="AE294" s="150">
        <f t="shared" si="75"/>
        <v>0.83</v>
      </c>
      <c r="AF294" s="150">
        <f t="shared" si="76"/>
        <v>0.17</v>
      </c>
      <c r="AG294" s="150">
        <f t="shared" si="77"/>
        <v>3.7</v>
      </c>
      <c r="AH294" s="150" t="str">
        <f t="shared" si="78"/>
        <v>NC</v>
      </c>
      <c r="AI294" s="150" t="str">
        <f t="shared" si="79"/>
        <v>NC</v>
      </c>
      <c r="AJ294" s="150" t="str">
        <f t="shared" si="80"/>
        <v>NC</v>
      </c>
      <c r="AK294" s="150" t="str">
        <f t="shared" si="81"/>
        <v>NC</v>
      </c>
      <c r="AL294" s="150" t="str">
        <f t="shared" si="82"/>
        <v>NC</v>
      </c>
      <c r="AM294" s="150" t="str">
        <f t="shared" si="83"/>
        <v>NC</v>
      </c>
      <c r="AN294" s="150" t="str">
        <f t="shared" si="84"/>
        <v>NC</v>
      </c>
    </row>
    <row r="295" spans="1:40" ht="39" x14ac:dyDescent="0.3">
      <c r="A295" s="165">
        <v>500</v>
      </c>
      <c r="B295" s="166" t="s">
        <v>923</v>
      </c>
      <c r="C295" s="293" t="s">
        <v>471</v>
      </c>
      <c r="D295" s="187" t="s">
        <v>3430</v>
      </c>
      <c r="E295" s="170" t="s">
        <v>925</v>
      </c>
      <c r="F295" s="170">
        <v>0.6815288582321265</v>
      </c>
      <c r="G295" s="170">
        <v>0</v>
      </c>
      <c r="H295" s="170">
        <v>0</v>
      </c>
      <c r="I295" s="170">
        <v>0.38743188138025075</v>
      </c>
      <c r="J295" s="170">
        <v>0.2183424665078274</v>
      </c>
      <c r="K295" s="170">
        <v>0.49127131335857155</v>
      </c>
      <c r="L295" s="170">
        <v>5.0659505426257398</v>
      </c>
      <c r="M295" s="170">
        <v>0.83280267787541562</v>
      </c>
      <c r="N295" s="170">
        <v>0.17300320176293968</v>
      </c>
      <c r="O295" s="170">
        <v>3.7006881138882086</v>
      </c>
      <c r="P295" s="170">
        <v>0</v>
      </c>
      <c r="Q295" s="170">
        <v>0</v>
      </c>
      <c r="R295" s="170">
        <v>0</v>
      </c>
      <c r="S295" s="170">
        <v>0</v>
      </c>
      <c r="T295" s="170">
        <v>0</v>
      </c>
      <c r="U295" s="170">
        <v>0</v>
      </c>
      <c r="V295" s="170">
        <v>0</v>
      </c>
      <c r="X295" s="170">
        <f t="shared" si="68"/>
        <v>0.68</v>
      </c>
      <c r="Y295" s="170" t="str">
        <f t="shared" si="69"/>
        <v>NC</v>
      </c>
      <c r="Z295" s="170" t="str">
        <f t="shared" si="70"/>
        <v>NC</v>
      </c>
      <c r="AA295" s="170">
        <f t="shared" si="71"/>
        <v>0.39</v>
      </c>
      <c r="AB295" s="170">
        <f t="shared" si="72"/>
        <v>0.22</v>
      </c>
      <c r="AC295" s="170">
        <f t="shared" si="73"/>
        <v>0.49</v>
      </c>
      <c r="AD295" s="170">
        <f t="shared" si="74"/>
        <v>5.07</v>
      </c>
      <c r="AE295" s="170">
        <f t="shared" si="75"/>
        <v>0.83</v>
      </c>
      <c r="AF295" s="170">
        <f t="shared" si="76"/>
        <v>0.17</v>
      </c>
      <c r="AG295" s="170">
        <f t="shared" si="77"/>
        <v>3.7</v>
      </c>
      <c r="AH295" s="170" t="str">
        <f t="shared" si="78"/>
        <v>NC</v>
      </c>
      <c r="AI295" s="170" t="str">
        <f t="shared" si="79"/>
        <v>NC</v>
      </c>
      <c r="AJ295" s="170" t="str">
        <f t="shared" si="80"/>
        <v>NC</v>
      </c>
      <c r="AK295" s="170" t="str">
        <f t="shared" si="81"/>
        <v>NC</v>
      </c>
      <c r="AL295" s="170" t="str">
        <f t="shared" si="82"/>
        <v>NC</v>
      </c>
      <c r="AM295" s="170" t="str">
        <f t="shared" si="83"/>
        <v>NC</v>
      </c>
      <c r="AN295" s="170" t="str">
        <f t="shared" si="84"/>
        <v>NC</v>
      </c>
    </row>
    <row r="296" spans="1:40" x14ac:dyDescent="0.3">
      <c r="A296" s="138">
        <v>502</v>
      </c>
      <c r="B296" s="138" t="s">
        <v>923</v>
      </c>
      <c r="C296" s="172" t="s">
        <v>3436</v>
      </c>
      <c r="D296" s="138" t="s">
        <v>3437</v>
      </c>
      <c r="E296" s="244" t="s">
        <v>275</v>
      </c>
      <c r="F296" s="244" t="s">
        <v>275</v>
      </c>
      <c r="G296" s="244" t="s">
        <v>275</v>
      </c>
      <c r="H296" s="244" t="s">
        <v>275</v>
      </c>
      <c r="I296" s="244" t="s">
        <v>275</v>
      </c>
      <c r="J296" s="244" t="s">
        <v>275</v>
      </c>
      <c r="K296" s="244" t="s">
        <v>275</v>
      </c>
      <c r="L296" s="244" t="s">
        <v>275</v>
      </c>
      <c r="M296" s="244" t="s">
        <v>275</v>
      </c>
      <c r="N296" s="244" t="s">
        <v>275</v>
      </c>
      <c r="O296" s="244" t="s">
        <v>275</v>
      </c>
      <c r="P296" s="244" t="s">
        <v>275</v>
      </c>
      <c r="Q296" s="244" t="s">
        <v>275</v>
      </c>
      <c r="R296" s="244" t="s">
        <v>275</v>
      </c>
      <c r="S296" s="244" t="s">
        <v>275</v>
      </c>
      <c r="T296" s="244" t="s">
        <v>275</v>
      </c>
      <c r="U296" s="244" t="s">
        <v>275</v>
      </c>
      <c r="V296" s="244" t="s">
        <v>275</v>
      </c>
      <c r="X296" s="244" t="str">
        <f t="shared" si="68"/>
        <v>-</v>
      </c>
      <c r="Y296" s="244" t="str">
        <f t="shared" si="69"/>
        <v>-</v>
      </c>
      <c r="Z296" s="244" t="str">
        <f t="shared" si="70"/>
        <v>-</v>
      </c>
      <c r="AA296" s="244" t="str">
        <f t="shared" si="71"/>
        <v>-</v>
      </c>
      <c r="AB296" s="244" t="str">
        <f t="shared" si="72"/>
        <v>-</v>
      </c>
      <c r="AC296" s="244" t="str">
        <f t="shared" si="73"/>
        <v>-</v>
      </c>
      <c r="AD296" s="244" t="str">
        <f t="shared" si="74"/>
        <v>-</v>
      </c>
      <c r="AE296" s="244" t="str">
        <f t="shared" si="75"/>
        <v>-</v>
      </c>
      <c r="AF296" s="244" t="str">
        <f t="shared" si="76"/>
        <v>-</v>
      </c>
      <c r="AG296" s="244" t="str">
        <f t="shared" si="77"/>
        <v>-</v>
      </c>
      <c r="AH296" s="244" t="str">
        <f t="shared" si="78"/>
        <v>-</v>
      </c>
      <c r="AI296" s="244" t="str">
        <f t="shared" si="79"/>
        <v>-</v>
      </c>
      <c r="AJ296" s="244" t="str">
        <f t="shared" si="80"/>
        <v>-</v>
      </c>
      <c r="AK296" s="244" t="str">
        <f t="shared" si="81"/>
        <v>-</v>
      </c>
      <c r="AL296" s="244" t="str">
        <f t="shared" si="82"/>
        <v>-</v>
      </c>
      <c r="AM296" s="244" t="str">
        <f t="shared" si="83"/>
        <v>-</v>
      </c>
      <c r="AN296" s="244" t="str">
        <f t="shared" si="84"/>
        <v>-</v>
      </c>
    </row>
    <row r="297" spans="1:40" x14ac:dyDescent="0.3">
      <c r="A297" s="138">
        <v>505</v>
      </c>
      <c r="B297" s="138" t="s">
        <v>923</v>
      </c>
      <c r="C297" s="172" t="s">
        <v>3438</v>
      </c>
      <c r="D297" s="138" t="s">
        <v>3441</v>
      </c>
      <c r="E297" s="244" t="s">
        <v>275</v>
      </c>
      <c r="F297" s="244" t="s">
        <v>275</v>
      </c>
      <c r="G297" s="244" t="s">
        <v>275</v>
      </c>
      <c r="H297" s="244" t="s">
        <v>275</v>
      </c>
      <c r="I297" s="244" t="s">
        <v>275</v>
      </c>
      <c r="J297" s="244" t="s">
        <v>275</v>
      </c>
      <c r="K297" s="244" t="s">
        <v>275</v>
      </c>
      <c r="L297" s="244" t="s">
        <v>275</v>
      </c>
      <c r="M297" s="244" t="s">
        <v>275</v>
      </c>
      <c r="N297" s="244" t="s">
        <v>275</v>
      </c>
      <c r="O297" s="244" t="s">
        <v>275</v>
      </c>
      <c r="P297" s="244" t="s">
        <v>275</v>
      </c>
      <c r="Q297" s="244" t="s">
        <v>275</v>
      </c>
      <c r="R297" s="244" t="s">
        <v>275</v>
      </c>
      <c r="S297" s="244" t="s">
        <v>275</v>
      </c>
      <c r="T297" s="244" t="s">
        <v>275</v>
      </c>
      <c r="U297" s="244" t="s">
        <v>275</v>
      </c>
      <c r="V297" s="244" t="s">
        <v>275</v>
      </c>
      <c r="X297" s="244" t="str">
        <f t="shared" si="68"/>
        <v>-</v>
      </c>
      <c r="Y297" s="244" t="str">
        <f t="shared" si="69"/>
        <v>-</v>
      </c>
      <c r="Z297" s="244" t="str">
        <f t="shared" si="70"/>
        <v>-</v>
      </c>
      <c r="AA297" s="244" t="str">
        <f t="shared" si="71"/>
        <v>-</v>
      </c>
      <c r="AB297" s="244" t="str">
        <f t="shared" si="72"/>
        <v>-</v>
      </c>
      <c r="AC297" s="244" t="str">
        <f t="shared" si="73"/>
        <v>-</v>
      </c>
      <c r="AD297" s="244" t="str">
        <f t="shared" si="74"/>
        <v>-</v>
      </c>
      <c r="AE297" s="244" t="str">
        <f t="shared" si="75"/>
        <v>-</v>
      </c>
      <c r="AF297" s="244" t="str">
        <f t="shared" si="76"/>
        <v>-</v>
      </c>
      <c r="AG297" s="244" t="str">
        <f t="shared" si="77"/>
        <v>-</v>
      </c>
      <c r="AH297" s="244" t="str">
        <f t="shared" si="78"/>
        <v>-</v>
      </c>
      <c r="AI297" s="244" t="str">
        <f t="shared" si="79"/>
        <v>-</v>
      </c>
      <c r="AJ297" s="244" t="str">
        <f t="shared" si="80"/>
        <v>-</v>
      </c>
      <c r="AK297" s="244" t="str">
        <f t="shared" si="81"/>
        <v>-</v>
      </c>
      <c r="AL297" s="244" t="str">
        <f t="shared" si="82"/>
        <v>-</v>
      </c>
      <c r="AM297" s="244" t="str">
        <f t="shared" si="83"/>
        <v>-</v>
      </c>
      <c r="AN297" s="244" t="str">
        <f t="shared" si="84"/>
        <v>-</v>
      </c>
    </row>
    <row r="298" spans="1:40" ht="39" x14ac:dyDescent="0.3">
      <c r="A298" s="145">
        <v>506</v>
      </c>
      <c r="B298" s="146" t="s">
        <v>923</v>
      </c>
      <c r="C298" s="146" t="s">
        <v>3442</v>
      </c>
      <c r="D298" s="145" t="s">
        <v>3592</v>
      </c>
      <c r="E298" s="150" t="s">
        <v>925</v>
      </c>
      <c r="F298" s="150">
        <v>5.074741009982378</v>
      </c>
      <c r="G298" s="150">
        <v>1.0220093013887417</v>
      </c>
      <c r="H298" s="150">
        <v>0.48587632294311506</v>
      </c>
      <c r="I298" s="150">
        <v>1.7789537533969242</v>
      </c>
      <c r="J298" s="150">
        <v>1.1886934009299586</v>
      </c>
      <c r="K298" s="150">
        <v>8.5699577684944153</v>
      </c>
      <c r="L298" s="150">
        <v>2.4230509592820475</v>
      </c>
      <c r="M298" s="150">
        <v>6.0853217248516467</v>
      </c>
      <c r="N298" s="150">
        <v>4.3260111879149896</v>
      </c>
      <c r="O298" s="150">
        <v>2.0873967304018359</v>
      </c>
      <c r="P298" s="150">
        <v>18.990373360493528</v>
      </c>
      <c r="Q298" s="150">
        <v>0.17302143548476515</v>
      </c>
      <c r="R298" s="150">
        <v>0.36720195003865047</v>
      </c>
      <c r="S298" s="150">
        <v>3.1430719368439122</v>
      </c>
      <c r="T298" s="150">
        <v>4.8752869955479072</v>
      </c>
      <c r="U298" s="150">
        <v>1.3307147403506933E-2</v>
      </c>
      <c r="V298" s="150">
        <v>0</v>
      </c>
      <c r="X298" s="150">
        <f t="shared" si="68"/>
        <v>5.07</v>
      </c>
      <c r="Y298" s="150">
        <f t="shared" si="69"/>
        <v>1.02</v>
      </c>
      <c r="Z298" s="150">
        <f t="shared" si="70"/>
        <v>0.49</v>
      </c>
      <c r="AA298" s="150">
        <f t="shared" si="71"/>
        <v>1.78</v>
      </c>
      <c r="AB298" s="150">
        <f t="shared" si="72"/>
        <v>1.19</v>
      </c>
      <c r="AC298" s="150">
        <f t="shared" si="73"/>
        <v>8.57</v>
      </c>
      <c r="AD298" s="150">
        <f t="shared" si="74"/>
        <v>2.42</v>
      </c>
      <c r="AE298" s="150">
        <f t="shared" si="75"/>
        <v>6.09</v>
      </c>
      <c r="AF298" s="150">
        <f t="shared" si="76"/>
        <v>4.33</v>
      </c>
      <c r="AG298" s="150">
        <f t="shared" si="77"/>
        <v>2.09</v>
      </c>
      <c r="AH298" s="150">
        <f t="shared" si="78"/>
        <v>18.989999999999998</v>
      </c>
      <c r="AI298" s="150">
        <f t="shared" si="79"/>
        <v>0.17</v>
      </c>
      <c r="AJ298" s="150">
        <f t="shared" si="80"/>
        <v>0.37</v>
      </c>
      <c r="AK298" s="150">
        <f t="shared" si="81"/>
        <v>3.14</v>
      </c>
      <c r="AL298" s="150">
        <f t="shared" si="82"/>
        <v>4.88</v>
      </c>
      <c r="AM298" s="150">
        <f t="shared" si="83"/>
        <v>0.01</v>
      </c>
      <c r="AN298" s="150" t="str">
        <f t="shared" si="84"/>
        <v>NC</v>
      </c>
    </row>
    <row r="299" spans="1:40" ht="26" x14ac:dyDescent="0.3">
      <c r="A299" s="165">
        <v>507</v>
      </c>
      <c r="B299" s="166" t="s">
        <v>923</v>
      </c>
      <c r="C299" s="293" t="s">
        <v>470</v>
      </c>
      <c r="D299" s="187" t="s">
        <v>3443</v>
      </c>
      <c r="E299" s="170" t="s">
        <v>925</v>
      </c>
      <c r="F299" s="170">
        <v>1.561339194193536</v>
      </c>
      <c r="G299" s="170">
        <v>0.59502658129078756</v>
      </c>
      <c r="H299" s="170">
        <v>0.48544369245989194</v>
      </c>
      <c r="I299" s="170">
        <v>1.1751398190000217</v>
      </c>
      <c r="J299" s="170">
        <v>0.90242201896091156</v>
      </c>
      <c r="K299" s="170">
        <v>7.789021474796745</v>
      </c>
      <c r="L299" s="170">
        <v>2.2075161837183672</v>
      </c>
      <c r="M299" s="170">
        <v>5.249128827093668</v>
      </c>
      <c r="N299" s="170">
        <v>4.1743061150789007</v>
      </c>
      <c r="O299" s="170">
        <v>1.6097734108126778</v>
      </c>
      <c r="P299" s="170">
        <v>16.948273990008314</v>
      </c>
      <c r="Q299" s="170">
        <v>0.17302143548476515</v>
      </c>
      <c r="R299" s="170">
        <v>0.29766536516170267</v>
      </c>
      <c r="S299" s="170">
        <v>3.1287204350060756</v>
      </c>
      <c r="T299" s="170">
        <v>4.1140879372531893</v>
      </c>
      <c r="U299" s="170">
        <v>1.3307147403506933E-2</v>
      </c>
      <c r="V299" s="170">
        <v>0</v>
      </c>
      <c r="X299" s="170">
        <f t="shared" si="68"/>
        <v>1.56</v>
      </c>
      <c r="Y299" s="170">
        <f t="shared" si="69"/>
        <v>0.6</v>
      </c>
      <c r="Z299" s="170">
        <f t="shared" si="70"/>
        <v>0.49</v>
      </c>
      <c r="AA299" s="170">
        <f t="shared" si="71"/>
        <v>1.18</v>
      </c>
      <c r="AB299" s="170">
        <f t="shared" si="72"/>
        <v>0.9</v>
      </c>
      <c r="AC299" s="170">
        <f t="shared" si="73"/>
        <v>7.79</v>
      </c>
      <c r="AD299" s="170">
        <f t="shared" si="74"/>
        <v>2.21</v>
      </c>
      <c r="AE299" s="170">
        <f t="shared" si="75"/>
        <v>5.25</v>
      </c>
      <c r="AF299" s="170">
        <f t="shared" si="76"/>
        <v>4.17</v>
      </c>
      <c r="AG299" s="170">
        <f t="shared" si="77"/>
        <v>1.61</v>
      </c>
      <c r="AH299" s="170">
        <f t="shared" si="78"/>
        <v>16.95</v>
      </c>
      <c r="AI299" s="170">
        <f t="shared" si="79"/>
        <v>0.17</v>
      </c>
      <c r="AJ299" s="170">
        <f t="shared" si="80"/>
        <v>0.3</v>
      </c>
      <c r="AK299" s="170">
        <f t="shared" si="81"/>
        <v>3.13</v>
      </c>
      <c r="AL299" s="170">
        <f t="shared" si="82"/>
        <v>4.1100000000000003</v>
      </c>
      <c r="AM299" s="170">
        <f t="shared" si="83"/>
        <v>0.01</v>
      </c>
      <c r="AN299" s="170" t="str">
        <f t="shared" si="84"/>
        <v>NC</v>
      </c>
    </row>
    <row r="300" spans="1:40" ht="39" x14ac:dyDescent="0.3">
      <c r="A300" s="165">
        <v>508</v>
      </c>
      <c r="B300" s="166" t="s">
        <v>923</v>
      </c>
      <c r="C300" s="293" t="s">
        <v>1478</v>
      </c>
      <c r="D300" s="187" t="s">
        <v>3444</v>
      </c>
      <c r="E300" s="170" t="s">
        <v>925</v>
      </c>
      <c r="F300" s="170">
        <v>3.5134018157888418</v>
      </c>
      <c r="G300" s="170">
        <v>0.42698272009795407</v>
      </c>
      <c r="H300" s="170">
        <v>4.3263048322312138E-4</v>
      </c>
      <c r="I300" s="170">
        <v>0.60381393439690245</v>
      </c>
      <c r="J300" s="170">
        <v>0.28627138196904706</v>
      </c>
      <c r="K300" s="170">
        <v>0.78093629369766937</v>
      </c>
      <c r="L300" s="170">
        <v>0.21553477556368009</v>
      </c>
      <c r="M300" s="170">
        <v>0.83619289775797856</v>
      </c>
      <c r="N300" s="170">
        <v>0.15170507283608925</v>
      </c>
      <c r="O300" s="170">
        <v>0.47762331958915821</v>
      </c>
      <c r="P300" s="170">
        <v>2.0420993704852135</v>
      </c>
      <c r="Q300" s="170">
        <v>0</v>
      </c>
      <c r="R300" s="170">
        <v>6.9536584876947805E-2</v>
      </c>
      <c r="S300" s="170">
        <v>1.43515018378367E-2</v>
      </c>
      <c r="T300" s="170">
        <v>0.76119905829471768</v>
      </c>
      <c r="U300" s="170">
        <v>0</v>
      </c>
      <c r="V300" s="170">
        <v>0</v>
      </c>
      <c r="X300" s="170">
        <f t="shared" si="68"/>
        <v>3.51</v>
      </c>
      <c r="Y300" s="170">
        <f t="shared" si="69"/>
        <v>0.43</v>
      </c>
      <c r="Z300" s="170">
        <f t="shared" si="70"/>
        <v>0.01</v>
      </c>
      <c r="AA300" s="170">
        <f t="shared" si="71"/>
        <v>0.6</v>
      </c>
      <c r="AB300" s="170">
        <f t="shared" si="72"/>
        <v>0.28999999999999998</v>
      </c>
      <c r="AC300" s="170">
        <f t="shared" si="73"/>
        <v>0.78</v>
      </c>
      <c r="AD300" s="170">
        <f t="shared" si="74"/>
        <v>0.22</v>
      </c>
      <c r="AE300" s="170">
        <f t="shared" si="75"/>
        <v>0.84</v>
      </c>
      <c r="AF300" s="170">
        <f t="shared" si="76"/>
        <v>0.15</v>
      </c>
      <c r="AG300" s="170">
        <f t="shared" si="77"/>
        <v>0.48</v>
      </c>
      <c r="AH300" s="170">
        <f t="shared" si="78"/>
        <v>2.04</v>
      </c>
      <c r="AI300" s="170" t="str">
        <f t="shared" si="79"/>
        <v>NC</v>
      </c>
      <c r="AJ300" s="170">
        <f t="shared" si="80"/>
        <v>7.0000000000000007E-2</v>
      </c>
      <c r="AK300" s="170">
        <f t="shared" si="81"/>
        <v>0.01</v>
      </c>
      <c r="AL300" s="170">
        <f t="shared" si="82"/>
        <v>0.76</v>
      </c>
      <c r="AM300" s="170" t="str">
        <f t="shared" si="83"/>
        <v>NC</v>
      </c>
      <c r="AN300" s="170" t="str">
        <f t="shared" si="84"/>
        <v>NC</v>
      </c>
    </row>
    <row r="301" spans="1:40" x14ac:dyDescent="0.3">
      <c r="A301" s="138">
        <v>510</v>
      </c>
      <c r="B301" s="138" t="s">
        <v>923</v>
      </c>
      <c r="C301" s="172" t="s">
        <v>3446</v>
      </c>
      <c r="D301" s="138" t="s">
        <v>3447</v>
      </c>
      <c r="E301" s="244" t="s">
        <v>275</v>
      </c>
      <c r="F301" s="244" t="s">
        <v>275</v>
      </c>
      <c r="G301" s="244" t="s">
        <v>275</v>
      </c>
      <c r="H301" s="244" t="s">
        <v>275</v>
      </c>
      <c r="I301" s="244" t="s">
        <v>275</v>
      </c>
      <c r="J301" s="244" t="s">
        <v>275</v>
      </c>
      <c r="K301" s="244" t="s">
        <v>275</v>
      </c>
      <c r="L301" s="244" t="s">
        <v>275</v>
      </c>
      <c r="M301" s="244" t="s">
        <v>275</v>
      </c>
      <c r="N301" s="244" t="s">
        <v>275</v>
      </c>
      <c r="O301" s="244" t="s">
        <v>275</v>
      </c>
      <c r="P301" s="244" t="s">
        <v>275</v>
      </c>
      <c r="Q301" s="244" t="s">
        <v>275</v>
      </c>
      <c r="R301" s="244" t="s">
        <v>275</v>
      </c>
      <c r="S301" s="244" t="s">
        <v>275</v>
      </c>
      <c r="T301" s="244" t="s">
        <v>275</v>
      </c>
      <c r="U301" s="244" t="s">
        <v>275</v>
      </c>
      <c r="V301" s="244" t="s">
        <v>275</v>
      </c>
      <c r="X301" s="244" t="str">
        <f t="shared" si="68"/>
        <v>-</v>
      </c>
      <c r="Y301" s="244" t="str">
        <f t="shared" si="69"/>
        <v>-</v>
      </c>
      <c r="Z301" s="244" t="str">
        <f t="shared" si="70"/>
        <v>-</v>
      </c>
      <c r="AA301" s="244" t="str">
        <f t="shared" si="71"/>
        <v>-</v>
      </c>
      <c r="AB301" s="244" t="str">
        <f t="shared" si="72"/>
        <v>-</v>
      </c>
      <c r="AC301" s="244" t="str">
        <f t="shared" si="73"/>
        <v>-</v>
      </c>
      <c r="AD301" s="244" t="str">
        <f t="shared" si="74"/>
        <v>-</v>
      </c>
      <c r="AE301" s="244" t="str">
        <f t="shared" si="75"/>
        <v>-</v>
      </c>
      <c r="AF301" s="244" t="str">
        <f t="shared" si="76"/>
        <v>-</v>
      </c>
      <c r="AG301" s="244" t="str">
        <f t="shared" si="77"/>
        <v>-</v>
      </c>
      <c r="AH301" s="244" t="str">
        <f t="shared" si="78"/>
        <v>-</v>
      </c>
      <c r="AI301" s="244" t="str">
        <f t="shared" si="79"/>
        <v>-</v>
      </c>
      <c r="AJ301" s="244" t="str">
        <f t="shared" si="80"/>
        <v>-</v>
      </c>
      <c r="AK301" s="244" t="str">
        <f t="shared" si="81"/>
        <v>-</v>
      </c>
      <c r="AL301" s="244" t="str">
        <f t="shared" si="82"/>
        <v>-</v>
      </c>
      <c r="AM301" s="244" t="str">
        <f t="shared" si="83"/>
        <v>-</v>
      </c>
      <c r="AN301" s="244" t="str">
        <f t="shared" si="84"/>
        <v>-</v>
      </c>
    </row>
    <row r="302" spans="1:40" ht="26" x14ac:dyDescent="0.3">
      <c r="A302" s="145">
        <v>511</v>
      </c>
      <c r="B302" s="146" t="s">
        <v>923</v>
      </c>
      <c r="C302" s="146" t="s">
        <v>3448</v>
      </c>
      <c r="D302" s="145" t="s">
        <v>3449</v>
      </c>
      <c r="E302" s="150" t="s">
        <v>925</v>
      </c>
      <c r="F302" s="150">
        <v>1.9735581025039675</v>
      </c>
      <c r="G302" s="150">
        <v>0.50567852290354498</v>
      </c>
      <c r="H302" s="150">
        <v>2.0437019026642207E-2</v>
      </c>
      <c r="I302" s="150">
        <v>0.78520241166148164</v>
      </c>
      <c r="J302" s="150">
        <v>3.6779126883213284</v>
      </c>
      <c r="K302" s="150">
        <v>3.8005946877756043</v>
      </c>
      <c r="L302" s="150">
        <v>10.71696164093855</v>
      </c>
      <c r="M302" s="150">
        <v>1.9881023037149665</v>
      </c>
      <c r="N302" s="150">
        <v>2.7218142461411454</v>
      </c>
      <c r="O302" s="150">
        <v>4.2551101068154091</v>
      </c>
      <c r="P302" s="150">
        <v>4.2257583826546057</v>
      </c>
      <c r="Q302" s="150">
        <v>0</v>
      </c>
      <c r="R302" s="150">
        <v>0.2087399692296007</v>
      </c>
      <c r="S302" s="150">
        <v>2.0637947526709225E-2</v>
      </c>
      <c r="T302" s="150">
        <v>5.5057164431322541</v>
      </c>
      <c r="U302" s="150">
        <v>2.4540514413408838E-2</v>
      </c>
      <c r="V302" s="150">
        <v>0</v>
      </c>
      <c r="X302" s="150">
        <f t="shared" si="68"/>
        <v>1.97</v>
      </c>
      <c r="Y302" s="150">
        <f t="shared" si="69"/>
        <v>0.51</v>
      </c>
      <c r="Z302" s="150">
        <f t="shared" si="70"/>
        <v>0.02</v>
      </c>
      <c r="AA302" s="150">
        <f t="shared" si="71"/>
        <v>0.79</v>
      </c>
      <c r="AB302" s="150">
        <f t="shared" si="72"/>
        <v>3.68</v>
      </c>
      <c r="AC302" s="150">
        <f t="shared" si="73"/>
        <v>3.8</v>
      </c>
      <c r="AD302" s="150">
        <f t="shared" si="74"/>
        <v>10.72</v>
      </c>
      <c r="AE302" s="150">
        <f t="shared" si="75"/>
        <v>1.99</v>
      </c>
      <c r="AF302" s="150">
        <f t="shared" si="76"/>
        <v>2.72</v>
      </c>
      <c r="AG302" s="150">
        <f t="shared" si="77"/>
        <v>4.26</v>
      </c>
      <c r="AH302" s="150">
        <f t="shared" si="78"/>
        <v>4.2300000000000004</v>
      </c>
      <c r="AI302" s="150" t="str">
        <f t="shared" si="79"/>
        <v>NC</v>
      </c>
      <c r="AJ302" s="150">
        <f t="shared" si="80"/>
        <v>0.21</v>
      </c>
      <c r="AK302" s="150">
        <f t="shared" si="81"/>
        <v>0.02</v>
      </c>
      <c r="AL302" s="150">
        <f t="shared" si="82"/>
        <v>5.51</v>
      </c>
      <c r="AM302" s="150">
        <f t="shared" si="83"/>
        <v>0.02</v>
      </c>
      <c r="AN302" s="150" t="str">
        <f t="shared" si="84"/>
        <v>NC</v>
      </c>
    </row>
    <row r="303" spans="1:40" ht="26" x14ac:dyDescent="0.3">
      <c r="A303" s="846">
        <v>513</v>
      </c>
      <c r="B303" s="851" t="s">
        <v>923</v>
      </c>
      <c r="C303" s="851" t="s">
        <v>427</v>
      </c>
      <c r="D303" s="846" t="s">
        <v>3450</v>
      </c>
      <c r="E303" s="873" t="s">
        <v>925</v>
      </c>
      <c r="F303" s="873">
        <v>1.9735581025039675</v>
      </c>
      <c r="G303" s="873">
        <v>0.50567852290354498</v>
      </c>
      <c r="H303" s="873">
        <v>2.0437019026642207E-2</v>
      </c>
      <c r="I303" s="873">
        <v>0.78520241166148164</v>
      </c>
      <c r="J303" s="873">
        <v>3.6779126883213284</v>
      </c>
      <c r="K303" s="873">
        <v>3.8005946877756043</v>
      </c>
      <c r="L303" s="873">
        <v>10.71696164093855</v>
      </c>
      <c r="M303" s="873">
        <v>1.9881023037149665</v>
      </c>
      <c r="N303" s="873">
        <v>2.7218142461411454</v>
      </c>
      <c r="O303" s="873">
        <v>4.2551101068154091</v>
      </c>
      <c r="P303" s="873">
        <v>4.2257583826546057</v>
      </c>
      <c r="Q303" s="873">
        <v>0</v>
      </c>
      <c r="R303" s="873">
        <v>0.2087399692296007</v>
      </c>
      <c r="S303" s="873">
        <v>2.0637947526709225E-2</v>
      </c>
      <c r="T303" s="873">
        <v>5.5057164431322541</v>
      </c>
      <c r="U303" s="873">
        <v>2.4540514413408838E-2</v>
      </c>
      <c r="V303" s="873">
        <v>0</v>
      </c>
      <c r="X303" s="873">
        <f t="shared" si="68"/>
        <v>1.97</v>
      </c>
      <c r="Y303" s="873">
        <f t="shared" si="69"/>
        <v>0.51</v>
      </c>
      <c r="Z303" s="873">
        <f t="shared" si="70"/>
        <v>0.02</v>
      </c>
      <c r="AA303" s="873">
        <f t="shared" si="71"/>
        <v>0.79</v>
      </c>
      <c r="AB303" s="873">
        <f t="shared" si="72"/>
        <v>3.68</v>
      </c>
      <c r="AC303" s="873">
        <f t="shared" si="73"/>
        <v>3.8</v>
      </c>
      <c r="AD303" s="873">
        <f t="shared" si="74"/>
        <v>10.72</v>
      </c>
      <c r="AE303" s="873">
        <f t="shared" si="75"/>
        <v>1.99</v>
      </c>
      <c r="AF303" s="873">
        <f t="shared" si="76"/>
        <v>2.72</v>
      </c>
      <c r="AG303" s="873">
        <f t="shared" si="77"/>
        <v>4.26</v>
      </c>
      <c r="AH303" s="873">
        <f t="shared" si="78"/>
        <v>4.2300000000000004</v>
      </c>
      <c r="AI303" s="873" t="str">
        <f t="shared" si="79"/>
        <v>NC</v>
      </c>
      <c r="AJ303" s="873">
        <f t="shared" si="80"/>
        <v>0.21</v>
      </c>
      <c r="AK303" s="873">
        <f t="shared" si="81"/>
        <v>0.02</v>
      </c>
      <c r="AL303" s="873">
        <f t="shared" si="82"/>
        <v>5.51</v>
      </c>
      <c r="AM303" s="873">
        <f t="shared" si="83"/>
        <v>0.02</v>
      </c>
      <c r="AN303" s="873" t="str">
        <f t="shared" si="84"/>
        <v>NC</v>
      </c>
    </row>
    <row r="304" spans="1:40" ht="26" x14ac:dyDescent="0.3">
      <c r="A304" s="138">
        <v>514</v>
      </c>
      <c r="B304" s="138" t="s">
        <v>923</v>
      </c>
      <c r="C304" s="172" t="s">
        <v>3452</v>
      </c>
      <c r="D304" s="138" t="s">
        <v>3453</v>
      </c>
      <c r="E304" s="244" t="s">
        <v>275</v>
      </c>
      <c r="F304" s="244" t="s">
        <v>275</v>
      </c>
      <c r="G304" s="244" t="s">
        <v>275</v>
      </c>
      <c r="H304" s="244" t="s">
        <v>275</v>
      </c>
      <c r="I304" s="244" t="s">
        <v>275</v>
      </c>
      <c r="J304" s="244" t="s">
        <v>275</v>
      </c>
      <c r="K304" s="244" t="s">
        <v>275</v>
      </c>
      <c r="L304" s="244" t="s">
        <v>275</v>
      </c>
      <c r="M304" s="244" t="s">
        <v>275</v>
      </c>
      <c r="N304" s="244" t="s">
        <v>275</v>
      </c>
      <c r="O304" s="244" t="s">
        <v>275</v>
      </c>
      <c r="P304" s="244" t="s">
        <v>275</v>
      </c>
      <c r="Q304" s="244" t="s">
        <v>275</v>
      </c>
      <c r="R304" s="244" t="s">
        <v>275</v>
      </c>
      <c r="S304" s="244" t="s">
        <v>275</v>
      </c>
      <c r="T304" s="244" t="s">
        <v>275</v>
      </c>
      <c r="U304" s="244" t="s">
        <v>275</v>
      </c>
      <c r="V304" s="244" t="s">
        <v>275</v>
      </c>
      <c r="X304" s="244" t="str">
        <f t="shared" si="68"/>
        <v>-</v>
      </c>
      <c r="Y304" s="244" t="str">
        <f t="shared" si="69"/>
        <v>-</v>
      </c>
      <c r="Z304" s="244" t="str">
        <f t="shared" si="70"/>
        <v>-</v>
      </c>
      <c r="AA304" s="244" t="str">
        <f t="shared" si="71"/>
        <v>-</v>
      </c>
      <c r="AB304" s="244" t="str">
        <f t="shared" si="72"/>
        <v>-</v>
      </c>
      <c r="AC304" s="244" t="str">
        <f t="shared" si="73"/>
        <v>-</v>
      </c>
      <c r="AD304" s="244" t="str">
        <f t="shared" si="74"/>
        <v>-</v>
      </c>
      <c r="AE304" s="244" t="str">
        <f t="shared" si="75"/>
        <v>-</v>
      </c>
      <c r="AF304" s="244" t="str">
        <f t="shared" si="76"/>
        <v>-</v>
      </c>
      <c r="AG304" s="244" t="str">
        <f t="shared" si="77"/>
        <v>-</v>
      </c>
      <c r="AH304" s="244" t="str">
        <f t="shared" si="78"/>
        <v>-</v>
      </c>
      <c r="AI304" s="244" t="str">
        <f t="shared" si="79"/>
        <v>-</v>
      </c>
      <c r="AJ304" s="244" t="str">
        <f t="shared" si="80"/>
        <v>-</v>
      </c>
      <c r="AK304" s="244" t="str">
        <f t="shared" si="81"/>
        <v>-</v>
      </c>
      <c r="AL304" s="244" t="str">
        <f t="shared" si="82"/>
        <v>-</v>
      </c>
      <c r="AM304" s="244" t="str">
        <f t="shared" si="83"/>
        <v>-</v>
      </c>
      <c r="AN304" s="244" t="str">
        <f t="shared" si="84"/>
        <v>-</v>
      </c>
    </row>
    <row r="305" spans="1:40" x14ac:dyDescent="0.3">
      <c r="A305" s="173">
        <v>516</v>
      </c>
      <c r="B305" s="173" t="s">
        <v>923</v>
      </c>
      <c r="C305" s="859" t="s">
        <v>363</v>
      </c>
      <c r="D305" s="173" t="s">
        <v>317</v>
      </c>
      <c r="E305" s="876" t="s">
        <v>275</v>
      </c>
      <c r="F305" s="876" t="s">
        <v>275</v>
      </c>
      <c r="G305" s="876" t="s">
        <v>275</v>
      </c>
      <c r="H305" s="876" t="s">
        <v>275</v>
      </c>
      <c r="I305" s="876" t="s">
        <v>275</v>
      </c>
      <c r="J305" s="876" t="s">
        <v>275</v>
      </c>
      <c r="K305" s="876" t="s">
        <v>275</v>
      </c>
      <c r="L305" s="876" t="s">
        <v>275</v>
      </c>
      <c r="M305" s="876" t="s">
        <v>275</v>
      </c>
      <c r="N305" s="876" t="s">
        <v>275</v>
      </c>
      <c r="O305" s="876" t="s">
        <v>275</v>
      </c>
      <c r="P305" s="876" t="s">
        <v>275</v>
      </c>
      <c r="Q305" s="876" t="s">
        <v>275</v>
      </c>
      <c r="R305" s="876" t="s">
        <v>275</v>
      </c>
      <c r="S305" s="876" t="s">
        <v>275</v>
      </c>
      <c r="T305" s="876" t="s">
        <v>275</v>
      </c>
      <c r="U305" s="876" t="s">
        <v>275</v>
      </c>
      <c r="V305" s="876" t="s">
        <v>275</v>
      </c>
      <c r="X305" s="876" t="str">
        <f t="shared" si="68"/>
        <v>-</v>
      </c>
      <c r="Y305" s="876" t="str">
        <f t="shared" si="69"/>
        <v>-</v>
      </c>
      <c r="Z305" s="876" t="str">
        <f t="shared" si="70"/>
        <v>-</v>
      </c>
      <c r="AA305" s="876" t="str">
        <f t="shared" si="71"/>
        <v>-</v>
      </c>
      <c r="AB305" s="876" t="str">
        <f t="shared" si="72"/>
        <v>-</v>
      </c>
      <c r="AC305" s="876" t="str">
        <f t="shared" si="73"/>
        <v>-</v>
      </c>
      <c r="AD305" s="876" t="str">
        <f t="shared" si="74"/>
        <v>-</v>
      </c>
      <c r="AE305" s="876" t="str">
        <f t="shared" si="75"/>
        <v>-</v>
      </c>
      <c r="AF305" s="876" t="str">
        <f t="shared" si="76"/>
        <v>-</v>
      </c>
      <c r="AG305" s="876" t="str">
        <f t="shared" si="77"/>
        <v>-</v>
      </c>
      <c r="AH305" s="876" t="str">
        <f t="shared" si="78"/>
        <v>-</v>
      </c>
      <c r="AI305" s="876" t="str">
        <f t="shared" si="79"/>
        <v>-</v>
      </c>
      <c r="AJ305" s="876" t="str">
        <f t="shared" si="80"/>
        <v>-</v>
      </c>
      <c r="AK305" s="876" t="str">
        <f t="shared" si="81"/>
        <v>-</v>
      </c>
      <c r="AL305" s="876" t="str">
        <f t="shared" si="82"/>
        <v>-</v>
      </c>
      <c r="AM305" s="876" t="str">
        <f t="shared" si="83"/>
        <v>-</v>
      </c>
      <c r="AN305" s="876" t="str">
        <f t="shared" si="84"/>
        <v>-</v>
      </c>
    </row>
    <row r="306" spans="1:40" ht="26" x14ac:dyDescent="0.3">
      <c r="A306" s="145">
        <v>517</v>
      </c>
      <c r="B306" s="146" t="s">
        <v>923</v>
      </c>
      <c r="C306" s="405" t="s">
        <v>477</v>
      </c>
      <c r="D306" s="406" t="s">
        <v>3454</v>
      </c>
      <c r="E306" s="150" t="s">
        <v>925</v>
      </c>
      <c r="F306" s="150">
        <v>87.293419576678275</v>
      </c>
      <c r="G306" s="150">
        <v>64.03670635083958</v>
      </c>
      <c r="H306" s="150">
        <v>37.152089057267602</v>
      </c>
      <c r="I306" s="150">
        <v>89.818311115594881</v>
      </c>
      <c r="J306" s="150">
        <v>91.017640382130665</v>
      </c>
      <c r="K306" s="150">
        <v>98.204870716089516</v>
      </c>
      <c r="L306" s="150">
        <v>112.88111449921311</v>
      </c>
      <c r="M306" s="150">
        <v>123.04843025519762</v>
      </c>
      <c r="N306" s="150">
        <v>47.727587741799894</v>
      </c>
      <c r="O306" s="150">
        <v>204.75150996229857</v>
      </c>
      <c r="P306" s="150">
        <v>227.52413559624543</v>
      </c>
      <c r="Q306" s="150">
        <v>110.05120687757788</v>
      </c>
      <c r="R306" s="150">
        <v>46.566086134601889</v>
      </c>
      <c r="S306" s="150">
        <v>30.774502239828255</v>
      </c>
      <c r="T306" s="150">
        <v>112.5336925968772</v>
      </c>
      <c r="U306" s="150">
        <v>75.534405296254832</v>
      </c>
      <c r="V306" s="150">
        <v>43.680250251932087</v>
      </c>
      <c r="X306" s="150">
        <f t="shared" si="68"/>
        <v>87.29</v>
      </c>
      <c r="Y306" s="150">
        <f t="shared" si="69"/>
        <v>64.040000000000006</v>
      </c>
      <c r="Z306" s="150">
        <f t="shared" si="70"/>
        <v>37.15</v>
      </c>
      <c r="AA306" s="150">
        <f t="shared" si="71"/>
        <v>89.82</v>
      </c>
      <c r="AB306" s="150">
        <f t="shared" si="72"/>
        <v>91.02</v>
      </c>
      <c r="AC306" s="150">
        <f t="shared" si="73"/>
        <v>98.2</v>
      </c>
      <c r="AD306" s="150">
        <f t="shared" si="74"/>
        <v>112.88</v>
      </c>
      <c r="AE306" s="150">
        <f t="shared" si="75"/>
        <v>123.05</v>
      </c>
      <c r="AF306" s="150">
        <f t="shared" si="76"/>
        <v>47.73</v>
      </c>
      <c r="AG306" s="150">
        <f t="shared" si="77"/>
        <v>204.75</v>
      </c>
      <c r="AH306" s="150">
        <f t="shared" si="78"/>
        <v>227.52</v>
      </c>
      <c r="AI306" s="150">
        <f t="shared" si="79"/>
        <v>110.05</v>
      </c>
      <c r="AJ306" s="150">
        <f t="shared" si="80"/>
        <v>46.57</v>
      </c>
      <c r="AK306" s="150">
        <f t="shared" si="81"/>
        <v>30.77</v>
      </c>
      <c r="AL306" s="150">
        <f t="shared" si="82"/>
        <v>112.53</v>
      </c>
      <c r="AM306" s="150">
        <f t="shared" si="83"/>
        <v>75.53</v>
      </c>
      <c r="AN306" s="150">
        <f t="shared" si="84"/>
        <v>43.68</v>
      </c>
    </row>
    <row r="307" spans="1:40" x14ac:dyDescent="0.3">
      <c r="A307" s="138">
        <v>519</v>
      </c>
      <c r="B307" s="138" t="s">
        <v>923</v>
      </c>
      <c r="C307" s="172" t="s">
        <v>3455</v>
      </c>
      <c r="D307" s="138" t="s">
        <v>3456</v>
      </c>
      <c r="E307" s="244" t="s">
        <v>275</v>
      </c>
      <c r="F307" s="244" t="s">
        <v>275</v>
      </c>
      <c r="G307" s="244" t="s">
        <v>275</v>
      </c>
      <c r="H307" s="244" t="s">
        <v>275</v>
      </c>
      <c r="I307" s="244" t="s">
        <v>275</v>
      </c>
      <c r="J307" s="244" t="s">
        <v>275</v>
      </c>
      <c r="K307" s="244" t="s">
        <v>275</v>
      </c>
      <c r="L307" s="244" t="s">
        <v>275</v>
      </c>
      <c r="M307" s="244" t="s">
        <v>275</v>
      </c>
      <c r="N307" s="244" t="s">
        <v>275</v>
      </c>
      <c r="O307" s="244" t="s">
        <v>275</v>
      </c>
      <c r="P307" s="244" t="s">
        <v>275</v>
      </c>
      <c r="Q307" s="244" t="s">
        <v>275</v>
      </c>
      <c r="R307" s="244" t="s">
        <v>275</v>
      </c>
      <c r="S307" s="244" t="s">
        <v>275</v>
      </c>
      <c r="T307" s="244" t="s">
        <v>275</v>
      </c>
      <c r="U307" s="244" t="s">
        <v>275</v>
      </c>
      <c r="V307" s="244" t="s">
        <v>275</v>
      </c>
      <c r="X307" s="244" t="str">
        <f t="shared" si="68"/>
        <v>-</v>
      </c>
      <c r="Y307" s="244" t="str">
        <f t="shared" si="69"/>
        <v>-</v>
      </c>
      <c r="Z307" s="244" t="str">
        <f t="shared" si="70"/>
        <v>-</v>
      </c>
      <c r="AA307" s="244" t="str">
        <f t="shared" si="71"/>
        <v>-</v>
      </c>
      <c r="AB307" s="244" t="str">
        <f t="shared" si="72"/>
        <v>-</v>
      </c>
      <c r="AC307" s="244" t="str">
        <f t="shared" si="73"/>
        <v>-</v>
      </c>
      <c r="AD307" s="244" t="str">
        <f t="shared" si="74"/>
        <v>-</v>
      </c>
      <c r="AE307" s="244" t="str">
        <f t="shared" si="75"/>
        <v>-</v>
      </c>
      <c r="AF307" s="244" t="str">
        <f t="shared" si="76"/>
        <v>-</v>
      </c>
      <c r="AG307" s="244" t="str">
        <f t="shared" si="77"/>
        <v>-</v>
      </c>
      <c r="AH307" s="244" t="str">
        <f t="shared" si="78"/>
        <v>-</v>
      </c>
      <c r="AI307" s="244" t="str">
        <f t="shared" si="79"/>
        <v>-</v>
      </c>
      <c r="AJ307" s="244" t="str">
        <f t="shared" si="80"/>
        <v>-</v>
      </c>
      <c r="AK307" s="244" t="str">
        <f t="shared" si="81"/>
        <v>-</v>
      </c>
      <c r="AL307" s="244" t="str">
        <f t="shared" si="82"/>
        <v>-</v>
      </c>
      <c r="AM307" s="244" t="str">
        <f t="shared" si="83"/>
        <v>-</v>
      </c>
      <c r="AN307" s="244" t="str">
        <f t="shared" si="84"/>
        <v>-</v>
      </c>
    </row>
    <row r="308" spans="1:40" ht="26" x14ac:dyDescent="0.3">
      <c r="A308" s="145">
        <v>520</v>
      </c>
      <c r="B308" s="146" t="s">
        <v>923</v>
      </c>
      <c r="C308" s="405" t="s">
        <v>3457</v>
      </c>
      <c r="D308" s="406" t="s">
        <v>3461</v>
      </c>
      <c r="E308" s="150" t="s">
        <v>925</v>
      </c>
      <c r="F308" s="150">
        <v>78.204367592934773</v>
      </c>
      <c r="G308" s="150">
        <v>60.682698515922567</v>
      </c>
      <c r="H308" s="150">
        <v>35.889875499555984</v>
      </c>
      <c r="I308" s="150">
        <v>80.341574738577975</v>
      </c>
      <c r="J308" s="150">
        <v>75.902998700016511</v>
      </c>
      <c r="K308" s="150">
        <v>87.62268595543695</v>
      </c>
      <c r="L308" s="150">
        <v>107.86820568396801</v>
      </c>
      <c r="M308" s="150">
        <v>119.28881755799326</v>
      </c>
      <c r="N308" s="150">
        <v>45.905953563612435</v>
      </c>
      <c r="O308" s="150">
        <v>201.31486137744452</v>
      </c>
      <c r="P308" s="150">
        <v>224.03571975682064</v>
      </c>
      <c r="Q308" s="150">
        <v>104.89676977845409</v>
      </c>
      <c r="R308" s="150">
        <v>41.931044604559375</v>
      </c>
      <c r="S308" s="150">
        <v>19.416804635934966</v>
      </c>
      <c r="T308" s="150">
        <v>108.31337692828015</v>
      </c>
      <c r="U308" s="150">
        <v>66.17831457203998</v>
      </c>
      <c r="V308" s="150">
        <v>42.47292150941874</v>
      </c>
      <c r="X308" s="150">
        <f t="shared" si="68"/>
        <v>78.2</v>
      </c>
      <c r="Y308" s="150">
        <f t="shared" si="69"/>
        <v>60.68</v>
      </c>
      <c r="Z308" s="150">
        <f t="shared" si="70"/>
        <v>35.89</v>
      </c>
      <c r="AA308" s="150">
        <f t="shared" si="71"/>
        <v>80.34</v>
      </c>
      <c r="AB308" s="150">
        <f t="shared" si="72"/>
        <v>75.900000000000006</v>
      </c>
      <c r="AC308" s="150">
        <f t="shared" si="73"/>
        <v>87.62</v>
      </c>
      <c r="AD308" s="150">
        <f t="shared" si="74"/>
        <v>107.87</v>
      </c>
      <c r="AE308" s="150">
        <f t="shared" si="75"/>
        <v>119.29</v>
      </c>
      <c r="AF308" s="150">
        <f t="shared" si="76"/>
        <v>45.91</v>
      </c>
      <c r="AG308" s="150">
        <f t="shared" si="77"/>
        <v>201.31</v>
      </c>
      <c r="AH308" s="150">
        <f t="shared" si="78"/>
        <v>224.04</v>
      </c>
      <c r="AI308" s="150">
        <f t="shared" si="79"/>
        <v>104.9</v>
      </c>
      <c r="AJ308" s="150">
        <f t="shared" si="80"/>
        <v>41.93</v>
      </c>
      <c r="AK308" s="150">
        <f t="shared" si="81"/>
        <v>19.420000000000002</v>
      </c>
      <c r="AL308" s="150">
        <f t="shared" si="82"/>
        <v>108.31</v>
      </c>
      <c r="AM308" s="150">
        <f t="shared" si="83"/>
        <v>66.180000000000007</v>
      </c>
      <c r="AN308" s="150">
        <f t="shared" si="84"/>
        <v>42.47</v>
      </c>
    </row>
    <row r="309" spans="1:40" ht="26" x14ac:dyDescent="0.3">
      <c r="A309" s="165">
        <v>521</v>
      </c>
      <c r="B309" s="166" t="s">
        <v>923</v>
      </c>
      <c r="C309" s="293" t="s">
        <v>268</v>
      </c>
      <c r="D309" s="187" t="s">
        <v>4371</v>
      </c>
      <c r="E309" s="170" t="s">
        <v>925</v>
      </c>
      <c r="F309" s="170">
        <v>2.3921399797499627</v>
      </c>
      <c r="G309" s="170">
        <v>1.6112882247528992</v>
      </c>
      <c r="H309" s="170">
        <v>10.472997487821823</v>
      </c>
      <c r="I309" s="170">
        <v>1.8447652796284262</v>
      </c>
      <c r="J309" s="170">
        <v>12.896025181394968</v>
      </c>
      <c r="K309" s="170">
        <v>7.443537334193346</v>
      </c>
      <c r="L309" s="170">
        <v>1.5148773207980415</v>
      </c>
      <c r="M309" s="170">
        <v>1.4958263464976904</v>
      </c>
      <c r="N309" s="170">
        <v>1.8958700075244603</v>
      </c>
      <c r="O309" s="170">
        <v>5.1050733753046522</v>
      </c>
      <c r="P309" s="170">
        <v>1.3555934201985775</v>
      </c>
      <c r="Q309" s="170">
        <v>23.432555832642016</v>
      </c>
      <c r="R309" s="170">
        <v>7.1131642670916033</v>
      </c>
      <c r="S309" s="170">
        <v>2.3255857883853794</v>
      </c>
      <c r="T309" s="170">
        <v>3.7593014751958465</v>
      </c>
      <c r="U309" s="170">
        <v>44.704496534273261</v>
      </c>
      <c r="V309" s="170">
        <v>3.2747620924147576</v>
      </c>
      <c r="X309" s="170">
        <f t="shared" si="68"/>
        <v>2.39</v>
      </c>
      <c r="Y309" s="170">
        <f t="shared" si="69"/>
        <v>1.61</v>
      </c>
      <c r="Z309" s="170">
        <f t="shared" si="70"/>
        <v>10.47</v>
      </c>
      <c r="AA309" s="170">
        <f t="shared" si="71"/>
        <v>1.84</v>
      </c>
      <c r="AB309" s="170">
        <f t="shared" si="72"/>
        <v>12.9</v>
      </c>
      <c r="AC309" s="170">
        <f t="shared" si="73"/>
        <v>7.44</v>
      </c>
      <c r="AD309" s="170">
        <f t="shared" si="74"/>
        <v>1.51</v>
      </c>
      <c r="AE309" s="170">
        <f t="shared" si="75"/>
        <v>1.5</v>
      </c>
      <c r="AF309" s="170">
        <f t="shared" si="76"/>
        <v>1.9</v>
      </c>
      <c r="AG309" s="170">
        <f t="shared" si="77"/>
        <v>5.1100000000000003</v>
      </c>
      <c r="AH309" s="170">
        <f t="shared" si="78"/>
        <v>1.36</v>
      </c>
      <c r="AI309" s="170">
        <f t="shared" si="79"/>
        <v>23.43</v>
      </c>
      <c r="AJ309" s="170">
        <f t="shared" si="80"/>
        <v>7.11</v>
      </c>
      <c r="AK309" s="170">
        <f t="shared" si="81"/>
        <v>2.33</v>
      </c>
      <c r="AL309" s="170">
        <f t="shared" si="82"/>
        <v>3.76</v>
      </c>
      <c r="AM309" s="170">
        <f t="shared" si="83"/>
        <v>44.7</v>
      </c>
      <c r="AN309" s="170">
        <f t="shared" si="84"/>
        <v>3.27</v>
      </c>
    </row>
    <row r="310" spans="1:40" ht="26" x14ac:dyDescent="0.3">
      <c r="A310" s="165">
        <v>522</v>
      </c>
      <c r="B310" s="166" t="s">
        <v>923</v>
      </c>
      <c r="C310" s="293" t="s">
        <v>469</v>
      </c>
      <c r="D310" s="187" t="s">
        <v>4372</v>
      </c>
      <c r="E310" s="170" t="s">
        <v>925</v>
      </c>
      <c r="F310" s="170">
        <v>1.2719384041981356</v>
      </c>
      <c r="G310" s="170">
        <v>2.119568015433474E-3</v>
      </c>
      <c r="H310" s="170">
        <v>0.12224773719663433</v>
      </c>
      <c r="I310" s="170">
        <v>2.4869918724853477</v>
      </c>
      <c r="J310" s="170">
        <v>0.23278895167590918</v>
      </c>
      <c r="K310" s="170">
        <v>5.5408609901745924</v>
      </c>
      <c r="L310" s="170">
        <v>1.7011647382686158E-2</v>
      </c>
      <c r="M310" s="170">
        <v>1.0995809170227142E-2</v>
      </c>
      <c r="N310" s="170">
        <v>1.1568982616858001</v>
      </c>
      <c r="O310" s="170">
        <v>0.39946567542706807</v>
      </c>
      <c r="P310" s="170">
        <v>0</v>
      </c>
      <c r="Q310" s="170">
        <v>5.8317434136397193E-2</v>
      </c>
      <c r="R310" s="170">
        <v>3.704640073528128</v>
      </c>
      <c r="S310" s="170">
        <v>3.3568961359207075E-2</v>
      </c>
      <c r="T310" s="170">
        <v>0.16585123171834065</v>
      </c>
      <c r="U310" s="170">
        <v>4.0933710509060214E-4</v>
      </c>
      <c r="V310" s="170">
        <v>0</v>
      </c>
      <c r="X310" s="170">
        <f t="shared" si="68"/>
        <v>1.27</v>
      </c>
      <c r="Y310" s="170">
        <f t="shared" si="69"/>
        <v>0.01</v>
      </c>
      <c r="Z310" s="170">
        <f t="shared" si="70"/>
        <v>0.12</v>
      </c>
      <c r="AA310" s="170">
        <f t="shared" si="71"/>
        <v>2.4900000000000002</v>
      </c>
      <c r="AB310" s="170">
        <f t="shared" si="72"/>
        <v>0.23</v>
      </c>
      <c r="AC310" s="170">
        <f t="shared" si="73"/>
        <v>5.54</v>
      </c>
      <c r="AD310" s="170">
        <f t="shared" si="74"/>
        <v>0.02</v>
      </c>
      <c r="AE310" s="170">
        <f t="shared" si="75"/>
        <v>0.01</v>
      </c>
      <c r="AF310" s="170">
        <f t="shared" si="76"/>
        <v>1.1599999999999999</v>
      </c>
      <c r="AG310" s="170">
        <f t="shared" si="77"/>
        <v>0.4</v>
      </c>
      <c r="AH310" s="170" t="str">
        <f t="shared" si="78"/>
        <v>NC</v>
      </c>
      <c r="AI310" s="170">
        <f t="shared" si="79"/>
        <v>0.06</v>
      </c>
      <c r="AJ310" s="170">
        <f t="shared" si="80"/>
        <v>3.7</v>
      </c>
      <c r="AK310" s="170">
        <f t="shared" si="81"/>
        <v>0.03</v>
      </c>
      <c r="AL310" s="170">
        <f t="shared" si="82"/>
        <v>0.17</v>
      </c>
      <c r="AM310" s="170">
        <f t="shared" si="83"/>
        <v>0.01</v>
      </c>
      <c r="AN310" s="170" t="str">
        <f t="shared" si="84"/>
        <v>NC</v>
      </c>
    </row>
    <row r="311" spans="1:40" ht="26" x14ac:dyDescent="0.3">
      <c r="A311" s="165">
        <v>523</v>
      </c>
      <c r="B311" s="166" t="s">
        <v>923</v>
      </c>
      <c r="C311" s="293" t="s">
        <v>474</v>
      </c>
      <c r="D311" s="187" t="s">
        <v>4373</v>
      </c>
      <c r="E311" s="170" t="s">
        <v>925</v>
      </c>
      <c r="F311" s="170">
        <v>4.7264784248216063E-2</v>
      </c>
      <c r="G311" s="170">
        <v>0</v>
      </c>
      <c r="H311" s="170">
        <v>1.7388606589138353</v>
      </c>
      <c r="I311" s="170">
        <v>1.1589455281759666E-2</v>
      </c>
      <c r="J311" s="170">
        <v>1.0652906719403856E-2</v>
      </c>
      <c r="K311" s="170">
        <v>7.2370970695949735E-2</v>
      </c>
      <c r="L311" s="170">
        <v>0</v>
      </c>
      <c r="M311" s="170">
        <v>0</v>
      </c>
      <c r="N311" s="170">
        <v>0.15882247299294361</v>
      </c>
      <c r="O311" s="170">
        <v>6.0273657475624963E-4</v>
      </c>
      <c r="P311" s="170">
        <v>0</v>
      </c>
      <c r="Q311" s="170">
        <v>0</v>
      </c>
      <c r="R311" s="170">
        <v>12.770861012897887</v>
      </c>
      <c r="S311" s="170">
        <v>0.99355049789544114</v>
      </c>
      <c r="T311" s="170">
        <v>3.1082903359922848E-4</v>
      </c>
      <c r="U311" s="170">
        <v>4.3310946472531651</v>
      </c>
      <c r="V311" s="170">
        <v>0</v>
      </c>
      <c r="X311" s="170">
        <f t="shared" si="68"/>
        <v>0.05</v>
      </c>
      <c r="Y311" s="170" t="str">
        <f t="shared" si="69"/>
        <v>NC</v>
      </c>
      <c r="Z311" s="170">
        <f t="shared" si="70"/>
        <v>1.74</v>
      </c>
      <c r="AA311" s="170">
        <f t="shared" si="71"/>
        <v>0.01</v>
      </c>
      <c r="AB311" s="170">
        <f t="shared" si="72"/>
        <v>0.01</v>
      </c>
      <c r="AC311" s="170">
        <f t="shared" si="73"/>
        <v>7.0000000000000007E-2</v>
      </c>
      <c r="AD311" s="170" t="str">
        <f t="shared" si="74"/>
        <v>NC</v>
      </c>
      <c r="AE311" s="170" t="str">
        <f t="shared" si="75"/>
        <v>NC</v>
      </c>
      <c r="AF311" s="170">
        <f t="shared" si="76"/>
        <v>0.16</v>
      </c>
      <c r="AG311" s="170">
        <f t="shared" si="77"/>
        <v>0.01</v>
      </c>
      <c r="AH311" s="170" t="str">
        <f t="shared" si="78"/>
        <v>NC</v>
      </c>
      <c r="AI311" s="170" t="str">
        <f t="shared" si="79"/>
        <v>NC</v>
      </c>
      <c r="AJ311" s="170">
        <f t="shared" si="80"/>
        <v>12.77</v>
      </c>
      <c r="AK311" s="170">
        <f t="shared" si="81"/>
        <v>0.99</v>
      </c>
      <c r="AL311" s="170">
        <f t="shared" si="82"/>
        <v>0.01</v>
      </c>
      <c r="AM311" s="170">
        <f t="shared" si="83"/>
        <v>4.33</v>
      </c>
      <c r="AN311" s="170" t="str">
        <f t="shared" si="84"/>
        <v>NC</v>
      </c>
    </row>
    <row r="312" spans="1:40" ht="26" x14ac:dyDescent="0.3">
      <c r="A312" s="145">
        <v>525</v>
      </c>
      <c r="B312" s="146" t="s">
        <v>923</v>
      </c>
      <c r="C312" s="146" t="s">
        <v>475</v>
      </c>
      <c r="D312" s="145" t="s">
        <v>1811</v>
      </c>
      <c r="E312" s="150" t="s">
        <v>925</v>
      </c>
      <c r="F312" s="150">
        <v>72.793948594507015</v>
      </c>
      <c r="G312" s="150">
        <v>59.054690931968061</v>
      </c>
      <c r="H312" s="150">
        <v>20.554131293565767</v>
      </c>
      <c r="I312" s="150">
        <v>74.197836819793778</v>
      </c>
      <c r="J312" s="150">
        <v>61.121724093862696</v>
      </c>
      <c r="K312" s="150">
        <v>73.238532706728336</v>
      </c>
      <c r="L312" s="150">
        <v>106.33091023997615</v>
      </c>
      <c r="M312" s="150">
        <v>117.78199540232534</v>
      </c>
      <c r="N312" s="150">
        <v>42.119767825986415</v>
      </c>
      <c r="O312" s="150">
        <v>195.69828567595346</v>
      </c>
      <c r="P312" s="150">
        <v>222.52116995398418</v>
      </c>
      <c r="Q312" s="150">
        <v>80.468337237201837</v>
      </c>
      <c r="R312" s="150">
        <v>15.801537638794247</v>
      </c>
      <c r="S312" s="150">
        <v>14.291322335452548</v>
      </c>
      <c r="T312" s="150">
        <v>104.3593932193932</v>
      </c>
      <c r="U312" s="150">
        <v>17.107764985256491</v>
      </c>
      <c r="V312" s="150">
        <v>35.203932000338419</v>
      </c>
      <c r="X312" s="150">
        <f t="shared" si="68"/>
        <v>72.790000000000006</v>
      </c>
      <c r="Y312" s="150">
        <f t="shared" si="69"/>
        <v>59.05</v>
      </c>
      <c r="Z312" s="150">
        <f t="shared" si="70"/>
        <v>20.55</v>
      </c>
      <c r="AA312" s="150">
        <f t="shared" si="71"/>
        <v>74.2</v>
      </c>
      <c r="AB312" s="150">
        <f t="shared" si="72"/>
        <v>61.12</v>
      </c>
      <c r="AC312" s="150">
        <f t="shared" si="73"/>
        <v>73.239999999999995</v>
      </c>
      <c r="AD312" s="150">
        <f t="shared" si="74"/>
        <v>106.33</v>
      </c>
      <c r="AE312" s="150">
        <f t="shared" si="75"/>
        <v>117.78</v>
      </c>
      <c r="AF312" s="150">
        <f t="shared" si="76"/>
        <v>42.12</v>
      </c>
      <c r="AG312" s="150">
        <f t="shared" si="77"/>
        <v>195.7</v>
      </c>
      <c r="AH312" s="150">
        <f t="shared" si="78"/>
        <v>222.52</v>
      </c>
      <c r="AI312" s="150">
        <f t="shared" si="79"/>
        <v>80.47</v>
      </c>
      <c r="AJ312" s="150">
        <f t="shared" si="80"/>
        <v>15.8</v>
      </c>
      <c r="AK312" s="150">
        <f t="shared" si="81"/>
        <v>14.29</v>
      </c>
      <c r="AL312" s="150">
        <f t="shared" si="82"/>
        <v>104.36</v>
      </c>
      <c r="AM312" s="150">
        <f t="shared" si="83"/>
        <v>17.11</v>
      </c>
      <c r="AN312" s="150">
        <f t="shared" si="84"/>
        <v>35.200000000000003</v>
      </c>
    </row>
    <row r="313" spans="1:40" ht="39" x14ac:dyDescent="0.3">
      <c r="A313" s="145">
        <v>526</v>
      </c>
      <c r="B313" s="146" t="s">
        <v>923</v>
      </c>
      <c r="C313" s="146" t="s">
        <v>475</v>
      </c>
      <c r="D313" s="145" t="s">
        <v>2621</v>
      </c>
      <c r="E313" s="150" t="s">
        <v>925</v>
      </c>
      <c r="F313" s="150">
        <v>72.792605991402141</v>
      </c>
      <c r="G313" s="150">
        <v>59.046217509136476</v>
      </c>
      <c r="H313" s="150">
        <v>20.552173931446909</v>
      </c>
      <c r="I313" s="150">
        <v>74.061757918052166</v>
      </c>
      <c r="J313" s="150">
        <v>61.109805847216954</v>
      </c>
      <c r="K313" s="150">
        <v>73.233222994119487</v>
      </c>
      <c r="L313" s="150">
        <v>106.14887423814467</v>
      </c>
      <c r="M313" s="150">
        <v>117.66547114985347</v>
      </c>
      <c r="N313" s="150">
        <v>40.937032211380107</v>
      </c>
      <c r="O313" s="150">
        <v>193.94489314710881</v>
      </c>
      <c r="P313" s="150">
        <v>222.48490181696175</v>
      </c>
      <c r="Q313" s="150">
        <v>80.187468697432848</v>
      </c>
      <c r="R313" s="150">
        <v>15.799966534755283</v>
      </c>
      <c r="S313" s="150">
        <v>14.239811827446998</v>
      </c>
      <c r="T313" s="150">
        <v>104.291031052237</v>
      </c>
      <c r="U313" s="150">
        <v>17.1069116170545</v>
      </c>
      <c r="V313" s="150">
        <v>34.979418152817509</v>
      </c>
      <c r="X313" s="150">
        <f t="shared" si="68"/>
        <v>72.790000000000006</v>
      </c>
      <c r="Y313" s="150">
        <f t="shared" si="69"/>
        <v>59.05</v>
      </c>
      <c r="Z313" s="150">
        <f t="shared" si="70"/>
        <v>20.55</v>
      </c>
      <c r="AA313" s="150">
        <f t="shared" si="71"/>
        <v>74.06</v>
      </c>
      <c r="AB313" s="150">
        <f t="shared" si="72"/>
        <v>61.11</v>
      </c>
      <c r="AC313" s="150">
        <f t="shared" si="73"/>
        <v>73.23</v>
      </c>
      <c r="AD313" s="150">
        <f t="shared" si="74"/>
        <v>106.15</v>
      </c>
      <c r="AE313" s="150">
        <f t="shared" si="75"/>
        <v>117.67</v>
      </c>
      <c r="AF313" s="150">
        <f t="shared" si="76"/>
        <v>40.94</v>
      </c>
      <c r="AG313" s="150">
        <f t="shared" si="77"/>
        <v>193.94</v>
      </c>
      <c r="AH313" s="150">
        <f t="shared" si="78"/>
        <v>222.48</v>
      </c>
      <c r="AI313" s="150">
        <f t="shared" si="79"/>
        <v>80.19</v>
      </c>
      <c r="AJ313" s="150">
        <f t="shared" si="80"/>
        <v>15.8</v>
      </c>
      <c r="AK313" s="150">
        <f t="shared" si="81"/>
        <v>14.24</v>
      </c>
      <c r="AL313" s="150">
        <f t="shared" si="82"/>
        <v>104.29</v>
      </c>
      <c r="AM313" s="150">
        <f t="shared" si="83"/>
        <v>17.11</v>
      </c>
      <c r="AN313" s="150">
        <f t="shared" si="84"/>
        <v>34.979999999999997</v>
      </c>
    </row>
    <row r="314" spans="1:40" ht="39" x14ac:dyDescent="0.3">
      <c r="A314" s="145">
        <v>527</v>
      </c>
      <c r="B314" s="146" t="s">
        <v>923</v>
      </c>
      <c r="C314" s="146" t="s">
        <v>475</v>
      </c>
      <c r="D314" s="145" t="s">
        <v>2622</v>
      </c>
      <c r="E314" s="150" t="s">
        <v>925</v>
      </c>
      <c r="F314" s="150">
        <v>0.6330748762661802</v>
      </c>
      <c r="G314" s="150">
        <v>1.0948679426281536</v>
      </c>
      <c r="H314" s="150">
        <v>0.39787418684415671</v>
      </c>
      <c r="I314" s="150">
        <v>1.3951066502630991</v>
      </c>
      <c r="J314" s="150">
        <v>1.677913540875325</v>
      </c>
      <c r="K314" s="150">
        <v>0.47931857134672107</v>
      </c>
      <c r="L314" s="150">
        <v>0.46591351945490167</v>
      </c>
      <c r="M314" s="150">
        <v>0.76981687412916</v>
      </c>
      <c r="N314" s="150">
        <v>9.1171466780928103</v>
      </c>
      <c r="O314" s="150">
        <v>8.0517679735386984</v>
      </c>
      <c r="P314" s="150">
        <v>3.6268137022431375E-2</v>
      </c>
      <c r="Q314" s="150">
        <v>6.056192421206589</v>
      </c>
      <c r="R314" s="150">
        <v>2.8939568502525264</v>
      </c>
      <c r="S314" s="150">
        <v>0.20745098938512352</v>
      </c>
      <c r="T314" s="150">
        <v>0.48431016938914573</v>
      </c>
      <c r="U314" s="150">
        <v>3.1584329652735113</v>
      </c>
      <c r="V314" s="150">
        <v>0.26326672130417494</v>
      </c>
      <c r="X314" s="150">
        <f t="shared" si="68"/>
        <v>0.63</v>
      </c>
      <c r="Y314" s="150">
        <f t="shared" si="69"/>
        <v>1.0900000000000001</v>
      </c>
      <c r="Z314" s="150">
        <f t="shared" si="70"/>
        <v>0.4</v>
      </c>
      <c r="AA314" s="150">
        <f t="shared" si="71"/>
        <v>1.4</v>
      </c>
      <c r="AB314" s="150">
        <f t="shared" si="72"/>
        <v>1.68</v>
      </c>
      <c r="AC314" s="150">
        <f t="shared" si="73"/>
        <v>0.48</v>
      </c>
      <c r="AD314" s="150">
        <f t="shared" si="74"/>
        <v>0.47</v>
      </c>
      <c r="AE314" s="150">
        <f t="shared" si="75"/>
        <v>0.77</v>
      </c>
      <c r="AF314" s="150">
        <f t="shared" si="76"/>
        <v>9.1199999999999992</v>
      </c>
      <c r="AG314" s="150">
        <f t="shared" si="77"/>
        <v>8.0500000000000007</v>
      </c>
      <c r="AH314" s="150">
        <f t="shared" si="78"/>
        <v>0.04</v>
      </c>
      <c r="AI314" s="150">
        <f t="shared" si="79"/>
        <v>6.06</v>
      </c>
      <c r="AJ314" s="150">
        <f t="shared" si="80"/>
        <v>2.89</v>
      </c>
      <c r="AK314" s="150">
        <f t="shared" si="81"/>
        <v>0.21</v>
      </c>
      <c r="AL314" s="150">
        <f t="shared" si="82"/>
        <v>0.48</v>
      </c>
      <c r="AM314" s="150">
        <f t="shared" si="83"/>
        <v>3.16</v>
      </c>
      <c r="AN314" s="150">
        <f t="shared" si="84"/>
        <v>0.26</v>
      </c>
    </row>
    <row r="315" spans="1:40" ht="39" x14ac:dyDescent="0.3">
      <c r="A315" s="145">
        <v>528</v>
      </c>
      <c r="B315" s="146" t="s">
        <v>923</v>
      </c>
      <c r="C315" s="146" t="s">
        <v>475</v>
      </c>
      <c r="D315" s="145" t="s">
        <v>2623</v>
      </c>
      <c r="E315" s="150" t="s">
        <v>925</v>
      </c>
      <c r="F315" s="150">
        <v>72.793948594507015</v>
      </c>
      <c r="G315" s="150">
        <v>59.054690931968061</v>
      </c>
      <c r="H315" s="150">
        <v>20.554131293565767</v>
      </c>
      <c r="I315" s="150">
        <v>74.197836819793778</v>
      </c>
      <c r="J315" s="150">
        <v>61.121724093862696</v>
      </c>
      <c r="K315" s="150">
        <v>73.238532706728336</v>
      </c>
      <c r="L315" s="150">
        <v>106.33091023997615</v>
      </c>
      <c r="M315" s="150">
        <v>117.78199540232534</v>
      </c>
      <c r="N315" s="150">
        <v>41.169445639806973</v>
      </c>
      <c r="O315" s="150">
        <v>194.48359176253302</v>
      </c>
      <c r="P315" s="150">
        <v>222.52116995398418</v>
      </c>
      <c r="Q315" s="150">
        <v>80.468337237201837</v>
      </c>
      <c r="R315" s="150">
        <v>15.801537638794247</v>
      </c>
      <c r="S315" s="150">
        <v>14.291322335452548</v>
      </c>
      <c r="T315" s="150">
        <v>104.3593932193932</v>
      </c>
      <c r="U315" s="150">
        <v>17.107764985256491</v>
      </c>
      <c r="V315" s="150">
        <v>35.203932000338419</v>
      </c>
      <c r="X315" s="150">
        <f t="shared" si="68"/>
        <v>72.790000000000006</v>
      </c>
      <c r="Y315" s="150">
        <f t="shared" si="69"/>
        <v>59.05</v>
      </c>
      <c r="Z315" s="150">
        <f t="shared" si="70"/>
        <v>20.55</v>
      </c>
      <c r="AA315" s="150">
        <f t="shared" si="71"/>
        <v>74.2</v>
      </c>
      <c r="AB315" s="150">
        <f t="shared" si="72"/>
        <v>61.12</v>
      </c>
      <c r="AC315" s="150">
        <f t="shared" si="73"/>
        <v>73.239999999999995</v>
      </c>
      <c r="AD315" s="150">
        <f t="shared" si="74"/>
        <v>106.33</v>
      </c>
      <c r="AE315" s="150">
        <f t="shared" si="75"/>
        <v>117.78</v>
      </c>
      <c r="AF315" s="150">
        <f t="shared" si="76"/>
        <v>41.17</v>
      </c>
      <c r="AG315" s="150">
        <f t="shared" si="77"/>
        <v>194.48</v>
      </c>
      <c r="AH315" s="150">
        <f t="shared" si="78"/>
        <v>222.52</v>
      </c>
      <c r="AI315" s="150">
        <f t="shared" si="79"/>
        <v>80.47</v>
      </c>
      <c r="AJ315" s="150">
        <f t="shared" si="80"/>
        <v>15.8</v>
      </c>
      <c r="AK315" s="150">
        <f t="shared" si="81"/>
        <v>14.29</v>
      </c>
      <c r="AL315" s="150">
        <f t="shared" si="82"/>
        <v>104.36</v>
      </c>
      <c r="AM315" s="150">
        <f t="shared" si="83"/>
        <v>17.11</v>
      </c>
      <c r="AN315" s="150">
        <f t="shared" si="84"/>
        <v>35.200000000000003</v>
      </c>
    </row>
    <row r="316" spans="1:40" ht="39" x14ac:dyDescent="0.3">
      <c r="A316" s="145">
        <v>529</v>
      </c>
      <c r="B316" s="146" t="s">
        <v>923</v>
      </c>
      <c r="C316" s="146" t="s">
        <v>475</v>
      </c>
      <c r="D316" s="145" t="s">
        <v>2624</v>
      </c>
      <c r="E316" s="150" t="s">
        <v>925</v>
      </c>
      <c r="F316" s="150">
        <v>72.793948594507015</v>
      </c>
      <c r="G316" s="150">
        <v>59.054690931968061</v>
      </c>
      <c r="H316" s="150">
        <v>20.554131293565767</v>
      </c>
      <c r="I316" s="150">
        <v>74.197836819793778</v>
      </c>
      <c r="J316" s="150">
        <v>61.121724093862696</v>
      </c>
      <c r="K316" s="150">
        <v>73.238532706728336</v>
      </c>
      <c r="L316" s="150">
        <v>106.33091023997615</v>
      </c>
      <c r="M316" s="150">
        <v>117.78199540232534</v>
      </c>
      <c r="N316" s="150">
        <v>42.119767825986415</v>
      </c>
      <c r="O316" s="150">
        <v>194.76408728171702</v>
      </c>
      <c r="P316" s="150">
        <v>222.52116995398418</v>
      </c>
      <c r="Q316" s="150">
        <v>80.468337237201837</v>
      </c>
      <c r="R316" s="150">
        <v>15.801537638794247</v>
      </c>
      <c r="S316" s="150">
        <v>14.291322335452548</v>
      </c>
      <c r="T316" s="150">
        <v>104.3593932193932</v>
      </c>
      <c r="U316" s="150">
        <v>17.107764985256491</v>
      </c>
      <c r="V316" s="150">
        <v>35.203932000338419</v>
      </c>
      <c r="X316" s="150">
        <f t="shared" si="68"/>
        <v>72.790000000000006</v>
      </c>
      <c r="Y316" s="150">
        <f t="shared" si="69"/>
        <v>59.05</v>
      </c>
      <c r="Z316" s="150">
        <f t="shared" si="70"/>
        <v>20.55</v>
      </c>
      <c r="AA316" s="150">
        <f t="shared" si="71"/>
        <v>74.2</v>
      </c>
      <c r="AB316" s="150">
        <f t="shared" si="72"/>
        <v>61.12</v>
      </c>
      <c r="AC316" s="150">
        <f t="shared" si="73"/>
        <v>73.239999999999995</v>
      </c>
      <c r="AD316" s="150">
        <f t="shared" si="74"/>
        <v>106.33</v>
      </c>
      <c r="AE316" s="150">
        <f t="shared" si="75"/>
        <v>117.78</v>
      </c>
      <c r="AF316" s="150">
        <f t="shared" si="76"/>
        <v>42.12</v>
      </c>
      <c r="AG316" s="150">
        <f t="shared" si="77"/>
        <v>194.76</v>
      </c>
      <c r="AH316" s="150">
        <f t="shared" si="78"/>
        <v>222.52</v>
      </c>
      <c r="AI316" s="150">
        <f t="shared" si="79"/>
        <v>80.47</v>
      </c>
      <c r="AJ316" s="150">
        <f t="shared" si="80"/>
        <v>15.8</v>
      </c>
      <c r="AK316" s="150">
        <f t="shared" si="81"/>
        <v>14.29</v>
      </c>
      <c r="AL316" s="150">
        <f t="shared" si="82"/>
        <v>104.36</v>
      </c>
      <c r="AM316" s="150">
        <f t="shared" si="83"/>
        <v>17.11</v>
      </c>
      <c r="AN316" s="150">
        <f t="shared" si="84"/>
        <v>35.200000000000003</v>
      </c>
    </row>
    <row r="317" spans="1:40" ht="39" x14ac:dyDescent="0.3">
      <c r="A317" s="145">
        <v>530</v>
      </c>
      <c r="B317" s="146" t="s">
        <v>923</v>
      </c>
      <c r="C317" s="146" t="s">
        <v>475</v>
      </c>
      <c r="D317" s="145" t="s">
        <v>2625</v>
      </c>
      <c r="E317" s="150" t="s">
        <v>925</v>
      </c>
      <c r="F317" s="150">
        <v>0.63173227316131031</v>
      </c>
      <c r="G317" s="150">
        <v>1.0863945197965665</v>
      </c>
      <c r="H317" s="150">
        <v>0.39591682472529721</v>
      </c>
      <c r="I317" s="150">
        <v>1.2590277485214807</v>
      </c>
      <c r="J317" s="150">
        <v>1.6659952942295828</v>
      </c>
      <c r="K317" s="150">
        <v>0.47400885873787268</v>
      </c>
      <c r="L317" s="150">
        <v>0.28387751762343144</v>
      </c>
      <c r="M317" s="150">
        <v>0.65329262165729829</v>
      </c>
      <c r="N317" s="150">
        <v>7.9344110634864986</v>
      </c>
      <c r="O317" s="150">
        <v>6.2983754446940443</v>
      </c>
      <c r="P317" s="150">
        <v>0</v>
      </c>
      <c r="Q317" s="150">
        <v>5.7753238814375996</v>
      </c>
      <c r="R317" s="150">
        <v>2.8923857462135616</v>
      </c>
      <c r="S317" s="150">
        <v>0.15594048137957217</v>
      </c>
      <c r="T317" s="150">
        <v>0.41594800223295242</v>
      </c>
      <c r="U317" s="150">
        <v>3.1575795970715217</v>
      </c>
      <c r="V317" s="150">
        <v>3.8752873783261678E-2</v>
      </c>
      <c r="X317" s="150">
        <f t="shared" si="68"/>
        <v>0.63</v>
      </c>
      <c r="Y317" s="150">
        <f t="shared" si="69"/>
        <v>1.0900000000000001</v>
      </c>
      <c r="Z317" s="150">
        <f t="shared" si="70"/>
        <v>0.4</v>
      </c>
      <c r="AA317" s="150">
        <f t="shared" si="71"/>
        <v>1.26</v>
      </c>
      <c r="AB317" s="150">
        <f t="shared" si="72"/>
        <v>1.67</v>
      </c>
      <c r="AC317" s="150">
        <f t="shared" si="73"/>
        <v>0.47</v>
      </c>
      <c r="AD317" s="150">
        <f t="shared" si="74"/>
        <v>0.28000000000000003</v>
      </c>
      <c r="AE317" s="150">
        <f t="shared" si="75"/>
        <v>0.65</v>
      </c>
      <c r="AF317" s="150">
        <f t="shared" si="76"/>
        <v>7.93</v>
      </c>
      <c r="AG317" s="150">
        <f t="shared" si="77"/>
        <v>6.3</v>
      </c>
      <c r="AH317" s="150" t="str">
        <f t="shared" si="78"/>
        <v>NC</v>
      </c>
      <c r="AI317" s="150">
        <f t="shared" si="79"/>
        <v>5.78</v>
      </c>
      <c r="AJ317" s="150">
        <f t="shared" si="80"/>
        <v>2.89</v>
      </c>
      <c r="AK317" s="150">
        <f t="shared" si="81"/>
        <v>0.16</v>
      </c>
      <c r="AL317" s="150">
        <f t="shared" si="82"/>
        <v>0.42</v>
      </c>
      <c r="AM317" s="150">
        <f t="shared" si="83"/>
        <v>3.16</v>
      </c>
      <c r="AN317" s="150">
        <f t="shared" si="84"/>
        <v>0.04</v>
      </c>
    </row>
    <row r="318" spans="1:40" ht="39" x14ac:dyDescent="0.3">
      <c r="A318" s="152">
        <v>531</v>
      </c>
      <c r="B318" s="153" t="s">
        <v>923</v>
      </c>
      <c r="C318" s="153" t="s">
        <v>475</v>
      </c>
      <c r="D318" s="152" t="s">
        <v>2626</v>
      </c>
      <c r="E318" s="157" t="s">
        <v>925</v>
      </c>
      <c r="F318" s="157">
        <v>72.792605991402141</v>
      </c>
      <c r="G318" s="157">
        <v>59.046217509136476</v>
      </c>
      <c r="H318" s="157">
        <v>20.552173931446909</v>
      </c>
      <c r="I318" s="157">
        <v>74.061757918052166</v>
      </c>
      <c r="J318" s="157">
        <v>61.109805847216954</v>
      </c>
      <c r="K318" s="157">
        <v>73.233222994119487</v>
      </c>
      <c r="L318" s="157">
        <v>106.14887423814467</v>
      </c>
      <c r="M318" s="157">
        <v>117.66547114985347</v>
      </c>
      <c r="N318" s="157">
        <v>39.986710025200665</v>
      </c>
      <c r="O318" s="157">
        <v>192.73019923368838</v>
      </c>
      <c r="P318" s="157">
        <v>222.48490181696175</v>
      </c>
      <c r="Q318" s="157">
        <v>80.187468697432848</v>
      </c>
      <c r="R318" s="157">
        <v>15.799966534755283</v>
      </c>
      <c r="S318" s="157">
        <v>14.239811827446998</v>
      </c>
      <c r="T318" s="157">
        <v>104.291031052237</v>
      </c>
      <c r="U318" s="157">
        <v>17.1069116170545</v>
      </c>
      <c r="V318" s="157">
        <v>34.979418152817509</v>
      </c>
      <c r="X318" s="157">
        <f t="shared" si="68"/>
        <v>72.790000000000006</v>
      </c>
      <c r="Y318" s="157">
        <f t="shared" si="69"/>
        <v>59.05</v>
      </c>
      <c r="Z318" s="157">
        <f t="shared" si="70"/>
        <v>20.55</v>
      </c>
      <c r="AA318" s="157">
        <f t="shared" si="71"/>
        <v>74.06</v>
      </c>
      <c r="AB318" s="157">
        <f t="shared" si="72"/>
        <v>61.11</v>
      </c>
      <c r="AC318" s="157">
        <f t="shared" si="73"/>
        <v>73.23</v>
      </c>
      <c r="AD318" s="157">
        <f t="shared" si="74"/>
        <v>106.15</v>
      </c>
      <c r="AE318" s="157">
        <f t="shared" si="75"/>
        <v>117.67</v>
      </c>
      <c r="AF318" s="157">
        <f t="shared" si="76"/>
        <v>39.99</v>
      </c>
      <c r="AG318" s="157">
        <f t="shared" si="77"/>
        <v>192.73</v>
      </c>
      <c r="AH318" s="157">
        <f t="shared" si="78"/>
        <v>222.48</v>
      </c>
      <c r="AI318" s="157">
        <f t="shared" si="79"/>
        <v>80.19</v>
      </c>
      <c r="AJ318" s="157">
        <f t="shared" si="80"/>
        <v>15.8</v>
      </c>
      <c r="AK318" s="157">
        <f t="shared" si="81"/>
        <v>14.24</v>
      </c>
      <c r="AL318" s="157">
        <f t="shared" si="82"/>
        <v>104.29</v>
      </c>
      <c r="AM318" s="157">
        <f t="shared" si="83"/>
        <v>17.11</v>
      </c>
      <c r="AN318" s="157">
        <f t="shared" si="84"/>
        <v>34.979999999999997</v>
      </c>
    </row>
    <row r="319" spans="1:40" ht="39" x14ac:dyDescent="0.3">
      <c r="A319" s="145">
        <v>532</v>
      </c>
      <c r="B319" s="146" t="s">
        <v>923</v>
      </c>
      <c r="C319" s="146" t="s">
        <v>475</v>
      </c>
      <c r="D319" s="145" t="s">
        <v>2627</v>
      </c>
      <c r="E319" s="150" t="s">
        <v>925</v>
      </c>
      <c r="F319" s="150">
        <v>0.6330748762661802</v>
      </c>
      <c r="G319" s="150">
        <v>1.0948679426281536</v>
      </c>
      <c r="H319" s="150">
        <v>0.39787418684415671</v>
      </c>
      <c r="I319" s="150">
        <v>1.3951066502630991</v>
      </c>
      <c r="J319" s="150">
        <v>1.677913540875325</v>
      </c>
      <c r="K319" s="150">
        <v>0.47931857134672107</v>
      </c>
      <c r="L319" s="150">
        <v>0.46591351945490167</v>
      </c>
      <c r="M319" s="150">
        <v>0.76981687412916</v>
      </c>
      <c r="N319" s="150">
        <v>8.1668244919133688</v>
      </c>
      <c r="O319" s="150">
        <v>6.8370740601182716</v>
      </c>
      <c r="P319" s="150">
        <v>3.6268137022431375E-2</v>
      </c>
      <c r="Q319" s="150">
        <v>6.056192421206589</v>
      </c>
      <c r="R319" s="150">
        <v>2.8939568502525264</v>
      </c>
      <c r="S319" s="150">
        <v>0.20745098938512352</v>
      </c>
      <c r="T319" s="150">
        <v>0.48431016938914573</v>
      </c>
      <c r="U319" s="150">
        <v>3.1584329652735113</v>
      </c>
      <c r="V319" s="150">
        <v>0.26326672130417494</v>
      </c>
      <c r="X319" s="150">
        <f t="shared" si="68"/>
        <v>0.63</v>
      </c>
      <c r="Y319" s="150">
        <f t="shared" si="69"/>
        <v>1.0900000000000001</v>
      </c>
      <c r="Z319" s="150">
        <f t="shared" si="70"/>
        <v>0.4</v>
      </c>
      <c r="AA319" s="150">
        <f t="shared" si="71"/>
        <v>1.4</v>
      </c>
      <c r="AB319" s="150">
        <f t="shared" si="72"/>
        <v>1.68</v>
      </c>
      <c r="AC319" s="150">
        <f t="shared" si="73"/>
        <v>0.48</v>
      </c>
      <c r="AD319" s="150">
        <f t="shared" si="74"/>
        <v>0.47</v>
      </c>
      <c r="AE319" s="150">
        <f t="shared" si="75"/>
        <v>0.77</v>
      </c>
      <c r="AF319" s="150">
        <f t="shared" si="76"/>
        <v>8.17</v>
      </c>
      <c r="AG319" s="150">
        <f t="shared" si="77"/>
        <v>6.84</v>
      </c>
      <c r="AH319" s="150">
        <f t="shared" si="78"/>
        <v>0.04</v>
      </c>
      <c r="AI319" s="150">
        <f t="shared" si="79"/>
        <v>6.06</v>
      </c>
      <c r="AJ319" s="150">
        <f t="shared" si="80"/>
        <v>2.89</v>
      </c>
      <c r="AK319" s="150">
        <f t="shared" si="81"/>
        <v>0.21</v>
      </c>
      <c r="AL319" s="150">
        <f t="shared" si="82"/>
        <v>0.48</v>
      </c>
      <c r="AM319" s="150">
        <f t="shared" si="83"/>
        <v>3.16</v>
      </c>
      <c r="AN319" s="150">
        <f t="shared" si="84"/>
        <v>0.26</v>
      </c>
    </row>
    <row r="320" spans="1:40" ht="39" x14ac:dyDescent="0.3">
      <c r="A320" s="152">
        <v>533</v>
      </c>
      <c r="B320" s="153" t="s">
        <v>923</v>
      </c>
      <c r="C320" s="153" t="s">
        <v>475</v>
      </c>
      <c r="D320" s="152" t="s">
        <v>2628</v>
      </c>
      <c r="E320" s="157" t="s">
        <v>925</v>
      </c>
      <c r="F320" s="157">
        <v>72.792605991402141</v>
      </c>
      <c r="G320" s="157">
        <v>59.046217509136476</v>
      </c>
      <c r="H320" s="157">
        <v>20.552173931446909</v>
      </c>
      <c r="I320" s="157">
        <v>74.061757918052166</v>
      </c>
      <c r="J320" s="157">
        <v>61.109805847216954</v>
      </c>
      <c r="K320" s="157">
        <v>73.233222994119487</v>
      </c>
      <c r="L320" s="157">
        <v>106.14887423814467</v>
      </c>
      <c r="M320" s="157">
        <v>117.66547114985347</v>
      </c>
      <c r="N320" s="157">
        <v>40.937032211380107</v>
      </c>
      <c r="O320" s="157">
        <v>193.01069475287238</v>
      </c>
      <c r="P320" s="157">
        <v>222.48490181696175</v>
      </c>
      <c r="Q320" s="157">
        <v>80.187468697432848</v>
      </c>
      <c r="R320" s="157">
        <v>15.799966534755283</v>
      </c>
      <c r="S320" s="157">
        <v>14.239811827446998</v>
      </c>
      <c r="T320" s="157">
        <v>104.291031052237</v>
      </c>
      <c r="U320" s="157">
        <v>17.1069116170545</v>
      </c>
      <c r="V320" s="157">
        <v>34.979418152817509</v>
      </c>
      <c r="X320" s="157">
        <f t="shared" si="68"/>
        <v>72.790000000000006</v>
      </c>
      <c r="Y320" s="157">
        <f t="shared" si="69"/>
        <v>59.05</v>
      </c>
      <c r="Z320" s="157">
        <f t="shared" si="70"/>
        <v>20.55</v>
      </c>
      <c r="AA320" s="157">
        <f t="shared" si="71"/>
        <v>74.06</v>
      </c>
      <c r="AB320" s="157">
        <f t="shared" si="72"/>
        <v>61.11</v>
      </c>
      <c r="AC320" s="157">
        <f t="shared" si="73"/>
        <v>73.23</v>
      </c>
      <c r="AD320" s="157">
        <f t="shared" si="74"/>
        <v>106.15</v>
      </c>
      <c r="AE320" s="157">
        <f t="shared" si="75"/>
        <v>117.67</v>
      </c>
      <c r="AF320" s="157">
        <f t="shared" si="76"/>
        <v>40.94</v>
      </c>
      <c r="AG320" s="157">
        <f t="shared" si="77"/>
        <v>193.01</v>
      </c>
      <c r="AH320" s="157">
        <f t="shared" si="78"/>
        <v>222.48</v>
      </c>
      <c r="AI320" s="157">
        <f t="shared" si="79"/>
        <v>80.19</v>
      </c>
      <c r="AJ320" s="157">
        <f t="shared" si="80"/>
        <v>15.8</v>
      </c>
      <c r="AK320" s="157">
        <f t="shared" si="81"/>
        <v>14.24</v>
      </c>
      <c r="AL320" s="157">
        <f t="shared" si="82"/>
        <v>104.29</v>
      </c>
      <c r="AM320" s="157">
        <f t="shared" si="83"/>
        <v>17.11</v>
      </c>
      <c r="AN320" s="157">
        <f t="shared" si="84"/>
        <v>34.979999999999997</v>
      </c>
    </row>
    <row r="321" spans="1:40" ht="39" x14ac:dyDescent="0.3">
      <c r="A321" s="145">
        <v>534</v>
      </c>
      <c r="B321" s="146" t="s">
        <v>923</v>
      </c>
      <c r="C321" s="146" t="s">
        <v>475</v>
      </c>
      <c r="D321" s="145" t="s">
        <v>2629</v>
      </c>
      <c r="E321" s="150" t="s">
        <v>925</v>
      </c>
      <c r="F321" s="150">
        <v>0.6330748762661802</v>
      </c>
      <c r="G321" s="150">
        <v>1.0948679426281536</v>
      </c>
      <c r="H321" s="150">
        <v>0.39787418684415671</v>
      </c>
      <c r="I321" s="150">
        <v>1.3951066502630991</v>
      </c>
      <c r="J321" s="150">
        <v>1.677913540875325</v>
      </c>
      <c r="K321" s="150">
        <v>0.47931857134672107</v>
      </c>
      <c r="L321" s="150">
        <v>0.46591351945490167</v>
      </c>
      <c r="M321" s="150">
        <v>0.76981687412916</v>
      </c>
      <c r="N321" s="150">
        <v>9.1171466780928103</v>
      </c>
      <c r="O321" s="150">
        <v>7.1175695793022626</v>
      </c>
      <c r="P321" s="150">
        <v>3.6268137022431375E-2</v>
      </c>
      <c r="Q321" s="150">
        <v>6.056192421206589</v>
      </c>
      <c r="R321" s="150">
        <v>2.8939568502525264</v>
      </c>
      <c r="S321" s="150">
        <v>0.20745098938512352</v>
      </c>
      <c r="T321" s="150">
        <v>0.48431016938914573</v>
      </c>
      <c r="U321" s="150">
        <v>3.1584329652735113</v>
      </c>
      <c r="V321" s="150">
        <v>0.26326672130417494</v>
      </c>
      <c r="X321" s="150">
        <f t="shared" si="68"/>
        <v>0.63</v>
      </c>
      <c r="Y321" s="150">
        <f t="shared" si="69"/>
        <v>1.0900000000000001</v>
      </c>
      <c r="Z321" s="150">
        <f t="shared" si="70"/>
        <v>0.4</v>
      </c>
      <c r="AA321" s="150">
        <f t="shared" si="71"/>
        <v>1.4</v>
      </c>
      <c r="AB321" s="150">
        <f t="shared" si="72"/>
        <v>1.68</v>
      </c>
      <c r="AC321" s="150">
        <f t="shared" si="73"/>
        <v>0.48</v>
      </c>
      <c r="AD321" s="150">
        <f t="shared" si="74"/>
        <v>0.47</v>
      </c>
      <c r="AE321" s="150">
        <f t="shared" si="75"/>
        <v>0.77</v>
      </c>
      <c r="AF321" s="150">
        <f t="shared" si="76"/>
        <v>9.1199999999999992</v>
      </c>
      <c r="AG321" s="150">
        <f t="shared" si="77"/>
        <v>7.12</v>
      </c>
      <c r="AH321" s="150">
        <f t="shared" si="78"/>
        <v>0.04</v>
      </c>
      <c r="AI321" s="150">
        <f t="shared" si="79"/>
        <v>6.06</v>
      </c>
      <c r="AJ321" s="150">
        <f t="shared" si="80"/>
        <v>2.89</v>
      </c>
      <c r="AK321" s="150">
        <f t="shared" si="81"/>
        <v>0.21</v>
      </c>
      <c r="AL321" s="150">
        <f t="shared" si="82"/>
        <v>0.48</v>
      </c>
      <c r="AM321" s="150">
        <f t="shared" si="83"/>
        <v>3.16</v>
      </c>
      <c r="AN321" s="150">
        <f t="shared" si="84"/>
        <v>0.26</v>
      </c>
    </row>
    <row r="322" spans="1:40" ht="39" x14ac:dyDescent="0.3">
      <c r="A322" s="145">
        <v>535</v>
      </c>
      <c r="B322" s="146" t="s">
        <v>923</v>
      </c>
      <c r="C322" s="146" t="s">
        <v>475</v>
      </c>
      <c r="D322" s="145" t="s">
        <v>2630</v>
      </c>
      <c r="E322" s="150" t="s">
        <v>925</v>
      </c>
      <c r="F322" s="150">
        <v>72.793948594507015</v>
      </c>
      <c r="G322" s="150">
        <v>59.054690931968061</v>
      </c>
      <c r="H322" s="150">
        <v>20.554131293565767</v>
      </c>
      <c r="I322" s="150">
        <v>74.197836819793778</v>
      </c>
      <c r="J322" s="150">
        <v>61.121724093862696</v>
      </c>
      <c r="K322" s="150">
        <v>73.238532706728336</v>
      </c>
      <c r="L322" s="150">
        <v>106.33091023997615</v>
      </c>
      <c r="M322" s="150">
        <v>117.78199540232534</v>
      </c>
      <c r="N322" s="150">
        <v>41.169445639806973</v>
      </c>
      <c r="O322" s="150">
        <v>193.54939336829659</v>
      </c>
      <c r="P322" s="150">
        <v>222.52116995398418</v>
      </c>
      <c r="Q322" s="150">
        <v>80.468337237201837</v>
      </c>
      <c r="R322" s="150">
        <v>15.801537638794247</v>
      </c>
      <c r="S322" s="150">
        <v>14.291322335452548</v>
      </c>
      <c r="T322" s="150">
        <v>104.3593932193932</v>
      </c>
      <c r="U322" s="150">
        <v>17.107764985256491</v>
      </c>
      <c r="V322" s="150">
        <v>35.203932000338419</v>
      </c>
      <c r="X322" s="150">
        <f t="shared" si="68"/>
        <v>72.790000000000006</v>
      </c>
      <c r="Y322" s="150">
        <f t="shared" si="69"/>
        <v>59.05</v>
      </c>
      <c r="Z322" s="150">
        <f t="shared" si="70"/>
        <v>20.55</v>
      </c>
      <c r="AA322" s="150">
        <f t="shared" si="71"/>
        <v>74.2</v>
      </c>
      <c r="AB322" s="150">
        <f t="shared" si="72"/>
        <v>61.12</v>
      </c>
      <c r="AC322" s="150">
        <f t="shared" si="73"/>
        <v>73.239999999999995</v>
      </c>
      <c r="AD322" s="150">
        <f t="shared" si="74"/>
        <v>106.33</v>
      </c>
      <c r="AE322" s="150">
        <f t="shared" si="75"/>
        <v>117.78</v>
      </c>
      <c r="AF322" s="150">
        <f t="shared" si="76"/>
        <v>41.17</v>
      </c>
      <c r="AG322" s="150">
        <f t="shared" si="77"/>
        <v>193.55</v>
      </c>
      <c r="AH322" s="150">
        <f t="shared" si="78"/>
        <v>222.52</v>
      </c>
      <c r="AI322" s="150">
        <f t="shared" si="79"/>
        <v>80.47</v>
      </c>
      <c r="AJ322" s="150">
        <f t="shared" si="80"/>
        <v>15.8</v>
      </c>
      <c r="AK322" s="150">
        <f t="shared" si="81"/>
        <v>14.29</v>
      </c>
      <c r="AL322" s="150">
        <f t="shared" si="82"/>
        <v>104.36</v>
      </c>
      <c r="AM322" s="150">
        <f t="shared" si="83"/>
        <v>17.11</v>
      </c>
      <c r="AN322" s="150">
        <f t="shared" si="84"/>
        <v>35.200000000000003</v>
      </c>
    </row>
    <row r="323" spans="1:40" ht="39" x14ac:dyDescent="0.3">
      <c r="A323" s="145">
        <v>536</v>
      </c>
      <c r="B323" s="146" t="s">
        <v>923</v>
      </c>
      <c r="C323" s="146" t="s">
        <v>475</v>
      </c>
      <c r="D323" s="145" t="s">
        <v>2631</v>
      </c>
      <c r="E323" s="150" t="s">
        <v>925</v>
      </c>
      <c r="F323" s="150">
        <v>0.63173227316131031</v>
      </c>
      <c r="G323" s="150">
        <v>1.0863945197965665</v>
      </c>
      <c r="H323" s="150">
        <v>0.39591682472529721</v>
      </c>
      <c r="I323" s="150">
        <v>1.2590277485214807</v>
      </c>
      <c r="J323" s="150">
        <v>1.6659952942295828</v>
      </c>
      <c r="K323" s="150">
        <v>0.47400885873787268</v>
      </c>
      <c r="L323" s="150">
        <v>0.28387751762343144</v>
      </c>
      <c r="M323" s="150">
        <v>0.65329262165729829</v>
      </c>
      <c r="N323" s="150">
        <v>6.9840888773070562</v>
      </c>
      <c r="O323" s="150">
        <v>5.0836815312736183</v>
      </c>
      <c r="P323" s="150">
        <v>0</v>
      </c>
      <c r="Q323" s="150">
        <v>5.7753238814375996</v>
      </c>
      <c r="R323" s="150">
        <v>2.8923857462135616</v>
      </c>
      <c r="S323" s="150">
        <v>0.15594048137957217</v>
      </c>
      <c r="T323" s="150">
        <v>0.41594800223295242</v>
      </c>
      <c r="U323" s="150">
        <v>3.1575795970715217</v>
      </c>
      <c r="V323" s="150">
        <v>3.8752873783261678E-2</v>
      </c>
      <c r="X323" s="150">
        <f t="shared" si="68"/>
        <v>0.63</v>
      </c>
      <c r="Y323" s="150">
        <f t="shared" si="69"/>
        <v>1.0900000000000001</v>
      </c>
      <c r="Z323" s="150">
        <f t="shared" si="70"/>
        <v>0.4</v>
      </c>
      <c r="AA323" s="150">
        <f t="shared" si="71"/>
        <v>1.26</v>
      </c>
      <c r="AB323" s="150">
        <f t="shared" si="72"/>
        <v>1.67</v>
      </c>
      <c r="AC323" s="150">
        <f t="shared" si="73"/>
        <v>0.47</v>
      </c>
      <c r="AD323" s="150">
        <f t="shared" si="74"/>
        <v>0.28000000000000003</v>
      </c>
      <c r="AE323" s="150">
        <f t="shared" si="75"/>
        <v>0.65</v>
      </c>
      <c r="AF323" s="150">
        <f t="shared" si="76"/>
        <v>6.98</v>
      </c>
      <c r="AG323" s="150">
        <f t="shared" si="77"/>
        <v>5.08</v>
      </c>
      <c r="AH323" s="150" t="str">
        <f t="shared" si="78"/>
        <v>NC</v>
      </c>
      <c r="AI323" s="150">
        <f t="shared" si="79"/>
        <v>5.78</v>
      </c>
      <c r="AJ323" s="150">
        <f t="shared" si="80"/>
        <v>2.89</v>
      </c>
      <c r="AK323" s="150">
        <f t="shared" si="81"/>
        <v>0.16</v>
      </c>
      <c r="AL323" s="150">
        <f t="shared" si="82"/>
        <v>0.42</v>
      </c>
      <c r="AM323" s="150">
        <f t="shared" si="83"/>
        <v>3.16</v>
      </c>
      <c r="AN323" s="150">
        <f t="shared" si="84"/>
        <v>0.04</v>
      </c>
    </row>
    <row r="324" spans="1:40" ht="39" x14ac:dyDescent="0.3">
      <c r="A324" s="152">
        <v>537</v>
      </c>
      <c r="B324" s="153" t="s">
        <v>923</v>
      </c>
      <c r="C324" s="153" t="s">
        <v>475</v>
      </c>
      <c r="D324" s="152" t="s">
        <v>2632</v>
      </c>
      <c r="E324" s="157" t="s">
        <v>925</v>
      </c>
      <c r="F324" s="157">
        <v>0.63173227316131031</v>
      </c>
      <c r="G324" s="157">
        <v>1.0863945197965665</v>
      </c>
      <c r="H324" s="157">
        <v>0.39591682472529721</v>
      </c>
      <c r="I324" s="157">
        <v>1.2590277485214807</v>
      </c>
      <c r="J324" s="157">
        <v>1.6659952942295828</v>
      </c>
      <c r="K324" s="157">
        <v>0.47400885873787268</v>
      </c>
      <c r="L324" s="157">
        <v>0.28387751762343144</v>
      </c>
      <c r="M324" s="157">
        <v>0.65329262165729829</v>
      </c>
      <c r="N324" s="157">
        <v>7.9344110634864986</v>
      </c>
      <c r="O324" s="157">
        <v>5.3641770504576094</v>
      </c>
      <c r="P324" s="157">
        <v>0</v>
      </c>
      <c r="Q324" s="157">
        <v>5.7753238814375996</v>
      </c>
      <c r="R324" s="157">
        <v>2.8923857462135616</v>
      </c>
      <c r="S324" s="157">
        <v>0.15594048137957217</v>
      </c>
      <c r="T324" s="157">
        <v>0.41594800223295242</v>
      </c>
      <c r="U324" s="157">
        <v>3.1575795970715217</v>
      </c>
      <c r="V324" s="157">
        <v>3.8752873783261678E-2</v>
      </c>
      <c r="X324" s="157">
        <f t="shared" si="68"/>
        <v>0.63</v>
      </c>
      <c r="Y324" s="157">
        <f t="shared" si="69"/>
        <v>1.0900000000000001</v>
      </c>
      <c r="Z324" s="157">
        <f t="shared" si="70"/>
        <v>0.4</v>
      </c>
      <c r="AA324" s="157">
        <f t="shared" si="71"/>
        <v>1.26</v>
      </c>
      <c r="AB324" s="157">
        <f t="shared" si="72"/>
        <v>1.67</v>
      </c>
      <c r="AC324" s="157">
        <f t="shared" si="73"/>
        <v>0.47</v>
      </c>
      <c r="AD324" s="157">
        <f t="shared" si="74"/>
        <v>0.28000000000000003</v>
      </c>
      <c r="AE324" s="157">
        <f t="shared" si="75"/>
        <v>0.65</v>
      </c>
      <c r="AF324" s="157">
        <f t="shared" si="76"/>
        <v>7.93</v>
      </c>
      <c r="AG324" s="157">
        <f t="shared" si="77"/>
        <v>5.36</v>
      </c>
      <c r="AH324" s="157" t="str">
        <f t="shared" si="78"/>
        <v>NC</v>
      </c>
      <c r="AI324" s="157">
        <f t="shared" si="79"/>
        <v>5.78</v>
      </c>
      <c r="AJ324" s="157">
        <f t="shared" si="80"/>
        <v>2.89</v>
      </c>
      <c r="AK324" s="157">
        <f t="shared" si="81"/>
        <v>0.16</v>
      </c>
      <c r="AL324" s="157">
        <f t="shared" si="82"/>
        <v>0.42</v>
      </c>
      <c r="AM324" s="157">
        <f t="shared" si="83"/>
        <v>3.16</v>
      </c>
      <c r="AN324" s="157">
        <f t="shared" si="84"/>
        <v>0.04</v>
      </c>
    </row>
    <row r="325" spans="1:40" ht="39" x14ac:dyDescent="0.3">
      <c r="A325" s="152">
        <v>538</v>
      </c>
      <c r="B325" s="153" t="s">
        <v>923</v>
      </c>
      <c r="C325" s="153" t="s">
        <v>475</v>
      </c>
      <c r="D325" s="152" t="s">
        <v>2633</v>
      </c>
      <c r="E325" s="157" t="s">
        <v>925</v>
      </c>
      <c r="F325" s="157">
        <v>72.792605991402141</v>
      </c>
      <c r="G325" s="157">
        <v>59.046217509136476</v>
      </c>
      <c r="H325" s="157">
        <v>20.552173931446909</v>
      </c>
      <c r="I325" s="157">
        <v>74.061757918052166</v>
      </c>
      <c r="J325" s="157">
        <v>61.109805847216954</v>
      </c>
      <c r="K325" s="157">
        <v>73.233222994119487</v>
      </c>
      <c r="L325" s="157">
        <v>106.14887423814467</v>
      </c>
      <c r="M325" s="157">
        <v>117.66547114985347</v>
      </c>
      <c r="N325" s="157">
        <v>39.986710025200665</v>
      </c>
      <c r="O325" s="157">
        <v>191.79600083945195</v>
      </c>
      <c r="P325" s="157">
        <v>222.48490181696175</v>
      </c>
      <c r="Q325" s="157">
        <v>80.187468697432848</v>
      </c>
      <c r="R325" s="157">
        <v>15.799966534755283</v>
      </c>
      <c r="S325" s="157">
        <v>14.239811827446998</v>
      </c>
      <c r="T325" s="157">
        <v>104.291031052237</v>
      </c>
      <c r="U325" s="157">
        <v>17.1069116170545</v>
      </c>
      <c r="V325" s="157">
        <v>34.979418152817509</v>
      </c>
      <c r="X325" s="157">
        <f t="shared" si="68"/>
        <v>72.790000000000006</v>
      </c>
      <c r="Y325" s="157">
        <f t="shared" si="69"/>
        <v>59.05</v>
      </c>
      <c r="Z325" s="157">
        <f t="shared" si="70"/>
        <v>20.55</v>
      </c>
      <c r="AA325" s="157">
        <f t="shared" si="71"/>
        <v>74.06</v>
      </c>
      <c r="AB325" s="157">
        <f t="shared" si="72"/>
        <v>61.11</v>
      </c>
      <c r="AC325" s="157">
        <f t="shared" si="73"/>
        <v>73.23</v>
      </c>
      <c r="AD325" s="157">
        <f t="shared" si="74"/>
        <v>106.15</v>
      </c>
      <c r="AE325" s="157">
        <f t="shared" si="75"/>
        <v>117.67</v>
      </c>
      <c r="AF325" s="157">
        <f t="shared" si="76"/>
        <v>39.99</v>
      </c>
      <c r="AG325" s="157">
        <f t="shared" si="77"/>
        <v>191.8</v>
      </c>
      <c r="AH325" s="157">
        <f t="shared" si="78"/>
        <v>222.48</v>
      </c>
      <c r="AI325" s="157">
        <f t="shared" si="79"/>
        <v>80.19</v>
      </c>
      <c r="AJ325" s="157">
        <f t="shared" si="80"/>
        <v>15.8</v>
      </c>
      <c r="AK325" s="157">
        <f t="shared" si="81"/>
        <v>14.24</v>
      </c>
      <c r="AL325" s="157">
        <f t="shared" si="82"/>
        <v>104.29</v>
      </c>
      <c r="AM325" s="157">
        <f t="shared" si="83"/>
        <v>17.11</v>
      </c>
      <c r="AN325" s="157">
        <f t="shared" si="84"/>
        <v>34.979999999999997</v>
      </c>
    </row>
    <row r="326" spans="1:40" ht="39" x14ac:dyDescent="0.3">
      <c r="A326" s="152">
        <v>539</v>
      </c>
      <c r="B326" s="153" t="s">
        <v>923</v>
      </c>
      <c r="C326" s="153" t="s">
        <v>475</v>
      </c>
      <c r="D326" s="152" t="s">
        <v>2634</v>
      </c>
      <c r="E326" s="157" t="s">
        <v>925</v>
      </c>
      <c r="F326" s="157">
        <v>0.6330748762661802</v>
      </c>
      <c r="G326" s="157">
        <v>1.0948679426281536</v>
      </c>
      <c r="H326" s="157">
        <v>0.39787418684415671</v>
      </c>
      <c r="I326" s="157">
        <v>1.3951066502630991</v>
      </c>
      <c r="J326" s="157">
        <v>1.677913540875325</v>
      </c>
      <c r="K326" s="157">
        <v>0.47931857134672107</v>
      </c>
      <c r="L326" s="157">
        <v>0.46591351945490167</v>
      </c>
      <c r="M326" s="157">
        <v>0.76981687412916</v>
      </c>
      <c r="N326" s="157">
        <v>8.1668244919133688</v>
      </c>
      <c r="O326" s="157">
        <v>5.9028756658818375</v>
      </c>
      <c r="P326" s="157">
        <v>3.6268137022431375E-2</v>
      </c>
      <c r="Q326" s="157">
        <v>6.056192421206589</v>
      </c>
      <c r="R326" s="157">
        <v>2.8939568502525264</v>
      </c>
      <c r="S326" s="157">
        <v>0.20745098938512352</v>
      </c>
      <c r="T326" s="157">
        <v>0.48431016938914573</v>
      </c>
      <c r="U326" s="157">
        <v>3.1584329652735113</v>
      </c>
      <c r="V326" s="157">
        <v>0.26326672130417494</v>
      </c>
      <c r="X326" s="157">
        <f t="shared" ref="X326:X389" si="85">IF(F326="-","-",IF(F326="NC","NC",IF(F326=0,"NC",IF(F326&lt;0.01,0.01,ROUND(F326,2)))))</f>
        <v>0.63</v>
      </c>
      <c r="Y326" s="157">
        <f t="shared" ref="Y326:Y389" si="86">IF(G326="-","-",IF(G326="NC","NC",IF(G326=0,"NC",IF(G326&lt;0.01,0.01,ROUND(G326,2)))))</f>
        <v>1.0900000000000001</v>
      </c>
      <c r="Z326" s="157">
        <f t="shared" ref="Z326:Z389" si="87">IF(H326="-","-",IF(H326="NC","NC",IF(H326=0,"NC",IF(H326&lt;0.01,0.01,ROUND(H326,2)))))</f>
        <v>0.4</v>
      </c>
      <c r="AA326" s="157">
        <f t="shared" ref="AA326:AA389" si="88">IF(I326="-","-",IF(I326="NC","NC",IF(I326=0,"NC",IF(I326&lt;0.01,0.01,ROUND(I326,2)))))</f>
        <v>1.4</v>
      </c>
      <c r="AB326" s="157">
        <f t="shared" ref="AB326:AB389" si="89">IF(J326="-","-",IF(J326="NC","NC",IF(J326=0,"NC",IF(J326&lt;0.01,0.01,ROUND(J326,2)))))</f>
        <v>1.68</v>
      </c>
      <c r="AC326" s="157">
        <f t="shared" ref="AC326:AC389" si="90">IF(K326="-","-",IF(K326="NC","NC",IF(K326=0,"NC",IF(K326&lt;0.01,0.01,ROUND(K326,2)))))</f>
        <v>0.48</v>
      </c>
      <c r="AD326" s="157">
        <f t="shared" ref="AD326:AD389" si="91">IF(L326="-","-",IF(L326="NC","NC",IF(L326=0,"NC",IF(L326&lt;0.01,0.01,ROUND(L326,2)))))</f>
        <v>0.47</v>
      </c>
      <c r="AE326" s="157">
        <f t="shared" ref="AE326:AE389" si="92">IF(M326="-","-",IF(M326="NC","NC",IF(M326=0,"NC",IF(M326&lt;0.01,0.01,ROUND(M326,2)))))</f>
        <v>0.77</v>
      </c>
      <c r="AF326" s="157">
        <f t="shared" ref="AF326:AF389" si="93">IF(N326="-","-",IF(N326="NC","NC",IF(N326=0,"NC",IF(N326&lt;0.01,0.01,ROUND(N326,2)))))</f>
        <v>8.17</v>
      </c>
      <c r="AG326" s="157">
        <f t="shared" ref="AG326:AG389" si="94">IF(O326="-","-",IF(O326="NC","NC",IF(O326=0,"NC",IF(O326&lt;0.01,0.01,ROUND(O326,2)))))</f>
        <v>5.9</v>
      </c>
      <c r="AH326" s="157">
        <f t="shared" ref="AH326:AH389" si="95">IF(P326="-","-",IF(P326="NC","NC",IF(P326=0,"NC",IF(P326&lt;0.01,0.01,ROUND(P326,2)))))</f>
        <v>0.04</v>
      </c>
      <c r="AI326" s="157">
        <f t="shared" ref="AI326:AI389" si="96">IF(Q326="-","-",IF(Q326="NC","NC",IF(Q326=0,"NC",IF(Q326&lt;0.01,0.01,ROUND(Q326,2)))))</f>
        <v>6.06</v>
      </c>
      <c r="AJ326" s="157">
        <f t="shared" ref="AJ326:AJ389" si="97">IF(R326="-","-",IF(R326="NC","NC",IF(R326=0,"NC",IF(R326&lt;0.01,0.01,ROUND(R326,2)))))</f>
        <v>2.89</v>
      </c>
      <c r="AK326" s="157">
        <f t="shared" ref="AK326:AK389" si="98">IF(S326="-","-",IF(S326="NC","NC",IF(S326=0,"NC",IF(S326&lt;0.01,0.01,ROUND(S326,2)))))</f>
        <v>0.21</v>
      </c>
      <c r="AL326" s="157">
        <f t="shared" ref="AL326:AL389" si="99">IF(T326="-","-",IF(T326="NC","NC",IF(T326=0,"NC",IF(T326&lt;0.01,0.01,ROUND(T326,2)))))</f>
        <v>0.48</v>
      </c>
      <c r="AM326" s="157">
        <f t="shared" ref="AM326:AM389" si="100">IF(U326="-","-",IF(U326="NC","NC",IF(U326=0,"NC",IF(U326&lt;0.01,0.01,ROUND(U326,2)))))</f>
        <v>3.16</v>
      </c>
      <c r="AN326" s="157">
        <f t="shared" ref="AN326:AN389" si="101">IF(V326="-","-",IF(V326="NC","NC",IF(V326=0,"NC",IF(V326&lt;0.01,0.01,ROUND(V326,2)))))</f>
        <v>0.26</v>
      </c>
    </row>
    <row r="327" spans="1:40" ht="26" x14ac:dyDescent="0.3">
      <c r="A327" s="165">
        <v>540</v>
      </c>
      <c r="B327" s="166" t="s">
        <v>923</v>
      </c>
      <c r="C327" s="293" t="s">
        <v>475</v>
      </c>
      <c r="D327" s="187" t="s">
        <v>4374</v>
      </c>
      <c r="E327" s="170" t="s">
        <v>925</v>
      </c>
      <c r="F327" s="170">
        <v>0.57699978717977207</v>
      </c>
      <c r="G327" s="170">
        <v>4.7802546369906808E-2</v>
      </c>
      <c r="H327" s="170">
        <v>0.37351785969488055</v>
      </c>
      <c r="I327" s="170">
        <v>2.5420004707695013E-2</v>
      </c>
      <c r="J327" s="170">
        <v>1.6485852030830892</v>
      </c>
      <c r="K327" s="170">
        <v>0.29645978427734215</v>
      </c>
      <c r="L327" s="170">
        <v>1.5961694401224816E-2</v>
      </c>
      <c r="M327" s="170">
        <v>0.32883156018600923</v>
      </c>
      <c r="N327" s="170">
        <v>6.6405042869296622</v>
      </c>
      <c r="O327" s="170">
        <v>3.9421486385111879</v>
      </c>
      <c r="P327" s="170">
        <v>0</v>
      </c>
      <c r="Q327" s="170">
        <v>5.7753238814375996</v>
      </c>
      <c r="R327" s="170">
        <v>2.7643403320804967</v>
      </c>
      <c r="S327" s="170">
        <v>6.5422764272097519E-2</v>
      </c>
      <c r="T327" s="170">
        <v>0.33135949809421189</v>
      </c>
      <c r="U327" s="170">
        <v>3.1572448758738654</v>
      </c>
      <c r="V327" s="170">
        <v>0</v>
      </c>
      <c r="X327" s="170">
        <f t="shared" si="85"/>
        <v>0.57999999999999996</v>
      </c>
      <c r="Y327" s="170">
        <f t="shared" si="86"/>
        <v>0.05</v>
      </c>
      <c r="Z327" s="170">
        <f t="shared" si="87"/>
        <v>0.37</v>
      </c>
      <c r="AA327" s="170">
        <f t="shared" si="88"/>
        <v>0.03</v>
      </c>
      <c r="AB327" s="170">
        <f t="shared" si="89"/>
        <v>1.65</v>
      </c>
      <c r="AC327" s="170">
        <f t="shared" si="90"/>
        <v>0.3</v>
      </c>
      <c r="AD327" s="170">
        <f t="shared" si="91"/>
        <v>0.02</v>
      </c>
      <c r="AE327" s="170">
        <f t="shared" si="92"/>
        <v>0.33</v>
      </c>
      <c r="AF327" s="170">
        <f t="shared" si="93"/>
        <v>6.64</v>
      </c>
      <c r="AG327" s="170">
        <f t="shared" si="94"/>
        <v>3.94</v>
      </c>
      <c r="AH327" s="170" t="str">
        <f t="shared" si="95"/>
        <v>NC</v>
      </c>
      <c r="AI327" s="170">
        <f t="shared" si="96"/>
        <v>5.78</v>
      </c>
      <c r="AJ327" s="170">
        <f t="shared" si="97"/>
        <v>2.76</v>
      </c>
      <c r="AK327" s="170">
        <f t="shared" si="98"/>
        <v>7.0000000000000007E-2</v>
      </c>
      <c r="AL327" s="170">
        <f t="shared" si="99"/>
        <v>0.33</v>
      </c>
      <c r="AM327" s="170">
        <f t="shared" si="100"/>
        <v>3.16</v>
      </c>
      <c r="AN327" s="170" t="str">
        <f t="shared" si="101"/>
        <v>NC</v>
      </c>
    </row>
    <row r="328" spans="1:40" x14ac:dyDescent="0.3">
      <c r="A328" s="171">
        <v>541</v>
      </c>
      <c r="B328" s="849" t="s">
        <v>923</v>
      </c>
      <c r="C328" s="856" t="s">
        <v>275</v>
      </c>
      <c r="D328" s="863" t="s">
        <v>2509</v>
      </c>
      <c r="E328" s="870" t="s">
        <v>926</v>
      </c>
      <c r="F328" s="870">
        <v>0</v>
      </c>
      <c r="G328" s="870">
        <v>0</v>
      </c>
      <c r="H328" s="870">
        <v>0</v>
      </c>
      <c r="I328" s="870">
        <v>0</v>
      </c>
      <c r="J328" s="870">
        <v>0</v>
      </c>
      <c r="K328" s="870">
        <v>0</v>
      </c>
      <c r="L328" s="870">
        <v>0</v>
      </c>
      <c r="M328" s="870">
        <v>0</v>
      </c>
      <c r="N328" s="870">
        <v>0</v>
      </c>
      <c r="O328" s="870">
        <v>1.8683967884728683</v>
      </c>
      <c r="P328" s="870">
        <v>0</v>
      </c>
      <c r="Q328" s="870">
        <v>0</v>
      </c>
      <c r="R328" s="870">
        <v>0</v>
      </c>
      <c r="S328" s="870">
        <v>0</v>
      </c>
      <c r="T328" s="870">
        <v>0</v>
      </c>
      <c r="U328" s="870">
        <v>0</v>
      </c>
      <c r="V328" s="870">
        <v>0</v>
      </c>
      <c r="X328" s="870" t="str">
        <f t="shared" si="85"/>
        <v>NC</v>
      </c>
      <c r="Y328" s="870" t="str">
        <f t="shared" si="86"/>
        <v>NC</v>
      </c>
      <c r="Z328" s="870" t="str">
        <f t="shared" si="87"/>
        <v>NC</v>
      </c>
      <c r="AA328" s="870" t="str">
        <f t="shared" si="88"/>
        <v>NC</v>
      </c>
      <c r="AB328" s="870" t="str">
        <f t="shared" si="89"/>
        <v>NC</v>
      </c>
      <c r="AC328" s="870" t="str">
        <f t="shared" si="90"/>
        <v>NC</v>
      </c>
      <c r="AD328" s="870" t="str">
        <f t="shared" si="91"/>
        <v>NC</v>
      </c>
      <c r="AE328" s="870" t="str">
        <f t="shared" si="92"/>
        <v>NC</v>
      </c>
      <c r="AF328" s="870" t="str">
        <f t="shared" si="93"/>
        <v>NC</v>
      </c>
      <c r="AG328" s="870">
        <f t="shared" si="94"/>
        <v>1.87</v>
      </c>
      <c r="AH328" s="870" t="str">
        <f t="shared" si="95"/>
        <v>NC</v>
      </c>
      <c r="AI328" s="870" t="str">
        <f t="shared" si="96"/>
        <v>NC</v>
      </c>
      <c r="AJ328" s="870" t="str">
        <f t="shared" si="97"/>
        <v>NC</v>
      </c>
      <c r="AK328" s="870" t="str">
        <f t="shared" si="98"/>
        <v>NC</v>
      </c>
      <c r="AL328" s="870" t="str">
        <f t="shared" si="99"/>
        <v>NC</v>
      </c>
      <c r="AM328" s="870" t="str">
        <f t="shared" si="100"/>
        <v>NC</v>
      </c>
      <c r="AN328" s="870" t="str">
        <f t="shared" si="101"/>
        <v>NC</v>
      </c>
    </row>
    <row r="329" spans="1:40" x14ac:dyDescent="0.3">
      <c r="A329" s="171">
        <v>542</v>
      </c>
      <c r="B329" s="849" t="s">
        <v>923</v>
      </c>
      <c r="C329" s="856" t="s">
        <v>275</v>
      </c>
      <c r="D329" s="863" t="s">
        <v>2510</v>
      </c>
      <c r="E329" s="870" t="s">
        <v>926</v>
      </c>
      <c r="F329" s="870">
        <v>0</v>
      </c>
      <c r="G329" s="870">
        <v>0</v>
      </c>
      <c r="H329" s="870">
        <v>0</v>
      </c>
      <c r="I329" s="870">
        <v>0</v>
      </c>
      <c r="J329" s="870">
        <v>0</v>
      </c>
      <c r="K329" s="870">
        <v>0</v>
      </c>
      <c r="L329" s="870">
        <v>0</v>
      </c>
      <c r="M329" s="870">
        <v>0</v>
      </c>
      <c r="N329" s="870">
        <v>0.68423197404919867</v>
      </c>
      <c r="O329" s="870">
        <v>0.87457961766270642</v>
      </c>
      <c r="P329" s="870">
        <v>0</v>
      </c>
      <c r="Q329" s="870">
        <v>0</v>
      </c>
      <c r="R329" s="870">
        <v>0</v>
      </c>
      <c r="S329" s="870">
        <v>0</v>
      </c>
      <c r="T329" s="870">
        <v>0</v>
      </c>
      <c r="U329" s="870">
        <v>0</v>
      </c>
      <c r="V329" s="870">
        <v>0</v>
      </c>
      <c r="X329" s="870" t="str">
        <f t="shared" si="85"/>
        <v>NC</v>
      </c>
      <c r="Y329" s="870" t="str">
        <f t="shared" si="86"/>
        <v>NC</v>
      </c>
      <c r="Z329" s="870" t="str">
        <f t="shared" si="87"/>
        <v>NC</v>
      </c>
      <c r="AA329" s="870" t="str">
        <f t="shared" si="88"/>
        <v>NC</v>
      </c>
      <c r="AB329" s="870" t="str">
        <f t="shared" si="89"/>
        <v>NC</v>
      </c>
      <c r="AC329" s="870" t="str">
        <f t="shared" si="90"/>
        <v>NC</v>
      </c>
      <c r="AD329" s="870" t="str">
        <f t="shared" si="91"/>
        <v>NC</v>
      </c>
      <c r="AE329" s="870" t="str">
        <f t="shared" si="92"/>
        <v>NC</v>
      </c>
      <c r="AF329" s="870">
        <f t="shared" si="93"/>
        <v>0.68</v>
      </c>
      <c r="AG329" s="870">
        <f t="shared" si="94"/>
        <v>0.87</v>
      </c>
      <c r="AH329" s="870" t="str">
        <f t="shared" si="95"/>
        <v>NC</v>
      </c>
      <c r="AI329" s="870" t="str">
        <f t="shared" si="96"/>
        <v>NC</v>
      </c>
      <c r="AJ329" s="870" t="str">
        <f t="shared" si="97"/>
        <v>NC</v>
      </c>
      <c r="AK329" s="870" t="str">
        <f t="shared" si="98"/>
        <v>NC</v>
      </c>
      <c r="AL329" s="870" t="str">
        <f t="shared" si="99"/>
        <v>NC</v>
      </c>
      <c r="AM329" s="870" t="str">
        <f t="shared" si="100"/>
        <v>NC</v>
      </c>
      <c r="AN329" s="870" t="str">
        <f t="shared" si="101"/>
        <v>NC</v>
      </c>
    </row>
    <row r="330" spans="1:40" ht="26" x14ac:dyDescent="0.3">
      <c r="A330" s="292">
        <v>543</v>
      </c>
      <c r="B330" s="391" t="s">
        <v>923</v>
      </c>
      <c r="C330" s="391" t="s">
        <v>212</v>
      </c>
      <c r="D330" s="292" t="s">
        <v>1862</v>
      </c>
      <c r="E330" s="392" t="s">
        <v>926</v>
      </c>
      <c r="F330" s="392">
        <v>12.98895726928335</v>
      </c>
      <c r="G330" s="392">
        <v>10.432768138081183</v>
      </c>
      <c r="H330" s="392">
        <v>3.6281262792098903</v>
      </c>
      <c r="I330" s="392">
        <v>13.104491430515523</v>
      </c>
      <c r="J330" s="392">
        <v>10.699885899537728</v>
      </c>
      <c r="K330" s="392">
        <v>13.09665854436869</v>
      </c>
      <c r="L330" s="392">
        <v>19.055699409693823</v>
      </c>
      <c r="M330" s="392">
        <v>21.062192135075314</v>
      </c>
      <c r="N330" s="392">
        <v>5.9404718066208488</v>
      </c>
      <c r="O330" s="392">
        <v>33.776373186434661</v>
      </c>
      <c r="P330" s="392">
        <v>40.047282327053118</v>
      </c>
      <c r="Q330" s="392">
        <v>13.394186066879145</v>
      </c>
      <c r="R330" s="392">
        <v>2.3233645419375102</v>
      </c>
      <c r="S330" s="392">
        <v>2.5350968422921367</v>
      </c>
      <c r="T330" s="392">
        <v>18.69751494900073</v>
      </c>
      <c r="U330" s="392">
        <v>2.510879763596936</v>
      </c>
      <c r="V330" s="392">
        <v>6.2893197502261655</v>
      </c>
      <c r="X330" s="392">
        <f t="shared" si="85"/>
        <v>12.99</v>
      </c>
      <c r="Y330" s="392">
        <f t="shared" si="86"/>
        <v>10.43</v>
      </c>
      <c r="Z330" s="392">
        <f t="shared" si="87"/>
        <v>3.63</v>
      </c>
      <c r="AA330" s="392">
        <f t="shared" si="88"/>
        <v>13.1</v>
      </c>
      <c r="AB330" s="392">
        <f t="shared" si="89"/>
        <v>10.7</v>
      </c>
      <c r="AC330" s="392">
        <f t="shared" si="90"/>
        <v>13.1</v>
      </c>
      <c r="AD330" s="392">
        <f t="shared" si="91"/>
        <v>19.059999999999999</v>
      </c>
      <c r="AE330" s="392">
        <f t="shared" si="92"/>
        <v>21.06</v>
      </c>
      <c r="AF330" s="392">
        <f t="shared" si="93"/>
        <v>5.94</v>
      </c>
      <c r="AG330" s="392">
        <f t="shared" si="94"/>
        <v>33.78</v>
      </c>
      <c r="AH330" s="392">
        <f t="shared" si="95"/>
        <v>40.049999999999997</v>
      </c>
      <c r="AI330" s="392">
        <f t="shared" si="96"/>
        <v>13.39</v>
      </c>
      <c r="AJ330" s="392">
        <f t="shared" si="97"/>
        <v>2.3199999999999998</v>
      </c>
      <c r="AK330" s="392">
        <f t="shared" si="98"/>
        <v>2.54</v>
      </c>
      <c r="AL330" s="392">
        <f t="shared" si="99"/>
        <v>18.7</v>
      </c>
      <c r="AM330" s="392">
        <f t="shared" si="100"/>
        <v>2.5099999999999998</v>
      </c>
      <c r="AN330" s="392">
        <f t="shared" si="101"/>
        <v>6.29</v>
      </c>
    </row>
    <row r="331" spans="1:40" x14ac:dyDescent="0.3">
      <c r="A331" s="165">
        <v>546</v>
      </c>
      <c r="B331" s="166" t="s">
        <v>923</v>
      </c>
      <c r="C331" s="166" t="s">
        <v>275</v>
      </c>
      <c r="D331" s="165" t="s">
        <v>318</v>
      </c>
      <c r="E331" s="170" t="s">
        <v>926</v>
      </c>
      <c r="F331" s="170">
        <v>3.3296557000774118E-3</v>
      </c>
      <c r="G331" s="170">
        <v>2.1014088622335624E-2</v>
      </c>
      <c r="H331" s="170">
        <v>4.8542580547715902E-3</v>
      </c>
      <c r="I331" s="170">
        <v>0.33747567631921388</v>
      </c>
      <c r="J331" s="170">
        <v>2.955725168144048E-2</v>
      </c>
      <c r="K331" s="170">
        <v>1.3168087269944026E-2</v>
      </c>
      <c r="L331" s="170">
        <v>0.45144928454204619</v>
      </c>
      <c r="M331" s="170">
        <v>0.28898014613021694</v>
      </c>
      <c r="N331" s="170">
        <v>2.9331843242236526</v>
      </c>
      <c r="O331" s="170">
        <v>4.3484134715347409</v>
      </c>
      <c r="P331" s="170">
        <v>8.9944979815629808E-2</v>
      </c>
      <c r="Q331" s="170">
        <v>0.69655397862709401</v>
      </c>
      <c r="R331" s="170">
        <v>3.8963380166322568E-3</v>
      </c>
      <c r="S331" s="170">
        <v>0.12774605985376727</v>
      </c>
      <c r="T331" s="170">
        <v>0.16953817454735939</v>
      </c>
      <c r="U331" s="170">
        <v>2.1163531409341507E-3</v>
      </c>
      <c r="V331" s="170">
        <v>0.55679434185186494</v>
      </c>
      <c r="X331" s="170">
        <f t="shared" si="85"/>
        <v>0.01</v>
      </c>
      <c r="Y331" s="170">
        <f t="shared" si="86"/>
        <v>0.02</v>
      </c>
      <c r="Z331" s="170">
        <f t="shared" si="87"/>
        <v>0.01</v>
      </c>
      <c r="AA331" s="170">
        <f t="shared" si="88"/>
        <v>0.34</v>
      </c>
      <c r="AB331" s="170">
        <f t="shared" si="89"/>
        <v>0.03</v>
      </c>
      <c r="AC331" s="170">
        <f t="shared" si="90"/>
        <v>0.01</v>
      </c>
      <c r="AD331" s="170">
        <f t="shared" si="91"/>
        <v>0.45</v>
      </c>
      <c r="AE331" s="170">
        <f t="shared" si="92"/>
        <v>0.28999999999999998</v>
      </c>
      <c r="AF331" s="170">
        <f t="shared" si="93"/>
        <v>2.93</v>
      </c>
      <c r="AG331" s="170">
        <f t="shared" si="94"/>
        <v>4.3499999999999996</v>
      </c>
      <c r="AH331" s="170">
        <f t="shared" si="95"/>
        <v>0.09</v>
      </c>
      <c r="AI331" s="170">
        <f t="shared" si="96"/>
        <v>0.7</v>
      </c>
      <c r="AJ331" s="170">
        <f t="shared" si="97"/>
        <v>0.01</v>
      </c>
      <c r="AK331" s="170">
        <f t="shared" si="98"/>
        <v>0.13</v>
      </c>
      <c r="AL331" s="170">
        <f t="shared" si="99"/>
        <v>0.17</v>
      </c>
      <c r="AM331" s="170">
        <f t="shared" si="100"/>
        <v>0.01</v>
      </c>
      <c r="AN331" s="170">
        <f t="shared" si="101"/>
        <v>0.56000000000000005</v>
      </c>
    </row>
    <row r="332" spans="1:40" x14ac:dyDescent="0.3">
      <c r="A332" s="171">
        <v>547</v>
      </c>
      <c r="B332" s="849" t="s">
        <v>923</v>
      </c>
      <c r="C332" s="856" t="s">
        <v>275</v>
      </c>
      <c r="D332" s="863" t="s">
        <v>2619</v>
      </c>
      <c r="E332" s="870" t="s">
        <v>926</v>
      </c>
      <c r="F332" s="870">
        <v>4.5427963364676742E-2</v>
      </c>
      <c r="G332" s="870">
        <v>0.86203133794412756</v>
      </c>
      <c r="H332" s="870">
        <v>1.8591140975245821E-2</v>
      </c>
      <c r="I332" s="870">
        <v>1.023894427365442</v>
      </c>
      <c r="J332" s="870">
        <v>1.445037565158965E-2</v>
      </c>
      <c r="K332" s="870">
        <v>0.14736573180224033</v>
      </c>
      <c r="L332" s="870">
        <v>0.2223701332744315</v>
      </c>
      <c r="M332" s="870">
        <v>0.26930268102116989</v>
      </c>
      <c r="N332" s="870">
        <v>0.28517521001323731</v>
      </c>
      <c r="O332" s="870">
        <v>0.17208763377657676</v>
      </c>
      <c r="P332" s="870">
        <v>0</v>
      </c>
      <c r="Q332" s="870">
        <v>0</v>
      </c>
      <c r="R332" s="870">
        <v>0.10627769373044381</v>
      </c>
      <c r="S332" s="870">
        <v>7.5129705199203964E-2</v>
      </c>
      <c r="T332" s="870">
        <v>7.0208458435154622E-2</v>
      </c>
      <c r="U332" s="870">
        <v>2.7781859405488448E-4</v>
      </c>
      <c r="V332" s="870">
        <v>3.2164885240107188E-2</v>
      </c>
      <c r="X332" s="870">
        <f t="shared" si="85"/>
        <v>0.05</v>
      </c>
      <c r="Y332" s="870">
        <f t="shared" si="86"/>
        <v>0.86</v>
      </c>
      <c r="Z332" s="870">
        <f t="shared" si="87"/>
        <v>0.02</v>
      </c>
      <c r="AA332" s="870">
        <f t="shared" si="88"/>
        <v>1.02</v>
      </c>
      <c r="AB332" s="870">
        <f t="shared" si="89"/>
        <v>0.01</v>
      </c>
      <c r="AC332" s="870">
        <f t="shared" si="90"/>
        <v>0.15</v>
      </c>
      <c r="AD332" s="870">
        <f t="shared" si="91"/>
        <v>0.22</v>
      </c>
      <c r="AE332" s="870">
        <f t="shared" si="92"/>
        <v>0.27</v>
      </c>
      <c r="AF332" s="870">
        <f t="shared" si="93"/>
        <v>0.28999999999999998</v>
      </c>
      <c r="AG332" s="870">
        <f t="shared" si="94"/>
        <v>0.17</v>
      </c>
      <c r="AH332" s="870" t="str">
        <f t="shared" si="95"/>
        <v>NC</v>
      </c>
      <c r="AI332" s="870" t="str">
        <f t="shared" si="96"/>
        <v>NC</v>
      </c>
      <c r="AJ332" s="870">
        <f t="shared" si="97"/>
        <v>0.11</v>
      </c>
      <c r="AK332" s="870">
        <f t="shared" si="98"/>
        <v>0.08</v>
      </c>
      <c r="AL332" s="870">
        <f t="shared" si="99"/>
        <v>7.0000000000000007E-2</v>
      </c>
      <c r="AM332" s="870">
        <f t="shared" si="100"/>
        <v>0.01</v>
      </c>
      <c r="AN332" s="870">
        <f t="shared" si="101"/>
        <v>0.03</v>
      </c>
    </row>
    <row r="333" spans="1:40" ht="117" x14ac:dyDescent="0.3">
      <c r="A333" s="165">
        <v>548</v>
      </c>
      <c r="B333" s="166" t="s">
        <v>923</v>
      </c>
      <c r="C333" s="293" t="s">
        <v>275</v>
      </c>
      <c r="D333" s="187" t="s">
        <v>3477</v>
      </c>
      <c r="E333" s="170" t="s">
        <v>925</v>
      </c>
      <c r="F333" s="170">
        <v>1.6990758302314553</v>
      </c>
      <c r="G333" s="170">
        <v>1.4599791186171315E-2</v>
      </c>
      <c r="H333" s="170">
        <v>3.0016383220579259</v>
      </c>
      <c r="I333" s="170">
        <v>1.8003913113886623</v>
      </c>
      <c r="J333" s="170">
        <v>1.6418075663635352</v>
      </c>
      <c r="K333" s="170">
        <v>1.3273839536447232</v>
      </c>
      <c r="L333" s="170">
        <v>5.4064758111401785E-3</v>
      </c>
      <c r="M333" s="170">
        <v>0</v>
      </c>
      <c r="N333" s="170">
        <v>0.574594995422814</v>
      </c>
      <c r="O333" s="170">
        <v>0.11143391418458655</v>
      </c>
      <c r="P333" s="170">
        <v>0.15895638263789563</v>
      </c>
      <c r="Q333" s="170">
        <v>0.93755927447384357</v>
      </c>
      <c r="R333" s="170">
        <v>2.5408416122475037</v>
      </c>
      <c r="S333" s="170">
        <v>1.7727770528423905</v>
      </c>
      <c r="T333" s="170">
        <v>2.8520172939160551E-2</v>
      </c>
      <c r="U333" s="170">
        <v>3.4549068151974442E-2</v>
      </c>
      <c r="V333" s="170">
        <v>3.9942274166655651</v>
      </c>
      <c r="X333" s="170">
        <f t="shared" si="85"/>
        <v>1.7</v>
      </c>
      <c r="Y333" s="170">
        <f t="shared" si="86"/>
        <v>0.01</v>
      </c>
      <c r="Z333" s="170">
        <f t="shared" si="87"/>
        <v>3</v>
      </c>
      <c r="AA333" s="170">
        <f t="shared" si="88"/>
        <v>1.8</v>
      </c>
      <c r="AB333" s="170">
        <f t="shared" si="89"/>
        <v>1.64</v>
      </c>
      <c r="AC333" s="170">
        <f t="shared" si="90"/>
        <v>1.33</v>
      </c>
      <c r="AD333" s="170">
        <f t="shared" si="91"/>
        <v>0.01</v>
      </c>
      <c r="AE333" s="170" t="str">
        <f t="shared" si="92"/>
        <v>NC</v>
      </c>
      <c r="AF333" s="170">
        <f t="shared" si="93"/>
        <v>0.56999999999999995</v>
      </c>
      <c r="AG333" s="170">
        <f t="shared" si="94"/>
        <v>0.11</v>
      </c>
      <c r="AH333" s="170">
        <f t="shared" si="95"/>
        <v>0.16</v>
      </c>
      <c r="AI333" s="170">
        <f t="shared" si="96"/>
        <v>0.94</v>
      </c>
      <c r="AJ333" s="170">
        <f t="shared" si="97"/>
        <v>2.54</v>
      </c>
      <c r="AK333" s="170">
        <f t="shared" si="98"/>
        <v>1.77</v>
      </c>
      <c r="AL333" s="170">
        <f t="shared" si="99"/>
        <v>0.03</v>
      </c>
      <c r="AM333" s="170">
        <f t="shared" si="100"/>
        <v>0.03</v>
      </c>
      <c r="AN333" s="170">
        <f t="shared" si="101"/>
        <v>3.99</v>
      </c>
    </row>
    <row r="334" spans="1:40" x14ac:dyDescent="0.3">
      <c r="A334" s="138">
        <v>549</v>
      </c>
      <c r="B334" s="138" t="s">
        <v>923</v>
      </c>
      <c r="C334" s="172" t="s">
        <v>3459</v>
      </c>
      <c r="D334" s="138" t="s">
        <v>3460</v>
      </c>
      <c r="E334" s="244" t="s">
        <v>275</v>
      </c>
      <c r="F334" s="244" t="s">
        <v>275</v>
      </c>
      <c r="G334" s="244" t="s">
        <v>275</v>
      </c>
      <c r="H334" s="244" t="s">
        <v>275</v>
      </c>
      <c r="I334" s="244" t="s">
        <v>275</v>
      </c>
      <c r="J334" s="244" t="s">
        <v>275</v>
      </c>
      <c r="K334" s="244" t="s">
        <v>275</v>
      </c>
      <c r="L334" s="244" t="s">
        <v>275</v>
      </c>
      <c r="M334" s="244" t="s">
        <v>275</v>
      </c>
      <c r="N334" s="244" t="s">
        <v>275</v>
      </c>
      <c r="O334" s="244" t="s">
        <v>275</v>
      </c>
      <c r="P334" s="244" t="s">
        <v>275</v>
      </c>
      <c r="Q334" s="244" t="s">
        <v>275</v>
      </c>
      <c r="R334" s="244" t="s">
        <v>275</v>
      </c>
      <c r="S334" s="244" t="s">
        <v>275</v>
      </c>
      <c r="T334" s="244" t="s">
        <v>275</v>
      </c>
      <c r="U334" s="244" t="s">
        <v>275</v>
      </c>
      <c r="V334" s="244" t="s">
        <v>275</v>
      </c>
      <c r="X334" s="244" t="str">
        <f t="shared" si="85"/>
        <v>-</v>
      </c>
      <c r="Y334" s="244" t="str">
        <f t="shared" si="86"/>
        <v>-</v>
      </c>
      <c r="Z334" s="244" t="str">
        <f t="shared" si="87"/>
        <v>-</v>
      </c>
      <c r="AA334" s="244" t="str">
        <f t="shared" si="88"/>
        <v>-</v>
      </c>
      <c r="AB334" s="244" t="str">
        <f t="shared" si="89"/>
        <v>-</v>
      </c>
      <c r="AC334" s="244" t="str">
        <f t="shared" si="90"/>
        <v>-</v>
      </c>
      <c r="AD334" s="244" t="str">
        <f t="shared" si="91"/>
        <v>-</v>
      </c>
      <c r="AE334" s="244" t="str">
        <f t="shared" si="92"/>
        <v>-</v>
      </c>
      <c r="AF334" s="244" t="str">
        <f t="shared" si="93"/>
        <v>-</v>
      </c>
      <c r="AG334" s="244" t="str">
        <f t="shared" si="94"/>
        <v>-</v>
      </c>
      <c r="AH334" s="244" t="str">
        <f t="shared" si="95"/>
        <v>-</v>
      </c>
      <c r="AI334" s="244" t="str">
        <f t="shared" si="96"/>
        <v>-</v>
      </c>
      <c r="AJ334" s="244" t="str">
        <f t="shared" si="97"/>
        <v>-</v>
      </c>
      <c r="AK334" s="244" t="str">
        <f t="shared" si="98"/>
        <v>-</v>
      </c>
      <c r="AL334" s="244" t="str">
        <f t="shared" si="99"/>
        <v>-</v>
      </c>
      <c r="AM334" s="244" t="str">
        <f t="shared" si="100"/>
        <v>-</v>
      </c>
      <c r="AN334" s="244" t="str">
        <f t="shared" si="101"/>
        <v>-</v>
      </c>
    </row>
    <row r="335" spans="1:40" ht="26" x14ac:dyDescent="0.3">
      <c r="A335" s="145">
        <v>550</v>
      </c>
      <c r="B335" s="146" t="s">
        <v>923</v>
      </c>
      <c r="C335" s="146" t="s">
        <v>3462</v>
      </c>
      <c r="D335" s="145" t="s">
        <v>3463</v>
      </c>
      <c r="E335" s="150" t="s">
        <v>925</v>
      </c>
      <c r="F335" s="150">
        <v>9.0890519837434951</v>
      </c>
      <c r="G335" s="150">
        <v>3.3540078349170153</v>
      </c>
      <c r="H335" s="150">
        <v>1.0647723026102229</v>
      </c>
      <c r="I335" s="150">
        <v>9.4767363770169037</v>
      </c>
      <c r="J335" s="150">
        <v>15.114641682114158</v>
      </c>
      <c r="K335" s="150">
        <v>10.582184760652574</v>
      </c>
      <c r="L335" s="150">
        <v>5.0129088152450931</v>
      </c>
      <c r="M335" s="150">
        <v>3.7596126972043535</v>
      </c>
      <c r="N335" s="150">
        <v>1.8216341781874563</v>
      </c>
      <c r="O335" s="150">
        <v>3.4366485848540465</v>
      </c>
      <c r="P335" s="150">
        <v>3.4884158394247908</v>
      </c>
      <c r="Q335" s="150">
        <v>5.1544370991237916</v>
      </c>
      <c r="R335" s="150">
        <v>4.4301043316116759</v>
      </c>
      <c r="S335" s="150">
        <v>11.357697603893289</v>
      </c>
      <c r="T335" s="150">
        <v>4.22031566859705</v>
      </c>
      <c r="U335" s="150">
        <v>9.3560907242148517</v>
      </c>
      <c r="V335" s="150">
        <v>1.2073287425133459</v>
      </c>
      <c r="X335" s="150">
        <f t="shared" si="85"/>
        <v>9.09</v>
      </c>
      <c r="Y335" s="150">
        <f t="shared" si="86"/>
        <v>3.35</v>
      </c>
      <c r="Z335" s="150">
        <f t="shared" si="87"/>
        <v>1.06</v>
      </c>
      <c r="AA335" s="150">
        <f t="shared" si="88"/>
        <v>9.48</v>
      </c>
      <c r="AB335" s="150">
        <f t="shared" si="89"/>
        <v>15.11</v>
      </c>
      <c r="AC335" s="150">
        <f t="shared" si="90"/>
        <v>10.58</v>
      </c>
      <c r="AD335" s="150">
        <f t="shared" si="91"/>
        <v>5.01</v>
      </c>
      <c r="AE335" s="150">
        <f t="shared" si="92"/>
        <v>3.76</v>
      </c>
      <c r="AF335" s="150">
        <f t="shared" si="93"/>
        <v>1.82</v>
      </c>
      <c r="AG335" s="150">
        <f t="shared" si="94"/>
        <v>3.44</v>
      </c>
      <c r="AH335" s="150">
        <f t="shared" si="95"/>
        <v>3.49</v>
      </c>
      <c r="AI335" s="150">
        <f t="shared" si="96"/>
        <v>5.15</v>
      </c>
      <c r="AJ335" s="150">
        <f t="shared" si="97"/>
        <v>4.43</v>
      </c>
      <c r="AK335" s="150">
        <f t="shared" si="98"/>
        <v>11.36</v>
      </c>
      <c r="AL335" s="150">
        <f t="shared" si="99"/>
        <v>4.22</v>
      </c>
      <c r="AM335" s="150">
        <f t="shared" si="100"/>
        <v>9.36</v>
      </c>
      <c r="AN335" s="150">
        <f t="shared" si="101"/>
        <v>1.21</v>
      </c>
    </row>
    <row r="336" spans="1:40" ht="26" x14ac:dyDescent="0.3">
      <c r="A336" s="165">
        <v>551</v>
      </c>
      <c r="B336" s="166" t="s">
        <v>923</v>
      </c>
      <c r="C336" s="166" t="s">
        <v>3185</v>
      </c>
      <c r="D336" s="187" t="s">
        <v>3464</v>
      </c>
      <c r="E336" s="170" t="s">
        <v>925</v>
      </c>
      <c r="F336" s="170">
        <v>1.6212090580510226</v>
      </c>
      <c r="G336" s="170">
        <v>3.2160589061987395</v>
      </c>
      <c r="H336" s="170">
        <v>0.92319346340653019</v>
      </c>
      <c r="I336" s="170">
        <v>1.5023080348610309</v>
      </c>
      <c r="J336" s="170">
        <v>2.8952917321959908</v>
      </c>
      <c r="K336" s="170">
        <v>0.16836654835359208</v>
      </c>
      <c r="L336" s="170">
        <v>3.7958856712497822</v>
      </c>
      <c r="M336" s="170">
        <v>1.2518346017939688</v>
      </c>
      <c r="N336" s="170">
        <v>0.90419714589319145</v>
      </c>
      <c r="O336" s="170">
        <v>2.3289009693923788</v>
      </c>
      <c r="P336" s="170">
        <v>2.7030106308705317</v>
      </c>
      <c r="Q336" s="170">
        <v>3.8301868310878038</v>
      </c>
      <c r="R336" s="170">
        <v>1.5295331338918476</v>
      </c>
      <c r="S336" s="170">
        <v>2.5197107355610115</v>
      </c>
      <c r="T336" s="170">
        <v>3.5196601374525236</v>
      </c>
      <c r="U336" s="170">
        <v>3.5624262050670668</v>
      </c>
      <c r="V336" s="170">
        <v>0.73819027493342615</v>
      </c>
      <c r="X336" s="170">
        <f t="shared" si="85"/>
        <v>1.62</v>
      </c>
      <c r="Y336" s="170">
        <f t="shared" si="86"/>
        <v>3.22</v>
      </c>
      <c r="Z336" s="170">
        <f t="shared" si="87"/>
        <v>0.92</v>
      </c>
      <c r="AA336" s="170">
        <f t="shared" si="88"/>
        <v>1.5</v>
      </c>
      <c r="AB336" s="170">
        <f t="shared" si="89"/>
        <v>2.9</v>
      </c>
      <c r="AC336" s="170">
        <f t="shared" si="90"/>
        <v>0.17</v>
      </c>
      <c r="AD336" s="170">
        <f t="shared" si="91"/>
        <v>3.8</v>
      </c>
      <c r="AE336" s="170">
        <f t="shared" si="92"/>
        <v>1.25</v>
      </c>
      <c r="AF336" s="170">
        <f t="shared" si="93"/>
        <v>0.9</v>
      </c>
      <c r="AG336" s="170">
        <f t="shared" si="94"/>
        <v>2.33</v>
      </c>
      <c r="AH336" s="170">
        <f t="shared" si="95"/>
        <v>2.7</v>
      </c>
      <c r="AI336" s="170">
        <f t="shared" si="96"/>
        <v>3.83</v>
      </c>
      <c r="AJ336" s="170">
        <f t="shared" si="97"/>
        <v>1.53</v>
      </c>
      <c r="AK336" s="170">
        <f t="shared" si="98"/>
        <v>2.52</v>
      </c>
      <c r="AL336" s="170">
        <f t="shared" si="99"/>
        <v>3.52</v>
      </c>
      <c r="AM336" s="170">
        <f t="shared" si="100"/>
        <v>3.56</v>
      </c>
      <c r="AN336" s="170">
        <f t="shared" si="101"/>
        <v>0.74</v>
      </c>
    </row>
    <row r="337" spans="1:40" ht="26" x14ac:dyDescent="0.3">
      <c r="A337" s="171">
        <v>552</v>
      </c>
      <c r="B337" s="849" t="s">
        <v>923</v>
      </c>
      <c r="C337" s="856" t="s">
        <v>473</v>
      </c>
      <c r="D337" s="863" t="s">
        <v>3465</v>
      </c>
      <c r="E337" s="870" t="s">
        <v>925</v>
      </c>
      <c r="F337" s="870">
        <v>5.3443859945288938</v>
      </c>
      <c r="G337" s="870">
        <v>0.12543053738803042</v>
      </c>
      <c r="H337" s="870">
        <v>9.8386386894342721E-3</v>
      </c>
      <c r="I337" s="870">
        <v>4.6886752263836344</v>
      </c>
      <c r="J337" s="870">
        <v>7.2373484008670088</v>
      </c>
      <c r="K337" s="870">
        <v>5.5155116463945975</v>
      </c>
      <c r="L337" s="870">
        <v>0.26793309427676393</v>
      </c>
      <c r="M337" s="870">
        <v>1.3259655987249184</v>
      </c>
      <c r="N337" s="870">
        <v>0.32083841198095886</v>
      </c>
      <c r="O337" s="870">
        <v>0.15141626718509013</v>
      </c>
      <c r="P337" s="870">
        <v>7.6744787854884922E-2</v>
      </c>
      <c r="Q337" s="870">
        <v>4.080132314711625E-2</v>
      </c>
      <c r="R337" s="870">
        <v>1.0913555805767055</v>
      </c>
      <c r="S337" s="870">
        <v>1.555451853903584</v>
      </c>
      <c r="T337" s="870">
        <v>0.33165310031289569</v>
      </c>
      <c r="U337" s="870">
        <v>0.18314280643950656</v>
      </c>
      <c r="V337" s="870">
        <v>0.46913846757991962</v>
      </c>
      <c r="X337" s="870">
        <f t="shared" si="85"/>
        <v>5.34</v>
      </c>
      <c r="Y337" s="870">
        <f t="shared" si="86"/>
        <v>0.13</v>
      </c>
      <c r="Z337" s="870">
        <f t="shared" si="87"/>
        <v>0.01</v>
      </c>
      <c r="AA337" s="870">
        <f t="shared" si="88"/>
        <v>4.6900000000000004</v>
      </c>
      <c r="AB337" s="870">
        <f t="shared" si="89"/>
        <v>7.24</v>
      </c>
      <c r="AC337" s="870">
        <f t="shared" si="90"/>
        <v>5.52</v>
      </c>
      <c r="AD337" s="870">
        <f t="shared" si="91"/>
        <v>0.27</v>
      </c>
      <c r="AE337" s="870">
        <f t="shared" si="92"/>
        <v>1.33</v>
      </c>
      <c r="AF337" s="870">
        <f t="shared" si="93"/>
        <v>0.32</v>
      </c>
      <c r="AG337" s="870">
        <f t="shared" si="94"/>
        <v>0.15</v>
      </c>
      <c r="AH337" s="870">
        <f t="shared" si="95"/>
        <v>0.08</v>
      </c>
      <c r="AI337" s="870">
        <f t="shared" si="96"/>
        <v>0.04</v>
      </c>
      <c r="AJ337" s="870">
        <f t="shared" si="97"/>
        <v>1.0900000000000001</v>
      </c>
      <c r="AK337" s="870">
        <f t="shared" si="98"/>
        <v>1.56</v>
      </c>
      <c r="AL337" s="870">
        <f t="shared" si="99"/>
        <v>0.33</v>
      </c>
      <c r="AM337" s="870">
        <f t="shared" si="100"/>
        <v>0.18</v>
      </c>
      <c r="AN337" s="870">
        <f t="shared" si="101"/>
        <v>0.47</v>
      </c>
    </row>
    <row r="338" spans="1:40" ht="26" x14ac:dyDescent="0.3">
      <c r="A338" s="165">
        <v>553</v>
      </c>
      <c r="B338" s="166" t="s">
        <v>923</v>
      </c>
      <c r="C338" s="293" t="s">
        <v>472</v>
      </c>
      <c r="D338" s="187" t="s">
        <v>3466</v>
      </c>
      <c r="E338" s="170" t="s">
        <v>925</v>
      </c>
      <c r="F338" s="170">
        <v>2.1234569311635796</v>
      </c>
      <c r="G338" s="170">
        <v>1.2518391330245409E-2</v>
      </c>
      <c r="H338" s="170">
        <v>3.4894671173318979E-2</v>
      </c>
      <c r="I338" s="170">
        <v>3.2123256198577459</v>
      </c>
      <c r="J338" s="170">
        <v>1.6004102010652017</v>
      </c>
      <c r="K338" s="170">
        <v>4.8983065659043854</v>
      </c>
      <c r="L338" s="170">
        <v>0.94909004971854638</v>
      </c>
      <c r="M338" s="170">
        <v>1.1818124966854662</v>
      </c>
      <c r="N338" s="170">
        <v>0.40077756232021117</v>
      </c>
      <c r="O338" s="170">
        <v>0.95633134827657751</v>
      </c>
      <c r="P338" s="170">
        <v>0.70866042069937407</v>
      </c>
      <c r="Q338" s="170">
        <v>1.2834489448888717</v>
      </c>
      <c r="R338" s="170">
        <v>0.67356945801250567</v>
      </c>
      <c r="S338" s="170">
        <v>7.2552415011854636</v>
      </c>
      <c r="T338" s="170">
        <v>0.36900243083163115</v>
      </c>
      <c r="U338" s="170">
        <v>8.3509951422955309E-2</v>
      </c>
      <c r="V338" s="170">
        <v>0</v>
      </c>
      <c r="X338" s="170">
        <f t="shared" si="85"/>
        <v>2.12</v>
      </c>
      <c r="Y338" s="170">
        <f t="shared" si="86"/>
        <v>0.01</v>
      </c>
      <c r="Z338" s="170">
        <f t="shared" si="87"/>
        <v>0.03</v>
      </c>
      <c r="AA338" s="170">
        <f t="shared" si="88"/>
        <v>3.21</v>
      </c>
      <c r="AB338" s="170">
        <f t="shared" si="89"/>
        <v>1.6</v>
      </c>
      <c r="AC338" s="170">
        <f t="shared" si="90"/>
        <v>4.9000000000000004</v>
      </c>
      <c r="AD338" s="170">
        <f t="shared" si="91"/>
        <v>0.95</v>
      </c>
      <c r="AE338" s="170">
        <f t="shared" si="92"/>
        <v>1.18</v>
      </c>
      <c r="AF338" s="170">
        <f t="shared" si="93"/>
        <v>0.4</v>
      </c>
      <c r="AG338" s="170">
        <f t="shared" si="94"/>
        <v>0.96</v>
      </c>
      <c r="AH338" s="170">
        <f t="shared" si="95"/>
        <v>0.71</v>
      </c>
      <c r="AI338" s="170">
        <f t="shared" si="96"/>
        <v>1.28</v>
      </c>
      <c r="AJ338" s="170">
        <f t="shared" si="97"/>
        <v>0.67</v>
      </c>
      <c r="AK338" s="170">
        <f t="shared" si="98"/>
        <v>7.26</v>
      </c>
      <c r="AL338" s="170">
        <f t="shared" si="99"/>
        <v>0.37</v>
      </c>
      <c r="AM338" s="170">
        <f t="shared" si="100"/>
        <v>0.08</v>
      </c>
      <c r="AN338" s="170" t="str">
        <f t="shared" si="101"/>
        <v>NC</v>
      </c>
    </row>
    <row r="339" spans="1:40" ht="26" x14ac:dyDescent="0.3">
      <c r="A339" s="165">
        <v>554</v>
      </c>
      <c r="B339" s="166" t="s">
        <v>923</v>
      </c>
      <c r="C339" s="293" t="s">
        <v>443</v>
      </c>
      <c r="D339" s="187" t="s">
        <v>3467</v>
      </c>
      <c r="E339" s="170" t="s">
        <v>925</v>
      </c>
      <c r="F339" s="170">
        <v>0</v>
      </c>
      <c r="G339" s="170">
        <v>0</v>
      </c>
      <c r="H339" s="170">
        <v>9.6845529340939401E-2</v>
      </c>
      <c r="I339" s="170">
        <v>7.3427495914492352E-2</v>
      </c>
      <c r="J339" s="170">
        <v>3.3815913479859563</v>
      </c>
      <c r="K339" s="170">
        <v>0</v>
      </c>
      <c r="L339" s="170">
        <v>0</v>
      </c>
      <c r="M339" s="170">
        <v>0</v>
      </c>
      <c r="N339" s="170">
        <v>0.19582105799309485</v>
      </c>
      <c r="O339" s="170">
        <v>0</v>
      </c>
      <c r="P339" s="170">
        <v>0</v>
      </c>
      <c r="Q339" s="170">
        <v>0</v>
      </c>
      <c r="R339" s="170">
        <v>1.1356461591306171</v>
      </c>
      <c r="S339" s="170">
        <v>2.7293513243228828E-2</v>
      </c>
      <c r="T339" s="170">
        <v>0</v>
      </c>
      <c r="U339" s="170">
        <v>5.5270117612853227</v>
      </c>
      <c r="V339" s="170">
        <v>0</v>
      </c>
      <c r="X339" s="170" t="str">
        <f t="shared" si="85"/>
        <v>NC</v>
      </c>
      <c r="Y339" s="170" t="str">
        <f t="shared" si="86"/>
        <v>NC</v>
      </c>
      <c r="Z339" s="170">
        <f t="shared" si="87"/>
        <v>0.1</v>
      </c>
      <c r="AA339" s="170">
        <f t="shared" si="88"/>
        <v>7.0000000000000007E-2</v>
      </c>
      <c r="AB339" s="170">
        <f t="shared" si="89"/>
        <v>3.38</v>
      </c>
      <c r="AC339" s="170" t="str">
        <f t="shared" si="90"/>
        <v>NC</v>
      </c>
      <c r="AD339" s="170" t="str">
        <f t="shared" si="91"/>
        <v>NC</v>
      </c>
      <c r="AE339" s="170" t="str">
        <f t="shared" si="92"/>
        <v>NC</v>
      </c>
      <c r="AF339" s="170">
        <f t="shared" si="93"/>
        <v>0.2</v>
      </c>
      <c r="AG339" s="170" t="str">
        <f t="shared" si="94"/>
        <v>NC</v>
      </c>
      <c r="AH339" s="170" t="str">
        <f t="shared" si="95"/>
        <v>NC</v>
      </c>
      <c r="AI339" s="170" t="str">
        <f t="shared" si="96"/>
        <v>NC</v>
      </c>
      <c r="AJ339" s="170">
        <f t="shared" si="97"/>
        <v>1.1399999999999999</v>
      </c>
      <c r="AK339" s="170">
        <f t="shared" si="98"/>
        <v>0.03</v>
      </c>
      <c r="AL339" s="170" t="str">
        <f t="shared" si="99"/>
        <v>NC</v>
      </c>
      <c r="AM339" s="170">
        <f t="shared" si="100"/>
        <v>5.53</v>
      </c>
      <c r="AN339" s="170" t="str">
        <f t="shared" si="101"/>
        <v>NC</v>
      </c>
    </row>
    <row r="340" spans="1:40" x14ac:dyDescent="0.3">
      <c r="A340" s="138">
        <v>555</v>
      </c>
      <c r="B340" s="138" t="s">
        <v>923</v>
      </c>
      <c r="C340" s="172" t="s">
        <v>4129</v>
      </c>
      <c r="D340" s="138" t="s">
        <v>4130</v>
      </c>
      <c r="E340" s="244" t="s">
        <v>275</v>
      </c>
      <c r="F340" s="244" t="s">
        <v>275</v>
      </c>
      <c r="G340" s="244" t="s">
        <v>275</v>
      </c>
      <c r="H340" s="244" t="s">
        <v>275</v>
      </c>
      <c r="I340" s="244" t="s">
        <v>275</v>
      </c>
      <c r="J340" s="244" t="s">
        <v>275</v>
      </c>
      <c r="K340" s="244" t="s">
        <v>275</v>
      </c>
      <c r="L340" s="244" t="s">
        <v>275</v>
      </c>
      <c r="M340" s="244" t="s">
        <v>275</v>
      </c>
      <c r="N340" s="244" t="s">
        <v>275</v>
      </c>
      <c r="O340" s="244" t="s">
        <v>275</v>
      </c>
      <c r="P340" s="244" t="s">
        <v>275</v>
      </c>
      <c r="Q340" s="244" t="s">
        <v>275</v>
      </c>
      <c r="R340" s="244" t="s">
        <v>275</v>
      </c>
      <c r="S340" s="244" t="s">
        <v>275</v>
      </c>
      <c r="T340" s="244" t="s">
        <v>275</v>
      </c>
      <c r="U340" s="244" t="s">
        <v>275</v>
      </c>
      <c r="V340" s="244" t="s">
        <v>275</v>
      </c>
      <c r="X340" s="244" t="str">
        <f t="shared" si="85"/>
        <v>-</v>
      </c>
      <c r="Y340" s="244" t="str">
        <f t="shared" si="86"/>
        <v>-</v>
      </c>
      <c r="Z340" s="244" t="str">
        <f t="shared" si="87"/>
        <v>-</v>
      </c>
      <c r="AA340" s="244" t="str">
        <f t="shared" si="88"/>
        <v>-</v>
      </c>
      <c r="AB340" s="244" t="str">
        <f t="shared" si="89"/>
        <v>-</v>
      </c>
      <c r="AC340" s="244" t="str">
        <f t="shared" si="90"/>
        <v>-</v>
      </c>
      <c r="AD340" s="244" t="str">
        <f t="shared" si="91"/>
        <v>-</v>
      </c>
      <c r="AE340" s="244" t="str">
        <f t="shared" si="92"/>
        <v>-</v>
      </c>
      <c r="AF340" s="244" t="str">
        <f t="shared" si="93"/>
        <v>-</v>
      </c>
      <c r="AG340" s="244" t="str">
        <f t="shared" si="94"/>
        <v>-</v>
      </c>
      <c r="AH340" s="244" t="str">
        <f t="shared" si="95"/>
        <v>-</v>
      </c>
      <c r="AI340" s="244" t="str">
        <f t="shared" si="96"/>
        <v>-</v>
      </c>
      <c r="AJ340" s="244" t="str">
        <f t="shared" si="97"/>
        <v>-</v>
      </c>
      <c r="AK340" s="244" t="str">
        <f t="shared" si="98"/>
        <v>-</v>
      </c>
      <c r="AL340" s="244" t="str">
        <f t="shared" si="99"/>
        <v>-</v>
      </c>
      <c r="AM340" s="244" t="str">
        <f t="shared" si="100"/>
        <v>-</v>
      </c>
      <c r="AN340" s="244" t="str">
        <f t="shared" si="101"/>
        <v>-</v>
      </c>
    </row>
    <row r="341" spans="1:40" ht="26" x14ac:dyDescent="0.3">
      <c r="A341" s="145">
        <v>556</v>
      </c>
      <c r="B341" s="146" t="s">
        <v>923</v>
      </c>
      <c r="C341" s="146" t="s">
        <v>3468</v>
      </c>
      <c r="D341" s="145" t="s">
        <v>3469</v>
      </c>
      <c r="E341" s="150" t="s">
        <v>925</v>
      </c>
      <c r="F341" s="150">
        <v>0</v>
      </c>
      <c r="G341" s="150">
        <v>0</v>
      </c>
      <c r="H341" s="150">
        <v>0.19744125510139623</v>
      </c>
      <c r="I341" s="150">
        <v>0</v>
      </c>
      <c r="J341" s="150">
        <v>0</v>
      </c>
      <c r="K341" s="150">
        <v>0</v>
      </c>
      <c r="L341" s="150">
        <v>0</v>
      </c>
      <c r="M341" s="150">
        <v>0</v>
      </c>
      <c r="N341" s="150">
        <v>0</v>
      </c>
      <c r="O341" s="150">
        <v>0</v>
      </c>
      <c r="P341" s="150">
        <v>0</v>
      </c>
      <c r="Q341" s="150">
        <v>0</v>
      </c>
      <c r="R341" s="150">
        <v>0.20493719843084157</v>
      </c>
      <c r="S341" s="150">
        <v>0</v>
      </c>
      <c r="T341" s="150">
        <v>0</v>
      </c>
      <c r="U341" s="150">
        <v>0</v>
      </c>
      <c r="V341" s="150">
        <v>0</v>
      </c>
      <c r="X341" s="150" t="str">
        <f t="shared" si="85"/>
        <v>NC</v>
      </c>
      <c r="Y341" s="150" t="str">
        <f t="shared" si="86"/>
        <v>NC</v>
      </c>
      <c r="Z341" s="150">
        <f t="shared" si="87"/>
        <v>0.2</v>
      </c>
      <c r="AA341" s="150" t="str">
        <f t="shared" si="88"/>
        <v>NC</v>
      </c>
      <c r="AB341" s="150" t="str">
        <f t="shared" si="89"/>
        <v>NC</v>
      </c>
      <c r="AC341" s="150" t="str">
        <f t="shared" si="90"/>
        <v>NC</v>
      </c>
      <c r="AD341" s="150" t="str">
        <f t="shared" si="91"/>
        <v>NC</v>
      </c>
      <c r="AE341" s="150" t="str">
        <f t="shared" si="92"/>
        <v>NC</v>
      </c>
      <c r="AF341" s="150" t="str">
        <f t="shared" si="93"/>
        <v>NC</v>
      </c>
      <c r="AG341" s="150" t="str">
        <f t="shared" si="94"/>
        <v>NC</v>
      </c>
      <c r="AH341" s="150" t="str">
        <f t="shared" si="95"/>
        <v>NC</v>
      </c>
      <c r="AI341" s="150" t="str">
        <f t="shared" si="96"/>
        <v>NC</v>
      </c>
      <c r="AJ341" s="150">
        <f t="shared" si="97"/>
        <v>0.2</v>
      </c>
      <c r="AK341" s="150" t="str">
        <f t="shared" si="98"/>
        <v>NC</v>
      </c>
      <c r="AL341" s="150" t="str">
        <f t="shared" si="99"/>
        <v>NC</v>
      </c>
      <c r="AM341" s="150" t="str">
        <f t="shared" si="100"/>
        <v>NC</v>
      </c>
      <c r="AN341" s="150" t="str">
        <f t="shared" si="101"/>
        <v>NC</v>
      </c>
    </row>
    <row r="342" spans="1:40" ht="26" x14ac:dyDescent="0.3">
      <c r="A342" s="782">
        <v>557</v>
      </c>
      <c r="B342" s="854" t="s">
        <v>923</v>
      </c>
      <c r="C342" s="854" t="s">
        <v>272</v>
      </c>
      <c r="D342" s="865" t="s">
        <v>3471</v>
      </c>
      <c r="E342" s="878" t="s">
        <v>925</v>
      </c>
      <c r="F342" s="265">
        <v>0</v>
      </c>
      <c r="G342" s="265">
        <v>0</v>
      </c>
      <c r="H342" s="265">
        <v>0.19744125510139623</v>
      </c>
      <c r="I342" s="265">
        <v>0</v>
      </c>
      <c r="J342" s="265">
        <v>0</v>
      </c>
      <c r="K342" s="265">
        <v>0</v>
      </c>
      <c r="L342" s="265">
        <v>0</v>
      </c>
      <c r="M342" s="265">
        <v>0</v>
      </c>
      <c r="N342" s="265">
        <v>0</v>
      </c>
      <c r="O342" s="265">
        <v>0</v>
      </c>
      <c r="P342" s="265">
        <v>0</v>
      </c>
      <c r="Q342" s="265">
        <v>0</v>
      </c>
      <c r="R342" s="265">
        <v>0.20493719843084157</v>
      </c>
      <c r="S342" s="265">
        <v>0</v>
      </c>
      <c r="T342" s="265">
        <v>0</v>
      </c>
      <c r="U342" s="265">
        <v>0</v>
      </c>
      <c r="V342" s="265">
        <v>0</v>
      </c>
      <c r="X342" s="265" t="str">
        <f t="shared" si="85"/>
        <v>NC</v>
      </c>
      <c r="Y342" s="265" t="str">
        <f t="shared" si="86"/>
        <v>NC</v>
      </c>
      <c r="Z342" s="265">
        <f t="shared" si="87"/>
        <v>0.2</v>
      </c>
      <c r="AA342" s="265" t="str">
        <f t="shared" si="88"/>
        <v>NC</v>
      </c>
      <c r="AB342" s="265" t="str">
        <f t="shared" si="89"/>
        <v>NC</v>
      </c>
      <c r="AC342" s="265" t="str">
        <f t="shared" si="90"/>
        <v>NC</v>
      </c>
      <c r="AD342" s="265" t="str">
        <f t="shared" si="91"/>
        <v>NC</v>
      </c>
      <c r="AE342" s="265" t="str">
        <f t="shared" si="92"/>
        <v>NC</v>
      </c>
      <c r="AF342" s="265" t="str">
        <f t="shared" si="93"/>
        <v>NC</v>
      </c>
      <c r="AG342" s="265" t="str">
        <f t="shared" si="94"/>
        <v>NC</v>
      </c>
      <c r="AH342" s="265" t="str">
        <f t="shared" si="95"/>
        <v>NC</v>
      </c>
      <c r="AI342" s="265" t="str">
        <f t="shared" si="96"/>
        <v>NC</v>
      </c>
      <c r="AJ342" s="265">
        <f t="shared" si="97"/>
        <v>0.2</v>
      </c>
      <c r="AK342" s="265" t="str">
        <f t="shared" si="98"/>
        <v>NC</v>
      </c>
      <c r="AL342" s="265" t="str">
        <f t="shared" si="99"/>
        <v>NC</v>
      </c>
      <c r="AM342" s="265" t="str">
        <f t="shared" si="100"/>
        <v>NC</v>
      </c>
      <c r="AN342" s="265" t="str">
        <f t="shared" si="101"/>
        <v>NC</v>
      </c>
    </row>
    <row r="343" spans="1:40" x14ac:dyDescent="0.3">
      <c r="A343" s="138">
        <v>558</v>
      </c>
      <c r="B343" s="138" t="s">
        <v>923</v>
      </c>
      <c r="C343" s="172" t="s">
        <v>280</v>
      </c>
      <c r="D343" s="138" t="s">
        <v>281</v>
      </c>
      <c r="E343" s="244" t="s">
        <v>275</v>
      </c>
      <c r="F343" s="244" t="s">
        <v>275</v>
      </c>
      <c r="G343" s="244" t="s">
        <v>275</v>
      </c>
      <c r="H343" s="244" t="s">
        <v>275</v>
      </c>
      <c r="I343" s="244" t="s">
        <v>275</v>
      </c>
      <c r="J343" s="244" t="s">
        <v>275</v>
      </c>
      <c r="K343" s="244" t="s">
        <v>275</v>
      </c>
      <c r="L343" s="244" t="s">
        <v>275</v>
      </c>
      <c r="M343" s="244" t="s">
        <v>275</v>
      </c>
      <c r="N343" s="244" t="s">
        <v>275</v>
      </c>
      <c r="O343" s="244" t="s">
        <v>275</v>
      </c>
      <c r="P343" s="244" t="s">
        <v>275</v>
      </c>
      <c r="Q343" s="244" t="s">
        <v>275</v>
      </c>
      <c r="R343" s="244" t="s">
        <v>275</v>
      </c>
      <c r="S343" s="244" t="s">
        <v>275</v>
      </c>
      <c r="T343" s="244" t="s">
        <v>275</v>
      </c>
      <c r="U343" s="244" t="s">
        <v>275</v>
      </c>
      <c r="V343" s="244" t="s">
        <v>275</v>
      </c>
      <c r="X343" s="244" t="str">
        <f t="shared" si="85"/>
        <v>-</v>
      </c>
      <c r="Y343" s="244" t="str">
        <f t="shared" si="86"/>
        <v>-</v>
      </c>
      <c r="Z343" s="244" t="str">
        <f t="shared" si="87"/>
        <v>-</v>
      </c>
      <c r="AA343" s="244" t="str">
        <f t="shared" si="88"/>
        <v>-</v>
      </c>
      <c r="AB343" s="244" t="str">
        <f t="shared" si="89"/>
        <v>-</v>
      </c>
      <c r="AC343" s="244" t="str">
        <f t="shared" si="90"/>
        <v>-</v>
      </c>
      <c r="AD343" s="244" t="str">
        <f t="shared" si="91"/>
        <v>-</v>
      </c>
      <c r="AE343" s="244" t="str">
        <f t="shared" si="92"/>
        <v>-</v>
      </c>
      <c r="AF343" s="244" t="str">
        <f t="shared" si="93"/>
        <v>-</v>
      </c>
      <c r="AG343" s="244" t="str">
        <f t="shared" si="94"/>
        <v>-</v>
      </c>
      <c r="AH343" s="244" t="str">
        <f t="shared" si="95"/>
        <v>-</v>
      </c>
      <c r="AI343" s="244" t="str">
        <f t="shared" si="96"/>
        <v>-</v>
      </c>
      <c r="AJ343" s="244" t="str">
        <f t="shared" si="97"/>
        <v>-</v>
      </c>
      <c r="AK343" s="244" t="str">
        <f t="shared" si="98"/>
        <v>-</v>
      </c>
      <c r="AL343" s="244" t="str">
        <f t="shared" si="99"/>
        <v>-</v>
      </c>
      <c r="AM343" s="244" t="str">
        <f t="shared" si="100"/>
        <v>-</v>
      </c>
      <c r="AN343" s="244" t="str">
        <f t="shared" si="101"/>
        <v>-</v>
      </c>
    </row>
    <row r="344" spans="1:40" ht="26" x14ac:dyDescent="0.3">
      <c r="A344" s="145">
        <v>559</v>
      </c>
      <c r="B344" s="146" t="s">
        <v>923</v>
      </c>
      <c r="C344" s="146" t="s">
        <v>496</v>
      </c>
      <c r="D344" s="145" t="s">
        <v>3472</v>
      </c>
      <c r="E344" s="150" t="s">
        <v>925</v>
      </c>
      <c r="F344" s="150">
        <v>87.831687632424988</v>
      </c>
      <c r="G344" s="150">
        <v>374.03678888598859</v>
      </c>
      <c r="H344" s="150">
        <v>668.91765688694534</v>
      </c>
      <c r="I344" s="150">
        <v>121.63879383709457</v>
      </c>
      <c r="J344" s="150">
        <v>94.202283704901419</v>
      </c>
      <c r="K344" s="150">
        <v>247.10755294697984</v>
      </c>
      <c r="L344" s="150">
        <v>290.31322961252766</v>
      </c>
      <c r="M344" s="150">
        <v>300.3523444176397</v>
      </c>
      <c r="N344" s="150">
        <v>214.25265907462366</v>
      </c>
      <c r="O344" s="150">
        <v>242.71920202600211</v>
      </c>
      <c r="P344" s="150">
        <v>348.66879422040694</v>
      </c>
      <c r="Q344" s="150">
        <v>137.52014249751053</v>
      </c>
      <c r="R344" s="150">
        <v>282.25148377409482</v>
      </c>
      <c r="S344" s="150">
        <v>232.11461364329659</v>
      </c>
      <c r="T344" s="150">
        <v>281.9129038869246</v>
      </c>
      <c r="U344" s="150">
        <v>620.21475956524102</v>
      </c>
      <c r="V344" s="150">
        <v>459.95913143887731</v>
      </c>
      <c r="X344" s="150">
        <f t="shared" si="85"/>
        <v>87.83</v>
      </c>
      <c r="Y344" s="150">
        <f t="shared" si="86"/>
        <v>374.04</v>
      </c>
      <c r="Z344" s="150">
        <f t="shared" si="87"/>
        <v>668.92</v>
      </c>
      <c r="AA344" s="150">
        <f t="shared" si="88"/>
        <v>121.64</v>
      </c>
      <c r="AB344" s="150">
        <f t="shared" si="89"/>
        <v>94.2</v>
      </c>
      <c r="AC344" s="150">
        <f t="shared" si="90"/>
        <v>247.11</v>
      </c>
      <c r="AD344" s="150">
        <f t="shared" si="91"/>
        <v>290.31</v>
      </c>
      <c r="AE344" s="150">
        <f t="shared" si="92"/>
        <v>300.35000000000002</v>
      </c>
      <c r="AF344" s="150">
        <f t="shared" si="93"/>
        <v>214.25</v>
      </c>
      <c r="AG344" s="150">
        <f t="shared" si="94"/>
        <v>242.72</v>
      </c>
      <c r="AH344" s="150">
        <f t="shared" si="95"/>
        <v>348.67</v>
      </c>
      <c r="AI344" s="150">
        <f t="shared" si="96"/>
        <v>137.52000000000001</v>
      </c>
      <c r="AJ344" s="150">
        <f t="shared" si="97"/>
        <v>282.25</v>
      </c>
      <c r="AK344" s="150">
        <f t="shared" si="98"/>
        <v>232.11</v>
      </c>
      <c r="AL344" s="150">
        <f t="shared" si="99"/>
        <v>281.91000000000003</v>
      </c>
      <c r="AM344" s="150">
        <f t="shared" si="100"/>
        <v>620.21</v>
      </c>
      <c r="AN344" s="150">
        <f t="shared" si="101"/>
        <v>459.96</v>
      </c>
    </row>
    <row r="345" spans="1:40" x14ac:dyDescent="0.3">
      <c r="A345" s="138">
        <v>563</v>
      </c>
      <c r="B345" s="138" t="s">
        <v>923</v>
      </c>
      <c r="C345" s="172" t="s">
        <v>3473</v>
      </c>
      <c r="D345" s="138" t="s">
        <v>3474</v>
      </c>
      <c r="E345" s="244" t="s">
        <v>275</v>
      </c>
      <c r="F345" s="244" t="s">
        <v>275</v>
      </c>
      <c r="G345" s="244" t="s">
        <v>275</v>
      </c>
      <c r="H345" s="244" t="s">
        <v>275</v>
      </c>
      <c r="I345" s="244" t="s">
        <v>275</v>
      </c>
      <c r="J345" s="244" t="s">
        <v>275</v>
      </c>
      <c r="K345" s="244" t="s">
        <v>275</v>
      </c>
      <c r="L345" s="244" t="s">
        <v>275</v>
      </c>
      <c r="M345" s="244" t="s">
        <v>275</v>
      </c>
      <c r="N345" s="244" t="s">
        <v>275</v>
      </c>
      <c r="O345" s="244" t="s">
        <v>275</v>
      </c>
      <c r="P345" s="244" t="s">
        <v>275</v>
      </c>
      <c r="Q345" s="244" t="s">
        <v>275</v>
      </c>
      <c r="R345" s="244" t="s">
        <v>275</v>
      </c>
      <c r="S345" s="244" t="s">
        <v>275</v>
      </c>
      <c r="T345" s="244" t="s">
        <v>275</v>
      </c>
      <c r="U345" s="244" t="s">
        <v>275</v>
      </c>
      <c r="V345" s="244" t="s">
        <v>275</v>
      </c>
      <c r="X345" s="244" t="str">
        <f t="shared" si="85"/>
        <v>-</v>
      </c>
      <c r="Y345" s="244" t="str">
        <f t="shared" si="86"/>
        <v>-</v>
      </c>
      <c r="Z345" s="244" t="str">
        <f t="shared" si="87"/>
        <v>-</v>
      </c>
      <c r="AA345" s="244" t="str">
        <f t="shared" si="88"/>
        <v>-</v>
      </c>
      <c r="AB345" s="244" t="str">
        <f t="shared" si="89"/>
        <v>-</v>
      </c>
      <c r="AC345" s="244" t="str">
        <f t="shared" si="90"/>
        <v>-</v>
      </c>
      <c r="AD345" s="244" t="str">
        <f t="shared" si="91"/>
        <v>-</v>
      </c>
      <c r="AE345" s="244" t="str">
        <f t="shared" si="92"/>
        <v>-</v>
      </c>
      <c r="AF345" s="244" t="str">
        <f t="shared" si="93"/>
        <v>-</v>
      </c>
      <c r="AG345" s="244" t="str">
        <f t="shared" si="94"/>
        <v>-</v>
      </c>
      <c r="AH345" s="244" t="str">
        <f t="shared" si="95"/>
        <v>-</v>
      </c>
      <c r="AI345" s="244" t="str">
        <f t="shared" si="96"/>
        <v>-</v>
      </c>
      <c r="AJ345" s="244" t="str">
        <f t="shared" si="97"/>
        <v>-</v>
      </c>
      <c r="AK345" s="244" t="str">
        <f t="shared" si="98"/>
        <v>-</v>
      </c>
      <c r="AL345" s="244" t="str">
        <f t="shared" si="99"/>
        <v>-</v>
      </c>
      <c r="AM345" s="244" t="str">
        <f t="shared" si="100"/>
        <v>-</v>
      </c>
      <c r="AN345" s="244" t="str">
        <f t="shared" si="101"/>
        <v>-</v>
      </c>
    </row>
    <row r="346" spans="1:40" ht="26" x14ac:dyDescent="0.3">
      <c r="A346" s="145">
        <v>564</v>
      </c>
      <c r="B346" s="146" t="s">
        <v>923</v>
      </c>
      <c r="C346" s="146" t="s">
        <v>3475</v>
      </c>
      <c r="D346" s="152" t="s">
        <v>3478</v>
      </c>
      <c r="E346" s="150" t="s">
        <v>925</v>
      </c>
      <c r="F346" s="150">
        <v>24.720043000866383</v>
      </c>
      <c r="G346" s="150">
        <v>57.709005719749065</v>
      </c>
      <c r="H346" s="150">
        <v>17.005564797781343</v>
      </c>
      <c r="I346" s="150">
        <v>49.578634678761453</v>
      </c>
      <c r="J346" s="150">
        <v>9.3265064742257504</v>
      </c>
      <c r="K346" s="150">
        <v>114.41230979420271</v>
      </c>
      <c r="L346" s="150">
        <v>64.220876423343014</v>
      </c>
      <c r="M346" s="150">
        <v>65.775959147287423</v>
      </c>
      <c r="N346" s="150">
        <v>49.733652467102822</v>
      </c>
      <c r="O346" s="150">
        <v>57.678793613275722</v>
      </c>
      <c r="P346" s="150">
        <v>113.81636596891104</v>
      </c>
      <c r="Q346" s="150">
        <v>37.269991981433918</v>
      </c>
      <c r="R346" s="150">
        <v>31.837570758451985</v>
      </c>
      <c r="S346" s="150">
        <v>23.375532153485668</v>
      </c>
      <c r="T346" s="150">
        <v>68.276053710677871</v>
      </c>
      <c r="U346" s="150">
        <v>17.516743852417338</v>
      </c>
      <c r="V346" s="150">
        <v>71.007809164762747</v>
      </c>
      <c r="X346" s="150">
        <f t="shared" si="85"/>
        <v>24.72</v>
      </c>
      <c r="Y346" s="150">
        <f t="shared" si="86"/>
        <v>57.71</v>
      </c>
      <c r="Z346" s="150">
        <f t="shared" si="87"/>
        <v>17.010000000000002</v>
      </c>
      <c r="AA346" s="150">
        <f t="shared" si="88"/>
        <v>49.58</v>
      </c>
      <c r="AB346" s="150">
        <f t="shared" si="89"/>
        <v>9.33</v>
      </c>
      <c r="AC346" s="150">
        <f t="shared" si="90"/>
        <v>114.41</v>
      </c>
      <c r="AD346" s="150">
        <f t="shared" si="91"/>
        <v>64.22</v>
      </c>
      <c r="AE346" s="150">
        <f t="shared" si="92"/>
        <v>65.78</v>
      </c>
      <c r="AF346" s="150">
        <f t="shared" si="93"/>
        <v>49.73</v>
      </c>
      <c r="AG346" s="150">
        <f t="shared" si="94"/>
        <v>57.68</v>
      </c>
      <c r="AH346" s="150">
        <f t="shared" si="95"/>
        <v>113.82</v>
      </c>
      <c r="AI346" s="150">
        <f t="shared" si="96"/>
        <v>37.270000000000003</v>
      </c>
      <c r="AJ346" s="150">
        <f t="shared" si="97"/>
        <v>31.84</v>
      </c>
      <c r="AK346" s="150">
        <f t="shared" si="98"/>
        <v>23.38</v>
      </c>
      <c r="AL346" s="150">
        <f t="shared" si="99"/>
        <v>68.28</v>
      </c>
      <c r="AM346" s="150">
        <f t="shared" si="100"/>
        <v>17.52</v>
      </c>
      <c r="AN346" s="150">
        <f t="shared" si="101"/>
        <v>71.010000000000005</v>
      </c>
    </row>
    <row r="347" spans="1:40" ht="26" x14ac:dyDescent="0.3">
      <c r="A347" s="351">
        <v>565</v>
      </c>
      <c r="B347" s="352" t="s">
        <v>923</v>
      </c>
      <c r="C347" s="352" t="s">
        <v>222</v>
      </c>
      <c r="D347" s="351" t="s">
        <v>1485</v>
      </c>
      <c r="E347" s="871" t="s">
        <v>925</v>
      </c>
      <c r="F347" s="355">
        <v>3.4194578118446435</v>
      </c>
      <c r="G347" s="355">
        <v>6.0601077032979811</v>
      </c>
      <c r="H347" s="355">
        <v>3.7520851069337935</v>
      </c>
      <c r="I347" s="355">
        <v>9.1082373093373121</v>
      </c>
      <c r="J347" s="355">
        <v>0</v>
      </c>
      <c r="K347" s="355">
        <v>4.3936327477553379</v>
      </c>
      <c r="L347" s="355">
        <v>9.9106371030799245</v>
      </c>
      <c r="M347" s="355">
        <v>6.3429602546556012</v>
      </c>
      <c r="N347" s="355">
        <v>0</v>
      </c>
      <c r="O347" s="355">
        <v>9.6498657922676969</v>
      </c>
      <c r="P347" s="355">
        <v>19.112064829099488</v>
      </c>
      <c r="Q347" s="355">
        <v>6.4666893661243288</v>
      </c>
      <c r="R347" s="355">
        <v>5.8570869706100233</v>
      </c>
      <c r="S347" s="355">
        <v>4.2317867551530801</v>
      </c>
      <c r="T347" s="355">
        <v>9.4553203061824984</v>
      </c>
      <c r="U347" s="355">
        <v>3.9592669950906636</v>
      </c>
      <c r="V347" s="355">
        <v>7.9097527663027725</v>
      </c>
      <c r="X347" s="355">
        <f t="shared" si="85"/>
        <v>3.42</v>
      </c>
      <c r="Y347" s="355">
        <f t="shared" si="86"/>
        <v>6.06</v>
      </c>
      <c r="Z347" s="355">
        <f t="shared" si="87"/>
        <v>3.75</v>
      </c>
      <c r="AA347" s="355">
        <f t="shared" si="88"/>
        <v>9.11</v>
      </c>
      <c r="AB347" s="355" t="str">
        <f t="shared" si="89"/>
        <v>NC</v>
      </c>
      <c r="AC347" s="355">
        <f t="shared" si="90"/>
        <v>4.3899999999999997</v>
      </c>
      <c r="AD347" s="355">
        <f t="shared" si="91"/>
        <v>9.91</v>
      </c>
      <c r="AE347" s="355">
        <f t="shared" si="92"/>
        <v>6.34</v>
      </c>
      <c r="AF347" s="355" t="str">
        <f t="shared" si="93"/>
        <v>NC</v>
      </c>
      <c r="AG347" s="355">
        <f t="shared" si="94"/>
        <v>9.65</v>
      </c>
      <c r="AH347" s="355">
        <f t="shared" si="95"/>
        <v>19.11</v>
      </c>
      <c r="AI347" s="355">
        <f t="shared" si="96"/>
        <v>6.47</v>
      </c>
      <c r="AJ347" s="355">
        <f t="shared" si="97"/>
        <v>5.86</v>
      </c>
      <c r="AK347" s="355">
        <f t="shared" si="98"/>
        <v>4.2300000000000004</v>
      </c>
      <c r="AL347" s="355">
        <f t="shared" si="99"/>
        <v>9.4600000000000009</v>
      </c>
      <c r="AM347" s="355">
        <f t="shared" si="100"/>
        <v>3.96</v>
      </c>
      <c r="AN347" s="355">
        <f t="shared" si="101"/>
        <v>7.91</v>
      </c>
    </row>
    <row r="348" spans="1:40" ht="26" x14ac:dyDescent="0.3">
      <c r="A348" s="351">
        <v>567</v>
      </c>
      <c r="B348" s="352" t="s">
        <v>923</v>
      </c>
      <c r="C348" s="352" t="s">
        <v>1277</v>
      </c>
      <c r="D348" s="351" t="s">
        <v>1486</v>
      </c>
      <c r="E348" s="871" t="s">
        <v>925</v>
      </c>
      <c r="F348" s="355">
        <v>3.2827362319087887E-2</v>
      </c>
      <c r="G348" s="355">
        <v>5.8178039389683425E-2</v>
      </c>
      <c r="H348" s="355">
        <v>3.6020639538443089E-2</v>
      </c>
      <c r="I348" s="355">
        <v>8.7440589325637391E-2</v>
      </c>
      <c r="J348" s="355">
        <v>0</v>
      </c>
      <c r="K348" s="355">
        <v>4.2179603330086947E-2</v>
      </c>
      <c r="L348" s="355">
        <v>0</v>
      </c>
      <c r="M348" s="355">
        <v>0</v>
      </c>
      <c r="N348" s="355">
        <v>0</v>
      </c>
      <c r="O348" s="355">
        <v>0.48379006735228441</v>
      </c>
      <c r="P348" s="355">
        <v>0</v>
      </c>
      <c r="Q348" s="355">
        <v>6.2081290809152652E-2</v>
      </c>
      <c r="R348" s="355">
        <v>5.6229006672523209E-2</v>
      </c>
      <c r="S348" s="355">
        <v>4.0625854949088311E-2</v>
      </c>
      <c r="T348" s="355">
        <v>0</v>
      </c>
      <c r="U348" s="355">
        <v>3.8009620038485972E-2</v>
      </c>
      <c r="V348" s="355">
        <v>7.5934938870836924E-2</v>
      </c>
      <c r="X348" s="355">
        <f t="shared" si="85"/>
        <v>0.03</v>
      </c>
      <c r="Y348" s="355">
        <f t="shared" si="86"/>
        <v>0.06</v>
      </c>
      <c r="Z348" s="355">
        <f t="shared" si="87"/>
        <v>0.04</v>
      </c>
      <c r="AA348" s="355">
        <f t="shared" si="88"/>
        <v>0.09</v>
      </c>
      <c r="AB348" s="355" t="str">
        <f t="shared" si="89"/>
        <v>NC</v>
      </c>
      <c r="AC348" s="355">
        <f t="shared" si="90"/>
        <v>0.04</v>
      </c>
      <c r="AD348" s="355" t="str">
        <f t="shared" si="91"/>
        <v>NC</v>
      </c>
      <c r="AE348" s="355" t="str">
        <f t="shared" si="92"/>
        <v>NC</v>
      </c>
      <c r="AF348" s="355" t="str">
        <f t="shared" si="93"/>
        <v>NC</v>
      </c>
      <c r="AG348" s="355">
        <f t="shared" si="94"/>
        <v>0.48</v>
      </c>
      <c r="AH348" s="355" t="str">
        <f t="shared" si="95"/>
        <v>NC</v>
      </c>
      <c r="AI348" s="355">
        <f t="shared" si="96"/>
        <v>0.06</v>
      </c>
      <c r="AJ348" s="355">
        <f t="shared" si="97"/>
        <v>0.06</v>
      </c>
      <c r="AK348" s="355">
        <f t="shared" si="98"/>
        <v>0.04</v>
      </c>
      <c r="AL348" s="355" t="str">
        <f t="shared" si="99"/>
        <v>NC</v>
      </c>
      <c r="AM348" s="355">
        <f t="shared" si="100"/>
        <v>0.04</v>
      </c>
      <c r="AN348" s="355">
        <f t="shared" si="101"/>
        <v>0.08</v>
      </c>
    </row>
    <row r="349" spans="1:40" ht="26" x14ac:dyDescent="0.3">
      <c r="A349" s="165">
        <v>569</v>
      </c>
      <c r="B349" s="166" t="s">
        <v>923</v>
      </c>
      <c r="C349" s="166" t="s">
        <v>225</v>
      </c>
      <c r="D349" s="165" t="s">
        <v>1487</v>
      </c>
      <c r="E349" s="170" t="s">
        <v>925</v>
      </c>
      <c r="F349" s="170">
        <v>9.5073405374268543</v>
      </c>
      <c r="G349" s="170">
        <v>30.777176212315549</v>
      </c>
      <c r="H349" s="170">
        <v>0.37224195868642951</v>
      </c>
      <c r="I349" s="170">
        <v>8.748205712621635</v>
      </c>
      <c r="J349" s="170">
        <v>2.802006091180385</v>
      </c>
      <c r="K349" s="170">
        <v>6.0993635068993557</v>
      </c>
      <c r="L349" s="170">
        <v>26.262846525309779</v>
      </c>
      <c r="M349" s="170">
        <v>27.133038396465828</v>
      </c>
      <c r="N349" s="170">
        <v>10.065251104424496</v>
      </c>
      <c r="O349" s="170">
        <v>16.49344857173643</v>
      </c>
      <c r="P349" s="170">
        <v>44.693829765971806</v>
      </c>
      <c r="Q349" s="170">
        <v>8.7496225234498066</v>
      </c>
      <c r="R349" s="170">
        <v>2.0704295323201762</v>
      </c>
      <c r="S349" s="170">
        <v>3.0006590393041881</v>
      </c>
      <c r="T349" s="170">
        <v>25.285659938798929</v>
      </c>
      <c r="U349" s="170">
        <v>5.4986979678555828E-2</v>
      </c>
      <c r="V349" s="170">
        <v>0</v>
      </c>
      <c r="X349" s="170">
        <f t="shared" si="85"/>
        <v>9.51</v>
      </c>
      <c r="Y349" s="170">
        <f t="shared" si="86"/>
        <v>30.78</v>
      </c>
      <c r="Z349" s="170">
        <f t="shared" si="87"/>
        <v>0.37</v>
      </c>
      <c r="AA349" s="170">
        <f t="shared" si="88"/>
        <v>8.75</v>
      </c>
      <c r="AB349" s="170">
        <f t="shared" si="89"/>
        <v>2.8</v>
      </c>
      <c r="AC349" s="170">
        <f t="shared" si="90"/>
        <v>6.1</v>
      </c>
      <c r="AD349" s="170">
        <f t="shared" si="91"/>
        <v>26.26</v>
      </c>
      <c r="AE349" s="170">
        <f t="shared" si="92"/>
        <v>27.13</v>
      </c>
      <c r="AF349" s="170">
        <f t="shared" si="93"/>
        <v>10.07</v>
      </c>
      <c r="AG349" s="170">
        <f t="shared" si="94"/>
        <v>16.489999999999998</v>
      </c>
      <c r="AH349" s="170">
        <f t="shared" si="95"/>
        <v>44.69</v>
      </c>
      <c r="AI349" s="170">
        <f t="shared" si="96"/>
        <v>8.75</v>
      </c>
      <c r="AJ349" s="170">
        <f t="shared" si="97"/>
        <v>2.0699999999999998</v>
      </c>
      <c r="AK349" s="170">
        <f t="shared" si="98"/>
        <v>3</v>
      </c>
      <c r="AL349" s="170">
        <f t="shared" si="99"/>
        <v>25.29</v>
      </c>
      <c r="AM349" s="170">
        <f t="shared" si="100"/>
        <v>0.05</v>
      </c>
      <c r="AN349" s="170" t="str">
        <f t="shared" si="101"/>
        <v>NC</v>
      </c>
    </row>
    <row r="350" spans="1:40" ht="26" x14ac:dyDescent="0.3">
      <c r="A350" s="351">
        <v>570</v>
      </c>
      <c r="B350" s="352" t="s">
        <v>923</v>
      </c>
      <c r="C350" s="352" t="s">
        <v>1274</v>
      </c>
      <c r="D350" s="292" t="s">
        <v>1488</v>
      </c>
      <c r="E350" s="355" t="s">
        <v>925</v>
      </c>
      <c r="F350" s="355">
        <v>1.7005815359075664</v>
      </c>
      <c r="G350" s="355">
        <v>3.0138424957728285</v>
      </c>
      <c r="H350" s="355">
        <v>1.8660053742740172</v>
      </c>
      <c r="I350" s="355">
        <v>4.5297532665179068</v>
      </c>
      <c r="J350" s="355">
        <v>0</v>
      </c>
      <c r="K350" s="355">
        <v>2.1850629946391682</v>
      </c>
      <c r="L350" s="355">
        <v>2.9727916053788266</v>
      </c>
      <c r="M350" s="355">
        <v>1.7949952591197635</v>
      </c>
      <c r="N350" s="355">
        <v>0</v>
      </c>
      <c r="O350" s="355">
        <v>6.3276205976585648E-2</v>
      </c>
      <c r="P350" s="355">
        <v>16.905729391127799</v>
      </c>
      <c r="Q350" s="355">
        <v>3.2160456831454165</v>
      </c>
      <c r="R350" s="355">
        <v>2.9128752289097468</v>
      </c>
      <c r="S350" s="355">
        <v>2.1045729515315572</v>
      </c>
      <c r="T350" s="355">
        <v>7.5918554717179729</v>
      </c>
      <c r="U350" s="355">
        <v>1.9690420873908179</v>
      </c>
      <c r="V350" s="355">
        <v>3.9337170534389445</v>
      </c>
      <c r="X350" s="355">
        <f t="shared" si="85"/>
        <v>1.7</v>
      </c>
      <c r="Y350" s="355">
        <f t="shared" si="86"/>
        <v>3.01</v>
      </c>
      <c r="Z350" s="355">
        <f t="shared" si="87"/>
        <v>1.87</v>
      </c>
      <c r="AA350" s="355">
        <f t="shared" si="88"/>
        <v>4.53</v>
      </c>
      <c r="AB350" s="355" t="str">
        <f t="shared" si="89"/>
        <v>NC</v>
      </c>
      <c r="AC350" s="355">
        <f t="shared" si="90"/>
        <v>2.19</v>
      </c>
      <c r="AD350" s="355">
        <f t="shared" si="91"/>
        <v>2.97</v>
      </c>
      <c r="AE350" s="355">
        <f t="shared" si="92"/>
        <v>1.79</v>
      </c>
      <c r="AF350" s="355" t="str">
        <f t="shared" si="93"/>
        <v>NC</v>
      </c>
      <c r="AG350" s="355">
        <f t="shared" si="94"/>
        <v>0.06</v>
      </c>
      <c r="AH350" s="355">
        <f t="shared" si="95"/>
        <v>16.91</v>
      </c>
      <c r="AI350" s="355">
        <f t="shared" si="96"/>
        <v>3.22</v>
      </c>
      <c r="AJ350" s="355">
        <f t="shared" si="97"/>
        <v>2.91</v>
      </c>
      <c r="AK350" s="355">
        <f t="shared" si="98"/>
        <v>2.1</v>
      </c>
      <c r="AL350" s="355">
        <f t="shared" si="99"/>
        <v>7.59</v>
      </c>
      <c r="AM350" s="355">
        <f t="shared" si="100"/>
        <v>1.97</v>
      </c>
      <c r="AN350" s="355">
        <f t="shared" si="101"/>
        <v>3.93</v>
      </c>
    </row>
    <row r="351" spans="1:40" ht="26" x14ac:dyDescent="0.3">
      <c r="A351" s="165">
        <v>572</v>
      </c>
      <c r="B351" s="166" t="s">
        <v>923</v>
      </c>
      <c r="C351" s="293" t="s">
        <v>214</v>
      </c>
      <c r="D351" s="187" t="s">
        <v>1480</v>
      </c>
      <c r="E351" s="170" t="s">
        <v>925</v>
      </c>
      <c r="F351" s="170">
        <v>1.6749031194656765E-4</v>
      </c>
      <c r="G351" s="170">
        <v>0.20462786409559719</v>
      </c>
      <c r="H351" s="170">
        <v>1.7954639494336285E-3</v>
      </c>
      <c r="I351" s="170">
        <v>7.3431911294726893E-4</v>
      </c>
      <c r="J351" s="170">
        <v>2.4753292703023632E-2</v>
      </c>
      <c r="K351" s="170">
        <v>3.6016454452008457E-4</v>
      </c>
      <c r="L351" s="170">
        <v>1.146631341619599E-2</v>
      </c>
      <c r="M351" s="170">
        <v>0.50901085861938411</v>
      </c>
      <c r="N351" s="170">
        <v>4.2423018558641161E-3</v>
      </c>
      <c r="O351" s="170">
        <v>9.8281726900474112E-3</v>
      </c>
      <c r="P351" s="170">
        <v>21.124582994338873</v>
      </c>
      <c r="Q351" s="170">
        <v>0</v>
      </c>
      <c r="R351" s="170">
        <v>9.6600728029730171E-4</v>
      </c>
      <c r="S351" s="170">
        <v>3.0119456833206867E-2</v>
      </c>
      <c r="T351" s="170">
        <v>9.5709877292701209E-2</v>
      </c>
      <c r="U351" s="170">
        <v>0</v>
      </c>
      <c r="V351" s="170">
        <v>0</v>
      </c>
      <c r="X351" s="170">
        <f t="shared" si="85"/>
        <v>0.01</v>
      </c>
      <c r="Y351" s="170">
        <f t="shared" si="86"/>
        <v>0.2</v>
      </c>
      <c r="Z351" s="170">
        <f t="shared" si="87"/>
        <v>0.01</v>
      </c>
      <c r="AA351" s="170">
        <f t="shared" si="88"/>
        <v>0.01</v>
      </c>
      <c r="AB351" s="170">
        <f t="shared" si="89"/>
        <v>0.02</v>
      </c>
      <c r="AC351" s="170">
        <f t="shared" si="90"/>
        <v>0.01</v>
      </c>
      <c r="AD351" s="170">
        <f t="shared" si="91"/>
        <v>0.01</v>
      </c>
      <c r="AE351" s="170">
        <f t="shared" si="92"/>
        <v>0.51</v>
      </c>
      <c r="AF351" s="170">
        <f t="shared" si="93"/>
        <v>0.01</v>
      </c>
      <c r="AG351" s="170">
        <f t="shared" si="94"/>
        <v>0.01</v>
      </c>
      <c r="AH351" s="170">
        <f t="shared" si="95"/>
        <v>21.12</v>
      </c>
      <c r="AI351" s="170" t="str">
        <f t="shared" si="96"/>
        <v>NC</v>
      </c>
      <c r="AJ351" s="170">
        <f t="shared" si="97"/>
        <v>0.01</v>
      </c>
      <c r="AK351" s="170">
        <f t="shared" si="98"/>
        <v>0.03</v>
      </c>
      <c r="AL351" s="170">
        <f t="shared" si="99"/>
        <v>0.1</v>
      </c>
      <c r="AM351" s="170" t="str">
        <f t="shared" si="100"/>
        <v>NC</v>
      </c>
      <c r="AN351" s="170" t="str">
        <f t="shared" si="101"/>
        <v>NC</v>
      </c>
    </row>
    <row r="352" spans="1:40" ht="26" x14ac:dyDescent="0.3">
      <c r="A352" s="351">
        <v>574</v>
      </c>
      <c r="B352" s="352" t="s">
        <v>923</v>
      </c>
      <c r="C352" s="352" t="s">
        <v>238</v>
      </c>
      <c r="D352" s="351" t="s">
        <v>1489</v>
      </c>
      <c r="E352" s="355" t="s">
        <v>925</v>
      </c>
      <c r="F352" s="355">
        <v>0.5127861606949129</v>
      </c>
      <c r="G352" s="355">
        <v>0.90878131375320614</v>
      </c>
      <c r="H352" s="355">
        <v>0.56266736496076875</v>
      </c>
      <c r="I352" s="355">
        <v>1.3658826333153904</v>
      </c>
      <c r="J352" s="355">
        <v>0</v>
      </c>
      <c r="K352" s="355">
        <v>0.65887464978242039</v>
      </c>
      <c r="L352" s="355">
        <v>4.4185563491838343E-3</v>
      </c>
      <c r="M352" s="355">
        <v>0.42394623591076658</v>
      </c>
      <c r="N352" s="355">
        <v>13.011947811953524</v>
      </c>
      <c r="O352" s="355">
        <v>0.25789393327766036</v>
      </c>
      <c r="P352" s="355">
        <v>2.7003204116080401</v>
      </c>
      <c r="Q352" s="355">
        <v>0.96975280729451863</v>
      </c>
      <c r="R352" s="355">
        <v>0.87833607132444635</v>
      </c>
      <c r="S352" s="355">
        <v>0.63460402275994543</v>
      </c>
      <c r="T352" s="355">
        <v>0.54329914002565161</v>
      </c>
      <c r="U352" s="355">
        <v>0.59373661945646106</v>
      </c>
      <c r="V352" s="355">
        <v>1.1861563956217755</v>
      </c>
      <c r="X352" s="355">
        <f t="shared" si="85"/>
        <v>0.51</v>
      </c>
      <c r="Y352" s="355">
        <f t="shared" si="86"/>
        <v>0.91</v>
      </c>
      <c r="Z352" s="355">
        <f t="shared" si="87"/>
        <v>0.56000000000000005</v>
      </c>
      <c r="AA352" s="355">
        <f t="shared" si="88"/>
        <v>1.37</v>
      </c>
      <c r="AB352" s="355" t="str">
        <f t="shared" si="89"/>
        <v>NC</v>
      </c>
      <c r="AC352" s="355">
        <f t="shared" si="90"/>
        <v>0.66</v>
      </c>
      <c r="AD352" s="355">
        <f t="shared" si="91"/>
        <v>0.01</v>
      </c>
      <c r="AE352" s="355">
        <f t="shared" si="92"/>
        <v>0.42</v>
      </c>
      <c r="AF352" s="355">
        <f t="shared" si="93"/>
        <v>13.01</v>
      </c>
      <c r="AG352" s="355">
        <f t="shared" si="94"/>
        <v>0.26</v>
      </c>
      <c r="AH352" s="355">
        <f t="shared" si="95"/>
        <v>2.7</v>
      </c>
      <c r="AI352" s="355">
        <f t="shared" si="96"/>
        <v>0.97</v>
      </c>
      <c r="AJ352" s="355">
        <f t="shared" si="97"/>
        <v>0.88</v>
      </c>
      <c r="AK352" s="355">
        <f t="shared" si="98"/>
        <v>0.63</v>
      </c>
      <c r="AL352" s="355">
        <f t="shared" si="99"/>
        <v>0.54</v>
      </c>
      <c r="AM352" s="355">
        <f t="shared" si="100"/>
        <v>0.59</v>
      </c>
      <c r="AN352" s="355">
        <f t="shared" si="101"/>
        <v>1.19</v>
      </c>
    </row>
    <row r="353" spans="1:40" ht="26" x14ac:dyDescent="0.3">
      <c r="A353" s="351">
        <v>576</v>
      </c>
      <c r="B353" s="352" t="s">
        <v>923</v>
      </c>
      <c r="C353" s="352" t="s">
        <v>1276</v>
      </c>
      <c r="D353" s="351" t="s">
        <v>1491</v>
      </c>
      <c r="E353" s="355" t="s">
        <v>925</v>
      </c>
      <c r="F353" s="355">
        <v>0.3204377186889632</v>
      </c>
      <c r="G353" s="355">
        <v>0.567893272649168</v>
      </c>
      <c r="H353" s="355">
        <v>0.35160825433436399</v>
      </c>
      <c r="I353" s="355">
        <v>0.8535337896469859</v>
      </c>
      <c r="J353" s="355">
        <v>0</v>
      </c>
      <c r="K353" s="355">
        <v>0.41172774513289012</v>
      </c>
      <c r="L353" s="355">
        <v>0</v>
      </c>
      <c r="M353" s="355">
        <v>0</v>
      </c>
      <c r="N353" s="355">
        <v>0</v>
      </c>
      <c r="O353" s="355">
        <v>0</v>
      </c>
      <c r="P353" s="355">
        <v>0</v>
      </c>
      <c r="Q353" s="355">
        <v>0.60599407917046777</v>
      </c>
      <c r="R353" s="355">
        <v>0.54886818036589846</v>
      </c>
      <c r="S353" s="355">
        <v>0.39656114168225665</v>
      </c>
      <c r="T353" s="355">
        <v>4.2929956695801872</v>
      </c>
      <c r="U353" s="355">
        <v>0.3710232888947248</v>
      </c>
      <c r="V353" s="355">
        <v>0.74122368845968678</v>
      </c>
      <c r="X353" s="355">
        <f t="shared" si="85"/>
        <v>0.32</v>
      </c>
      <c r="Y353" s="355">
        <f t="shared" si="86"/>
        <v>0.56999999999999995</v>
      </c>
      <c r="Z353" s="355">
        <f t="shared" si="87"/>
        <v>0.35</v>
      </c>
      <c r="AA353" s="355">
        <f t="shared" si="88"/>
        <v>0.85</v>
      </c>
      <c r="AB353" s="355" t="str">
        <f t="shared" si="89"/>
        <v>NC</v>
      </c>
      <c r="AC353" s="355">
        <f t="shared" si="90"/>
        <v>0.41</v>
      </c>
      <c r="AD353" s="355" t="str">
        <f t="shared" si="91"/>
        <v>NC</v>
      </c>
      <c r="AE353" s="355" t="str">
        <f t="shared" si="92"/>
        <v>NC</v>
      </c>
      <c r="AF353" s="355" t="str">
        <f t="shared" si="93"/>
        <v>NC</v>
      </c>
      <c r="AG353" s="355" t="str">
        <f t="shared" si="94"/>
        <v>NC</v>
      </c>
      <c r="AH353" s="355" t="str">
        <f t="shared" si="95"/>
        <v>NC</v>
      </c>
      <c r="AI353" s="355">
        <f t="shared" si="96"/>
        <v>0.61</v>
      </c>
      <c r="AJ353" s="355">
        <f t="shared" si="97"/>
        <v>0.55000000000000004</v>
      </c>
      <c r="AK353" s="355">
        <f t="shared" si="98"/>
        <v>0.4</v>
      </c>
      <c r="AL353" s="355">
        <f t="shared" si="99"/>
        <v>4.29</v>
      </c>
      <c r="AM353" s="355">
        <f t="shared" si="100"/>
        <v>0.37</v>
      </c>
      <c r="AN353" s="355">
        <f t="shared" si="101"/>
        <v>0.74</v>
      </c>
    </row>
    <row r="354" spans="1:40" ht="26" x14ac:dyDescent="0.3">
      <c r="A354" s="351">
        <v>578</v>
      </c>
      <c r="B354" s="352" t="s">
        <v>923</v>
      </c>
      <c r="C354" s="352" t="s">
        <v>249</v>
      </c>
      <c r="D354" s="351" t="s">
        <v>1492</v>
      </c>
      <c r="E354" s="355" t="s">
        <v>925</v>
      </c>
      <c r="F354" s="355">
        <v>0.59417926936785281</v>
      </c>
      <c r="G354" s="355">
        <v>1.0530296221124094</v>
      </c>
      <c r="H354" s="355">
        <v>0.65197797724583018</v>
      </c>
      <c r="I354" s="355">
        <v>1.5826853517375528</v>
      </c>
      <c r="J354" s="355">
        <v>0</v>
      </c>
      <c r="K354" s="355">
        <v>0.76345597447907521</v>
      </c>
      <c r="L354" s="355">
        <v>4.4216552769319915</v>
      </c>
      <c r="M354" s="355">
        <v>5.9054798433776097E-2</v>
      </c>
      <c r="N354" s="355">
        <v>0</v>
      </c>
      <c r="O354" s="355">
        <v>0</v>
      </c>
      <c r="P354" s="355">
        <v>0</v>
      </c>
      <c r="Q354" s="355">
        <v>1.1236789497688904</v>
      </c>
      <c r="R354" s="355">
        <v>1.0177518917666204</v>
      </c>
      <c r="S354" s="355">
        <v>0.73533293892021634</v>
      </c>
      <c r="T354" s="355">
        <v>3.4998757636740758</v>
      </c>
      <c r="U354" s="355">
        <v>0.68797876734327923</v>
      </c>
      <c r="V354" s="355">
        <v>1.374431672554193</v>
      </c>
      <c r="X354" s="355">
        <f t="shared" si="85"/>
        <v>0.59</v>
      </c>
      <c r="Y354" s="355">
        <f t="shared" si="86"/>
        <v>1.05</v>
      </c>
      <c r="Z354" s="355">
        <f t="shared" si="87"/>
        <v>0.65</v>
      </c>
      <c r="AA354" s="355">
        <f t="shared" si="88"/>
        <v>1.58</v>
      </c>
      <c r="AB354" s="355" t="str">
        <f t="shared" si="89"/>
        <v>NC</v>
      </c>
      <c r="AC354" s="355">
        <f t="shared" si="90"/>
        <v>0.76</v>
      </c>
      <c r="AD354" s="355">
        <f t="shared" si="91"/>
        <v>4.42</v>
      </c>
      <c r="AE354" s="355">
        <f t="shared" si="92"/>
        <v>0.06</v>
      </c>
      <c r="AF354" s="355" t="str">
        <f t="shared" si="93"/>
        <v>NC</v>
      </c>
      <c r="AG354" s="355" t="str">
        <f t="shared" si="94"/>
        <v>NC</v>
      </c>
      <c r="AH354" s="355" t="str">
        <f t="shared" si="95"/>
        <v>NC</v>
      </c>
      <c r="AI354" s="355">
        <f t="shared" si="96"/>
        <v>1.1200000000000001</v>
      </c>
      <c r="AJ354" s="355">
        <f t="shared" si="97"/>
        <v>1.02</v>
      </c>
      <c r="AK354" s="355">
        <f t="shared" si="98"/>
        <v>0.74</v>
      </c>
      <c r="AL354" s="355">
        <f t="shared" si="99"/>
        <v>3.5</v>
      </c>
      <c r="AM354" s="355">
        <f t="shared" si="100"/>
        <v>0.69</v>
      </c>
      <c r="AN354" s="355">
        <f t="shared" si="101"/>
        <v>1.37</v>
      </c>
    </row>
    <row r="355" spans="1:40" ht="26" x14ac:dyDescent="0.3">
      <c r="A355" s="351">
        <v>580</v>
      </c>
      <c r="B355" s="352" t="s">
        <v>923</v>
      </c>
      <c r="C355" s="352" t="s">
        <v>430</v>
      </c>
      <c r="D355" s="351" t="s">
        <v>1481</v>
      </c>
      <c r="E355" s="355" t="s">
        <v>925</v>
      </c>
      <c r="F355" s="355">
        <v>2.3094893877641742</v>
      </c>
      <c r="G355" s="355">
        <v>4.0929747344724605</v>
      </c>
      <c r="H355" s="355">
        <v>2.5341446548735189</v>
      </c>
      <c r="I355" s="355">
        <v>6.1516704005786815</v>
      </c>
      <c r="J355" s="355">
        <v>5.8826796831260202</v>
      </c>
      <c r="K355" s="355">
        <v>2.9674436015925658</v>
      </c>
      <c r="L355" s="355">
        <v>3.8281815003813326</v>
      </c>
      <c r="M355" s="355">
        <v>11.985839490986356</v>
      </c>
      <c r="N355" s="355">
        <v>0</v>
      </c>
      <c r="O355" s="355">
        <v>5.2631412756064631</v>
      </c>
      <c r="P355" s="355">
        <v>2.1906854568390086</v>
      </c>
      <c r="Q355" s="355">
        <v>4.3675785129733615</v>
      </c>
      <c r="R355" s="355">
        <v>3.9558552689201103</v>
      </c>
      <c r="S355" s="355">
        <v>2.8581334059608681</v>
      </c>
      <c r="T355" s="355">
        <v>3.298829080447327</v>
      </c>
      <c r="U355" s="355">
        <v>2.6740745497176128</v>
      </c>
      <c r="V355" s="355">
        <v>5.3422182927181918</v>
      </c>
      <c r="X355" s="355">
        <f t="shared" si="85"/>
        <v>2.31</v>
      </c>
      <c r="Y355" s="355">
        <f t="shared" si="86"/>
        <v>4.09</v>
      </c>
      <c r="Z355" s="355">
        <f t="shared" si="87"/>
        <v>2.5299999999999998</v>
      </c>
      <c r="AA355" s="355">
        <f t="shared" si="88"/>
        <v>6.15</v>
      </c>
      <c r="AB355" s="355">
        <f t="shared" si="89"/>
        <v>5.88</v>
      </c>
      <c r="AC355" s="355">
        <f t="shared" si="90"/>
        <v>2.97</v>
      </c>
      <c r="AD355" s="355">
        <f t="shared" si="91"/>
        <v>3.83</v>
      </c>
      <c r="AE355" s="355">
        <f t="shared" si="92"/>
        <v>11.99</v>
      </c>
      <c r="AF355" s="355" t="str">
        <f t="shared" si="93"/>
        <v>NC</v>
      </c>
      <c r="AG355" s="355">
        <f t="shared" si="94"/>
        <v>5.26</v>
      </c>
      <c r="AH355" s="355">
        <f t="shared" si="95"/>
        <v>2.19</v>
      </c>
      <c r="AI355" s="355">
        <f t="shared" si="96"/>
        <v>4.37</v>
      </c>
      <c r="AJ355" s="355">
        <f t="shared" si="97"/>
        <v>3.96</v>
      </c>
      <c r="AK355" s="355">
        <f t="shared" si="98"/>
        <v>2.86</v>
      </c>
      <c r="AL355" s="355">
        <f t="shared" si="99"/>
        <v>3.3</v>
      </c>
      <c r="AM355" s="355">
        <f t="shared" si="100"/>
        <v>2.67</v>
      </c>
      <c r="AN355" s="355">
        <f t="shared" si="101"/>
        <v>5.34</v>
      </c>
    </row>
    <row r="356" spans="1:40" ht="26" x14ac:dyDescent="0.3">
      <c r="A356" s="351">
        <v>583</v>
      </c>
      <c r="B356" s="352" t="s">
        <v>923</v>
      </c>
      <c r="C356" s="352" t="s">
        <v>282</v>
      </c>
      <c r="D356" s="351" t="s">
        <v>3595</v>
      </c>
      <c r="E356" s="355" t="s">
        <v>925</v>
      </c>
      <c r="F356" s="355">
        <v>1.8977833327761564</v>
      </c>
      <c r="G356" s="355">
        <v>3.363331857556433</v>
      </c>
      <c r="H356" s="355">
        <v>2.0823899491993814</v>
      </c>
      <c r="I356" s="355">
        <v>5.0550297467496952</v>
      </c>
      <c r="J356" s="355">
        <v>0</v>
      </c>
      <c r="K356" s="355">
        <v>2.4384459343662801</v>
      </c>
      <c r="L356" s="355">
        <v>0</v>
      </c>
      <c r="M356" s="355">
        <v>0</v>
      </c>
      <c r="N356" s="355">
        <v>26.641766465666489</v>
      </c>
      <c r="O356" s="355">
        <v>18.91839837135451</v>
      </c>
      <c r="P356" s="355">
        <v>0</v>
      </c>
      <c r="Q356" s="355">
        <v>3.5889828073799701</v>
      </c>
      <c r="R356" s="355">
        <v>3.2506562861928652</v>
      </c>
      <c r="S356" s="355">
        <v>2.348622154066009</v>
      </c>
      <c r="T356" s="355">
        <v>0</v>
      </c>
      <c r="U356" s="355">
        <v>2.1973749426785365</v>
      </c>
      <c r="V356" s="355">
        <v>4.3898763465579185</v>
      </c>
      <c r="X356" s="355">
        <f t="shared" si="85"/>
        <v>1.9</v>
      </c>
      <c r="Y356" s="355">
        <f t="shared" si="86"/>
        <v>3.36</v>
      </c>
      <c r="Z356" s="355">
        <f t="shared" si="87"/>
        <v>2.08</v>
      </c>
      <c r="AA356" s="355">
        <f t="shared" si="88"/>
        <v>5.0599999999999996</v>
      </c>
      <c r="AB356" s="355" t="str">
        <f t="shared" si="89"/>
        <v>NC</v>
      </c>
      <c r="AC356" s="355">
        <f t="shared" si="90"/>
        <v>2.44</v>
      </c>
      <c r="AD356" s="355" t="str">
        <f t="shared" si="91"/>
        <v>NC</v>
      </c>
      <c r="AE356" s="355" t="str">
        <f t="shared" si="92"/>
        <v>NC</v>
      </c>
      <c r="AF356" s="355">
        <f t="shared" si="93"/>
        <v>26.64</v>
      </c>
      <c r="AG356" s="355">
        <f t="shared" si="94"/>
        <v>18.920000000000002</v>
      </c>
      <c r="AH356" s="355" t="str">
        <f t="shared" si="95"/>
        <v>NC</v>
      </c>
      <c r="AI356" s="355">
        <f t="shared" si="96"/>
        <v>3.59</v>
      </c>
      <c r="AJ356" s="355">
        <f t="shared" si="97"/>
        <v>3.25</v>
      </c>
      <c r="AK356" s="355">
        <f t="shared" si="98"/>
        <v>2.35</v>
      </c>
      <c r="AL356" s="355" t="str">
        <f t="shared" si="99"/>
        <v>NC</v>
      </c>
      <c r="AM356" s="355">
        <f t="shared" si="100"/>
        <v>2.2000000000000002</v>
      </c>
      <c r="AN356" s="355">
        <f t="shared" si="101"/>
        <v>4.3899999999999997</v>
      </c>
    </row>
    <row r="357" spans="1:40" ht="26" x14ac:dyDescent="0.3">
      <c r="A357" s="351">
        <v>585</v>
      </c>
      <c r="B357" s="352" t="s">
        <v>923</v>
      </c>
      <c r="C357" s="352" t="s">
        <v>1257</v>
      </c>
      <c r="D357" s="351" t="s">
        <v>3596</v>
      </c>
      <c r="E357" s="355" t="s">
        <v>925</v>
      </c>
      <c r="F357" s="355">
        <v>0.20786763584084583</v>
      </c>
      <c r="G357" s="355">
        <v>0.36839181254466125</v>
      </c>
      <c r="H357" s="355">
        <v>0.22808793193773427</v>
      </c>
      <c r="I357" s="355">
        <v>0.55368653755899966</v>
      </c>
      <c r="J357" s="355">
        <v>0</v>
      </c>
      <c r="K357" s="355">
        <v>0.26708738703114471</v>
      </c>
      <c r="L357" s="355">
        <v>1.0189651510738558</v>
      </c>
      <c r="M357" s="355">
        <v>0.52005759300697874</v>
      </c>
      <c r="N357" s="355">
        <v>0</v>
      </c>
      <c r="O357" s="355">
        <v>0</v>
      </c>
      <c r="P357" s="355">
        <v>2.0769476408083953</v>
      </c>
      <c r="Q357" s="355">
        <v>0.39310776860506386</v>
      </c>
      <c r="R357" s="355">
        <v>0.35605025372082055</v>
      </c>
      <c r="S357" s="355">
        <v>0.25724882615286387</v>
      </c>
      <c r="T357" s="355">
        <v>0</v>
      </c>
      <c r="U357" s="355">
        <v>0.24068244593671786</v>
      </c>
      <c r="V357" s="355">
        <v>0.48083108436714</v>
      </c>
      <c r="X357" s="355">
        <f t="shared" si="85"/>
        <v>0.21</v>
      </c>
      <c r="Y357" s="355">
        <f t="shared" si="86"/>
        <v>0.37</v>
      </c>
      <c r="Z357" s="355">
        <f t="shared" si="87"/>
        <v>0.23</v>
      </c>
      <c r="AA357" s="355">
        <f t="shared" si="88"/>
        <v>0.55000000000000004</v>
      </c>
      <c r="AB357" s="355" t="str">
        <f t="shared" si="89"/>
        <v>NC</v>
      </c>
      <c r="AC357" s="355">
        <f t="shared" si="90"/>
        <v>0.27</v>
      </c>
      <c r="AD357" s="355">
        <f t="shared" si="91"/>
        <v>1.02</v>
      </c>
      <c r="AE357" s="355">
        <f t="shared" si="92"/>
        <v>0.52</v>
      </c>
      <c r="AF357" s="355" t="str">
        <f t="shared" si="93"/>
        <v>NC</v>
      </c>
      <c r="AG357" s="355" t="str">
        <f t="shared" si="94"/>
        <v>NC</v>
      </c>
      <c r="AH357" s="355">
        <f t="shared" si="95"/>
        <v>2.08</v>
      </c>
      <c r="AI357" s="355">
        <f t="shared" si="96"/>
        <v>0.39</v>
      </c>
      <c r="AJ357" s="355">
        <f t="shared" si="97"/>
        <v>0.36</v>
      </c>
      <c r="AK357" s="355">
        <f t="shared" si="98"/>
        <v>0.26</v>
      </c>
      <c r="AL357" s="355" t="str">
        <f t="shared" si="99"/>
        <v>NC</v>
      </c>
      <c r="AM357" s="355">
        <f t="shared" si="100"/>
        <v>0.24</v>
      </c>
      <c r="AN357" s="355">
        <f t="shared" si="101"/>
        <v>0.48</v>
      </c>
    </row>
    <row r="358" spans="1:40" ht="26" x14ac:dyDescent="0.3">
      <c r="A358" s="145">
        <v>588</v>
      </c>
      <c r="B358" s="146" t="s">
        <v>923</v>
      </c>
      <c r="C358" s="146" t="s">
        <v>478</v>
      </c>
      <c r="D358" s="145" t="s">
        <v>1495</v>
      </c>
      <c r="E358" s="150" t="s">
        <v>925</v>
      </c>
      <c r="F358" s="150">
        <v>0.13152603357986464</v>
      </c>
      <c r="G358" s="150">
        <v>0</v>
      </c>
      <c r="H358" s="150">
        <v>8.3515335456880294E-2</v>
      </c>
      <c r="I358" s="150">
        <v>0.65917176183947135</v>
      </c>
      <c r="J358" s="150">
        <v>0.47434747631738927</v>
      </c>
      <c r="K358" s="150">
        <v>88.935123848924448</v>
      </c>
      <c r="L358" s="150">
        <v>4.3544123738316568E-3</v>
      </c>
      <c r="M358" s="150">
        <v>0</v>
      </c>
      <c r="N358" s="150">
        <v>1.0444783202450276E-2</v>
      </c>
      <c r="O358" s="150">
        <v>1.9297069621972648E-5</v>
      </c>
      <c r="P358" s="150">
        <v>0</v>
      </c>
      <c r="Q358" s="150">
        <v>0</v>
      </c>
      <c r="R358" s="150">
        <v>3.9343662526728265</v>
      </c>
      <c r="S358" s="150">
        <v>1.6810890074558904</v>
      </c>
      <c r="T358" s="150">
        <v>0</v>
      </c>
      <c r="U358" s="150">
        <v>0</v>
      </c>
      <c r="V358" s="150">
        <v>36.123023698181896</v>
      </c>
      <c r="X358" s="150">
        <f t="shared" si="85"/>
        <v>0.13</v>
      </c>
      <c r="Y358" s="150" t="str">
        <f t="shared" si="86"/>
        <v>NC</v>
      </c>
      <c r="Z358" s="150">
        <f t="shared" si="87"/>
        <v>0.08</v>
      </c>
      <c r="AA358" s="150">
        <f t="shared" si="88"/>
        <v>0.66</v>
      </c>
      <c r="AB358" s="150">
        <f t="shared" si="89"/>
        <v>0.47</v>
      </c>
      <c r="AC358" s="150">
        <f t="shared" si="90"/>
        <v>88.94</v>
      </c>
      <c r="AD358" s="150">
        <f t="shared" si="91"/>
        <v>0.01</v>
      </c>
      <c r="AE358" s="150" t="str">
        <f t="shared" si="92"/>
        <v>NC</v>
      </c>
      <c r="AF358" s="150">
        <f t="shared" si="93"/>
        <v>0.01</v>
      </c>
      <c r="AG358" s="150">
        <f t="shared" si="94"/>
        <v>0.01</v>
      </c>
      <c r="AH358" s="150" t="str">
        <f t="shared" si="95"/>
        <v>NC</v>
      </c>
      <c r="AI358" s="150" t="str">
        <f t="shared" si="96"/>
        <v>NC</v>
      </c>
      <c r="AJ358" s="150">
        <f t="shared" si="97"/>
        <v>3.93</v>
      </c>
      <c r="AK358" s="150">
        <f t="shared" si="98"/>
        <v>1.68</v>
      </c>
      <c r="AL358" s="150" t="str">
        <f t="shared" si="99"/>
        <v>NC</v>
      </c>
      <c r="AM358" s="150" t="str">
        <f t="shared" si="100"/>
        <v>NC</v>
      </c>
      <c r="AN358" s="150">
        <f t="shared" si="101"/>
        <v>36.119999999999997</v>
      </c>
    </row>
    <row r="359" spans="1:40" ht="26" x14ac:dyDescent="0.3">
      <c r="A359" s="261">
        <v>589</v>
      </c>
      <c r="B359" s="262" t="s">
        <v>923</v>
      </c>
      <c r="C359" s="262" t="s">
        <v>478</v>
      </c>
      <c r="D359" s="263" t="s">
        <v>952</v>
      </c>
      <c r="E359" s="265" t="s">
        <v>925</v>
      </c>
      <c r="F359" s="265">
        <v>0</v>
      </c>
      <c r="G359" s="265">
        <v>0</v>
      </c>
      <c r="H359" s="265">
        <v>0</v>
      </c>
      <c r="I359" s="265">
        <v>0</v>
      </c>
      <c r="J359" s="265">
        <v>5.1472367887818032E-3</v>
      </c>
      <c r="K359" s="265">
        <v>0</v>
      </c>
      <c r="L359" s="265">
        <v>1.3399798055706851E-3</v>
      </c>
      <c r="M359" s="265">
        <v>0</v>
      </c>
      <c r="N359" s="265">
        <v>1.6609393460881338E-3</v>
      </c>
      <c r="O359" s="265">
        <v>1.9297069621972648E-5</v>
      </c>
      <c r="P359" s="265">
        <v>0</v>
      </c>
      <c r="Q359" s="265">
        <v>0</v>
      </c>
      <c r="R359" s="265">
        <v>8.762560907020926E-4</v>
      </c>
      <c r="S359" s="265">
        <v>0</v>
      </c>
      <c r="T359" s="265">
        <v>0</v>
      </c>
      <c r="U359" s="265">
        <v>0</v>
      </c>
      <c r="V359" s="265">
        <v>0</v>
      </c>
      <c r="X359" s="265" t="str">
        <f t="shared" si="85"/>
        <v>NC</v>
      </c>
      <c r="Y359" s="265" t="str">
        <f t="shared" si="86"/>
        <v>NC</v>
      </c>
      <c r="Z359" s="265" t="str">
        <f t="shared" si="87"/>
        <v>NC</v>
      </c>
      <c r="AA359" s="265" t="str">
        <f t="shared" si="88"/>
        <v>NC</v>
      </c>
      <c r="AB359" s="265">
        <f t="shared" si="89"/>
        <v>0.01</v>
      </c>
      <c r="AC359" s="265" t="str">
        <f t="shared" si="90"/>
        <v>NC</v>
      </c>
      <c r="AD359" s="265">
        <f t="shared" si="91"/>
        <v>0.01</v>
      </c>
      <c r="AE359" s="265" t="str">
        <f t="shared" si="92"/>
        <v>NC</v>
      </c>
      <c r="AF359" s="265">
        <f t="shared" si="93"/>
        <v>0.01</v>
      </c>
      <c r="AG359" s="265">
        <f t="shared" si="94"/>
        <v>0.01</v>
      </c>
      <c r="AH359" s="265" t="str">
        <f t="shared" si="95"/>
        <v>NC</v>
      </c>
      <c r="AI359" s="265" t="str">
        <f t="shared" si="96"/>
        <v>NC</v>
      </c>
      <c r="AJ359" s="265">
        <f t="shared" si="97"/>
        <v>0.01</v>
      </c>
      <c r="AK359" s="265" t="str">
        <f t="shared" si="98"/>
        <v>NC</v>
      </c>
      <c r="AL359" s="265" t="str">
        <f t="shared" si="99"/>
        <v>NC</v>
      </c>
      <c r="AM359" s="265" t="str">
        <f t="shared" si="100"/>
        <v>NC</v>
      </c>
      <c r="AN359" s="265" t="str">
        <f t="shared" si="101"/>
        <v>NC</v>
      </c>
    </row>
    <row r="360" spans="1:40" x14ac:dyDescent="0.3">
      <c r="A360" s="261">
        <v>590</v>
      </c>
      <c r="B360" s="262" t="s">
        <v>923</v>
      </c>
      <c r="C360" s="262" t="s">
        <v>275</v>
      </c>
      <c r="D360" s="263" t="s">
        <v>953</v>
      </c>
      <c r="E360" s="265" t="s">
        <v>926</v>
      </c>
      <c r="F360" s="265">
        <v>1.8676696768340779E-2</v>
      </c>
      <c r="G360" s="265">
        <v>0</v>
      </c>
      <c r="H360" s="265">
        <v>1.1859177634877E-2</v>
      </c>
      <c r="I360" s="265">
        <v>9.3602390181204934E-2</v>
      </c>
      <c r="J360" s="265">
        <v>6.6626434013062258E-2</v>
      </c>
      <c r="K360" s="265">
        <v>12.62878758654727</v>
      </c>
      <c r="L360" s="265">
        <v>4.2804942469305796E-4</v>
      </c>
      <c r="M360" s="265">
        <v>0</v>
      </c>
      <c r="N360" s="265">
        <v>1.2473058276034241E-3</v>
      </c>
      <c r="O360" s="265">
        <v>0</v>
      </c>
      <c r="P360" s="265">
        <v>0</v>
      </c>
      <c r="Q360" s="265">
        <v>0</v>
      </c>
      <c r="R360" s="265">
        <v>0.55855557951466162</v>
      </c>
      <c r="S360" s="265">
        <v>0.23871463905873641</v>
      </c>
      <c r="T360" s="265">
        <v>0</v>
      </c>
      <c r="U360" s="265">
        <v>0</v>
      </c>
      <c r="V360" s="265">
        <v>5.1294693651418291</v>
      </c>
      <c r="X360" s="265">
        <f t="shared" si="85"/>
        <v>0.02</v>
      </c>
      <c r="Y360" s="265" t="str">
        <f t="shared" si="86"/>
        <v>NC</v>
      </c>
      <c r="Z360" s="265">
        <f t="shared" si="87"/>
        <v>0.01</v>
      </c>
      <c r="AA360" s="265">
        <f t="shared" si="88"/>
        <v>0.09</v>
      </c>
      <c r="AB360" s="265">
        <f t="shared" si="89"/>
        <v>7.0000000000000007E-2</v>
      </c>
      <c r="AC360" s="265">
        <f t="shared" si="90"/>
        <v>12.63</v>
      </c>
      <c r="AD360" s="265">
        <f t="shared" si="91"/>
        <v>0.01</v>
      </c>
      <c r="AE360" s="265" t="str">
        <f t="shared" si="92"/>
        <v>NC</v>
      </c>
      <c r="AF360" s="265">
        <f t="shared" si="93"/>
        <v>0.01</v>
      </c>
      <c r="AG360" s="265" t="str">
        <f t="shared" si="94"/>
        <v>NC</v>
      </c>
      <c r="AH360" s="265" t="str">
        <f t="shared" si="95"/>
        <v>NC</v>
      </c>
      <c r="AI360" s="265" t="str">
        <f t="shared" si="96"/>
        <v>NC</v>
      </c>
      <c r="AJ360" s="265">
        <f t="shared" si="97"/>
        <v>0.56000000000000005</v>
      </c>
      <c r="AK360" s="265">
        <f t="shared" si="98"/>
        <v>0.24</v>
      </c>
      <c r="AL360" s="265" t="str">
        <f t="shared" si="99"/>
        <v>NC</v>
      </c>
      <c r="AM360" s="265" t="str">
        <f t="shared" si="100"/>
        <v>NC</v>
      </c>
      <c r="AN360" s="265">
        <f t="shared" si="101"/>
        <v>5.13</v>
      </c>
    </row>
    <row r="361" spans="1:40" ht="26" x14ac:dyDescent="0.3">
      <c r="A361" s="351">
        <v>592</v>
      </c>
      <c r="B361" s="352" t="s">
        <v>923</v>
      </c>
      <c r="C361" s="352" t="s">
        <v>434</v>
      </c>
      <c r="D361" s="351" t="s">
        <v>3598</v>
      </c>
      <c r="E361" s="355" t="s">
        <v>925</v>
      </c>
      <c r="F361" s="355">
        <v>1.5818947508505727</v>
      </c>
      <c r="G361" s="355">
        <v>2.803500757409473</v>
      </c>
      <c r="H361" s="355">
        <v>1.7357733482903521</v>
      </c>
      <c r="I361" s="355">
        <v>4.2136132632586643</v>
      </c>
      <c r="J361" s="355">
        <v>0</v>
      </c>
      <c r="K361" s="355">
        <v>2.0325633370192082</v>
      </c>
      <c r="L361" s="355">
        <v>10.008029089741564</v>
      </c>
      <c r="M361" s="355">
        <v>1.6568951983330187</v>
      </c>
      <c r="N361" s="355">
        <v>0</v>
      </c>
      <c r="O361" s="355">
        <v>0</v>
      </c>
      <c r="P361" s="355">
        <v>3.0598746967577206</v>
      </c>
      <c r="Q361" s="355">
        <v>2.9915918038874336</v>
      </c>
      <c r="R361" s="355">
        <v>2.7095801860719755</v>
      </c>
      <c r="S361" s="355">
        <v>1.9576908454631272</v>
      </c>
      <c r="T361" s="355">
        <v>7.7975592327221541</v>
      </c>
      <c r="U361" s="355">
        <v>1.8316189353338321</v>
      </c>
      <c r="V361" s="355">
        <v>3.659175538940274</v>
      </c>
      <c r="X361" s="355">
        <f t="shared" si="85"/>
        <v>1.58</v>
      </c>
      <c r="Y361" s="355">
        <f t="shared" si="86"/>
        <v>2.8</v>
      </c>
      <c r="Z361" s="355">
        <f t="shared" si="87"/>
        <v>1.74</v>
      </c>
      <c r="AA361" s="355">
        <f t="shared" si="88"/>
        <v>4.21</v>
      </c>
      <c r="AB361" s="355" t="str">
        <f t="shared" si="89"/>
        <v>NC</v>
      </c>
      <c r="AC361" s="355">
        <f t="shared" si="90"/>
        <v>2.0299999999999998</v>
      </c>
      <c r="AD361" s="355">
        <f t="shared" si="91"/>
        <v>10.01</v>
      </c>
      <c r="AE361" s="355">
        <f t="shared" si="92"/>
        <v>1.66</v>
      </c>
      <c r="AF361" s="355" t="str">
        <f t="shared" si="93"/>
        <v>NC</v>
      </c>
      <c r="AG361" s="355" t="str">
        <f t="shared" si="94"/>
        <v>NC</v>
      </c>
      <c r="AH361" s="355">
        <f t="shared" si="95"/>
        <v>3.06</v>
      </c>
      <c r="AI361" s="355">
        <f t="shared" si="96"/>
        <v>2.99</v>
      </c>
      <c r="AJ361" s="355">
        <f t="shared" si="97"/>
        <v>2.71</v>
      </c>
      <c r="AK361" s="355">
        <f t="shared" si="98"/>
        <v>1.96</v>
      </c>
      <c r="AL361" s="355">
        <f t="shared" si="99"/>
        <v>7.8</v>
      </c>
      <c r="AM361" s="355">
        <f t="shared" si="100"/>
        <v>1.83</v>
      </c>
      <c r="AN361" s="355">
        <f t="shared" si="101"/>
        <v>3.66</v>
      </c>
    </row>
    <row r="362" spans="1:40" ht="26" x14ac:dyDescent="0.3">
      <c r="A362" s="351">
        <v>594</v>
      </c>
      <c r="B362" s="352" t="s">
        <v>923</v>
      </c>
      <c r="C362" s="352" t="s">
        <v>30</v>
      </c>
      <c r="D362" s="351" t="s">
        <v>3597</v>
      </c>
      <c r="E362" s="355" t="s">
        <v>925</v>
      </c>
      <c r="F362" s="355">
        <v>2.5037039734929412</v>
      </c>
      <c r="G362" s="355">
        <v>4.4371700343796139</v>
      </c>
      <c r="H362" s="355">
        <v>2.7472514381003945</v>
      </c>
      <c r="I362" s="355">
        <v>6.6689899971605655</v>
      </c>
      <c r="J362" s="355">
        <v>0.1427199308989319</v>
      </c>
      <c r="K362" s="355">
        <v>3.2169882987062071</v>
      </c>
      <c r="L362" s="355">
        <v>5.7775308893065347</v>
      </c>
      <c r="M362" s="355">
        <v>15.350161061755944</v>
      </c>
      <c r="N362" s="355">
        <v>0</v>
      </c>
      <c r="O362" s="355">
        <v>6.5391319259444298</v>
      </c>
      <c r="P362" s="355">
        <v>1.9523307823598917</v>
      </c>
      <c r="Q362" s="355">
        <v>4.7348663888255107</v>
      </c>
      <c r="R362" s="355">
        <v>4.2885196216236565</v>
      </c>
      <c r="S362" s="355">
        <v>3.0984857532533687</v>
      </c>
      <c r="T362" s="355">
        <v>6.4149492302363784</v>
      </c>
      <c r="U362" s="355">
        <v>2.8989486208576514</v>
      </c>
      <c r="V362" s="355">
        <v>5.7914676887491243</v>
      </c>
      <c r="X362" s="355">
        <f t="shared" si="85"/>
        <v>2.5</v>
      </c>
      <c r="Y362" s="355">
        <f t="shared" si="86"/>
        <v>4.4400000000000004</v>
      </c>
      <c r="Z362" s="355">
        <f t="shared" si="87"/>
        <v>2.75</v>
      </c>
      <c r="AA362" s="355">
        <f t="shared" si="88"/>
        <v>6.67</v>
      </c>
      <c r="AB362" s="355">
        <f t="shared" si="89"/>
        <v>0.14000000000000001</v>
      </c>
      <c r="AC362" s="355">
        <f t="shared" si="90"/>
        <v>3.22</v>
      </c>
      <c r="AD362" s="355">
        <f t="shared" si="91"/>
        <v>5.78</v>
      </c>
      <c r="AE362" s="355">
        <f t="shared" si="92"/>
        <v>15.35</v>
      </c>
      <c r="AF362" s="355" t="str">
        <f t="shared" si="93"/>
        <v>NC</v>
      </c>
      <c r="AG362" s="355">
        <f t="shared" si="94"/>
        <v>6.54</v>
      </c>
      <c r="AH362" s="355">
        <f t="shared" si="95"/>
        <v>1.95</v>
      </c>
      <c r="AI362" s="355">
        <f t="shared" si="96"/>
        <v>4.7300000000000004</v>
      </c>
      <c r="AJ362" s="355">
        <f t="shared" si="97"/>
        <v>4.29</v>
      </c>
      <c r="AK362" s="355">
        <f t="shared" si="98"/>
        <v>3.1</v>
      </c>
      <c r="AL362" s="355">
        <f t="shared" si="99"/>
        <v>6.41</v>
      </c>
      <c r="AM362" s="355">
        <f t="shared" si="100"/>
        <v>2.9</v>
      </c>
      <c r="AN362" s="355">
        <f t="shared" si="101"/>
        <v>5.79</v>
      </c>
    </row>
    <row r="363" spans="1:40" x14ac:dyDescent="0.3">
      <c r="A363" s="138">
        <v>596</v>
      </c>
      <c r="B363" s="138" t="s">
        <v>923</v>
      </c>
      <c r="C363" s="172" t="s">
        <v>3479</v>
      </c>
      <c r="D363" s="138" t="s">
        <v>3480</v>
      </c>
      <c r="E363" s="244" t="s">
        <v>275</v>
      </c>
      <c r="F363" s="244" t="s">
        <v>275</v>
      </c>
      <c r="G363" s="244" t="s">
        <v>275</v>
      </c>
      <c r="H363" s="244" t="s">
        <v>275</v>
      </c>
      <c r="I363" s="244" t="s">
        <v>275</v>
      </c>
      <c r="J363" s="244" t="s">
        <v>275</v>
      </c>
      <c r="K363" s="244" t="s">
        <v>275</v>
      </c>
      <c r="L363" s="244" t="s">
        <v>275</v>
      </c>
      <c r="M363" s="244" t="s">
        <v>275</v>
      </c>
      <c r="N363" s="244" t="s">
        <v>275</v>
      </c>
      <c r="O363" s="244" t="s">
        <v>275</v>
      </c>
      <c r="P363" s="244" t="s">
        <v>275</v>
      </c>
      <c r="Q363" s="244" t="s">
        <v>275</v>
      </c>
      <c r="R363" s="244" t="s">
        <v>275</v>
      </c>
      <c r="S363" s="244" t="s">
        <v>275</v>
      </c>
      <c r="T363" s="244" t="s">
        <v>275</v>
      </c>
      <c r="U363" s="244" t="s">
        <v>275</v>
      </c>
      <c r="V363" s="244" t="s">
        <v>275</v>
      </c>
      <c r="X363" s="244" t="str">
        <f t="shared" si="85"/>
        <v>-</v>
      </c>
      <c r="Y363" s="244" t="str">
        <f t="shared" si="86"/>
        <v>-</v>
      </c>
      <c r="Z363" s="244" t="str">
        <f t="shared" si="87"/>
        <v>-</v>
      </c>
      <c r="AA363" s="244" t="str">
        <f t="shared" si="88"/>
        <v>-</v>
      </c>
      <c r="AB363" s="244" t="str">
        <f t="shared" si="89"/>
        <v>-</v>
      </c>
      <c r="AC363" s="244" t="str">
        <f t="shared" si="90"/>
        <v>-</v>
      </c>
      <c r="AD363" s="244" t="str">
        <f t="shared" si="91"/>
        <v>-</v>
      </c>
      <c r="AE363" s="244" t="str">
        <f t="shared" si="92"/>
        <v>-</v>
      </c>
      <c r="AF363" s="244" t="str">
        <f t="shared" si="93"/>
        <v>-</v>
      </c>
      <c r="AG363" s="244" t="str">
        <f t="shared" si="94"/>
        <v>-</v>
      </c>
      <c r="AH363" s="244" t="str">
        <f t="shared" si="95"/>
        <v>-</v>
      </c>
      <c r="AI363" s="244" t="str">
        <f t="shared" si="96"/>
        <v>-</v>
      </c>
      <c r="AJ363" s="244" t="str">
        <f t="shared" si="97"/>
        <v>-</v>
      </c>
      <c r="AK363" s="244" t="str">
        <f t="shared" si="98"/>
        <v>-</v>
      </c>
      <c r="AL363" s="244" t="str">
        <f t="shared" si="99"/>
        <v>-</v>
      </c>
      <c r="AM363" s="244" t="str">
        <f t="shared" si="100"/>
        <v>-</v>
      </c>
      <c r="AN363" s="244" t="str">
        <f t="shared" si="101"/>
        <v>-</v>
      </c>
    </row>
    <row r="364" spans="1:40" ht="26" x14ac:dyDescent="0.3">
      <c r="A364" s="145">
        <v>597</v>
      </c>
      <c r="B364" s="146" t="s">
        <v>923</v>
      </c>
      <c r="C364" s="146" t="s">
        <v>3481</v>
      </c>
      <c r="D364" s="145" t="s">
        <v>3482</v>
      </c>
      <c r="E364" s="150" t="s">
        <v>925</v>
      </c>
      <c r="F364" s="150">
        <v>63.111644631558605</v>
      </c>
      <c r="G364" s="150">
        <v>316.3277831662395</v>
      </c>
      <c r="H364" s="150">
        <v>651.91209208916405</v>
      </c>
      <c r="I364" s="150">
        <v>72.060159158333107</v>
      </c>
      <c r="J364" s="150">
        <v>84.875777230675666</v>
      </c>
      <c r="K364" s="150">
        <v>132.69524315277712</v>
      </c>
      <c r="L364" s="150">
        <v>226.09235318918465</v>
      </c>
      <c r="M364" s="150">
        <v>234.57638527035229</v>
      </c>
      <c r="N364" s="150">
        <v>161.09913990984003</v>
      </c>
      <c r="O364" s="150">
        <v>185.04040841272638</v>
      </c>
      <c r="P364" s="150">
        <v>234.85242825149589</v>
      </c>
      <c r="Q364" s="150">
        <v>100.25015051607662</v>
      </c>
      <c r="R364" s="150">
        <v>250.41391301564286</v>
      </c>
      <c r="S364" s="150">
        <v>208.73908148981093</v>
      </c>
      <c r="T364" s="150">
        <v>213.63685017624672</v>
      </c>
      <c r="U364" s="150">
        <v>602.69801571282369</v>
      </c>
      <c r="V364" s="150">
        <v>388.95132227411455</v>
      </c>
      <c r="X364" s="150">
        <f t="shared" si="85"/>
        <v>63.11</v>
      </c>
      <c r="Y364" s="150">
        <f t="shared" si="86"/>
        <v>316.33</v>
      </c>
      <c r="Z364" s="150">
        <f t="shared" si="87"/>
        <v>651.91</v>
      </c>
      <c r="AA364" s="150">
        <f t="shared" si="88"/>
        <v>72.06</v>
      </c>
      <c r="AB364" s="150">
        <f t="shared" si="89"/>
        <v>84.88</v>
      </c>
      <c r="AC364" s="150">
        <f t="shared" si="90"/>
        <v>132.69999999999999</v>
      </c>
      <c r="AD364" s="150">
        <f t="shared" si="91"/>
        <v>226.09</v>
      </c>
      <c r="AE364" s="150">
        <f t="shared" si="92"/>
        <v>234.58</v>
      </c>
      <c r="AF364" s="150">
        <f t="shared" si="93"/>
        <v>161.1</v>
      </c>
      <c r="AG364" s="150">
        <f t="shared" si="94"/>
        <v>185.04</v>
      </c>
      <c r="AH364" s="150">
        <f t="shared" si="95"/>
        <v>234.85</v>
      </c>
      <c r="AI364" s="150">
        <f t="shared" si="96"/>
        <v>100.25</v>
      </c>
      <c r="AJ364" s="150">
        <f t="shared" si="97"/>
        <v>250.41</v>
      </c>
      <c r="AK364" s="150">
        <f t="shared" si="98"/>
        <v>208.74</v>
      </c>
      <c r="AL364" s="150">
        <f t="shared" si="99"/>
        <v>213.64</v>
      </c>
      <c r="AM364" s="150">
        <f t="shared" si="100"/>
        <v>602.70000000000005</v>
      </c>
      <c r="AN364" s="150">
        <f t="shared" si="101"/>
        <v>388.95</v>
      </c>
    </row>
    <row r="365" spans="1:40" ht="26" x14ac:dyDescent="0.3">
      <c r="A365" s="846">
        <v>599</v>
      </c>
      <c r="B365" s="851" t="s">
        <v>923</v>
      </c>
      <c r="C365" s="851" t="s">
        <v>1273</v>
      </c>
      <c r="D365" s="846" t="s">
        <v>1484</v>
      </c>
      <c r="E365" s="880" t="s">
        <v>925</v>
      </c>
      <c r="F365" s="880">
        <v>1.5266743874663042</v>
      </c>
      <c r="G365" s="880">
        <v>2.9175138978281747E-3</v>
      </c>
      <c r="H365" s="880">
        <v>0.93230879319345861</v>
      </c>
      <c r="I365" s="880">
        <v>1.3275068214119055</v>
      </c>
      <c r="J365" s="880">
        <v>0.46608113487305786</v>
      </c>
      <c r="K365" s="880">
        <v>1.861319983306884E-2</v>
      </c>
      <c r="L365" s="880">
        <v>1.8626391634166271E-2</v>
      </c>
      <c r="M365" s="880">
        <v>9.1678215834180062E-3</v>
      </c>
      <c r="N365" s="880">
        <v>2.0493097545722909</v>
      </c>
      <c r="O365" s="880">
        <v>0.2142150836808909</v>
      </c>
      <c r="P365" s="880">
        <v>0</v>
      </c>
      <c r="Q365" s="880">
        <v>0.75899674156355346</v>
      </c>
      <c r="R365" s="880">
        <v>13.8316697946539</v>
      </c>
      <c r="S365" s="880">
        <v>18.23620390052502</v>
      </c>
      <c r="T365" s="880">
        <v>7.9338806490486286E-4</v>
      </c>
      <c r="U365" s="880">
        <v>5.386147990112098E-2</v>
      </c>
      <c r="V365" s="880">
        <v>19.597932574617122</v>
      </c>
      <c r="X365" s="880">
        <f t="shared" si="85"/>
        <v>1.53</v>
      </c>
      <c r="Y365" s="880">
        <f t="shared" si="86"/>
        <v>0.01</v>
      </c>
      <c r="Z365" s="880">
        <f t="shared" si="87"/>
        <v>0.93</v>
      </c>
      <c r="AA365" s="880">
        <f t="shared" si="88"/>
        <v>1.33</v>
      </c>
      <c r="AB365" s="880">
        <f t="shared" si="89"/>
        <v>0.47</v>
      </c>
      <c r="AC365" s="880">
        <f t="shared" si="90"/>
        <v>0.02</v>
      </c>
      <c r="AD365" s="880">
        <f t="shared" si="91"/>
        <v>0.02</v>
      </c>
      <c r="AE365" s="880">
        <f t="shared" si="92"/>
        <v>0.01</v>
      </c>
      <c r="AF365" s="880">
        <f t="shared" si="93"/>
        <v>2.0499999999999998</v>
      </c>
      <c r="AG365" s="880">
        <f t="shared" si="94"/>
        <v>0.21</v>
      </c>
      <c r="AH365" s="880" t="str">
        <f t="shared" si="95"/>
        <v>NC</v>
      </c>
      <c r="AI365" s="880">
        <f t="shared" si="96"/>
        <v>0.76</v>
      </c>
      <c r="AJ365" s="880">
        <f t="shared" si="97"/>
        <v>13.83</v>
      </c>
      <c r="AK365" s="880">
        <f t="shared" si="98"/>
        <v>18.239999999999998</v>
      </c>
      <c r="AL365" s="880">
        <f t="shared" si="99"/>
        <v>0.01</v>
      </c>
      <c r="AM365" s="880">
        <f t="shared" si="100"/>
        <v>0.05</v>
      </c>
      <c r="AN365" s="880">
        <f t="shared" si="101"/>
        <v>19.600000000000001</v>
      </c>
    </row>
    <row r="366" spans="1:40" ht="26" x14ac:dyDescent="0.3">
      <c r="A366" s="145">
        <v>601</v>
      </c>
      <c r="B366" s="146" t="s">
        <v>923</v>
      </c>
      <c r="C366" s="146" t="s">
        <v>464</v>
      </c>
      <c r="D366" s="145" t="s">
        <v>3600</v>
      </c>
      <c r="E366" s="150" t="s">
        <v>925</v>
      </c>
      <c r="F366" s="150">
        <v>7.6494878793955473E-2</v>
      </c>
      <c r="G366" s="150">
        <v>9.7892190447150737E-3</v>
      </c>
      <c r="H366" s="150">
        <v>482.56137645472126</v>
      </c>
      <c r="I366" s="150">
        <v>0.99473084744018248</v>
      </c>
      <c r="J366" s="150">
        <v>25.751027004530723</v>
      </c>
      <c r="K366" s="150">
        <v>3.2852466670206009</v>
      </c>
      <c r="L366" s="150">
        <v>3.567851268856509E-3</v>
      </c>
      <c r="M366" s="150">
        <v>0</v>
      </c>
      <c r="N366" s="150">
        <v>20.959905349544329</v>
      </c>
      <c r="O366" s="150">
        <v>0.14117755633813056</v>
      </c>
      <c r="P366" s="150">
        <v>0</v>
      </c>
      <c r="Q366" s="150">
        <v>9.6176575636731449</v>
      </c>
      <c r="R366" s="150">
        <v>91.920470444075391</v>
      </c>
      <c r="S366" s="150">
        <v>34.115575761100317</v>
      </c>
      <c r="T366" s="150">
        <v>0</v>
      </c>
      <c r="U366" s="150">
        <v>259.92472430050907</v>
      </c>
      <c r="V366" s="150">
        <v>45.480849088349366</v>
      </c>
      <c r="X366" s="150">
        <f t="shared" si="85"/>
        <v>0.08</v>
      </c>
      <c r="Y366" s="150">
        <f t="shared" si="86"/>
        <v>0.01</v>
      </c>
      <c r="Z366" s="150">
        <f t="shared" si="87"/>
        <v>482.56</v>
      </c>
      <c r="AA366" s="150">
        <f t="shared" si="88"/>
        <v>0.99</v>
      </c>
      <c r="AB366" s="150">
        <f t="shared" si="89"/>
        <v>25.75</v>
      </c>
      <c r="AC366" s="150">
        <f t="shared" si="90"/>
        <v>3.29</v>
      </c>
      <c r="AD366" s="150">
        <f t="shared" si="91"/>
        <v>0.01</v>
      </c>
      <c r="AE366" s="150" t="str">
        <f t="shared" si="92"/>
        <v>NC</v>
      </c>
      <c r="AF366" s="150">
        <f t="shared" si="93"/>
        <v>20.96</v>
      </c>
      <c r="AG366" s="150">
        <f t="shared" si="94"/>
        <v>0.14000000000000001</v>
      </c>
      <c r="AH366" s="150" t="str">
        <f t="shared" si="95"/>
        <v>NC</v>
      </c>
      <c r="AI366" s="150">
        <f t="shared" si="96"/>
        <v>9.6199999999999992</v>
      </c>
      <c r="AJ366" s="150">
        <f t="shared" si="97"/>
        <v>91.92</v>
      </c>
      <c r="AK366" s="150">
        <f t="shared" si="98"/>
        <v>34.119999999999997</v>
      </c>
      <c r="AL366" s="150" t="str">
        <f t="shared" si="99"/>
        <v>NC</v>
      </c>
      <c r="AM366" s="150">
        <f t="shared" si="100"/>
        <v>259.92</v>
      </c>
      <c r="AN366" s="150">
        <f t="shared" si="101"/>
        <v>45.48</v>
      </c>
    </row>
    <row r="367" spans="1:40" ht="26" x14ac:dyDescent="0.3">
      <c r="A367" s="145">
        <v>602</v>
      </c>
      <c r="B367" s="146" t="s">
        <v>923</v>
      </c>
      <c r="C367" s="146" t="s">
        <v>464</v>
      </c>
      <c r="D367" s="145" t="s">
        <v>3601</v>
      </c>
      <c r="E367" s="150" t="s">
        <v>925</v>
      </c>
      <c r="F367" s="150">
        <v>1.629432713532691E-2</v>
      </c>
      <c r="G367" s="150">
        <v>9.7892190447150737E-3</v>
      </c>
      <c r="H367" s="150">
        <v>478.42099755141197</v>
      </c>
      <c r="I367" s="150">
        <v>0.69938923022413468</v>
      </c>
      <c r="J367" s="150">
        <v>25.394628093589862</v>
      </c>
      <c r="K367" s="150">
        <v>3.2848239624371511</v>
      </c>
      <c r="L367" s="150">
        <v>3.567851268856509E-3</v>
      </c>
      <c r="M367" s="150">
        <v>0</v>
      </c>
      <c r="N367" s="150">
        <v>17.670422131180459</v>
      </c>
      <c r="O367" s="150">
        <v>7.2616433017153818E-3</v>
      </c>
      <c r="P367" s="150">
        <v>0</v>
      </c>
      <c r="Q367" s="150">
        <v>9.6176575636731449</v>
      </c>
      <c r="R367" s="150">
        <v>87.775471638065653</v>
      </c>
      <c r="S367" s="150">
        <v>33.532496639072882</v>
      </c>
      <c r="T367" s="150">
        <v>0</v>
      </c>
      <c r="U367" s="150">
        <v>259.92447600997724</v>
      </c>
      <c r="V367" s="150">
        <v>45.480849088349366</v>
      </c>
      <c r="X367" s="150">
        <f t="shared" si="85"/>
        <v>0.02</v>
      </c>
      <c r="Y367" s="150">
        <f t="shared" si="86"/>
        <v>0.01</v>
      </c>
      <c r="Z367" s="150">
        <f t="shared" si="87"/>
        <v>478.42</v>
      </c>
      <c r="AA367" s="150">
        <f t="shared" si="88"/>
        <v>0.7</v>
      </c>
      <c r="AB367" s="150">
        <f t="shared" si="89"/>
        <v>25.39</v>
      </c>
      <c r="AC367" s="150">
        <f t="shared" si="90"/>
        <v>3.28</v>
      </c>
      <c r="AD367" s="150">
        <f t="shared" si="91"/>
        <v>0.01</v>
      </c>
      <c r="AE367" s="150" t="str">
        <f t="shared" si="92"/>
        <v>NC</v>
      </c>
      <c r="AF367" s="150">
        <f t="shared" si="93"/>
        <v>17.670000000000002</v>
      </c>
      <c r="AG367" s="150">
        <f t="shared" si="94"/>
        <v>0.01</v>
      </c>
      <c r="AH367" s="150" t="str">
        <f t="shared" si="95"/>
        <v>NC</v>
      </c>
      <c r="AI367" s="150">
        <f t="shared" si="96"/>
        <v>9.6199999999999992</v>
      </c>
      <c r="AJ367" s="150">
        <f t="shared" si="97"/>
        <v>87.78</v>
      </c>
      <c r="AK367" s="150">
        <f t="shared" si="98"/>
        <v>33.53</v>
      </c>
      <c r="AL367" s="150" t="str">
        <f t="shared" si="99"/>
        <v>NC</v>
      </c>
      <c r="AM367" s="150">
        <f t="shared" si="100"/>
        <v>259.92</v>
      </c>
      <c r="AN367" s="150">
        <f t="shared" si="101"/>
        <v>45.48</v>
      </c>
    </row>
    <row r="368" spans="1:40" ht="26" x14ac:dyDescent="0.3">
      <c r="A368" s="145">
        <v>603</v>
      </c>
      <c r="B368" s="146" t="s">
        <v>923</v>
      </c>
      <c r="C368" s="146" t="s">
        <v>464</v>
      </c>
      <c r="D368" s="145" t="s">
        <v>3602</v>
      </c>
      <c r="E368" s="150" t="s">
        <v>925</v>
      </c>
      <c r="F368" s="150">
        <v>7.5766755045619763E-2</v>
      </c>
      <c r="G368" s="150">
        <v>9.7892190447150737E-3</v>
      </c>
      <c r="H368" s="150">
        <v>306.72378422655549</v>
      </c>
      <c r="I368" s="150">
        <v>0.970348503055803</v>
      </c>
      <c r="J368" s="150">
        <v>11.510666357530594</v>
      </c>
      <c r="K368" s="150">
        <v>3.2852466670206009</v>
      </c>
      <c r="L368" s="150">
        <v>0</v>
      </c>
      <c r="M368" s="150">
        <v>0</v>
      </c>
      <c r="N368" s="150">
        <v>19.907176955605649</v>
      </c>
      <c r="O368" s="150">
        <v>0.13391591303641517</v>
      </c>
      <c r="P368" s="150">
        <v>0</v>
      </c>
      <c r="Q368" s="150">
        <v>9.6176575636731449</v>
      </c>
      <c r="R368" s="150">
        <v>41.161072306268899</v>
      </c>
      <c r="S368" s="150">
        <v>34.115575761100317</v>
      </c>
      <c r="T368" s="150">
        <v>0</v>
      </c>
      <c r="U368" s="150">
        <v>203.39049060019997</v>
      </c>
      <c r="V368" s="150">
        <v>45.480849088349366</v>
      </c>
      <c r="X368" s="150">
        <f t="shared" si="85"/>
        <v>0.08</v>
      </c>
      <c r="Y368" s="150">
        <f t="shared" si="86"/>
        <v>0.01</v>
      </c>
      <c r="Z368" s="150">
        <f t="shared" si="87"/>
        <v>306.72000000000003</v>
      </c>
      <c r="AA368" s="150">
        <f t="shared" si="88"/>
        <v>0.97</v>
      </c>
      <c r="AB368" s="150">
        <f t="shared" si="89"/>
        <v>11.51</v>
      </c>
      <c r="AC368" s="150">
        <f t="shared" si="90"/>
        <v>3.29</v>
      </c>
      <c r="AD368" s="150" t="str">
        <f t="shared" si="91"/>
        <v>NC</v>
      </c>
      <c r="AE368" s="150" t="str">
        <f t="shared" si="92"/>
        <v>NC</v>
      </c>
      <c r="AF368" s="150">
        <f t="shared" si="93"/>
        <v>19.91</v>
      </c>
      <c r="AG368" s="150">
        <f t="shared" si="94"/>
        <v>0.13</v>
      </c>
      <c r="AH368" s="150" t="str">
        <f t="shared" si="95"/>
        <v>NC</v>
      </c>
      <c r="AI368" s="150">
        <f t="shared" si="96"/>
        <v>9.6199999999999992</v>
      </c>
      <c r="AJ368" s="150">
        <f t="shared" si="97"/>
        <v>41.16</v>
      </c>
      <c r="AK368" s="150">
        <f t="shared" si="98"/>
        <v>34.119999999999997</v>
      </c>
      <c r="AL368" s="150" t="str">
        <f t="shared" si="99"/>
        <v>NC</v>
      </c>
      <c r="AM368" s="150">
        <f t="shared" si="100"/>
        <v>203.39</v>
      </c>
      <c r="AN368" s="150">
        <f t="shared" si="101"/>
        <v>45.48</v>
      </c>
    </row>
    <row r="369" spans="1:40" ht="26" x14ac:dyDescent="0.3">
      <c r="A369" s="145">
        <v>604</v>
      </c>
      <c r="B369" s="146" t="s">
        <v>923</v>
      </c>
      <c r="C369" s="146" t="s">
        <v>464</v>
      </c>
      <c r="D369" s="145" t="s">
        <v>3603</v>
      </c>
      <c r="E369" s="150" t="s">
        <v>925</v>
      </c>
      <c r="F369" s="150">
        <v>6.0928675406964283E-2</v>
      </c>
      <c r="G369" s="150">
        <v>0</v>
      </c>
      <c r="H369" s="150">
        <v>482.53342157808061</v>
      </c>
      <c r="I369" s="150">
        <v>0.99473084744018248</v>
      </c>
      <c r="J369" s="150">
        <v>25.371736459118036</v>
      </c>
      <c r="K369" s="150">
        <v>3.2852466670206009</v>
      </c>
      <c r="L369" s="150">
        <v>3.567851268856509E-3</v>
      </c>
      <c r="M369" s="150">
        <v>0</v>
      </c>
      <c r="N369" s="150">
        <v>20.956822729938011</v>
      </c>
      <c r="O369" s="150">
        <v>0.14117755633813056</v>
      </c>
      <c r="P369" s="150">
        <v>0</v>
      </c>
      <c r="Q369" s="150">
        <v>9.6176575636731449</v>
      </c>
      <c r="R369" s="150">
        <v>91.919296001233818</v>
      </c>
      <c r="S369" s="150">
        <v>34.047127206146371</v>
      </c>
      <c r="T369" s="150">
        <v>0</v>
      </c>
      <c r="U369" s="150">
        <v>259.91550215605037</v>
      </c>
      <c r="V369" s="150">
        <v>45.480849088349366</v>
      </c>
      <c r="X369" s="150">
        <f t="shared" si="85"/>
        <v>0.06</v>
      </c>
      <c r="Y369" s="150" t="str">
        <f t="shared" si="86"/>
        <v>NC</v>
      </c>
      <c r="Z369" s="150">
        <f t="shared" si="87"/>
        <v>482.53</v>
      </c>
      <c r="AA369" s="150">
        <f t="shared" si="88"/>
        <v>0.99</v>
      </c>
      <c r="AB369" s="150">
        <f t="shared" si="89"/>
        <v>25.37</v>
      </c>
      <c r="AC369" s="150">
        <f t="shared" si="90"/>
        <v>3.29</v>
      </c>
      <c r="AD369" s="150">
        <f t="shared" si="91"/>
        <v>0.01</v>
      </c>
      <c r="AE369" s="150" t="str">
        <f t="shared" si="92"/>
        <v>NC</v>
      </c>
      <c r="AF369" s="150">
        <f t="shared" si="93"/>
        <v>20.96</v>
      </c>
      <c r="AG369" s="150">
        <f t="shared" si="94"/>
        <v>0.14000000000000001</v>
      </c>
      <c r="AH369" s="150" t="str">
        <f t="shared" si="95"/>
        <v>NC</v>
      </c>
      <c r="AI369" s="150">
        <f t="shared" si="96"/>
        <v>9.6199999999999992</v>
      </c>
      <c r="AJ369" s="150">
        <f t="shared" si="97"/>
        <v>91.92</v>
      </c>
      <c r="AK369" s="150">
        <f t="shared" si="98"/>
        <v>34.049999999999997</v>
      </c>
      <c r="AL369" s="150" t="str">
        <f t="shared" si="99"/>
        <v>NC</v>
      </c>
      <c r="AM369" s="150">
        <f t="shared" si="100"/>
        <v>259.92</v>
      </c>
      <c r="AN369" s="150">
        <f t="shared" si="101"/>
        <v>45.48</v>
      </c>
    </row>
    <row r="370" spans="1:40" ht="26" x14ac:dyDescent="0.3">
      <c r="A370" s="145">
        <v>605</v>
      </c>
      <c r="B370" s="146" t="s">
        <v>923</v>
      </c>
      <c r="C370" s="146" t="s">
        <v>464</v>
      </c>
      <c r="D370" s="145" t="s">
        <v>3604</v>
      </c>
      <c r="E370" s="150" t="s">
        <v>925</v>
      </c>
      <c r="F370" s="150">
        <v>1.5566203386991197E-2</v>
      </c>
      <c r="G370" s="150">
        <v>9.7892190447150737E-3</v>
      </c>
      <c r="H370" s="150">
        <v>302.58340532324621</v>
      </c>
      <c r="I370" s="150">
        <v>0.67500688583975521</v>
      </c>
      <c r="J370" s="150">
        <v>11.154267446589733</v>
      </c>
      <c r="K370" s="150">
        <v>3.2848239624371511</v>
      </c>
      <c r="L370" s="150">
        <v>0</v>
      </c>
      <c r="M370" s="150">
        <v>0</v>
      </c>
      <c r="N370" s="150">
        <v>16.617693737241776</v>
      </c>
      <c r="O370" s="150">
        <v>0</v>
      </c>
      <c r="P370" s="150">
        <v>0</v>
      </c>
      <c r="Q370" s="150">
        <v>9.6176575636731449</v>
      </c>
      <c r="R370" s="150">
        <v>37.016073500259161</v>
      </c>
      <c r="S370" s="150">
        <v>33.532496639072882</v>
      </c>
      <c r="T370" s="150">
        <v>0</v>
      </c>
      <c r="U370" s="150">
        <v>203.39024230966811</v>
      </c>
      <c r="V370" s="150">
        <v>45.480849088349366</v>
      </c>
      <c r="X370" s="150">
        <f t="shared" si="85"/>
        <v>0.02</v>
      </c>
      <c r="Y370" s="150">
        <f t="shared" si="86"/>
        <v>0.01</v>
      </c>
      <c r="Z370" s="150">
        <f t="shared" si="87"/>
        <v>302.58</v>
      </c>
      <c r="AA370" s="150">
        <f t="shared" si="88"/>
        <v>0.68</v>
      </c>
      <c r="AB370" s="150">
        <f t="shared" si="89"/>
        <v>11.15</v>
      </c>
      <c r="AC370" s="150">
        <f t="shared" si="90"/>
        <v>3.28</v>
      </c>
      <c r="AD370" s="150" t="str">
        <f t="shared" si="91"/>
        <v>NC</v>
      </c>
      <c r="AE370" s="150" t="str">
        <f t="shared" si="92"/>
        <v>NC</v>
      </c>
      <c r="AF370" s="150">
        <f t="shared" si="93"/>
        <v>16.62</v>
      </c>
      <c r="AG370" s="150" t="str">
        <f t="shared" si="94"/>
        <v>NC</v>
      </c>
      <c r="AH370" s="150" t="str">
        <f t="shared" si="95"/>
        <v>NC</v>
      </c>
      <c r="AI370" s="150">
        <f t="shared" si="96"/>
        <v>9.6199999999999992</v>
      </c>
      <c r="AJ370" s="150">
        <f t="shared" si="97"/>
        <v>37.020000000000003</v>
      </c>
      <c r="AK370" s="150">
        <f t="shared" si="98"/>
        <v>33.53</v>
      </c>
      <c r="AL370" s="150" t="str">
        <f t="shared" si="99"/>
        <v>NC</v>
      </c>
      <c r="AM370" s="150">
        <f t="shared" si="100"/>
        <v>203.39</v>
      </c>
      <c r="AN370" s="150">
        <f t="shared" si="101"/>
        <v>45.48</v>
      </c>
    </row>
    <row r="371" spans="1:40" ht="26" x14ac:dyDescent="0.3">
      <c r="A371" s="145">
        <v>606</v>
      </c>
      <c r="B371" s="146" t="s">
        <v>923</v>
      </c>
      <c r="C371" s="146" t="s">
        <v>464</v>
      </c>
      <c r="D371" s="145" t="s">
        <v>3605</v>
      </c>
      <c r="E371" s="150" t="s">
        <v>925</v>
      </c>
      <c r="F371" s="150">
        <v>6.0200551658628566E-2</v>
      </c>
      <c r="G371" s="150">
        <v>0</v>
      </c>
      <c r="H371" s="150">
        <v>306.69582934991485</v>
      </c>
      <c r="I371" s="150">
        <v>0.970348503055803</v>
      </c>
      <c r="J371" s="150">
        <v>11.131375812117907</v>
      </c>
      <c r="K371" s="150">
        <v>3.2852466670206009</v>
      </c>
      <c r="L371" s="150">
        <v>0</v>
      </c>
      <c r="M371" s="150">
        <v>0</v>
      </c>
      <c r="N371" s="150">
        <v>19.904094335999325</v>
      </c>
      <c r="O371" s="150">
        <v>0.13391591303641517</v>
      </c>
      <c r="P371" s="150">
        <v>0</v>
      </c>
      <c r="Q371" s="150">
        <v>9.6176575636731449</v>
      </c>
      <c r="R371" s="150">
        <v>41.159897863427332</v>
      </c>
      <c r="S371" s="150">
        <v>34.047127206146371</v>
      </c>
      <c r="T371" s="150">
        <v>0</v>
      </c>
      <c r="U371" s="150">
        <v>203.38126845574126</v>
      </c>
      <c r="V371" s="150">
        <v>45.480849088349366</v>
      </c>
      <c r="X371" s="150">
        <f t="shared" si="85"/>
        <v>0.06</v>
      </c>
      <c r="Y371" s="150" t="str">
        <f t="shared" si="86"/>
        <v>NC</v>
      </c>
      <c r="Z371" s="150">
        <f t="shared" si="87"/>
        <v>306.7</v>
      </c>
      <c r="AA371" s="150">
        <f t="shared" si="88"/>
        <v>0.97</v>
      </c>
      <c r="AB371" s="150">
        <f t="shared" si="89"/>
        <v>11.13</v>
      </c>
      <c r="AC371" s="150">
        <f t="shared" si="90"/>
        <v>3.29</v>
      </c>
      <c r="AD371" s="150" t="str">
        <f t="shared" si="91"/>
        <v>NC</v>
      </c>
      <c r="AE371" s="150" t="str">
        <f t="shared" si="92"/>
        <v>NC</v>
      </c>
      <c r="AF371" s="150">
        <f t="shared" si="93"/>
        <v>19.899999999999999</v>
      </c>
      <c r="AG371" s="150">
        <f t="shared" si="94"/>
        <v>0.13</v>
      </c>
      <c r="AH371" s="150" t="str">
        <f t="shared" si="95"/>
        <v>NC</v>
      </c>
      <c r="AI371" s="150">
        <f t="shared" si="96"/>
        <v>9.6199999999999992</v>
      </c>
      <c r="AJ371" s="150">
        <f t="shared" si="97"/>
        <v>41.16</v>
      </c>
      <c r="AK371" s="150">
        <f t="shared" si="98"/>
        <v>34.049999999999997</v>
      </c>
      <c r="AL371" s="150" t="str">
        <f t="shared" si="99"/>
        <v>NC</v>
      </c>
      <c r="AM371" s="150">
        <f t="shared" si="100"/>
        <v>203.38</v>
      </c>
      <c r="AN371" s="150">
        <f t="shared" si="101"/>
        <v>45.48</v>
      </c>
    </row>
    <row r="372" spans="1:40" ht="39" x14ac:dyDescent="0.3">
      <c r="A372" s="145">
        <v>607</v>
      </c>
      <c r="B372" s="146" t="s">
        <v>923</v>
      </c>
      <c r="C372" s="146" t="s">
        <v>464</v>
      </c>
      <c r="D372" s="145" t="s">
        <v>3606</v>
      </c>
      <c r="E372" s="150" t="s">
        <v>925</v>
      </c>
      <c r="F372" s="150">
        <v>7.2812374833571491E-4</v>
      </c>
      <c r="G372" s="150">
        <v>0</v>
      </c>
      <c r="H372" s="150">
        <v>478.39304267477132</v>
      </c>
      <c r="I372" s="150">
        <v>0.69938923022413468</v>
      </c>
      <c r="J372" s="150">
        <v>25.015337548177175</v>
      </c>
      <c r="K372" s="150">
        <v>3.2848239624371511</v>
      </c>
      <c r="L372" s="150">
        <v>3.567851268856509E-3</v>
      </c>
      <c r="M372" s="150">
        <v>0</v>
      </c>
      <c r="N372" s="150">
        <v>17.667339511574138</v>
      </c>
      <c r="O372" s="150">
        <v>7.2616433017153818E-3</v>
      </c>
      <c r="P372" s="150">
        <v>0</v>
      </c>
      <c r="Q372" s="150">
        <v>9.6176575636731449</v>
      </c>
      <c r="R372" s="150">
        <v>87.774297195224079</v>
      </c>
      <c r="S372" s="150">
        <v>33.464048084118936</v>
      </c>
      <c r="T372" s="150">
        <v>0</v>
      </c>
      <c r="U372" s="150">
        <v>259.91525386551854</v>
      </c>
      <c r="V372" s="150">
        <v>45.480849088349366</v>
      </c>
      <c r="X372" s="150">
        <f t="shared" si="85"/>
        <v>0.01</v>
      </c>
      <c r="Y372" s="150" t="str">
        <f t="shared" si="86"/>
        <v>NC</v>
      </c>
      <c r="Z372" s="150">
        <f t="shared" si="87"/>
        <v>478.39</v>
      </c>
      <c r="AA372" s="150">
        <f t="shared" si="88"/>
        <v>0.7</v>
      </c>
      <c r="AB372" s="150">
        <f t="shared" si="89"/>
        <v>25.02</v>
      </c>
      <c r="AC372" s="150">
        <f t="shared" si="90"/>
        <v>3.28</v>
      </c>
      <c r="AD372" s="150">
        <f t="shared" si="91"/>
        <v>0.01</v>
      </c>
      <c r="AE372" s="150" t="str">
        <f t="shared" si="92"/>
        <v>NC</v>
      </c>
      <c r="AF372" s="150">
        <f t="shared" si="93"/>
        <v>17.670000000000002</v>
      </c>
      <c r="AG372" s="150">
        <f t="shared" si="94"/>
        <v>0.01</v>
      </c>
      <c r="AH372" s="150" t="str">
        <f t="shared" si="95"/>
        <v>NC</v>
      </c>
      <c r="AI372" s="150">
        <f t="shared" si="96"/>
        <v>9.6199999999999992</v>
      </c>
      <c r="AJ372" s="150">
        <f t="shared" si="97"/>
        <v>87.77</v>
      </c>
      <c r="AK372" s="150">
        <f t="shared" si="98"/>
        <v>33.46</v>
      </c>
      <c r="AL372" s="150" t="str">
        <f t="shared" si="99"/>
        <v>NC</v>
      </c>
      <c r="AM372" s="150">
        <f t="shared" si="100"/>
        <v>259.92</v>
      </c>
      <c r="AN372" s="150">
        <f t="shared" si="101"/>
        <v>45.48</v>
      </c>
    </row>
    <row r="373" spans="1:40" ht="26" x14ac:dyDescent="0.3">
      <c r="A373" s="165">
        <v>608</v>
      </c>
      <c r="B373" s="166" t="s">
        <v>923</v>
      </c>
      <c r="C373" s="525" t="s">
        <v>464</v>
      </c>
      <c r="D373" s="187" t="s">
        <v>3607</v>
      </c>
      <c r="E373" s="170" t="s">
        <v>925</v>
      </c>
      <c r="F373" s="170">
        <v>0</v>
      </c>
      <c r="G373" s="170">
        <v>0</v>
      </c>
      <c r="H373" s="170">
        <v>302.55545044660556</v>
      </c>
      <c r="I373" s="170">
        <v>0.67500688583975521</v>
      </c>
      <c r="J373" s="170">
        <v>10.774976901177046</v>
      </c>
      <c r="K373" s="170">
        <v>3.2848239624371511</v>
      </c>
      <c r="L373" s="170">
        <v>0</v>
      </c>
      <c r="M373" s="170">
        <v>0</v>
      </c>
      <c r="N373" s="170">
        <v>16.614611117635455</v>
      </c>
      <c r="O373" s="170">
        <v>0</v>
      </c>
      <c r="P373" s="170">
        <v>0</v>
      </c>
      <c r="Q373" s="170">
        <v>9.6176575636731449</v>
      </c>
      <c r="R373" s="170">
        <v>37.014899057417594</v>
      </c>
      <c r="S373" s="170">
        <v>33.464048084118936</v>
      </c>
      <c r="T373" s="170">
        <v>0</v>
      </c>
      <c r="U373" s="170">
        <v>203.38102016520941</v>
      </c>
      <c r="V373" s="170">
        <v>45.480849088349366</v>
      </c>
      <c r="X373" s="170" t="str">
        <f t="shared" si="85"/>
        <v>NC</v>
      </c>
      <c r="Y373" s="170" t="str">
        <f t="shared" si="86"/>
        <v>NC</v>
      </c>
      <c r="Z373" s="170">
        <f t="shared" si="87"/>
        <v>302.56</v>
      </c>
      <c r="AA373" s="170">
        <f t="shared" si="88"/>
        <v>0.68</v>
      </c>
      <c r="AB373" s="170">
        <f t="shared" si="89"/>
        <v>10.77</v>
      </c>
      <c r="AC373" s="170">
        <f t="shared" si="90"/>
        <v>3.28</v>
      </c>
      <c r="AD373" s="170" t="str">
        <f t="shared" si="91"/>
        <v>NC</v>
      </c>
      <c r="AE373" s="170" t="str">
        <f t="shared" si="92"/>
        <v>NC</v>
      </c>
      <c r="AF373" s="170">
        <f t="shared" si="93"/>
        <v>16.61</v>
      </c>
      <c r="AG373" s="170" t="str">
        <f t="shared" si="94"/>
        <v>NC</v>
      </c>
      <c r="AH373" s="170" t="str">
        <f t="shared" si="95"/>
        <v>NC</v>
      </c>
      <c r="AI373" s="170">
        <f t="shared" si="96"/>
        <v>9.6199999999999992</v>
      </c>
      <c r="AJ373" s="170">
        <f t="shared" si="97"/>
        <v>37.01</v>
      </c>
      <c r="AK373" s="170">
        <f t="shared" si="98"/>
        <v>33.46</v>
      </c>
      <c r="AL373" s="170" t="str">
        <f t="shared" si="99"/>
        <v>NC</v>
      </c>
      <c r="AM373" s="170">
        <f t="shared" si="100"/>
        <v>203.38</v>
      </c>
      <c r="AN373" s="170">
        <f t="shared" si="101"/>
        <v>45.48</v>
      </c>
    </row>
    <row r="374" spans="1:40" x14ac:dyDescent="0.3">
      <c r="A374" s="165">
        <v>609</v>
      </c>
      <c r="B374" s="166" t="s">
        <v>923</v>
      </c>
      <c r="C374" s="293" t="s">
        <v>275</v>
      </c>
      <c r="D374" s="187" t="s">
        <v>1381</v>
      </c>
      <c r="E374" s="170" t="s">
        <v>926</v>
      </c>
      <c r="F374" s="170">
        <v>2.038746495340002E-4</v>
      </c>
      <c r="G374" s="170">
        <v>0</v>
      </c>
      <c r="H374" s="170">
        <v>49.234525823886415</v>
      </c>
      <c r="I374" s="170">
        <v>6.8270564276262467E-3</v>
      </c>
      <c r="J374" s="170">
        <v>3.9873009811600362</v>
      </c>
      <c r="K374" s="170">
        <v>0</v>
      </c>
      <c r="L374" s="170">
        <v>9.9899835527982256E-4</v>
      </c>
      <c r="M374" s="170">
        <v>0</v>
      </c>
      <c r="N374" s="170">
        <v>0.29476395030283076</v>
      </c>
      <c r="O374" s="170">
        <v>2.033260124480307E-3</v>
      </c>
      <c r="P374" s="170">
        <v>0</v>
      </c>
      <c r="Q374" s="170">
        <v>0</v>
      </c>
      <c r="R374" s="170">
        <v>14.212631478585818</v>
      </c>
      <c r="S374" s="170">
        <v>0</v>
      </c>
      <c r="T374" s="170">
        <v>0</v>
      </c>
      <c r="U374" s="170">
        <v>15.829585436086562</v>
      </c>
      <c r="V374" s="170">
        <v>0</v>
      </c>
      <c r="X374" s="170">
        <f t="shared" si="85"/>
        <v>0.01</v>
      </c>
      <c r="Y374" s="170" t="str">
        <f t="shared" si="86"/>
        <v>NC</v>
      </c>
      <c r="Z374" s="170">
        <f t="shared" si="87"/>
        <v>49.23</v>
      </c>
      <c r="AA374" s="170">
        <f t="shared" si="88"/>
        <v>0.01</v>
      </c>
      <c r="AB374" s="170">
        <f t="shared" si="89"/>
        <v>3.99</v>
      </c>
      <c r="AC374" s="170" t="str">
        <f t="shared" si="90"/>
        <v>NC</v>
      </c>
      <c r="AD374" s="170">
        <f t="shared" si="91"/>
        <v>0.01</v>
      </c>
      <c r="AE374" s="170" t="str">
        <f t="shared" si="92"/>
        <v>NC</v>
      </c>
      <c r="AF374" s="170">
        <f t="shared" si="93"/>
        <v>0.28999999999999998</v>
      </c>
      <c r="AG374" s="170">
        <f t="shared" si="94"/>
        <v>0.01</v>
      </c>
      <c r="AH374" s="170" t="str">
        <f t="shared" si="95"/>
        <v>NC</v>
      </c>
      <c r="AI374" s="170" t="str">
        <f t="shared" si="96"/>
        <v>NC</v>
      </c>
      <c r="AJ374" s="170">
        <f t="shared" si="97"/>
        <v>14.21</v>
      </c>
      <c r="AK374" s="170" t="str">
        <f t="shared" si="98"/>
        <v>NC</v>
      </c>
      <c r="AL374" s="170" t="str">
        <f t="shared" si="99"/>
        <v>NC</v>
      </c>
      <c r="AM374" s="170">
        <f t="shared" si="100"/>
        <v>15.83</v>
      </c>
      <c r="AN374" s="170" t="str">
        <f t="shared" si="101"/>
        <v>NC</v>
      </c>
    </row>
    <row r="375" spans="1:40" x14ac:dyDescent="0.3">
      <c r="A375" s="261">
        <v>610</v>
      </c>
      <c r="B375" s="262" t="s">
        <v>923</v>
      </c>
      <c r="C375" s="262" t="s">
        <v>275</v>
      </c>
      <c r="D375" s="261" t="s">
        <v>946</v>
      </c>
      <c r="E375" s="265" t="s">
        <v>926</v>
      </c>
      <c r="F375" s="265">
        <v>4.3585369483575354E-3</v>
      </c>
      <c r="G375" s="265">
        <v>2.740981332520221E-3</v>
      </c>
      <c r="H375" s="265">
        <v>7.8273654593791642E-3</v>
      </c>
      <c r="I375" s="265">
        <v>0</v>
      </c>
      <c r="J375" s="265">
        <v>0.10620135271555238</v>
      </c>
      <c r="K375" s="265">
        <v>0</v>
      </c>
      <c r="L375" s="265">
        <v>0</v>
      </c>
      <c r="M375" s="265">
        <v>0</v>
      </c>
      <c r="N375" s="265">
        <v>8.6313348976984033E-4</v>
      </c>
      <c r="O375" s="265">
        <v>0</v>
      </c>
      <c r="P375" s="265">
        <v>0</v>
      </c>
      <c r="Q375" s="265">
        <v>0</v>
      </c>
      <c r="R375" s="265">
        <v>3.2884399563936067E-4</v>
      </c>
      <c r="S375" s="265">
        <v>1.9165595387104977E-2</v>
      </c>
      <c r="T375" s="265">
        <v>0</v>
      </c>
      <c r="U375" s="265">
        <v>2.5822004484394542E-3</v>
      </c>
      <c r="V375" s="265">
        <v>0</v>
      </c>
      <c r="X375" s="265">
        <f t="shared" si="85"/>
        <v>0.01</v>
      </c>
      <c r="Y375" s="265">
        <f t="shared" si="86"/>
        <v>0.01</v>
      </c>
      <c r="Z375" s="265">
        <f t="shared" si="87"/>
        <v>0.01</v>
      </c>
      <c r="AA375" s="265" t="str">
        <f t="shared" si="88"/>
        <v>NC</v>
      </c>
      <c r="AB375" s="265">
        <f t="shared" si="89"/>
        <v>0.11</v>
      </c>
      <c r="AC375" s="265" t="str">
        <f t="shared" si="90"/>
        <v>NC</v>
      </c>
      <c r="AD375" s="265" t="str">
        <f t="shared" si="91"/>
        <v>NC</v>
      </c>
      <c r="AE375" s="265" t="str">
        <f t="shared" si="92"/>
        <v>NC</v>
      </c>
      <c r="AF375" s="265">
        <f t="shared" si="93"/>
        <v>0.01</v>
      </c>
      <c r="AG375" s="265" t="str">
        <f t="shared" si="94"/>
        <v>NC</v>
      </c>
      <c r="AH375" s="265" t="str">
        <f t="shared" si="95"/>
        <v>NC</v>
      </c>
      <c r="AI375" s="265" t="str">
        <f t="shared" si="96"/>
        <v>NC</v>
      </c>
      <c r="AJ375" s="265">
        <f t="shared" si="97"/>
        <v>0.01</v>
      </c>
      <c r="AK375" s="265">
        <f t="shared" si="98"/>
        <v>0.02</v>
      </c>
      <c r="AL375" s="265" t="str">
        <f t="shared" si="99"/>
        <v>NC</v>
      </c>
      <c r="AM375" s="265">
        <f t="shared" si="100"/>
        <v>0.01</v>
      </c>
      <c r="AN375" s="265" t="str">
        <f t="shared" si="101"/>
        <v>NC</v>
      </c>
    </row>
    <row r="376" spans="1:40" x14ac:dyDescent="0.3">
      <c r="A376" s="165">
        <v>611</v>
      </c>
      <c r="B376" s="166" t="s">
        <v>923</v>
      </c>
      <c r="C376" s="293" t="s">
        <v>275</v>
      </c>
      <c r="D376" s="187" t="s">
        <v>1380</v>
      </c>
      <c r="E376" s="170" t="s">
        <v>926</v>
      </c>
      <c r="F376" s="170">
        <v>1.6856154464416E-2</v>
      </c>
      <c r="G376" s="170">
        <v>0</v>
      </c>
      <c r="H376" s="170">
        <v>1.1593060929265941</v>
      </c>
      <c r="I376" s="170">
        <v>8.269565282049339E-2</v>
      </c>
      <c r="J376" s="170">
        <v>9.9791695063440961E-2</v>
      </c>
      <c r="K376" s="170">
        <v>1.1835728336594221E-4</v>
      </c>
      <c r="L376" s="170">
        <v>0</v>
      </c>
      <c r="M376" s="170">
        <v>0</v>
      </c>
      <c r="N376" s="170">
        <v>0.92105530114188405</v>
      </c>
      <c r="O376" s="170">
        <v>3.7496455650196249E-2</v>
      </c>
      <c r="P376" s="170">
        <v>0</v>
      </c>
      <c r="Q376" s="170">
        <v>0</v>
      </c>
      <c r="R376" s="170">
        <v>1.1605996656827271</v>
      </c>
      <c r="S376" s="170">
        <v>0.16326215416768194</v>
      </c>
      <c r="T376" s="170">
        <v>0</v>
      </c>
      <c r="U376" s="170">
        <v>6.9521348917665594E-5</v>
      </c>
      <c r="V376" s="170">
        <v>0</v>
      </c>
      <c r="X376" s="170">
        <f t="shared" si="85"/>
        <v>0.02</v>
      </c>
      <c r="Y376" s="170" t="str">
        <f t="shared" si="86"/>
        <v>NC</v>
      </c>
      <c r="Z376" s="170">
        <f t="shared" si="87"/>
        <v>1.1599999999999999</v>
      </c>
      <c r="AA376" s="170">
        <f t="shared" si="88"/>
        <v>0.08</v>
      </c>
      <c r="AB376" s="170">
        <f t="shared" si="89"/>
        <v>0.1</v>
      </c>
      <c r="AC376" s="170">
        <f t="shared" si="90"/>
        <v>0.01</v>
      </c>
      <c r="AD376" s="170" t="str">
        <f t="shared" si="91"/>
        <v>NC</v>
      </c>
      <c r="AE376" s="170" t="str">
        <f t="shared" si="92"/>
        <v>NC</v>
      </c>
      <c r="AF376" s="170">
        <f t="shared" si="93"/>
        <v>0.92</v>
      </c>
      <c r="AG376" s="170">
        <f t="shared" si="94"/>
        <v>0.04</v>
      </c>
      <c r="AH376" s="170" t="str">
        <f t="shared" si="95"/>
        <v>NC</v>
      </c>
      <c r="AI376" s="170" t="str">
        <f t="shared" si="96"/>
        <v>NC</v>
      </c>
      <c r="AJ376" s="170">
        <f t="shared" si="97"/>
        <v>1.1599999999999999</v>
      </c>
      <c r="AK376" s="170">
        <f t="shared" si="98"/>
        <v>0.16</v>
      </c>
      <c r="AL376" s="170" t="str">
        <f t="shared" si="99"/>
        <v>NC</v>
      </c>
      <c r="AM376" s="170">
        <f t="shared" si="100"/>
        <v>0.01</v>
      </c>
      <c r="AN376" s="170" t="str">
        <f t="shared" si="101"/>
        <v>NC</v>
      </c>
    </row>
    <row r="377" spans="1:40" ht="26" x14ac:dyDescent="0.3">
      <c r="A377" s="846">
        <v>613</v>
      </c>
      <c r="B377" s="851" t="s">
        <v>923</v>
      </c>
      <c r="C377" s="851" t="s">
        <v>1275</v>
      </c>
      <c r="D377" s="846" t="s">
        <v>3599</v>
      </c>
      <c r="E377" s="873" t="s">
        <v>925</v>
      </c>
      <c r="F377" s="880">
        <v>1.5692760754824184</v>
      </c>
      <c r="G377" s="880">
        <v>2.9989268159188679E-3</v>
      </c>
      <c r="H377" s="880">
        <v>0.95832477189093601</v>
      </c>
      <c r="I377" s="880">
        <v>1.3645507594705715</v>
      </c>
      <c r="J377" s="880">
        <v>0.47908707986111237</v>
      </c>
      <c r="K377" s="880">
        <v>1.913259921435144E-2</v>
      </c>
      <c r="L377" s="880">
        <v>0.10892893217721863</v>
      </c>
      <c r="M377" s="880">
        <v>9.4236486792877178E-3</v>
      </c>
      <c r="N377" s="880">
        <v>0</v>
      </c>
      <c r="O377" s="880">
        <v>0.22019273303313078</v>
      </c>
      <c r="P377" s="880">
        <v>0</v>
      </c>
      <c r="Q377" s="880">
        <v>0.7801764657108885</v>
      </c>
      <c r="R377" s="880">
        <v>14.217641083732572</v>
      </c>
      <c r="S377" s="880">
        <v>18.745083250009465</v>
      </c>
      <c r="T377" s="880">
        <v>1.5867761298097257E-3</v>
      </c>
      <c r="U377" s="880">
        <v>5.5364478825889678E-2</v>
      </c>
      <c r="V377" s="880">
        <v>20.144810819355545</v>
      </c>
      <c r="X377" s="880">
        <f t="shared" si="85"/>
        <v>1.57</v>
      </c>
      <c r="Y377" s="880">
        <f t="shared" si="86"/>
        <v>0.01</v>
      </c>
      <c r="Z377" s="880">
        <f t="shared" si="87"/>
        <v>0.96</v>
      </c>
      <c r="AA377" s="880">
        <f t="shared" si="88"/>
        <v>1.36</v>
      </c>
      <c r="AB377" s="880">
        <f t="shared" si="89"/>
        <v>0.48</v>
      </c>
      <c r="AC377" s="880">
        <f t="shared" si="90"/>
        <v>0.02</v>
      </c>
      <c r="AD377" s="880">
        <f t="shared" si="91"/>
        <v>0.11</v>
      </c>
      <c r="AE377" s="880">
        <f t="shared" si="92"/>
        <v>0.01</v>
      </c>
      <c r="AF377" s="880" t="str">
        <f t="shared" si="93"/>
        <v>NC</v>
      </c>
      <c r="AG377" s="880">
        <f t="shared" si="94"/>
        <v>0.22</v>
      </c>
      <c r="AH377" s="880" t="str">
        <f t="shared" si="95"/>
        <v>NC</v>
      </c>
      <c r="AI377" s="880">
        <f t="shared" si="96"/>
        <v>0.78</v>
      </c>
      <c r="AJ377" s="880">
        <f t="shared" si="97"/>
        <v>14.22</v>
      </c>
      <c r="AK377" s="880">
        <f t="shared" si="98"/>
        <v>18.75</v>
      </c>
      <c r="AL377" s="880">
        <f t="shared" si="99"/>
        <v>0.01</v>
      </c>
      <c r="AM377" s="880">
        <f t="shared" si="100"/>
        <v>0.06</v>
      </c>
      <c r="AN377" s="880">
        <f t="shared" si="101"/>
        <v>20.14</v>
      </c>
    </row>
    <row r="378" spans="1:40" ht="26" x14ac:dyDescent="0.3">
      <c r="A378" s="145">
        <v>617</v>
      </c>
      <c r="B378" s="146" t="s">
        <v>923</v>
      </c>
      <c r="C378" s="146" t="s">
        <v>465</v>
      </c>
      <c r="D378" s="145" t="s">
        <v>948</v>
      </c>
      <c r="E378" s="150" t="s">
        <v>925</v>
      </c>
      <c r="F378" s="151">
        <v>59.735741062419983</v>
      </c>
      <c r="G378" s="151">
        <v>316.13700144547988</v>
      </c>
      <c r="H378" s="151">
        <v>9.7797064908330391</v>
      </c>
      <c r="I378" s="151">
        <v>60.261125695143207</v>
      </c>
      <c r="J378" s="151">
        <v>54.118447290047413</v>
      </c>
      <c r="K378" s="151">
        <v>119.8211395709659</v>
      </c>
      <c r="L378" s="151">
        <v>225.03100168974419</v>
      </c>
      <c r="M378" s="151">
        <v>234.23786937432357</v>
      </c>
      <c r="N378" s="151">
        <v>71.478695950070815</v>
      </c>
      <c r="O378" s="151">
        <v>177.54873497142916</v>
      </c>
      <c r="P378" s="151">
        <v>234.55053906600321</v>
      </c>
      <c r="Q378" s="151">
        <v>37.709773375397283</v>
      </c>
      <c r="R378" s="151">
        <v>23.962765190645552</v>
      </c>
      <c r="S378" s="151">
        <v>13.555704270755465</v>
      </c>
      <c r="T378" s="151">
        <v>213.41422179646037</v>
      </c>
      <c r="U378" s="151">
        <v>104.34529873961672</v>
      </c>
      <c r="V378" s="151">
        <v>8.5618978452569561</v>
      </c>
      <c r="X378" s="151">
        <f t="shared" si="85"/>
        <v>59.74</v>
      </c>
      <c r="Y378" s="151">
        <f t="shared" si="86"/>
        <v>316.14</v>
      </c>
      <c r="Z378" s="151">
        <f t="shared" si="87"/>
        <v>9.7799999999999994</v>
      </c>
      <c r="AA378" s="151">
        <f t="shared" si="88"/>
        <v>60.26</v>
      </c>
      <c r="AB378" s="151">
        <f t="shared" si="89"/>
        <v>54.12</v>
      </c>
      <c r="AC378" s="151">
        <f t="shared" si="90"/>
        <v>119.82</v>
      </c>
      <c r="AD378" s="151">
        <f t="shared" si="91"/>
        <v>225.03</v>
      </c>
      <c r="AE378" s="151">
        <f t="shared" si="92"/>
        <v>234.24</v>
      </c>
      <c r="AF378" s="151">
        <f t="shared" si="93"/>
        <v>71.48</v>
      </c>
      <c r="AG378" s="151">
        <f t="shared" si="94"/>
        <v>177.55</v>
      </c>
      <c r="AH378" s="151">
        <f t="shared" si="95"/>
        <v>234.55</v>
      </c>
      <c r="AI378" s="151">
        <f t="shared" si="96"/>
        <v>37.71</v>
      </c>
      <c r="AJ378" s="151">
        <f t="shared" si="97"/>
        <v>23.96</v>
      </c>
      <c r="AK378" s="151">
        <f t="shared" si="98"/>
        <v>13.56</v>
      </c>
      <c r="AL378" s="151">
        <f t="shared" si="99"/>
        <v>213.41</v>
      </c>
      <c r="AM378" s="151">
        <f t="shared" si="100"/>
        <v>104.35</v>
      </c>
      <c r="AN378" s="151">
        <f t="shared" si="101"/>
        <v>8.56</v>
      </c>
    </row>
    <row r="379" spans="1:40" ht="26" x14ac:dyDescent="0.3">
      <c r="A379" s="145">
        <v>618</v>
      </c>
      <c r="B379" s="146" t="s">
        <v>923</v>
      </c>
      <c r="C379" s="146" t="s">
        <v>465</v>
      </c>
      <c r="D379" s="145" t="s">
        <v>1384</v>
      </c>
      <c r="E379" s="150" t="s">
        <v>925</v>
      </c>
      <c r="F379" s="151">
        <v>59.600852295949217</v>
      </c>
      <c r="G379" s="151">
        <v>316.10393618822121</v>
      </c>
      <c r="H379" s="151">
        <v>9.7712527304210752</v>
      </c>
      <c r="I379" s="151">
        <v>59.591543418604793</v>
      </c>
      <c r="J379" s="151">
        <v>54.118439756015434</v>
      </c>
      <c r="K379" s="151">
        <v>119.82073314750062</v>
      </c>
      <c r="L379" s="151">
        <v>225.03100168974419</v>
      </c>
      <c r="M379" s="151">
        <v>226.34709750772424</v>
      </c>
      <c r="N379" s="151">
        <v>71.264204410110551</v>
      </c>
      <c r="O379" s="151">
        <v>173.35904272390928</v>
      </c>
      <c r="P379" s="151">
        <v>234.55053906600321</v>
      </c>
      <c r="Q379" s="151">
        <v>37.709773375397283</v>
      </c>
      <c r="R379" s="151">
        <v>23.962708355522157</v>
      </c>
      <c r="S379" s="151">
        <v>13.538058223746535</v>
      </c>
      <c r="T379" s="151">
        <v>213.41422179646037</v>
      </c>
      <c r="U379" s="151">
        <v>104.34529873961672</v>
      </c>
      <c r="V379" s="151">
        <v>8.5618978452569561</v>
      </c>
      <c r="X379" s="151">
        <f t="shared" si="85"/>
        <v>59.6</v>
      </c>
      <c r="Y379" s="151">
        <f t="shared" si="86"/>
        <v>316.10000000000002</v>
      </c>
      <c r="Z379" s="151">
        <f t="shared" si="87"/>
        <v>9.77</v>
      </c>
      <c r="AA379" s="151">
        <f t="shared" si="88"/>
        <v>59.59</v>
      </c>
      <c r="AB379" s="151">
        <f t="shared" si="89"/>
        <v>54.12</v>
      </c>
      <c r="AC379" s="151">
        <f t="shared" si="90"/>
        <v>119.82</v>
      </c>
      <c r="AD379" s="151">
        <f t="shared" si="91"/>
        <v>225.03</v>
      </c>
      <c r="AE379" s="151">
        <f t="shared" si="92"/>
        <v>226.35</v>
      </c>
      <c r="AF379" s="151">
        <f t="shared" si="93"/>
        <v>71.260000000000005</v>
      </c>
      <c r="AG379" s="151">
        <f t="shared" si="94"/>
        <v>173.36</v>
      </c>
      <c r="AH379" s="151">
        <f t="shared" si="95"/>
        <v>234.55</v>
      </c>
      <c r="AI379" s="151">
        <f t="shared" si="96"/>
        <v>37.71</v>
      </c>
      <c r="AJ379" s="151">
        <f t="shared" si="97"/>
        <v>23.96</v>
      </c>
      <c r="AK379" s="151">
        <f t="shared" si="98"/>
        <v>13.54</v>
      </c>
      <c r="AL379" s="151">
        <f t="shared" si="99"/>
        <v>213.41</v>
      </c>
      <c r="AM379" s="151">
        <f t="shared" si="100"/>
        <v>104.35</v>
      </c>
      <c r="AN379" s="151">
        <f t="shared" si="101"/>
        <v>8.56</v>
      </c>
    </row>
    <row r="380" spans="1:40" ht="26" x14ac:dyDescent="0.3">
      <c r="A380" s="145">
        <v>619</v>
      </c>
      <c r="B380" s="146" t="s">
        <v>923</v>
      </c>
      <c r="C380" s="146" t="s">
        <v>465</v>
      </c>
      <c r="D380" s="145" t="s">
        <v>1383</v>
      </c>
      <c r="E380" s="150" t="s">
        <v>925</v>
      </c>
      <c r="F380" s="151">
        <v>59.486203996363436</v>
      </c>
      <c r="G380" s="151">
        <v>314.47296825399701</v>
      </c>
      <c r="H380" s="151">
        <v>9.6894550791792913</v>
      </c>
      <c r="I380" s="151">
        <v>53.340534197463555</v>
      </c>
      <c r="J380" s="151">
        <v>52.785259086189996</v>
      </c>
      <c r="K380" s="151">
        <v>117.70842748540542</v>
      </c>
      <c r="L380" s="151">
        <v>206.74175893056216</v>
      </c>
      <c r="M380" s="151">
        <v>225.91943185146511</v>
      </c>
      <c r="N380" s="151">
        <v>71.045623108289391</v>
      </c>
      <c r="O380" s="151">
        <v>172.15508877815634</v>
      </c>
      <c r="P380" s="151">
        <v>221.86171337789509</v>
      </c>
      <c r="Q380" s="151">
        <v>25.623046039631205</v>
      </c>
      <c r="R380" s="151">
        <v>22.729315878321867</v>
      </c>
      <c r="S380" s="151">
        <v>11.429988242989555</v>
      </c>
      <c r="T380" s="151">
        <v>196.50452653095874</v>
      </c>
      <c r="U380" s="151">
        <v>100.52932384396358</v>
      </c>
      <c r="V380" s="151">
        <v>8.3592643512565523</v>
      </c>
      <c r="X380" s="151">
        <f t="shared" si="85"/>
        <v>59.49</v>
      </c>
      <c r="Y380" s="151">
        <f t="shared" si="86"/>
        <v>314.47000000000003</v>
      </c>
      <c r="Z380" s="151">
        <f t="shared" si="87"/>
        <v>9.69</v>
      </c>
      <c r="AA380" s="151">
        <f t="shared" si="88"/>
        <v>53.34</v>
      </c>
      <c r="AB380" s="151">
        <f t="shared" si="89"/>
        <v>52.79</v>
      </c>
      <c r="AC380" s="151">
        <f t="shared" si="90"/>
        <v>117.71</v>
      </c>
      <c r="AD380" s="151">
        <f t="shared" si="91"/>
        <v>206.74</v>
      </c>
      <c r="AE380" s="151">
        <f t="shared" si="92"/>
        <v>225.92</v>
      </c>
      <c r="AF380" s="151">
        <f t="shared" si="93"/>
        <v>71.05</v>
      </c>
      <c r="AG380" s="151">
        <f t="shared" si="94"/>
        <v>172.16</v>
      </c>
      <c r="AH380" s="151">
        <f t="shared" si="95"/>
        <v>221.86</v>
      </c>
      <c r="AI380" s="151">
        <f t="shared" si="96"/>
        <v>25.62</v>
      </c>
      <c r="AJ380" s="151">
        <f t="shared" si="97"/>
        <v>22.73</v>
      </c>
      <c r="AK380" s="151">
        <f t="shared" si="98"/>
        <v>11.43</v>
      </c>
      <c r="AL380" s="151">
        <f t="shared" si="99"/>
        <v>196.5</v>
      </c>
      <c r="AM380" s="151">
        <f t="shared" si="100"/>
        <v>100.53</v>
      </c>
      <c r="AN380" s="151">
        <f t="shared" si="101"/>
        <v>8.36</v>
      </c>
    </row>
    <row r="381" spans="1:40" ht="26" x14ac:dyDescent="0.3">
      <c r="A381" s="145">
        <v>620</v>
      </c>
      <c r="B381" s="146" t="s">
        <v>923</v>
      </c>
      <c r="C381" s="146" t="s">
        <v>465</v>
      </c>
      <c r="D381" s="145" t="s">
        <v>1386</v>
      </c>
      <c r="E381" s="150" t="s">
        <v>925</v>
      </c>
      <c r="F381" s="151">
        <v>59.490524522076456</v>
      </c>
      <c r="G381" s="151">
        <v>315.67078859689991</v>
      </c>
      <c r="H381" s="151">
        <v>9.3887015869542445</v>
      </c>
      <c r="I381" s="151">
        <v>56.250340526453947</v>
      </c>
      <c r="J381" s="151">
        <v>53.709753538086936</v>
      </c>
      <c r="K381" s="151">
        <v>119.55062718611804</v>
      </c>
      <c r="L381" s="151">
        <v>221.34390767103355</v>
      </c>
      <c r="M381" s="151">
        <v>232.03501326419789</v>
      </c>
      <c r="N381" s="151">
        <v>70.636824557667097</v>
      </c>
      <c r="O381" s="151">
        <v>176.43284845690519</v>
      </c>
      <c r="P381" s="151">
        <v>227.39265767026203</v>
      </c>
      <c r="Q381" s="151">
        <v>37.40878445911018</v>
      </c>
      <c r="R381" s="151">
        <v>23.724869354453375</v>
      </c>
      <c r="S381" s="151">
        <v>12.627556360807903</v>
      </c>
      <c r="T381" s="151">
        <v>211.05980144871938</v>
      </c>
      <c r="U381" s="151">
        <v>101.8859917511859</v>
      </c>
      <c r="V381" s="151">
        <v>8.5253468393022889</v>
      </c>
      <c r="X381" s="151">
        <f t="shared" si="85"/>
        <v>59.49</v>
      </c>
      <c r="Y381" s="151">
        <f t="shared" si="86"/>
        <v>315.67</v>
      </c>
      <c r="Z381" s="151">
        <f t="shared" si="87"/>
        <v>9.39</v>
      </c>
      <c r="AA381" s="151">
        <f t="shared" si="88"/>
        <v>56.25</v>
      </c>
      <c r="AB381" s="151">
        <f t="shared" si="89"/>
        <v>53.71</v>
      </c>
      <c r="AC381" s="151">
        <f t="shared" si="90"/>
        <v>119.55</v>
      </c>
      <c r="AD381" s="151">
        <f t="shared" si="91"/>
        <v>221.34</v>
      </c>
      <c r="AE381" s="151">
        <f t="shared" si="92"/>
        <v>232.04</v>
      </c>
      <c r="AF381" s="151">
        <f t="shared" si="93"/>
        <v>70.64</v>
      </c>
      <c r="AG381" s="151">
        <f t="shared" si="94"/>
        <v>176.43</v>
      </c>
      <c r="AH381" s="151">
        <f t="shared" si="95"/>
        <v>227.39</v>
      </c>
      <c r="AI381" s="151">
        <f t="shared" si="96"/>
        <v>37.409999999999997</v>
      </c>
      <c r="AJ381" s="151">
        <f t="shared" si="97"/>
        <v>23.72</v>
      </c>
      <c r="AK381" s="151">
        <f t="shared" si="98"/>
        <v>12.63</v>
      </c>
      <c r="AL381" s="151">
        <f t="shared" si="99"/>
        <v>211.06</v>
      </c>
      <c r="AM381" s="151">
        <f t="shared" si="100"/>
        <v>101.89</v>
      </c>
      <c r="AN381" s="151">
        <f t="shared" si="101"/>
        <v>8.5299999999999994</v>
      </c>
    </row>
    <row r="382" spans="1:40" ht="26" x14ac:dyDescent="0.3">
      <c r="A382" s="145">
        <v>621</v>
      </c>
      <c r="B382" s="146" t="s">
        <v>923</v>
      </c>
      <c r="C382" s="146" t="s">
        <v>465</v>
      </c>
      <c r="D382" s="145" t="s">
        <v>1392</v>
      </c>
      <c r="E382" s="150" t="s">
        <v>925</v>
      </c>
      <c r="F382" s="151">
        <v>59.696502632281941</v>
      </c>
      <c r="G382" s="151">
        <v>316.13602781794572</v>
      </c>
      <c r="H382" s="151">
        <v>9.7190938890108178</v>
      </c>
      <c r="I382" s="151">
        <v>59.758389481012145</v>
      </c>
      <c r="J382" s="151">
        <v>54.117913224195739</v>
      </c>
      <c r="K382" s="151">
        <v>119.81745888543078</v>
      </c>
      <c r="L382" s="151">
        <v>224.88030105951626</v>
      </c>
      <c r="M382" s="151">
        <v>234.23697730533118</v>
      </c>
      <c r="N382" s="151">
        <v>71.472874925666019</v>
      </c>
      <c r="O382" s="151">
        <v>177.30970949347602</v>
      </c>
      <c r="P382" s="151">
        <v>234.25522869436821</v>
      </c>
      <c r="Q382" s="151">
        <v>37.709773375397283</v>
      </c>
      <c r="R382" s="151">
        <v>23.922792567660963</v>
      </c>
      <c r="S382" s="151">
        <v>13.542863532358133</v>
      </c>
      <c r="T382" s="151">
        <v>212.36339499614593</v>
      </c>
      <c r="U382" s="151">
        <v>104.27353185715705</v>
      </c>
      <c r="V382" s="151">
        <v>8.2694897976196184</v>
      </c>
      <c r="X382" s="151">
        <f t="shared" si="85"/>
        <v>59.7</v>
      </c>
      <c r="Y382" s="151">
        <f t="shared" si="86"/>
        <v>316.14</v>
      </c>
      <c r="Z382" s="151">
        <f t="shared" si="87"/>
        <v>9.7200000000000006</v>
      </c>
      <c r="AA382" s="151">
        <f t="shared" si="88"/>
        <v>59.76</v>
      </c>
      <c r="AB382" s="151">
        <f t="shared" si="89"/>
        <v>54.12</v>
      </c>
      <c r="AC382" s="151">
        <f t="shared" si="90"/>
        <v>119.82</v>
      </c>
      <c r="AD382" s="151">
        <f t="shared" si="91"/>
        <v>224.88</v>
      </c>
      <c r="AE382" s="151">
        <f t="shared" si="92"/>
        <v>234.24</v>
      </c>
      <c r="AF382" s="151">
        <f t="shared" si="93"/>
        <v>71.47</v>
      </c>
      <c r="AG382" s="151">
        <f t="shared" si="94"/>
        <v>177.31</v>
      </c>
      <c r="AH382" s="151">
        <f t="shared" si="95"/>
        <v>234.26</v>
      </c>
      <c r="AI382" s="151">
        <f t="shared" si="96"/>
        <v>37.71</v>
      </c>
      <c r="AJ382" s="151">
        <f t="shared" si="97"/>
        <v>23.92</v>
      </c>
      <c r="AK382" s="151">
        <f t="shared" si="98"/>
        <v>13.54</v>
      </c>
      <c r="AL382" s="151">
        <f t="shared" si="99"/>
        <v>212.36</v>
      </c>
      <c r="AM382" s="151">
        <f t="shared" si="100"/>
        <v>104.27</v>
      </c>
      <c r="AN382" s="151">
        <f t="shared" si="101"/>
        <v>8.27</v>
      </c>
    </row>
    <row r="383" spans="1:40" ht="26" x14ac:dyDescent="0.3">
      <c r="A383" s="145">
        <v>622</v>
      </c>
      <c r="B383" s="146" t="s">
        <v>923</v>
      </c>
      <c r="C383" s="146" t="s">
        <v>465</v>
      </c>
      <c r="D383" s="145" t="s">
        <v>1385</v>
      </c>
      <c r="E383" s="150" t="s">
        <v>925</v>
      </c>
      <c r="F383" s="151">
        <v>59.35131522989267</v>
      </c>
      <c r="G383" s="151">
        <v>314.43990299673834</v>
      </c>
      <c r="H383" s="151">
        <v>9.6810013187673274</v>
      </c>
      <c r="I383" s="151">
        <v>52.670951920925141</v>
      </c>
      <c r="J383" s="151">
        <v>52.785251552158016</v>
      </c>
      <c r="K383" s="151">
        <v>117.70802106194014</v>
      </c>
      <c r="L383" s="151">
        <v>206.74175893056216</v>
      </c>
      <c r="M383" s="151">
        <v>218.02865998486578</v>
      </c>
      <c r="N383" s="151">
        <v>70.831131568329127</v>
      </c>
      <c r="O383" s="151">
        <v>167.96539653063647</v>
      </c>
      <c r="P383" s="151">
        <v>221.86171337789509</v>
      </c>
      <c r="Q383" s="151">
        <v>25.623046039631205</v>
      </c>
      <c r="R383" s="151">
        <v>22.729259043198471</v>
      </c>
      <c r="S383" s="151">
        <v>11.412342195980626</v>
      </c>
      <c r="T383" s="151">
        <v>196.50452653095874</v>
      </c>
      <c r="U383" s="151">
        <v>100.52932384396358</v>
      </c>
      <c r="V383" s="151">
        <v>8.3592643512565523</v>
      </c>
      <c r="X383" s="151">
        <f t="shared" si="85"/>
        <v>59.35</v>
      </c>
      <c r="Y383" s="151">
        <f t="shared" si="86"/>
        <v>314.44</v>
      </c>
      <c r="Z383" s="151">
        <f t="shared" si="87"/>
        <v>9.68</v>
      </c>
      <c r="AA383" s="151">
        <f t="shared" si="88"/>
        <v>52.67</v>
      </c>
      <c r="AB383" s="151">
        <f t="shared" si="89"/>
        <v>52.79</v>
      </c>
      <c r="AC383" s="151">
        <f t="shared" si="90"/>
        <v>117.71</v>
      </c>
      <c r="AD383" s="151">
        <f t="shared" si="91"/>
        <v>206.74</v>
      </c>
      <c r="AE383" s="151">
        <f t="shared" si="92"/>
        <v>218.03</v>
      </c>
      <c r="AF383" s="151">
        <f t="shared" si="93"/>
        <v>70.83</v>
      </c>
      <c r="AG383" s="151">
        <f t="shared" si="94"/>
        <v>167.97</v>
      </c>
      <c r="AH383" s="151">
        <f t="shared" si="95"/>
        <v>221.86</v>
      </c>
      <c r="AI383" s="151">
        <f t="shared" si="96"/>
        <v>25.62</v>
      </c>
      <c r="AJ383" s="151">
        <f t="shared" si="97"/>
        <v>22.73</v>
      </c>
      <c r="AK383" s="151">
        <f t="shared" si="98"/>
        <v>11.41</v>
      </c>
      <c r="AL383" s="151">
        <f t="shared" si="99"/>
        <v>196.5</v>
      </c>
      <c r="AM383" s="151">
        <f t="shared" si="100"/>
        <v>100.53</v>
      </c>
      <c r="AN383" s="151">
        <f t="shared" si="101"/>
        <v>8.36</v>
      </c>
    </row>
    <row r="384" spans="1:40" ht="26" x14ac:dyDescent="0.3">
      <c r="A384" s="145">
        <v>623</v>
      </c>
      <c r="B384" s="146" t="s">
        <v>923</v>
      </c>
      <c r="C384" s="146" t="s">
        <v>465</v>
      </c>
      <c r="D384" s="145" t="s">
        <v>1387</v>
      </c>
      <c r="E384" s="150" t="s">
        <v>925</v>
      </c>
      <c r="F384" s="151">
        <v>59.355635755605689</v>
      </c>
      <c r="G384" s="151">
        <v>315.63772333964124</v>
      </c>
      <c r="H384" s="151">
        <v>9.3802478265422806</v>
      </c>
      <c r="I384" s="151">
        <v>55.580758249915533</v>
      </c>
      <c r="J384" s="151">
        <v>53.709746004054956</v>
      </c>
      <c r="K384" s="151">
        <v>119.55022076265276</v>
      </c>
      <c r="L384" s="151">
        <v>221.34390767103355</v>
      </c>
      <c r="M384" s="151">
        <v>224.14424139759856</v>
      </c>
      <c r="N384" s="151">
        <v>70.422333017706833</v>
      </c>
      <c r="O384" s="151">
        <v>172.24315620938532</v>
      </c>
      <c r="P384" s="151">
        <v>227.39265767026203</v>
      </c>
      <c r="Q384" s="151">
        <v>37.40878445911018</v>
      </c>
      <c r="R384" s="151">
        <v>23.72481251932998</v>
      </c>
      <c r="S384" s="151">
        <v>12.609910313798974</v>
      </c>
      <c r="T384" s="151">
        <v>211.05980144871938</v>
      </c>
      <c r="U384" s="151">
        <v>101.8859917511859</v>
      </c>
      <c r="V384" s="151">
        <v>8.5253468393022889</v>
      </c>
      <c r="X384" s="151">
        <f t="shared" si="85"/>
        <v>59.36</v>
      </c>
      <c r="Y384" s="151">
        <f t="shared" si="86"/>
        <v>315.64</v>
      </c>
      <c r="Z384" s="151">
        <f t="shared" si="87"/>
        <v>9.3800000000000008</v>
      </c>
      <c r="AA384" s="151">
        <f t="shared" si="88"/>
        <v>55.58</v>
      </c>
      <c r="AB384" s="151">
        <f t="shared" si="89"/>
        <v>53.71</v>
      </c>
      <c r="AC384" s="151">
        <f t="shared" si="90"/>
        <v>119.55</v>
      </c>
      <c r="AD384" s="151">
        <f t="shared" si="91"/>
        <v>221.34</v>
      </c>
      <c r="AE384" s="151">
        <f t="shared" si="92"/>
        <v>224.14</v>
      </c>
      <c r="AF384" s="151">
        <f t="shared" si="93"/>
        <v>70.42</v>
      </c>
      <c r="AG384" s="151">
        <f t="shared" si="94"/>
        <v>172.24</v>
      </c>
      <c r="AH384" s="151">
        <f t="shared" si="95"/>
        <v>227.39</v>
      </c>
      <c r="AI384" s="151">
        <f t="shared" si="96"/>
        <v>37.409999999999997</v>
      </c>
      <c r="AJ384" s="151">
        <f t="shared" si="97"/>
        <v>23.72</v>
      </c>
      <c r="AK384" s="151">
        <f t="shared" si="98"/>
        <v>12.61</v>
      </c>
      <c r="AL384" s="151">
        <f t="shared" si="99"/>
        <v>211.06</v>
      </c>
      <c r="AM384" s="151">
        <f t="shared" si="100"/>
        <v>101.89</v>
      </c>
      <c r="AN384" s="151">
        <f t="shared" si="101"/>
        <v>8.5299999999999994</v>
      </c>
    </row>
    <row r="385" spans="1:40" ht="26" x14ac:dyDescent="0.3">
      <c r="A385" s="145">
        <v>624</v>
      </c>
      <c r="B385" s="146" t="s">
        <v>923</v>
      </c>
      <c r="C385" s="146" t="s">
        <v>465</v>
      </c>
      <c r="D385" s="145" t="s">
        <v>1396</v>
      </c>
      <c r="E385" s="150" t="s">
        <v>925</v>
      </c>
      <c r="F385" s="151">
        <v>59.561613865811175</v>
      </c>
      <c r="G385" s="151">
        <v>316.10296256068705</v>
      </c>
      <c r="H385" s="151">
        <v>9.7106401285988539</v>
      </c>
      <c r="I385" s="151">
        <v>59.088807204473731</v>
      </c>
      <c r="J385" s="151">
        <v>54.117905690163759</v>
      </c>
      <c r="K385" s="151">
        <v>119.8170524619655</v>
      </c>
      <c r="L385" s="151">
        <v>224.88030105951626</v>
      </c>
      <c r="M385" s="151">
        <v>226.34620543873186</v>
      </c>
      <c r="N385" s="151">
        <v>71.258383385705756</v>
      </c>
      <c r="O385" s="151">
        <v>173.12001724595615</v>
      </c>
      <c r="P385" s="151">
        <v>234.25522869436821</v>
      </c>
      <c r="Q385" s="151">
        <v>37.709773375397283</v>
      </c>
      <c r="R385" s="151">
        <v>23.922735732537568</v>
      </c>
      <c r="S385" s="151">
        <v>13.525217485349204</v>
      </c>
      <c r="T385" s="151">
        <v>212.36339499614593</v>
      </c>
      <c r="U385" s="151">
        <v>104.27353185715705</v>
      </c>
      <c r="V385" s="151">
        <v>8.2694897976196184</v>
      </c>
      <c r="X385" s="151">
        <f t="shared" si="85"/>
        <v>59.56</v>
      </c>
      <c r="Y385" s="151">
        <f t="shared" si="86"/>
        <v>316.10000000000002</v>
      </c>
      <c r="Z385" s="151">
        <f t="shared" si="87"/>
        <v>9.7100000000000009</v>
      </c>
      <c r="AA385" s="151">
        <f t="shared" si="88"/>
        <v>59.09</v>
      </c>
      <c r="AB385" s="151">
        <f t="shared" si="89"/>
        <v>54.12</v>
      </c>
      <c r="AC385" s="151">
        <f t="shared" si="90"/>
        <v>119.82</v>
      </c>
      <c r="AD385" s="151">
        <f t="shared" si="91"/>
        <v>224.88</v>
      </c>
      <c r="AE385" s="151">
        <f t="shared" si="92"/>
        <v>226.35</v>
      </c>
      <c r="AF385" s="151">
        <f t="shared" si="93"/>
        <v>71.260000000000005</v>
      </c>
      <c r="AG385" s="151">
        <f t="shared" si="94"/>
        <v>173.12</v>
      </c>
      <c r="AH385" s="151">
        <f t="shared" si="95"/>
        <v>234.26</v>
      </c>
      <c r="AI385" s="151">
        <f t="shared" si="96"/>
        <v>37.71</v>
      </c>
      <c r="AJ385" s="151">
        <f t="shared" si="97"/>
        <v>23.92</v>
      </c>
      <c r="AK385" s="151">
        <f t="shared" si="98"/>
        <v>13.53</v>
      </c>
      <c r="AL385" s="151">
        <f t="shared" si="99"/>
        <v>212.36</v>
      </c>
      <c r="AM385" s="151">
        <f t="shared" si="100"/>
        <v>104.27</v>
      </c>
      <c r="AN385" s="151">
        <f t="shared" si="101"/>
        <v>8.27</v>
      </c>
    </row>
    <row r="386" spans="1:40" ht="26" x14ac:dyDescent="0.3">
      <c r="A386" s="145">
        <v>625</v>
      </c>
      <c r="B386" s="146" t="s">
        <v>923</v>
      </c>
      <c r="C386" s="146" t="s">
        <v>465</v>
      </c>
      <c r="D386" s="145" t="s">
        <v>1395</v>
      </c>
      <c r="E386" s="150" t="s">
        <v>925</v>
      </c>
      <c r="F386" s="151">
        <v>59.240987456019909</v>
      </c>
      <c r="G386" s="151">
        <v>314.00675540541704</v>
      </c>
      <c r="H386" s="151">
        <v>9.2984501753004967</v>
      </c>
      <c r="I386" s="151">
        <v>49.329749028774295</v>
      </c>
      <c r="J386" s="151">
        <v>52.376565334229518</v>
      </c>
      <c r="K386" s="151">
        <v>117.43791510055756</v>
      </c>
      <c r="L386" s="151">
        <v>203.05466491185152</v>
      </c>
      <c r="M386" s="151">
        <v>223.71657574133943</v>
      </c>
      <c r="N386" s="151">
        <v>70.203751715885673</v>
      </c>
      <c r="O386" s="151">
        <v>171.03920226363238</v>
      </c>
      <c r="P386" s="151">
        <v>214.7038319821539</v>
      </c>
      <c r="Q386" s="151">
        <v>25.322057123344106</v>
      </c>
      <c r="R386" s="151">
        <v>22.49142004212969</v>
      </c>
      <c r="S386" s="151">
        <v>10.501840333041994</v>
      </c>
      <c r="T386" s="151">
        <v>194.15010618321776</v>
      </c>
      <c r="U386" s="151">
        <v>98.070016855532756</v>
      </c>
      <c r="V386" s="151">
        <v>8.3227133453018851</v>
      </c>
      <c r="X386" s="151">
        <f t="shared" si="85"/>
        <v>59.24</v>
      </c>
      <c r="Y386" s="151">
        <f t="shared" si="86"/>
        <v>314.01</v>
      </c>
      <c r="Z386" s="151">
        <f t="shared" si="87"/>
        <v>9.3000000000000007</v>
      </c>
      <c r="AA386" s="151">
        <f t="shared" si="88"/>
        <v>49.33</v>
      </c>
      <c r="AB386" s="151">
        <f t="shared" si="89"/>
        <v>52.38</v>
      </c>
      <c r="AC386" s="151">
        <f t="shared" si="90"/>
        <v>117.44</v>
      </c>
      <c r="AD386" s="151">
        <f t="shared" si="91"/>
        <v>203.05</v>
      </c>
      <c r="AE386" s="151">
        <f t="shared" si="92"/>
        <v>223.72</v>
      </c>
      <c r="AF386" s="151">
        <f t="shared" si="93"/>
        <v>70.2</v>
      </c>
      <c r="AG386" s="151">
        <f t="shared" si="94"/>
        <v>171.04</v>
      </c>
      <c r="AH386" s="151">
        <f t="shared" si="95"/>
        <v>214.7</v>
      </c>
      <c r="AI386" s="151">
        <f t="shared" si="96"/>
        <v>25.32</v>
      </c>
      <c r="AJ386" s="151">
        <f t="shared" si="97"/>
        <v>22.49</v>
      </c>
      <c r="AK386" s="151">
        <f t="shared" si="98"/>
        <v>10.5</v>
      </c>
      <c r="AL386" s="151">
        <f t="shared" si="99"/>
        <v>194.15</v>
      </c>
      <c r="AM386" s="151">
        <f t="shared" si="100"/>
        <v>98.07</v>
      </c>
      <c r="AN386" s="151">
        <f t="shared" si="101"/>
        <v>8.32</v>
      </c>
    </row>
    <row r="387" spans="1:40" ht="26" x14ac:dyDescent="0.3">
      <c r="A387" s="145">
        <v>626</v>
      </c>
      <c r="B387" s="146" t="s">
        <v>923</v>
      </c>
      <c r="C387" s="146" t="s">
        <v>465</v>
      </c>
      <c r="D387" s="145" t="s">
        <v>1389</v>
      </c>
      <c r="E387" s="150" t="s">
        <v>925</v>
      </c>
      <c r="F387" s="151">
        <v>59.451286091938414</v>
      </c>
      <c r="G387" s="151">
        <v>315.66981496936575</v>
      </c>
      <c r="H387" s="151">
        <v>9.3280889851320232</v>
      </c>
      <c r="I387" s="151">
        <v>55.747604312322885</v>
      </c>
      <c r="J387" s="151">
        <v>53.709219472235262</v>
      </c>
      <c r="K387" s="151">
        <v>119.54694650058292</v>
      </c>
      <c r="L387" s="151">
        <v>221.19320704080562</v>
      </c>
      <c r="M387" s="151">
        <v>232.0341211952055</v>
      </c>
      <c r="N387" s="151">
        <v>70.631003533262302</v>
      </c>
      <c r="O387" s="151">
        <v>176.19382297895206</v>
      </c>
      <c r="P387" s="151">
        <v>227.09734729862703</v>
      </c>
      <c r="Q387" s="151">
        <v>37.40878445911018</v>
      </c>
      <c r="R387" s="151">
        <v>23.684896731468786</v>
      </c>
      <c r="S387" s="151">
        <v>12.614715622410571</v>
      </c>
      <c r="T387" s="151">
        <v>210.00897464840494</v>
      </c>
      <c r="U387" s="151">
        <v>101.81422486872623</v>
      </c>
      <c r="V387" s="151">
        <v>8.2329387916649512</v>
      </c>
      <c r="X387" s="151">
        <f t="shared" si="85"/>
        <v>59.45</v>
      </c>
      <c r="Y387" s="151">
        <f t="shared" si="86"/>
        <v>315.67</v>
      </c>
      <c r="Z387" s="151">
        <f t="shared" si="87"/>
        <v>9.33</v>
      </c>
      <c r="AA387" s="151">
        <f t="shared" si="88"/>
        <v>55.75</v>
      </c>
      <c r="AB387" s="151">
        <f t="shared" si="89"/>
        <v>53.71</v>
      </c>
      <c r="AC387" s="151">
        <f t="shared" si="90"/>
        <v>119.55</v>
      </c>
      <c r="AD387" s="151">
        <f t="shared" si="91"/>
        <v>221.19</v>
      </c>
      <c r="AE387" s="151">
        <f t="shared" si="92"/>
        <v>232.03</v>
      </c>
      <c r="AF387" s="151">
        <f t="shared" si="93"/>
        <v>70.63</v>
      </c>
      <c r="AG387" s="151">
        <f t="shared" si="94"/>
        <v>176.19</v>
      </c>
      <c r="AH387" s="151">
        <f t="shared" si="95"/>
        <v>227.1</v>
      </c>
      <c r="AI387" s="151">
        <f t="shared" si="96"/>
        <v>37.409999999999997</v>
      </c>
      <c r="AJ387" s="151">
        <f t="shared" si="97"/>
        <v>23.68</v>
      </c>
      <c r="AK387" s="151">
        <f t="shared" si="98"/>
        <v>12.61</v>
      </c>
      <c r="AL387" s="151">
        <f t="shared" si="99"/>
        <v>210.01</v>
      </c>
      <c r="AM387" s="151">
        <f t="shared" si="100"/>
        <v>101.81</v>
      </c>
      <c r="AN387" s="151">
        <f t="shared" si="101"/>
        <v>8.23</v>
      </c>
    </row>
    <row r="388" spans="1:40" ht="26" x14ac:dyDescent="0.3">
      <c r="A388" s="145">
        <v>627</v>
      </c>
      <c r="B388" s="146" t="s">
        <v>923</v>
      </c>
      <c r="C388" s="146" t="s">
        <v>465</v>
      </c>
      <c r="D388" s="145" t="s">
        <v>1391</v>
      </c>
      <c r="E388" s="150" t="s">
        <v>925</v>
      </c>
      <c r="F388" s="151">
        <v>59.446965566225394</v>
      </c>
      <c r="G388" s="151">
        <v>314.47199462646284</v>
      </c>
      <c r="H388" s="151">
        <v>9.62884247735707</v>
      </c>
      <c r="I388" s="151">
        <v>52.837797983332493</v>
      </c>
      <c r="J388" s="151">
        <v>52.784725020338321</v>
      </c>
      <c r="K388" s="151">
        <v>117.70474679987031</v>
      </c>
      <c r="L388" s="151">
        <v>206.59105830033423</v>
      </c>
      <c r="M388" s="151">
        <v>225.91853978247272</v>
      </c>
      <c r="N388" s="151">
        <v>71.039802083884595</v>
      </c>
      <c r="O388" s="151">
        <v>171.91606330020321</v>
      </c>
      <c r="P388" s="151">
        <v>221.56640300626009</v>
      </c>
      <c r="Q388" s="151">
        <v>25.623046039631205</v>
      </c>
      <c r="R388" s="151">
        <v>22.689343255337278</v>
      </c>
      <c r="S388" s="151">
        <v>11.417147504592224</v>
      </c>
      <c r="T388" s="151">
        <v>195.4536997306443</v>
      </c>
      <c r="U388" s="151">
        <v>100.45755696150391</v>
      </c>
      <c r="V388" s="151">
        <v>8.0668563036192147</v>
      </c>
      <c r="X388" s="151">
        <f t="shared" si="85"/>
        <v>59.45</v>
      </c>
      <c r="Y388" s="151">
        <f t="shared" si="86"/>
        <v>314.47000000000003</v>
      </c>
      <c r="Z388" s="151">
        <f t="shared" si="87"/>
        <v>9.6300000000000008</v>
      </c>
      <c r="AA388" s="151">
        <f t="shared" si="88"/>
        <v>52.84</v>
      </c>
      <c r="AB388" s="151">
        <f t="shared" si="89"/>
        <v>52.78</v>
      </c>
      <c r="AC388" s="151">
        <f t="shared" si="90"/>
        <v>117.7</v>
      </c>
      <c r="AD388" s="151">
        <f t="shared" si="91"/>
        <v>206.59</v>
      </c>
      <c r="AE388" s="151">
        <f t="shared" si="92"/>
        <v>225.92</v>
      </c>
      <c r="AF388" s="151">
        <f t="shared" si="93"/>
        <v>71.040000000000006</v>
      </c>
      <c r="AG388" s="151">
        <f t="shared" si="94"/>
        <v>171.92</v>
      </c>
      <c r="AH388" s="151">
        <f t="shared" si="95"/>
        <v>221.57</v>
      </c>
      <c r="AI388" s="151">
        <f t="shared" si="96"/>
        <v>25.62</v>
      </c>
      <c r="AJ388" s="151">
        <f t="shared" si="97"/>
        <v>22.69</v>
      </c>
      <c r="AK388" s="151">
        <f t="shared" si="98"/>
        <v>11.42</v>
      </c>
      <c r="AL388" s="151">
        <f t="shared" si="99"/>
        <v>195.45</v>
      </c>
      <c r="AM388" s="151">
        <f t="shared" si="100"/>
        <v>100.46</v>
      </c>
      <c r="AN388" s="151">
        <f t="shared" si="101"/>
        <v>8.07</v>
      </c>
    </row>
    <row r="389" spans="1:40" ht="26" x14ac:dyDescent="0.3">
      <c r="A389" s="145">
        <v>628</v>
      </c>
      <c r="B389" s="146" t="s">
        <v>923</v>
      </c>
      <c r="C389" s="146" t="s">
        <v>465</v>
      </c>
      <c r="D389" s="145" t="s">
        <v>1388</v>
      </c>
      <c r="E389" s="150" t="s">
        <v>925</v>
      </c>
      <c r="F389" s="151">
        <v>59.201749025881867</v>
      </c>
      <c r="G389" s="151">
        <v>314.00578177788287</v>
      </c>
      <c r="H389" s="151">
        <v>9.2378375734782754</v>
      </c>
      <c r="I389" s="151">
        <v>48.827012814643233</v>
      </c>
      <c r="J389" s="151">
        <v>52.376031268377844</v>
      </c>
      <c r="K389" s="151">
        <v>117.43423441502244</v>
      </c>
      <c r="L389" s="151">
        <v>202.90396428162359</v>
      </c>
      <c r="M389" s="151">
        <v>223.71568367234704</v>
      </c>
      <c r="N389" s="151">
        <v>70.197930691480877</v>
      </c>
      <c r="O389" s="151">
        <v>170.80017678567924</v>
      </c>
      <c r="P389" s="151">
        <v>214.4085216105189</v>
      </c>
      <c r="Q389" s="151">
        <v>25.322057123344106</v>
      </c>
      <c r="R389" s="151">
        <v>22.451447419145101</v>
      </c>
      <c r="S389" s="151">
        <v>10.488999594644662</v>
      </c>
      <c r="T389" s="151">
        <v>193.09927938290332</v>
      </c>
      <c r="U389" s="151">
        <v>97.998249973073086</v>
      </c>
      <c r="V389" s="151">
        <v>8.0303052976645475</v>
      </c>
      <c r="X389" s="151">
        <f t="shared" si="85"/>
        <v>59.2</v>
      </c>
      <c r="Y389" s="151">
        <f t="shared" si="86"/>
        <v>314.01</v>
      </c>
      <c r="Z389" s="151">
        <f t="shared" si="87"/>
        <v>9.24</v>
      </c>
      <c r="AA389" s="151">
        <f t="shared" si="88"/>
        <v>48.83</v>
      </c>
      <c r="AB389" s="151">
        <f t="shared" si="89"/>
        <v>52.38</v>
      </c>
      <c r="AC389" s="151">
        <f t="shared" si="90"/>
        <v>117.43</v>
      </c>
      <c r="AD389" s="151">
        <f t="shared" si="91"/>
        <v>202.9</v>
      </c>
      <c r="AE389" s="151">
        <f t="shared" si="92"/>
        <v>223.72</v>
      </c>
      <c r="AF389" s="151">
        <f t="shared" si="93"/>
        <v>70.2</v>
      </c>
      <c r="AG389" s="151">
        <f t="shared" si="94"/>
        <v>170.8</v>
      </c>
      <c r="AH389" s="151">
        <f t="shared" si="95"/>
        <v>214.41</v>
      </c>
      <c r="AI389" s="151">
        <f t="shared" si="96"/>
        <v>25.32</v>
      </c>
      <c r="AJ389" s="151">
        <f t="shared" si="97"/>
        <v>22.45</v>
      </c>
      <c r="AK389" s="151">
        <f t="shared" si="98"/>
        <v>10.49</v>
      </c>
      <c r="AL389" s="151">
        <f t="shared" si="99"/>
        <v>193.1</v>
      </c>
      <c r="AM389" s="151">
        <f t="shared" si="100"/>
        <v>98</v>
      </c>
      <c r="AN389" s="151">
        <f t="shared" si="101"/>
        <v>8.0299999999999994</v>
      </c>
    </row>
    <row r="390" spans="1:40" ht="26" x14ac:dyDescent="0.3">
      <c r="A390" s="145">
        <v>629</v>
      </c>
      <c r="B390" s="146" t="s">
        <v>923</v>
      </c>
      <c r="C390" s="146" t="s">
        <v>465</v>
      </c>
      <c r="D390" s="145" t="s">
        <v>1390</v>
      </c>
      <c r="E390" s="150" t="s">
        <v>925</v>
      </c>
      <c r="F390" s="151">
        <v>59.316397325467648</v>
      </c>
      <c r="G390" s="151">
        <v>315.63674971210708</v>
      </c>
      <c r="H390" s="151">
        <v>9.3196352247200593</v>
      </c>
      <c r="I390" s="151">
        <v>55.078022035784471</v>
      </c>
      <c r="J390" s="151">
        <v>53.709211938203282</v>
      </c>
      <c r="K390" s="151">
        <v>119.54654007711764</v>
      </c>
      <c r="L390" s="151">
        <v>221.19320704080562</v>
      </c>
      <c r="M390" s="151">
        <v>224.14334932860618</v>
      </c>
      <c r="N390" s="151">
        <v>70.416511993302038</v>
      </c>
      <c r="O390" s="151">
        <v>172.00413073143218</v>
      </c>
      <c r="P390" s="151">
        <v>227.09734729862703</v>
      </c>
      <c r="Q390" s="151">
        <v>37.40878445911018</v>
      </c>
      <c r="R390" s="151">
        <v>23.684839896345391</v>
      </c>
      <c r="S390" s="151">
        <v>12.597069575401642</v>
      </c>
      <c r="T390" s="151">
        <v>210.00897464840494</v>
      </c>
      <c r="U390" s="151">
        <v>101.81422486872623</v>
      </c>
      <c r="V390" s="151">
        <v>8.2329387916649512</v>
      </c>
      <c r="X390" s="151">
        <f t="shared" ref="X390:X453" si="102">IF(F390="-","-",IF(F390="NC","NC",IF(F390=0,"NC",IF(F390&lt;0.01,0.01,ROUND(F390,2)))))</f>
        <v>59.32</v>
      </c>
      <c r="Y390" s="151">
        <f t="shared" ref="Y390:Y453" si="103">IF(G390="-","-",IF(G390="NC","NC",IF(G390=0,"NC",IF(G390&lt;0.01,0.01,ROUND(G390,2)))))</f>
        <v>315.64</v>
      </c>
      <c r="Z390" s="151">
        <f t="shared" ref="Z390:Z453" si="104">IF(H390="-","-",IF(H390="NC","NC",IF(H390=0,"NC",IF(H390&lt;0.01,0.01,ROUND(H390,2)))))</f>
        <v>9.32</v>
      </c>
      <c r="AA390" s="151">
        <f t="shared" ref="AA390:AA453" si="105">IF(I390="-","-",IF(I390="NC","NC",IF(I390=0,"NC",IF(I390&lt;0.01,0.01,ROUND(I390,2)))))</f>
        <v>55.08</v>
      </c>
      <c r="AB390" s="151">
        <f t="shared" ref="AB390:AB453" si="106">IF(J390="-","-",IF(J390="NC","NC",IF(J390=0,"NC",IF(J390&lt;0.01,0.01,ROUND(J390,2)))))</f>
        <v>53.71</v>
      </c>
      <c r="AC390" s="151">
        <f t="shared" ref="AC390:AC453" si="107">IF(K390="-","-",IF(K390="NC","NC",IF(K390=0,"NC",IF(K390&lt;0.01,0.01,ROUND(K390,2)))))</f>
        <v>119.55</v>
      </c>
      <c r="AD390" s="151">
        <f t="shared" ref="AD390:AD453" si="108">IF(L390="-","-",IF(L390="NC","NC",IF(L390=0,"NC",IF(L390&lt;0.01,0.01,ROUND(L390,2)))))</f>
        <v>221.19</v>
      </c>
      <c r="AE390" s="151">
        <f t="shared" ref="AE390:AE453" si="109">IF(M390="-","-",IF(M390="NC","NC",IF(M390=0,"NC",IF(M390&lt;0.01,0.01,ROUND(M390,2)))))</f>
        <v>224.14</v>
      </c>
      <c r="AF390" s="151">
        <f t="shared" ref="AF390:AF453" si="110">IF(N390="-","-",IF(N390="NC","NC",IF(N390=0,"NC",IF(N390&lt;0.01,0.01,ROUND(N390,2)))))</f>
        <v>70.42</v>
      </c>
      <c r="AG390" s="151">
        <f t="shared" ref="AG390:AG453" si="111">IF(O390="-","-",IF(O390="NC","NC",IF(O390=0,"NC",IF(O390&lt;0.01,0.01,ROUND(O390,2)))))</f>
        <v>172</v>
      </c>
      <c r="AH390" s="151">
        <f t="shared" ref="AH390:AH453" si="112">IF(P390="-","-",IF(P390="NC","NC",IF(P390=0,"NC",IF(P390&lt;0.01,0.01,ROUND(P390,2)))))</f>
        <v>227.1</v>
      </c>
      <c r="AI390" s="151">
        <f t="shared" ref="AI390:AI453" si="113">IF(Q390="-","-",IF(Q390="NC","NC",IF(Q390=0,"NC",IF(Q390&lt;0.01,0.01,ROUND(Q390,2)))))</f>
        <v>37.409999999999997</v>
      </c>
      <c r="AJ390" s="151">
        <f t="shared" ref="AJ390:AJ453" si="114">IF(R390="-","-",IF(R390="NC","NC",IF(R390=0,"NC",IF(R390&lt;0.01,0.01,ROUND(R390,2)))))</f>
        <v>23.68</v>
      </c>
      <c r="AK390" s="151">
        <f t="shared" ref="AK390:AK453" si="115">IF(S390="-","-",IF(S390="NC","NC",IF(S390=0,"NC",IF(S390&lt;0.01,0.01,ROUND(S390,2)))))</f>
        <v>12.6</v>
      </c>
      <c r="AL390" s="151">
        <f t="shared" ref="AL390:AL453" si="116">IF(T390="-","-",IF(T390="NC","NC",IF(T390=0,"NC",IF(T390&lt;0.01,0.01,ROUND(T390,2)))))</f>
        <v>210.01</v>
      </c>
      <c r="AM390" s="151">
        <f t="shared" ref="AM390:AM453" si="117">IF(U390="-","-",IF(U390="NC","NC",IF(U390=0,"NC",IF(U390&lt;0.01,0.01,ROUND(U390,2)))))</f>
        <v>101.81</v>
      </c>
      <c r="AN390" s="151">
        <f t="shared" ref="AN390:AN453" si="118">IF(V390="-","-",IF(V390="NC","NC",IF(V390=0,"NC",IF(V390&lt;0.01,0.01,ROUND(V390,2)))))</f>
        <v>8.23</v>
      </c>
    </row>
    <row r="391" spans="1:40" ht="26" x14ac:dyDescent="0.3">
      <c r="A391" s="145">
        <v>630</v>
      </c>
      <c r="B391" s="146" t="s">
        <v>923</v>
      </c>
      <c r="C391" s="146" t="s">
        <v>465</v>
      </c>
      <c r="D391" s="145" t="s">
        <v>1393</v>
      </c>
      <c r="E391" s="150" t="s">
        <v>925</v>
      </c>
      <c r="F391" s="151">
        <v>59.312076799754628</v>
      </c>
      <c r="G391" s="151">
        <v>314.43892936920417</v>
      </c>
      <c r="H391" s="151">
        <v>9.6203887169451061</v>
      </c>
      <c r="I391" s="151">
        <v>52.168215706794079</v>
      </c>
      <c r="J391" s="151">
        <v>52.784717486306342</v>
      </c>
      <c r="K391" s="151">
        <v>117.70434037640503</v>
      </c>
      <c r="L391" s="151">
        <v>206.59105830033423</v>
      </c>
      <c r="M391" s="151">
        <v>218.0277679158734</v>
      </c>
      <c r="N391" s="151">
        <v>70.825310543924331</v>
      </c>
      <c r="O391" s="151">
        <v>167.72637105268333</v>
      </c>
      <c r="P391" s="151">
        <v>221.56640300626009</v>
      </c>
      <c r="Q391" s="151">
        <v>25.623046039631205</v>
      </c>
      <c r="R391" s="151">
        <v>22.689286420213882</v>
      </c>
      <c r="S391" s="151">
        <v>11.399501457583295</v>
      </c>
      <c r="T391" s="151">
        <v>195.4536997306443</v>
      </c>
      <c r="U391" s="151">
        <v>100.45755696150391</v>
      </c>
      <c r="V391" s="151">
        <v>8.0668563036192147</v>
      </c>
      <c r="X391" s="151">
        <f t="shared" si="102"/>
        <v>59.31</v>
      </c>
      <c r="Y391" s="151">
        <f t="shared" si="103"/>
        <v>314.44</v>
      </c>
      <c r="Z391" s="151">
        <f t="shared" si="104"/>
        <v>9.6199999999999992</v>
      </c>
      <c r="AA391" s="151">
        <f t="shared" si="105"/>
        <v>52.17</v>
      </c>
      <c r="AB391" s="151">
        <f t="shared" si="106"/>
        <v>52.78</v>
      </c>
      <c r="AC391" s="151">
        <f t="shared" si="107"/>
        <v>117.7</v>
      </c>
      <c r="AD391" s="151">
        <f t="shared" si="108"/>
        <v>206.59</v>
      </c>
      <c r="AE391" s="151">
        <f t="shared" si="109"/>
        <v>218.03</v>
      </c>
      <c r="AF391" s="151">
        <f t="shared" si="110"/>
        <v>70.83</v>
      </c>
      <c r="AG391" s="151">
        <f t="shared" si="111"/>
        <v>167.73</v>
      </c>
      <c r="AH391" s="151">
        <f t="shared" si="112"/>
        <v>221.57</v>
      </c>
      <c r="AI391" s="151">
        <f t="shared" si="113"/>
        <v>25.62</v>
      </c>
      <c r="AJ391" s="151">
        <f t="shared" si="114"/>
        <v>22.69</v>
      </c>
      <c r="AK391" s="151">
        <f t="shared" si="115"/>
        <v>11.4</v>
      </c>
      <c r="AL391" s="151">
        <f t="shared" si="116"/>
        <v>195.45</v>
      </c>
      <c r="AM391" s="151">
        <f t="shared" si="117"/>
        <v>100.46</v>
      </c>
      <c r="AN391" s="151">
        <f t="shared" si="118"/>
        <v>8.07</v>
      </c>
    </row>
    <row r="392" spans="1:40" ht="26" x14ac:dyDescent="0.3">
      <c r="A392" s="145">
        <v>631</v>
      </c>
      <c r="B392" s="146" t="s">
        <v>923</v>
      </c>
      <c r="C392" s="146" t="s">
        <v>465</v>
      </c>
      <c r="D392" s="145" t="s">
        <v>1394</v>
      </c>
      <c r="E392" s="150" t="s">
        <v>925</v>
      </c>
      <c r="F392" s="151">
        <v>59.106098689549142</v>
      </c>
      <c r="G392" s="151">
        <v>313.97369014815837</v>
      </c>
      <c r="H392" s="151">
        <v>9.2899964148885328</v>
      </c>
      <c r="I392" s="151">
        <v>48.660166752235881</v>
      </c>
      <c r="J392" s="151">
        <v>52.376557800197538</v>
      </c>
      <c r="K392" s="151">
        <v>117.43750867709228</v>
      </c>
      <c r="L392" s="151">
        <v>203.05466491185152</v>
      </c>
      <c r="M392" s="151">
        <v>215.8258038747401</v>
      </c>
      <c r="N392" s="151">
        <v>69.989260175925409</v>
      </c>
      <c r="O392" s="151">
        <v>166.8495100161125</v>
      </c>
      <c r="P392" s="151">
        <v>214.7038319821539</v>
      </c>
      <c r="Q392" s="151">
        <v>25.322057123344106</v>
      </c>
      <c r="R392" s="151">
        <v>22.491363207006295</v>
      </c>
      <c r="S392" s="151">
        <v>10.484194286033064</v>
      </c>
      <c r="T392" s="151">
        <v>194.15010618321776</v>
      </c>
      <c r="U392" s="151">
        <v>98.070016855532756</v>
      </c>
      <c r="V392" s="151">
        <v>8.3227133453018851</v>
      </c>
      <c r="X392" s="151">
        <f t="shared" si="102"/>
        <v>59.11</v>
      </c>
      <c r="Y392" s="151">
        <f t="shared" si="103"/>
        <v>313.97000000000003</v>
      </c>
      <c r="Z392" s="151">
        <f t="shared" si="104"/>
        <v>9.2899999999999991</v>
      </c>
      <c r="AA392" s="151">
        <f t="shared" si="105"/>
        <v>48.66</v>
      </c>
      <c r="AB392" s="151">
        <f t="shared" si="106"/>
        <v>52.38</v>
      </c>
      <c r="AC392" s="151">
        <f t="shared" si="107"/>
        <v>117.44</v>
      </c>
      <c r="AD392" s="151">
        <f t="shared" si="108"/>
        <v>203.05</v>
      </c>
      <c r="AE392" s="151">
        <f t="shared" si="109"/>
        <v>215.83</v>
      </c>
      <c r="AF392" s="151">
        <f t="shared" si="110"/>
        <v>69.989999999999995</v>
      </c>
      <c r="AG392" s="151">
        <f t="shared" si="111"/>
        <v>166.85</v>
      </c>
      <c r="AH392" s="151">
        <f t="shared" si="112"/>
        <v>214.7</v>
      </c>
      <c r="AI392" s="151">
        <f t="shared" si="113"/>
        <v>25.32</v>
      </c>
      <c r="AJ392" s="151">
        <f t="shared" si="114"/>
        <v>22.49</v>
      </c>
      <c r="AK392" s="151">
        <f t="shared" si="115"/>
        <v>10.48</v>
      </c>
      <c r="AL392" s="151">
        <f t="shared" si="116"/>
        <v>194.15</v>
      </c>
      <c r="AM392" s="151">
        <f t="shared" si="117"/>
        <v>98.07</v>
      </c>
      <c r="AN392" s="151">
        <f t="shared" si="118"/>
        <v>8.32</v>
      </c>
    </row>
    <row r="393" spans="1:40" ht="26" x14ac:dyDescent="0.3">
      <c r="A393" s="165">
        <v>632</v>
      </c>
      <c r="B393" s="166" t="s">
        <v>923</v>
      </c>
      <c r="C393" s="293" t="s">
        <v>465</v>
      </c>
      <c r="D393" s="187" t="s">
        <v>1493</v>
      </c>
      <c r="E393" s="170" t="s">
        <v>925</v>
      </c>
      <c r="F393" s="170">
        <v>59.066860259411101</v>
      </c>
      <c r="G393" s="170">
        <v>313.9727165206242</v>
      </c>
      <c r="H393" s="170">
        <v>9.2293838130663115</v>
      </c>
      <c r="I393" s="170">
        <v>48.157430538104819</v>
      </c>
      <c r="J393" s="170">
        <v>52.376023734345864</v>
      </c>
      <c r="K393" s="170">
        <v>117.43382799155717</v>
      </c>
      <c r="L393" s="170">
        <v>202.90396428162359</v>
      </c>
      <c r="M393" s="170">
        <v>215.82491180574772</v>
      </c>
      <c r="N393" s="170">
        <v>69.983439151520614</v>
      </c>
      <c r="O393" s="170">
        <v>166.61048453815937</v>
      </c>
      <c r="P393" s="170">
        <v>214.4085216105189</v>
      </c>
      <c r="Q393" s="170">
        <v>25.322057123344106</v>
      </c>
      <c r="R393" s="170">
        <v>22.451390584021706</v>
      </c>
      <c r="S393" s="170">
        <v>10.471353547635733</v>
      </c>
      <c r="T393" s="170">
        <v>193.09927938290332</v>
      </c>
      <c r="U393" s="170">
        <v>97.998249973073086</v>
      </c>
      <c r="V393" s="170">
        <v>8.0303052976645475</v>
      </c>
      <c r="X393" s="170">
        <f t="shared" si="102"/>
        <v>59.07</v>
      </c>
      <c r="Y393" s="170">
        <f t="shared" si="103"/>
        <v>313.97000000000003</v>
      </c>
      <c r="Z393" s="170">
        <f t="shared" si="104"/>
        <v>9.23</v>
      </c>
      <c r="AA393" s="170">
        <f t="shared" si="105"/>
        <v>48.16</v>
      </c>
      <c r="AB393" s="170">
        <f t="shared" si="106"/>
        <v>52.38</v>
      </c>
      <c r="AC393" s="170">
        <f t="shared" si="107"/>
        <v>117.43</v>
      </c>
      <c r="AD393" s="170">
        <f t="shared" si="108"/>
        <v>202.9</v>
      </c>
      <c r="AE393" s="170">
        <f t="shared" si="109"/>
        <v>215.82</v>
      </c>
      <c r="AF393" s="170">
        <f t="shared" si="110"/>
        <v>69.98</v>
      </c>
      <c r="AG393" s="170">
        <f t="shared" si="111"/>
        <v>166.61</v>
      </c>
      <c r="AH393" s="170">
        <f t="shared" si="112"/>
        <v>214.41</v>
      </c>
      <c r="AI393" s="170">
        <f t="shared" si="113"/>
        <v>25.32</v>
      </c>
      <c r="AJ393" s="170">
        <f t="shared" si="114"/>
        <v>22.45</v>
      </c>
      <c r="AK393" s="170">
        <f t="shared" si="115"/>
        <v>10.47</v>
      </c>
      <c r="AL393" s="170">
        <f t="shared" si="116"/>
        <v>193.1</v>
      </c>
      <c r="AM393" s="170">
        <f t="shared" si="117"/>
        <v>98</v>
      </c>
      <c r="AN393" s="170">
        <f t="shared" si="118"/>
        <v>8.0299999999999994</v>
      </c>
    </row>
    <row r="394" spans="1:40" x14ac:dyDescent="0.3">
      <c r="A394" s="171">
        <v>633</v>
      </c>
      <c r="B394" s="849" t="s">
        <v>923</v>
      </c>
      <c r="C394" s="856" t="s">
        <v>275</v>
      </c>
      <c r="D394" s="863" t="s">
        <v>949</v>
      </c>
      <c r="E394" s="870" t="s">
        <v>926</v>
      </c>
      <c r="F394" s="870">
        <v>5.3947638875576451E-2</v>
      </c>
      <c r="G394" s="870">
        <v>0.10256682668759823</v>
      </c>
      <c r="H394" s="870">
        <v>8.6021078853334848E-2</v>
      </c>
      <c r="I394" s="870">
        <v>0.88237273711163688</v>
      </c>
      <c r="J394" s="870">
        <v>8.9912625431304807E-2</v>
      </c>
      <c r="K394" s="870">
        <v>5.9512724666530854E-2</v>
      </c>
      <c r="L394" s="870">
        <v>0.81116068411634101</v>
      </c>
      <c r="M394" s="870">
        <v>0.48462834422765244</v>
      </c>
      <c r="N394" s="870">
        <v>0.1852117063288167</v>
      </c>
      <c r="O394" s="870">
        <v>0.24549503319527299</v>
      </c>
      <c r="P394" s="870">
        <v>1.5747339070630633</v>
      </c>
      <c r="Q394" s="870">
        <v>6.6217561583162332E-2</v>
      </c>
      <c r="R394" s="870">
        <v>5.2337083962279048E-2</v>
      </c>
      <c r="S394" s="870">
        <v>0.20419254018846364</v>
      </c>
      <c r="T394" s="870">
        <v>0.51797247650301326</v>
      </c>
      <c r="U394" s="870">
        <v>0.54104753745478174</v>
      </c>
      <c r="V394" s="870">
        <v>8.0412213100267971E-3</v>
      </c>
      <c r="X394" s="870">
        <f t="shared" si="102"/>
        <v>0.05</v>
      </c>
      <c r="Y394" s="870">
        <f t="shared" si="103"/>
        <v>0.1</v>
      </c>
      <c r="Z394" s="870">
        <f t="shared" si="104"/>
        <v>0.09</v>
      </c>
      <c r="AA394" s="870">
        <f t="shared" si="105"/>
        <v>0.88</v>
      </c>
      <c r="AB394" s="870">
        <f t="shared" si="106"/>
        <v>0.09</v>
      </c>
      <c r="AC394" s="870">
        <f t="shared" si="107"/>
        <v>0.06</v>
      </c>
      <c r="AD394" s="870">
        <f t="shared" si="108"/>
        <v>0.81</v>
      </c>
      <c r="AE394" s="870">
        <f t="shared" si="109"/>
        <v>0.48</v>
      </c>
      <c r="AF394" s="870">
        <f t="shared" si="110"/>
        <v>0.19</v>
      </c>
      <c r="AG394" s="870">
        <f t="shared" si="111"/>
        <v>0.25</v>
      </c>
      <c r="AH394" s="870">
        <f t="shared" si="112"/>
        <v>1.57</v>
      </c>
      <c r="AI394" s="870">
        <f t="shared" si="113"/>
        <v>7.0000000000000007E-2</v>
      </c>
      <c r="AJ394" s="870">
        <f t="shared" si="114"/>
        <v>0.05</v>
      </c>
      <c r="AK394" s="870">
        <f t="shared" si="115"/>
        <v>0.2</v>
      </c>
      <c r="AL394" s="870">
        <f t="shared" si="116"/>
        <v>0.52</v>
      </c>
      <c r="AM394" s="870">
        <f t="shared" si="117"/>
        <v>0.54</v>
      </c>
      <c r="AN394" s="870">
        <f t="shared" si="118"/>
        <v>0.01</v>
      </c>
    </row>
    <row r="395" spans="1:40" x14ac:dyDescent="0.3">
      <c r="A395" s="165">
        <v>634</v>
      </c>
      <c r="B395" s="166" t="s">
        <v>923</v>
      </c>
      <c r="C395" s="293" t="s">
        <v>275</v>
      </c>
      <c r="D395" s="187" t="s">
        <v>181</v>
      </c>
      <c r="E395" s="170" t="s">
        <v>926</v>
      </c>
      <c r="F395" s="170">
        <v>0.1297592743494044</v>
      </c>
      <c r="G395" s="170">
        <v>0.86529725957110259</v>
      </c>
      <c r="H395" s="170">
        <v>4.6930734059948638E-2</v>
      </c>
      <c r="I395" s="170">
        <v>3.5987075787934195</v>
      </c>
      <c r="J395" s="170">
        <v>0.69325786600585737</v>
      </c>
      <c r="K395" s="170">
        <v>1.0986102844914469</v>
      </c>
      <c r="L395" s="170">
        <v>9.5104062347746527</v>
      </c>
      <c r="M395" s="170">
        <v>4.325587511886404</v>
      </c>
      <c r="N395" s="170">
        <v>0.22519787772633884</v>
      </c>
      <c r="O395" s="170">
        <v>2.8046960205018641</v>
      </c>
      <c r="P395" s="170">
        <v>6.5981893578162234</v>
      </c>
      <c r="Q395" s="170">
        <v>6.2850982145983609</v>
      </c>
      <c r="R395" s="170">
        <v>0.6413936424083162</v>
      </c>
      <c r="S395" s="170">
        <v>1.1053723344382731</v>
      </c>
      <c r="T395" s="170">
        <v>8.7930415380608444</v>
      </c>
      <c r="U395" s="170">
        <v>1.9843069457396327</v>
      </c>
      <c r="V395" s="170">
        <v>0.10536941688020969</v>
      </c>
      <c r="X395" s="170">
        <f t="shared" si="102"/>
        <v>0.13</v>
      </c>
      <c r="Y395" s="170">
        <f t="shared" si="103"/>
        <v>0.87</v>
      </c>
      <c r="Z395" s="170">
        <f t="shared" si="104"/>
        <v>0.05</v>
      </c>
      <c r="AA395" s="170">
        <f t="shared" si="105"/>
        <v>3.6</v>
      </c>
      <c r="AB395" s="170">
        <f t="shared" si="106"/>
        <v>0.69</v>
      </c>
      <c r="AC395" s="170">
        <f t="shared" si="107"/>
        <v>1.1000000000000001</v>
      </c>
      <c r="AD395" s="170">
        <f t="shared" si="108"/>
        <v>9.51</v>
      </c>
      <c r="AE395" s="170">
        <f t="shared" si="109"/>
        <v>4.33</v>
      </c>
      <c r="AF395" s="170">
        <f t="shared" si="110"/>
        <v>0.23</v>
      </c>
      <c r="AG395" s="170">
        <f t="shared" si="111"/>
        <v>2.8</v>
      </c>
      <c r="AH395" s="170">
        <f t="shared" si="112"/>
        <v>6.6</v>
      </c>
      <c r="AI395" s="170">
        <f t="shared" si="113"/>
        <v>6.29</v>
      </c>
      <c r="AJ395" s="170">
        <f t="shared" si="114"/>
        <v>0.64</v>
      </c>
      <c r="AK395" s="170">
        <f t="shared" si="115"/>
        <v>1.1100000000000001</v>
      </c>
      <c r="AL395" s="170">
        <f t="shared" si="116"/>
        <v>8.7899999999999991</v>
      </c>
      <c r="AM395" s="170">
        <f t="shared" si="117"/>
        <v>1.98</v>
      </c>
      <c r="AN395" s="170">
        <f t="shared" si="118"/>
        <v>0.11</v>
      </c>
    </row>
    <row r="396" spans="1:40" x14ac:dyDescent="0.3">
      <c r="A396" s="782">
        <v>635</v>
      </c>
      <c r="B396" s="854" t="s">
        <v>923</v>
      </c>
      <c r="C396" s="854" t="s">
        <v>275</v>
      </c>
      <c r="D396" s="782" t="s">
        <v>950</v>
      </c>
      <c r="E396" s="878" t="s">
        <v>926</v>
      </c>
      <c r="F396" s="878">
        <v>2.967552862356777E-2</v>
      </c>
      <c r="G396" s="878">
        <v>7.2743565969129002E-3</v>
      </c>
      <c r="H396" s="878">
        <v>1.8598272906320574E-3</v>
      </c>
      <c r="I396" s="878">
        <v>0.14730810083845169</v>
      </c>
      <c r="J396" s="878">
        <v>1.6574870358613176E-6</v>
      </c>
      <c r="K396" s="878">
        <v>8.9413162361529622E-5</v>
      </c>
      <c r="L396" s="878">
        <v>0</v>
      </c>
      <c r="M396" s="878">
        <v>1.7359698106518489</v>
      </c>
      <c r="N396" s="878">
        <v>4.7188138791258806E-2</v>
      </c>
      <c r="O396" s="878">
        <v>0.92173229445437421</v>
      </c>
      <c r="P396" s="878">
        <v>0</v>
      </c>
      <c r="Q396" s="878">
        <v>0</v>
      </c>
      <c r="R396" s="878">
        <v>1.2503727146785063E-5</v>
      </c>
      <c r="S396" s="878">
        <v>3.8821303419645892E-3</v>
      </c>
      <c r="T396" s="878">
        <v>0</v>
      </c>
      <c r="U396" s="878">
        <v>0</v>
      </c>
      <c r="V396" s="878">
        <v>0</v>
      </c>
      <c r="X396" s="878">
        <f t="shared" si="102"/>
        <v>0.03</v>
      </c>
      <c r="Y396" s="878">
        <f t="shared" si="103"/>
        <v>0.01</v>
      </c>
      <c r="Z396" s="878">
        <f t="shared" si="104"/>
        <v>0.01</v>
      </c>
      <c r="AA396" s="878">
        <f t="shared" si="105"/>
        <v>0.15</v>
      </c>
      <c r="AB396" s="878">
        <f t="shared" si="106"/>
        <v>0.01</v>
      </c>
      <c r="AC396" s="878">
        <f t="shared" si="107"/>
        <v>0.01</v>
      </c>
      <c r="AD396" s="878" t="str">
        <f t="shared" si="108"/>
        <v>NC</v>
      </c>
      <c r="AE396" s="878">
        <f t="shared" si="109"/>
        <v>1.74</v>
      </c>
      <c r="AF396" s="878">
        <f t="shared" si="110"/>
        <v>0.05</v>
      </c>
      <c r="AG396" s="878">
        <f t="shared" si="111"/>
        <v>0.92</v>
      </c>
      <c r="AH396" s="878" t="str">
        <f t="shared" si="112"/>
        <v>NC</v>
      </c>
      <c r="AI396" s="878" t="str">
        <f t="shared" si="113"/>
        <v>NC</v>
      </c>
      <c r="AJ396" s="878">
        <f t="shared" si="114"/>
        <v>0.01</v>
      </c>
      <c r="AK396" s="878">
        <f t="shared" si="115"/>
        <v>0.01</v>
      </c>
      <c r="AL396" s="878" t="str">
        <f t="shared" si="116"/>
        <v>NC</v>
      </c>
      <c r="AM396" s="878" t="str">
        <f t="shared" si="117"/>
        <v>NC</v>
      </c>
      <c r="AN396" s="878" t="str">
        <f t="shared" si="118"/>
        <v>NC</v>
      </c>
    </row>
    <row r="397" spans="1:40" x14ac:dyDescent="0.3">
      <c r="A397" s="165">
        <v>636</v>
      </c>
      <c r="B397" s="166" t="s">
        <v>923</v>
      </c>
      <c r="C397" s="293" t="s">
        <v>275</v>
      </c>
      <c r="D397" s="187" t="s">
        <v>951</v>
      </c>
      <c r="E397" s="170" t="s">
        <v>926</v>
      </c>
      <c r="F397" s="170">
        <v>8.6324546303696032E-3</v>
      </c>
      <c r="G397" s="170">
        <v>2.1419805751906367E-4</v>
      </c>
      <c r="H397" s="170">
        <v>1.3334772400888794E-2</v>
      </c>
      <c r="I397" s="170">
        <v>0.11060196710883428</v>
      </c>
      <c r="J397" s="170">
        <v>1.1749448736855389E-4</v>
      </c>
      <c r="K397" s="170">
        <v>8.0975081772652769E-4</v>
      </c>
      <c r="L397" s="170">
        <v>3.3154138650145382E-2</v>
      </c>
      <c r="M397" s="170">
        <v>1.9625517832587688E-4</v>
      </c>
      <c r="N397" s="170">
        <v>1.2806253690542083E-3</v>
      </c>
      <c r="O397" s="170">
        <v>5.2585605149689171E-2</v>
      </c>
      <c r="P397" s="170">
        <v>6.496828175970211E-2</v>
      </c>
      <c r="Q397" s="170">
        <v>0</v>
      </c>
      <c r="R397" s="170">
        <v>8.7939770566092552E-3</v>
      </c>
      <c r="S397" s="170">
        <v>2.8249624474128627E-3</v>
      </c>
      <c r="T397" s="170">
        <v>0.23118189606917511</v>
      </c>
      <c r="U397" s="170">
        <v>1.5788714141126533E-2</v>
      </c>
      <c r="V397" s="170">
        <v>6.4329770480214377E-2</v>
      </c>
      <c r="X397" s="170">
        <f t="shared" si="102"/>
        <v>0.01</v>
      </c>
      <c r="Y397" s="170">
        <f t="shared" si="103"/>
        <v>0.01</v>
      </c>
      <c r="Z397" s="170">
        <f t="shared" si="104"/>
        <v>0.01</v>
      </c>
      <c r="AA397" s="170">
        <f t="shared" si="105"/>
        <v>0.11</v>
      </c>
      <c r="AB397" s="170">
        <f t="shared" si="106"/>
        <v>0.01</v>
      </c>
      <c r="AC397" s="170">
        <f t="shared" si="107"/>
        <v>0.01</v>
      </c>
      <c r="AD397" s="170">
        <f t="shared" si="108"/>
        <v>0.03</v>
      </c>
      <c r="AE397" s="170">
        <f t="shared" si="109"/>
        <v>0.01</v>
      </c>
      <c r="AF397" s="170">
        <f t="shared" si="110"/>
        <v>0.01</v>
      </c>
      <c r="AG397" s="170">
        <f t="shared" si="111"/>
        <v>0.05</v>
      </c>
      <c r="AH397" s="170">
        <f t="shared" si="112"/>
        <v>0.06</v>
      </c>
      <c r="AI397" s="170" t="str">
        <f t="shared" si="113"/>
        <v>NC</v>
      </c>
      <c r="AJ397" s="170">
        <f t="shared" si="114"/>
        <v>0.01</v>
      </c>
      <c r="AK397" s="170">
        <f t="shared" si="115"/>
        <v>0.01</v>
      </c>
      <c r="AL397" s="170">
        <f t="shared" si="116"/>
        <v>0.23</v>
      </c>
      <c r="AM397" s="170">
        <f t="shared" si="117"/>
        <v>0.02</v>
      </c>
      <c r="AN397" s="170">
        <f t="shared" si="118"/>
        <v>0.06</v>
      </c>
    </row>
    <row r="398" spans="1:40" ht="26" x14ac:dyDescent="0.3">
      <c r="A398" s="165">
        <v>637</v>
      </c>
      <c r="B398" s="166" t="s">
        <v>923</v>
      </c>
      <c r="C398" s="293" t="s">
        <v>466</v>
      </c>
      <c r="D398" s="187" t="s">
        <v>1482</v>
      </c>
      <c r="E398" s="170" t="s">
        <v>925</v>
      </c>
      <c r="F398" s="170">
        <v>0.18466776741610905</v>
      </c>
      <c r="G398" s="170">
        <v>0.1750760610011802</v>
      </c>
      <c r="H398" s="170">
        <v>42.161663869922847</v>
      </c>
      <c r="I398" s="170">
        <v>1.6125171777774596</v>
      </c>
      <c r="J398" s="170">
        <v>3.0552813173145967</v>
      </c>
      <c r="K398" s="170">
        <v>6.6667454984652403</v>
      </c>
      <c r="L398" s="170">
        <v>0.93022832436022951</v>
      </c>
      <c r="M398" s="170">
        <v>0.31992442576602004</v>
      </c>
      <c r="N398" s="170">
        <v>64.649552205376452</v>
      </c>
      <c r="O398" s="170">
        <v>5.3665908199228216</v>
      </c>
      <c r="P398" s="170">
        <v>0.30188918549268384</v>
      </c>
      <c r="Q398" s="170">
        <v>3.1342256769632399</v>
      </c>
      <c r="R398" s="170">
        <v>28.834887435909952</v>
      </c>
      <c r="S398" s="170">
        <v>61.55252243993111</v>
      </c>
      <c r="T398" s="170">
        <v>0.15426831505892152</v>
      </c>
      <c r="U398" s="170">
        <v>221.93745181161736</v>
      </c>
      <c r="V398" s="170">
        <v>0</v>
      </c>
      <c r="X398" s="170">
        <f t="shared" si="102"/>
        <v>0.18</v>
      </c>
      <c r="Y398" s="170">
        <f t="shared" si="103"/>
        <v>0.18</v>
      </c>
      <c r="Z398" s="170">
        <f t="shared" si="104"/>
        <v>42.16</v>
      </c>
      <c r="AA398" s="170">
        <f t="shared" si="105"/>
        <v>1.61</v>
      </c>
      <c r="AB398" s="170">
        <f t="shared" si="106"/>
        <v>3.06</v>
      </c>
      <c r="AC398" s="170">
        <f t="shared" si="107"/>
        <v>6.67</v>
      </c>
      <c r="AD398" s="170">
        <f t="shared" si="108"/>
        <v>0.93</v>
      </c>
      <c r="AE398" s="170">
        <f t="shared" si="109"/>
        <v>0.32</v>
      </c>
      <c r="AF398" s="170">
        <f t="shared" si="110"/>
        <v>64.650000000000006</v>
      </c>
      <c r="AG398" s="170">
        <f t="shared" si="111"/>
        <v>5.37</v>
      </c>
      <c r="AH398" s="170">
        <f t="shared" si="112"/>
        <v>0.3</v>
      </c>
      <c r="AI398" s="170">
        <f t="shared" si="113"/>
        <v>3.13</v>
      </c>
      <c r="AJ398" s="170">
        <f t="shared" si="114"/>
        <v>28.83</v>
      </c>
      <c r="AK398" s="170">
        <f t="shared" si="115"/>
        <v>61.55</v>
      </c>
      <c r="AL398" s="170">
        <f t="shared" si="116"/>
        <v>0.15</v>
      </c>
      <c r="AM398" s="170">
        <f t="shared" si="117"/>
        <v>221.94</v>
      </c>
      <c r="AN398" s="170" t="str">
        <f t="shared" si="118"/>
        <v>NC</v>
      </c>
    </row>
    <row r="399" spans="1:40" ht="26" x14ac:dyDescent="0.3">
      <c r="A399" s="165">
        <v>638</v>
      </c>
      <c r="B399" s="166" t="s">
        <v>923</v>
      </c>
      <c r="C399" s="166" t="s">
        <v>100</v>
      </c>
      <c r="D399" s="187" t="s">
        <v>3608</v>
      </c>
      <c r="E399" s="170" t="s">
        <v>925</v>
      </c>
      <c r="F399" s="170">
        <v>0</v>
      </c>
      <c r="G399" s="170">
        <v>0</v>
      </c>
      <c r="H399" s="170">
        <v>0</v>
      </c>
      <c r="I399" s="170">
        <v>8.2011704518684565E-3</v>
      </c>
      <c r="J399" s="170">
        <v>0.25583484319231653</v>
      </c>
      <c r="K399" s="170">
        <v>1.2684958658626935</v>
      </c>
      <c r="L399" s="170">
        <v>0</v>
      </c>
      <c r="M399" s="170">
        <v>0</v>
      </c>
      <c r="N399" s="170">
        <v>0</v>
      </c>
      <c r="O399" s="170">
        <v>3.5205638971963456E-6</v>
      </c>
      <c r="P399" s="170">
        <v>0</v>
      </c>
      <c r="Q399" s="170">
        <v>10.744789073201781</v>
      </c>
      <c r="R399" s="170">
        <v>0</v>
      </c>
      <c r="S399" s="170">
        <v>0</v>
      </c>
      <c r="T399" s="170">
        <v>3.7585955224255863E-4</v>
      </c>
      <c r="U399" s="170">
        <v>0</v>
      </c>
      <c r="V399" s="170">
        <v>0</v>
      </c>
      <c r="X399" s="170" t="str">
        <f t="shared" si="102"/>
        <v>NC</v>
      </c>
      <c r="Y399" s="170" t="str">
        <f t="shared" si="103"/>
        <v>NC</v>
      </c>
      <c r="Z399" s="170" t="str">
        <f t="shared" si="104"/>
        <v>NC</v>
      </c>
      <c r="AA399" s="170">
        <f t="shared" si="105"/>
        <v>0.01</v>
      </c>
      <c r="AB399" s="170">
        <f t="shared" si="106"/>
        <v>0.26</v>
      </c>
      <c r="AC399" s="170">
        <f t="shared" si="107"/>
        <v>1.27</v>
      </c>
      <c r="AD399" s="170" t="str">
        <f t="shared" si="108"/>
        <v>NC</v>
      </c>
      <c r="AE399" s="170" t="str">
        <f t="shared" si="109"/>
        <v>NC</v>
      </c>
      <c r="AF399" s="170" t="str">
        <f t="shared" si="110"/>
        <v>NC</v>
      </c>
      <c r="AG399" s="170">
        <f t="shared" si="111"/>
        <v>0.01</v>
      </c>
      <c r="AH399" s="170" t="str">
        <f t="shared" si="112"/>
        <v>NC</v>
      </c>
      <c r="AI399" s="170">
        <f t="shared" si="113"/>
        <v>10.74</v>
      </c>
      <c r="AJ399" s="170" t="str">
        <f t="shared" si="114"/>
        <v>NC</v>
      </c>
      <c r="AK399" s="170" t="str">
        <f t="shared" si="115"/>
        <v>NC</v>
      </c>
      <c r="AL399" s="170">
        <f t="shared" si="116"/>
        <v>0.01</v>
      </c>
      <c r="AM399" s="170" t="str">
        <f t="shared" si="117"/>
        <v>NC</v>
      </c>
      <c r="AN399" s="170" t="str">
        <f t="shared" si="118"/>
        <v>NC</v>
      </c>
    </row>
    <row r="400" spans="1:40" ht="26" x14ac:dyDescent="0.3">
      <c r="A400" s="165">
        <v>639</v>
      </c>
      <c r="B400" s="166" t="s">
        <v>923</v>
      </c>
      <c r="C400" s="293" t="s">
        <v>467</v>
      </c>
      <c r="D400" s="187" t="s">
        <v>3610</v>
      </c>
      <c r="E400" s="170" t="s">
        <v>925</v>
      </c>
      <c r="F400" s="170">
        <v>6.5608374781364804E-4</v>
      </c>
      <c r="G400" s="170">
        <v>0</v>
      </c>
      <c r="H400" s="170">
        <v>25.120337152002524</v>
      </c>
      <c r="I400" s="170">
        <v>3.8594182646854693E-2</v>
      </c>
      <c r="J400" s="170">
        <v>1.2926413566317966E-2</v>
      </c>
      <c r="K400" s="170">
        <v>0.96557243221195133</v>
      </c>
      <c r="L400" s="170">
        <v>0</v>
      </c>
      <c r="M400" s="170">
        <v>0</v>
      </c>
      <c r="N400" s="170">
        <v>1.9293977780009675</v>
      </c>
      <c r="O400" s="170">
        <v>0.83653608267055513</v>
      </c>
      <c r="P400" s="170">
        <v>0</v>
      </c>
      <c r="Q400" s="170">
        <v>19.935863188892629</v>
      </c>
      <c r="R400" s="170">
        <v>6.7118575738052328</v>
      </c>
      <c r="S400" s="170">
        <v>31.91491204055405</v>
      </c>
      <c r="T400" s="170">
        <v>0</v>
      </c>
      <c r="U400" s="170">
        <v>10.732570021512943</v>
      </c>
      <c r="V400" s="170">
        <v>264.31175272947661</v>
      </c>
      <c r="X400" s="170">
        <f t="shared" si="102"/>
        <v>0.01</v>
      </c>
      <c r="Y400" s="170" t="str">
        <f t="shared" si="103"/>
        <v>NC</v>
      </c>
      <c r="Z400" s="170">
        <f t="shared" si="104"/>
        <v>25.12</v>
      </c>
      <c r="AA400" s="170">
        <f t="shared" si="105"/>
        <v>0.04</v>
      </c>
      <c r="AB400" s="170">
        <f t="shared" si="106"/>
        <v>0.01</v>
      </c>
      <c r="AC400" s="170">
        <f t="shared" si="107"/>
        <v>0.97</v>
      </c>
      <c r="AD400" s="170" t="str">
        <f t="shared" si="108"/>
        <v>NC</v>
      </c>
      <c r="AE400" s="170" t="str">
        <f t="shared" si="109"/>
        <v>NC</v>
      </c>
      <c r="AF400" s="170">
        <f t="shared" si="110"/>
        <v>1.93</v>
      </c>
      <c r="AG400" s="170">
        <f t="shared" si="111"/>
        <v>0.84</v>
      </c>
      <c r="AH400" s="170" t="str">
        <f t="shared" si="112"/>
        <v>NC</v>
      </c>
      <c r="AI400" s="170">
        <f t="shared" si="113"/>
        <v>19.940000000000001</v>
      </c>
      <c r="AJ400" s="170">
        <f t="shared" si="114"/>
        <v>6.71</v>
      </c>
      <c r="AK400" s="170">
        <f t="shared" si="115"/>
        <v>31.91</v>
      </c>
      <c r="AL400" s="170" t="str">
        <f t="shared" si="116"/>
        <v>NC</v>
      </c>
      <c r="AM400" s="170">
        <f t="shared" si="117"/>
        <v>10.73</v>
      </c>
      <c r="AN400" s="170">
        <f t="shared" si="118"/>
        <v>264.31</v>
      </c>
    </row>
    <row r="401" spans="1:40" ht="26" x14ac:dyDescent="0.3">
      <c r="A401" s="165">
        <v>643</v>
      </c>
      <c r="B401" s="166" t="s">
        <v>923</v>
      </c>
      <c r="C401" s="293" t="s">
        <v>468</v>
      </c>
      <c r="D401" s="187" t="s">
        <v>1497</v>
      </c>
      <c r="E401" s="170" t="s">
        <v>925</v>
      </c>
      <c r="F401" s="170">
        <v>1.8134376232020008E-2</v>
      </c>
      <c r="G401" s="170">
        <v>0</v>
      </c>
      <c r="H401" s="170">
        <v>90.398374556599975</v>
      </c>
      <c r="I401" s="170">
        <v>6.4529325039910521</v>
      </c>
      <c r="J401" s="170">
        <v>0.73709214729012706</v>
      </c>
      <c r="K401" s="170">
        <v>0.65029731920333345</v>
      </c>
      <c r="L401" s="170">
        <v>0</v>
      </c>
      <c r="M401" s="170">
        <v>0</v>
      </c>
      <c r="N401" s="170">
        <v>3.2278872275168277E-2</v>
      </c>
      <c r="O401" s="170">
        <v>0.71295764508779025</v>
      </c>
      <c r="P401" s="170">
        <v>0</v>
      </c>
      <c r="Q401" s="170">
        <v>17.568668430674101</v>
      </c>
      <c r="R401" s="170">
        <v>70.934621492820241</v>
      </c>
      <c r="S401" s="170">
        <v>30.619079826935479</v>
      </c>
      <c r="T401" s="170">
        <v>6.5604040980491649E-2</v>
      </c>
      <c r="U401" s="170">
        <v>5.6487448808406198</v>
      </c>
      <c r="V401" s="170">
        <v>30.854079217058963</v>
      </c>
      <c r="X401" s="170">
        <f t="shared" si="102"/>
        <v>0.02</v>
      </c>
      <c r="Y401" s="170" t="str">
        <f t="shared" si="103"/>
        <v>NC</v>
      </c>
      <c r="Z401" s="170">
        <f t="shared" si="104"/>
        <v>90.4</v>
      </c>
      <c r="AA401" s="170">
        <f t="shared" si="105"/>
        <v>6.45</v>
      </c>
      <c r="AB401" s="170">
        <f t="shared" si="106"/>
        <v>0.74</v>
      </c>
      <c r="AC401" s="170">
        <f t="shared" si="107"/>
        <v>0.65</v>
      </c>
      <c r="AD401" s="170" t="str">
        <f t="shared" si="108"/>
        <v>NC</v>
      </c>
      <c r="AE401" s="170" t="str">
        <f t="shared" si="109"/>
        <v>NC</v>
      </c>
      <c r="AF401" s="170">
        <f t="shared" si="110"/>
        <v>0.03</v>
      </c>
      <c r="AG401" s="170">
        <f t="shared" si="111"/>
        <v>0.71</v>
      </c>
      <c r="AH401" s="170" t="str">
        <f t="shared" si="112"/>
        <v>NC</v>
      </c>
      <c r="AI401" s="170">
        <f t="shared" si="113"/>
        <v>17.57</v>
      </c>
      <c r="AJ401" s="170">
        <f t="shared" si="114"/>
        <v>70.930000000000007</v>
      </c>
      <c r="AK401" s="170">
        <f t="shared" si="115"/>
        <v>30.62</v>
      </c>
      <c r="AL401" s="170">
        <f t="shared" si="116"/>
        <v>7.0000000000000007E-2</v>
      </c>
      <c r="AM401" s="170">
        <f t="shared" si="117"/>
        <v>5.65</v>
      </c>
      <c r="AN401" s="170">
        <f t="shared" si="118"/>
        <v>30.85</v>
      </c>
    </row>
    <row r="402" spans="1:40" ht="26" x14ac:dyDescent="0.3">
      <c r="A402" s="138">
        <v>645</v>
      </c>
      <c r="B402" s="138" t="s">
        <v>923</v>
      </c>
      <c r="C402" s="172" t="s">
        <v>3483</v>
      </c>
      <c r="D402" s="138" t="s">
        <v>3484</v>
      </c>
      <c r="E402" s="244" t="s">
        <v>275</v>
      </c>
      <c r="F402" s="244" t="s">
        <v>275</v>
      </c>
      <c r="G402" s="244" t="s">
        <v>275</v>
      </c>
      <c r="H402" s="244" t="s">
        <v>275</v>
      </c>
      <c r="I402" s="244" t="s">
        <v>275</v>
      </c>
      <c r="J402" s="244" t="s">
        <v>275</v>
      </c>
      <c r="K402" s="244" t="s">
        <v>275</v>
      </c>
      <c r="L402" s="244" t="s">
        <v>275</v>
      </c>
      <c r="M402" s="244" t="s">
        <v>275</v>
      </c>
      <c r="N402" s="244" t="s">
        <v>275</v>
      </c>
      <c r="O402" s="244" t="s">
        <v>275</v>
      </c>
      <c r="P402" s="244" t="s">
        <v>275</v>
      </c>
      <c r="Q402" s="244" t="s">
        <v>275</v>
      </c>
      <c r="R402" s="244" t="s">
        <v>275</v>
      </c>
      <c r="S402" s="244" t="s">
        <v>275</v>
      </c>
      <c r="T402" s="244" t="s">
        <v>275</v>
      </c>
      <c r="U402" s="244" t="s">
        <v>275</v>
      </c>
      <c r="V402" s="244" t="s">
        <v>275</v>
      </c>
      <c r="X402" s="244" t="str">
        <f t="shared" si="102"/>
        <v>-</v>
      </c>
      <c r="Y402" s="244" t="str">
        <f t="shared" si="103"/>
        <v>-</v>
      </c>
      <c r="Z402" s="244" t="str">
        <f t="shared" si="104"/>
        <v>-</v>
      </c>
      <c r="AA402" s="244" t="str">
        <f t="shared" si="105"/>
        <v>-</v>
      </c>
      <c r="AB402" s="244" t="str">
        <f t="shared" si="106"/>
        <v>-</v>
      </c>
      <c r="AC402" s="244" t="str">
        <f t="shared" si="107"/>
        <v>-</v>
      </c>
      <c r="AD402" s="244" t="str">
        <f t="shared" si="108"/>
        <v>-</v>
      </c>
      <c r="AE402" s="244" t="str">
        <f t="shared" si="109"/>
        <v>-</v>
      </c>
      <c r="AF402" s="244" t="str">
        <f t="shared" si="110"/>
        <v>-</v>
      </c>
      <c r="AG402" s="244" t="str">
        <f t="shared" si="111"/>
        <v>-</v>
      </c>
      <c r="AH402" s="244" t="str">
        <f t="shared" si="112"/>
        <v>-</v>
      </c>
      <c r="AI402" s="244" t="str">
        <f t="shared" si="113"/>
        <v>-</v>
      </c>
      <c r="AJ402" s="244" t="str">
        <f t="shared" si="114"/>
        <v>-</v>
      </c>
      <c r="AK402" s="244" t="str">
        <f t="shared" si="115"/>
        <v>-</v>
      </c>
      <c r="AL402" s="244" t="str">
        <f t="shared" si="116"/>
        <v>-</v>
      </c>
      <c r="AM402" s="244" t="str">
        <f t="shared" si="117"/>
        <v>-</v>
      </c>
      <c r="AN402" s="244" t="str">
        <f t="shared" si="118"/>
        <v>-</v>
      </c>
    </row>
    <row r="403" spans="1:40" ht="26" x14ac:dyDescent="0.3">
      <c r="A403" s="145">
        <v>646</v>
      </c>
      <c r="B403" s="146" t="s">
        <v>923</v>
      </c>
      <c r="C403" s="280" t="s">
        <v>3485</v>
      </c>
      <c r="D403" s="145" t="s">
        <v>3486</v>
      </c>
      <c r="E403" s="150" t="s">
        <v>925</v>
      </c>
      <c r="F403" s="150">
        <v>0</v>
      </c>
      <c r="G403" s="150">
        <v>0</v>
      </c>
      <c r="H403" s="150">
        <v>0</v>
      </c>
      <c r="I403" s="150">
        <v>0</v>
      </c>
      <c r="J403" s="150">
        <v>0</v>
      </c>
      <c r="K403" s="150">
        <v>0</v>
      </c>
      <c r="L403" s="150">
        <v>0</v>
      </c>
      <c r="M403" s="150">
        <v>0</v>
      </c>
      <c r="N403" s="150">
        <v>3.4198666976808285</v>
      </c>
      <c r="O403" s="150">
        <v>0</v>
      </c>
      <c r="P403" s="150">
        <v>0</v>
      </c>
      <c r="Q403" s="150">
        <v>0</v>
      </c>
      <c r="R403" s="150">
        <v>0</v>
      </c>
      <c r="S403" s="150">
        <v>0</v>
      </c>
      <c r="T403" s="150">
        <v>0</v>
      </c>
      <c r="U403" s="150">
        <v>0</v>
      </c>
      <c r="V403" s="150">
        <v>0</v>
      </c>
      <c r="X403" s="150" t="str">
        <f t="shared" si="102"/>
        <v>NC</v>
      </c>
      <c r="Y403" s="150" t="str">
        <f t="shared" si="103"/>
        <v>NC</v>
      </c>
      <c r="Z403" s="150" t="str">
        <f t="shared" si="104"/>
        <v>NC</v>
      </c>
      <c r="AA403" s="150" t="str">
        <f t="shared" si="105"/>
        <v>NC</v>
      </c>
      <c r="AB403" s="150" t="str">
        <f t="shared" si="106"/>
        <v>NC</v>
      </c>
      <c r="AC403" s="150" t="str">
        <f t="shared" si="107"/>
        <v>NC</v>
      </c>
      <c r="AD403" s="150" t="str">
        <f t="shared" si="108"/>
        <v>NC</v>
      </c>
      <c r="AE403" s="150" t="str">
        <f t="shared" si="109"/>
        <v>NC</v>
      </c>
      <c r="AF403" s="150">
        <f t="shared" si="110"/>
        <v>3.42</v>
      </c>
      <c r="AG403" s="150" t="str">
        <f t="shared" si="111"/>
        <v>NC</v>
      </c>
      <c r="AH403" s="150" t="str">
        <f t="shared" si="112"/>
        <v>NC</v>
      </c>
      <c r="AI403" s="150" t="str">
        <f t="shared" si="113"/>
        <v>NC</v>
      </c>
      <c r="AJ403" s="150" t="str">
        <f t="shared" si="114"/>
        <v>NC</v>
      </c>
      <c r="AK403" s="150" t="str">
        <f t="shared" si="115"/>
        <v>NC</v>
      </c>
      <c r="AL403" s="150" t="str">
        <f t="shared" si="116"/>
        <v>NC</v>
      </c>
      <c r="AM403" s="150" t="str">
        <f t="shared" si="117"/>
        <v>NC</v>
      </c>
      <c r="AN403" s="150" t="str">
        <f t="shared" si="118"/>
        <v>NC</v>
      </c>
    </row>
    <row r="404" spans="1:40" ht="26" x14ac:dyDescent="0.3">
      <c r="A404" s="846">
        <v>647</v>
      </c>
      <c r="B404" s="851" t="s">
        <v>923</v>
      </c>
      <c r="C404" s="851" t="s">
        <v>3613</v>
      </c>
      <c r="D404" s="846" t="s">
        <v>3614</v>
      </c>
      <c r="E404" s="873" t="s">
        <v>925</v>
      </c>
      <c r="F404" s="873">
        <v>0</v>
      </c>
      <c r="G404" s="873">
        <v>0</v>
      </c>
      <c r="H404" s="873">
        <v>0</v>
      </c>
      <c r="I404" s="873">
        <v>0</v>
      </c>
      <c r="J404" s="873">
        <v>0</v>
      </c>
      <c r="K404" s="873">
        <v>0</v>
      </c>
      <c r="L404" s="873">
        <v>0</v>
      </c>
      <c r="M404" s="873">
        <v>0</v>
      </c>
      <c r="N404" s="873">
        <v>3.4198666976808285</v>
      </c>
      <c r="O404" s="873">
        <v>0</v>
      </c>
      <c r="P404" s="873">
        <v>0</v>
      </c>
      <c r="Q404" s="873">
        <v>0</v>
      </c>
      <c r="R404" s="873">
        <v>0</v>
      </c>
      <c r="S404" s="873">
        <v>0</v>
      </c>
      <c r="T404" s="873">
        <v>0</v>
      </c>
      <c r="U404" s="873">
        <v>0</v>
      </c>
      <c r="V404" s="873">
        <v>0</v>
      </c>
      <c r="X404" s="873" t="str">
        <f t="shared" si="102"/>
        <v>NC</v>
      </c>
      <c r="Y404" s="873" t="str">
        <f t="shared" si="103"/>
        <v>NC</v>
      </c>
      <c r="Z404" s="873" t="str">
        <f t="shared" si="104"/>
        <v>NC</v>
      </c>
      <c r="AA404" s="873" t="str">
        <f t="shared" si="105"/>
        <v>NC</v>
      </c>
      <c r="AB404" s="873" t="str">
        <f t="shared" si="106"/>
        <v>NC</v>
      </c>
      <c r="AC404" s="873" t="str">
        <f t="shared" si="107"/>
        <v>NC</v>
      </c>
      <c r="AD404" s="873" t="str">
        <f t="shared" si="108"/>
        <v>NC</v>
      </c>
      <c r="AE404" s="873" t="str">
        <f t="shared" si="109"/>
        <v>NC</v>
      </c>
      <c r="AF404" s="873">
        <f t="shared" si="110"/>
        <v>3.42</v>
      </c>
      <c r="AG404" s="873" t="str">
        <f t="shared" si="111"/>
        <v>NC</v>
      </c>
      <c r="AH404" s="873" t="str">
        <f t="shared" si="112"/>
        <v>NC</v>
      </c>
      <c r="AI404" s="873" t="str">
        <f t="shared" si="113"/>
        <v>NC</v>
      </c>
      <c r="AJ404" s="873" t="str">
        <f t="shared" si="114"/>
        <v>NC</v>
      </c>
      <c r="AK404" s="873" t="str">
        <f t="shared" si="115"/>
        <v>NC</v>
      </c>
      <c r="AL404" s="873" t="str">
        <f t="shared" si="116"/>
        <v>NC</v>
      </c>
      <c r="AM404" s="873" t="str">
        <f t="shared" si="117"/>
        <v>NC</v>
      </c>
      <c r="AN404" s="873" t="str">
        <f t="shared" si="118"/>
        <v>NC</v>
      </c>
    </row>
    <row r="405" spans="1:40" x14ac:dyDescent="0.3">
      <c r="A405" s="138">
        <v>657</v>
      </c>
      <c r="B405" s="138" t="s">
        <v>923</v>
      </c>
      <c r="C405" s="172" t="s">
        <v>283</v>
      </c>
      <c r="D405" s="138" t="s">
        <v>284</v>
      </c>
      <c r="E405" s="244" t="s">
        <v>275</v>
      </c>
      <c r="F405" s="244" t="s">
        <v>275</v>
      </c>
      <c r="G405" s="244" t="s">
        <v>275</v>
      </c>
      <c r="H405" s="244" t="s">
        <v>275</v>
      </c>
      <c r="I405" s="244" t="s">
        <v>275</v>
      </c>
      <c r="J405" s="244" t="s">
        <v>275</v>
      </c>
      <c r="K405" s="244" t="s">
        <v>275</v>
      </c>
      <c r="L405" s="244" t="s">
        <v>275</v>
      </c>
      <c r="M405" s="244" t="s">
        <v>275</v>
      </c>
      <c r="N405" s="244" t="s">
        <v>275</v>
      </c>
      <c r="O405" s="244" t="s">
        <v>275</v>
      </c>
      <c r="P405" s="710" t="s">
        <v>275</v>
      </c>
      <c r="Q405" s="244" t="s">
        <v>275</v>
      </c>
      <c r="R405" s="244" t="s">
        <v>275</v>
      </c>
      <c r="S405" s="244" t="s">
        <v>275</v>
      </c>
      <c r="T405" s="244" t="s">
        <v>275</v>
      </c>
      <c r="U405" s="244" t="s">
        <v>275</v>
      </c>
      <c r="V405" s="244" t="s">
        <v>275</v>
      </c>
      <c r="X405" s="244" t="str">
        <f t="shared" si="102"/>
        <v>-</v>
      </c>
      <c r="Y405" s="244" t="str">
        <f t="shared" si="103"/>
        <v>-</v>
      </c>
      <c r="Z405" s="244" t="str">
        <f t="shared" si="104"/>
        <v>-</v>
      </c>
      <c r="AA405" s="244" t="str">
        <f t="shared" si="105"/>
        <v>-</v>
      </c>
      <c r="AB405" s="244" t="str">
        <f t="shared" si="106"/>
        <v>-</v>
      </c>
      <c r="AC405" s="244" t="str">
        <f t="shared" si="107"/>
        <v>-</v>
      </c>
      <c r="AD405" s="244" t="str">
        <f t="shared" si="108"/>
        <v>-</v>
      </c>
      <c r="AE405" s="244" t="str">
        <f t="shared" si="109"/>
        <v>-</v>
      </c>
      <c r="AF405" s="244" t="str">
        <f t="shared" si="110"/>
        <v>-</v>
      </c>
      <c r="AG405" s="244" t="str">
        <f t="shared" si="111"/>
        <v>-</v>
      </c>
      <c r="AH405" s="710" t="str">
        <f t="shared" si="112"/>
        <v>-</v>
      </c>
      <c r="AI405" s="244" t="str">
        <f t="shared" si="113"/>
        <v>-</v>
      </c>
      <c r="AJ405" s="244" t="str">
        <f t="shared" si="114"/>
        <v>-</v>
      </c>
      <c r="AK405" s="244" t="str">
        <f t="shared" si="115"/>
        <v>-</v>
      </c>
      <c r="AL405" s="244" t="str">
        <f t="shared" si="116"/>
        <v>-</v>
      </c>
      <c r="AM405" s="244" t="str">
        <f t="shared" si="117"/>
        <v>-</v>
      </c>
      <c r="AN405" s="244" t="str">
        <f t="shared" si="118"/>
        <v>-</v>
      </c>
    </row>
    <row r="406" spans="1:40" ht="26" x14ac:dyDescent="0.3">
      <c r="A406" s="145">
        <v>658</v>
      </c>
      <c r="B406" s="146" t="s">
        <v>923</v>
      </c>
      <c r="C406" s="405" t="s">
        <v>3617</v>
      </c>
      <c r="D406" s="406" t="s">
        <v>3490</v>
      </c>
      <c r="E406" s="150" t="s">
        <v>925</v>
      </c>
      <c r="F406" s="150">
        <v>6.0348769557005069</v>
      </c>
      <c r="G406" s="150">
        <v>9.4658617125576594</v>
      </c>
      <c r="H406" s="150">
        <v>5.8594037020313952</v>
      </c>
      <c r="I406" s="150">
        <v>14.553106702239178</v>
      </c>
      <c r="J406" s="150">
        <v>2.6119974514103061</v>
      </c>
      <c r="K406" s="150">
        <v>8.2735257397234392</v>
      </c>
      <c r="L406" s="150">
        <v>12.563569353564439</v>
      </c>
      <c r="M406" s="150">
        <v>15.574832073812782</v>
      </c>
      <c r="N406" s="150">
        <v>72.501603632469966</v>
      </c>
      <c r="O406" s="150">
        <v>8.1123473338639762</v>
      </c>
      <c r="P406" s="150">
        <v>28.786194292377878</v>
      </c>
      <c r="Q406" s="150">
        <v>10.129486339246561</v>
      </c>
      <c r="R406" s="150">
        <v>9.1429766358437519</v>
      </c>
      <c r="S406" s="150">
        <v>6.6028053258926516</v>
      </c>
      <c r="T406" s="150">
        <v>7.57730405896229</v>
      </c>
      <c r="U406" s="150">
        <v>6.1776359331672301</v>
      </c>
      <c r="V406" s="150">
        <v>12.340671782704703</v>
      </c>
      <c r="X406" s="150">
        <f t="shared" si="102"/>
        <v>6.03</v>
      </c>
      <c r="Y406" s="150">
        <f t="shared" si="103"/>
        <v>9.4700000000000006</v>
      </c>
      <c r="Z406" s="150">
        <f t="shared" si="104"/>
        <v>5.86</v>
      </c>
      <c r="AA406" s="150">
        <f t="shared" si="105"/>
        <v>14.55</v>
      </c>
      <c r="AB406" s="150">
        <f t="shared" si="106"/>
        <v>2.61</v>
      </c>
      <c r="AC406" s="150">
        <f t="shared" si="107"/>
        <v>8.27</v>
      </c>
      <c r="AD406" s="150">
        <f t="shared" si="108"/>
        <v>12.56</v>
      </c>
      <c r="AE406" s="150">
        <f t="shared" si="109"/>
        <v>15.57</v>
      </c>
      <c r="AF406" s="150">
        <f t="shared" si="110"/>
        <v>72.5</v>
      </c>
      <c r="AG406" s="150">
        <f t="shared" si="111"/>
        <v>8.11</v>
      </c>
      <c r="AH406" s="150">
        <f t="shared" si="112"/>
        <v>28.79</v>
      </c>
      <c r="AI406" s="150">
        <f t="shared" si="113"/>
        <v>10.130000000000001</v>
      </c>
      <c r="AJ406" s="150">
        <f t="shared" si="114"/>
        <v>9.14</v>
      </c>
      <c r="AK406" s="150">
        <f t="shared" si="115"/>
        <v>6.6</v>
      </c>
      <c r="AL406" s="150">
        <f t="shared" si="116"/>
        <v>7.58</v>
      </c>
      <c r="AM406" s="150">
        <f t="shared" si="117"/>
        <v>6.18</v>
      </c>
      <c r="AN406" s="150">
        <f t="shared" si="118"/>
        <v>12.34</v>
      </c>
    </row>
    <row r="407" spans="1:40" x14ac:dyDescent="0.3">
      <c r="A407" s="138">
        <v>660</v>
      </c>
      <c r="B407" s="138" t="s">
        <v>923</v>
      </c>
      <c r="C407" s="172" t="s">
        <v>3491</v>
      </c>
      <c r="D407" s="138" t="s">
        <v>3492</v>
      </c>
      <c r="E407" s="244" t="s">
        <v>275</v>
      </c>
      <c r="F407" s="244" t="s">
        <v>275</v>
      </c>
      <c r="G407" s="244" t="s">
        <v>275</v>
      </c>
      <c r="H407" s="244" t="s">
        <v>275</v>
      </c>
      <c r="I407" s="244" t="s">
        <v>275</v>
      </c>
      <c r="J407" s="244" t="s">
        <v>275</v>
      </c>
      <c r="K407" s="244" t="s">
        <v>275</v>
      </c>
      <c r="L407" s="244" t="s">
        <v>275</v>
      </c>
      <c r="M407" s="244" t="s">
        <v>275</v>
      </c>
      <c r="N407" s="244" t="s">
        <v>275</v>
      </c>
      <c r="O407" s="244" t="s">
        <v>275</v>
      </c>
      <c r="P407" s="710" t="s">
        <v>275</v>
      </c>
      <c r="Q407" s="244" t="s">
        <v>275</v>
      </c>
      <c r="R407" s="244" t="s">
        <v>275</v>
      </c>
      <c r="S407" s="244" t="s">
        <v>275</v>
      </c>
      <c r="T407" s="244" t="s">
        <v>275</v>
      </c>
      <c r="U407" s="244" t="s">
        <v>275</v>
      </c>
      <c r="V407" s="244" t="s">
        <v>275</v>
      </c>
      <c r="X407" s="244" t="str">
        <f t="shared" si="102"/>
        <v>-</v>
      </c>
      <c r="Y407" s="244" t="str">
        <f t="shared" si="103"/>
        <v>-</v>
      </c>
      <c r="Z407" s="244" t="str">
        <f t="shared" si="104"/>
        <v>-</v>
      </c>
      <c r="AA407" s="244" t="str">
        <f t="shared" si="105"/>
        <v>-</v>
      </c>
      <c r="AB407" s="244" t="str">
        <f t="shared" si="106"/>
        <v>-</v>
      </c>
      <c r="AC407" s="244" t="str">
        <f t="shared" si="107"/>
        <v>-</v>
      </c>
      <c r="AD407" s="244" t="str">
        <f t="shared" si="108"/>
        <v>-</v>
      </c>
      <c r="AE407" s="244" t="str">
        <f t="shared" si="109"/>
        <v>-</v>
      </c>
      <c r="AF407" s="244" t="str">
        <f t="shared" si="110"/>
        <v>-</v>
      </c>
      <c r="AG407" s="244" t="str">
        <f t="shared" si="111"/>
        <v>-</v>
      </c>
      <c r="AH407" s="710" t="str">
        <f t="shared" si="112"/>
        <v>-</v>
      </c>
      <c r="AI407" s="244" t="str">
        <f t="shared" si="113"/>
        <v>-</v>
      </c>
      <c r="AJ407" s="244" t="str">
        <f t="shared" si="114"/>
        <v>-</v>
      </c>
      <c r="AK407" s="244" t="str">
        <f t="shared" si="115"/>
        <v>-</v>
      </c>
      <c r="AL407" s="244" t="str">
        <f t="shared" si="116"/>
        <v>-</v>
      </c>
      <c r="AM407" s="244" t="str">
        <f t="shared" si="117"/>
        <v>-</v>
      </c>
      <c r="AN407" s="244" t="str">
        <f t="shared" si="118"/>
        <v>-</v>
      </c>
    </row>
    <row r="408" spans="1:40" x14ac:dyDescent="0.3">
      <c r="A408" s="152">
        <v>661</v>
      </c>
      <c r="B408" s="153" t="s">
        <v>923</v>
      </c>
      <c r="C408" s="775" t="s">
        <v>3493</v>
      </c>
      <c r="D408" s="774" t="s">
        <v>3494</v>
      </c>
      <c r="E408" s="157" t="s">
        <v>925</v>
      </c>
      <c r="F408" s="157">
        <v>3.112732391442544</v>
      </c>
      <c r="G408" s="157">
        <v>5.5165159454065913</v>
      </c>
      <c r="H408" s="157">
        <v>3.4155230128432428</v>
      </c>
      <c r="I408" s="157">
        <v>8.291228277042368</v>
      </c>
      <c r="J408" s="157">
        <v>1.5323232613145952E-2</v>
      </c>
      <c r="K408" s="157">
        <v>3.9995238200242786</v>
      </c>
      <c r="L408" s="157">
        <v>9.310554341805414</v>
      </c>
      <c r="M408" s="157">
        <v>8.5688398268059167</v>
      </c>
      <c r="N408" s="157">
        <v>0</v>
      </c>
      <c r="O408" s="157">
        <v>3.8814274433048039</v>
      </c>
      <c r="P408" s="157">
        <v>24.463797111498799</v>
      </c>
      <c r="Q408" s="157">
        <v>5.8866272265758761</v>
      </c>
      <c r="R408" s="157">
        <v>5.3317061756871933</v>
      </c>
      <c r="S408" s="157">
        <v>3.8521954155464782</v>
      </c>
      <c r="T408" s="157">
        <v>5.8005888049273189</v>
      </c>
      <c r="U408" s="157">
        <v>3.6041206823194512</v>
      </c>
      <c r="V408" s="157">
        <v>7.2002478166826727</v>
      </c>
      <c r="X408" s="157">
        <f t="shared" si="102"/>
        <v>3.11</v>
      </c>
      <c r="Y408" s="157">
        <f t="shared" si="103"/>
        <v>5.52</v>
      </c>
      <c r="Z408" s="157">
        <f t="shared" si="104"/>
        <v>3.42</v>
      </c>
      <c r="AA408" s="157">
        <f t="shared" si="105"/>
        <v>8.2899999999999991</v>
      </c>
      <c r="AB408" s="157">
        <f t="shared" si="106"/>
        <v>0.02</v>
      </c>
      <c r="AC408" s="157">
        <f t="shared" si="107"/>
        <v>4</v>
      </c>
      <c r="AD408" s="157">
        <f t="shared" si="108"/>
        <v>9.31</v>
      </c>
      <c r="AE408" s="157">
        <f t="shared" si="109"/>
        <v>8.57</v>
      </c>
      <c r="AF408" s="157" t="str">
        <f t="shared" si="110"/>
        <v>NC</v>
      </c>
      <c r="AG408" s="157">
        <f t="shared" si="111"/>
        <v>3.88</v>
      </c>
      <c r="AH408" s="157">
        <f t="shared" si="112"/>
        <v>24.46</v>
      </c>
      <c r="AI408" s="157">
        <f t="shared" si="113"/>
        <v>5.89</v>
      </c>
      <c r="AJ408" s="157">
        <f t="shared" si="114"/>
        <v>5.33</v>
      </c>
      <c r="AK408" s="157">
        <f t="shared" si="115"/>
        <v>3.85</v>
      </c>
      <c r="AL408" s="157">
        <f t="shared" si="116"/>
        <v>5.8</v>
      </c>
      <c r="AM408" s="157">
        <f t="shared" si="117"/>
        <v>3.6</v>
      </c>
      <c r="AN408" s="157">
        <f t="shared" si="118"/>
        <v>7.2</v>
      </c>
    </row>
    <row r="409" spans="1:40" x14ac:dyDescent="0.3">
      <c r="A409" s="351">
        <v>662</v>
      </c>
      <c r="B409" s="352" t="s">
        <v>923</v>
      </c>
      <c r="C409" s="860" t="s">
        <v>1251</v>
      </c>
      <c r="D409" s="351" t="s">
        <v>1252</v>
      </c>
      <c r="E409" s="355" t="s">
        <v>925</v>
      </c>
      <c r="F409" s="355">
        <v>0.24169274263582954</v>
      </c>
      <c r="G409" s="355">
        <v>0.42833809687755031</v>
      </c>
      <c r="H409" s="355">
        <v>0.26520337141070693</v>
      </c>
      <c r="I409" s="355">
        <v>0.64378476852275301</v>
      </c>
      <c r="J409" s="355">
        <v>0</v>
      </c>
      <c r="K409" s="355">
        <v>0.31054898389482727</v>
      </c>
      <c r="L409" s="355">
        <v>1.8713885714190359E-2</v>
      </c>
      <c r="M409" s="355">
        <v>3.494280535395796</v>
      </c>
      <c r="N409" s="355">
        <v>0</v>
      </c>
      <c r="O409" s="355">
        <v>2.3915553385872809E-2</v>
      </c>
      <c r="P409" s="355">
        <v>0</v>
      </c>
      <c r="Q409" s="355">
        <v>0.45707593854752104</v>
      </c>
      <c r="R409" s="355">
        <v>0.41398826705209679</v>
      </c>
      <c r="S409" s="355">
        <v>0.2991094504982868</v>
      </c>
      <c r="T409" s="355">
        <v>0</v>
      </c>
      <c r="U409" s="355">
        <v>0.27984731835447424</v>
      </c>
      <c r="V409" s="355">
        <v>0.55907396577230017</v>
      </c>
      <c r="X409" s="355">
        <f t="shared" si="102"/>
        <v>0.24</v>
      </c>
      <c r="Y409" s="355">
        <f t="shared" si="103"/>
        <v>0.43</v>
      </c>
      <c r="Z409" s="355">
        <f t="shared" si="104"/>
        <v>0.27</v>
      </c>
      <c r="AA409" s="355">
        <f t="shared" si="105"/>
        <v>0.64</v>
      </c>
      <c r="AB409" s="355" t="str">
        <f t="shared" si="106"/>
        <v>NC</v>
      </c>
      <c r="AC409" s="355">
        <f t="shared" si="107"/>
        <v>0.31</v>
      </c>
      <c r="AD409" s="355">
        <f t="shared" si="108"/>
        <v>0.02</v>
      </c>
      <c r="AE409" s="355">
        <f t="shared" si="109"/>
        <v>3.49</v>
      </c>
      <c r="AF409" s="355" t="str">
        <f t="shared" si="110"/>
        <v>NC</v>
      </c>
      <c r="AG409" s="355">
        <f t="shared" si="111"/>
        <v>0.02</v>
      </c>
      <c r="AH409" s="355" t="str">
        <f t="shared" si="112"/>
        <v>NC</v>
      </c>
      <c r="AI409" s="355">
        <f t="shared" si="113"/>
        <v>0.46</v>
      </c>
      <c r="AJ409" s="355">
        <f t="shared" si="114"/>
        <v>0.41</v>
      </c>
      <c r="AK409" s="355">
        <f t="shared" si="115"/>
        <v>0.3</v>
      </c>
      <c r="AL409" s="355" t="str">
        <f t="shared" si="116"/>
        <v>NC</v>
      </c>
      <c r="AM409" s="355">
        <f t="shared" si="117"/>
        <v>0.28000000000000003</v>
      </c>
      <c r="AN409" s="355">
        <f t="shared" si="118"/>
        <v>0.56000000000000005</v>
      </c>
    </row>
    <row r="410" spans="1:40" x14ac:dyDescent="0.3">
      <c r="A410" s="292">
        <v>664</v>
      </c>
      <c r="B410" s="391" t="s">
        <v>923</v>
      </c>
      <c r="C410" s="391" t="s">
        <v>227</v>
      </c>
      <c r="D410" s="292" t="s">
        <v>323</v>
      </c>
      <c r="E410" s="392" t="s">
        <v>925</v>
      </c>
      <c r="F410" s="392">
        <v>2.1374538663259837</v>
      </c>
      <c r="G410" s="392">
        <v>3.7880861099960401</v>
      </c>
      <c r="H410" s="392">
        <v>2.3453744014093854</v>
      </c>
      <c r="I410" s="392">
        <v>5.693428058922378</v>
      </c>
      <c r="J410" s="392">
        <v>1.5323232613145952E-2</v>
      </c>
      <c r="K410" s="392">
        <v>2.7463965987169119</v>
      </c>
      <c r="L410" s="392">
        <v>7.6782538742140316</v>
      </c>
      <c r="M410" s="392">
        <v>2.8457098590222594</v>
      </c>
      <c r="N410" s="392">
        <v>0</v>
      </c>
      <c r="O410" s="392">
        <v>3.3417240233636103</v>
      </c>
      <c r="P410" s="392">
        <v>16.832115804714462</v>
      </c>
      <c r="Q410" s="392">
        <v>4.0422344560218706</v>
      </c>
      <c r="R410" s="392">
        <v>3.661180771809073</v>
      </c>
      <c r="S410" s="392">
        <v>2.6452289979824415</v>
      </c>
      <c r="T410" s="392">
        <v>4.8419781451247692</v>
      </c>
      <c r="U410" s="392">
        <v>2.4748808179938107</v>
      </c>
      <c r="V410" s="392">
        <v>4.9442726193179976</v>
      </c>
      <c r="X410" s="392">
        <f t="shared" si="102"/>
        <v>2.14</v>
      </c>
      <c r="Y410" s="392">
        <f t="shared" si="103"/>
        <v>3.79</v>
      </c>
      <c r="Z410" s="392">
        <f t="shared" si="104"/>
        <v>2.35</v>
      </c>
      <c r="AA410" s="392">
        <f t="shared" si="105"/>
        <v>5.69</v>
      </c>
      <c r="AB410" s="392">
        <f t="shared" si="106"/>
        <v>0.02</v>
      </c>
      <c r="AC410" s="392">
        <f t="shared" si="107"/>
        <v>2.75</v>
      </c>
      <c r="AD410" s="392">
        <f t="shared" si="108"/>
        <v>7.68</v>
      </c>
      <c r="AE410" s="392">
        <f t="shared" si="109"/>
        <v>2.85</v>
      </c>
      <c r="AF410" s="392" t="str">
        <f t="shared" si="110"/>
        <v>NC</v>
      </c>
      <c r="AG410" s="392">
        <f t="shared" si="111"/>
        <v>3.34</v>
      </c>
      <c r="AH410" s="392">
        <f t="shared" si="112"/>
        <v>16.829999999999998</v>
      </c>
      <c r="AI410" s="392">
        <f t="shared" si="113"/>
        <v>4.04</v>
      </c>
      <c r="AJ410" s="392">
        <f t="shared" si="114"/>
        <v>3.66</v>
      </c>
      <c r="AK410" s="392">
        <f t="shared" si="115"/>
        <v>2.65</v>
      </c>
      <c r="AL410" s="392">
        <f t="shared" si="116"/>
        <v>4.84</v>
      </c>
      <c r="AM410" s="392">
        <f t="shared" si="117"/>
        <v>2.4700000000000002</v>
      </c>
      <c r="AN410" s="392">
        <f t="shared" si="118"/>
        <v>4.9400000000000004</v>
      </c>
    </row>
    <row r="411" spans="1:40" x14ac:dyDescent="0.3">
      <c r="A411" s="351">
        <v>667</v>
      </c>
      <c r="B411" s="352" t="s">
        <v>923</v>
      </c>
      <c r="C411" s="352" t="s">
        <v>431</v>
      </c>
      <c r="D411" s="351" t="s">
        <v>290</v>
      </c>
      <c r="E411" s="355" t="s">
        <v>925</v>
      </c>
      <c r="F411" s="355">
        <v>0.7335857824807307</v>
      </c>
      <c r="G411" s="355">
        <v>1.3000917385330009</v>
      </c>
      <c r="H411" s="355">
        <v>0.80494524002315038</v>
      </c>
      <c r="I411" s="355">
        <v>1.9540154495972377</v>
      </c>
      <c r="J411" s="355">
        <v>0</v>
      </c>
      <c r="K411" s="355">
        <v>0.94257823741253943</v>
      </c>
      <c r="L411" s="355">
        <v>1.6135865818771922</v>
      </c>
      <c r="M411" s="355">
        <v>2.2288494323878609</v>
      </c>
      <c r="N411" s="355">
        <v>0</v>
      </c>
      <c r="O411" s="355">
        <v>0.51578786655532072</v>
      </c>
      <c r="P411" s="355">
        <v>7.6316813067843379</v>
      </c>
      <c r="Q411" s="355">
        <v>1.3873168320064846</v>
      </c>
      <c r="R411" s="355">
        <v>1.2565371368260232</v>
      </c>
      <c r="S411" s="355">
        <v>0.90785696706575014</v>
      </c>
      <c r="T411" s="355">
        <v>0.95861065980254967</v>
      </c>
      <c r="U411" s="355">
        <v>0.84939254597116653</v>
      </c>
      <c r="V411" s="355">
        <v>1.6969012315923753</v>
      </c>
      <c r="X411" s="355">
        <f t="shared" si="102"/>
        <v>0.73</v>
      </c>
      <c r="Y411" s="355">
        <f t="shared" si="103"/>
        <v>1.3</v>
      </c>
      <c r="Z411" s="355">
        <f t="shared" si="104"/>
        <v>0.8</v>
      </c>
      <c r="AA411" s="355">
        <f t="shared" si="105"/>
        <v>1.95</v>
      </c>
      <c r="AB411" s="355" t="str">
        <f t="shared" si="106"/>
        <v>NC</v>
      </c>
      <c r="AC411" s="355">
        <f t="shared" si="107"/>
        <v>0.94</v>
      </c>
      <c r="AD411" s="355">
        <f t="shared" si="108"/>
        <v>1.61</v>
      </c>
      <c r="AE411" s="355">
        <f t="shared" si="109"/>
        <v>2.23</v>
      </c>
      <c r="AF411" s="355" t="str">
        <f t="shared" si="110"/>
        <v>NC</v>
      </c>
      <c r="AG411" s="355">
        <f t="shared" si="111"/>
        <v>0.52</v>
      </c>
      <c r="AH411" s="355">
        <f t="shared" si="112"/>
        <v>7.63</v>
      </c>
      <c r="AI411" s="355">
        <f t="shared" si="113"/>
        <v>1.39</v>
      </c>
      <c r="AJ411" s="355">
        <f t="shared" si="114"/>
        <v>1.26</v>
      </c>
      <c r="AK411" s="355">
        <f t="shared" si="115"/>
        <v>0.91</v>
      </c>
      <c r="AL411" s="355">
        <f t="shared" si="116"/>
        <v>0.96</v>
      </c>
      <c r="AM411" s="355">
        <f t="shared" si="117"/>
        <v>0.85</v>
      </c>
      <c r="AN411" s="355">
        <f t="shared" si="118"/>
        <v>1.7</v>
      </c>
    </row>
    <row r="412" spans="1:40" x14ac:dyDescent="0.3">
      <c r="A412" s="138">
        <v>669</v>
      </c>
      <c r="B412" s="138" t="s">
        <v>923</v>
      </c>
      <c r="C412" s="172" t="s">
        <v>3495</v>
      </c>
      <c r="D412" s="138" t="s">
        <v>3496</v>
      </c>
      <c r="E412" s="244" t="s">
        <v>275</v>
      </c>
      <c r="F412" s="244" t="s">
        <v>275</v>
      </c>
      <c r="G412" s="244" t="s">
        <v>275</v>
      </c>
      <c r="H412" s="244" t="s">
        <v>275</v>
      </c>
      <c r="I412" s="244" t="s">
        <v>275</v>
      </c>
      <c r="J412" s="244" t="s">
        <v>275</v>
      </c>
      <c r="K412" s="244" t="s">
        <v>275</v>
      </c>
      <c r="L412" s="244" t="s">
        <v>275</v>
      </c>
      <c r="M412" s="244" t="s">
        <v>275</v>
      </c>
      <c r="N412" s="244" t="s">
        <v>275</v>
      </c>
      <c r="O412" s="244" t="s">
        <v>275</v>
      </c>
      <c r="P412" s="710" t="s">
        <v>275</v>
      </c>
      <c r="Q412" s="244" t="s">
        <v>275</v>
      </c>
      <c r="R412" s="244" t="s">
        <v>275</v>
      </c>
      <c r="S412" s="244" t="s">
        <v>275</v>
      </c>
      <c r="T412" s="244" t="s">
        <v>275</v>
      </c>
      <c r="U412" s="244" t="s">
        <v>275</v>
      </c>
      <c r="V412" s="244" t="s">
        <v>275</v>
      </c>
      <c r="X412" s="244" t="str">
        <f t="shared" si="102"/>
        <v>-</v>
      </c>
      <c r="Y412" s="244" t="str">
        <f t="shared" si="103"/>
        <v>-</v>
      </c>
      <c r="Z412" s="244" t="str">
        <f t="shared" si="104"/>
        <v>-</v>
      </c>
      <c r="AA412" s="244" t="str">
        <f t="shared" si="105"/>
        <v>-</v>
      </c>
      <c r="AB412" s="244" t="str">
        <f t="shared" si="106"/>
        <v>-</v>
      </c>
      <c r="AC412" s="244" t="str">
        <f t="shared" si="107"/>
        <v>-</v>
      </c>
      <c r="AD412" s="244" t="str">
        <f t="shared" si="108"/>
        <v>-</v>
      </c>
      <c r="AE412" s="244" t="str">
        <f t="shared" si="109"/>
        <v>-</v>
      </c>
      <c r="AF412" s="244" t="str">
        <f t="shared" si="110"/>
        <v>-</v>
      </c>
      <c r="AG412" s="244" t="str">
        <f t="shared" si="111"/>
        <v>-</v>
      </c>
      <c r="AH412" s="710" t="str">
        <f t="shared" si="112"/>
        <v>-</v>
      </c>
      <c r="AI412" s="244" t="str">
        <f t="shared" si="113"/>
        <v>-</v>
      </c>
      <c r="AJ412" s="244" t="str">
        <f t="shared" si="114"/>
        <v>-</v>
      </c>
      <c r="AK412" s="244" t="str">
        <f t="shared" si="115"/>
        <v>-</v>
      </c>
      <c r="AL412" s="244" t="str">
        <f t="shared" si="116"/>
        <v>-</v>
      </c>
      <c r="AM412" s="244" t="str">
        <f t="shared" si="117"/>
        <v>-</v>
      </c>
      <c r="AN412" s="244" t="str">
        <f t="shared" si="118"/>
        <v>-</v>
      </c>
    </row>
    <row r="413" spans="1:40" x14ac:dyDescent="0.3">
      <c r="A413" s="145">
        <v>670</v>
      </c>
      <c r="B413" s="146" t="s">
        <v>923</v>
      </c>
      <c r="C413" s="405" t="s">
        <v>3497</v>
      </c>
      <c r="D413" s="406" t="s">
        <v>3498</v>
      </c>
      <c r="E413" s="150" t="s">
        <v>925</v>
      </c>
      <c r="F413" s="150">
        <v>1.8363504270233468</v>
      </c>
      <c r="G413" s="150">
        <v>3.2466482327449397</v>
      </c>
      <c r="H413" s="150">
        <v>2.0061825426200861</v>
      </c>
      <c r="I413" s="150">
        <v>4.895211487417841</v>
      </c>
      <c r="J413" s="150">
        <v>7.0890027406087797E-2</v>
      </c>
      <c r="K413" s="150">
        <v>2.5575664517194636</v>
      </c>
      <c r="L413" s="150">
        <v>1.7582192699124473</v>
      </c>
      <c r="M413" s="150">
        <v>2.6337510150238885</v>
      </c>
      <c r="N413" s="150">
        <v>68.891575910438775</v>
      </c>
      <c r="O413" s="150">
        <v>2.5530864679528875</v>
      </c>
      <c r="P413" s="150">
        <v>3.4051262400320121</v>
      </c>
      <c r="Q413" s="150">
        <v>3.4977791519065162</v>
      </c>
      <c r="R413" s="150">
        <v>3.1336479066917358</v>
      </c>
      <c r="S413" s="150">
        <v>2.2630312853377039</v>
      </c>
      <c r="T413" s="150">
        <v>1.6919368515674531</v>
      </c>
      <c r="U413" s="150">
        <v>2.1172530857604346</v>
      </c>
      <c r="V413" s="150">
        <v>4.2290769154518211</v>
      </c>
      <c r="X413" s="150">
        <f t="shared" si="102"/>
        <v>1.84</v>
      </c>
      <c r="Y413" s="150">
        <f t="shared" si="103"/>
        <v>3.25</v>
      </c>
      <c r="Z413" s="150">
        <f t="shared" si="104"/>
        <v>2.0099999999999998</v>
      </c>
      <c r="AA413" s="150">
        <f t="shared" si="105"/>
        <v>4.9000000000000004</v>
      </c>
      <c r="AB413" s="150">
        <f t="shared" si="106"/>
        <v>7.0000000000000007E-2</v>
      </c>
      <c r="AC413" s="150">
        <f t="shared" si="107"/>
        <v>2.56</v>
      </c>
      <c r="AD413" s="150">
        <f t="shared" si="108"/>
        <v>1.76</v>
      </c>
      <c r="AE413" s="150">
        <f t="shared" si="109"/>
        <v>2.63</v>
      </c>
      <c r="AF413" s="150">
        <f t="shared" si="110"/>
        <v>68.89</v>
      </c>
      <c r="AG413" s="150">
        <f t="shared" si="111"/>
        <v>2.5499999999999998</v>
      </c>
      <c r="AH413" s="150">
        <f t="shared" si="112"/>
        <v>3.41</v>
      </c>
      <c r="AI413" s="150">
        <f t="shared" si="113"/>
        <v>3.5</v>
      </c>
      <c r="AJ413" s="150">
        <f t="shared" si="114"/>
        <v>3.13</v>
      </c>
      <c r="AK413" s="150">
        <f t="shared" si="115"/>
        <v>2.2599999999999998</v>
      </c>
      <c r="AL413" s="150">
        <f t="shared" si="116"/>
        <v>1.69</v>
      </c>
      <c r="AM413" s="150">
        <f t="shared" si="117"/>
        <v>2.12</v>
      </c>
      <c r="AN413" s="150">
        <f t="shared" si="118"/>
        <v>4.2300000000000004</v>
      </c>
    </row>
    <row r="414" spans="1:40" x14ac:dyDescent="0.3">
      <c r="A414" s="165">
        <v>671</v>
      </c>
      <c r="B414" s="166" t="s">
        <v>923</v>
      </c>
      <c r="C414" s="525" t="s">
        <v>221</v>
      </c>
      <c r="D414" s="187" t="s">
        <v>3618</v>
      </c>
      <c r="E414" s="170" t="s">
        <v>925</v>
      </c>
      <c r="F414" s="170">
        <v>8.0821457388611413E-3</v>
      </c>
      <c r="G414" s="170">
        <v>6.513888426013777E-3</v>
      </c>
      <c r="H414" s="170">
        <v>6.9712122434793125E-5</v>
      </c>
      <c r="I414" s="170">
        <v>2.5345477259291968E-2</v>
      </c>
      <c r="J414" s="170">
        <v>7.0890027406087797E-2</v>
      </c>
      <c r="K414" s="170">
        <v>0.2084398257060299</v>
      </c>
      <c r="L414" s="170">
        <v>0.83997643086804574</v>
      </c>
      <c r="M414" s="170">
        <v>2.0814817137803048</v>
      </c>
      <c r="N414" s="170">
        <v>7.1062267830839714</v>
      </c>
      <c r="O414" s="170">
        <v>1.0065939211800645</v>
      </c>
      <c r="P414" s="170">
        <v>1.6896938756078428</v>
      </c>
      <c r="Q414" s="170">
        <v>4.0259362642938314E-2</v>
      </c>
      <c r="R414" s="170">
        <v>2.0618722045075777E-3</v>
      </c>
      <c r="S414" s="170">
        <v>4.3823014440266095E-4</v>
      </c>
      <c r="T414" s="170">
        <v>0.17228265106417118</v>
      </c>
      <c r="U414" s="170">
        <v>3.671165324948689E-4</v>
      </c>
      <c r="V414" s="170">
        <v>0</v>
      </c>
      <c r="X414" s="170">
        <f t="shared" si="102"/>
        <v>0.01</v>
      </c>
      <c r="Y414" s="170">
        <f t="shared" si="103"/>
        <v>0.01</v>
      </c>
      <c r="Z414" s="170">
        <f t="shared" si="104"/>
        <v>0.01</v>
      </c>
      <c r="AA414" s="170">
        <f t="shared" si="105"/>
        <v>0.03</v>
      </c>
      <c r="AB414" s="170">
        <f t="shared" si="106"/>
        <v>7.0000000000000007E-2</v>
      </c>
      <c r="AC414" s="170">
        <f t="shared" si="107"/>
        <v>0.21</v>
      </c>
      <c r="AD414" s="170">
        <f t="shared" si="108"/>
        <v>0.84</v>
      </c>
      <c r="AE414" s="170">
        <f t="shared" si="109"/>
        <v>2.08</v>
      </c>
      <c r="AF414" s="170">
        <f t="shared" si="110"/>
        <v>7.11</v>
      </c>
      <c r="AG414" s="170">
        <f t="shared" si="111"/>
        <v>1.01</v>
      </c>
      <c r="AH414" s="170">
        <f t="shared" si="112"/>
        <v>1.69</v>
      </c>
      <c r="AI414" s="170">
        <f t="shared" si="113"/>
        <v>0.04</v>
      </c>
      <c r="AJ414" s="170">
        <f t="shared" si="114"/>
        <v>0.01</v>
      </c>
      <c r="AK414" s="170">
        <f t="shared" si="115"/>
        <v>0.01</v>
      </c>
      <c r="AL414" s="170">
        <f t="shared" si="116"/>
        <v>0.17</v>
      </c>
      <c r="AM414" s="170">
        <f t="shared" si="117"/>
        <v>0.01</v>
      </c>
      <c r="AN414" s="170" t="str">
        <f t="shared" si="118"/>
        <v>NC</v>
      </c>
    </row>
    <row r="415" spans="1:40" x14ac:dyDescent="0.3">
      <c r="A415" s="351">
        <v>672</v>
      </c>
      <c r="B415" s="352" t="s">
        <v>923</v>
      </c>
      <c r="C415" s="860" t="s">
        <v>1249</v>
      </c>
      <c r="D415" s="351" t="s">
        <v>3619</v>
      </c>
      <c r="E415" s="355" t="s">
        <v>925</v>
      </c>
      <c r="F415" s="355">
        <v>1.7233317094476091</v>
      </c>
      <c r="G415" s="355">
        <v>3.0541613151610418</v>
      </c>
      <c r="H415" s="355">
        <v>1.8909685678610453</v>
      </c>
      <c r="I415" s="355">
        <v>4.5903517563467755</v>
      </c>
      <c r="J415" s="355">
        <v>0</v>
      </c>
      <c r="K415" s="355">
        <v>2.2142945023759832</v>
      </c>
      <c r="L415" s="355">
        <v>0.91824283904440152</v>
      </c>
      <c r="M415" s="355">
        <v>0.55226930124358387</v>
      </c>
      <c r="N415" s="355">
        <v>61.785349127354806</v>
      </c>
      <c r="O415" s="355">
        <v>0</v>
      </c>
      <c r="P415" s="355">
        <v>1.7154323644241694</v>
      </c>
      <c r="Q415" s="355">
        <v>3.2590695522510025</v>
      </c>
      <c r="R415" s="355">
        <v>2.9518433204472232</v>
      </c>
      <c r="S415" s="355">
        <v>2.1327276732335485</v>
      </c>
      <c r="T415" s="355">
        <v>1.5196542005032818</v>
      </c>
      <c r="U415" s="355">
        <v>1.9953836936295817</v>
      </c>
      <c r="V415" s="355">
        <v>3.9863418430967958</v>
      </c>
      <c r="X415" s="355">
        <f t="shared" si="102"/>
        <v>1.72</v>
      </c>
      <c r="Y415" s="355">
        <f t="shared" si="103"/>
        <v>3.05</v>
      </c>
      <c r="Z415" s="355">
        <f t="shared" si="104"/>
        <v>1.89</v>
      </c>
      <c r="AA415" s="355">
        <f t="shared" si="105"/>
        <v>4.59</v>
      </c>
      <c r="AB415" s="355" t="str">
        <f t="shared" si="106"/>
        <v>NC</v>
      </c>
      <c r="AC415" s="355">
        <f t="shared" si="107"/>
        <v>2.21</v>
      </c>
      <c r="AD415" s="355">
        <f t="shared" si="108"/>
        <v>0.92</v>
      </c>
      <c r="AE415" s="355">
        <f t="shared" si="109"/>
        <v>0.55000000000000004</v>
      </c>
      <c r="AF415" s="355">
        <f t="shared" si="110"/>
        <v>61.79</v>
      </c>
      <c r="AG415" s="355" t="str">
        <f t="shared" si="111"/>
        <v>NC</v>
      </c>
      <c r="AH415" s="355">
        <f t="shared" si="112"/>
        <v>1.72</v>
      </c>
      <c r="AI415" s="355">
        <f t="shared" si="113"/>
        <v>3.26</v>
      </c>
      <c r="AJ415" s="355">
        <f t="shared" si="114"/>
        <v>2.95</v>
      </c>
      <c r="AK415" s="355">
        <f t="shared" si="115"/>
        <v>2.13</v>
      </c>
      <c r="AL415" s="355">
        <f t="shared" si="116"/>
        <v>1.52</v>
      </c>
      <c r="AM415" s="355">
        <f t="shared" si="117"/>
        <v>2</v>
      </c>
      <c r="AN415" s="355">
        <f t="shared" si="118"/>
        <v>3.99</v>
      </c>
    </row>
    <row r="416" spans="1:40" x14ac:dyDescent="0.3">
      <c r="A416" s="351">
        <v>674</v>
      </c>
      <c r="B416" s="352" t="s">
        <v>923</v>
      </c>
      <c r="C416" s="352" t="s">
        <v>275</v>
      </c>
      <c r="D416" s="351" t="s">
        <v>3620</v>
      </c>
      <c r="E416" s="355" t="s">
        <v>925</v>
      </c>
      <c r="F416" s="355">
        <v>0.10493657183687673</v>
      </c>
      <c r="G416" s="355">
        <v>0.18597302915788416</v>
      </c>
      <c r="H416" s="355">
        <v>0.11514426263660589</v>
      </c>
      <c r="I416" s="355">
        <v>0.27951425381177358</v>
      </c>
      <c r="J416" s="355">
        <v>0</v>
      </c>
      <c r="K416" s="355">
        <v>0.13483212363745029</v>
      </c>
      <c r="L416" s="355">
        <v>0</v>
      </c>
      <c r="M416" s="355">
        <v>0</v>
      </c>
      <c r="N416" s="355">
        <v>0</v>
      </c>
      <c r="O416" s="355">
        <v>1.546492546772823</v>
      </c>
      <c r="P416" s="355">
        <v>0</v>
      </c>
      <c r="Q416" s="355">
        <v>0.19845023701257555</v>
      </c>
      <c r="R416" s="355">
        <v>0.17974271404000511</v>
      </c>
      <c r="S416" s="355">
        <v>0.12986538195975264</v>
      </c>
      <c r="T416" s="355">
        <v>0</v>
      </c>
      <c r="U416" s="355">
        <v>0.12150227559835812</v>
      </c>
      <c r="V416" s="355">
        <v>0.24273507235502512</v>
      </c>
      <c r="X416" s="355">
        <f t="shared" si="102"/>
        <v>0.1</v>
      </c>
      <c r="Y416" s="355">
        <f t="shared" si="103"/>
        <v>0.19</v>
      </c>
      <c r="Z416" s="355">
        <f t="shared" si="104"/>
        <v>0.12</v>
      </c>
      <c r="AA416" s="355">
        <f t="shared" si="105"/>
        <v>0.28000000000000003</v>
      </c>
      <c r="AB416" s="355" t="str">
        <f t="shared" si="106"/>
        <v>NC</v>
      </c>
      <c r="AC416" s="355">
        <f t="shared" si="107"/>
        <v>0.13</v>
      </c>
      <c r="AD416" s="355" t="str">
        <f t="shared" si="108"/>
        <v>NC</v>
      </c>
      <c r="AE416" s="355" t="str">
        <f t="shared" si="109"/>
        <v>NC</v>
      </c>
      <c r="AF416" s="355" t="str">
        <f t="shared" si="110"/>
        <v>NC</v>
      </c>
      <c r="AG416" s="355">
        <f t="shared" si="111"/>
        <v>1.55</v>
      </c>
      <c r="AH416" s="355" t="str">
        <f t="shared" si="112"/>
        <v>NC</v>
      </c>
      <c r="AI416" s="355">
        <f t="shared" si="113"/>
        <v>0.2</v>
      </c>
      <c r="AJ416" s="355">
        <f t="shared" si="114"/>
        <v>0.18</v>
      </c>
      <c r="AK416" s="355">
        <f t="shared" si="115"/>
        <v>0.13</v>
      </c>
      <c r="AL416" s="355" t="str">
        <f t="shared" si="116"/>
        <v>NC</v>
      </c>
      <c r="AM416" s="355">
        <f t="shared" si="117"/>
        <v>0.12</v>
      </c>
      <c r="AN416" s="355">
        <f t="shared" si="118"/>
        <v>0.24</v>
      </c>
    </row>
    <row r="417" spans="1:40" x14ac:dyDescent="0.3">
      <c r="A417" s="138">
        <v>676</v>
      </c>
      <c r="B417" s="138" t="s">
        <v>923</v>
      </c>
      <c r="C417" s="172" t="s">
        <v>4131</v>
      </c>
      <c r="D417" s="138" t="s">
        <v>4132</v>
      </c>
      <c r="E417" s="244" t="s">
        <v>275</v>
      </c>
      <c r="F417" s="244" t="s">
        <v>275</v>
      </c>
      <c r="G417" s="244" t="s">
        <v>275</v>
      </c>
      <c r="H417" s="244" t="s">
        <v>275</v>
      </c>
      <c r="I417" s="244" t="s">
        <v>275</v>
      </c>
      <c r="J417" s="244" t="s">
        <v>275</v>
      </c>
      <c r="K417" s="244" t="s">
        <v>275</v>
      </c>
      <c r="L417" s="244" t="s">
        <v>275</v>
      </c>
      <c r="M417" s="244" t="s">
        <v>275</v>
      </c>
      <c r="N417" s="244" t="s">
        <v>275</v>
      </c>
      <c r="O417" s="244" t="s">
        <v>275</v>
      </c>
      <c r="P417" s="710" t="s">
        <v>275</v>
      </c>
      <c r="Q417" s="244" t="s">
        <v>275</v>
      </c>
      <c r="R417" s="244" t="s">
        <v>275</v>
      </c>
      <c r="S417" s="244" t="s">
        <v>275</v>
      </c>
      <c r="T417" s="244" t="s">
        <v>275</v>
      </c>
      <c r="U417" s="244" t="s">
        <v>275</v>
      </c>
      <c r="V417" s="244" t="s">
        <v>275</v>
      </c>
      <c r="X417" s="244" t="str">
        <f t="shared" si="102"/>
        <v>-</v>
      </c>
      <c r="Y417" s="244" t="str">
        <f t="shared" si="103"/>
        <v>-</v>
      </c>
      <c r="Z417" s="244" t="str">
        <f t="shared" si="104"/>
        <v>-</v>
      </c>
      <c r="AA417" s="244" t="str">
        <f t="shared" si="105"/>
        <v>-</v>
      </c>
      <c r="AB417" s="244" t="str">
        <f t="shared" si="106"/>
        <v>-</v>
      </c>
      <c r="AC417" s="244" t="str">
        <f t="shared" si="107"/>
        <v>-</v>
      </c>
      <c r="AD417" s="244" t="str">
        <f t="shared" si="108"/>
        <v>-</v>
      </c>
      <c r="AE417" s="244" t="str">
        <f t="shared" si="109"/>
        <v>-</v>
      </c>
      <c r="AF417" s="244" t="str">
        <f t="shared" si="110"/>
        <v>-</v>
      </c>
      <c r="AG417" s="244" t="str">
        <f t="shared" si="111"/>
        <v>-</v>
      </c>
      <c r="AH417" s="710" t="str">
        <f t="shared" si="112"/>
        <v>-</v>
      </c>
      <c r="AI417" s="244" t="str">
        <f t="shared" si="113"/>
        <v>-</v>
      </c>
      <c r="AJ417" s="244" t="str">
        <f t="shared" si="114"/>
        <v>-</v>
      </c>
      <c r="AK417" s="244" t="str">
        <f t="shared" si="115"/>
        <v>-</v>
      </c>
      <c r="AL417" s="244" t="str">
        <f t="shared" si="116"/>
        <v>-</v>
      </c>
      <c r="AM417" s="244" t="str">
        <f t="shared" si="117"/>
        <v>-</v>
      </c>
      <c r="AN417" s="244" t="str">
        <f t="shared" si="118"/>
        <v>-</v>
      </c>
    </row>
    <row r="418" spans="1:40" ht="26" x14ac:dyDescent="0.3">
      <c r="A418" s="145">
        <v>677</v>
      </c>
      <c r="B418" s="146" t="s">
        <v>923</v>
      </c>
      <c r="C418" s="405" t="s">
        <v>3499</v>
      </c>
      <c r="D418" s="406" t="s">
        <v>3500</v>
      </c>
      <c r="E418" s="150" t="s">
        <v>925</v>
      </c>
      <c r="F418" s="150">
        <v>1.0857941372346156</v>
      </c>
      <c r="G418" s="150">
        <v>0.70269753440612837</v>
      </c>
      <c r="H418" s="150">
        <v>0.43769814656806644</v>
      </c>
      <c r="I418" s="150">
        <v>1.3666669377789691</v>
      </c>
      <c r="J418" s="150">
        <v>2.5257841913910726</v>
      </c>
      <c r="K418" s="150">
        <v>1.7164354679796969</v>
      </c>
      <c r="L418" s="150">
        <v>1.4947957418465783</v>
      </c>
      <c r="M418" s="150">
        <v>4.3722412319829775</v>
      </c>
      <c r="N418" s="150">
        <v>3.6100277220311972</v>
      </c>
      <c r="O418" s="150">
        <v>1.6778334226062845</v>
      </c>
      <c r="P418" s="150">
        <v>0.91727094084706684</v>
      </c>
      <c r="Q418" s="150">
        <v>0.74507996076416971</v>
      </c>
      <c r="R418" s="150">
        <v>0.67762255346482203</v>
      </c>
      <c r="S418" s="150">
        <v>0.48757862500846927</v>
      </c>
      <c r="T418" s="150">
        <v>8.4778402467518138E-2</v>
      </c>
      <c r="U418" s="150">
        <v>0.45626216508734452</v>
      </c>
      <c r="V418" s="150">
        <v>0.91134705057021081</v>
      </c>
      <c r="X418" s="150">
        <f t="shared" si="102"/>
        <v>1.0900000000000001</v>
      </c>
      <c r="Y418" s="150">
        <f t="shared" si="103"/>
        <v>0.7</v>
      </c>
      <c r="Z418" s="150">
        <f t="shared" si="104"/>
        <v>0.44</v>
      </c>
      <c r="AA418" s="150">
        <f t="shared" si="105"/>
        <v>1.37</v>
      </c>
      <c r="AB418" s="150">
        <f t="shared" si="106"/>
        <v>2.5299999999999998</v>
      </c>
      <c r="AC418" s="150">
        <f t="shared" si="107"/>
        <v>1.72</v>
      </c>
      <c r="AD418" s="150">
        <f t="shared" si="108"/>
        <v>1.49</v>
      </c>
      <c r="AE418" s="150">
        <f t="shared" si="109"/>
        <v>4.37</v>
      </c>
      <c r="AF418" s="150">
        <f t="shared" si="110"/>
        <v>3.61</v>
      </c>
      <c r="AG418" s="150">
        <f t="shared" si="111"/>
        <v>1.68</v>
      </c>
      <c r="AH418" s="150">
        <f t="shared" si="112"/>
        <v>0.92</v>
      </c>
      <c r="AI418" s="150">
        <f t="shared" si="113"/>
        <v>0.75</v>
      </c>
      <c r="AJ418" s="150">
        <f t="shared" si="114"/>
        <v>0.68</v>
      </c>
      <c r="AK418" s="150">
        <f t="shared" si="115"/>
        <v>0.49</v>
      </c>
      <c r="AL418" s="150">
        <f t="shared" si="116"/>
        <v>0.08</v>
      </c>
      <c r="AM418" s="150">
        <f t="shared" si="117"/>
        <v>0.46</v>
      </c>
      <c r="AN418" s="150">
        <f t="shared" si="118"/>
        <v>0.91</v>
      </c>
    </row>
    <row r="419" spans="1:40" x14ac:dyDescent="0.3">
      <c r="A419" s="165">
        <v>678</v>
      </c>
      <c r="B419" s="166" t="s">
        <v>923</v>
      </c>
      <c r="C419" s="293" t="s">
        <v>220</v>
      </c>
      <c r="D419" s="187" t="s">
        <v>3623</v>
      </c>
      <c r="E419" s="170" t="s">
        <v>925</v>
      </c>
      <c r="F419" s="170">
        <v>0.69181054717222612</v>
      </c>
      <c r="G419" s="170">
        <v>4.4631591084589948E-3</v>
      </c>
      <c r="H419" s="170">
        <v>5.3898561926557865E-3</v>
      </c>
      <c r="I419" s="170">
        <v>0.31723271992058877</v>
      </c>
      <c r="J419" s="170">
        <v>0.25561091129864261</v>
      </c>
      <c r="K419" s="170">
        <v>1.2102092477349962</v>
      </c>
      <c r="L419" s="170">
        <v>0.98172337518252595</v>
      </c>
      <c r="M419" s="170">
        <v>3.6471290212400787</v>
      </c>
      <c r="N419" s="170">
        <v>6.5393662912822892E-2</v>
      </c>
      <c r="O419" s="170">
        <v>1.6691368577386945</v>
      </c>
      <c r="P419" s="170">
        <v>0.25642396422621372</v>
      </c>
      <c r="Q419" s="170">
        <v>0</v>
      </c>
      <c r="R419" s="170">
        <v>2.7798506259945721E-3</v>
      </c>
      <c r="S419" s="170">
        <v>0</v>
      </c>
      <c r="T419" s="170">
        <v>8.4778402467518138E-2</v>
      </c>
      <c r="U419" s="170">
        <v>8.2761633947258122E-5</v>
      </c>
      <c r="V419" s="170">
        <v>0</v>
      </c>
      <c r="X419" s="170">
        <f t="shared" si="102"/>
        <v>0.69</v>
      </c>
      <c r="Y419" s="170">
        <f t="shared" si="103"/>
        <v>0.01</v>
      </c>
      <c r="Z419" s="170">
        <f t="shared" si="104"/>
        <v>0.01</v>
      </c>
      <c r="AA419" s="170">
        <f t="shared" si="105"/>
        <v>0.32</v>
      </c>
      <c r="AB419" s="170">
        <f t="shared" si="106"/>
        <v>0.26</v>
      </c>
      <c r="AC419" s="170">
        <f t="shared" si="107"/>
        <v>1.21</v>
      </c>
      <c r="AD419" s="170">
        <f t="shared" si="108"/>
        <v>0.98</v>
      </c>
      <c r="AE419" s="170">
        <f t="shared" si="109"/>
        <v>3.65</v>
      </c>
      <c r="AF419" s="170">
        <f t="shared" si="110"/>
        <v>7.0000000000000007E-2</v>
      </c>
      <c r="AG419" s="170">
        <f t="shared" si="111"/>
        <v>1.67</v>
      </c>
      <c r="AH419" s="170">
        <f t="shared" si="112"/>
        <v>0.26</v>
      </c>
      <c r="AI419" s="170" t="str">
        <f t="shared" si="113"/>
        <v>NC</v>
      </c>
      <c r="AJ419" s="170">
        <f t="shared" si="114"/>
        <v>0.01</v>
      </c>
      <c r="AK419" s="170" t="str">
        <f t="shared" si="115"/>
        <v>NC</v>
      </c>
      <c r="AL419" s="170">
        <f t="shared" si="116"/>
        <v>0.08</v>
      </c>
      <c r="AM419" s="170">
        <f t="shared" si="117"/>
        <v>0.01</v>
      </c>
      <c r="AN419" s="170" t="str">
        <f t="shared" si="118"/>
        <v>NC</v>
      </c>
    </row>
    <row r="420" spans="1:40" x14ac:dyDescent="0.3">
      <c r="A420" s="351">
        <v>679</v>
      </c>
      <c r="B420" s="352" t="s">
        <v>923</v>
      </c>
      <c r="C420" s="352" t="s">
        <v>1278</v>
      </c>
      <c r="D420" s="351" t="s">
        <v>3624</v>
      </c>
      <c r="E420" s="355" t="s">
        <v>925</v>
      </c>
      <c r="F420" s="355">
        <v>0.39398359006238942</v>
      </c>
      <c r="G420" s="355">
        <v>0.69823437529766941</v>
      </c>
      <c r="H420" s="355">
        <v>0.43230829037541063</v>
      </c>
      <c r="I420" s="355">
        <v>1.0494342178583804</v>
      </c>
      <c r="J420" s="355">
        <v>2.2701732800924299</v>
      </c>
      <c r="K420" s="355">
        <v>0.50622622024470076</v>
      </c>
      <c r="L420" s="355">
        <v>0.51307236666405232</v>
      </c>
      <c r="M420" s="355">
        <v>0.72511221074289933</v>
      </c>
      <c r="N420" s="355">
        <v>3.5446340591183745</v>
      </c>
      <c r="O420" s="355">
        <v>8.696564867590113E-3</v>
      </c>
      <c r="P420" s="355">
        <v>0.66084697662085312</v>
      </c>
      <c r="Q420" s="355">
        <v>0.74507996076416971</v>
      </c>
      <c r="R420" s="355">
        <v>0.67484270283882741</v>
      </c>
      <c r="S420" s="355">
        <v>0.48757862500846927</v>
      </c>
      <c r="T420" s="355">
        <v>0</v>
      </c>
      <c r="U420" s="355">
        <v>0.45617940345339725</v>
      </c>
      <c r="V420" s="355">
        <v>0.91134705057021081</v>
      </c>
      <c r="X420" s="355">
        <f t="shared" si="102"/>
        <v>0.39</v>
      </c>
      <c r="Y420" s="355">
        <f t="shared" si="103"/>
        <v>0.7</v>
      </c>
      <c r="Z420" s="355">
        <f t="shared" si="104"/>
        <v>0.43</v>
      </c>
      <c r="AA420" s="355">
        <f t="shared" si="105"/>
        <v>1.05</v>
      </c>
      <c r="AB420" s="355">
        <f t="shared" si="106"/>
        <v>2.27</v>
      </c>
      <c r="AC420" s="355">
        <f t="shared" si="107"/>
        <v>0.51</v>
      </c>
      <c r="AD420" s="355">
        <f t="shared" si="108"/>
        <v>0.51</v>
      </c>
      <c r="AE420" s="355">
        <f t="shared" si="109"/>
        <v>0.73</v>
      </c>
      <c r="AF420" s="355">
        <f t="shared" si="110"/>
        <v>3.54</v>
      </c>
      <c r="AG420" s="355">
        <f t="shared" si="111"/>
        <v>0.01</v>
      </c>
      <c r="AH420" s="355">
        <f t="shared" si="112"/>
        <v>0.66</v>
      </c>
      <c r="AI420" s="355">
        <f t="shared" si="113"/>
        <v>0.75</v>
      </c>
      <c r="AJ420" s="355">
        <f t="shared" si="114"/>
        <v>0.67</v>
      </c>
      <c r="AK420" s="355">
        <f t="shared" si="115"/>
        <v>0.49</v>
      </c>
      <c r="AL420" s="355" t="str">
        <f t="shared" si="116"/>
        <v>NC</v>
      </c>
      <c r="AM420" s="355">
        <f t="shared" si="117"/>
        <v>0.46</v>
      </c>
      <c r="AN420" s="355">
        <f t="shared" si="118"/>
        <v>0.91</v>
      </c>
    </row>
    <row r="421" spans="1:40" x14ac:dyDescent="0.3">
      <c r="A421" s="138">
        <v>681</v>
      </c>
      <c r="B421" s="138" t="s">
        <v>923</v>
      </c>
      <c r="C421" s="139" t="s">
        <v>3502</v>
      </c>
      <c r="D421" s="138" t="s">
        <v>3503</v>
      </c>
      <c r="E421" s="244" t="s">
        <v>275</v>
      </c>
      <c r="F421" s="244" t="s">
        <v>275</v>
      </c>
      <c r="G421" s="244" t="s">
        <v>275</v>
      </c>
      <c r="H421" s="244" t="s">
        <v>275</v>
      </c>
      <c r="I421" s="244" t="s">
        <v>275</v>
      </c>
      <c r="J421" s="244" t="s">
        <v>275</v>
      </c>
      <c r="K421" s="244" t="s">
        <v>275</v>
      </c>
      <c r="L421" s="244" t="s">
        <v>275</v>
      </c>
      <c r="M421" s="244" t="s">
        <v>275</v>
      </c>
      <c r="N421" s="244" t="s">
        <v>275</v>
      </c>
      <c r="O421" s="244" t="s">
        <v>275</v>
      </c>
      <c r="P421" s="710" t="s">
        <v>275</v>
      </c>
      <c r="Q421" s="244" t="s">
        <v>275</v>
      </c>
      <c r="R421" s="244" t="s">
        <v>275</v>
      </c>
      <c r="S421" s="244" t="s">
        <v>275</v>
      </c>
      <c r="T421" s="244" t="s">
        <v>275</v>
      </c>
      <c r="U421" s="244" t="s">
        <v>275</v>
      </c>
      <c r="V421" s="244" t="s">
        <v>275</v>
      </c>
      <c r="X421" s="244" t="str">
        <f t="shared" si="102"/>
        <v>-</v>
      </c>
      <c r="Y421" s="244" t="str">
        <f t="shared" si="103"/>
        <v>-</v>
      </c>
      <c r="Z421" s="244" t="str">
        <f t="shared" si="104"/>
        <v>-</v>
      </c>
      <c r="AA421" s="244" t="str">
        <f t="shared" si="105"/>
        <v>-</v>
      </c>
      <c r="AB421" s="244" t="str">
        <f t="shared" si="106"/>
        <v>-</v>
      </c>
      <c r="AC421" s="244" t="str">
        <f t="shared" si="107"/>
        <v>-</v>
      </c>
      <c r="AD421" s="244" t="str">
        <f t="shared" si="108"/>
        <v>-</v>
      </c>
      <c r="AE421" s="244" t="str">
        <f t="shared" si="109"/>
        <v>-</v>
      </c>
      <c r="AF421" s="244" t="str">
        <f t="shared" si="110"/>
        <v>-</v>
      </c>
      <c r="AG421" s="244" t="str">
        <f t="shared" si="111"/>
        <v>-</v>
      </c>
      <c r="AH421" s="710" t="str">
        <f t="shared" si="112"/>
        <v>-</v>
      </c>
      <c r="AI421" s="244" t="str">
        <f t="shared" si="113"/>
        <v>-</v>
      </c>
      <c r="AJ421" s="244" t="str">
        <f t="shared" si="114"/>
        <v>-</v>
      </c>
      <c r="AK421" s="244" t="str">
        <f t="shared" si="115"/>
        <v>-</v>
      </c>
      <c r="AL421" s="244" t="str">
        <f t="shared" si="116"/>
        <v>-</v>
      </c>
      <c r="AM421" s="244" t="str">
        <f t="shared" si="117"/>
        <v>-</v>
      </c>
      <c r="AN421" s="244" t="str">
        <f t="shared" si="118"/>
        <v>-</v>
      </c>
    </row>
    <row r="422" spans="1:40" ht="39" x14ac:dyDescent="0.3">
      <c r="A422" s="145">
        <v>682</v>
      </c>
      <c r="B422" s="146" t="s">
        <v>923</v>
      </c>
      <c r="C422" s="146" t="s">
        <v>3504</v>
      </c>
      <c r="D422" s="145" t="s">
        <v>3505</v>
      </c>
      <c r="E422" s="150" t="s">
        <v>925</v>
      </c>
      <c r="F422" s="150">
        <v>8.7511356630831746E-2</v>
      </c>
      <c r="G422" s="150">
        <v>0.55786773283380642</v>
      </c>
      <c r="H422" s="150">
        <v>2.2664002351589295E-2</v>
      </c>
      <c r="I422" s="150">
        <v>2.6476918931498301</v>
      </c>
      <c r="J422" s="150">
        <v>0.11276168468925099</v>
      </c>
      <c r="K422" s="150">
        <v>0.50503319570660188</v>
      </c>
      <c r="L422" s="150">
        <v>7.3057480198111984</v>
      </c>
      <c r="M422" s="150">
        <v>5.9151108852052534</v>
      </c>
      <c r="N422" s="150">
        <v>1.2564773347567995</v>
      </c>
      <c r="O422" s="150">
        <v>3.7304392338641259</v>
      </c>
      <c r="P422" s="150">
        <v>14.85367237603578</v>
      </c>
      <c r="Q422" s="150">
        <v>0.56554644960808509</v>
      </c>
      <c r="R422" s="150">
        <v>1.6267816881085136E-2</v>
      </c>
      <c r="S422" s="150">
        <v>3.9280109487461926E-2</v>
      </c>
      <c r="T422" s="150">
        <v>3.7323950868397491</v>
      </c>
      <c r="U422" s="150">
        <v>1.3336203836318731E-2</v>
      </c>
      <c r="V422" s="150">
        <v>0</v>
      </c>
      <c r="X422" s="150">
        <f t="shared" si="102"/>
        <v>0.09</v>
      </c>
      <c r="Y422" s="150">
        <f t="shared" si="103"/>
        <v>0.56000000000000005</v>
      </c>
      <c r="Z422" s="150">
        <f t="shared" si="104"/>
        <v>0.02</v>
      </c>
      <c r="AA422" s="150">
        <f t="shared" si="105"/>
        <v>2.65</v>
      </c>
      <c r="AB422" s="150">
        <f t="shared" si="106"/>
        <v>0.11</v>
      </c>
      <c r="AC422" s="150">
        <f t="shared" si="107"/>
        <v>0.51</v>
      </c>
      <c r="AD422" s="150">
        <f t="shared" si="108"/>
        <v>7.31</v>
      </c>
      <c r="AE422" s="150">
        <f t="shared" si="109"/>
        <v>5.92</v>
      </c>
      <c r="AF422" s="150">
        <f t="shared" si="110"/>
        <v>1.26</v>
      </c>
      <c r="AG422" s="150">
        <f t="shared" si="111"/>
        <v>3.73</v>
      </c>
      <c r="AH422" s="150">
        <f t="shared" si="112"/>
        <v>14.85</v>
      </c>
      <c r="AI422" s="150">
        <f t="shared" si="113"/>
        <v>0.56999999999999995</v>
      </c>
      <c r="AJ422" s="150">
        <f t="shared" si="114"/>
        <v>0.02</v>
      </c>
      <c r="AK422" s="150">
        <f t="shared" si="115"/>
        <v>0.04</v>
      </c>
      <c r="AL422" s="150">
        <f t="shared" si="116"/>
        <v>3.73</v>
      </c>
      <c r="AM422" s="150">
        <f t="shared" si="117"/>
        <v>0.01</v>
      </c>
      <c r="AN422" s="150" t="str">
        <f t="shared" si="118"/>
        <v>NC</v>
      </c>
    </row>
    <row r="423" spans="1:40" ht="39" x14ac:dyDescent="0.3">
      <c r="A423" s="145">
        <v>683</v>
      </c>
      <c r="B423" s="146" t="s">
        <v>923</v>
      </c>
      <c r="C423" s="146" t="s">
        <v>3504</v>
      </c>
      <c r="D423" s="145" t="s">
        <v>3621</v>
      </c>
      <c r="E423" s="150" t="s">
        <v>925</v>
      </c>
      <c r="F423" s="150">
        <v>6.3285641075731147E-2</v>
      </c>
      <c r="G423" s="150">
        <v>0.41820187232078992</v>
      </c>
      <c r="H423" s="150">
        <v>1.7506636585017724E-2</v>
      </c>
      <c r="I423" s="150">
        <v>1.9997786978358829</v>
      </c>
      <c r="J423" s="150">
        <v>5.753737190665581E-2</v>
      </c>
      <c r="K423" s="150">
        <v>0.31141724995342507</v>
      </c>
      <c r="L423" s="150">
        <v>6.8490932935179565</v>
      </c>
      <c r="M423" s="150">
        <v>5.0604217057093699</v>
      </c>
      <c r="N423" s="150">
        <v>1.0600684100243893</v>
      </c>
      <c r="O423" s="150">
        <v>3.0350091355816011</v>
      </c>
      <c r="P423" s="150">
        <v>14.049025011808975</v>
      </c>
      <c r="Q423" s="150">
        <v>0.37709497669578496</v>
      </c>
      <c r="R423" s="150">
        <v>1.1337891425219163E-2</v>
      </c>
      <c r="S423" s="150">
        <v>2.5937659875085946E-2</v>
      </c>
      <c r="T423" s="150">
        <v>3.1102663889943183</v>
      </c>
      <c r="U423" s="150">
        <v>7.9297609225270696E-3</v>
      </c>
      <c r="V423" s="150">
        <v>0</v>
      </c>
      <c r="X423" s="150">
        <f t="shared" si="102"/>
        <v>0.06</v>
      </c>
      <c r="Y423" s="150">
        <f t="shared" si="103"/>
        <v>0.42</v>
      </c>
      <c r="Z423" s="150">
        <f t="shared" si="104"/>
        <v>0.02</v>
      </c>
      <c r="AA423" s="150">
        <f t="shared" si="105"/>
        <v>2</v>
      </c>
      <c r="AB423" s="150">
        <f t="shared" si="106"/>
        <v>0.06</v>
      </c>
      <c r="AC423" s="150">
        <f t="shared" si="107"/>
        <v>0.31</v>
      </c>
      <c r="AD423" s="150">
        <f t="shared" si="108"/>
        <v>6.85</v>
      </c>
      <c r="AE423" s="150">
        <f t="shared" si="109"/>
        <v>5.0599999999999996</v>
      </c>
      <c r="AF423" s="150">
        <f t="shared" si="110"/>
        <v>1.06</v>
      </c>
      <c r="AG423" s="150">
        <f t="shared" si="111"/>
        <v>3.04</v>
      </c>
      <c r="AH423" s="150">
        <f t="shared" si="112"/>
        <v>14.05</v>
      </c>
      <c r="AI423" s="150">
        <f t="shared" si="113"/>
        <v>0.38</v>
      </c>
      <c r="AJ423" s="150">
        <f t="shared" si="114"/>
        <v>0.01</v>
      </c>
      <c r="AK423" s="150">
        <f t="shared" si="115"/>
        <v>0.03</v>
      </c>
      <c r="AL423" s="150">
        <f t="shared" si="116"/>
        <v>3.11</v>
      </c>
      <c r="AM423" s="150">
        <f t="shared" si="117"/>
        <v>0.01</v>
      </c>
      <c r="AN423" s="150" t="str">
        <f t="shared" si="118"/>
        <v>NC</v>
      </c>
    </row>
    <row r="424" spans="1:40" ht="39" x14ac:dyDescent="0.3">
      <c r="A424" s="145">
        <v>684</v>
      </c>
      <c r="B424" s="146" t="s">
        <v>923</v>
      </c>
      <c r="C424" s="146" t="s">
        <v>3504</v>
      </c>
      <c r="D424" s="145" t="s">
        <v>3622</v>
      </c>
      <c r="E424" s="150" t="s">
        <v>925</v>
      </c>
      <c r="F424" s="150">
        <v>1.4603519254052153E-2</v>
      </c>
      <c r="G424" s="150">
        <v>0.18281529205446817</v>
      </c>
      <c r="H424" s="150">
        <v>1.1384645356406665E-2</v>
      </c>
      <c r="I424" s="150">
        <v>0.78252529188637276</v>
      </c>
      <c r="J424" s="150">
        <v>4.5612562841865607E-2</v>
      </c>
      <c r="K424" s="150">
        <v>0.30221904463598492</v>
      </c>
      <c r="L424" s="150">
        <v>6.3059688360443999</v>
      </c>
      <c r="M424" s="150">
        <v>3.5123043889538805</v>
      </c>
      <c r="N424" s="150">
        <v>0.92953031939542208</v>
      </c>
      <c r="O424" s="150">
        <v>2.6587435054732085</v>
      </c>
      <c r="P424" s="150">
        <v>12.410561737113625</v>
      </c>
      <c r="Q424" s="150">
        <v>0.24521732747790406</v>
      </c>
      <c r="R424" s="150">
        <v>7.5488030472062881E-3</v>
      </c>
      <c r="S424" s="150">
        <v>1.044229573783534E-2</v>
      </c>
      <c r="T424" s="150">
        <v>1.9159300232660601</v>
      </c>
      <c r="U424" s="150">
        <v>2.96572336349831E-3</v>
      </c>
      <c r="V424" s="150">
        <v>0</v>
      </c>
      <c r="X424" s="150">
        <f t="shared" si="102"/>
        <v>0.01</v>
      </c>
      <c r="Y424" s="150">
        <f t="shared" si="103"/>
        <v>0.18</v>
      </c>
      <c r="Z424" s="150">
        <f t="shared" si="104"/>
        <v>0.01</v>
      </c>
      <c r="AA424" s="150">
        <f t="shared" si="105"/>
        <v>0.78</v>
      </c>
      <c r="AB424" s="150">
        <f t="shared" si="106"/>
        <v>0.05</v>
      </c>
      <c r="AC424" s="150">
        <f t="shared" si="107"/>
        <v>0.3</v>
      </c>
      <c r="AD424" s="150">
        <f t="shared" si="108"/>
        <v>6.31</v>
      </c>
      <c r="AE424" s="150">
        <f t="shared" si="109"/>
        <v>3.51</v>
      </c>
      <c r="AF424" s="150">
        <f t="shared" si="110"/>
        <v>0.93</v>
      </c>
      <c r="AG424" s="150">
        <f t="shared" si="111"/>
        <v>2.66</v>
      </c>
      <c r="AH424" s="150">
        <f t="shared" si="112"/>
        <v>12.41</v>
      </c>
      <c r="AI424" s="150">
        <f t="shared" si="113"/>
        <v>0.25</v>
      </c>
      <c r="AJ424" s="150">
        <f t="shared" si="114"/>
        <v>0.01</v>
      </c>
      <c r="AK424" s="150">
        <f t="shared" si="115"/>
        <v>0.01</v>
      </c>
      <c r="AL424" s="150">
        <f t="shared" si="116"/>
        <v>1.92</v>
      </c>
      <c r="AM424" s="150">
        <f t="shared" si="117"/>
        <v>0.01</v>
      </c>
      <c r="AN424" s="150" t="str">
        <f t="shared" si="118"/>
        <v>NC</v>
      </c>
    </row>
    <row r="425" spans="1:40" ht="26" x14ac:dyDescent="0.3">
      <c r="A425" s="165">
        <v>685</v>
      </c>
      <c r="B425" s="166" t="s">
        <v>923</v>
      </c>
      <c r="C425" s="293" t="s">
        <v>3504</v>
      </c>
      <c r="D425" s="187" t="s">
        <v>3506</v>
      </c>
      <c r="E425" s="170" t="s">
        <v>925</v>
      </c>
      <c r="F425" s="170">
        <v>1.131996938878917E-2</v>
      </c>
      <c r="G425" s="170">
        <v>0.15088010412454028</v>
      </c>
      <c r="H425" s="170">
        <v>9.4671804230914026E-3</v>
      </c>
      <c r="I425" s="170">
        <v>0.67036558218124453</v>
      </c>
      <c r="J425" s="170">
        <v>9.6762729420190475E-3</v>
      </c>
      <c r="K425" s="170">
        <v>0.16685976522739729</v>
      </c>
      <c r="L425" s="170">
        <v>6.1364923072265816</v>
      </c>
      <c r="M425" s="170">
        <v>3.3478012522158758</v>
      </c>
      <c r="N425" s="170">
        <v>0.82703418667344331</v>
      </c>
      <c r="O425" s="170">
        <v>2.2711490298147319</v>
      </c>
      <c r="P425" s="170">
        <v>12.307677443083277</v>
      </c>
      <c r="Q425" s="170">
        <v>0.14877771216964022</v>
      </c>
      <c r="R425" s="170">
        <v>5.1233412941579732E-3</v>
      </c>
      <c r="S425" s="170">
        <v>5.3832666109187447E-3</v>
      </c>
      <c r="T425" s="170">
        <v>1.8155657021991016</v>
      </c>
      <c r="U425" s="170">
        <v>5.3811411367431141E-4</v>
      </c>
      <c r="V425" s="170">
        <v>0</v>
      </c>
      <c r="X425" s="170">
        <f t="shared" si="102"/>
        <v>0.01</v>
      </c>
      <c r="Y425" s="170">
        <f t="shared" si="103"/>
        <v>0.15</v>
      </c>
      <c r="Z425" s="170">
        <f t="shared" si="104"/>
        <v>0.01</v>
      </c>
      <c r="AA425" s="170">
        <f t="shared" si="105"/>
        <v>0.67</v>
      </c>
      <c r="AB425" s="170">
        <f t="shared" si="106"/>
        <v>0.01</v>
      </c>
      <c r="AC425" s="170">
        <f t="shared" si="107"/>
        <v>0.17</v>
      </c>
      <c r="AD425" s="170">
        <f t="shared" si="108"/>
        <v>6.14</v>
      </c>
      <c r="AE425" s="170">
        <f t="shared" si="109"/>
        <v>3.35</v>
      </c>
      <c r="AF425" s="170">
        <f t="shared" si="110"/>
        <v>0.83</v>
      </c>
      <c r="AG425" s="170">
        <f t="shared" si="111"/>
        <v>2.27</v>
      </c>
      <c r="AH425" s="170">
        <f t="shared" si="112"/>
        <v>12.31</v>
      </c>
      <c r="AI425" s="170">
        <f t="shared" si="113"/>
        <v>0.15</v>
      </c>
      <c r="AJ425" s="170">
        <f t="shared" si="114"/>
        <v>0.01</v>
      </c>
      <c r="AK425" s="170">
        <f t="shared" si="115"/>
        <v>0.01</v>
      </c>
      <c r="AL425" s="170">
        <f t="shared" si="116"/>
        <v>1.82</v>
      </c>
      <c r="AM425" s="170">
        <f t="shared" si="117"/>
        <v>0.01</v>
      </c>
      <c r="AN425" s="170" t="str">
        <f t="shared" si="118"/>
        <v>NC</v>
      </c>
    </row>
    <row r="426" spans="1:40" ht="26" x14ac:dyDescent="0.3">
      <c r="A426" s="165">
        <v>686</v>
      </c>
      <c r="B426" s="166" t="s">
        <v>923</v>
      </c>
      <c r="C426" s="293" t="s">
        <v>275</v>
      </c>
      <c r="D426" s="187" t="s">
        <v>3507</v>
      </c>
      <c r="E426" s="170" t="s">
        <v>926</v>
      </c>
      <c r="F426" s="170">
        <v>5.196567168694198E-2</v>
      </c>
      <c r="G426" s="170">
        <v>0.26732176819624964</v>
      </c>
      <c r="H426" s="170">
        <v>8.0394561619263217E-3</v>
      </c>
      <c r="I426" s="170">
        <v>1.3294131156546383</v>
      </c>
      <c r="J426" s="170">
        <v>4.7861098964636764E-2</v>
      </c>
      <c r="K426" s="170">
        <v>0.14455748472602778</v>
      </c>
      <c r="L426" s="170">
        <v>0.71260098629137469</v>
      </c>
      <c r="M426" s="170">
        <v>1.7126204534934946</v>
      </c>
      <c r="N426" s="170">
        <v>0.23303422335094598</v>
      </c>
      <c r="O426" s="170">
        <v>0.76386010576686914</v>
      </c>
      <c r="P426" s="170">
        <v>1.7413475687256983</v>
      </c>
      <c r="Q426" s="170">
        <v>0.22831726452614473</v>
      </c>
      <c r="R426" s="170">
        <v>6.2145501310611898E-3</v>
      </c>
      <c r="S426" s="170">
        <v>2.0554393264167203E-2</v>
      </c>
      <c r="T426" s="170">
        <v>1.2947006867952167</v>
      </c>
      <c r="U426" s="170">
        <v>7.3916468088527582E-3</v>
      </c>
      <c r="V426" s="170">
        <v>0</v>
      </c>
      <c r="X426" s="170">
        <f t="shared" si="102"/>
        <v>0.05</v>
      </c>
      <c r="Y426" s="170">
        <f t="shared" si="103"/>
        <v>0.27</v>
      </c>
      <c r="Z426" s="170">
        <f t="shared" si="104"/>
        <v>0.01</v>
      </c>
      <c r="AA426" s="170">
        <f t="shared" si="105"/>
        <v>1.33</v>
      </c>
      <c r="AB426" s="170">
        <f t="shared" si="106"/>
        <v>0.05</v>
      </c>
      <c r="AC426" s="170">
        <f t="shared" si="107"/>
        <v>0.14000000000000001</v>
      </c>
      <c r="AD426" s="170">
        <f t="shared" si="108"/>
        <v>0.71</v>
      </c>
      <c r="AE426" s="170">
        <f t="shared" si="109"/>
        <v>1.71</v>
      </c>
      <c r="AF426" s="170">
        <f t="shared" si="110"/>
        <v>0.23</v>
      </c>
      <c r="AG426" s="170">
        <f t="shared" si="111"/>
        <v>0.76</v>
      </c>
      <c r="AH426" s="170">
        <f t="shared" si="112"/>
        <v>1.74</v>
      </c>
      <c r="AI426" s="170">
        <f t="shared" si="113"/>
        <v>0.23</v>
      </c>
      <c r="AJ426" s="170">
        <f t="shared" si="114"/>
        <v>0.01</v>
      </c>
      <c r="AK426" s="170">
        <f t="shared" si="115"/>
        <v>0.02</v>
      </c>
      <c r="AL426" s="170">
        <f t="shared" si="116"/>
        <v>1.29</v>
      </c>
      <c r="AM426" s="170">
        <f t="shared" si="117"/>
        <v>0.01</v>
      </c>
      <c r="AN426" s="170" t="str">
        <f t="shared" si="118"/>
        <v>NC</v>
      </c>
    </row>
    <row r="427" spans="1:40" ht="26" x14ac:dyDescent="0.3">
      <c r="A427" s="165">
        <v>687</v>
      </c>
      <c r="B427" s="166" t="s">
        <v>923</v>
      </c>
      <c r="C427" s="293" t="s">
        <v>275</v>
      </c>
      <c r="D427" s="165" t="s">
        <v>3508</v>
      </c>
      <c r="E427" s="170" t="s">
        <v>926</v>
      </c>
      <c r="F427" s="170">
        <v>9.6291784905072793E-4</v>
      </c>
      <c r="G427" s="170">
        <v>9.3651577507119863E-3</v>
      </c>
      <c r="H427" s="170">
        <v>5.6230643205726176E-4</v>
      </c>
      <c r="I427" s="170">
        <v>3.2891410470712083E-2</v>
      </c>
      <c r="J427" s="170">
        <v>1.053850143690515E-2</v>
      </c>
      <c r="K427" s="170">
        <v>3.9694803345626875E-2</v>
      </c>
      <c r="L427" s="170">
        <v>4.9699861823407229E-2</v>
      </c>
      <c r="M427" s="170">
        <v>4.8241389072728638E-2</v>
      </c>
      <c r="N427" s="170">
        <v>3.0057516927266503E-2</v>
      </c>
      <c r="O427" s="170">
        <v>0.11366406910805761</v>
      </c>
      <c r="P427" s="170">
        <v>3.0171347222976153E-2</v>
      </c>
      <c r="Q427" s="170">
        <v>2.8281412113860361E-2</v>
      </c>
      <c r="R427" s="170">
        <v>7.1127910646578149E-4</v>
      </c>
      <c r="S427" s="170">
        <v>1.4835862542277407E-3</v>
      </c>
      <c r="T427" s="170">
        <v>2.943235221904943E-2</v>
      </c>
      <c r="U427" s="170">
        <v>7.1190887091612852E-4</v>
      </c>
      <c r="V427" s="170">
        <v>0</v>
      </c>
      <c r="X427" s="170">
        <f t="shared" si="102"/>
        <v>0.01</v>
      </c>
      <c r="Y427" s="170">
        <f t="shared" si="103"/>
        <v>0.01</v>
      </c>
      <c r="Z427" s="170">
        <f t="shared" si="104"/>
        <v>0.01</v>
      </c>
      <c r="AA427" s="170">
        <f t="shared" si="105"/>
        <v>0.03</v>
      </c>
      <c r="AB427" s="170">
        <f t="shared" si="106"/>
        <v>0.01</v>
      </c>
      <c r="AC427" s="170">
        <f t="shared" si="107"/>
        <v>0.04</v>
      </c>
      <c r="AD427" s="170">
        <f t="shared" si="108"/>
        <v>0.05</v>
      </c>
      <c r="AE427" s="170">
        <f t="shared" si="109"/>
        <v>0.05</v>
      </c>
      <c r="AF427" s="170">
        <f t="shared" si="110"/>
        <v>0.03</v>
      </c>
      <c r="AG427" s="170">
        <f t="shared" si="111"/>
        <v>0.11</v>
      </c>
      <c r="AH427" s="170">
        <f t="shared" si="112"/>
        <v>0.03</v>
      </c>
      <c r="AI427" s="170">
        <f t="shared" si="113"/>
        <v>0.03</v>
      </c>
      <c r="AJ427" s="170">
        <f t="shared" si="114"/>
        <v>0.01</v>
      </c>
      <c r="AK427" s="170">
        <f t="shared" si="115"/>
        <v>0.01</v>
      </c>
      <c r="AL427" s="170">
        <f t="shared" si="116"/>
        <v>0.03</v>
      </c>
      <c r="AM427" s="170">
        <f t="shared" si="117"/>
        <v>0.01</v>
      </c>
      <c r="AN427" s="170" t="str">
        <f t="shared" si="118"/>
        <v>NC</v>
      </c>
    </row>
    <row r="428" spans="1:40" x14ac:dyDescent="0.3">
      <c r="A428" s="138">
        <v>704</v>
      </c>
      <c r="B428" s="138" t="s">
        <v>923</v>
      </c>
      <c r="C428" s="172" t="s">
        <v>106</v>
      </c>
      <c r="D428" s="138" t="s">
        <v>285</v>
      </c>
      <c r="E428" s="244" t="s">
        <v>275</v>
      </c>
      <c r="F428" s="244" t="s">
        <v>275</v>
      </c>
      <c r="G428" s="244" t="s">
        <v>275</v>
      </c>
      <c r="H428" s="244" t="s">
        <v>275</v>
      </c>
      <c r="I428" s="244" t="s">
        <v>275</v>
      </c>
      <c r="J428" s="244" t="s">
        <v>275</v>
      </c>
      <c r="K428" s="244" t="s">
        <v>275</v>
      </c>
      <c r="L428" s="244" t="s">
        <v>275</v>
      </c>
      <c r="M428" s="244" t="s">
        <v>275</v>
      </c>
      <c r="N428" s="244" t="s">
        <v>275</v>
      </c>
      <c r="O428" s="244" t="s">
        <v>275</v>
      </c>
      <c r="P428" s="244" t="s">
        <v>275</v>
      </c>
      <c r="Q428" s="244" t="s">
        <v>275</v>
      </c>
      <c r="R428" s="244" t="s">
        <v>275</v>
      </c>
      <c r="S428" s="244" t="s">
        <v>275</v>
      </c>
      <c r="T428" s="244" t="s">
        <v>275</v>
      </c>
      <c r="U428" s="244" t="s">
        <v>275</v>
      </c>
      <c r="V428" s="244" t="s">
        <v>275</v>
      </c>
      <c r="X428" s="244" t="str">
        <f t="shared" si="102"/>
        <v>-</v>
      </c>
      <c r="Y428" s="244" t="str">
        <f t="shared" si="103"/>
        <v>-</v>
      </c>
      <c r="Z428" s="244" t="str">
        <f t="shared" si="104"/>
        <v>-</v>
      </c>
      <c r="AA428" s="244" t="str">
        <f t="shared" si="105"/>
        <v>-</v>
      </c>
      <c r="AB428" s="244" t="str">
        <f t="shared" si="106"/>
        <v>-</v>
      </c>
      <c r="AC428" s="244" t="str">
        <f t="shared" si="107"/>
        <v>-</v>
      </c>
      <c r="AD428" s="244" t="str">
        <f t="shared" si="108"/>
        <v>-</v>
      </c>
      <c r="AE428" s="244" t="str">
        <f t="shared" si="109"/>
        <v>-</v>
      </c>
      <c r="AF428" s="244" t="str">
        <f t="shared" si="110"/>
        <v>-</v>
      </c>
      <c r="AG428" s="244" t="str">
        <f t="shared" si="111"/>
        <v>-</v>
      </c>
      <c r="AH428" s="244" t="str">
        <f t="shared" si="112"/>
        <v>-</v>
      </c>
      <c r="AI428" s="244" t="str">
        <f t="shared" si="113"/>
        <v>-</v>
      </c>
      <c r="AJ428" s="244" t="str">
        <f t="shared" si="114"/>
        <v>-</v>
      </c>
      <c r="AK428" s="244" t="str">
        <f t="shared" si="115"/>
        <v>-</v>
      </c>
      <c r="AL428" s="244" t="str">
        <f t="shared" si="116"/>
        <v>-</v>
      </c>
      <c r="AM428" s="244" t="str">
        <f t="shared" si="117"/>
        <v>-</v>
      </c>
      <c r="AN428" s="244" t="str">
        <f t="shared" si="118"/>
        <v>-</v>
      </c>
    </row>
    <row r="429" spans="1:40" ht="26" x14ac:dyDescent="0.3">
      <c r="A429" s="145">
        <v>705</v>
      </c>
      <c r="B429" s="146" t="s">
        <v>923</v>
      </c>
      <c r="C429" s="146" t="s">
        <v>463</v>
      </c>
      <c r="D429" s="146" t="s">
        <v>3547</v>
      </c>
      <c r="E429" s="150" t="s">
        <v>925</v>
      </c>
      <c r="F429" s="150">
        <v>484.43006993149584</v>
      </c>
      <c r="G429" s="150">
        <v>464.63037751113353</v>
      </c>
      <c r="H429" s="150">
        <v>262.3616296879801</v>
      </c>
      <c r="I429" s="150">
        <v>486.80573234869127</v>
      </c>
      <c r="J429" s="150">
        <v>469.62208714622943</v>
      </c>
      <c r="K429" s="150">
        <v>614.04206339329096</v>
      </c>
      <c r="L429" s="150">
        <v>345.62500935789603</v>
      </c>
      <c r="M429" s="150">
        <v>386.16440797480175</v>
      </c>
      <c r="N429" s="150">
        <v>514.3313541888848</v>
      </c>
      <c r="O429" s="150">
        <v>402.71894849565456</v>
      </c>
      <c r="P429" s="150">
        <v>295.30415052186567</v>
      </c>
      <c r="Q429" s="150">
        <v>359.96964468676543</v>
      </c>
      <c r="R429" s="150">
        <v>407.03526396064245</v>
      </c>
      <c r="S429" s="150">
        <v>417.03907283090075</v>
      </c>
      <c r="T429" s="150">
        <v>402.78623829841939</v>
      </c>
      <c r="U429" s="150">
        <v>195.29679277162293</v>
      </c>
      <c r="V429" s="150">
        <v>263.25830585290259</v>
      </c>
      <c r="X429" s="150">
        <f t="shared" si="102"/>
        <v>484.43</v>
      </c>
      <c r="Y429" s="150">
        <f t="shared" si="103"/>
        <v>464.63</v>
      </c>
      <c r="Z429" s="150">
        <f t="shared" si="104"/>
        <v>262.36</v>
      </c>
      <c r="AA429" s="150">
        <f t="shared" si="105"/>
        <v>486.81</v>
      </c>
      <c r="AB429" s="150">
        <f t="shared" si="106"/>
        <v>469.62</v>
      </c>
      <c r="AC429" s="150">
        <f t="shared" si="107"/>
        <v>614.04</v>
      </c>
      <c r="AD429" s="150">
        <f t="shared" si="108"/>
        <v>345.63</v>
      </c>
      <c r="AE429" s="150">
        <f t="shared" si="109"/>
        <v>386.16</v>
      </c>
      <c r="AF429" s="150">
        <f t="shared" si="110"/>
        <v>514.33000000000004</v>
      </c>
      <c r="AG429" s="150">
        <f t="shared" si="111"/>
        <v>402.72</v>
      </c>
      <c r="AH429" s="150">
        <f t="shared" si="112"/>
        <v>295.3</v>
      </c>
      <c r="AI429" s="150">
        <f t="shared" si="113"/>
        <v>359.97</v>
      </c>
      <c r="AJ429" s="150">
        <f t="shared" si="114"/>
        <v>407.04</v>
      </c>
      <c r="AK429" s="150">
        <f t="shared" si="115"/>
        <v>417.04</v>
      </c>
      <c r="AL429" s="150">
        <f t="shared" si="116"/>
        <v>402.79</v>
      </c>
      <c r="AM429" s="150">
        <f t="shared" si="117"/>
        <v>195.3</v>
      </c>
      <c r="AN429" s="150">
        <f t="shared" si="118"/>
        <v>263.26</v>
      </c>
    </row>
    <row r="430" spans="1:40" ht="39" x14ac:dyDescent="0.3">
      <c r="A430" s="145">
        <v>706</v>
      </c>
      <c r="B430" s="146" t="s">
        <v>923</v>
      </c>
      <c r="C430" s="146" t="s">
        <v>3509</v>
      </c>
      <c r="D430" s="146" t="s">
        <v>4376</v>
      </c>
      <c r="E430" s="150" t="s">
        <v>925</v>
      </c>
      <c r="F430" s="150">
        <v>484.28813771738459</v>
      </c>
      <c r="G430" s="150">
        <v>463.28737847155958</v>
      </c>
      <c r="H430" s="150">
        <v>256.66207130755049</v>
      </c>
      <c r="I430" s="150">
        <v>484.18558149618298</v>
      </c>
      <c r="J430" s="150">
        <v>467.54139473268788</v>
      </c>
      <c r="K430" s="150">
        <v>613.73585308797487</v>
      </c>
      <c r="L430" s="150">
        <v>334.1931327512566</v>
      </c>
      <c r="M430" s="150">
        <v>381.66990116771143</v>
      </c>
      <c r="N430" s="150">
        <v>513.41215456421435</v>
      </c>
      <c r="O430" s="150">
        <v>388.7437508875193</v>
      </c>
      <c r="P430" s="150">
        <v>292.23766031719862</v>
      </c>
      <c r="Q430" s="150">
        <v>358.46685568524816</v>
      </c>
      <c r="R430" s="150">
        <v>403.37030785570909</v>
      </c>
      <c r="S430" s="150">
        <v>393.72128418901792</v>
      </c>
      <c r="T430" s="150">
        <v>394.0088133270973</v>
      </c>
      <c r="U430" s="150">
        <v>195.27494428256955</v>
      </c>
      <c r="V430" s="150">
        <v>263.08973572627372</v>
      </c>
      <c r="X430" s="150">
        <f t="shared" si="102"/>
        <v>484.29</v>
      </c>
      <c r="Y430" s="150">
        <f t="shared" si="103"/>
        <v>463.29</v>
      </c>
      <c r="Z430" s="150">
        <f t="shared" si="104"/>
        <v>256.66000000000003</v>
      </c>
      <c r="AA430" s="150">
        <f t="shared" si="105"/>
        <v>484.19</v>
      </c>
      <c r="AB430" s="150">
        <f t="shared" si="106"/>
        <v>467.54</v>
      </c>
      <c r="AC430" s="150">
        <f t="shared" si="107"/>
        <v>613.74</v>
      </c>
      <c r="AD430" s="150">
        <f t="shared" si="108"/>
        <v>334.19</v>
      </c>
      <c r="AE430" s="150">
        <f t="shared" si="109"/>
        <v>381.67</v>
      </c>
      <c r="AF430" s="150">
        <f t="shared" si="110"/>
        <v>513.41</v>
      </c>
      <c r="AG430" s="150">
        <f t="shared" si="111"/>
        <v>388.74</v>
      </c>
      <c r="AH430" s="150">
        <f t="shared" si="112"/>
        <v>292.24</v>
      </c>
      <c r="AI430" s="150">
        <f t="shared" si="113"/>
        <v>358.47</v>
      </c>
      <c r="AJ430" s="150">
        <f t="shared" si="114"/>
        <v>403.37</v>
      </c>
      <c r="AK430" s="150">
        <f t="shared" si="115"/>
        <v>393.72</v>
      </c>
      <c r="AL430" s="150">
        <f t="shared" si="116"/>
        <v>394.01</v>
      </c>
      <c r="AM430" s="150">
        <f t="shared" si="117"/>
        <v>195.27</v>
      </c>
      <c r="AN430" s="150">
        <f t="shared" si="118"/>
        <v>263.08999999999997</v>
      </c>
    </row>
    <row r="431" spans="1:40" ht="39" x14ac:dyDescent="0.3">
      <c r="A431" s="145">
        <v>707</v>
      </c>
      <c r="B431" s="146" t="s">
        <v>923</v>
      </c>
      <c r="C431" s="146" t="s">
        <v>3510</v>
      </c>
      <c r="D431" s="146" t="s">
        <v>3548</v>
      </c>
      <c r="E431" s="150" t="s">
        <v>925</v>
      </c>
      <c r="F431" s="150">
        <v>0</v>
      </c>
      <c r="G431" s="150">
        <v>0.40051175043906317</v>
      </c>
      <c r="H431" s="150">
        <v>1.2511635615439714E-5</v>
      </c>
      <c r="I431" s="150">
        <v>5.2500284975518161E-3</v>
      </c>
      <c r="J431" s="150">
        <v>0.13906123189524588</v>
      </c>
      <c r="K431" s="150">
        <v>8.7806479304156082E-2</v>
      </c>
      <c r="L431" s="150">
        <v>3.704284456392315E-3</v>
      </c>
      <c r="M431" s="150">
        <v>0.78670828586066621</v>
      </c>
      <c r="N431" s="150">
        <v>0.18402922896644089</v>
      </c>
      <c r="O431" s="150">
        <v>0.34705199710002838</v>
      </c>
      <c r="P431" s="150">
        <v>0</v>
      </c>
      <c r="Q431" s="150">
        <v>0</v>
      </c>
      <c r="R431" s="150">
        <v>3.8110214669783773E-2</v>
      </c>
      <c r="S431" s="150">
        <v>2.8211099526246541</v>
      </c>
      <c r="T431" s="150">
        <v>5.9407087417193084E-4</v>
      </c>
      <c r="U431" s="150">
        <v>5.3187745582139803E-4</v>
      </c>
      <c r="V431" s="150">
        <v>0</v>
      </c>
      <c r="X431" s="150" t="str">
        <f t="shared" si="102"/>
        <v>NC</v>
      </c>
      <c r="Y431" s="150">
        <f t="shared" si="103"/>
        <v>0.4</v>
      </c>
      <c r="Z431" s="150">
        <f t="shared" si="104"/>
        <v>0.01</v>
      </c>
      <c r="AA431" s="150">
        <f t="shared" si="105"/>
        <v>0.01</v>
      </c>
      <c r="AB431" s="150">
        <f t="shared" si="106"/>
        <v>0.14000000000000001</v>
      </c>
      <c r="AC431" s="150">
        <f t="shared" si="107"/>
        <v>0.09</v>
      </c>
      <c r="AD431" s="150">
        <f t="shared" si="108"/>
        <v>0.01</v>
      </c>
      <c r="AE431" s="150">
        <f t="shared" si="109"/>
        <v>0.79</v>
      </c>
      <c r="AF431" s="150">
        <f t="shared" si="110"/>
        <v>0.18</v>
      </c>
      <c r="AG431" s="150">
        <f t="shared" si="111"/>
        <v>0.35</v>
      </c>
      <c r="AH431" s="150" t="str">
        <f t="shared" si="112"/>
        <v>NC</v>
      </c>
      <c r="AI431" s="150" t="str">
        <f t="shared" si="113"/>
        <v>NC</v>
      </c>
      <c r="AJ431" s="150">
        <f t="shared" si="114"/>
        <v>0.04</v>
      </c>
      <c r="AK431" s="150">
        <f t="shared" si="115"/>
        <v>2.82</v>
      </c>
      <c r="AL431" s="150">
        <f t="shared" si="116"/>
        <v>0.01</v>
      </c>
      <c r="AM431" s="150">
        <f t="shared" si="117"/>
        <v>0.01</v>
      </c>
      <c r="AN431" s="150" t="str">
        <f t="shared" si="118"/>
        <v>NC</v>
      </c>
    </row>
    <row r="432" spans="1:40" ht="26" x14ac:dyDescent="0.3">
      <c r="A432" s="138">
        <v>710</v>
      </c>
      <c r="B432" s="138" t="s">
        <v>923</v>
      </c>
      <c r="C432" s="172" t="s">
        <v>3512</v>
      </c>
      <c r="D432" s="138" t="s">
        <v>3513</v>
      </c>
      <c r="E432" s="244" t="s">
        <v>275</v>
      </c>
      <c r="F432" s="244" t="s">
        <v>275</v>
      </c>
      <c r="G432" s="244" t="s">
        <v>275</v>
      </c>
      <c r="H432" s="244" t="s">
        <v>275</v>
      </c>
      <c r="I432" s="244" t="s">
        <v>275</v>
      </c>
      <c r="J432" s="244" t="s">
        <v>275</v>
      </c>
      <c r="K432" s="244" t="s">
        <v>275</v>
      </c>
      <c r="L432" s="244" t="s">
        <v>275</v>
      </c>
      <c r="M432" s="244" t="s">
        <v>275</v>
      </c>
      <c r="N432" s="244" t="s">
        <v>275</v>
      </c>
      <c r="O432" s="244" t="s">
        <v>275</v>
      </c>
      <c r="P432" s="244" t="s">
        <v>275</v>
      </c>
      <c r="Q432" s="244" t="s">
        <v>275</v>
      </c>
      <c r="R432" s="244" t="s">
        <v>275</v>
      </c>
      <c r="S432" s="244" t="s">
        <v>275</v>
      </c>
      <c r="T432" s="244" t="s">
        <v>275</v>
      </c>
      <c r="U432" s="244" t="s">
        <v>275</v>
      </c>
      <c r="V432" s="244" t="s">
        <v>275</v>
      </c>
      <c r="X432" s="244" t="str">
        <f t="shared" si="102"/>
        <v>-</v>
      </c>
      <c r="Y432" s="244" t="str">
        <f t="shared" si="103"/>
        <v>-</v>
      </c>
      <c r="Z432" s="244" t="str">
        <f t="shared" si="104"/>
        <v>-</v>
      </c>
      <c r="AA432" s="244" t="str">
        <f t="shared" si="105"/>
        <v>-</v>
      </c>
      <c r="AB432" s="244" t="str">
        <f t="shared" si="106"/>
        <v>-</v>
      </c>
      <c r="AC432" s="244" t="str">
        <f t="shared" si="107"/>
        <v>-</v>
      </c>
      <c r="AD432" s="244" t="str">
        <f t="shared" si="108"/>
        <v>-</v>
      </c>
      <c r="AE432" s="244" t="str">
        <f t="shared" si="109"/>
        <v>-</v>
      </c>
      <c r="AF432" s="244" t="str">
        <f t="shared" si="110"/>
        <v>-</v>
      </c>
      <c r="AG432" s="244" t="str">
        <f t="shared" si="111"/>
        <v>-</v>
      </c>
      <c r="AH432" s="244" t="str">
        <f t="shared" si="112"/>
        <v>-</v>
      </c>
      <c r="AI432" s="244" t="str">
        <f t="shared" si="113"/>
        <v>-</v>
      </c>
      <c r="AJ432" s="244" t="str">
        <f t="shared" si="114"/>
        <v>-</v>
      </c>
      <c r="AK432" s="244" t="str">
        <f t="shared" si="115"/>
        <v>-</v>
      </c>
      <c r="AL432" s="244" t="str">
        <f t="shared" si="116"/>
        <v>-</v>
      </c>
      <c r="AM432" s="244" t="str">
        <f t="shared" si="117"/>
        <v>-</v>
      </c>
      <c r="AN432" s="244" t="str">
        <f t="shared" si="118"/>
        <v>-</v>
      </c>
    </row>
    <row r="433" spans="1:40" ht="52" x14ac:dyDescent="0.3">
      <c r="A433" s="145">
        <v>711</v>
      </c>
      <c r="B433" s="146" t="s">
        <v>923</v>
      </c>
      <c r="C433" s="146" t="s">
        <v>3511</v>
      </c>
      <c r="D433" s="146" t="s">
        <v>3518</v>
      </c>
      <c r="E433" s="150" t="s">
        <v>925</v>
      </c>
      <c r="F433" s="150">
        <v>381.28699549755044</v>
      </c>
      <c r="G433" s="150">
        <v>360.93503853798558</v>
      </c>
      <c r="H433" s="150">
        <v>38.445019199560583</v>
      </c>
      <c r="I433" s="150">
        <v>282.00924878351844</v>
      </c>
      <c r="J433" s="150">
        <v>173.31550946276224</v>
      </c>
      <c r="K433" s="150">
        <v>436.21612309997141</v>
      </c>
      <c r="L433" s="150">
        <v>256.28197766401013</v>
      </c>
      <c r="M433" s="150">
        <v>280.28809147396112</v>
      </c>
      <c r="N433" s="150">
        <v>134.94000016977756</v>
      </c>
      <c r="O433" s="150">
        <v>241.60907763529804</v>
      </c>
      <c r="P433" s="150">
        <v>217.88206124647144</v>
      </c>
      <c r="Q433" s="150">
        <v>167.39808583493402</v>
      </c>
      <c r="R433" s="150">
        <v>57.225003976645347</v>
      </c>
      <c r="S433" s="150">
        <v>110.47156584215244</v>
      </c>
      <c r="T433" s="150">
        <v>286.57445784077606</v>
      </c>
      <c r="U433" s="150">
        <v>25.817367312941471</v>
      </c>
      <c r="V433" s="150">
        <v>132.91992227122935</v>
      </c>
      <c r="X433" s="150">
        <f t="shared" si="102"/>
        <v>381.29</v>
      </c>
      <c r="Y433" s="150">
        <f t="shared" si="103"/>
        <v>360.94</v>
      </c>
      <c r="Z433" s="150">
        <f t="shared" si="104"/>
        <v>38.450000000000003</v>
      </c>
      <c r="AA433" s="150">
        <f t="shared" si="105"/>
        <v>282.01</v>
      </c>
      <c r="AB433" s="150">
        <f t="shared" si="106"/>
        <v>173.32</v>
      </c>
      <c r="AC433" s="150">
        <f t="shared" si="107"/>
        <v>436.22</v>
      </c>
      <c r="AD433" s="150">
        <f t="shared" si="108"/>
        <v>256.27999999999997</v>
      </c>
      <c r="AE433" s="150">
        <f t="shared" si="109"/>
        <v>280.29000000000002</v>
      </c>
      <c r="AF433" s="150">
        <f t="shared" si="110"/>
        <v>134.94</v>
      </c>
      <c r="AG433" s="150">
        <f t="shared" si="111"/>
        <v>241.61</v>
      </c>
      <c r="AH433" s="150">
        <f t="shared" si="112"/>
        <v>217.88</v>
      </c>
      <c r="AI433" s="150">
        <f t="shared" si="113"/>
        <v>167.4</v>
      </c>
      <c r="AJ433" s="150">
        <f t="shared" si="114"/>
        <v>57.23</v>
      </c>
      <c r="AK433" s="150">
        <f t="shared" si="115"/>
        <v>110.47</v>
      </c>
      <c r="AL433" s="150">
        <f t="shared" si="116"/>
        <v>286.57</v>
      </c>
      <c r="AM433" s="150">
        <f t="shared" si="117"/>
        <v>25.82</v>
      </c>
      <c r="AN433" s="150">
        <f t="shared" si="118"/>
        <v>132.91999999999999</v>
      </c>
    </row>
    <row r="434" spans="1:40" ht="26" x14ac:dyDescent="0.3">
      <c r="A434" s="782">
        <v>712</v>
      </c>
      <c r="B434" s="854" t="s">
        <v>923</v>
      </c>
      <c r="C434" s="854" t="s">
        <v>3087</v>
      </c>
      <c r="D434" s="865" t="s">
        <v>3012</v>
      </c>
      <c r="E434" s="878" t="s">
        <v>925</v>
      </c>
      <c r="F434" s="878">
        <v>0</v>
      </c>
      <c r="G434" s="878">
        <v>0</v>
      </c>
      <c r="H434" s="878">
        <v>0</v>
      </c>
      <c r="I434" s="878">
        <v>0</v>
      </c>
      <c r="J434" s="878">
        <v>6.7742291897363097E-2</v>
      </c>
      <c r="K434" s="878">
        <v>0</v>
      </c>
      <c r="L434" s="878">
        <v>0</v>
      </c>
      <c r="M434" s="878">
        <v>0</v>
      </c>
      <c r="N434" s="878">
        <v>0</v>
      </c>
      <c r="O434" s="878">
        <v>0</v>
      </c>
      <c r="P434" s="878">
        <v>0</v>
      </c>
      <c r="Q434" s="878">
        <v>0</v>
      </c>
      <c r="R434" s="878">
        <v>0</v>
      </c>
      <c r="S434" s="878">
        <v>0</v>
      </c>
      <c r="T434" s="878">
        <v>0</v>
      </c>
      <c r="U434" s="878">
        <v>0</v>
      </c>
      <c r="V434" s="878">
        <v>0</v>
      </c>
      <c r="X434" s="878" t="str">
        <f t="shared" si="102"/>
        <v>NC</v>
      </c>
      <c r="Y434" s="878" t="str">
        <f t="shared" si="103"/>
        <v>NC</v>
      </c>
      <c r="Z434" s="878" t="str">
        <f t="shared" si="104"/>
        <v>NC</v>
      </c>
      <c r="AA434" s="878" t="str">
        <f t="shared" si="105"/>
        <v>NC</v>
      </c>
      <c r="AB434" s="878">
        <f t="shared" si="106"/>
        <v>7.0000000000000007E-2</v>
      </c>
      <c r="AC434" s="878" t="str">
        <f t="shared" si="107"/>
        <v>NC</v>
      </c>
      <c r="AD434" s="878" t="str">
        <f t="shared" si="108"/>
        <v>NC</v>
      </c>
      <c r="AE434" s="878" t="str">
        <f t="shared" si="109"/>
        <v>NC</v>
      </c>
      <c r="AF434" s="878" t="str">
        <f t="shared" si="110"/>
        <v>NC</v>
      </c>
      <c r="AG434" s="878" t="str">
        <f t="shared" si="111"/>
        <v>NC</v>
      </c>
      <c r="AH434" s="878" t="str">
        <f t="shared" si="112"/>
        <v>NC</v>
      </c>
      <c r="AI434" s="878" t="str">
        <f t="shared" si="113"/>
        <v>NC</v>
      </c>
      <c r="AJ434" s="878" t="str">
        <f t="shared" si="114"/>
        <v>NC</v>
      </c>
      <c r="AK434" s="878" t="str">
        <f t="shared" si="115"/>
        <v>NC</v>
      </c>
      <c r="AL434" s="878" t="str">
        <f t="shared" si="116"/>
        <v>NC</v>
      </c>
      <c r="AM434" s="878" t="str">
        <f t="shared" si="117"/>
        <v>NC</v>
      </c>
      <c r="AN434" s="878" t="str">
        <f t="shared" si="118"/>
        <v>NC</v>
      </c>
    </row>
    <row r="435" spans="1:40" ht="26" x14ac:dyDescent="0.3">
      <c r="A435" s="152">
        <v>714</v>
      </c>
      <c r="B435" s="153" t="s">
        <v>923</v>
      </c>
      <c r="C435" s="153" t="s">
        <v>287</v>
      </c>
      <c r="D435" s="152" t="s">
        <v>2112</v>
      </c>
      <c r="E435" s="157" t="s">
        <v>925</v>
      </c>
      <c r="F435" s="157">
        <v>0.13263449894742732</v>
      </c>
      <c r="G435" s="157">
        <v>19.381305302130652</v>
      </c>
      <c r="H435" s="157">
        <v>9.7163622909284153E-2</v>
      </c>
      <c r="I435" s="157">
        <v>0.12082867932063172</v>
      </c>
      <c r="J435" s="157">
        <v>3.190004778231724E-2</v>
      </c>
      <c r="K435" s="157">
        <v>2.1475677095739125</v>
      </c>
      <c r="L435" s="157">
        <v>3.2147573688098658</v>
      </c>
      <c r="M435" s="157">
        <v>35.382713121666008</v>
      </c>
      <c r="N435" s="157">
        <v>0.2056851142279934</v>
      </c>
      <c r="O435" s="157">
        <v>6.5047362692569699</v>
      </c>
      <c r="P435" s="157">
        <v>1.4941054994133722</v>
      </c>
      <c r="Q435" s="157">
        <v>0</v>
      </c>
      <c r="R435" s="157">
        <v>2.532841442409757E-2</v>
      </c>
      <c r="S435" s="157">
        <v>4.5534974965050082E-4</v>
      </c>
      <c r="T435" s="157">
        <v>13.95270642257962</v>
      </c>
      <c r="U435" s="157">
        <v>1.1554027031128722E-3</v>
      </c>
      <c r="V435" s="157">
        <v>0.88047036107885679</v>
      </c>
      <c r="X435" s="157">
        <f t="shared" si="102"/>
        <v>0.13</v>
      </c>
      <c r="Y435" s="157">
        <f t="shared" si="103"/>
        <v>19.38</v>
      </c>
      <c r="Z435" s="157">
        <f t="shared" si="104"/>
        <v>0.1</v>
      </c>
      <c r="AA435" s="157">
        <f t="shared" si="105"/>
        <v>0.12</v>
      </c>
      <c r="AB435" s="157">
        <f t="shared" si="106"/>
        <v>0.03</v>
      </c>
      <c r="AC435" s="157">
        <f t="shared" si="107"/>
        <v>2.15</v>
      </c>
      <c r="AD435" s="157">
        <f t="shared" si="108"/>
        <v>3.21</v>
      </c>
      <c r="AE435" s="157">
        <f t="shared" si="109"/>
        <v>35.380000000000003</v>
      </c>
      <c r="AF435" s="157">
        <f t="shared" si="110"/>
        <v>0.21</v>
      </c>
      <c r="AG435" s="157">
        <f t="shared" si="111"/>
        <v>6.5</v>
      </c>
      <c r="AH435" s="157">
        <f t="shared" si="112"/>
        <v>1.49</v>
      </c>
      <c r="AI435" s="157" t="str">
        <f t="shared" si="113"/>
        <v>NC</v>
      </c>
      <c r="AJ435" s="157">
        <f t="shared" si="114"/>
        <v>0.03</v>
      </c>
      <c r="AK435" s="157">
        <f t="shared" si="115"/>
        <v>0.01</v>
      </c>
      <c r="AL435" s="157">
        <f t="shared" si="116"/>
        <v>13.95</v>
      </c>
      <c r="AM435" s="157">
        <f t="shared" si="117"/>
        <v>0.01</v>
      </c>
      <c r="AN435" s="157">
        <f t="shared" si="118"/>
        <v>0.88</v>
      </c>
    </row>
    <row r="436" spans="1:40" ht="26" x14ac:dyDescent="0.3">
      <c r="A436" s="261">
        <v>715</v>
      </c>
      <c r="B436" s="262" t="s">
        <v>923</v>
      </c>
      <c r="C436" s="262" t="s">
        <v>287</v>
      </c>
      <c r="D436" s="263" t="s">
        <v>2111</v>
      </c>
      <c r="E436" s="265" t="s">
        <v>925</v>
      </c>
      <c r="F436" s="265">
        <v>0</v>
      </c>
      <c r="G436" s="265">
        <v>0</v>
      </c>
      <c r="H436" s="265">
        <v>2.4143094504799945E-2</v>
      </c>
      <c r="I436" s="265">
        <v>1.8467566938372919E-4</v>
      </c>
      <c r="J436" s="265">
        <v>2.0169580623085877E-4</v>
      </c>
      <c r="K436" s="265">
        <v>1.1356710434912099E-5</v>
      </c>
      <c r="L436" s="265">
        <v>2.5628877614185095E-4</v>
      </c>
      <c r="M436" s="265">
        <v>0</v>
      </c>
      <c r="N436" s="265">
        <v>5.5284807218285187E-2</v>
      </c>
      <c r="O436" s="265">
        <v>1.6210205933832869E-3</v>
      </c>
      <c r="P436" s="265">
        <v>0</v>
      </c>
      <c r="Q436" s="265">
        <v>0</v>
      </c>
      <c r="R436" s="265">
        <v>3.1981909625362959E-5</v>
      </c>
      <c r="S436" s="265">
        <v>0</v>
      </c>
      <c r="T436" s="265">
        <v>0</v>
      </c>
      <c r="U436" s="265">
        <v>2.1593047631054092E-4</v>
      </c>
      <c r="V436" s="265">
        <v>0</v>
      </c>
      <c r="X436" s="265" t="str">
        <f t="shared" si="102"/>
        <v>NC</v>
      </c>
      <c r="Y436" s="265" t="str">
        <f t="shared" si="103"/>
        <v>NC</v>
      </c>
      <c r="Z436" s="265">
        <f t="shared" si="104"/>
        <v>0.02</v>
      </c>
      <c r="AA436" s="265">
        <f t="shared" si="105"/>
        <v>0.01</v>
      </c>
      <c r="AB436" s="265">
        <f t="shared" si="106"/>
        <v>0.01</v>
      </c>
      <c r="AC436" s="265">
        <f t="shared" si="107"/>
        <v>0.01</v>
      </c>
      <c r="AD436" s="265">
        <f t="shared" si="108"/>
        <v>0.01</v>
      </c>
      <c r="AE436" s="265" t="str">
        <f t="shared" si="109"/>
        <v>NC</v>
      </c>
      <c r="AF436" s="265">
        <f t="shared" si="110"/>
        <v>0.06</v>
      </c>
      <c r="AG436" s="265">
        <f t="shared" si="111"/>
        <v>0.01</v>
      </c>
      <c r="AH436" s="265" t="str">
        <f t="shared" si="112"/>
        <v>NC</v>
      </c>
      <c r="AI436" s="265" t="str">
        <f t="shared" si="113"/>
        <v>NC</v>
      </c>
      <c r="AJ436" s="265">
        <f t="shared" si="114"/>
        <v>0.01</v>
      </c>
      <c r="AK436" s="265" t="str">
        <f t="shared" si="115"/>
        <v>NC</v>
      </c>
      <c r="AL436" s="265" t="str">
        <f t="shared" si="116"/>
        <v>NC</v>
      </c>
      <c r="AM436" s="265">
        <f t="shared" si="117"/>
        <v>0.01</v>
      </c>
      <c r="AN436" s="265" t="str">
        <f t="shared" si="118"/>
        <v>NC</v>
      </c>
    </row>
    <row r="437" spans="1:40" ht="26" x14ac:dyDescent="0.3">
      <c r="A437" s="261">
        <v>716</v>
      </c>
      <c r="B437" s="262" t="s">
        <v>923</v>
      </c>
      <c r="C437" s="262" t="s">
        <v>194</v>
      </c>
      <c r="D437" s="263" t="s">
        <v>3011</v>
      </c>
      <c r="E437" s="265" t="s">
        <v>926</v>
      </c>
      <c r="F437" s="265">
        <v>0.10610759915794185</v>
      </c>
      <c r="G437" s="265">
        <v>15.505044241704523</v>
      </c>
      <c r="H437" s="265">
        <v>5.8416422723587373E-2</v>
      </c>
      <c r="I437" s="265">
        <v>9.6515202920998397E-2</v>
      </c>
      <c r="J437" s="265">
        <v>2.5358681580869104E-2</v>
      </c>
      <c r="K437" s="265">
        <v>1.7180450822907822</v>
      </c>
      <c r="L437" s="265">
        <v>2.571600864026979</v>
      </c>
      <c r="M437" s="265">
        <v>28.306170497332804</v>
      </c>
      <c r="N437" s="265">
        <v>0.12032024560776658</v>
      </c>
      <c r="O437" s="265">
        <v>5.2024921989308694</v>
      </c>
      <c r="P437" s="265">
        <v>1.1952843995306979</v>
      </c>
      <c r="Q437" s="265">
        <v>0</v>
      </c>
      <c r="R437" s="265">
        <v>2.0237146011577768E-2</v>
      </c>
      <c r="S437" s="265">
        <v>3.6427979972040065E-4</v>
      </c>
      <c r="T437" s="267">
        <v>11.162165138063695</v>
      </c>
      <c r="U437" s="265">
        <v>7.5157778144186501E-4</v>
      </c>
      <c r="V437" s="265">
        <v>0.70437628886308545</v>
      </c>
      <c r="X437" s="265">
        <f t="shared" si="102"/>
        <v>0.11</v>
      </c>
      <c r="Y437" s="265">
        <f t="shared" si="103"/>
        <v>15.51</v>
      </c>
      <c r="Z437" s="265">
        <f t="shared" si="104"/>
        <v>0.06</v>
      </c>
      <c r="AA437" s="265">
        <f t="shared" si="105"/>
        <v>0.1</v>
      </c>
      <c r="AB437" s="265">
        <f t="shared" si="106"/>
        <v>0.03</v>
      </c>
      <c r="AC437" s="265">
        <f t="shared" si="107"/>
        <v>1.72</v>
      </c>
      <c r="AD437" s="265">
        <f t="shared" si="108"/>
        <v>2.57</v>
      </c>
      <c r="AE437" s="265">
        <f t="shared" si="109"/>
        <v>28.31</v>
      </c>
      <c r="AF437" s="265">
        <f t="shared" si="110"/>
        <v>0.12</v>
      </c>
      <c r="AG437" s="265">
        <f t="shared" si="111"/>
        <v>5.2</v>
      </c>
      <c r="AH437" s="265">
        <f t="shared" si="112"/>
        <v>1.2</v>
      </c>
      <c r="AI437" s="265" t="str">
        <f t="shared" si="113"/>
        <v>NC</v>
      </c>
      <c r="AJ437" s="265">
        <f t="shared" si="114"/>
        <v>0.02</v>
      </c>
      <c r="AK437" s="265">
        <f t="shared" si="115"/>
        <v>0.01</v>
      </c>
      <c r="AL437" s="267">
        <f t="shared" si="116"/>
        <v>11.16</v>
      </c>
      <c r="AM437" s="265">
        <f t="shared" si="117"/>
        <v>0.01</v>
      </c>
      <c r="AN437" s="265">
        <f t="shared" si="118"/>
        <v>0.7</v>
      </c>
    </row>
    <row r="438" spans="1:40" ht="26" x14ac:dyDescent="0.3">
      <c r="A438" s="145">
        <v>717</v>
      </c>
      <c r="B438" s="146" t="s">
        <v>923</v>
      </c>
      <c r="C438" s="280" t="s">
        <v>461</v>
      </c>
      <c r="D438" s="145" t="s">
        <v>3165</v>
      </c>
      <c r="E438" s="150" t="s">
        <v>925</v>
      </c>
      <c r="F438" s="150">
        <v>0</v>
      </c>
      <c r="G438" s="150">
        <v>0</v>
      </c>
      <c r="H438" s="150">
        <v>0</v>
      </c>
      <c r="I438" s="150">
        <v>5.0155684231519167E-4</v>
      </c>
      <c r="J438" s="150">
        <v>0.38814397312466081</v>
      </c>
      <c r="K438" s="150">
        <v>0</v>
      </c>
      <c r="L438" s="150">
        <v>1.374568517640979E-3</v>
      </c>
      <c r="M438" s="150">
        <v>0.17073473774460546</v>
      </c>
      <c r="N438" s="150">
        <v>0.29381463613523567</v>
      </c>
      <c r="O438" s="150">
        <v>1.026530221854292E-4</v>
      </c>
      <c r="P438" s="150">
        <v>0</v>
      </c>
      <c r="Q438" s="150">
        <v>0</v>
      </c>
      <c r="R438" s="150">
        <v>4.4101580778893378E-4</v>
      </c>
      <c r="S438" s="150">
        <v>0</v>
      </c>
      <c r="T438" s="150">
        <v>0</v>
      </c>
      <c r="U438" s="150">
        <v>0</v>
      </c>
      <c r="V438" s="150">
        <v>0</v>
      </c>
      <c r="X438" s="150" t="str">
        <f t="shared" si="102"/>
        <v>NC</v>
      </c>
      <c r="Y438" s="150" t="str">
        <f t="shared" si="103"/>
        <v>NC</v>
      </c>
      <c r="Z438" s="150" t="str">
        <f t="shared" si="104"/>
        <v>NC</v>
      </c>
      <c r="AA438" s="150">
        <f t="shared" si="105"/>
        <v>0.01</v>
      </c>
      <c r="AB438" s="150">
        <f t="shared" si="106"/>
        <v>0.39</v>
      </c>
      <c r="AC438" s="150" t="str">
        <f t="shared" si="107"/>
        <v>NC</v>
      </c>
      <c r="AD438" s="150">
        <f t="shared" si="108"/>
        <v>0.01</v>
      </c>
      <c r="AE438" s="150">
        <f t="shared" si="109"/>
        <v>0.17</v>
      </c>
      <c r="AF438" s="150">
        <f t="shared" si="110"/>
        <v>0.28999999999999998</v>
      </c>
      <c r="AG438" s="150">
        <f t="shared" si="111"/>
        <v>0.01</v>
      </c>
      <c r="AH438" s="150" t="str">
        <f t="shared" si="112"/>
        <v>NC</v>
      </c>
      <c r="AI438" s="150" t="str">
        <f t="shared" si="113"/>
        <v>NC</v>
      </c>
      <c r="AJ438" s="150">
        <f t="shared" si="114"/>
        <v>0.01</v>
      </c>
      <c r="AK438" s="150" t="str">
        <f t="shared" si="115"/>
        <v>NC</v>
      </c>
      <c r="AL438" s="150" t="str">
        <f t="shared" si="116"/>
        <v>NC</v>
      </c>
      <c r="AM438" s="150" t="str">
        <f t="shared" si="117"/>
        <v>NC</v>
      </c>
      <c r="AN438" s="150" t="str">
        <f t="shared" si="118"/>
        <v>NC</v>
      </c>
    </row>
    <row r="439" spans="1:40" ht="26" x14ac:dyDescent="0.3">
      <c r="A439" s="261">
        <v>718</v>
      </c>
      <c r="B439" s="262" t="s">
        <v>923</v>
      </c>
      <c r="C439" s="262" t="s">
        <v>461</v>
      </c>
      <c r="D439" s="263" t="s">
        <v>2114</v>
      </c>
      <c r="E439" s="265" t="s">
        <v>925</v>
      </c>
      <c r="F439" s="265">
        <v>0</v>
      </c>
      <c r="G439" s="265">
        <v>0</v>
      </c>
      <c r="H439" s="265">
        <v>0</v>
      </c>
      <c r="I439" s="265">
        <v>5.0155684231519167E-4</v>
      </c>
      <c r="J439" s="265">
        <v>0</v>
      </c>
      <c r="K439" s="265">
        <v>0</v>
      </c>
      <c r="L439" s="265">
        <v>0</v>
      </c>
      <c r="M439" s="265">
        <v>0</v>
      </c>
      <c r="N439" s="265">
        <v>2.514926495983736E-4</v>
      </c>
      <c r="O439" s="265">
        <v>1.026530221854292E-4</v>
      </c>
      <c r="P439" s="265">
        <v>0</v>
      </c>
      <c r="Q439" s="265">
        <v>0</v>
      </c>
      <c r="R439" s="265">
        <v>4.4101580778893378E-4</v>
      </c>
      <c r="S439" s="265">
        <v>0</v>
      </c>
      <c r="T439" s="265">
        <v>0</v>
      </c>
      <c r="U439" s="265">
        <v>0</v>
      </c>
      <c r="V439" s="265">
        <v>0</v>
      </c>
      <c r="X439" s="265" t="str">
        <f t="shared" si="102"/>
        <v>NC</v>
      </c>
      <c r="Y439" s="265" t="str">
        <f t="shared" si="103"/>
        <v>NC</v>
      </c>
      <c r="Z439" s="265" t="str">
        <f t="shared" si="104"/>
        <v>NC</v>
      </c>
      <c r="AA439" s="265">
        <f t="shared" si="105"/>
        <v>0.01</v>
      </c>
      <c r="AB439" s="265" t="str">
        <f t="shared" si="106"/>
        <v>NC</v>
      </c>
      <c r="AC439" s="265" t="str">
        <f t="shared" si="107"/>
        <v>NC</v>
      </c>
      <c r="AD439" s="265" t="str">
        <f t="shared" si="108"/>
        <v>NC</v>
      </c>
      <c r="AE439" s="265" t="str">
        <f t="shared" si="109"/>
        <v>NC</v>
      </c>
      <c r="AF439" s="265">
        <f t="shared" si="110"/>
        <v>0.01</v>
      </c>
      <c r="AG439" s="265">
        <f t="shared" si="111"/>
        <v>0.01</v>
      </c>
      <c r="AH439" s="265" t="str">
        <f t="shared" si="112"/>
        <v>NC</v>
      </c>
      <c r="AI439" s="265" t="str">
        <f t="shared" si="113"/>
        <v>NC</v>
      </c>
      <c r="AJ439" s="265">
        <f t="shared" si="114"/>
        <v>0.01</v>
      </c>
      <c r="AK439" s="265" t="str">
        <f t="shared" si="115"/>
        <v>NC</v>
      </c>
      <c r="AL439" s="265" t="str">
        <f t="shared" si="116"/>
        <v>NC</v>
      </c>
      <c r="AM439" s="265" t="str">
        <f t="shared" si="117"/>
        <v>NC</v>
      </c>
      <c r="AN439" s="265" t="str">
        <f t="shared" si="118"/>
        <v>NC</v>
      </c>
    </row>
    <row r="440" spans="1:40" ht="26" x14ac:dyDescent="0.3">
      <c r="A440" s="782">
        <v>719</v>
      </c>
      <c r="B440" s="854" t="s">
        <v>923</v>
      </c>
      <c r="C440" s="854" t="s">
        <v>461</v>
      </c>
      <c r="D440" s="865" t="s">
        <v>3009</v>
      </c>
      <c r="E440" s="878" t="s">
        <v>926</v>
      </c>
      <c r="F440" s="878">
        <v>0</v>
      </c>
      <c r="G440" s="878">
        <v>0</v>
      </c>
      <c r="H440" s="878">
        <v>0</v>
      </c>
      <c r="I440" s="878">
        <v>0</v>
      </c>
      <c r="J440" s="878">
        <v>0.30702188274160669</v>
      </c>
      <c r="K440" s="878">
        <v>0</v>
      </c>
      <c r="L440" s="878">
        <v>1.0872836974540143E-3</v>
      </c>
      <c r="M440" s="878">
        <v>0.13505117755598292</v>
      </c>
      <c r="N440" s="878">
        <v>0.23220844649713906</v>
      </c>
      <c r="O440" s="878">
        <v>0</v>
      </c>
      <c r="P440" s="878">
        <v>0</v>
      </c>
      <c r="Q440" s="878">
        <v>0</v>
      </c>
      <c r="R440" s="878">
        <v>0</v>
      </c>
      <c r="S440" s="878">
        <v>0</v>
      </c>
      <c r="T440" s="878">
        <v>0</v>
      </c>
      <c r="U440" s="878">
        <v>0</v>
      </c>
      <c r="V440" s="878">
        <v>0</v>
      </c>
      <c r="X440" s="878" t="str">
        <f t="shared" si="102"/>
        <v>NC</v>
      </c>
      <c r="Y440" s="878" t="str">
        <f t="shared" si="103"/>
        <v>NC</v>
      </c>
      <c r="Z440" s="878" t="str">
        <f t="shared" si="104"/>
        <v>NC</v>
      </c>
      <c r="AA440" s="878" t="str">
        <f t="shared" si="105"/>
        <v>NC</v>
      </c>
      <c r="AB440" s="878">
        <f t="shared" si="106"/>
        <v>0.31</v>
      </c>
      <c r="AC440" s="878" t="str">
        <f t="shared" si="107"/>
        <v>NC</v>
      </c>
      <c r="AD440" s="878">
        <f t="shared" si="108"/>
        <v>0.01</v>
      </c>
      <c r="AE440" s="878">
        <f t="shared" si="109"/>
        <v>0.14000000000000001</v>
      </c>
      <c r="AF440" s="878">
        <f t="shared" si="110"/>
        <v>0.23</v>
      </c>
      <c r="AG440" s="878" t="str">
        <f t="shared" si="111"/>
        <v>NC</v>
      </c>
      <c r="AH440" s="878" t="str">
        <f t="shared" si="112"/>
        <v>NC</v>
      </c>
      <c r="AI440" s="878" t="str">
        <f t="shared" si="113"/>
        <v>NC</v>
      </c>
      <c r="AJ440" s="878" t="str">
        <f t="shared" si="114"/>
        <v>NC</v>
      </c>
      <c r="AK440" s="878" t="str">
        <f t="shared" si="115"/>
        <v>NC</v>
      </c>
      <c r="AL440" s="878" t="str">
        <f t="shared" si="116"/>
        <v>NC</v>
      </c>
      <c r="AM440" s="878" t="str">
        <f t="shared" si="117"/>
        <v>NC</v>
      </c>
      <c r="AN440" s="878" t="str">
        <f t="shared" si="118"/>
        <v>NC</v>
      </c>
    </row>
    <row r="441" spans="1:40" ht="52" x14ac:dyDescent="0.3">
      <c r="A441" s="145">
        <v>720</v>
      </c>
      <c r="B441" s="146" t="s">
        <v>923</v>
      </c>
      <c r="C441" s="146" t="s">
        <v>462</v>
      </c>
      <c r="D441" s="145" t="s">
        <v>3169</v>
      </c>
      <c r="E441" s="150" t="s">
        <v>925</v>
      </c>
      <c r="F441" s="150">
        <v>381.15436099860301</v>
      </c>
      <c r="G441" s="150">
        <v>341.55373323585491</v>
      </c>
      <c r="H441" s="150">
        <v>38.347855576651298</v>
      </c>
      <c r="I441" s="150">
        <v>281.88791854735553</v>
      </c>
      <c r="J441" s="150">
        <v>172.8277231499579</v>
      </c>
      <c r="K441" s="150">
        <v>434.06855539039748</v>
      </c>
      <c r="L441" s="150">
        <v>253.06584572668262</v>
      </c>
      <c r="M441" s="150">
        <v>244.73464361455049</v>
      </c>
      <c r="N441" s="150">
        <v>134.44050041941432</v>
      </c>
      <c r="O441" s="150">
        <v>235.10423871301887</v>
      </c>
      <c r="P441" s="150">
        <v>216.38795574705807</v>
      </c>
      <c r="Q441" s="150">
        <v>167.39808583493402</v>
      </c>
      <c r="R441" s="150">
        <v>57.199234546413457</v>
      </c>
      <c r="S441" s="150">
        <v>110.47111049240279</v>
      </c>
      <c r="T441" s="150">
        <v>272.62175141819642</v>
      </c>
      <c r="U441" s="150">
        <v>25.816211910238358</v>
      </c>
      <c r="V441" s="150">
        <v>132.03945191015049</v>
      </c>
      <c r="X441" s="150">
        <f t="shared" si="102"/>
        <v>381.15</v>
      </c>
      <c r="Y441" s="150">
        <f t="shared" si="103"/>
        <v>341.55</v>
      </c>
      <c r="Z441" s="150">
        <f t="shared" si="104"/>
        <v>38.35</v>
      </c>
      <c r="AA441" s="150">
        <f t="shared" si="105"/>
        <v>281.89</v>
      </c>
      <c r="AB441" s="150">
        <f t="shared" si="106"/>
        <v>172.83</v>
      </c>
      <c r="AC441" s="150">
        <f t="shared" si="107"/>
        <v>434.07</v>
      </c>
      <c r="AD441" s="150">
        <f t="shared" si="108"/>
        <v>253.07</v>
      </c>
      <c r="AE441" s="150">
        <f t="shared" si="109"/>
        <v>244.73</v>
      </c>
      <c r="AF441" s="150">
        <f t="shared" si="110"/>
        <v>134.44</v>
      </c>
      <c r="AG441" s="150">
        <f t="shared" si="111"/>
        <v>235.1</v>
      </c>
      <c r="AH441" s="150">
        <f t="shared" si="112"/>
        <v>216.39</v>
      </c>
      <c r="AI441" s="150">
        <f t="shared" si="113"/>
        <v>167.4</v>
      </c>
      <c r="AJ441" s="150">
        <f t="shared" si="114"/>
        <v>57.2</v>
      </c>
      <c r="AK441" s="150">
        <f t="shared" si="115"/>
        <v>110.47</v>
      </c>
      <c r="AL441" s="150">
        <f t="shared" si="116"/>
        <v>272.62</v>
      </c>
      <c r="AM441" s="150">
        <f t="shared" si="117"/>
        <v>25.82</v>
      </c>
      <c r="AN441" s="150">
        <f t="shared" si="118"/>
        <v>132.04</v>
      </c>
    </row>
    <row r="442" spans="1:40" ht="65" x14ac:dyDescent="0.3">
      <c r="A442" s="152">
        <v>721</v>
      </c>
      <c r="B442" s="153" t="s">
        <v>923</v>
      </c>
      <c r="C442" s="153" t="s">
        <v>462</v>
      </c>
      <c r="D442" s="152" t="s">
        <v>3170</v>
      </c>
      <c r="E442" s="157" t="s">
        <v>925</v>
      </c>
      <c r="F442" s="157">
        <v>6.6097402734231316E-3</v>
      </c>
      <c r="G442" s="157">
        <v>1.1341472983852821</v>
      </c>
      <c r="H442" s="157">
        <v>3.7819137948455566E-3</v>
      </c>
      <c r="I442" s="157">
        <v>4.7073613252421966E-2</v>
      </c>
      <c r="J442" s="157">
        <v>0.73714502482587951</v>
      </c>
      <c r="K442" s="157">
        <v>7.1849751003216656E-3</v>
      </c>
      <c r="L442" s="157">
        <v>1.0035823367505925</v>
      </c>
      <c r="M442" s="157">
        <v>0.11264203392584404</v>
      </c>
      <c r="N442" s="157">
        <v>4.7399148003764505E-2</v>
      </c>
      <c r="O442" s="157">
        <v>0.83506512908624742</v>
      </c>
      <c r="P442" s="157">
        <v>6.2406283986003369E-2</v>
      </c>
      <c r="Q442" s="157">
        <v>5.6336488557218817E-2</v>
      </c>
      <c r="R442" s="157">
        <v>4.8166624210161282E-2</v>
      </c>
      <c r="S442" s="157">
        <v>1.1858517090064739E-2</v>
      </c>
      <c r="T442" s="157">
        <v>4.6686173451725974E-2</v>
      </c>
      <c r="U442" s="157">
        <v>2.9723111182730225E-3</v>
      </c>
      <c r="V442" s="157">
        <v>0.97480327265413769</v>
      </c>
      <c r="X442" s="157">
        <f t="shared" si="102"/>
        <v>0.01</v>
      </c>
      <c r="Y442" s="157">
        <f t="shared" si="103"/>
        <v>1.1299999999999999</v>
      </c>
      <c r="Z442" s="157">
        <f t="shared" si="104"/>
        <v>0.01</v>
      </c>
      <c r="AA442" s="157">
        <f t="shared" si="105"/>
        <v>0.05</v>
      </c>
      <c r="AB442" s="157">
        <f t="shared" si="106"/>
        <v>0.74</v>
      </c>
      <c r="AC442" s="157">
        <f t="shared" si="107"/>
        <v>0.01</v>
      </c>
      <c r="AD442" s="157">
        <f t="shared" si="108"/>
        <v>1</v>
      </c>
      <c r="AE442" s="157">
        <f t="shared" si="109"/>
        <v>0.11</v>
      </c>
      <c r="AF442" s="157">
        <f t="shared" si="110"/>
        <v>0.05</v>
      </c>
      <c r="AG442" s="157">
        <f t="shared" si="111"/>
        <v>0.84</v>
      </c>
      <c r="AH442" s="157">
        <f t="shared" si="112"/>
        <v>0.06</v>
      </c>
      <c r="AI442" s="157">
        <f t="shared" si="113"/>
        <v>0.06</v>
      </c>
      <c r="AJ442" s="157">
        <f t="shared" si="114"/>
        <v>0.05</v>
      </c>
      <c r="AK442" s="157">
        <f t="shared" si="115"/>
        <v>0.01</v>
      </c>
      <c r="AL442" s="157">
        <f t="shared" si="116"/>
        <v>0.05</v>
      </c>
      <c r="AM442" s="157">
        <f t="shared" si="117"/>
        <v>0.01</v>
      </c>
      <c r="AN442" s="157">
        <f t="shared" si="118"/>
        <v>0.97</v>
      </c>
    </row>
    <row r="443" spans="1:40" ht="65" x14ac:dyDescent="0.3">
      <c r="A443" s="145">
        <v>722</v>
      </c>
      <c r="B443" s="146" t="s">
        <v>923</v>
      </c>
      <c r="C443" s="146" t="s">
        <v>462</v>
      </c>
      <c r="D443" s="145" t="s">
        <v>3171</v>
      </c>
      <c r="E443" s="150" t="s">
        <v>925</v>
      </c>
      <c r="F443" s="150">
        <v>381.14794735598474</v>
      </c>
      <c r="G443" s="150">
        <v>341.53760904601666</v>
      </c>
      <c r="H443" s="150">
        <v>38.344073662856452</v>
      </c>
      <c r="I443" s="150">
        <v>281.87314777880891</v>
      </c>
      <c r="J443" s="150">
        <v>172.65160928022871</v>
      </c>
      <c r="K443" s="150">
        <v>434.06137041529718</v>
      </c>
      <c r="L443" s="150">
        <v>252.06226338993204</v>
      </c>
      <c r="M443" s="150">
        <v>244.62200158062464</v>
      </c>
      <c r="N443" s="150">
        <v>134.41092742398564</v>
      </c>
      <c r="O443" s="150">
        <v>235.09804818924079</v>
      </c>
      <c r="P443" s="150">
        <v>216.32554946307206</v>
      </c>
      <c r="Q443" s="150">
        <v>167.34174934637682</v>
      </c>
      <c r="R443" s="150">
        <v>57.152423453362864</v>
      </c>
      <c r="S443" s="150">
        <v>110.45925197531272</v>
      </c>
      <c r="T443" s="150">
        <v>272.57506524474468</v>
      </c>
      <c r="U443" s="150">
        <v>25.813239599120084</v>
      </c>
      <c r="V443" s="150">
        <v>132.03770417911053</v>
      </c>
      <c r="X443" s="150">
        <f t="shared" si="102"/>
        <v>381.15</v>
      </c>
      <c r="Y443" s="150">
        <f t="shared" si="103"/>
        <v>341.54</v>
      </c>
      <c r="Z443" s="150">
        <f t="shared" si="104"/>
        <v>38.340000000000003</v>
      </c>
      <c r="AA443" s="150">
        <f t="shared" si="105"/>
        <v>281.87</v>
      </c>
      <c r="AB443" s="150">
        <f t="shared" si="106"/>
        <v>172.65</v>
      </c>
      <c r="AC443" s="150">
        <f t="shared" si="107"/>
        <v>434.06</v>
      </c>
      <c r="AD443" s="150">
        <f t="shared" si="108"/>
        <v>252.06</v>
      </c>
      <c r="AE443" s="150">
        <f t="shared" si="109"/>
        <v>244.62</v>
      </c>
      <c r="AF443" s="150">
        <f t="shared" si="110"/>
        <v>134.41</v>
      </c>
      <c r="AG443" s="150">
        <f t="shared" si="111"/>
        <v>235.1</v>
      </c>
      <c r="AH443" s="150">
        <f t="shared" si="112"/>
        <v>216.33</v>
      </c>
      <c r="AI443" s="150">
        <f t="shared" si="113"/>
        <v>167.34</v>
      </c>
      <c r="AJ443" s="150">
        <f t="shared" si="114"/>
        <v>57.15</v>
      </c>
      <c r="AK443" s="150">
        <f t="shared" si="115"/>
        <v>110.46</v>
      </c>
      <c r="AL443" s="150">
        <f t="shared" si="116"/>
        <v>272.58</v>
      </c>
      <c r="AM443" s="150">
        <f t="shared" si="117"/>
        <v>25.81</v>
      </c>
      <c r="AN443" s="150">
        <f t="shared" si="118"/>
        <v>132.04</v>
      </c>
    </row>
    <row r="444" spans="1:40" ht="65" x14ac:dyDescent="0.3">
      <c r="A444" s="145">
        <v>723</v>
      </c>
      <c r="B444" s="146" t="s">
        <v>923</v>
      </c>
      <c r="C444" s="146" t="s">
        <v>462</v>
      </c>
      <c r="D444" s="145" t="s">
        <v>3172</v>
      </c>
      <c r="E444" s="150" t="s">
        <v>925</v>
      </c>
      <c r="F444" s="150">
        <v>1.9609765512841197E-4</v>
      </c>
      <c r="G444" s="150">
        <v>1.118023108547014</v>
      </c>
      <c r="H444" s="150">
        <v>0</v>
      </c>
      <c r="I444" s="150">
        <v>3.2302844705804523E-2</v>
      </c>
      <c r="J444" s="150">
        <v>0.56103115509667734</v>
      </c>
      <c r="K444" s="150">
        <v>0</v>
      </c>
      <c r="L444" s="150">
        <v>0</v>
      </c>
      <c r="M444" s="150">
        <v>0</v>
      </c>
      <c r="N444" s="150">
        <v>1.7826152575070902E-2</v>
      </c>
      <c r="O444" s="150">
        <v>0.82887460530813994</v>
      </c>
      <c r="P444" s="150">
        <v>0</v>
      </c>
      <c r="Q444" s="150">
        <v>0</v>
      </c>
      <c r="R444" s="150">
        <v>1.3555311595705236E-3</v>
      </c>
      <c r="S444" s="150">
        <v>0</v>
      </c>
      <c r="T444" s="150">
        <v>0</v>
      </c>
      <c r="U444" s="150">
        <v>0</v>
      </c>
      <c r="V444" s="150">
        <v>0.97305554161417196</v>
      </c>
      <c r="X444" s="150">
        <f t="shared" si="102"/>
        <v>0.01</v>
      </c>
      <c r="Y444" s="150">
        <f t="shared" si="103"/>
        <v>1.1200000000000001</v>
      </c>
      <c r="Z444" s="150" t="str">
        <f t="shared" si="104"/>
        <v>NC</v>
      </c>
      <c r="AA444" s="150">
        <f t="shared" si="105"/>
        <v>0.03</v>
      </c>
      <c r="AB444" s="150">
        <f t="shared" si="106"/>
        <v>0.56000000000000005</v>
      </c>
      <c r="AC444" s="150" t="str">
        <f t="shared" si="107"/>
        <v>NC</v>
      </c>
      <c r="AD444" s="150" t="str">
        <f t="shared" si="108"/>
        <v>NC</v>
      </c>
      <c r="AE444" s="150" t="str">
        <f t="shared" si="109"/>
        <v>NC</v>
      </c>
      <c r="AF444" s="150">
        <f t="shared" si="110"/>
        <v>0.02</v>
      </c>
      <c r="AG444" s="150">
        <f t="shared" si="111"/>
        <v>0.83</v>
      </c>
      <c r="AH444" s="150" t="str">
        <f t="shared" si="112"/>
        <v>NC</v>
      </c>
      <c r="AI444" s="150" t="str">
        <f t="shared" si="113"/>
        <v>NC</v>
      </c>
      <c r="AJ444" s="150">
        <f t="shared" si="114"/>
        <v>0.01</v>
      </c>
      <c r="AK444" s="150" t="str">
        <f t="shared" si="115"/>
        <v>NC</v>
      </c>
      <c r="AL444" s="150" t="str">
        <f t="shared" si="116"/>
        <v>NC</v>
      </c>
      <c r="AM444" s="150" t="str">
        <f t="shared" si="117"/>
        <v>NC</v>
      </c>
      <c r="AN444" s="150">
        <f t="shared" si="118"/>
        <v>0.97</v>
      </c>
    </row>
    <row r="445" spans="1:40" ht="26" x14ac:dyDescent="0.3">
      <c r="A445" s="145">
        <v>725</v>
      </c>
      <c r="B445" s="146" t="s">
        <v>923</v>
      </c>
      <c r="C445" s="146" t="s">
        <v>462</v>
      </c>
      <c r="D445" s="145" t="s">
        <v>2116</v>
      </c>
      <c r="E445" s="150" t="s">
        <v>925</v>
      </c>
      <c r="F445" s="150">
        <v>1.9609765512841197E-4</v>
      </c>
      <c r="G445" s="150">
        <v>1.118023108547014</v>
      </c>
      <c r="H445" s="150">
        <v>0</v>
      </c>
      <c r="I445" s="150">
        <v>3.06189639097472E-4</v>
      </c>
      <c r="J445" s="150">
        <v>0.56103115509667734</v>
      </c>
      <c r="K445" s="150">
        <v>0</v>
      </c>
      <c r="L445" s="150">
        <v>0</v>
      </c>
      <c r="M445" s="150">
        <v>0</v>
      </c>
      <c r="N445" s="150">
        <v>0</v>
      </c>
      <c r="O445" s="150">
        <v>2.5213005430495908E-5</v>
      </c>
      <c r="P445" s="150">
        <v>0</v>
      </c>
      <c r="Q445" s="150">
        <v>0</v>
      </c>
      <c r="R445" s="150">
        <v>0</v>
      </c>
      <c r="S445" s="150">
        <v>0</v>
      </c>
      <c r="T445" s="150">
        <v>0</v>
      </c>
      <c r="U445" s="150">
        <v>0</v>
      </c>
      <c r="V445" s="150">
        <v>0.97305554161417196</v>
      </c>
      <c r="X445" s="150">
        <f t="shared" si="102"/>
        <v>0.01</v>
      </c>
      <c r="Y445" s="150">
        <f t="shared" si="103"/>
        <v>1.1200000000000001</v>
      </c>
      <c r="Z445" s="150" t="str">
        <f t="shared" si="104"/>
        <v>NC</v>
      </c>
      <c r="AA445" s="150">
        <f t="shared" si="105"/>
        <v>0.01</v>
      </c>
      <c r="AB445" s="150">
        <f t="shared" si="106"/>
        <v>0.56000000000000005</v>
      </c>
      <c r="AC445" s="150" t="str">
        <f t="shared" si="107"/>
        <v>NC</v>
      </c>
      <c r="AD445" s="150" t="str">
        <f t="shared" si="108"/>
        <v>NC</v>
      </c>
      <c r="AE445" s="150" t="str">
        <f t="shared" si="109"/>
        <v>NC</v>
      </c>
      <c r="AF445" s="150" t="str">
        <f t="shared" si="110"/>
        <v>NC</v>
      </c>
      <c r="AG445" s="150">
        <f t="shared" si="111"/>
        <v>0.01</v>
      </c>
      <c r="AH445" s="150" t="str">
        <f t="shared" si="112"/>
        <v>NC</v>
      </c>
      <c r="AI445" s="150" t="str">
        <f t="shared" si="113"/>
        <v>NC</v>
      </c>
      <c r="AJ445" s="150" t="str">
        <f t="shared" si="114"/>
        <v>NC</v>
      </c>
      <c r="AK445" s="150" t="str">
        <f t="shared" si="115"/>
        <v>NC</v>
      </c>
      <c r="AL445" s="150" t="str">
        <f t="shared" si="116"/>
        <v>NC</v>
      </c>
      <c r="AM445" s="150" t="str">
        <f t="shared" si="117"/>
        <v>NC</v>
      </c>
      <c r="AN445" s="150">
        <f t="shared" si="118"/>
        <v>0.97</v>
      </c>
    </row>
    <row r="446" spans="1:40" x14ac:dyDescent="0.3">
      <c r="A446" s="261">
        <v>728</v>
      </c>
      <c r="B446" s="262" t="s">
        <v>923</v>
      </c>
      <c r="C446" s="262" t="s">
        <v>275</v>
      </c>
      <c r="D446" s="737" t="s">
        <v>993</v>
      </c>
      <c r="E446" s="739" t="s">
        <v>926</v>
      </c>
      <c r="F446" s="739">
        <v>0</v>
      </c>
      <c r="G446" s="739">
        <v>0</v>
      </c>
      <c r="H446" s="739">
        <v>0</v>
      </c>
      <c r="I446" s="265">
        <v>2.5309354157765276E-2</v>
      </c>
      <c r="J446" s="739">
        <v>0</v>
      </c>
      <c r="K446" s="739">
        <v>0</v>
      </c>
      <c r="L446" s="739">
        <v>0</v>
      </c>
      <c r="M446" s="265">
        <v>0</v>
      </c>
      <c r="N446" s="265">
        <v>1.4100486686881082E-2</v>
      </c>
      <c r="O446" s="739">
        <v>0</v>
      </c>
      <c r="P446" s="739">
        <v>0</v>
      </c>
      <c r="Q446" s="739">
        <v>0</v>
      </c>
      <c r="R446" s="739">
        <v>1.0722251472202841E-3</v>
      </c>
      <c r="S446" s="739">
        <v>0</v>
      </c>
      <c r="T446" s="739">
        <v>0</v>
      </c>
      <c r="U446" s="739">
        <v>0</v>
      </c>
      <c r="V446" s="739">
        <v>0</v>
      </c>
      <c r="X446" s="739" t="str">
        <f t="shared" si="102"/>
        <v>NC</v>
      </c>
      <c r="Y446" s="739" t="str">
        <f t="shared" si="103"/>
        <v>NC</v>
      </c>
      <c r="Z446" s="739" t="str">
        <f t="shared" si="104"/>
        <v>NC</v>
      </c>
      <c r="AA446" s="265">
        <f t="shared" si="105"/>
        <v>0.03</v>
      </c>
      <c r="AB446" s="739" t="str">
        <f t="shared" si="106"/>
        <v>NC</v>
      </c>
      <c r="AC446" s="739" t="str">
        <f t="shared" si="107"/>
        <v>NC</v>
      </c>
      <c r="AD446" s="739" t="str">
        <f t="shared" si="108"/>
        <v>NC</v>
      </c>
      <c r="AE446" s="265" t="str">
        <f t="shared" si="109"/>
        <v>NC</v>
      </c>
      <c r="AF446" s="265">
        <f t="shared" si="110"/>
        <v>0.01</v>
      </c>
      <c r="AG446" s="739" t="str">
        <f t="shared" si="111"/>
        <v>NC</v>
      </c>
      <c r="AH446" s="739" t="str">
        <f t="shared" si="112"/>
        <v>NC</v>
      </c>
      <c r="AI446" s="739" t="str">
        <f t="shared" si="113"/>
        <v>NC</v>
      </c>
      <c r="AJ446" s="739">
        <f t="shared" si="114"/>
        <v>0.01</v>
      </c>
      <c r="AK446" s="739" t="str">
        <f t="shared" si="115"/>
        <v>NC</v>
      </c>
      <c r="AL446" s="739" t="str">
        <f t="shared" si="116"/>
        <v>NC</v>
      </c>
      <c r="AM446" s="739" t="str">
        <f t="shared" si="117"/>
        <v>NC</v>
      </c>
      <c r="AN446" s="739" t="str">
        <f t="shared" si="118"/>
        <v>NC</v>
      </c>
    </row>
    <row r="447" spans="1:40" x14ac:dyDescent="0.3">
      <c r="A447" s="261">
        <v>729</v>
      </c>
      <c r="B447" s="262" t="s">
        <v>923</v>
      </c>
      <c r="C447" s="262" t="s">
        <v>277</v>
      </c>
      <c r="D447" s="263" t="s">
        <v>994</v>
      </c>
      <c r="E447" s="265" t="s">
        <v>926</v>
      </c>
      <c r="F447" s="265">
        <v>0</v>
      </c>
      <c r="G447" s="265">
        <v>0</v>
      </c>
      <c r="H447" s="265">
        <v>5.8723492631078227E-4</v>
      </c>
      <c r="I447" s="265">
        <v>3.8435394691676236E-3</v>
      </c>
      <c r="J447" s="265">
        <v>0.14050041497220916</v>
      </c>
      <c r="K447" s="265">
        <v>1.4497644805900696E-3</v>
      </c>
      <c r="L447" s="265">
        <v>0.97022360734490509</v>
      </c>
      <c r="M447" s="265">
        <v>0.1008205305777157</v>
      </c>
      <c r="N447" s="265">
        <v>2.8001045347623418E-2</v>
      </c>
      <c r="O447" s="265">
        <v>5.4171070997494097E-4</v>
      </c>
      <c r="P447" s="265">
        <v>0</v>
      </c>
      <c r="Q447" s="265">
        <v>3.6515520453729272E-2</v>
      </c>
      <c r="R447" s="265">
        <v>3.5861309306334903E-2</v>
      </c>
      <c r="S447" s="265">
        <v>1.3047188281570721E-3</v>
      </c>
      <c r="T447" s="265">
        <v>6.7296843562158325E-3</v>
      </c>
      <c r="U447" s="265">
        <v>1.7296721028605414E-4</v>
      </c>
      <c r="V447" s="265">
        <v>0</v>
      </c>
      <c r="X447" s="265" t="str">
        <f t="shared" si="102"/>
        <v>NC</v>
      </c>
      <c r="Y447" s="265" t="str">
        <f t="shared" si="103"/>
        <v>NC</v>
      </c>
      <c r="Z447" s="265">
        <f t="shared" si="104"/>
        <v>0.01</v>
      </c>
      <c r="AA447" s="265">
        <f t="shared" si="105"/>
        <v>0.01</v>
      </c>
      <c r="AB447" s="265">
        <f t="shared" si="106"/>
        <v>0.14000000000000001</v>
      </c>
      <c r="AC447" s="265">
        <f t="shared" si="107"/>
        <v>0.01</v>
      </c>
      <c r="AD447" s="265">
        <f t="shared" si="108"/>
        <v>0.97</v>
      </c>
      <c r="AE447" s="265">
        <f t="shared" si="109"/>
        <v>0.1</v>
      </c>
      <c r="AF447" s="265">
        <f t="shared" si="110"/>
        <v>0.03</v>
      </c>
      <c r="AG447" s="265">
        <f t="shared" si="111"/>
        <v>0.01</v>
      </c>
      <c r="AH447" s="265" t="str">
        <f t="shared" si="112"/>
        <v>NC</v>
      </c>
      <c r="AI447" s="265">
        <f t="shared" si="113"/>
        <v>0.04</v>
      </c>
      <c r="AJ447" s="265">
        <f t="shared" si="114"/>
        <v>0.04</v>
      </c>
      <c r="AK447" s="265">
        <f t="shared" si="115"/>
        <v>0.01</v>
      </c>
      <c r="AL447" s="265">
        <f t="shared" si="116"/>
        <v>0.01</v>
      </c>
      <c r="AM447" s="265">
        <f t="shared" si="117"/>
        <v>0.01</v>
      </c>
      <c r="AN447" s="265" t="str">
        <f t="shared" si="118"/>
        <v>NC</v>
      </c>
    </row>
    <row r="448" spans="1:40" x14ac:dyDescent="0.3">
      <c r="A448" s="292">
        <v>732</v>
      </c>
      <c r="B448" s="391" t="s">
        <v>923</v>
      </c>
      <c r="C448" s="391" t="s">
        <v>3032</v>
      </c>
      <c r="D448" s="363" t="s">
        <v>3026</v>
      </c>
      <c r="E448" s="392" t="s">
        <v>926</v>
      </c>
      <c r="F448" s="392">
        <v>5.0731913110711232E-3</v>
      </c>
      <c r="G448" s="392">
        <v>1.2754234162069996E-2</v>
      </c>
      <c r="H448" s="392">
        <v>2.5269909850110066E-3</v>
      </c>
      <c r="I448" s="392">
        <v>8.6434382002628062E-3</v>
      </c>
      <c r="J448" s="392">
        <v>2.817024271278154E-2</v>
      </c>
      <c r="K448" s="392">
        <v>4.5365516002076924E-3</v>
      </c>
      <c r="L448" s="392">
        <v>2.6386754959898659E-2</v>
      </c>
      <c r="M448" s="392">
        <v>9.3508091483695162E-3</v>
      </c>
      <c r="N448" s="392">
        <v>1.2434125141265113E-3</v>
      </c>
      <c r="O448" s="392">
        <v>4.468211136892759E-3</v>
      </c>
      <c r="P448" s="392">
        <v>4.9363370632928665E-2</v>
      </c>
      <c r="Q448" s="392">
        <v>1.5678385769860231E-2</v>
      </c>
      <c r="R448" s="392">
        <v>8.6612789417063827E-3</v>
      </c>
      <c r="S448" s="392">
        <v>8.3480544251689649E-3</v>
      </c>
      <c r="T448" s="392">
        <v>3.1605582874548517E-2</v>
      </c>
      <c r="U448" s="392">
        <v>2.2142810312176919E-3</v>
      </c>
      <c r="V448" s="392">
        <v>1.3824552526128487E-3</v>
      </c>
      <c r="X448" s="392">
        <f t="shared" si="102"/>
        <v>0.01</v>
      </c>
      <c r="Y448" s="392">
        <f t="shared" si="103"/>
        <v>0.01</v>
      </c>
      <c r="Z448" s="392">
        <f t="shared" si="104"/>
        <v>0.01</v>
      </c>
      <c r="AA448" s="392">
        <f t="shared" si="105"/>
        <v>0.01</v>
      </c>
      <c r="AB448" s="392">
        <f t="shared" si="106"/>
        <v>0.03</v>
      </c>
      <c r="AC448" s="392">
        <f t="shared" si="107"/>
        <v>0.01</v>
      </c>
      <c r="AD448" s="392">
        <f t="shared" si="108"/>
        <v>0.03</v>
      </c>
      <c r="AE448" s="392">
        <f t="shared" si="109"/>
        <v>0.01</v>
      </c>
      <c r="AF448" s="392">
        <f t="shared" si="110"/>
        <v>0.01</v>
      </c>
      <c r="AG448" s="392">
        <f t="shared" si="111"/>
        <v>0.01</v>
      </c>
      <c r="AH448" s="392">
        <f t="shared" si="112"/>
        <v>0.05</v>
      </c>
      <c r="AI448" s="392">
        <f t="shared" si="113"/>
        <v>0.02</v>
      </c>
      <c r="AJ448" s="392">
        <f t="shared" si="114"/>
        <v>0.01</v>
      </c>
      <c r="AK448" s="392">
        <f t="shared" si="115"/>
        <v>0.01</v>
      </c>
      <c r="AL448" s="392">
        <f t="shared" si="116"/>
        <v>0.03</v>
      </c>
      <c r="AM448" s="392">
        <f t="shared" si="117"/>
        <v>0.01</v>
      </c>
      <c r="AN448" s="392">
        <f t="shared" si="118"/>
        <v>0.01</v>
      </c>
    </row>
    <row r="449" spans="1:40" x14ac:dyDescent="0.3">
      <c r="A449" s="351">
        <v>735</v>
      </c>
      <c r="B449" s="352" t="s">
        <v>923</v>
      </c>
      <c r="C449" s="352" t="s">
        <v>3031</v>
      </c>
      <c r="D449" s="407" t="s">
        <v>3025</v>
      </c>
      <c r="E449" s="355" t="s">
        <v>926</v>
      </c>
      <c r="F449" s="355">
        <v>0.25068074883140351</v>
      </c>
      <c r="G449" s="355">
        <v>0.63022282710717037</v>
      </c>
      <c r="H449" s="355">
        <v>0.12486578044678913</v>
      </c>
      <c r="I449" s="355">
        <v>0.42709675777284378</v>
      </c>
      <c r="J449" s="355">
        <v>1.3919714643111876</v>
      </c>
      <c r="K449" s="355">
        <v>0.22416386107313174</v>
      </c>
      <c r="L449" s="355">
        <v>1.3038442839999207</v>
      </c>
      <c r="M449" s="355">
        <v>0.46204995943626193</v>
      </c>
      <c r="N449" s="355">
        <v>6.1440533391152873E-2</v>
      </c>
      <c r="O449" s="355">
        <v>0.22078696525572256</v>
      </c>
      <c r="P449" s="355">
        <v>2.4391839290783626</v>
      </c>
      <c r="Q449" s="355">
        <v>0.77471343859618225</v>
      </c>
      <c r="R449" s="355">
        <v>0.42797831932858937</v>
      </c>
      <c r="S449" s="355">
        <v>0.41250100898419079</v>
      </c>
      <c r="T449" s="355">
        <v>1.5617213498246749</v>
      </c>
      <c r="U449" s="355">
        <v>0.1094138961047041</v>
      </c>
      <c r="V449" s="355">
        <v>6.8311028837926183E-2</v>
      </c>
      <c r="X449" s="355">
        <f t="shared" si="102"/>
        <v>0.25</v>
      </c>
      <c r="Y449" s="355">
        <f t="shared" si="103"/>
        <v>0.63</v>
      </c>
      <c r="Z449" s="355">
        <f t="shared" si="104"/>
        <v>0.12</v>
      </c>
      <c r="AA449" s="355">
        <f t="shared" si="105"/>
        <v>0.43</v>
      </c>
      <c r="AB449" s="355">
        <f t="shared" si="106"/>
        <v>1.39</v>
      </c>
      <c r="AC449" s="355">
        <f t="shared" si="107"/>
        <v>0.22</v>
      </c>
      <c r="AD449" s="355">
        <f t="shared" si="108"/>
        <v>1.3</v>
      </c>
      <c r="AE449" s="355">
        <f t="shared" si="109"/>
        <v>0.46</v>
      </c>
      <c r="AF449" s="355">
        <f t="shared" si="110"/>
        <v>0.06</v>
      </c>
      <c r="AG449" s="355">
        <f t="shared" si="111"/>
        <v>0.22</v>
      </c>
      <c r="AH449" s="355">
        <f t="shared" si="112"/>
        <v>2.44</v>
      </c>
      <c r="AI449" s="355">
        <f t="shared" si="113"/>
        <v>0.77</v>
      </c>
      <c r="AJ449" s="355">
        <f t="shared" si="114"/>
        <v>0.43</v>
      </c>
      <c r="AK449" s="355">
        <f t="shared" si="115"/>
        <v>0.41</v>
      </c>
      <c r="AL449" s="355">
        <f t="shared" si="116"/>
        <v>1.56</v>
      </c>
      <c r="AM449" s="355">
        <f t="shared" si="117"/>
        <v>0.11</v>
      </c>
      <c r="AN449" s="355">
        <f t="shared" si="118"/>
        <v>7.0000000000000007E-2</v>
      </c>
    </row>
    <row r="450" spans="1:40" ht="26" x14ac:dyDescent="0.3">
      <c r="A450" s="165">
        <v>737</v>
      </c>
      <c r="B450" s="166" t="s">
        <v>923</v>
      </c>
      <c r="C450" s="166" t="s">
        <v>275</v>
      </c>
      <c r="D450" s="165" t="s">
        <v>996</v>
      </c>
      <c r="E450" s="310" t="s">
        <v>926</v>
      </c>
      <c r="F450" s="310">
        <v>0</v>
      </c>
      <c r="G450" s="310">
        <v>0</v>
      </c>
      <c r="H450" s="310">
        <v>0</v>
      </c>
      <c r="I450" s="310">
        <v>0</v>
      </c>
      <c r="J450" s="310">
        <v>0</v>
      </c>
      <c r="K450" s="310">
        <v>0</v>
      </c>
      <c r="L450" s="310">
        <v>0</v>
      </c>
      <c r="M450" s="310">
        <v>0</v>
      </c>
      <c r="N450" s="310">
        <v>0</v>
      </c>
      <c r="O450" s="310">
        <v>4.3623652226458391</v>
      </c>
      <c r="P450" s="310">
        <v>0</v>
      </c>
      <c r="Q450" s="310">
        <v>0</v>
      </c>
      <c r="R450" s="310">
        <v>0</v>
      </c>
      <c r="S450" s="310">
        <v>0</v>
      </c>
      <c r="T450" s="310">
        <v>0</v>
      </c>
      <c r="U450" s="310">
        <v>0</v>
      </c>
      <c r="V450" s="310">
        <v>0</v>
      </c>
      <c r="X450" s="310" t="str">
        <f t="shared" si="102"/>
        <v>NC</v>
      </c>
      <c r="Y450" s="310" t="str">
        <f t="shared" si="103"/>
        <v>NC</v>
      </c>
      <c r="Z450" s="310" t="str">
        <f t="shared" si="104"/>
        <v>NC</v>
      </c>
      <c r="AA450" s="310" t="str">
        <f t="shared" si="105"/>
        <v>NC</v>
      </c>
      <c r="AB450" s="310" t="str">
        <f t="shared" si="106"/>
        <v>NC</v>
      </c>
      <c r="AC450" s="310" t="str">
        <f t="shared" si="107"/>
        <v>NC</v>
      </c>
      <c r="AD450" s="310" t="str">
        <f t="shared" si="108"/>
        <v>NC</v>
      </c>
      <c r="AE450" s="310" t="str">
        <f t="shared" si="109"/>
        <v>NC</v>
      </c>
      <c r="AF450" s="310" t="str">
        <f t="shared" si="110"/>
        <v>NC</v>
      </c>
      <c r="AG450" s="310">
        <f t="shared" si="111"/>
        <v>4.3600000000000003</v>
      </c>
      <c r="AH450" s="310" t="str">
        <f t="shared" si="112"/>
        <v>NC</v>
      </c>
      <c r="AI450" s="310" t="str">
        <f t="shared" si="113"/>
        <v>NC</v>
      </c>
      <c r="AJ450" s="310" t="str">
        <f t="shared" si="114"/>
        <v>NC</v>
      </c>
      <c r="AK450" s="310" t="str">
        <f t="shared" si="115"/>
        <v>NC</v>
      </c>
      <c r="AL450" s="310" t="str">
        <f t="shared" si="116"/>
        <v>NC</v>
      </c>
      <c r="AM450" s="310" t="str">
        <f t="shared" si="117"/>
        <v>NC</v>
      </c>
      <c r="AN450" s="310" t="str">
        <f t="shared" si="118"/>
        <v>NC</v>
      </c>
    </row>
    <row r="451" spans="1:40" ht="39" x14ac:dyDescent="0.3">
      <c r="A451" s="145">
        <v>738</v>
      </c>
      <c r="B451" s="146" t="s">
        <v>923</v>
      </c>
      <c r="C451" s="146" t="s">
        <v>278</v>
      </c>
      <c r="D451" s="245" t="s">
        <v>3168</v>
      </c>
      <c r="E451" s="150" t="s">
        <v>926</v>
      </c>
      <c r="F451" s="150">
        <v>301.23719049650731</v>
      </c>
      <c r="G451" s="150">
        <v>268.64166964943132</v>
      </c>
      <c r="H451" s="150">
        <v>30.205296486872662</v>
      </c>
      <c r="I451" s="150">
        <v>222.50901158510274</v>
      </c>
      <c r="J451" s="150">
        <v>134.73167583266823</v>
      </c>
      <c r="K451" s="150">
        <v>343.11838013742693</v>
      </c>
      <c r="L451" s="150">
        <v>198.07740605743632</v>
      </c>
      <c r="M451" s="150">
        <v>193.03395329083784</v>
      </c>
      <c r="N451" s="150">
        <v>106.2435025722946</v>
      </c>
      <c r="O451" s="150">
        <v>185.08612933963497</v>
      </c>
      <c r="P451" s="150">
        <v>168.67432569621164</v>
      </c>
      <c r="Q451" s="150">
        <v>131.59261029438787</v>
      </c>
      <c r="R451" s="150">
        <v>44.778516407134219</v>
      </c>
      <c r="S451" s="150">
        <v>86.960767303488169</v>
      </c>
      <c r="T451" s="150">
        <v>214.04515525876838</v>
      </c>
      <c r="U451" s="150">
        <v>20.308858626799282</v>
      </c>
      <c r="V451" s="150">
        <v>103.60382604342168</v>
      </c>
      <c r="X451" s="150">
        <f t="shared" si="102"/>
        <v>301.24</v>
      </c>
      <c r="Y451" s="150">
        <f t="shared" si="103"/>
        <v>268.64</v>
      </c>
      <c r="Z451" s="150">
        <f t="shared" si="104"/>
        <v>30.21</v>
      </c>
      <c r="AA451" s="150">
        <f t="shared" si="105"/>
        <v>222.51</v>
      </c>
      <c r="AB451" s="150">
        <f t="shared" si="106"/>
        <v>134.72999999999999</v>
      </c>
      <c r="AC451" s="150">
        <f t="shared" si="107"/>
        <v>343.12</v>
      </c>
      <c r="AD451" s="150">
        <f t="shared" si="108"/>
        <v>198.08</v>
      </c>
      <c r="AE451" s="150">
        <f t="shared" si="109"/>
        <v>193.03</v>
      </c>
      <c r="AF451" s="150">
        <f t="shared" si="110"/>
        <v>106.24</v>
      </c>
      <c r="AG451" s="150">
        <f t="shared" si="111"/>
        <v>185.09</v>
      </c>
      <c r="AH451" s="150">
        <f t="shared" si="112"/>
        <v>168.67</v>
      </c>
      <c r="AI451" s="150">
        <f t="shared" si="113"/>
        <v>131.59</v>
      </c>
      <c r="AJ451" s="150">
        <f t="shared" si="114"/>
        <v>44.78</v>
      </c>
      <c r="AK451" s="150">
        <f t="shared" si="115"/>
        <v>86.96</v>
      </c>
      <c r="AL451" s="150">
        <f t="shared" si="116"/>
        <v>214.05</v>
      </c>
      <c r="AM451" s="150">
        <f t="shared" si="117"/>
        <v>20.309999999999999</v>
      </c>
      <c r="AN451" s="150">
        <f t="shared" si="118"/>
        <v>103.6</v>
      </c>
    </row>
    <row r="452" spans="1:40" x14ac:dyDescent="0.3">
      <c r="A452" s="351">
        <v>739</v>
      </c>
      <c r="B452" s="352" t="s">
        <v>923</v>
      </c>
      <c r="C452" s="352" t="s">
        <v>278</v>
      </c>
      <c r="D452" s="407" t="s">
        <v>3020</v>
      </c>
      <c r="E452" s="355" t="s">
        <v>926</v>
      </c>
      <c r="F452" s="355">
        <v>299.26952443718511</v>
      </c>
      <c r="G452" s="355">
        <v>263.31577194586765</v>
      </c>
      <c r="H452" s="355">
        <v>27.929929957622047</v>
      </c>
      <c r="I452" s="355">
        <v>214.1847443739691</v>
      </c>
      <c r="J452" s="355">
        <v>133.46746196562265</v>
      </c>
      <c r="K452" s="355">
        <v>340.03005889084369</v>
      </c>
      <c r="L452" s="355">
        <v>182.76548377894943</v>
      </c>
      <c r="M452" s="355">
        <v>187.54308849515417</v>
      </c>
      <c r="N452" s="355">
        <v>103.82326837155593</v>
      </c>
      <c r="O452" s="355">
        <v>180.42459661232681</v>
      </c>
      <c r="P452" s="355">
        <v>164.00028942500307</v>
      </c>
      <c r="Q452" s="355">
        <v>118.83520011604602</v>
      </c>
      <c r="R452" s="355">
        <v>43.750779568948033</v>
      </c>
      <c r="S452" s="355">
        <v>85.80648667025595</v>
      </c>
      <c r="T452" s="355">
        <v>206.68295589360875</v>
      </c>
      <c r="U452" s="355">
        <v>19.380254568580266</v>
      </c>
      <c r="V452" s="355">
        <v>92.918983673811738</v>
      </c>
      <c r="X452" s="355">
        <f t="shared" si="102"/>
        <v>299.27</v>
      </c>
      <c r="Y452" s="355">
        <f t="shared" si="103"/>
        <v>263.32</v>
      </c>
      <c r="Z452" s="355">
        <f t="shared" si="104"/>
        <v>27.93</v>
      </c>
      <c r="AA452" s="355">
        <f t="shared" si="105"/>
        <v>214.18</v>
      </c>
      <c r="AB452" s="355">
        <f t="shared" si="106"/>
        <v>133.47</v>
      </c>
      <c r="AC452" s="355">
        <f t="shared" si="107"/>
        <v>340.03</v>
      </c>
      <c r="AD452" s="355">
        <f t="shared" si="108"/>
        <v>182.77</v>
      </c>
      <c r="AE452" s="355">
        <f t="shared" si="109"/>
        <v>187.54</v>
      </c>
      <c r="AF452" s="355">
        <f t="shared" si="110"/>
        <v>103.82</v>
      </c>
      <c r="AG452" s="355">
        <f t="shared" si="111"/>
        <v>180.42</v>
      </c>
      <c r="AH452" s="355">
        <f t="shared" si="112"/>
        <v>164</v>
      </c>
      <c r="AI452" s="355">
        <f t="shared" si="113"/>
        <v>118.84</v>
      </c>
      <c r="AJ452" s="355">
        <f t="shared" si="114"/>
        <v>43.75</v>
      </c>
      <c r="AK452" s="355">
        <f t="shared" si="115"/>
        <v>85.81</v>
      </c>
      <c r="AL452" s="355">
        <f t="shared" si="116"/>
        <v>206.68</v>
      </c>
      <c r="AM452" s="355">
        <f t="shared" si="117"/>
        <v>19.38</v>
      </c>
      <c r="AN452" s="355">
        <f t="shared" si="118"/>
        <v>92.92</v>
      </c>
    </row>
    <row r="453" spans="1:40" x14ac:dyDescent="0.3">
      <c r="A453" s="782">
        <v>744</v>
      </c>
      <c r="B453" s="854" t="s">
        <v>923</v>
      </c>
      <c r="C453" s="854" t="s">
        <v>275</v>
      </c>
      <c r="D453" s="943" t="s">
        <v>995</v>
      </c>
      <c r="E453" s="947" t="s">
        <v>926</v>
      </c>
      <c r="F453" s="947">
        <v>2.1098116956719318E-2</v>
      </c>
      <c r="G453" s="947">
        <v>0</v>
      </c>
      <c r="H453" s="947">
        <v>4.3109325849045077E-5</v>
      </c>
      <c r="I453" s="947">
        <v>4.6420898185778908E-2</v>
      </c>
      <c r="J453" s="947">
        <v>0.13423608624655825</v>
      </c>
      <c r="K453" s="947">
        <v>2.1427759570539213E-3</v>
      </c>
      <c r="L453" s="947">
        <v>0</v>
      </c>
      <c r="M453" s="947">
        <v>0</v>
      </c>
      <c r="N453" s="947">
        <v>7.6497606017256635E-3</v>
      </c>
      <c r="O453" s="947">
        <v>0.30887625277633801</v>
      </c>
      <c r="P453" s="947">
        <v>0</v>
      </c>
      <c r="Q453" s="947">
        <v>0</v>
      </c>
      <c r="R453" s="947">
        <v>2.3088285773100233E-3</v>
      </c>
      <c r="S453" s="947">
        <v>1.5854481460550664E-2</v>
      </c>
      <c r="T453" s="947">
        <v>0</v>
      </c>
      <c r="U453" s="947">
        <v>0</v>
      </c>
      <c r="V453" s="947">
        <v>0</v>
      </c>
      <c r="X453" s="947">
        <f t="shared" si="102"/>
        <v>0.02</v>
      </c>
      <c r="Y453" s="947" t="str">
        <f t="shared" si="103"/>
        <v>NC</v>
      </c>
      <c r="Z453" s="947">
        <f t="shared" si="104"/>
        <v>0.01</v>
      </c>
      <c r="AA453" s="947">
        <f t="shared" si="105"/>
        <v>0.05</v>
      </c>
      <c r="AB453" s="947">
        <f t="shared" si="106"/>
        <v>0.13</v>
      </c>
      <c r="AC453" s="947">
        <f t="shared" si="107"/>
        <v>0.01</v>
      </c>
      <c r="AD453" s="947" t="str">
        <f t="shared" si="108"/>
        <v>NC</v>
      </c>
      <c r="AE453" s="947" t="str">
        <f t="shared" si="109"/>
        <v>NC</v>
      </c>
      <c r="AF453" s="947">
        <f t="shared" si="110"/>
        <v>0.01</v>
      </c>
      <c r="AG453" s="947">
        <f t="shared" si="111"/>
        <v>0.31</v>
      </c>
      <c r="AH453" s="947" t="str">
        <f t="shared" si="112"/>
        <v>NC</v>
      </c>
      <c r="AI453" s="947" t="str">
        <f t="shared" si="113"/>
        <v>NC</v>
      </c>
      <c r="AJ453" s="947">
        <f t="shared" si="114"/>
        <v>0.01</v>
      </c>
      <c r="AK453" s="947">
        <f t="shared" si="115"/>
        <v>0.02</v>
      </c>
      <c r="AL453" s="947" t="str">
        <f t="shared" si="116"/>
        <v>NC</v>
      </c>
      <c r="AM453" s="947" t="str">
        <f t="shared" si="117"/>
        <v>NC</v>
      </c>
      <c r="AN453" s="947" t="str">
        <f t="shared" si="118"/>
        <v>NC</v>
      </c>
    </row>
    <row r="454" spans="1:40" x14ac:dyDescent="0.3">
      <c r="A454" s="261">
        <v>745</v>
      </c>
      <c r="B454" s="262" t="s">
        <v>923</v>
      </c>
      <c r="C454" s="262" t="s">
        <v>275</v>
      </c>
      <c r="D454" s="737" t="s">
        <v>2997</v>
      </c>
      <c r="E454" s="739" t="s">
        <v>926</v>
      </c>
      <c r="F454" s="739">
        <v>1.0222010845615888E-2</v>
      </c>
      <c r="G454" s="739">
        <v>3.0638118038748023E-4</v>
      </c>
      <c r="H454" s="739">
        <v>3.2704438326769674E-3</v>
      </c>
      <c r="I454" s="739">
        <v>0.26999046217978234</v>
      </c>
      <c r="J454" s="739">
        <v>7.5933511131444555E-3</v>
      </c>
      <c r="K454" s="739">
        <v>2.8556831620613055E-2</v>
      </c>
      <c r="L454" s="739">
        <v>0.67540738090254615</v>
      </c>
      <c r="M454" s="739">
        <v>0</v>
      </c>
      <c r="N454" s="739">
        <v>1.5153257534117031E-4</v>
      </c>
      <c r="O454" s="739">
        <v>6.9814354129744344E-3</v>
      </c>
      <c r="P454" s="739">
        <v>0</v>
      </c>
      <c r="Q454" s="739">
        <v>0</v>
      </c>
      <c r="R454" s="739">
        <v>2.1807382848144782E-3</v>
      </c>
      <c r="S454" s="739">
        <v>3.4079822857954555E-4</v>
      </c>
      <c r="T454" s="739">
        <v>1.2357123654457257E-2</v>
      </c>
      <c r="U454" s="739">
        <v>3.5875276477439566E-4</v>
      </c>
      <c r="V454" s="739">
        <v>0.1877844553302378</v>
      </c>
      <c r="X454" s="739">
        <f t="shared" ref="X454:X517" si="119">IF(F454="-","-",IF(F454="NC","NC",IF(F454=0,"NC",IF(F454&lt;0.01,0.01,ROUND(F454,2)))))</f>
        <v>0.01</v>
      </c>
      <c r="Y454" s="739">
        <f t="shared" ref="Y454:Y517" si="120">IF(G454="-","-",IF(G454="NC","NC",IF(G454=0,"NC",IF(G454&lt;0.01,0.01,ROUND(G454,2)))))</f>
        <v>0.01</v>
      </c>
      <c r="Z454" s="739">
        <f t="shared" ref="Z454:Z517" si="121">IF(H454="-","-",IF(H454="NC","NC",IF(H454=0,"NC",IF(H454&lt;0.01,0.01,ROUND(H454,2)))))</f>
        <v>0.01</v>
      </c>
      <c r="AA454" s="739">
        <f t="shared" ref="AA454:AA517" si="122">IF(I454="-","-",IF(I454="NC","NC",IF(I454=0,"NC",IF(I454&lt;0.01,0.01,ROUND(I454,2)))))</f>
        <v>0.27</v>
      </c>
      <c r="AB454" s="739">
        <f t="shared" ref="AB454:AB517" si="123">IF(J454="-","-",IF(J454="NC","NC",IF(J454=0,"NC",IF(J454&lt;0.01,0.01,ROUND(J454,2)))))</f>
        <v>0.01</v>
      </c>
      <c r="AC454" s="739">
        <f t="shared" ref="AC454:AC517" si="124">IF(K454="-","-",IF(K454="NC","NC",IF(K454=0,"NC",IF(K454&lt;0.01,0.01,ROUND(K454,2)))))</f>
        <v>0.03</v>
      </c>
      <c r="AD454" s="739">
        <f t="shared" ref="AD454:AD517" si="125">IF(L454="-","-",IF(L454="NC","NC",IF(L454=0,"NC",IF(L454&lt;0.01,0.01,ROUND(L454,2)))))</f>
        <v>0.68</v>
      </c>
      <c r="AE454" s="739" t="str">
        <f t="shared" ref="AE454:AE517" si="126">IF(M454="-","-",IF(M454="NC","NC",IF(M454=0,"NC",IF(M454&lt;0.01,0.01,ROUND(M454,2)))))</f>
        <v>NC</v>
      </c>
      <c r="AF454" s="739">
        <f t="shared" ref="AF454:AF517" si="127">IF(N454="-","-",IF(N454="NC","NC",IF(N454=0,"NC",IF(N454&lt;0.01,0.01,ROUND(N454,2)))))</f>
        <v>0.01</v>
      </c>
      <c r="AG454" s="739">
        <f t="shared" ref="AG454:AG517" si="128">IF(O454="-","-",IF(O454="NC","NC",IF(O454=0,"NC",IF(O454&lt;0.01,0.01,ROUND(O454,2)))))</f>
        <v>0.01</v>
      </c>
      <c r="AH454" s="739" t="str">
        <f t="shared" ref="AH454:AH517" si="129">IF(P454="-","-",IF(P454="NC","NC",IF(P454=0,"NC",IF(P454&lt;0.01,0.01,ROUND(P454,2)))))</f>
        <v>NC</v>
      </c>
      <c r="AI454" s="739" t="str">
        <f t="shared" ref="AI454:AI517" si="130">IF(Q454="-","-",IF(Q454="NC","NC",IF(Q454=0,"NC",IF(Q454&lt;0.01,0.01,ROUND(Q454,2)))))</f>
        <v>NC</v>
      </c>
      <c r="AJ454" s="739">
        <f t="shared" ref="AJ454:AJ517" si="131">IF(R454="-","-",IF(R454="NC","NC",IF(R454=0,"NC",IF(R454&lt;0.01,0.01,ROUND(R454,2)))))</f>
        <v>0.01</v>
      </c>
      <c r="AK454" s="739">
        <f t="shared" ref="AK454:AK517" si="132">IF(S454="-","-",IF(S454="NC","NC",IF(S454=0,"NC",IF(S454&lt;0.01,0.01,ROUND(S454,2)))))</f>
        <v>0.01</v>
      </c>
      <c r="AL454" s="739">
        <f t="shared" ref="AL454:AL517" si="133">IF(T454="-","-",IF(T454="NC","NC",IF(T454=0,"NC",IF(T454&lt;0.01,0.01,ROUND(T454,2)))))</f>
        <v>0.01</v>
      </c>
      <c r="AM454" s="739">
        <f t="shared" ref="AM454:AM517" si="134">IF(U454="-","-",IF(U454="NC","NC",IF(U454=0,"NC",IF(U454&lt;0.01,0.01,ROUND(U454,2)))))</f>
        <v>0.01</v>
      </c>
      <c r="AN454" s="739">
        <f t="shared" ref="AN454:AN517" si="135">IF(V454="-","-",IF(V454="NC","NC",IF(V454=0,"NC",IF(V454&lt;0.01,0.01,ROUND(V454,2)))))</f>
        <v>0.19</v>
      </c>
    </row>
    <row r="455" spans="1:40" x14ac:dyDescent="0.3">
      <c r="A455" s="165">
        <v>746</v>
      </c>
      <c r="B455" s="166" t="s">
        <v>923</v>
      </c>
      <c r="C455" s="293" t="s">
        <v>275</v>
      </c>
      <c r="D455" s="187" t="s">
        <v>997</v>
      </c>
      <c r="E455" s="170" t="s">
        <v>926</v>
      </c>
      <c r="F455" s="170">
        <v>0.72173588766597097</v>
      </c>
      <c r="G455" s="170">
        <v>2.1990964406999431</v>
      </c>
      <c r="H455" s="170">
        <v>1.2200207967575825</v>
      </c>
      <c r="I455" s="170">
        <v>3.9870422979155964</v>
      </c>
      <c r="J455" s="170">
        <v>0.52513893432204861</v>
      </c>
      <c r="K455" s="170">
        <v>1.6615094933123886</v>
      </c>
      <c r="L455" s="170">
        <v>6.7077298102791278</v>
      </c>
      <c r="M455" s="170">
        <v>4.9819259185181997</v>
      </c>
      <c r="N455" s="170">
        <v>2.1182192321344999</v>
      </c>
      <c r="O455" s="170">
        <v>1.9008327269531646</v>
      </c>
      <c r="P455" s="170">
        <v>2.8897689199975223</v>
      </c>
      <c r="Q455" s="170">
        <v>4.12076090509251</v>
      </c>
      <c r="R455" s="170">
        <v>0.51507217186687593</v>
      </c>
      <c r="S455" s="170">
        <v>0.6320307610250212</v>
      </c>
      <c r="T455" s="170">
        <v>2.9863984611077683</v>
      </c>
      <c r="U455" s="170">
        <v>0.26313010946125021</v>
      </c>
      <c r="V455" s="170">
        <v>5.1815363892208879</v>
      </c>
      <c r="X455" s="170">
        <f t="shared" si="119"/>
        <v>0.72</v>
      </c>
      <c r="Y455" s="170">
        <f t="shared" si="120"/>
        <v>2.2000000000000002</v>
      </c>
      <c r="Z455" s="170">
        <f t="shared" si="121"/>
        <v>1.22</v>
      </c>
      <c r="AA455" s="170">
        <f t="shared" si="122"/>
        <v>3.99</v>
      </c>
      <c r="AB455" s="170">
        <f t="shared" si="123"/>
        <v>0.53</v>
      </c>
      <c r="AC455" s="170">
        <f t="shared" si="124"/>
        <v>1.66</v>
      </c>
      <c r="AD455" s="170">
        <f t="shared" si="125"/>
        <v>6.71</v>
      </c>
      <c r="AE455" s="170">
        <f t="shared" si="126"/>
        <v>4.9800000000000004</v>
      </c>
      <c r="AF455" s="170">
        <f t="shared" si="127"/>
        <v>2.12</v>
      </c>
      <c r="AG455" s="170">
        <f t="shared" si="128"/>
        <v>1.9</v>
      </c>
      <c r="AH455" s="170">
        <f t="shared" si="129"/>
        <v>2.89</v>
      </c>
      <c r="AI455" s="170">
        <f t="shared" si="130"/>
        <v>4.12</v>
      </c>
      <c r="AJ455" s="170">
        <f t="shared" si="131"/>
        <v>0.52</v>
      </c>
      <c r="AK455" s="170">
        <f t="shared" si="132"/>
        <v>0.63</v>
      </c>
      <c r="AL455" s="170">
        <f t="shared" si="133"/>
        <v>2.99</v>
      </c>
      <c r="AM455" s="170">
        <f t="shared" si="134"/>
        <v>0.26</v>
      </c>
      <c r="AN455" s="170">
        <f t="shared" si="135"/>
        <v>5.18</v>
      </c>
    </row>
    <row r="456" spans="1:40" x14ac:dyDescent="0.3">
      <c r="A456" s="165">
        <v>747</v>
      </c>
      <c r="B456" s="166" t="s">
        <v>923</v>
      </c>
      <c r="C456" s="293" t="s">
        <v>275</v>
      </c>
      <c r="D456" s="187" t="s">
        <v>998</v>
      </c>
      <c r="E456" s="170" t="s">
        <v>926</v>
      </c>
      <c r="F456" s="170">
        <v>1.21461004385394</v>
      </c>
      <c r="G456" s="170">
        <v>3.1264948816833789</v>
      </c>
      <c r="H456" s="170">
        <v>1.0520321793345118</v>
      </c>
      <c r="I456" s="170">
        <v>4.02081355285251</v>
      </c>
      <c r="J456" s="170">
        <v>0.59724549536383942</v>
      </c>
      <c r="K456" s="170">
        <v>1.3961121456931411</v>
      </c>
      <c r="L456" s="170">
        <v>7.9287850873052106</v>
      </c>
      <c r="M456" s="170">
        <v>0.50893887716548325</v>
      </c>
      <c r="N456" s="170">
        <v>0.29421367542710125</v>
      </c>
      <c r="O456" s="170">
        <v>2.4448423121656813</v>
      </c>
      <c r="P456" s="170">
        <v>1.7842673512110436</v>
      </c>
      <c r="Q456" s="170">
        <v>8.6366492732493221</v>
      </c>
      <c r="R456" s="170">
        <v>0.50817509945718198</v>
      </c>
      <c r="S456" s="170">
        <v>0.50605459251806861</v>
      </c>
      <c r="T456" s="170">
        <v>4.3634437803974144</v>
      </c>
      <c r="U456" s="170">
        <v>0.6651151959929904</v>
      </c>
      <c r="V456" s="170">
        <v>5.3155215250588288</v>
      </c>
      <c r="X456" s="170">
        <f t="shared" si="119"/>
        <v>1.21</v>
      </c>
      <c r="Y456" s="170">
        <f t="shared" si="120"/>
        <v>3.13</v>
      </c>
      <c r="Z456" s="170">
        <f t="shared" si="121"/>
        <v>1.05</v>
      </c>
      <c r="AA456" s="170">
        <f t="shared" si="122"/>
        <v>4.0199999999999996</v>
      </c>
      <c r="AB456" s="170">
        <f t="shared" si="123"/>
        <v>0.6</v>
      </c>
      <c r="AC456" s="170">
        <f t="shared" si="124"/>
        <v>1.4</v>
      </c>
      <c r="AD456" s="170">
        <f t="shared" si="125"/>
        <v>7.93</v>
      </c>
      <c r="AE456" s="170">
        <f t="shared" si="126"/>
        <v>0.51</v>
      </c>
      <c r="AF456" s="170">
        <f t="shared" si="127"/>
        <v>0.28999999999999998</v>
      </c>
      <c r="AG456" s="170">
        <f t="shared" si="128"/>
        <v>2.44</v>
      </c>
      <c r="AH456" s="170">
        <f t="shared" si="129"/>
        <v>1.78</v>
      </c>
      <c r="AI456" s="170">
        <f t="shared" si="130"/>
        <v>8.64</v>
      </c>
      <c r="AJ456" s="170">
        <f t="shared" si="131"/>
        <v>0.51</v>
      </c>
      <c r="AK456" s="170">
        <f t="shared" si="132"/>
        <v>0.51</v>
      </c>
      <c r="AL456" s="170">
        <f t="shared" si="133"/>
        <v>4.3600000000000003</v>
      </c>
      <c r="AM456" s="170">
        <f t="shared" si="134"/>
        <v>0.67</v>
      </c>
      <c r="AN456" s="170">
        <f t="shared" si="135"/>
        <v>5.32</v>
      </c>
    </row>
    <row r="457" spans="1:40" ht="26" x14ac:dyDescent="0.3">
      <c r="A457" s="138">
        <v>748</v>
      </c>
      <c r="B457" s="138" t="s">
        <v>923</v>
      </c>
      <c r="C457" s="172" t="s">
        <v>3514</v>
      </c>
      <c r="D457" s="138" t="s">
        <v>3515</v>
      </c>
      <c r="E457" s="244" t="s">
        <v>275</v>
      </c>
      <c r="F457" s="244" t="s">
        <v>275</v>
      </c>
      <c r="G457" s="244" t="s">
        <v>275</v>
      </c>
      <c r="H457" s="244" t="s">
        <v>275</v>
      </c>
      <c r="I457" s="244" t="s">
        <v>275</v>
      </c>
      <c r="J457" s="244" t="s">
        <v>275</v>
      </c>
      <c r="K457" s="244" t="s">
        <v>275</v>
      </c>
      <c r="L457" s="244" t="s">
        <v>275</v>
      </c>
      <c r="M457" s="244" t="s">
        <v>275</v>
      </c>
      <c r="N457" s="244" t="s">
        <v>275</v>
      </c>
      <c r="O457" s="244" t="s">
        <v>275</v>
      </c>
      <c r="P457" s="244" t="s">
        <v>275</v>
      </c>
      <c r="Q457" s="244" t="s">
        <v>275</v>
      </c>
      <c r="R457" s="244" t="s">
        <v>275</v>
      </c>
      <c r="S457" s="244" t="s">
        <v>275</v>
      </c>
      <c r="T457" s="244" t="s">
        <v>275</v>
      </c>
      <c r="U457" s="244" t="s">
        <v>275</v>
      </c>
      <c r="V457" s="244" t="s">
        <v>275</v>
      </c>
      <c r="X457" s="244" t="str">
        <f t="shared" si="119"/>
        <v>-</v>
      </c>
      <c r="Y457" s="244" t="str">
        <f t="shared" si="120"/>
        <v>-</v>
      </c>
      <c r="Z457" s="244" t="str">
        <f t="shared" si="121"/>
        <v>-</v>
      </c>
      <c r="AA457" s="244" t="str">
        <f t="shared" si="122"/>
        <v>-</v>
      </c>
      <c r="AB457" s="244" t="str">
        <f t="shared" si="123"/>
        <v>-</v>
      </c>
      <c r="AC457" s="244" t="str">
        <f t="shared" si="124"/>
        <v>-</v>
      </c>
      <c r="AD457" s="244" t="str">
        <f t="shared" si="125"/>
        <v>-</v>
      </c>
      <c r="AE457" s="244" t="str">
        <f t="shared" si="126"/>
        <v>-</v>
      </c>
      <c r="AF457" s="244" t="str">
        <f t="shared" si="127"/>
        <v>-</v>
      </c>
      <c r="AG457" s="244" t="str">
        <f t="shared" si="128"/>
        <v>-</v>
      </c>
      <c r="AH457" s="244" t="str">
        <f t="shared" si="129"/>
        <v>-</v>
      </c>
      <c r="AI457" s="244" t="str">
        <f t="shared" si="130"/>
        <v>-</v>
      </c>
      <c r="AJ457" s="244" t="str">
        <f t="shared" si="131"/>
        <v>-</v>
      </c>
      <c r="AK457" s="244" t="str">
        <f t="shared" si="132"/>
        <v>-</v>
      </c>
      <c r="AL457" s="244" t="str">
        <f t="shared" si="133"/>
        <v>-</v>
      </c>
      <c r="AM457" s="244" t="str">
        <f t="shared" si="134"/>
        <v>-</v>
      </c>
      <c r="AN457" s="244" t="str">
        <f t="shared" si="135"/>
        <v>-</v>
      </c>
    </row>
    <row r="458" spans="1:40" ht="39" x14ac:dyDescent="0.3">
      <c r="A458" s="145">
        <v>749</v>
      </c>
      <c r="B458" s="146" t="s">
        <v>923</v>
      </c>
      <c r="C458" s="146" t="s">
        <v>3516</v>
      </c>
      <c r="D458" s="146" t="s">
        <v>3517</v>
      </c>
      <c r="E458" s="150" t="s">
        <v>925</v>
      </c>
      <c r="F458" s="150">
        <v>19.955159151998611</v>
      </c>
      <c r="G458" s="150">
        <v>38.617789710452236</v>
      </c>
      <c r="H458" s="150">
        <v>5.1330957274650286</v>
      </c>
      <c r="I458" s="150">
        <v>4.8086977391603281</v>
      </c>
      <c r="J458" s="150">
        <v>10.799718256186626</v>
      </c>
      <c r="K458" s="150">
        <v>4.4417714810790647</v>
      </c>
      <c r="L458" s="150">
        <v>43.681789099085471</v>
      </c>
      <c r="M458" s="150">
        <v>60.489931707891834</v>
      </c>
      <c r="N458" s="150">
        <v>9.7244879891380318</v>
      </c>
      <c r="O458" s="150">
        <v>40.467345890211881</v>
      </c>
      <c r="P458" s="150">
        <v>49.834600482352144</v>
      </c>
      <c r="Q458" s="150">
        <v>18.897197788778673</v>
      </c>
      <c r="R458" s="150">
        <v>11.990847654402238</v>
      </c>
      <c r="S458" s="150">
        <v>5.22046840185123</v>
      </c>
      <c r="T458" s="150">
        <v>49.502785357178581</v>
      </c>
      <c r="U458" s="150">
        <v>3.8246031670128038</v>
      </c>
      <c r="V458" s="150">
        <v>16.255060258930541</v>
      </c>
      <c r="X458" s="150">
        <f t="shared" si="119"/>
        <v>19.96</v>
      </c>
      <c r="Y458" s="150">
        <f t="shared" si="120"/>
        <v>38.619999999999997</v>
      </c>
      <c r="Z458" s="150">
        <f t="shared" si="121"/>
        <v>5.13</v>
      </c>
      <c r="AA458" s="150">
        <f t="shared" si="122"/>
        <v>4.8099999999999996</v>
      </c>
      <c r="AB458" s="150">
        <f t="shared" si="123"/>
        <v>10.8</v>
      </c>
      <c r="AC458" s="150">
        <f t="shared" si="124"/>
        <v>4.4400000000000004</v>
      </c>
      <c r="AD458" s="150">
        <f t="shared" si="125"/>
        <v>43.68</v>
      </c>
      <c r="AE458" s="150">
        <f t="shared" si="126"/>
        <v>60.49</v>
      </c>
      <c r="AF458" s="150">
        <f t="shared" si="127"/>
        <v>9.7200000000000006</v>
      </c>
      <c r="AG458" s="150">
        <f t="shared" si="128"/>
        <v>40.47</v>
      </c>
      <c r="AH458" s="150">
        <f t="shared" si="129"/>
        <v>49.83</v>
      </c>
      <c r="AI458" s="150">
        <f t="shared" si="130"/>
        <v>18.899999999999999</v>
      </c>
      <c r="AJ458" s="150">
        <f t="shared" si="131"/>
        <v>11.99</v>
      </c>
      <c r="AK458" s="150">
        <f t="shared" si="132"/>
        <v>5.22</v>
      </c>
      <c r="AL458" s="150">
        <f t="shared" si="133"/>
        <v>49.5</v>
      </c>
      <c r="AM458" s="150">
        <f t="shared" si="134"/>
        <v>3.82</v>
      </c>
      <c r="AN458" s="150">
        <f t="shared" si="135"/>
        <v>16.260000000000002</v>
      </c>
    </row>
    <row r="459" spans="1:40" ht="39" x14ac:dyDescent="0.3">
      <c r="A459" s="145">
        <v>750</v>
      </c>
      <c r="B459" s="146" t="s">
        <v>923</v>
      </c>
      <c r="C459" s="146" t="s">
        <v>456</v>
      </c>
      <c r="D459" s="146" t="s">
        <v>2415</v>
      </c>
      <c r="E459" s="150" t="s">
        <v>925</v>
      </c>
      <c r="F459" s="150">
        <v>19.905209357016435</v>
      </c>
      <c r="G459" s="150">
        <v>31.16328334114684</v>
      </c>
      <c r="H459" s="150">
        <v>5.0376298819630962</v>
      </c>
      <c r="I459" s="150">
        <v>3.0957519265394775</v>
      </c>
      <c r="J459" s="150">
        <v>9.7665467016543506</v>
      </c>
      <c r="K459" s="150">
        <v>4.311508076250659</v>
      </c>
      <c r="L459" s="150">
        <v>36.180731005328838</v>
      </c>
      <c r="M459" s="150">
        <v>53.445994589661552</v>
      </c>
      <c r="N459" s="150">
        <v>9.3861553585549657</v>
      </c>
      <c r="O459" s="150">
        <v>35.24975521167714</v>
      </c>
      <c r="P459" s="150">
        <v>46.676038891008126</v>
      </c>
      <c r="Q459" s="150">
        <v>15.921256320486659</v>
      </c>
      <c r="R459" s="150">
        <v>11.583586642192497</v>
      </c>
      <c r="S459" s="150">
        <v>2.3316761661427878</v>
      </c>
      <c r="T459" s="150">
        <v>46.709387996671396</v>
      </c>
      <c r="U459" s="150">
        <v>3.7217952431248156</v>
      </c>
      <c r="V459" s="150">
        <v>16.255060258930541</v>
      </c>
      <c r="X459" s="150">
        <f t="shared" si="119"/>
        <v>19.91</v>
      </c>
      <c r="Y459" s="150">
        <f t="shared" si="120"/>
        <v>31.16</v>
      </c>
      <c r="Z459" s="150">
        <f t="shared" si="121"/>
        <v>5.04</v>
      </c>
      <c r="AA459" s="150">
        <f t="shared" si="122"/>
        <v>3.1</v>
      </c>
      <c r="AB459" s="150">
        <f t="shared" si="123"/>
        <v>9.77</v>
      </c>
      <c r="AC459" s="150">
        <f t="shared" si="124"/>
        <v>4.3099999999999996</v>
      </c>
      <c r="AD459" s="150">
        <f t="shared" si="125"/>
        <v>36.18</v>
      </c>
      <c r="AE459" s="150">
        <f t="shared" si="126"/>
        <v>53.45</v>
      </c>
      <c r="AF459" s="150">
        <f t="shared" si="127"/>
        <v>9.39</v>
      </c>
      <c r="AG459" s="150">
        <f t="shared" si="128"/>
        <v>35.25</v>
      </c>
      <c r="AH459" s="150">
        <f t="shared" si="129"/>
        <v>46.68</v>
      </c>
      <c r="AI459" s="150">
        <f t="shared" si="130"/>
        <v>15.92</v>
      </c>
      <c r="AJ459" s="150">
        <f t="shared" si="131"/>
        <v>11.58</v>
      </c>
      <c r="AK459" s="150">
        <f t="shared" si="132"/>
        <v>2.33</v>
      </c>
      <c r="AL459" s="150">
        <f t="shared" si="133"/>
        <v>46.71</v>
      </c>
      <c r="AM459" s="150">
        <f t="shared" si="134"/>
        <v>3.72</v>
      </c>
      <c r="AN459" s="150">
        <f t="shared" si="135"/>
        <v>16.260000000000002</v>
      </c>
    </row>
    <row r="460" spans="1:40" ht="39" x14ac:dyDescent="0.3">
      <c r="A460" s="145">
        <v>751</v>
      </c>
      <c r="B460" s="146" t="s">
        <v>923</v>
      </c>
      <c r="C460" s="146" t="s">
        <v>456</v>
      </c>
      <c r="D460" s="145" t="s">
        <v>2416</v>
      </c>
      <c r="E460" s="150" t="s">
        <v>925</v>
      </c>
      <c r="F460" s="150">
        <v>19.783883209608035</v>
      </c>
      <c r="G460" s="150">
        <v>29.751721921258145</v>
      </c>
      <c r="H460" s="150">
        <v>4.7939124666748931</v>
      </c>
      <c r="I460" s="150">
        <v>2.6557347551155113</v>
      </c>
      <c r="J460" s="150">
        <v>9.7116186654883006</v>
      </c>
      <c r="K460" s="150">
        <v>4.1705611484867342</v>
      </c>
      <c r="L460" s="150">
        <v>35.927953494786109</v>
      </c>
      <c r="M460" s="150">
        <v>53.445994589661552</v>
      </c>
      <c r="N460" s="150">
        <v>9.3256730561334447</v>
      </c>
      <c r="O460" s="150">
        <v>35.140496018324257</v>
      </c>
      <c r="P460" s="150">
        <v>46.676038891008126</v>
      </c>
      <c r="Q460" s="150">
        <v>13.031556972656562</v>
      </c>
      <c r="R460" s="150">
        <v>11.572208649240023</v>
      </c>
      <c r="S460" s="150">
        <v>2.1832882792906583</v>
      </c>
      <c r="T460" s="150">
        <v>45.801036696083045</v>
      </c>
      <c r="U460" s="150">
        <v>3.7152197746756737</v>
      </c>
      <c r="V460" s="150">
        <v>10.023570937209639</v>
      </c>
      <c r="X460" s="150">
        <f t="shared" si="119"/>
        <v>19.78</v>
      </c>
      <c r="Y460" s="150">
        <f t="shared" si="120"/>
        <v>29.75</v>
      </c>
      <c r="Z460" s="150">
        <f t="shared" si="121"/>
        <v>4.79</v>
      </c>
      <c r="AA460" s="150">
        <f t="shared" si="122"/>
        <v>2.66</v>
      </c>
      <c r="AB460" s="150">
        <f t="shared" si="123"/>
        <v>9.7100000000000009</v>
      </c>
      <c r="AC460" s="150">
        <f t="shared" si="124"/>
        <v>4.17</v>
      </c>
      <c r="AD460" s="150">
        <f t="shared" si="125"/>
        <v>35.93</v>
      </c>
      <c r="AE460" s="150">
        <f t="shared" si="126"/>
        <v>53.45</v>
      </c>
      <c r="AF460" s="150">
        <f t="shared" si="127"/>
        <v>9.33</v>
      </c>
      <c r="AG460" s="150">
        <f t="shared" si="128"/>
        <v>35.14</v>
      </c>
      <c r="AH460" s="150">
        <f t="shared" si="129"/>
        <v>46.68</v>
      </c>
      <c r="AI460" s="150">
        <f t="shared" si="130"/>
        <v>13.03</v>
      </c>
      <c r="AJ460" s="150">
        <f t="shared" si="131"/>
        <v>11.57</v>
      </c>
      <c r="AK460" s="150">
        <f t="shared" si="132"/>
        <v>2.1800000000000002</v>
      </c>
      <c r="AL460" s="150">
        <f t="shared" si="133"/>
        <v>45.8</v>
      </c>
      <c r="AM460" s="150">
        <f t="shared" si="134"/>
        <v>3.72</v>
      </c>
      <c r="AN460" s="150">
        <f t="shared" si="135"/>
        <v>10.02</v>
      </c>
    </row>
    <row r="461" spans="1:40" ht="39" x14ac:dyDescent="0.3">
      <c r="A461" s="145">
        <v>752</v>
      </c>
      <c r="B461" s="146" t="s">
        <v>923</v>
      </c>
      <c r="C461" s="146" t="s">
        <v>456</v>
      </c>
      <c r="D461" s="145" t="s">
        <v>2417</v>
      </c>
      <c r="E461" s="150" t="s">
        <v>925</v>
      </c>
      <c r="F461" s="150">
        <v>18.979123699599597</v>
      </c>
      <c r="G461" s="150">
        <v>13.345484483556529</v>
      </c>
      <c r="H461" s="150">
        <v>0.42415136122111219</v>
      </c>
      <c r="I461" s="150">
        <v>0.67221587179986719</v>
      </c>
      <c r="J461" s="150">
        <v>2.3038393725494051</v>
      </c>
      <c r="K461" s="150">
        <v>0.86224358632747966</v>
      </c>
      <c r="L461" s="150">
        <v>1.940941323658987</v>
      </c>
      <c r="M461" s="150">
        <v>4.1482605284040837</v>
      </c>
      <c r="N461" s="150">
        <v>0.66347613208231371</v>
      </c>
      <c r="O461" s="150">
        <v>2.5012238757910605</v>
      </c>
      <c r="P461" s="150">
        <v>2.1356654646870386</v>
      </c>
      <c r="Q461" s="150">
        <v>3.5151303635570943</v>
      </c>
      <c r="R461" s="150">
        <v>8.4967495103954178</v>
      </c>
      <c r="S461" s="150">
        <v>0.17295293857826391</v>
      </c>
      <c r="T461" s="150">
        <v>3.91855950347649</v>
      </c>
      <c r="U461" s="150">
        <v>1.875299013799387E-2</v>
      </c>
      <c r="V461" s="150">
        <v>6.3427597215983953</v>
      </c>
      <c r="X461" s="150">
        <f t="shared" si="119"/>
        <v>18.98</v>
      </c>
      <c r="Y461" s="150">
        <f t="shared" si="120"/>
        <v>13.35</v>
      </c>
      <c r="Z461" s="150">
        <f t="shared" si="121"/>
        <v>0.42</v>
      </c>
      <c r="AA461" s="150">
        <f t="shared" si="122"/>
        <v>0.67</v>
      </c>
      <c r="AB461" s="150">
        <f t="shared" si="123"/>
        <v>2.2999999999999998</v>
      </c>
      <c r="AC461" s="150">
        <f t="shared" si="124"/>
        <v>0.86</v>
      </c>
      <c r="AD461" s="150">
        <f t="shared" si="125"/>
        <v>1.94</v>
      </c>
      <c r="AE461" s="150">
        <f t="shared" si="126"/>
        <v>4.1500000000000004</v>
      </c>
      <c r="AF461" s="150">
        <f t="shared" si="127"/>
        <v>0.66</v>
      </c>
      <c r="AG461" s="150">
        <f t="shared" si="128"/>
        <v>2.5</v>
      </c>
      <c r="AH461" s="150">
        <f t="shared" si="129"/>
        <v>2.14</v>
      </c>
      <c r="AI461" s="150">
        <f t="shared" si="130"/>
        <v>3.52</v>
      </c>
      <c r="AJ461" s="150">
        <f t="shared" si="131"/>
        <v>8.5</v>
      </c>
      <c r="AK461" s="150">
        <f t="shared" si="132"/>
        <v>0.17</v>
      </c>
      <c r="AL461" s="150">
        <f t="shared" si="133"/>
        <v>3.92</v>
      </c>
      <c r="AM461" s="150">
        <f t="shared" si="134"/>
        <v>0.02</v>
      </c>
      <c r="AN461" s="150">
        <f t="shared" si="135"/>
        <v>6.34</v>
      </c>
    </row>
    <row r="462" spans="1:40" ht="39" x14ac:dyDescent="0.3">
      <c r="A462" s="145">
        <v>753</v>
      </c>
      <c r="B462" s="146" t="s">
        <v>923</v>
      </c>
      <c r="C462" s="146" t="s">
        <v>456</v>
      </c>
      <c r="D462" s="145" t="s">
        <v>2418</v>
      </c>
      <c r="E462" s="150" t="s">
        <v>925</v>
      </c>
      <c r="F462" s="150">
        <v>14.499776313305262</v>
      </c>
      <c r="G462" s="150">
        <v>30.607023829116972</v>
      </c>
      <c r="H462" s="150">
        <v>5.0091421170620345</v>
      </c>
      <c r="I462" s="150">
        <v>3.0764059218095476</v>
      </c>
      <c r="J462" s="150">
        <v>8.8817594262848534</v>
      </c>
      <c r="K462" s="150">
        <v>4.2869438393080674</v>
      </c>
      <c r="L462" s="150">
        <v>36.041305713307224</v>
      </c>
      <c r="M462" s="150">
        <v>53.39105211035519</v>
      </c>
      <c r="N462" s="150">
        <v>9.3779423513876505</v>
      </c>
      <c r="O462" s="150">
        <v>35.165962240061212</v>
      </c>
      <c r="P462" s="150">
        <v>45.425247427283693</v>
      </c>
      <c r="Q462" s="150">
        <v>15.824757076779356</v>
      </c>
      <c r="R462" s="150">
        <v>11.54474948908895</v>
      </c>
      <c r="S462" s="150">
        <v>2.3316761661427878</v>
      </c>
      <c r="T462" s="150">
        <v>46.125872372094776</v>
      </c>
      <c r="U462" s="150">
        <v>3.7184018513618513</v>
      </c>
      <c r="V462" s="150">
        <v>16.255060258930541</v>
      </c>
      <c r="X462" s="150">
        <f t="shared" si="119"/>
        <v>14.5</v>
      </c>
      <c r="Y462" s="150">
        <f t="shared" si="120"/>
        <v>30.61</v>
      </c>
      <c r="Z462" s="150">
        <f t="shared" si="121"/>
        <v>5.01</v>
      </c>
      <c r="AA462" s="150">
        <f t="shared" si="122"/>
        <v>3.08</v>
      </c>
      <c r="AB462" s="150">
        <f t="shared" si="123"/>
        <v>8.8800000000000008</v>
      </c>
      <c r="AC462" s="150">
        <f t="shared" si="124"/>
        <v>4.29</v>
      </c>
      <c r="AD462" s="150">
        <f t="shared" si="125"/>
        <v>36.04</v>
      </c>
      <c r="AE462" s="150">
        <f t="shared" si="126"/>
        <v>53.39</v>
      </c>
      <c r="AF462" s="150">
        <f t="shared" si="127"/>
        <v>9.3800000000000008</v>
      </c>
      <c r="AG462" s="150">
        <f t="shared" si="128"/>
        <v>35.17</v>
      </c>
      <c r="AH462" s="150">
        <f t="shared" si="129"/>
        <v>45.43</v>
      </c>
      <c r="AI462" s="150">
        <f t="shared" si="130"/>
        <v>15.82</v>
      </c>
      <c r="AJ462" s="150">
        <f t="shared" si="131"/>
        <v>11.54</v>
      </c>
      <c r="AK462" s="150">
        <f t="shared" si="132"/>
        <v>2.33</v>
      </c>
      <c r="AL462" s="150">
        <f t="shared" si="133"/>
        <v>46.13</v>
      </c>
      <c r="AM462" s="150">
        <f t="shared" si="134"/>
        <v>3.72</v>
      </c>
      <c r="AN462" s="150">
        <f t="shared" si="135"/>
        <v>16.260000000000002</v>
      </c>
    </row>
    <row r="463" spans="1:40" ht="39" x14ac:dyDescent="0.3">
      <c r="A463" s="145">
        <v>754</v>
      </c>
      <c r="B463" s="146" t="s">
        <v>923</v>
      </c>
      <c r="C463" s="146" t="s">
        <v>456</v>
      </c>
      <c r="D463" s="145" t="s">
        <v>2419</v>
      </c>
      <c r="E463" s="150" t="s">
        <v>925</v>
      </c>
      <c r="F463" s="150">
        <v>8.9533128937453075</v>
      </c>
      <c r="G463" s="150">
        <v>19.87017008684029</v>
      </c>
      <c r="H463" s="150">
        <v>5.0073137724579855</v>
      </c>
      <c r="I463" s="150">
        <v>3.0437309580592169</v>
      </c>
      <c r="J463" s="150">
        <v>8.7322408282312853</v>
      </c>
      <c r="K463" s="150">
        <v>4.0049251466049878</v>
      </c>
      <c r="L463" s="150">
        <v>35.308554720123745</v>
      </c>
      <c r="M463" s="150">
        <v>49.503674879111884</v>
      </c>
      <c r="N463" s="150">
        <v>8.8731432541621285</v>
      </c>
      <c r="O463" s="150">
        <v>34.389902978976124</v>
      </c>
      <c r="P463" s="150">
        <v>46.122605135307886</v>
      </c>
      <c r="Q463" s="150">
        <v>15.921256320486659</v>
      </c>
      <c r="R463" s="150">
        <v>3.1851894181430627</v>
      </c>
      <c r="S463" s="150">
        <v>2.3111211600880401</v>
      </c>
      <c r="T463" s="150">
        <v>44.500339297773266</v>
      </c>
      <c r="U463" s="150">
        <v>3.7212510090489621</v>
      </c>
      <c r="V463" s="150">
        <v>16.255060258930541</v>
      </c>
      <c r="X463" s="150">
        <f t="shared" si="119"/>
        <v>8.9499999999999993</v>
      </c>
      <c r="Y463" s="150">
        <f t="shared" si="120"/>
        <v>19.87</v>
      </c>
      <c r="Z463" s="150">
        <f t="shared" si="121"/>
        <v>5.01</v>
      </c>
      <c r="AA463" s="150">
        <f t="shared" si="122"/>
        <v>3.04</v>
      </c>
      <c r="AB463" s="150">
        <f t="shared" si="123"/>
        <v>8.73</v>
      </c>
      <c r="AC463" s="150">
        <f t="shared" si="124"/>
        <v>4</v>
      </c>
      <c r="AD463" s="150">
        <f t="shared" si="125"/>
        <v>35.31</v>
      </c>
      <c r="AE463" s="150">
        <f t="shared" si="126"/>
        <v>49.5</v>
      </c>
      <c r="AF463" s="150">
        <f t="shared" si="127"/>
        <v>8.8699999999999992</v>
      </c>
      <c r="AG463" s="150">
        <f t="shared" si="128"/>
        <v>34.39</v>
      </c>
      <c r="AH463" s="150">
        <f t="shared" si="129"/>
        <v>46.12</v>
      </c>
      <c r="AI463" s="150">
        <f t="shared" si="130"/>
        <v>15.92</v>
      </c>
      <c r="AJ463" s="150">
        <f t="shared" si="131"/>
        <v>3.19</v>
      </c>
      <c r="AK463" s="150">
        <f t="shared" si="132"/>
        <v>2.31</v>
      </c>
      <c r="AL463" s="150">
        <f t="shared" si="133"/>
        <v>44.5</v>
      </c>
      <c r="AM463" s="150">
        <f t="shared" si="134"/>
        <v>3.72</v>
      </c>
      <c r="AN463" s="150">
        <f t="shared" si="135"/>
        <v>16.260000000000002</v>
      </c>
    </row>
    <row r="464" spans="1:40" ht="39" x14ac:dyDescent="0.3">
      <c r="A464" s="145">
        <v>755</v>
      </c>
      <c r="B464" s="146" t="s">
        <v>923</v>
      </c>
      <c r="C464" s="146" t="s">
        <v>456</v>
      </c>
      <c r="D464" s="145" t="s">
        <v>2420</v>
      </c>
      <c r="E464" s="150" t="s">
        <v>925</v>
      </c>
      <c r="F464" s="150">
        <v>18.857797552191197</v>
      </c>
      <c r="G464" s="150">
        <v>11.933923063667836</v>
      </c>
      <c r="H464" s="150">
        <v>0.18043394593290912</v>
      </c>
      <c r="I464" s="150">
        <v>0.23219870037590115</v>
      </c>
      <c r="J464" s="150">
        <v>2.2489113363833546</v>
      </c>
      <c r="K464" s="150">
        <v>0.72129665856355463</v>
      </c>
      <c r="L464" s="150">
        <v>1.6881638131162593</v>
      </c>
      <c r="M464" s="150">
        <v>4.1482605284040837</v>
      </c>
      <c r="N464" s="150">
        <v>0.60299382966079251</v>
      </c>
      <c r="O464" s="150">
        <v>2.3919646824381795</v>
      </c>
      <c r="P464" s="150">
        <v>2.1356654646870386</v>
      </c>
      <c r="Q464" s="150">
        <v>0.62543101572699766</v>
      </c>
      <c r="R464" s="150">
        <v>8.4853715174429443</v>
      </c>
      <c r="S464" s="150">
        <v>2.4565051726134185E-2</v>
      </c>
      <c r="T464" s="150">
        <v>3.0102082028881383</v>
      </c>
      <c r="U464" s="150">
        <v>1.2177521688851849E-2</v>
      </c>
      <c r="V464" s="150">
        <v>0.11127039987749576</v>
      </c>
      <c r="X464" s="150">
        <f t="shared" si="119"/>
        <v>18.86</v>
      </c>
      <c r="Y464" s="150">
        <f t="shared" si="120"/>
        <v>11.93</v>
      </c>
      <c r="Z464" s="150">
        <f t="shared" si="121"/>
        <v>0.18</v>
      </c>
      <c r="AA464" s="150">
        <f t="shared" si="122"/>
        <v>0.23</v>
      </c>
      <c r="AB464" s="150">
        <f t="shared" si="123"/>
        <v>2.25</v>
      </c>
      <c r="AC464" s="150">
        <f t="shared" si="124"/>
        <v>0.72</v>
      </c>
      <c r="AD464" s="150">
        <f t="shared" si="125"/>
        <v>1.69</v>
      </c>
      <c r="AE464" s="150">
        <f t="shared" si="126"/>
        <v>4.1500000000000004</v>
      </c>
      <c r="AF464" s="150">
        <f t="shared" si="127"/>
        <v>0.6</v>
      </c>
      <c r="AG464" s="150">
        <f t="shared" si="128"/>
        <v>2.39</v>
      </c>
      <c r="AH464" s="150">
        <f t="shared" si="129"/>
        <v>2.14</v>
      </c>
      <c r="AI464" s="150">
        <f t="shared" si="130"/>
        <v>0.63</v>
      </c>
      <c r="AJ464" s="150">
        <f t="shared" si="131"/>
        <v>8.49</v>
      </c>
      <c r="AK464" s="150">
        <f t="shared" si="132"/>
        <v>0.02</v>
      </c>
      <c r="AL464" s="150">
        <f t="shared" si="133"/>
        <v>3.01</v>
      </c>
      <c r="AM464" s="150">
        <f t="shared" si="134"/>
        <v>0.01</v>
      </c>
      <c r="AN464" s="150">
        <f t="shared" si="135"/>
        <v>0.11</v>
      </c>
    </row>
    <row r="465" spans="1:40" ht="39" x14ac:dyDescent="0.3">
      <c r="A465" s="145">
        <v>756</v>
      </c>
      <c r="B465" s="146" t="s">
        <v>923</v>
      </c>
      <c r="C465" s="146" t="s">
        <v>456</v>
      </c>
      <c r="D465" s="145" t="s">
        <v>2421</v>
      </c>
      <c r="E465" s="150" t="s">
        <v>925</v>
      </c>
      <c r="F465" s="150">
        <v>14.378450165896862</v>
      </c>
      <c r="G465" s="150">
        <v>29.195462409228277</v>
      </c>
      <c r="H465" s="150">
        <v>4.7654247017738314</v>
      </c>
      <c r="I465" s="150">
        <v>2.6363887503855814</v>
      </c>
      <c r="J465" s="150">
        <v>8.8268313901188034</v>
      </c>
      <c r="K465" s="150">
        <v>4.1459969115441426</v>
      </c>
      <c r="L465" s="150">
        <v>35.788528202764496</v>
      </c>
      <c r="M465" s="150">
        <v>53.39105211035519</v>
      </c>
      <c r="N465" s="150">
        <v>9.3174600489661294</v>
      </c>
      <c r="O465" s="150">
        <v>35.056703046708328</v>
      </c>
      <c r="P465" s="150">
        <v>45.425247427283693</v>
      </c>
      <c r="Q465" s="150">
        <v>12.935057728949261</v>
      </c>
      <c r="R465" s="150">
        <v>11.533371496136477</v>
      </c>
      <c r="S465" s="150">
        <v>2.1832882792906583</v>
      </c>
      <c r="T465" s="150">
        <v>45.217521071506425</v>
      </c>
      <c r="U465" s="150">
        <v>3.7118263829127094</v>
      </c>
      <c r="V465" s="150">
        <v>10.023570937209639</v>
      </c>
      <c r="X465" s="150">
        <f t="shared" si="119"/>
        <v>14.38</v>
      </c>
      <c r="Y465" s="150">
        <f t="shared" si="120"/>
        <v>29.2</v>
      </c>
      <c r="Z465" s="150">
        <f t="shared" si="121"/>
        <v>4.7699999999999996</v>
      </c>
      <c r="AA465" s="150">
        <f t="shared" si="122"/>
        <v>2.64</v>
      </c>
      <c r="AB465" s="150">
        <f t="shared" si="123"/>
        <v>8.83</v>
      </c>
      <c r="AC465" s="150">
        <f t="shared" si="124"/>
        <v>4.1500000000000004</v>
      </c>
      <c r="AD465" s="150">
        <f t="shared" si="125"/>
        <v>35.79</v>
      </c>
      <c r="AE465" s="150">
        <f t="shared" si="126"/>
        <v>53.39</v>
      </c>
      <c r="AF465" s="150">
        <f t="shared" si="127"/>
        <v>9.32</v>
      </c>
      <c r="AG465" s="150">
        <f t="shared" si="128"/>
        <v>35.06</v>
      </c>
      <c r="AH465" s="150">
        <f t="shared" si="129"/>
        <v>45.43</v>
      </c>
      <c r="AI465" s="150">
        <f t="shared" si="130"/>
        <v>12.94</v>
      </c>
      <c r="AJ465" s="150">
        <f t="shared" si="131"/>
        <v>11.53</v>
      </c>
      <c r="AK465" s="150">
        <f t="shared" si="132"/>
        <v>2.1800000000000002</v>
      </c>
      <c r="AL465" s="150">
        <f t="shared" si="133"/>
        <v>45.22</v>
      </c>
      <c r="AM465" s="150">
        <f t="shared" si="134"/>
        <v>3.71</v>
      </c>
      <c r="AN465" s="150">
        <f t="shared" si="135"/>
        <v>10.02</v>
      </c>
    </row>
    <row r="466" spans="1:40" ht="39" x14ac:dyDescent="0.3">
      <c r="A466" s="145">
        <v>757</v>
      </c>
      <c r="B466" s="146" t="s">
        <v>923</v>
      </c>
      <c r="C466" s="146" t="s">
        <v>456</v>
      </c>
      <c r="D466" s="145" t="s">
        <v>2422</v>
      </c>
      <c r="E466" s="150" t="s">
        <v>925</v>
      </c>
      <c r="F466" s="150">
        <v>9.7405268937435299</v>
      </c>
      <c r="G466" s="150">
        <v>8.8366353325193696</v>
      </c>
      <c r="H466" s="150">
        <v>0.385052957993262</v>
      </c>
      <c r="I466" s="150">
        <v>0.63466252810184631</v>
      </c>
      <c r="J466" s="150">
        <v>1.0570450414818364</v>
      </c>
      <c r="K466" s="150">
        <v>0.73037532400890426</v>
      </c>
      <c r="L466" s="150">
        <v>1.4962543318155948</v>
      </c>
      <c r="M466" s="150">
        <v>2.7135061504053377</v>
      </c>
      <c r="N466" s="150">
        <v>0.47570888837750669</v>
      </c>
      <c r="O466" s="150">
        <v>2.1164826227297788</v>
      </c>
      <c r="P466" s="150">
        <v>0.69117218646752054</v>
      </c>
      <c r="Q466" s="150">
        <v>3.4186311198497932</v>
      </c>
      <c r="R466" s="150">
        <v>5.5184733288745695</v>
      </c>
      <c r="S466" s="150">
        <v>0.16575868645910227</v>
      </c>
      <c r="T466" s="150">
        <v>2.561876834285524</v>
      </c>
      <c r="U466" s="150">
        <v>1.5169116448480775E-2</v>
      </c>
      <c r="V466" s="150">
        <v>6.3427597215983953</v>
      </c>
      <c r="X466" s="150">
        <f t="shared" si="119"/>
        <v>9.74</v>
      </c>
      <c r="Y466" s="150">
        <f t="shared" si="120"/>
        <v>8.84</v>
      </c>
      <c r="Z466" s="150">
        <f t="shared" si="121"/>
        <v>0.39</v>
      </c>
      <c r="AA466" s="150">
        <f t="shared" si="122"/>
        <v>0.63</v>
      </c>
      <c r="AB466" s="150">
        <f t="shared" si="123"/>
        <v>1.06</v>
      </c>
      <c r="AC466" s="150">
        <f t="shared" si="124"/>
        <v>0.73</v>
      </c>
      <c r="AD466" s="150">
        <f t="shared" si="125"/>
        <v>1.5</v>
      </c>
      <c r="AE466" s="150">
        <f t="shared" si="126"/>
        <v>2.71</v>
      </c>
      <c r="AF466" s="150">
        <f t="shared" si="127"/>
        <v>0.48</v>
      </c>
      <c r="AG466" s="150">
        <f t="shared" si="128"/>
        <v>2.12</v>
      </c>
      <c r="AH466" s="150">
        <f t="shared" si="129"/>
        <v>0.69</v>
      </c>
      <c r="AI466" s="150">
        <f t="shared" si="130"/>
        <v>3.42</v>
      </c>
      <c r="AJ466" s="150">
        <f t="shared" si="131"/>
        <v>5.52</v>
      </c>
      <c r="AK466" s="150">
        <f t="shared" si="132"/>
        <v>0.17</v>
      </c>
      <c r="AL466" s="150">
        <f t="shared" si="133"/>
        <v>2.56</v>
      </c>
      <c r="AM466" s="150">
        <f t="shared" si="134"/>
        <v>0.02</v>
      </c>
      <c r="AN466" s="150">
        <f t="shared" si="135"/>
        <v>6.34</v>
      </c>
    </row>
    <row r="467" spans="1:40" ht="39" x14ac:dyDescent="0.3">
      <c r="A467" s="145">
        <v>758</v>
      </c>
      <c r="B467" s="146" t="s">
        <v>923</v>
      </c>
      <c r="C467" s="146" t="s">
        <v>456</v>
      </c>
      <c r="D467" s="145" t="s">
        <v>2423</v>
      </c>
      <c r="E467" s="150" t="s">
        <v>925</v>
      </c>
      <c r="F467" s="150">
        <v>8.8319867463369075</v>
      </c>
      <c r="G467" s="150">
        <v>18.458608666951594</v>
      </c>
      <c r="H467" s="150">
        <v>4.7635963571697824</v>
      </c>
      <c r="I467" s="150">
        <v>2.6037137866352507</v>
      </c>
      <c r="J467" s="150">
        <v>8.6773127920652353</v>
      </c>
      <c r="K467" s="150">
        <v>3.863978218841063</v>
      </c>
      <c r="L467" s="150">
        <v>35.055777209581017</v>
      </c>
      <c r="M467" s="150">
        <v>49.503674879111884</v>
      </c>
      <c r="N467" s="150">
        <v>8.8126609517406074</v>
      </c>
      <c r="O467" s="150">
        <v>34.280643785623241</v>
      </c>
      <c r="P467" s="150">
        <v>46.122605135307886</v>
      </c>
      <c r="Q467" s="150">
        <v>13.031556972656562</v>
      </c>
      <c r="R467" s="150">
        <v>3.1738114251905896</v>
      </c>
      <c r="S467" s="150">
        <v>2.1627332732359106</v>
      </c>
      <c r="T467" s="150">
        <v>43.591987997184916</v>
      </c>
      <c r="U467" s="150">
        <v>3.7146755405998202</v>
      </c>
      <c r="V467" s="150">
        <v>10.023570937209639</v>
      </c>
      <c r="X467" s="150">
        <f t="shared" si="119"/>
        <v>8.83</v>
      </c>
      <c r="Y467" s="150">
        <f t="shared" si="120"/>
        <v>18.46</v>
      </c>
      <c r="Z467" s="150">
        <f t="shared" si="121"/>
        <v>4.76</v>
      </c>
      <c r="AA467" s="150">
        <f t="shared" si="122"/>
        <v>2.6</v>
      </c>
      <c r="AB467" s="150">
        <f t="shared" si="123"/>
        <v>8.68</v>
      </c>
      <c r="AC467" s="150">
        <f t="shared" si="124"/>
        <v>3.86</v>
      </c>
      <c r="AD467" s="150">
        <f t="shared" si="125"/>
        <v>35.06</v>
      </c>
      <c r="AE467" s="150">
        <f t="shared" si="126"/>
        <v>49.5</v>
      </c>
      <c r="AF467" s="150">
        <f t="shared" si="127"/>
        <v>8.81</v>
      </c>
      <c r="AG467" s="150">
        <f t="shared" si="128"/>
        <v>34.28</v>
      </c>
      <c r="AH467" s="150">
        <f t="shared" si="129"/>
        <v>46.12</v>
      </c>
      <c r="AI467" s="150">
        <f t="shared" si="130"/>
        <v>13.03</v>
      </c>
      <c r="AJ467" s="150">
        <f t="shared" si="131"/>
        <v>3.17</v>
      </c>
      <c r="AK467" s="150">
        <f t="shared" si="132"/>
        <v>2.16</v>
      </c>
      <c r="AL467" s="150">
        <f t="shared" si="133"/>
        <v>43.59</v>
      </c>
      <c r="AM467" s="150">
        <f t="shared" si="134"/>
        <v>3.71</v>
      </c>
      <c r="AN467" s="150">
        <f t="shared" si="135"/>
        <v>10.02</v>
      </c>
    </row>
    <row r="468" spans="1:40" ht="39" x14ac:dyDescent="0.3">
      <c r="A468" s="145">
        <v>759</v>
      </c>
      <c r="B468" s="146" t="s">
        <v>923</v>
      </c>
      <c r="C468" s="146" t="s">
        <v>456</v>
      </c>
      <c r="D468" s="145" t="s">
        <v>2424</v>
      </c>
      <c r="E468" s="150" t="s">
        <v>925</v>
      </c>
      <c r="F468" s="150">
        <v>8.0272272363284678</v>
      </c>
      <c r="G468" s="150">
        <v>2.0523712292499812</v>
      </c>
      <c r="H468" s="150">
        <v>0.39383525171600153</v>
      </c>
      <c r="I468" s="150">
        <v>0.62019490331960636</v>
      </c>
      <c r="J468" s="150">
        <v>1.2695334991263403</v>
      </c>
      <c r="K468" s="150">
        <v>0.55566065668180942</v>
      </c>
      <c r="L468" s="150">
        <v>1.068765038453898</v>
      </c>
      <c r="M468" s="150">
        <v>0.2059408178544167</v>
      </c>
      <c r="N468" s="150">
        <v>0.15046402768947759</v>
      </c>
      <c r="O468" s="150">
        <v>1.6413716430900458</v>
      </c>
      <c r="P468" s="150">
        <v>1.5822317089867963</v>
      </c>
      <c r="Q468" s="150">
        <v>3.5151303635570943</v>
      </c>
      <c r="R468" s="150">
        <v>9.8352286345984336E-2</v>
      </c>
      <c r="S468" s="150">
        <v>0.15239793252351636</v>
      </c>
      <c r="T468" s="150">
        <v>1.7095108045783596</v>
      </c>
      <c r="U468" s="150">
        <v>1.8208756062140275E-2</v>
      </c>
      <c r="V468" s="150">
        <v>6.3427597215983953</v>
      </c>
      <c r="X468" s="150">
        <f t="shared" si="119"/>
        <v>8.0299999999999994</v>
      </c>
      <c r="Y468" s="150">
        <f t="shared" si="120"/>
        <v>2.0499999999999998</v>
      </c>
      <c r="Z468" s="150">
        <f t="shared" si="121"/>
        <v>0.39</v>
      </c>
      <c r="AA468" s="150">
        <f t="shared" si="122"/>
        <v>0.62</v>
      </c>
      <c r="AB468" s="150">
        <f t="shared" si="123"/>
        <v>1.27</v>
      </c>
      <c r="AC468" s="150">
        <f t="shared" si="124"/>
        <v>0.56000000000000005</v>
      </c>
      <c r="AD468" s="150">
        <f t="shared" si="125"/>
        <v>1.07</v>
      </c>
      <c r="AE468" s="150">
        <f t="shared" si="126"/>
        <v>0.21</v>
      </c>
      <c r="AF468" s="150">
        <f t="shared" si="127"/>
        <v>0.15</v>
      </c>
      <c r="AG468" s="150">
        <f t="shared" si="128"/>
        <v>1.64</v>
      </c>
      <c r="AH468" s="150">
        <f t="shared" si="129"/>
        <v>1.58</v>
      </c>
      <c r="AI468" s="150">
        <f t="shared" si="130"/>
        <v>3.52</v>
      </c>
      <c r="AJ468" s="150">
        <f t="shared" si="131"/>
        <v>0.1</v>
      </c>
      <c r="AK468" s="150">
        <f t="shared" si="132"/>
        <v>0.15</v>
      </c>
      <c r="AL468" s="150">
        <f t="shared" si="133"/>
        <v>1.71</v>
      </c>
      <c r="AM468" s="150">
        <f t="shared" si="134"/>
        <v>0.02</v>
      </c>
      <c r="AN468" s="150">
        <f t="shared" si="135"/>
        <v>6.34</v>
      </c>
    </row>
    <row r="469" spans="1:40" ht="39" x14ac:dyDescent="0.3">
      <c r="A469" s="145">
        <v>760</v>
      </c>
      <c r="B469" s="146" t="s">
        <v>923</v>
      </c>
      <c r="C469" s="146" t="s">
        <v>456</v>
      </c>
      <c r="D469" s="145" t="s">
        <v>2425</v>
      </c>
      <c r="E469" s="150" t="s">
        <v>925</v>
      </c>
      <c r="F469" s="150">
        <v>3.547879850034136</v>
      </c>
      <c r="G469" s="150">
        <v>19.313910574810421</v>
      </c>
      <c r="H469" s="150">
        <v>4.9788260075569237</v>
      </c>
      <c r="I469" s="150">
        <v>3.024384953329287</v>
      </c>
      <c r="J469" s="150">
        <v>7.8474535528617881</v>
      </c>
      <c r="K469" s="150">
        <v>3.9803609096623971</v>
      </c>
      <c r="L469" s="150">
        <v>35.169129428102138</v>
      </c>
      <c r="M469" s="150">
        <v>49.448732399805522</v>
      </c>
      <c r="N469" s="150">
        <v>8.864930246994815</v>
      </c>
      <c r="O469" s="150">
        <v>34.306110007360196</v>
      </c>
      <c r="P469" s="150">
        <v>44.871813671583453</v>
      </c>
      <c r="Q469" s="150">
        <v>15.824757076779356</v>
      </c>
      <c r="R469" s="150">
        <v>3.1463522650395155</v>
      </c>
      <c r="S469" s="150">
        <v>2.3111211600880401</v>
      </c>
      <c r="T469" s="150">
        <v>43.916823673196646</v>
      </c>
      <c r="U469" s="150">
        <v>3.7178576172859978</v>
      </c>
      <c r="V469" s="150">
        <v>16.255060258930541</v>
      </c>
      <c r="X469" s="150">
        <f t="shared" si="119"/>
        <v>3.55</v>
      </c>
      <c r="Y469" s="150">
        <f t="shared" si="120"/>
        <v>19.309999999999999</v>
      </c>
      <c r="Z469" s="150">
        <f t="shared" si="121"/>
        <v>4.9800000000000004</v>
      </c>
      <c r="AA469" s="150">
        <f t="shared" si="122"/>
        <v>3.02</v>
      </c>
      <c r="AB469" s="150">
        <f t="shared" si="123"/>
        <v>7.85</v>
      </c>
      <c r="AC469" s="150">
        <f t="shared" si="124"/>
        <v>3.98</v>
      </c>
      <c r="AD469" s="150">
        <f t="shared" si="125"/>
        <v>35.17</v>
      </c>
      <c r="AE469" s="150">
        <f t="shared" si="126"/>
        <v>49.45</v>
      </c>
      <c r="AF469" s="150">
        <f t="shared" si="127"/>
        <v>8.86</v>
      </c>
      <c r="AG469" s="150">
        <f t="shared" si="128"/>
        <v>34.31</v>
      </c>
      <c r="AH469" s="150">
        <f t="shared" si="129"/>
        <v>44.87</v>
      </c>
      <c r="AI469" s="150">
        <f t="shared" si="130"/>
        <v>15.82</v>
      </c>
      <c r="AJ469" s="150">
        <f t="shared" si="131"/>
        <v>3.15</v>
      </c>
      <c r="AK469" s="150">
        <f t="shared" si="132"/>
        <v>2.31</v>
      </c>
      <c r="AL469" s="150">
        <f t="shared" si="133"/>
        <v>43.92</v>
      </c>
      <c r="AM469" s="150">
        <f t="shared" si="134"/>
        <v>3.72</v>
      </c>
      <c r="AN469" s="150">
        <f t="shared" si="135"/>
        <v>16.260000000000002</v>
      </c>
    </row>
    <row r="470" spans="1:40" ht="39" x14ac:dyDescent="0.3">
      <c r="A470" s="145">
        <v>761</v>
      </c>
      <c r="B470" s="146" t="s">
        <v>923</v>
      </c>
      <c r="C470" s="146" t="s">
        <v>456</v>
      </c>
      <c r="D470" s="145" t="s">
        <v>2426</v>
      </c>
      <c r="E470" s="150" t="s">
        <v>925</v>
      </c>
      <c r="F470" s="150">
        <v>13.452364508480024</v>
      </c>
      <c r="G470" s="150">
        <v>11.377663551637967</v>
      </c>
      <c r="H470" s="150">
        <v>0.15194618103184765</v>
      </c>
      <c r="I470" s="150">
        <v>0.21285269564597153</v>
      </c>
      <c r="J470" s="150">
        <v>1.3641240610138585</v>
      </c>
      <c r="K470" s="150">
        <v>0.69673242162096394</v>
      </c>
      <c r="L470" s="150">
        <v>1.5487385210946483</v>
      </c>
      <c r="M470" s="150">
        <v>4.0933180490977206</v>
      </c>
      <c r="N470" s="150">
        <v>0.59478082249347808</v>
      </c>
      <c r="O470" s="150">
        <v>2.3081717108222528</v>
      </c>
      <c r="P470" s="150">
        <v>0.88487400096260538</v>
      </c>
      <c r="Q470" s="150">
        <v>0.52893177201969654</v>
      </c>
      <c r="R470" s="150">
        <v>8.4465343643393975</v>
      </c>
      <c r="S470" s="150">
        <v>2.4565051726134185E-2</v>
      </c>
      <c r="T470" s="150">
        <v>2.4266925783115179</v>
      </c>
      <c r="U470" s="150">
        <v>8.7841299258875124E-3</v>
      </c>
      <c r="V470" s="150">
        <v>0.11127039987749576</v>
      </c>
      <c r="X470" s="150">
        <f t="shared" si="119"/>
        <v>13.45</v>
      </c>
      <c r="Y470" s="150">
        <f t="shared" si="120"/>
        <v>11.38</v>
      </c>
      <c r="Z470" s="150">
        <f t="shared" si="121"/>
        <v>0.15</v>
      </c>
      <c r="AA470" s="150">
        <f t="shared" si="122"/>
        <v>0.21</v>
      </c>
      <c r="AB470" s="150">
        <f t="shared" si="123"/>
        <v>1.36</v>
      </c>
      <c r="AC470" s="150">
        <f t="shared" si="124"/>
        <v>0.7</v>
      </c>
      <c r="AD470" s="150">
        <f t="shared" si="125"/>
        <v>1.55</v>
      </c>
      <c r="AE470" s="150">
        <f t="shared" si="126"/>
        <v>4.09</v>
      </c>
      <c r="AF470" s="150">
        <f t="shared" si="127"/>
        <v>0.59</v>
      </c>
      <c r="AG470" s="150">
        <f t="shared" si="128"/>
        <v>2.31</v>
      </c>
      <c r="AH470" s="150">
        <f t="shared" si="129"/>
        <v>0.88</v>
      </c>
      <c r="AI470" s="150">
        <f t="shared" si="130"/>
        <v>0.53</v>
      </c>
      <c r="AJ470" s="150">
        <f t="shared" si="131"/>
        <v>8.4499999999999993</v>
      </c>
      <c r="AK470" s="150">
        <f t="shared" si="132"/>
        <v>0.02</v>
      </c>
      <c r="AL470" s="150">
        <f t="shared" si="133"/>
        <v>2.4300000000000002</v>
      </c>
      <c r="AM470" s="150">
        <f t="shared" si="134"/>
        <v>0.01</v>
      </c>
      <c r="AN470" s="150">
        <f t="shared" si="135"/>
        <v>0.11</v>
      </c>
    </row>
    <row r="471" spans="1:40" ht="52" x14ac:dyDescent="0.3">
      <c r="A471" s="145">
        <v>762</v>
      </c>
      <c r="B471" s="146" t="s">
        <v>923</v>
      </c>
      <c r="C471" s="146" t="s">
        <v>456</v>
      </c>
      <c r="D471" s="145" t="s">
        <v>2427</v>
      </c>
      <c r="E471" s="150" t="s">
        <v>925</v>
      </c>
      <c r="F471" s="150">
        <v>7.9059010889200687</v>
      </c>
      <c r="G471" s="150">
        <v>0.64080980936128762</v>
      </c>
      <c r="H471" s="150">
        <v>0.15011783642779841</v>
      </c>
      <c r="I471" s="150">
        <v>0.18017773189564038</v>
      </c>
      <c r="J471" s="150">
        <v>1.2146054629602898</v>
      </c>
      <c r="K471" s="150">
        <v>0.41471372891788449</v>
      </c>
      <c r="L471" s="150">
        <v>0.81598752791117035</v>
      </c>
      <c r="M471" s="150">
        <v>0.2059408178544167</v>
      </c>
      <c r="N471" s="150">
        <v>8.9981725267956322E-2</v>
      </c>
      <c r="O471" s="150">
        <v>1.5321124497371648</v>
      </c>
      <c r="P471" s="150">
        <v>1.5822317089867963</v>
      </c>
      <c r="Q471" s="150">
        <v>0.62543101572699766</v>
      </c>
      <c r="R471" s="150">
        <v>8.6974293393511398E-2</v>
      </c>
      <c r="S471" s="150">
        <v>4.0100456713866436E-3</v>
      </c>
      <c r="T471" s="150">
        <v>0.80115950399000779</v>
      </c>
      <c r="U471" s="150">
        <v>1.1633287612998255E-2</v>
      </c>
      <c r="V471" s="150">
        <v>0.11127039987749576</v>
      </c>
      <c r="X471" s="150">
        <f t="shared" si="119"/>
        <v>7.91</v>
      </c>
      <c r="Y471" s="150">
        <f t="shared" si="120"/>
        <v>0.64</v>
      </c>
      <c r="Z471" s="150">
        <f t="shared" si="121"/>
        <v>0.15</v>
      </c>
      <c r="AA471" s="150">
        <f t="shared" si="122"/>
        <v>0.18</v>
      </c>
      <c r="AB471" s="150">
        <f t="shared" si="123"/>
        <v>1.21</v>
      </c>
      <c r="AC471" s="150">
        <f t="shared" si="124"/>
        <v>0.41</v>
      </c>
      <c r="AD471" s="150">
        <f t="shared" si="125"/>
        <v>0.82</v>
      </c>
      <c r="AE471" s="150">
        <f t="shared" si="126"/>
        <v>0.21</v>
      </c>
      <c r="AF471" s="150">
        <f t="shared" si="127"/>
        <v>0.09</v>
      </c>
      <c r="AG471" s="150">
        <f t="shared" si="128"/>
        <v>1.53</v>
      </c>
      <c r="AH471" s="150">
        <f t="shared" si="129"/>
        <v>1.58</v>
      </c>
      <c r="AI471" s="150">
        <f t="shared" si="130"/>
        <v>0.63</v>
      </c>
      <c r="AJ471" s="150">
        <f t="shared" si="131"/>
        <v>0.09</v>
      </c>
      <c r="AK471" s="150">
        <f t="shared" si="132"/>
        <v>0.01</v>
      </c>
      <c r="AL471" s="150">
        <f t="shared" si="133"/>
        <v>0.8</v>
      </c>
      <c r="AM471" s="150">
        <f t="shared" si="134"/>
        <v>0.01</v>
      </c>
      <c r="AN471" s="150">
        <f t="shared" si="135"/>
        <v>0.11</v>
      </c>
    </row>
    <row r="472" spans="1:40" ht="39" x14ac:dyDescent="0.3">
      <c r="A472" s="145">
        <v>763</v>
      </c>
      <c r="B472" s="146" t="s">
        <v>923</v>
      </c>
      <c r="C472" s="146" t="s">
        <v>456</v>
      </c>
      <c r="D472" s="145" t="s">
        <v>2428</v>
      </c>
      <c r="E472" s="150" t="s">
        <v>925</v>
      </c>
      <c r="F472" s="150">
        <v>3.4265537026257369</v>
      </c>
      <c r="G472" s="150">
        <v>17.902349154921726</v>
      </c>
      <c r="H472" s="150">
        <v>4.7351085922687206</v>
      </c>
      <c r="I472" s="150">
        <v>2.5843677819053208</v>
      </c>
      <c r="J472" s="150">
        <v>7.7925255166957381</v>
      </c>
      <c r="K472" s="150">
        <v>3.8394139818984723</v>
      </c>
      <c r="L472" s="150">
        <v>34.91635191755941</v>
      </c>
      <c r="M472" s="150">
        <v>49.448732399805522</v>
      </c>
      <c r="N472" s="150">
        <v>8.8044479445732939</v>
      </c>
      <c r="O472" s="150">
        <v>34.196850814007313</v>
      </c>
      <c r="P472" s="150">
        <v>44.871813671583453</v>
      </c>
      <c r="Q472" s="150">
        <v>12.935057728949261</v>
      </c>
      <c r="R472" s="150">
        <v>3.1349742720870424</v>
      </c>
      <c r="S472" s="150">
        <v>2.1627332732359106</v>
      </c>
      <c r="T472" s="150">
        <v>43.008472372608296</v>
      </c>
      <c r="U472" s="150">
        <v>3.7112821488368559</v>
      </c>
      <c r="V472" s="150">
        <v>10.023570937209639</v>
      </c>
      <c r="X472" s="150">
        <f t="shared" si="119"/>
        <v>3.43</v>
      </c>
      <c r="Y472" s="150">
        <f t="shared" si="120"/>
        <v>17.899999999999999</v>
      </c>
      <c r="Z472" s="150">
        <f t="shared" si="121"/>
        <v>4.74</v>
      </c>
      <c r="AA472" s="150">
        <f t="shared" si="122"/>
        <v>2.58</v>
      </c>
      <c r="AB472" s="150">
        <f t="shared" si="123"/>
        <v>7.79</v>
      </c>
      <c r="AC472" s="150">
        <f t="shared" si="124"/>
        <v>3.84</v>
      </c>
      <c r="AD472" s="150">
        <f t="shared" si="125"/>
        <v>34.92</v>
      </c>
      <c r="AE472" s="150">
        <f t="shared" si="126"/>
        <v>49.45</v>
      </c>
      <c r="AF472" s="150">
        <f t="shared" si="127"/>
        <v>8.8000000000000007</v>
      </c>
      <c r="AG472" s="150">
        <f t="shared" si="128"/>
        <v>34.200000000000003</v>
      </c>
      <c r="AH472" s="150">
        <f t="shared" si="129"/>
        <v>44.87</v>
      </c>
      <c r="AI472" s="150">
        <f t="shared" si="130"/>
        <v>12.94</v>
      </c>
      <c r="AJ472" s="150">
        <f t="shared" si="131"/>
        <v>3.13</v>
      </c>
      <c r="AK472" s="150">
        <f t="shared" si="132"/>
        <v>2.16</v>
      </c>
      <c r="AL472" s="150">
        <f t="shared" si="133"/>
        <v>43.01</v>
      </c>
      <c r="AM472" s="150">
        <f t="shared" si="134"/>
        <v>3.71</v>
      </c>
      <c r="AN472" s="150">
        <f t="shared" si="135"/>
        <v>10.02</v>
      </c>
    </row>
    <row r="473" spans="1:40" ht="39" x14ac:dyDescent="0.3">
      <c r="A473" s="145">
        <v>764</v>
      </c>
      <c r="B473" s="146" t="s">
        <v>923</v>
      </c>
      <c r="C473" s="146" t="s">
        <v>456</v>
      </c>
      <c r="D473" s="145" t="s">
        <v>2429</v>
      </c>
      <c r="E473" s="150" t="s">
        <v>925</v>
      </c>
      <c r="F473" s="150">
        <v>2.6217941926172972</v>
      </c>
      <c r="G473" s="150">
        <v>1.4961117172201126</v>
      </c>
      <c r="H473" s="150">
        <v>0.36534748681494</v>
      </c>
      <c r="I473" s="150">
        <v>0.60084889858967683</v>
      </c>
      <c r="J473" s="150">
        <v>0.38474622375684397</v>
      </c>
      <c r="K473" s="150">
        <v>0.53109641973921873</v>
      </c>
      <c r="L473" s="150">
        <v>0.92933974643228701</v>
      </c>
      <c r="M473" s="150">
        <v>0.15099833854805395</v>
      </c>
      <c r="N473" s="150">
        <v>0.14225102052216315</v>
      </c>
      <c r="O473" s="150">
        <v>1.5575786714741193</v>
      </c>
      <c r="P473" s="150">
        <v>0.33144024526236282</v>
      </c>
      <c r="Q473" s="150">
        <v>3.4186311198497932</v>
      </c>
      <c r="R473" s="150">
        <v>5.9515133242436943E-2</v>
      </c>
      <c r="S473" s="150">
        <v>0.15239793252351636</v>
      </c>
      <c r="T473" s="150">
        <v>1.1259951800017394</v>
      </c>
      <c r="U473" s="150">
        <v>1.4815364299175939E-2</v>
      </c>
      <c r="V473" s="150">
        <v>6.3427597215983953</v>
      </c>
      <c r="X473" s="150">
        <f t="shared" si="119"/>
        <v>2.62</v>
      </c>
      <c r="Y473" s="150">
        <f t="shared" si="120"/>
        <v>1.5</v>
      </c>
      <c r="Z473" s="150">
        <f t="shared" si="121"/>
        <v>0.37</v>
      </c>
      <c r="AA473" s="150">
        <f t="shared" si="122"/>
        <v>0.6</v>
      </c>
      <c r="AB473" s="150">
        <f t="shared" si="123"/>
        <v>0.38</v>
      </c>
      <c r="AC473" s="150">
        <f t="shared" si="124"/>
        <v>0.53</v>
      </c>
      <c r="AD473" s="150">
        <f t="shared" si="125"/>
        <v>0.93</v>
      </c>
      <c r="AE473" s="150">
        <f t="shared" si="126"/>
        <v>0.15</v>
      </c>
      <c r="AF473" s="150">
        <f t="shared" si="127"/>
        <v>0.14000000000000001</v>
      </c>
      <c r="AG473" s="150">
        <f t="shared" si="128"/>
        <v>1.56</v>
      </c>
      <c r="AH473" s="150">
        <f t="shared" si="129"/>
        <v>0.33</v>
      </c>
      <c r="AI473" s="150">
        <f t="shared" si="130"/>
        <v>3.42</v>
      </c>
      <c r="AJ473" s="150">
        <f t="shared" si="131"/>
        <v>0.06</v>
      </c>
      <c r="AK473" s="150">
        <f t="shared" si="132"/>
        <v>0.15</v>
      </c>
      <c r="AL473" s="150">
        <f t="shared" si="133"/>
        <v>1.1299999999999999</v>
      </c>
      <c r="AM473" s="150">
        <f t="shared" si="134"/>
        <v>0.01</v>
      </c>
      <c r="AN473" s="150">
        <f t="shared" si="135"/>
        <v>6.34</v>
      </c>
    </row>
    <row r="474" spans="1:40" ht="26" x14ac:dyDescent="0.3">
      <c r="A474" s="165">
        <v>765</v>
      </c>
      <c r="B474" s="166" t="s">
        <v>923</v>
      </c>
      <c r="C474" s="293" t="s">
        <v>456</v>
      </c>
      <c r="D474" s="187" t="s">
        <v>2023</v>
      </c>
      <c r="E474" s="170" t="s">
        <v>925</v>
      </c>
      <c r="F474" s="170">
        <v>2.4876998733315521</v>
      </c>
      <c r="G474" s="170">
        <v>0</v>
      </c>
      <c r="H474" s="170">
        <v>2.2124589690243283E-2</v>
      </c>
      <c r="I474" s="170">
        <v>3.0108292466442012E-2</v>
      </c>
      <c r="J474" s="170">
        <v>0.18100095010865344</v>
      </c>
      <c r="K474" s="170">
        <v>0.3830549437975585</v>
      </c>
      <c r="L474" s="170">
        <v>3.2850740840875448E-4</v>
      </c>
      <c r="M474" s="170">
        <v>0</v>
      </c>
      <c r="N474" s="170">
        <v>3.1294209813208768E-2</v>
      </c>
      <c r="O474" s="170">
        <v>1.3588218032968504</v>
      </c>
      <c r="P474" s="170">
        <v>0</v>
      </c>
      <c r="Q474" s="170">
        <v>0</v>
      </c>
      <c r="R474" s="170">
        <v>1.4502636945168726E-2</v>
      </c>
      <c r="S474" s="170">
        <v>2.9418751900956829E-4</v>
      </c>
      <c r="T474" s="170">
        <v>0.16117046991435557</v>
      </c>
      <c r="U474" s="170">
        <v>0</v>
      </c>
      <c r="V474" s="170">
        <v>0</v>
      </c>
      <c r="X474" s="170">
        <f t="shared" si="119"/>
        <v>2.4900000000000002</v>
      </c>
      <c r="Y474" s="170" t="str">
        <f t="shared" si="120"/>
        <v>NC</v>
      </c>
      <c r="Z474" s="170">
        <f t="shared" si="121"/>
        <v>0.02</v>
      </c>
      <c r="AA474" s="170">
        <f t="shared" si="122"/>
        <v>0.03</v>
      </c>
      <c r="AB474" s="170">
        <f t="shared" si="123"/>
        <v>0.18</v>
      </c>
      <c r="AC474" s="170">
        <f t="shared" si="124"/>
        <v>0.38</v>
      </c>
      <c r="AD474" s="170">
        <f t="shared" si="125"/>
        <v>0.01</v>
      </c>
      <c r="AE474" s="170" t="str">
        <f t="shared" si="126"/>
        <v>NC</v>
      </c>
      <c r="AF474" s="170">
        <f t="shared" si="127"/>
        <v>0.03</v>
      </c>
      <c r="AG474" s="170">
        <f t="shared" si="128"/>
        <v>1.36</v>
      </c>
      <c r="AH474" s="170" t="str">
        <f t="shared" si="129"/>
        <v>NC</v>
      </c>
      <c r="AI474" s="170" t="str">
        <f t="shared" si="130"/>
        <v>NC</v>
      </c>
      <c r="AJ474" s="170">
        <f t="shared" si="131"/>
        <v>0.01</v>
      </c>
      <c r="AK474" s="170">
        <f t="shared" si="132"/>
        <v>0.01</v>
      </c>
      <c r="AL474" s="170">
        <f t="shared" si="133"/>
        <v>0.16</v>
      </c>
      <c r="AM474" s="170" t="str">
        <f t="shared" si="134"/>
        <v>NC</v>
      </c>
      <c r="AN474" s="170" t="str">
        <f t="shared" si="135"/>
        <v>NC</v>
      </c>
    </row>
    <row r="475" spans="1:40" x14ac:dyDescent="0.3">
      <c r="A475" s="145">
        <v>766</v>
      </c>
      <c r="B475" s="146" t="s">
        <v>923</v>
      </c>
      <c r="C475" s="146" t="s">
        <v>275</v>
      </c>
      <c r="D475" s="145" t="s">
        <v>2024</v>
      </c>
      <c r="E475" s="150" t="s">
        <v>926</v>
      </c>
      <c r="F475" s="150">
        <v>7.1187327011262322</v>
      </c>
      <c r="G475" s="150">
        <v>7.3405236152992579</v>
      </c>
      <c r="H475" s="150">
        <v>1.9705471178321974E-2</v>
      </c>
      <c r="I475" s="150">
        <v>3.3813629512169513E-2</v>
      </c>
      <c r="J475" s="150">
        <v>0.67229881772499234</v>
      </c>
      <c r="K475" s="150">
        <v>0.19927890426968559</v>
      </c>
      <c r="L475" s="150">
        <v>0.56691458538330786</v>
      </c>
      <c r="M475" s="150">
        <v>2.5625078118572837</v>
      </c>
      <c r="N475" s="150">
        <v>0.33345786785534354</v>
      </c>
      <c r="O475" s="150">
        <v>0.55890395125565928</v>
      </c>
      <c r="P475" s="150">
        <v>0.35973194120515772</v>
      </c>
      <c r="Q475" s="150">
        <v>0</v>
      </c>
      <c r="R475" s="150">
        <v>5.4589581956321327</v>
      </c>
      <c r="S475" s="150">
        <v>1.3360753935585903E-2</v>
      </c>
      <c r="T475" s="150">
        <v>1.4358816542837847</v>
      </c>
      <c r="U475" s="150">
        <v>3.5375214930483595E-4</v>
      </c>
      <c r="V475" s="150">
        <v>0</v>
      </c>
      <c r="X475" s="150">
        <f t="shared" si="119"/>
        <v>7.12</v>
      </c>
      <c r="Y475" s="150">
        <f t="shared" si="120"/>
        <v>7.34</v>
      </c>
      <c r="Z475" s="150">
        <f t="shared" si="121"/>
        <v>0.02</v>
      </c>
      <c r="AA475" s="150">
        <f t="shared" si="122"/>
        <v>0.03</v>
      </c>
      <c r="AB475" s="150">
        <f t="shared" si="123"/>
        <v>0.67</v>
      </c>
      <c r="AC475" s="150">
        <f t="shared" si="124"/>
        <v>0.2</v>
      </c>
      <c r="AD475" s="150">
        <f t="shared" si="125"/>
        <v>0.56999999999999995</v>
      </c>
      <c r="AE475" s="150">
        <f t="shared" si="126"/>
        <v>2.56</v>
      </c>
      <c r="AF475" s="150">
        <f t="shared" si="127"/>
        <v>0.33</v>
      </c>
      <c r="AG475" s="150">
        <f t="shared" si="128"/>
        <v>0.56000000000000005</v>
      </c>
      <c r="AH475" s="150">
        <f t="shared" si="129"/>
        <v>0.36</v>
      </c>
      <c r="AI475" s="150" t="str">
        <f t="shared" si="130"/>
        <v>NC</v>
      </c>
      <c r="AJ475" s="150">
        <f t="shared" si="131"/>
        <v>5.46</v>
      </c>
      <c r="AK475" s="150">
        <f t="shared" si="132"/>
        <v>0.01</v>
      </c>
      <c r="AL475" s="150">
        <f t="shared" si="133"/>
        <v>1.44</v>
      </c>
      <c r="AM475" s="150">
        <f t="shared" si="134"/>
        <v>0.01</v>
      </c>
      <c r="AN475" s="150" t="str">
        <f t="shared" si="135"/>
        <v>NC</v>
      </c>
    </row>
    <row r="476" spans="1:40" ht="26" x14ac:dyDescent="0.3">
      <c r="A476" s="165">
        <v>769</v>
      </c>
      <c r="B476" s="166" t="s">
        <v>923</v>
      </c>
      <c r="C476" s="293" t="s">
        <v>275</v>
      </c>
      <c r="D476" s="187" t="s">
        <v>3016</v>
      </c>
      <c r="E476" s="170" t="s">
        <v>926</v>
      </c>
      <c r="F476" s="170">
        <v>2.9297740074315293</v>
      </c>
      <c r="G476" s="170">
        <v>0.30149567047689363</v>
      </c>
      <c r="H476" s="170">
        <v>1.5440522981605146E-2</v>
      </c>
      <c r="I476" s="170">
        <v>1.048563942001606E-2</v>
      </c>
      <c r="J476" s="170">
        <v>0.47955949884525539</v>
      </c>
      <c r="K476" s="170">
        <v>1.3313949562379766E-2</v>
      </c>
      <c r="L476" s="170">
        <v>7.5569263968352868E-2</v>
      </c>
      <c r="M476" s="170">
        <v>2.9779121575264366E-2</v>
      </c>
      <c r="N476" s="170">
        <v>4.4514943996284209E-3</v>
      </c>
      <c r="O476" s="170">
        <v>4.541624477827997E-2</v>
      </c>
      <c r="P476" s="170">
        <v>0.6779357526961699</v>
      </c>
      <c r="Q476" s="170">
        <v>5.2303113120488437E-2</v>
      </c>
      <c r="R476" s="170">
        <v>2.1049947481597508E-2</v>
      </c>
      <c r="S476" s="170">
        <v>0</v>
      </c>
      <c r="T476" s="170">
        <v>0.31626863120684029</v>
      </c>
      <c r="U476" s="170">
        <v>1.8392367278939493E-3</v>
      </c>
      <c r="V476" s="170">
        <v>0</v>
      </c>
      <c r="X476" s="170">
        <f t="shared" si="119"/>
        <v>2.93</v>
      </c>
      <c r="Y476" s="170">
        <f t="shared" si="120"/>
        <v>0.3</v>
      </c>
      <c r="Z476" s="170">
        <f t="shared" si="121"/>
        <v>0.02</v>
      </c>
      <c r="AA476" s="170">
        <f t="shared" si="122"/>
        <v>0.01</v>
      </c>
      <c r="AB476" s="170">
        <f t="shared" si="123"/>
        <v>0.48</v>
      </c>
      <c r="AC476" s="170">
        <f t="shared" si="124"/>
        <v>0.01</v>
      </c>
      <c r="AD476" s="170">
        <f t="shared" si="125"/>
        <v>0.08</v>
      </c>
      <c r="AE476" s="170">
        <f t="shared" si="126"/>
        <v>0.03</v>
      </c>
      <c r="AF476" s="170">
        <f t="shared" si="127"/>
        <v>0.01</v>
      </c>
      <c r="AG476" s="170">
        <f t="shared" si="128"/>
        <v>0.05</v>
      </c>
      <c r="AH476" s="170">
        <f t="shared" si="129"/>
        <v>0.68</v>
      </c>
      <c r="AI476" s="170">
        <f t="shared" si="130"/>
        <v>0.05</v>
      </c>
      <c r="AJ476" s="170">
        <f t="shared" si="131"/>
        <v>0.02</v>
      </c>
      <c r="AK476" s="170" t="str">
        <f t="shared" si="132"/>
        <v>NC</v>
      </c>
      <c r="AL476" s="170">
        <f t="shared" si="133"/>
        <v>0.32</v>
      </c>
      <c r="AM476" s="170">
        <f t="shared" si="134"/>
        <v>0.01</v>
      </c>
      <c r="AN476" s="170" t="str">
        <f t="shared" si="135"/>
        <v>NC</v>
      </c>
    </row>
    <row r="477" spans="1:40" x14ac:dyDescent="0.3">
      <c r="A477" s="165">
        <v>770</v>
      </c>
      <c r="B477" s="166" t="s">
        <v>923</v>
      </c>
      <c r="C477" s="166" t="s">
        <v>275</v>
      </c>
      <c r="D477" s="165" t="s">
        <v>96</v>
      </c>
      <c r="E477" s="170" t="s">
        <v>926</v>
      </c>
      <c r="F477" s="170">
        <v>4.874135039035993</v>
      </c>
      <c r="G477" s="170">
        <v>93.77788872415951</v>
      </c>
      <c r="H477" s="170">
        <v>24.281465898642018</v>
      </c>
      <c r="I477" s="170">
        <v>12.755452919682158</v>
      </c>
      <c r="J477" s="170">
        <v>39.277406995289184</v>
      </c>
      <c r="K477" s="170">
        <v>18.154023631174624</v>
      </c>
      <c r="L477" s="170">
        <v>180.20941937720974</v>
      </c>
      <c r="M477" s="170">
        <v>259.46175821714456</v>
      </c>
      <c r="N477" s="170">
        <v>45.908838034066591</v>
      </c>
      <c r="O477" s="170">
        <v>172.36069124150566</v>
      </c>
      <c r="P477" s="170">
        <v>234.4230180332689</v>
      </c>
      <c r="Q477" s="170">
        <v>65.295399773313491</v>
      </c>
      <c r="R477" s="170">
        <v>16.246511219984622</v>
      </c>
      <c r="S477" s="170">
        <v>11.361701197708021</v>
      </c>
      <c r="T477" s="170">
        <v>225.214886806289</v>
      </c>
      <c r="U477" s="170">
        <v>19.489696068351694</v>
      </c>
      <c r="V477" s="170">
        <v>52.170002828063915</v>
      </c>
      <c r="X477" s="170">
        <f t="shared" si="119"/>
        <v>4.87</v>
      </c>
      <c r="Y477" s="170">
        <f t="shared" si="120"/>
        <v>93.78</v>
      </c>
      <c r="Z477" s="170">
        <f t="shared" si="121"/>
        <v>24.28</v>
      </c>
      <c r="AA477" s="170">
        <f t="shared" si="122"/>
        <v>12.76</v>
      </c>
      <c r="AB477" s="170">
        <f t="shared" si="123"/>
        <v>39.28</v>
      </c>
      <c r="AC477" s="170">
        <f t="shared" si="124"/>
        <v>18.149999999999999</v>
      </c>
      <c r="AD477" s="170">
        <f t="shared" si="125"/>
        <v>180.21</v>
      </c>
      <c r="AE477" s="170">
        <f t="shared" si="126"/>
        <v>259.45999999999998</v>
      </c>
      <c r="AF477" s="170">
        <f t="shared" si="127"/>
        <v>45.91</v>
      </c>
      <c r="AG477" s="170">
        <f t="shared" si="128"/>
        <v>172.36</v>
      </c>
      <c r="AH477" s="170">
        <f t="shared" si="129"/>
        <v>234.42</v>
      </c>
      <c r="AI477" s="170">
        <f t="shared" si="130"/>
        <v>65.3</v>
      </c>
      <c r="AJ477" s="170">
        <f t="shared" si="131"/>
        <v>16.25</v>
      </c>
      <c r="AK477" s="170">
        <f t="shared" si="132"/>
        <v>11.36</v>
      </c>
      <c r="AL477" s="170">
        <f t="shared" si="133"/>
        <v>225.21</v>
      </c>
      <c r="AM477" s="170">
        <f t="shared" si="134"/>
        <v>19.489999999999998</v>
      </c>
      <c r="AN477" s="170">
        <f t="shared" si="135"/>
        <v>52.17</v>
      </c>
    </row>
    <row r="478" spans="1:40" x14ac:dyDescent="0.3">
      <c r="A478" s="165">
        <v>771</v>
      </c>
      <c r="B478" s="166" t="s">
        <v>923</v>
      </c>
      <c r="C478" s="166" t="s">
        <v>275</v>
      </c>
      <c r="D478" s="165" t="s">
        <v>2022</v>
      </c>
      <c r="E478" s="170" t="s">
        <v>926</v>
      </c>
      <c r="F478" s="170">
        <v>8.9781349082215411E-2</v>
      </c>
      <c r="G478" s="170">
        <v>1.0445554507176333</v>
      </c>
      <c r="H478" s="170">
        <v>0.18035088731327029</v>
      </c>
      <c r="I478" s="170">
        <v>0.32561270685373489</v>
      </c>
      <c r="J478" s="170">
        <v>4.0646746762877314E-2</v>
      </c>
      <c r="K478" s="170">
        <v>0.10430072654530449</v>
      </c>
      <c r="L478" s="170">
        <v>0.18705535780161844</v>
      </c>
      <c r="M478" s="170">
        <v>0</v>
      </c>
      <c r="N478" s="170">
        <v>4.4756903791925727E-2</v>
      </c>
      <c r="O478" s="170">
        <v>8.0851803081131893E-2</v>
      </c>
      <c r="P478" s="170">
        <v>0</v>
      </c>
      <c r="Q478" s="170">
        <v>2.1383775173942716</v>
      </c>
      <c r="R478" s="170">
        <v>8.4197147848299753E-3</v>
      </c>
      <c r="S478" s="170">
        <v>0.10980703627057599</v>
      </c>
      <c r="T478" s="170">
        <v>0.67217996243538025</v>
      </c>
      <c r="U478" s="170">
        <v>4.8658466523650952E-3</v>
      </c>
      <c r="V478" s="170">
        <v>4.611302098073466</v>
      </c>
      <c r="X478" s="170">
        <f t="shared" si="119"/>
        <v>0.09</v>
      </c>
      <c r="Y478" s="170">
        <f t="shared" si="120"/>
        <v>1.04</v>
      </c>
      <c r="Z478" s="170">
        <f t="shared" si="121"/>
        <v>0.18</v>
      </c>
      <c r="AA478" s="170">
        <f t="shared" si="122"/>
        <v>0.33</v>
      </c>
      <c r="AB478" s="170">
        <f t="shared" si="123"/>
        <v>0.04</v>
      </c>
      <c r="AC478" s="170">
        <f t="shared" si="124"/>
        <v>0.1</v>
      </c>
      <c r="AD478" s="170">
        <f t="shared" si="125"/>
        <v>0.19</v>
      </c>
      <c r="AE478" s="170" t="str">
        <f t="shared" si="126"/>
        <v>NC</v>
      </c>
      <c r="AF478" s="170">
        <f t="shared" si="127"/>
        <v>0.04</v>
      </c>
      <c r="AG478" s="170">
        <f t="shared" si="128"/>
        <v>0.08</v>
      </c>
      <c r="AH478" s="170" t="str">
        <f t="shared" si="129"/>
        <v>NC</v>
      </c>
      <c r="AI478" s="170">
        <f t="shared" si="130"/>
        <v>2.14</v>
      </c>
      <c r="AJ478" s="170">
        <f t="shared" si="131"/>
        <v>0.01</v>
      </c>
      <c r="AK478" s="170">
        <f t="shared" si="132"/>
        <v>0.11</v>
      </c>
      <c r="AL478" s="170">
        <f t="shared" si="133"/>
        <v>0.67</v>
      </c>
      <c r="AM478" s="170">
        <f t="shared" si="134"/>
        <v>0.01</v>
      </c>
      <c r="AN478" s="170">
        <f t="shared" si="135"/>
        <v>4.6100000000000003</v>
      </c>
    </row>
    <row r="479" spans="1:40" x14ac:dyDescent="0.3">
      <c r="A479" s="165">
        <v>772</v>
      </c>
      <c r="B479" s="166" t="s">
        <v>923</v>
      </c>
      <c r="C479" s="166" t="s">
        <v>275</v>
      </c>
      <c r="D479" s="165" t="s">
        <v>969</v>
      </c>
      <c r="E479" s="170" t="s">
        <v>926</v>
      </c>
      <c r="F479" s="170">
        <v>6.9204183617051444E-3</v>
      </c>
      <c r="G479" s="170">
        <v>4.5826719420823239E-2</v>
      </c>
      <c r="H479" s="170">
        <v>5.3932510480484357E-2</v>
      </c>
      <c r="I479" s="170">
        <v>7.0852810135104999E-2</v>
      </c>
      <c r="J479" s="170">
        <v>8.0659749312813084E-2</v>
      </c>
      <c r="K479" s="170">
        <v>3.8452835651681858E-3</v>
      </c>
      <c r="L479" s="170">
        <v>0.36652234606024425</v>
      </c>
      <c r="M479" s="170">
        <v>8.1841917912224366E-2</v>
      </c>
      <c r="N479" s="170">
        <v>2.7357457066359416E-2</v>
      </c>
      <c r="O479" s="170">
        <v>4.850822483706662E-2</v>
      </c>
      <c r="P479" s="170">
        <v>0.17964240935629422</v>
      </c>
      <c r="Q479" s="170">
        <v>0.28668388727354827</v>
      </c>
      <c r="R479" s="170">
        <v>1.8230083113710178E-2</v>
      </c>
      <c r="S479" s="170">
        <v>2.0140152587409623E-3</v>
      </c>
      <c r="T479" s="170">
        <v>3.060889403741569E-2</v>
      </c>
      <c r="U479" s="170">
        <v>4.4660682114004979E-3</v>
      </c>
      <c r="V479" s="170">
        <v>6.0309159825200957E-2</v>
      </c>
      <c r="X479" s="170">
        <f t="shared" si="119"/>
        <v>0.01</v>
      </c>
      <c r="Y479" s="170">
        <f t="shared" si="120"/>
        <v>0.05</v>
      </c>
      <c r="Z479" s="170">
        <f t="shared" si="121"/>
        <v>0.05</v>
      </c>
      <c r="AA479" s="170">
        <f t="shared" si="122"/>
        <v>7.0000000000000007E-2</v>
      </c>
      <c r="AB479" s="170">
        <f t="shared" si="123"/>
        <v>0.08</v>
      </c>
      <c r="AC479" s="170">
        <f t="shared" si="124"/>
        <v>0.01</v>
      </c>
      <c r="AD479" s="170">
        <f t="shared" si="125"/>
        <v>0.37</v>
      </c>
      <c r="AE479" s="170">
        <f t="shared" si="126"/>
        <v>0.08</v>
      </c>
      <c r="AF479" s="170">
        <f t="shared" si="127"/>
        <v>0.03</v>
      </c>
      <c r="AG479" s="170">
        <f t="shared" si="128"/>
        <v>0.05</v>
      </c>
      <c r="AH479" s="170">
        <f t="shared" si="129"/>
        <v>0.18</v>
      </c>
      <c r="AI479" s="170">
        <f t="shared" si="130"/>
        <v>0.28999999999999998</v>
      </c>
      <c r="AJ479" s="170">
        <f t="shared" si="131"/>
        <v>0.02</v>
      </c>
      <c r="AK479" s="170">
        <f t="shared" si="132"/>
        <v>0.01</v>
      </c>
      <c r="AL479" s="170">
        <f t="shared" si="133"/>
        <v>0.03</v>
      </c>
      <c r="AM479" s="170">
        <f t="shared" si="134"/>
        <v>0.01</v>
      </c>
      <c r="AN479" s="170">
        <f t="shared" si="135"/>
        <v>0.06</v>
      </c>
    </row>
    <row r="480" spans="1:40" ht="26" x14ac:dyDescent="0.3">
      <c r="A480" s="145">
        <v>773</v>
      </c>
      <c r="B480" s="146" t="s">
        <v>923</v>
      </c>
      <c r="C480" s="146" t="s">
        <v>457</v>
      </c>
      <c r="D480" s="145" t="s">
        <v>2029</v>
      </c>
      <c r="E480" s="150" t="s">
        <v>925</v>
      </c>
      <c r="F480" s="150">
        <v>0</v>
      </c>
      <c r="G480" s="150">
        <v>0.40051175043906317</v>
      </c>
      <c r="H480" s="150">
        <v>1.2511635615439714E-5</v>
      </c>
      <c r="I480" s="150">
        <v>5.2500284975518161E-3</v>
      </c>
      <c r="J480" s="150">
        <v>7.1318939997882774E-2</v>
      </c>
      <c r="K480" s="150">
        <v>8.7806479304156082E-2</v>
      </c>
      <c r="L480" s="150">
        <v>3.704284456392315E-3</v>
      </c>
      <c r="M480" s="150">
        <v>0.78670828586066621</v>
      </c>
      <c r="N480" s="150">
        <v>0.18402922896644089</v>
      </c>
      <c r="O480" s="150">
        <v>0.34705199710002838</v>
      </c>
      <c r="P480" s="150">
        <v>0</v>
      </c>
      <c r="Q480" s="150">
        <v>0</v>
      </c>
      <c r="R480" s="150">
        <v>3.8110214669783773E-2</v>
      </c>
      <c r="S480" s="150">
        <v>2.8211099526246541</v>
      </c>
      <c r="T480" s="150">
        <v>5.9407087417193084E-4</v>
      </c>
      <c r="U480" s="150">
        <v>5.3187745582139803E-4</v>
      </c>
      <c r="V480" s="150">
        <v>0</v>
      </c>
      <c r="X480" s="150" t="str">
        <f t="shared" si="119"/>
        <v>NC</v>
      </c>
      <c r="Y480" s="150">
        <f t="shared" si="120"/>
        <v>0.4</v>
      </c>
      <c r="Z480" s="150">
        <f t="shared" si="121"/>
        <v>0.01</v>
      </c>
      <c r="AA480" s="150">
        <f t="shared" si="122"/>
        <v>0.01</v>
      </c>
      <c r="AB480" s="150">
        <f t="shared" si="123"/>
        <v>7.0000000000000007E-2</v>
      </c>
      <c r="AC480" s="150">
        <f t="shared" si="124"/>
        <v>0.09</v>
      </c>
      <c r="AD480" s="150">
        <f t="shared" si="125"/>
        <v>0.01</v>
      </c>
      <c r="AE480" s="150">
        <f t="shared" si="126"/>
        <v>0.79</v>
      </c>
      <c r="AF480" s="150">
        <f t="shared" si="127"/>
        <v>0.18</v>
      </c>
      <c r="AG480" s="150">
        <f t="shared" si="128"/>
        <v>0.35</v>
      </c>
      <c r="AH480" s="150" t="str">
        <f t="shared" si="129"/>
        <v>NC</v>
      </c>
      <c r="AI480" s="150" t="str">
        <f t="shared" si="130"/>
        <v>NC</v>
      </c>
      <c r="AJ480" s="150">
        <f t="shared" si="131"/>
        <v>0.04</v>
      </c>
      <c r="AK480" s="150">
        <f t="shared" si="132"/>
        <v>2.82</v>
      </c>
      <c r="AL480" s="150">
        <f t="shared" si="133"/>
        <v>0.01</v>
      </c>
      <c r="AM480" s="150">
        <f t="shared" si="134"/>
        <v>0.01</v>
      </c>
      <c r="AN480" s="150" t="str">
        <f t="shared" si="135"/>
        <v>NC</v>
      </c>
    </row>
    <row r="481" spans="1:40" ht="26" x14ac:dyDescent="0.3">
      <c r="A481" s="261">
        <v>775</v>
      </c>
      <c r="B481" s="262" t="s">
        <v>923</v>
      </c>
      <c r="C481" s="262" t="s">
        <v>457</v>
      </c>
      <c r="D481" s="263" t="s">
        <v>2030</v>
      </c>
      <c r="E481" s="265" t="s">
        <v>925</v>
      </c>
      <c r="F481" s="265">
        <v>0</v>
      </c>
      <c r="G481" s="265">
        <v>6.4564583020430355E-4</v>
      </c>
      <c r="H481" s="265">
        <v>1.2511635615439714E-5</v>
      </c>
      <c r="I481" s="265">
        <v>2.8805575487356031E-3</v>
      </c>
      <c r="J481" s="265">
        <v>7.1042794787997784E-2</v>
      </c>
      <c r="K481" s="265">
        <v>8.7806479304156082E-2</v>
      </c>
      <c r="L481" s="265">
        <v>3.704284456392315E-3</v>
      </c>
      <c r="M481" s="265">
        <v>2.5977164535838478E-2</v>
      </c>
      <c r="N481" s="265">
        <v>3.9221682642993838E-3</v>
      </c>
      <c r="O481" s="265">
        <v>1.1769720370902122E-2</v>
      </c>
      <c r="P481" s="265">
        <v>0</v>
      </c>
      <c r="Q481" s="265">
        <v>0</v>
      </c>
      <c r="R481" s="265">
        <v>3.8110214669783773E-2</v>
      </c>
      <c r="S481" s="265">
        <v>2.8211099526246541</v>
      </c>
      <c r="T481" s="267">
        <v>5.9407087417193084E-4</v>
      </c>
      <c r="U481" s="265">
        <v>5.3187745582139803E-4</v>
      </c>
      <c r="V481" s="265">
        <v>0</v>
      </c>
      <c r="X481" s="265" t="str">
        <f t="shared" si="119"/>
        <v>NC</v>
      </c>
      <c r="Y481" s="265">
        <f t="shared" si="120"/>
        <v>0.01</v>
      </c>
      <c r="Z481" s="265">
        <f t="shared" si="121"/>
        <v>0.01</v>
      </c>
      <c r="AA481" s="265">
        <f t="shared" si="122"/>
        <v>0.01</v>
      </c>
      <c r="AB481" s="265">
        <f t="shared" si="123"/>
        <v>7.0000000000000007E-2</v>
      </c>
      <c r="AC481" s="265">
        <f t="shared" si="124"/>
        <v>0.09</v>
      </c>
      <c r="AD481" s="265">
        <f t="shared" si="125"/>
        <v>0.01</v>
      </c>
      <c r="AE481" s="265">
        <f t="shared" si="126"/>
        <v>0.03</v>
      </c>
      <c r="AF481" s="265">
        <f t="shared" si="127"/>
        <v>0.01</v>
      </c>
      <c r="AG481" s="265">
        <f t="shared" si="128"/>
        <v>0.01</v>
      </c>
      <c r="AH481" s="265" t="str">
        <f t="shared" si="129"/>
        <v>NC</v>
      </c>
      <c r="AI481" s="265" t="str">
        <f t="shared" si="130"/>
        <v>NC</v>
      </c>
      <c r="AJ481" s="265">
        <f t="shared" si="131"/>
        <v>0.04</v>
      </c>
      <c r="AK481" s="265">
        <f t="shared" si="132"/>
        <v>2.82</v>
      </c>
      <c r="AL481" s="267">
        <f t="shared" si="133"/>
        <v>0.01</v>
      </c>
      <c r="AM481" s="265">
        <f t="shared" si="134"/>
        <v>0.01</v>
      </c>
      <c r="AN481" s="265" t="str">
        <f t="shared" si="135"/>
        <v>NC</v>
      </c>
    </row>
    <row r="482" spans="1:40" ht="26" x14ac:dyDescent="0.3">
      <c r="A482" s="939">
        <v>776</v>
      </c>
      <c r="B482" s="855" t="s">
        <v>923</v>
      </c>
      <c r="C482" s="855" t="s">
        <v>275</v>
      </c>
      <c r="D482" s="869" t="s">
        <v>3015</v>
      </c>
      <c r="E482" s="265" t="s">
        <v>926</v>
      </c>
      <c r="F482" s="882">
        <v>0</v>
      </c>
      <c r="G482" s="882">
        <v>0.31629408874560733</v>
      </c>
      <c r="H482" s="882">
        <v>0</v>
      </c>
      <c r="I482" s="882">
        <v>1.8742515205136243E-3</v>
      </c>
      <c r="J482" s="882">
        <v>2.1843086101902949E-4</v>
      </c>
      <c r="K482" s="882">
        <v>0</v>
      </c>
      <c r="L482" s="882">
        <v>0</v>
      </c>
      <c r="M482" s="882">
        <v>0.60173831696793878</v>
      </c>
      <c r="N482" s="882">
        <v>0.14246468501539392</v>
      </c>
      <c r="O482" s="882">
        <v>0.26520828089273885</v>
      </c>
      <c r="P482" s="882">
        <v>0</v>
      </c>
      <c r="Q482" s="882">
        <v>0</v>
      </c>
      <c r="R482" s="882">
        <v>0</v>
      </c>
      <c r="S482" s="882">
        <v>0</v>
      </c>
      <c r="T482" s="882">
        <v>0</v>
      </c>
      <c r="U482" s="882">
        <v>0</v>
      </c>
      <c r="V482" s="882">
        <v>0</v>
      </c>
      <c r="X482" s="882" t="str">
        <f t="shared" si="119"/>
        <v>NC</v>
      </c>
      <c r="Y482" s="882">
        <f t="shared" si="120"/>
        <v>0.32</v>
      </c>
      <c r="Z482" s="882" t="str">
        <f t="shared" si="121"/>
        <v>NC</v>
      </c>
      <c r="AA482" s="882">
        <f t="shared" si="122"/>
        <v>0.01</v>
      </c>
      <c r="AB482" s="882">
        <f t="shared" si="123"/>
        <v>0.01</v>
      </c>
      <c r="AC482" s="882" t="str">
        <f t="shared" si="124"/>
        <v>NC</v>
      </c>
      <c r="AD482" s="882" t="str">
        <f t="shared" si="125"/>
        <v>NC</v>
      </c>
      <c r="AE482" s="882">
        <f t="shared" si="126"/>
        <v>0.6</v>
      </c>
      <c r="AF482" s="882">
        <f t="shared" si="127"/>
        <v>0.14000000000000001</v>
      </c>
      <c r="AG482" s="882">
        <f t="shared" si="128"/>
        <v>0.27</v>
      </c>
      <c r="AH482" s="882" t="str">
        <f t="shared" si="129"/>
        <v>NC</v>
      </c>
      <c r="AI482" s="882" t="str">
        <f t="shared" si="130"/>
        <v>NC</v>
      </c>
      <c r="AJ482" s="882" t="str">
        <f t="shared" si="131"/>
        <v>NC</v>
      </c>
      <c r="AK482" s="882" t="str">
        <f t="shared" si="132"/>
        <v>NC</v>
      </c>
      <c r="AL482" s="882" t="str">
        <f t="shared" si="133"/>
        <v>NC</v>
      </c>
      <c r="AM482" s="882" t="str">
        <f t="shared" si="134"/>
        <v>NC</v>
      </c>
      <c r="AN482" s="882" t="str">
        <f t="shared" si="135"/>
        <v>NC</v>
      </c>
    </row>
    <row r="483" spans="1:40" ht="26" x14ac:dyDescent="0.3">
      <c r="A483" s="634">
        <v>777</v>
      </c>
      <c r="B483" s="635" t="s">
        <v>923</v>
      </c>
      <c r="C483" s="635" t="s">
        <v>459</v>
      </c>
      <c r="D483" s="634" t="s">
        <v>3164</v>
      </c>
      <c r="E483" s="638" t="s">
        <v>925</v>
      </c>
      <c r="F483" s="638">
        <v>4.9949794982174341E-2</v>
      </c>
      <c r="G483" s="638">
        <v>7.0539946188663336</v>
      </c>
      <c r="H483" s="638">
        <v>9.5453333866316548E-2</v>
      </c>
      <c r="I483" s="638">
        <v>1.7076957841232989</v>
      </c>
      <c r="J483" s="638">
        <v>0.96185261453439352</v>
      </c>
      <c r="K483" s="638">
        <v>4.2456925524249643E-2</v>
      </c>
      <c r="L483" s="638">
        <v>7.4973538093002432</v>
      </c>
      <c r="M483" s="638">
        <v>6.2572288323696101</v>
      </c>
      <c r="N483" s="638">
        <v>0.15430340161662567</v>
      </c>
      <c r="O483" s="638">
        <v>4.8705386814347076</v>
      </c>
      <c r="P483" s="638">
        <v>3.1585615913440148</v>
      </c>
      <c r="Q483" s="638">
        <v>2.9759414682920147</v>
      </c>
      <c r="R483" s="638">
        <v>0.3691507975399575</v>
      </c>
      <c r="S483" s="638">
        <v>6.7682283083787709E-2</v>
      </c>
      <c r="T483" s="638">
        <v>2.7928032896330146</v>
      </c>
      <c r="U483" s="638">
        <v>0.10227604643216677</v>
      </c>
      <c r="V483" s="638">
        <v>0</v>
      </c>
      <c r="X483" s="638">
        <f t="shared" si="119"/>
        <v>0.05</v>
      </c>
      <c r="Y483" s="638">
        <f t="shared" si="120"/>
        <v>7.05</v>
      </c>
      <c r="Z483" s="638">
        <f t="shared" si="121"/>
        <v>0.1</v>
      </c>
      <c r="AA483" s="638">
        <f t="shared" si="122"/>
        <v>1.71</v>
      </c>
      <c r="AB483" s="638">
        <f t="shared" si="123"/>
        <v>0.96</v>
      </c>
      <c r="AC483" s="638">
        <f t="shared" si="124"/>
        <v>0.04</v>
      </c>
      <c r="AD483" s="638">
        <f t="shared" si="125"/>
        <v>7.5</v>
      </c>
      <c r="AE483" s="638">
        <f t="shared" si="126"/>
        <v>6.26</v>
      </c>
      <c r="AF483" s="638">
        <f t="shared" si="127"/>
        <v>0.15</v>
      </c>
      <c r="AG483" s="638">
        <f t="shared" si="128"/>
        <v>4.87</v>
      </c>
      <c r="AH483" s="638">
        <f t="shared" si="129"/>
        <v>3.16</v>
      </c>
      <c r="AI483" s="638">
        <f t="shared" si="130"/>
        <v>2.98</v>
      </c>
      <c r="AJ483" s="638">
        <f t="shared" si="131"/>
        <v>0.37</v>
      </c>
      <c r="AK483" s="638">
        <f t="shared" si="132"/>
        <v>7.0000000000000007E-2</v>
      </c>
      <c r="AL483" s="638">
        <f t="shared" si="133"/>
        <v>2.79</v>
      </c>
      <c r="AM483" s="638">
        <f t="shared" si="134"/>
        <v>0.1</v>
      </c>
      <c r="AN483" s="638" t="str">
        <f t="shared" si="135"/>
        <v>NC</v>
      </c>
    </row>
    <row r="484" spans="1:40" ht="26" x14ac:dyDescent="0.3">
      <c r="A484" s="847">
        <v>778</v>
      </c>
      <c r="B484" s="852" t="s">
        <v>923</v>
      </c>
      <c r="C484" s="852" t="s">
        <v>459</v>
      </c>
      <c r="D484" s="866" t="s">
        <v>2041</v>
      </c>
      <c r="E484" s="170" t="s">
        <v>925</v>
      </c>
      <c r="F484" s="872">
        <v>2.5056970697070379E-4</v>
      </c>
      <c r="G484" s="872">
        <v>0</v>
      </c>
      <c r="H484" s="872">
        <v>1.6731418420912362E-5</v>
      </c>
      <c r="I484" s="872">
        <v>0.44847960553761412</v>
      </c>
      <c r="J484" s="872">
        <v>9.143409221405347E-5</v>
      </c>
      <c r="K484" s="872">
        <v>1.0349793194659609E-2</v>
      </c>
      <c r="L484" s="872">
        <v>0</v>
      </c>
      <c r="M484" s="872">
        <v>0</v>
      </c>
      <c r="N484" s="872">
        <v>3.3379935136190476E-4</v>
      </c>
      <c r="O484" s="872">
        <v>1.3677601985247579E-2</v>
      </c>
      <c r="P484" s="872">
        <v>0</v>
      </c>
      <c r="Q484" s="872">
        <v>0.23278309943902431</v>
      </c>
      <c r="R484" s="872">
        <v>1.9193582504746579E-3</v>
      </c>
      <c r="S484" s="872">
        <v>1.8507153846695809E-2</v>
      </c>
      <c r="T484" s="872">
        <v>0</v>
      </c>
      <c r="U484" s="872">
        <v>8.8204590838164676E-2</v>
      </c>
      <c r="V484" s="872">
        <v>0</v>
      </c>
      <c r="X484" s="872">
        <f t="shared" si="119"/>
        <v>0.01</v>
      </c>
      <c r="Y484" s="872" t="str">
        <f t="shared" si="120"/>
        <v>NC</v>
      </c>
      <c r="Z484" s="872">
        <f t="shared" si="121"/>
        <v>0.01</v>
      </c>
      <c r="AA484" s="872">
        <f t="shared" si="122"/>
        <v>0.45</v>
      </c>
      <c r="AB484" s="872">
        <f t="shared" si="123"/>
        <v>0.01</v>
      </c>
      <c r="AC484" s="872">
        <f t="shared" si="124"/>
        <v>0.01</v>
      </c>
      <c r="AD484" s="872" t="str">
        <f t="shared" si="125"/>
        <v>NC</v>
      </c>
      <c r="AE484" s="872" t="str">
        <f t="shared" si="126"/>
        <v>NC</v>
      </c>
      <c r="AF484" s="872">
        <f t="shared" si="127"/>
        <v>0.01</v>
      </c>
      <c r="AG484" s="872">
        <f t="shared" si="128"/>
        <v>0.01</v>
      </c>
      <c r="AH484" s="872" t="str">
        <f t="shared" si="129"/>
        <v>NC</v>
      </c>
      <c r="AI484" s="872">
        <f t="shared" si="130"/>
        <v>0.23</v>
      </c>
      <c r="AJ484" s="872">
        <f t="shared" si="131"/>
        <v>0.01</v>
      </c>
      <c r="AK484" s="872">
        <f t="shared" si="132"/>
        <v>0.02</v>
      </c>
      <c r="AL484" s="872" t="str">
        <f t="shared" si="133"/>
        <v>NC</v>
      </c>
      <c r="AM484" s="872">
        <f t="shared" si="134"/>
        <v>0.09</v>
      </c>
      <c r="AN484" s="872" t="str">
        <f t="shared" si="135"/>
        <v>NC</v>
      </c>
    </row>
    <row r="485" spans="1:40" ht="26" x14ac:dyDescent="0.3">
      <c r="A485" s="847">
        <v>779</v>
      </c>
      <c r="B485" s="852" t="s">
        <v>923</v>
      </c>
      <c r="C485" s="852" t="s">
        <v>459</v>
      </c>
      <c r="D485" s="866" t="s">
        <v>2430</v>
      </c>
      <c r="E485" s="872" t="s">
        <v>926</v>
      </c>
      <c r="F485" s="872">
        <v>2.7334573901362003E-2</v>
      </c>
      <c r="G485" s="872">
        <v>3.8796970403764837</v>
      </c>
      <c r="H485" s="872">
        <v>5.2490131346342603E-2</v>
      </c>
      <c r="I485" s="872">
        <v>0.69256889822212664</v>
      </c>
      <c r="J485" s="872">
        <v>0.52896864924319875</v>
      </c>
      <c r="K485" s="872">
        <v>1.7658922781274518E-2</v>
      </c>
      <c r="L485" s="872">
        <v>4.1235445951151339</v>
      </c>
      <c r="M485" s="872">
        <v>3.4414758578032858</v>
      </c>
      <c r="N485" s="872">
        <v>8.4683281245895067E-2</v>
      </c>
      <c r="O485" s="872">
        <v>2.6712735936972032</v>
      </c>
      <c r="P485" s="872">
        <v>1.7372088752392083</v>
      </c>
      <c r="Q485" s="872">
        <v>1.508737102869145</v>
      </c>
      <c r="R485" s="872">
        <v>0.20197729160921554</v>
      </c>
      <c r="S485" s="872">
        <v>2.7046321080400542E-2</v>
      </c>
      <c r="T485" s="872">
        <v>1.536041809298158</v>
      </c>
      <c r="U485" s="872">
        <v>7.7393005767011497E-3</v>
      </c>
      <c r="V485" s="872">
        <v>0</v>
      </c>
      <c r="X485" s="872">
        <f t="shared" si="119"/>
        <v>0.03</v>
      </c>
      <c r="Y485" s="872">
        <f t="shared" si="120"/>
        <v>3.88</v>
      </c>
      <c r="Z485" s="872">
        <f t="shared" si="121"/>
        <v>0.05</v>
      </c>
      <c r="AA485" s="872">
        <f t="shared" si="122"/>
        <v>0.69</v>
      </c>
      <c r="AB485" s="872">
        <f t="shared" si="123"/>
        <v>0.53</v>
      </c>
      <c r="AC485" s="872">
        <f t="shared" si="124"/>
        <v>0.02</v>
      </c>
      <c r="AD485" s="872">
        <f t="shared" si="125"/>
        <v>4.12</v>
      </c>
      <c r="AE485" s="872">
        <f t="shared" si="126"/>
        <v>3.44</v>
      </c>
      <c r="AF485" s="872">
        <f t="shared" si="127"/>
        <v>0.08</v>
      </c>
      <c r="AG485" s="872">
        <f t="shared" si="128"/>
        <v>2.67</v>
      </c>
      <c r="AH485" s="872">
        <f t="shared" si="129"/>
        <v>1.74</v>
      </c>
      <c r="AI485" s="872">
        <f t="shared" si="130"/>
        <v>1.51</v>
      </c>
      <c r="AJ485" s="872">
        <f t="shared" si="131"/>
        <v>0.2</v>
      </c>
      <c r="AK485" s="872">
        <f t="shared" si="132"/>
        <v>0.03</v>
      </c>
      <c r="AL485" s="872">
        <f t="shared" si="133"/>
        <v>1.54</v>
      </c>
      <c r="AM485" s="872">
        <f t="shared" si="134"/>
        <v>0.01</v>
      </c>
      <c r="AN485" s="872" t="str">
        <f t="shared" si="135"/>
        <v>NC</v>
      </c>
    </row>
    <row r="486" spans="1:40" x14ac:dyDescent="0.3">
      <c r="A486" s="848">
        <v>780</v>
      </c>
      <c r="B486" s="848" t="s">
        <v>923</v>
      </c>
      <c r="C486" s="858" t="s">
        <v>3519</v>
      </c>
      <c r="D486" s="848" t="s">
        <v>3520</v>
      </c>
      <c r="E486" s="875" t="s">
        <v>275</v>
      </c>
      <c r="F486" s="875" t="s">
        <v>275</v>
      </c>
      <c r="G486" s="875" t="s">
        <v>275</v>
      </c>
      <c r="H486" s="875" t="s">
        <v>275</v>
      </c>
      <c r="I486" s="875" t="s">
        <v>275</v>
      </c>
      <c r="J486" s="875" t="s">
        <v>275</v>
      </c>
      <c r="K486" s="875" t="s">
        <v>275</v>
      </c>
      <c r="L486" s="875" t="s">
        <v>275</v>
      </c>
      <c r="M486" s="875" t="s">
        <v>275</v>
      </c>
      <c r="N486" s="875" t="s">
        <v>275</v>
      </c>
      <c r="O486" s="875" t="s">
        <v>275</v>
      </c>
      <c r="P486" s="875" t="s">
        <v>275</v>
      </c>
      <c r="Q486" s="875" t="s">
        <v>275</v>
      </c>
      <c r="R486" s="875" t="s">
        <v>275</v>
      </c>
      <c r="S486" s="875" t="s">
        <v>275</v>
      </c>
      <c r="T486" s="875" t="s">
        <v>275</v>
      </c>
      <c r="U486" s="875" t="s">
        <v>275</v>
      </c>
      <c r="V486" s="875" t="s">
        <v>275</v>
      </c>
      <c r="X486" s="875" t="str">
        <f t="shared" si="119"/>
        <v>-</v>
      </c>
      <c r="Y486" s="875" t="str">
        <f t="shared" si="120"/>
        <v>-</v>
      </c>
      <c r="Z486" s="875" t="str">
        <f t="shared" si="121"/>
        <v>-</v>
      </c>
      <c r="AA486" s="875" t="str">
        <f t="shared" si="122"/>
        <v>-</v>
      </c>
      <c r="AB486" s="875" t="str">
        <f t="shared" si="123"/>
        <v>-</v>
      </c>
      <c r="AC486" s="875" t="str">
        <f t="shared" si="124"/>
        <v>-</v>
      </c>
      <c r="AD486" s="875" t="str">
        <f t="shared" si="125"/>
        <v>-</v>
      </c>
      <c r="AE486" s="875" t="str">
        <f t="shared" si="126"/>
        <v>-</v>
      </c>
      <c r="AF486" s="875" t="str">
        <f t="shared" si="127"/>
        <v>-</v>
      </c>
      <c r="AG486" s="875" t="str">
        <f t="shared" si="128"/>
        <v>-</v>
      </c>
      <c r="AH486" s="875" t="str">
        <f t="shared" si="129"/>
        <v>-</v>
      </c>
      <c r="AI486" s="875" t="str">
        <f t="shared" si="130"/>
        <v>-</v>
      </c>
      <c r="AJ486" s="875" t="str">
        <f t="shared" si="131"/>
        <v>-</v>
      </c>
      <c r="AK486" s="875" t="str">
        <f t="shared" si="132"/>
        <v>-</v>
      </c>
      <c r="AL486" s="875" t="str">
        <f t="shared" si="133"/>
        <v>-</v>
      </c>
      <c r="AM486" s="875" t="str">
        <f t="shared" si="134"/>
        <v>-</v>
      </c>
      <c r="AN486" s="875" t="str">
        <f t="shared" si="135"/>
        <v>-</v>
      </c>
    </row>
    <row r="487" spans="1:40" ht="26" x14ac:dyDescent="0.3">
      <c r="A487" s="634">
        <v>781</v>
      </c>
      <c r="B487" s="635" t="s">
        <v>923</v>
      </c>
      <c r="C487" s="635" t="s">
        <v>3521</v>
      </c>
      <c r="D487" s="634" t="s">
        <v>3522</v>
      </c>
      <c r="E487" s="150" t="s">
        <v>1382</v>
      </c>
      <c r="F487" s="638">
        <v>45.398431841365678</v>
      </c>
      <c r="G487" s="638">
        <v>14.994265128875593</v>
      </c>
      <c r="H487" s="638">
        <v>84.880211367634004</v>
      </c>
      <c r="I487" s="638">
        <v>111.73201021784486</v>
      </c>
      <c r="J487" s="638">
        <v>194.75438401528098</v>
      </c>
      <c r="K487" s="638">
        <v>93.11693153516218</v>
      </c>
      <c r="L487" s="638">
        <v>20.959510348713863</v>
      </c>
      <c r="M487" s="638">
        <v>16.0424205242672</v>
      </c>
      <c r="N487" s="638">
        <v>339.67348372349193</v>
      </c>
      <c r="O487" s="638">
        <v>75.506156504013973</v>
      </c>
      <c r="P487" s="638">
        <v>16.855130377960872</v>
      </c>
      <c r="Q487" s="638">
        <v>86.128161075077827</v>
      </c>
      <c r="R487" s="638">
        <v>52.546399535003715</v>
      </c>
      <c r="S487" s="638">
        <v>286.02325465722993</v>
      </c>
      <c r="T487" s="638">
        <v>18.638894442296657</v>
      </c>
      <c r="U487" s="638">
        <v>19.67304644127023</v>
      </c>
      <c r="V487" s="638">
        <v>75.093576292523082</v>
      </c>
      <c r="X487" s="638">
        <f t="shared" si="119"/>
        <v>45.4</v>
      </c>
      <c r="Y487" s="638">
        <f t="shared" si="120"/>
        <v>14.99</v>
      </c>
      <c r="Z487" s="638">
        <f t="shared" si="121"/>
        <v>84.88</v>
      </c>
      <c r="AA487" s="638">
        <f t="shared" si="122"/>
        <v>111.73</v>
      </c>
      <c r="AB487" s="638">
        <f t="shared" si="123"/>
        <v>194.75</v>
      </c>
      <c r="AC487" s="638">
        <f t="shared" si="124"/>
        <v>93.12</v>
      </c>
      <c r="AD487" s="638">
        <f t="shared" si="125"/>
        <v>20.96</v>
      </c>
      <c r="AE487" s="638">
        <f t="shared" si="126"/>
        <v>16.04</v>
      </c>
      <c r="AF487" s="638">
        <f t="shared" si="127"/>
        <v>339.67</v>
      </c>
      <c r="AG487" s="638">
        <f t="shared" si="128"/>
        <v>75.510000000000005</v>
      </c>
      <c r="AH487" s="638">
        <f t="shared" si="129"/>
        <v>16.86</v>
      </c>
      <c r="AI487" s="638">
        <f t="shared" si="130"/>
        <v>86.13</v>
      </c>
      <c r="AJ487" s="638">
        <f t="shared" si="131"/>
        <v>52.55</v>
      </c>
      <c r="AK487" s="638">
        <f t="shared" si="132"/>
        <v>286.02</v>
      </c>
      <c r="AL487" s="638">
        <f t="shared" si="133"/>
        <v>18.64</v>
      </c>
      <c r="AM487" s="638">
        <f t="shared" si="134"/>
        <v>19.670000000000002</v>
      </c>
      <c r="AN487" s="638">
        <f t="shared" si="135"/>
        <v>75.09</v>
      </c>
    </row>
    <row r="488" spans="1:40" ht="52" x14ac:dyDescent="0.3">
      <c r="A488" s="634">
        <v>782</v>
      </c>
      <c r="B488" s="635" t="s">
        <v>923</v>
      </c>
      <c r="C488" s="857" t="s">
        <v>2995</v>
      </c>
      <c r="D488" s="634" t="s">
        <v>2074</v>
      </c>
      <c r="E488" s="638" t="s">
        <v>1382</v>
      </c>
      <c r="F488" s="883">
        <v>45.398431841365678</v>
      </c>
      <c r="G488" s="883">
        <v>14.994265128875593</v>
      </c>
      <c r="H488" s="883">
        <v>84.880211367634004</v>
      </c>
      <c r="I488" s="883">
        <v>111.73201021784486</v>
      </c>
      <c r="J488" s="883">
        <v>194.75438401528098</v>
      </c>
      <c r="K488" s="883">
        <v>93.11693153516218</v>
      </c>
      <c r="L488" s="883">
        <v>20.959510348713863</v>
      </c>
      <c r="M488" s="883">
        <v>16.0424205242672</v>
      </c>
      <c r="N488" s="883">
        <v>339.67348372349193</v>
      </c>
      <c r="O488" s="883">
        <v>75.506156504013973</v>
      </c>
      <c r="P488" s="883">
        <v>16.855130377960872</v>
      </c>
      <c r="Q488" s="883">
        <v>86.128161075077827</v>
      </c>
      <c r="R488" s="883">
        <v>52.546399535003715</v>
      </c>
      <c r="S488" s="883">
        <v>286.02325465722993</v>
      </c>
      <c r="T488" s="883">
        <v>18.638894442296657</v>
      </c>
      <c r="U488" s="883">
        <v>19.67304644127023</v>
      </c>
      <c r="V488" s="883">
        <v>75.093576292523082</v>
      </c>
      <c r="X488" s="883">
        <f t="shared" si="119"/>
        <v>45.4</v>
      </c>
      <c r="Y488" s="883">
        <f t="shared" si="120"/>
        <v>14.99</v>
      </c>
      <c r="Z488" s="883">
        <f t="shared" si="121"/>
        <v>84.88</v>
      </c>
      <c r="AA488" s="883">
        <f t="shared" si="122"/>
        <v>111.73</v>
      </c>
      <c r="AB488" s="883">
        <f t="shared" si="123"/>
        <v>194.75</v>
      </c>
      <c r="AC488" s="883">
        <f t="shared" si="124"/>
        <v>93.12</v>
      </c>
      <c r="AD488" s="883">
        <f t="shared" si="125"/>
        <v>20.96</v>
      </c>
      <c r="AE488" s="883">
        <f t="shared" si="126"/>
        <v>16.04</v>
      </c>
      <c r="AF488" s="883">
        <f t="shared" si="127"/>
        <v>339.67</v>
      </c>
      <c r="AG488" s="883">
        <f t="shared" si="128"/>
        <v>75.510000000000005</v>
      </c>
      <c r="AH488" s="883">
        <f t="shared" si="129"/>
        <v>16.86</v>
      </c>
      <c r="AI488" s="883">
        <f t="shared" si="130"/>
        <v>86.13</v>
      </c>
      <c r="AJ488" s="883">
        <f t="shared" si="131"/>
        <v>52.55</v>
      </c>
      <c r="AK488" s="883">
        <f t="shared" si="132"/>
        <v>286.02</v>
      </c>
      <c r="AL488" s="883">
        <f t="shared" si="133"/>
        <v>18.64</v>
      </c>
      <c r="AM488" s="883">
        <f t="shared" si="134"/>
        <v>19.670000000000002</v>
      </c>
      <c r="AN488" s="883">
        <f t="shared" si="135"/>
        <v>75.09</v>
      </c>
    </row>
    <row r="489" spans="1:40" ht="52" x14ac:dyDescent="0.3">
      <c r="A489" s="634">
        <v>783</v>
      </c>
      <c r="B489" s="635" t="s">
        <v>923</v>
      </c>
      <c r="C489" s="857" t="s">
        <v>2995</v>
      </c>
      <c r="D489" s="634" t="s">
        <v>2051</v>
      </c>
      <c r="E489" s="150" t="s">
        <v>1382</v>
      </c>
      <c r="F489" s="638">
        <v>45.391447836838324</v>
      </c>
      <c r="G489" s="638">
        <v>14.993719373423447</v>
      </c>
      <c r="H489" s="638">
        <v>84.880211367634004</v>
      </c>
      <c r="I489" s="638">
        <v>111.72882957945002</v>
      </c>
      <c r="J489" s="638">
        <v>194.75438401528098</v>
      </c>
      <c r="K489" s="638">
        <v>93.115701198726157</v>
      </c>
      <c r="L489" s="638">
        <v>20.959510348713863</v>
      </c>
      <c r="M489" s="638">
        <v>16.0424205242672</v>
      </c>
      <c r="N489" s="638">
        <v>339.66492001043207</v>
      </c>
      <c r="O489" s="638">
        <v>75.506156504013973</v>
      </c>
      <c r="P489" s="638">
        <v>16.855130377960872</v>
      </c>
      <c r="Q489" s="638">
        <v>86.118876293785988</v>
      </c>
      <c r="R489" s="638">
        <v>52.541737026907292</v>
      </c>
      <c r="S489" s="638">
        <v>285.97794735183112</v>
      </c>
      <c r="T489" s="638">
        <v>18.638894442296657</v>
      </c>
      <c r="U489" s="638">
        <v>19.67304644127023</v>
      </c>
      <c r="V489" s="638">
        <v>75.093576292523082</v>
      </c>
      <c r="X489" s="638">
        <f t="shared" si="119"/>
        <v>45.39</v>
      </c>
      <c r="Y489" s="638">
        <f t="shared" si="120"/>
        <v>14.99</v>
      </c>
      <c r="Z489" s="638">
        <f t="shared" si="121"/>
        <v>84.88</v>
      </c>
      <c r="AA489" s="638">
        <f t="shared" si="122"/>
        <v>111.73</v>
      </c>
      <c r="AB489" s="638">
        <f t="shared" si="123"/>
        <v>194.75</v>
      </c>
      <c r="AC489" s="638">
        <f t="shared" si="124"/>
        <v>93.12</v>
      </c>
      <c r="AD489" s="638">
        <f t="shared" si="125"/>
        <v>20.96</v>
      </c>
      <c r="AE489" s="638">
        <f t="shared" si="126"/>
        <v>16.04</v>
      </c>
      <c r="AF489" s="638">
        <f t="shared" si="127"/>
        <v>339.66</v>
      </c>
      <c r="AG489" s="638">
        <f t="shared" si="128"/>
        <v>75.510000000000005</v>
      </c>
      <c r="AH489" s="638">
        <f t="shared" si="129"/>
        <v>16.86</v>
      </c>
      <c r="AI489" s="638">
        <f t="shared" si="130"/>
        <v>86.12</v>
      </c>
      <c r="AJ489" s="638">
        <f t="shared" si="131"/>
        <v>52.54</v>
      </c>
      <c r="AK489" s="638">
        <f t="shared" si="132"/>
        <v>285.98</v>
      </c>
      <c r="AL489" s="638">
        <f t="shared" si="133"/>
        <v>18.64</v>
      </c>
      <c r="AM489" s="638">
        <f t="shared" si="134"/>
        <v>19.670000000000002</v>
      </c>
      <c r="AN489" s="638">
        <f t="shared" si="135"/>
        <v>75.09</v>
      </c>
    </row>
    <row r="490" spans="1:40" ht="52" x14ac:dyDescent="0.3">
      <c r="A490" s="634">
        <v>784</v>
      </c>
      <c r="B490" s="635" t="s">
        <v>923</v>
      </c>
      <c r="C490" s="857" t="s">
        <v>2995</v>
      </c>
      <c r="D490" s="634" t="s">
        <v>2052</v>
      </c>
      <c r="E490" s="638" t="s">
        <v>1382</v>
      </c>
      <c r="F490" s="638">
        <v>45.398431841365678</v>
      </c>
      <c r="G490" s="638">
        <v>14.994265128875593</v>
      </c>
      <c r="H490" s="638">
        <v>84.880211367634004</v>
      </c>
      <c r="I490" s="638">
        <v>111.73201021784486</v>
      </c>
      <c r="J490" s="638">
        <v>194.75431268585962</v>
      </c>
      <c r="K490" s="638">
        <v>93.11693153516218</v>
      </c>
      <c r="L490" s="638">
        <v>20.959510348713863</v>
      </c>
      <c r="M490" s="638">
        <v>16.0424205242672</v>
      </c>
      <c r="N490" s="638">
        <v>339.66749166743699</v>
      </c>
      <c r="O490" s="638">
        <v>74.979276855531097</v>
      </c>
      <c r="P490" s="638">
        <v>16.855130377960872</v>
      </c>
      <c r="Q490" s="638">
        <v>86.128161075077827</v>
      </c>
      <c r="R490" s="638">
        <v>52.546399535003715</v>
      </c>
      <c r="S490" s="638">
        <v>286.02325465722993</v>
      </c>
      <c r="T490" s="638">
        <v>18.638894442296657</v>
      </c>
      <c r="U490" s="638">
        <v>19.67304644127023</v>
      </c>
      <c r="V490" s="638">
        <v>75.093576292523082</v>
      </c>
      <c r="X490" s="638">
        <f t="shared" si="119"/>
        <v>45.4</v>
      </c>
      <c r="Y490" s="638">
        <f t="shared" si="120"/>
        <v>14.99</v>
      </c>
      <c r="Z490" s="638">
        <f t="shared" si="121"/>
        <v>84.88</v>
      </c>
      <c r="AA490" s="638">
        <f t="shared" si="122"/>
        <v>111.73</v>
      </c>
      <c r="AB490" s="638">
        <f t="shared" si="123"/>
        <v>194.75</v>
      </c>
      <c r="AC490" s="638">
        <f t="shared" si="124"/>
        <v>93.12</v>
      </c>
      <c r="AD490" s="638">
        <f t="shared" si="125"/>
        <v>20.96</v>
      </c>
      <c r="AE490" s="638">
        <f t="shared" si="126"/>
        <v>16.04</v>
      </c>
      <c r="AF490" s="638">
        <f t="shared" si="127"/>
        <v>339.67</v>
      </c>
      <c r="AG490" s="638">
        <f t="shared" si="128"/>
        <v>74.98</v>
      </c>
      <c r="AH490" s="638">
        <f t="shared" si="129"/>
        <v>16.86</v>
      </c>
      <c r="AI490" s="638">
        <f t="shared" si="130"/>
        <v>86.13</v>
      </c>
      <c r="AJ490" s="638">
        <f t="shared" si="131"/>
        <v>52.55</v>
      </c>
      <c r="AK490" s="638">
        <f t="shared" si="132"/>
        <v>286.02</v>
      </c>
      <c r="AL490" s="638">
        <f t="shared" si="133"/>
        <v>18.64</v>
      </c>
      <c r="AM490" s="638">
        <f t="shared" si="134"/>
        <v>19.670000000000002</v>
      </c>
      <c r="AN490" s="638">
        <f t="shared" si="135"/>
        <v>75.09</v>
      </c>
    </row>
    <row r="491" spans="1:40" ht="52" x14ac:dyDescent="0.3">
      <c r="A491" s="145">
        <v>785</v>
      </c>
      <c r="B491" s="146" t="s">
        <v>923</v>
      </c>
      <c r="C491" s="280" t="s">
        <v>2995</v>
      </c>
      <c r="D491" s="145" t="s">
        <v>2053</v>
      </c>
      <c r="E491" s="150" t="s">
        <v>1382</v>
      </c>
      <c r="F491" s="638">
        <v>45.370433033896575</v>
      </c>
      <c r="G491" s="638">
        <v>14.994265128875593</v>
      </c>
      <c r="H491" s="638">
        <v>84.880211367634004</v>
      </c>
      <c r="I491" s="638">
        <v>111.73201021784486</v>
      </c>
      <c r="J491" s="638">
        <v>194.39615550657726</v>
      </c>
      <c r="K491" s="638">
        <v>93.11693153516218</v>
      </c>
      <c r="L491" s="638">
        <v>20.959510348713863</v>
      </c>
      <c r="M491" s="638">
        <v>16.0424205242672</v>
      </c>
      <c r="N491" s="638">
        <v>339.52184478522878</v>
      </c>
      <c r="O491" s="638">
        <v>75.407268512366542</v>
      </c>
      <c r="P491" s="638">
        <v>16.855130377960872</v>
      </c>
      <c r="Q491" s="638">
        <v>86.128161075077827</v>
      </c>
      <c r="R491" s="638">
        <v>52.546399535003715</v>
      </c>
      <c r="S491" s="638">
        <v>285.42090300972001</v>
      </c>
      <c r="T491" s="638">
        <v>18.638894442296657</v>
      </c>
      <c r="U491" s="638">
        <v>19.67304644127023</v>
      </c>
      <c r="V491" s="638">
        <v>75.093576292523082</v>
      </c>
      <c r="X491" s="638">
        <f t="shared" si="119"/>
        <v>45.37</v>
      </c>
      <c r="Y491" s="638">
        <f t="shared" si="120"/>
        <v>14.99</v>
      </c>
      <c r="Z491" s="638">
        <f t="shared" si="121"/>
        <v>84.88</v>
      </c>
      <c r="AA491" s="638">
        <f t="shared" si="122"/>
        <v>111.73</v>
      </c>
      <c r="AB491" s="638">
        <f t="shared" si="123"/>
        <v>194.4</v>
      </c>
      <c r="AC491" s="638">
        <f t="shared" si="124"/>
        <v>93.12</v>
      </c>
      <c r="AD491" s="638">
        <f t="shared" si="125"/>
        <v>20.96</v>
      </c>
      <c r="AE491" s="638">
        <f t="shared" si="126"/>
        <v>16.04</v>
      </c>
      <c r="AF491" s="638">
        <f t="shared" si="127"/>
        <v>339.52</v>
      </c>
      <c r="AG491" s="638">
        <f t="shared" si="128"/>
        <v>75.41</v>
      </c>
      <c r="AH491" s="638">
        <f t="shared" si="129"/>
        <v>16.86</v>
      </c>
      <c r="AI491" s="638">
        <f t="shared" si="130"/>
        <v>86.13</v>
      </c>
      <c r="AJ491" s="638">
        <f t="shared" si="131"/>
        <v>52.55</v>
      </c>
      <c r="AK491" s="638">
        <f t="shared" si="132"/>
        <v>285.42</v>
      </c>
      <c r="AL491" s="638">
        <f t="shared" si="133"/>
        <v>18.64</v>
      </c>
      <c r="AM491" s="638">
        <f t="shared" si="134"/>
        <v>19.670000000000002</v>
      </c>
      <c r="AN491" s="638">
        <f t="shared" si="135"/>
        <v>75.09</v>
      </c>
    </row>
    <row r="492" spans="1:40" ht="52" x14ac:dyDescent="0.3">
      <c r="A492" s="145">
        <v>786</v>
      </c>
      <c r="B492" s="146" t="s">
        <v>923</v>
      </c>
      <c r="C492" s="280" t="s">
        <v>2995</v>
      </c>
      <c r="D492" s="145" t="s">
        <v>2054</v>
      </c>
      <c r="E492" s="150" t="s">
        <v>1382</v>
      </c>
      <c r="F492" s="150">
        <v>45.337008928035893</v>
      </c>
      <c r="G492" s="150">
        <v>14.708650247584979</v>
      </c>
      <c r="H492" s="150">
        <v>84.87800962222795</v>
      </c>
      <c r="I492" s="150">
        <v>111.09296920417404</v>
      </c>
      <c r="J492" s="150">
        <v>194.46648947611178</v>
      </c>
      <c r="K492" s="150">
        <v>93.090800660957854</v>
      </c>
      <c r="L492" s="150">
        <v>19.692935290566261</v>
      </c>
      <c r="M492" s="150">
        <v>15.548751658796863</v>
      </c>
      <c r="N492" s="150">
        <v>338.74918684570059</v>
      </c>
      <c r="O492" s="150">
        <v>75.447462912687953</v>
      </c>
      <c r="P492" s="150">
        <v>16.56128018181974</v>
      </c>
      <c r="Q492" s="150">
        <v>86.04221549542639</v>
      </c>
      <c r="R492" s="150">
        <v>52.503750918636975</v>
      </c>
      <c r="S492" s="150">
        <v>285.85656111991693</v>
      </c>
      <c r="T492" s="150">
        <v>18.435116925601534</v>
      </c>
      <c r="U492" s="150">
        <v>19.671742744188379</v>
      </c>
      <c r="V492" s="150">
        <v>75.093576292523082</v>
      </c>
      <c r="X492" s="150">
        <f t="shared" si="119"/>
        <v>45.34</v>
      </c>
      <c r="Y492" s="150">
        <f t="shared" si="120"/>
        <v>14.71</v>
      </c>
      <c r="Z492" s="150">
        <f t="shared" si="121"/>
        <v>84.88</v>
      </c>
      <c r="AA492" s="150">
        <f t="shared" si="122"/>
        <v>111.09</v>
      </c>
      <c r="AB492" s="150">
        <f t="shared" si="123"/>
        <v>194.47</v>
      </c>
      <c r="AC492" s="150">
        <f t="shared" si="124"/>
        <v>93.09</v>
      </c>
      <c r="AD492" s="150">
        <f t="shared" si="125"/>
        <v>19.690000000000001</v>
      </c>
      <c r="AE492" s="150">
        <f t="shared" si="126"/>
        <v>15.55</v>
      </c>
      <c r="AF492" s="150">
        <f t="shared" si="127"/>
        <v>338.75</v>
      </c>
      <c r="AG492" s="150">
        <f t="shared" si="128"/>
        <v>75.45</v>
      </c>
      <c r="AH492" s="150">
        <f t="shared" si="129"/>
        <v>16.559999999999999</v>
      </c>
      <c r="AI492" s="150">
        <f t="shared" si="130"/>
        <v>86.04</v>
      </c>
      <c r="AJ492" s="150">
        <f t="shared" si="131"/>
        <v>52.5</v>
      </c>
      <c r="AK492" s="150">
        <f t="shared" si="132"/>
        <v>285.86</v>
      </c>
      <c r="AL492" s="150">
        <f t="shared" si="133"/>
        <v>18.440000000000001</v>
      </c>
      <c r="AM492" s="150">
        <f t="shared" si="134"/>
        <v>19.670000000000002</v>
      </c>
      <c r="AN492" s="150">
        <f t="shared" si="135"/>
        <v>75.09</v>
      </c>
    </row>
    <row r="493" spans="1:40" ht="52" x14ac:dyDescent="0.3">
      <c r="A493" s="634">
        <v>787</v>
      </c>
      <c r="B493" s="635" t="s">
        <v>923</v>
      </c>
      <c r="C493" s="857" t="s">
        <v>2995</v>
      </c>
      <c r="D493" s="634" t="s">
        <v>2055</v>
      </c>
      <c r="E493" s="638" t="s">
        <v>1382</v>
      </c>
      <c r="F493" s="638">
        <v>1.2627649973138433</v>
      </c>
      <c r="G493" s="638">
        <v>1.5832872071903541</v>
      </c>
      <c r="H493" s="638">
        <v>31.052720337022297</v>
      </c>
      <c r="I493" s="638">
        <v>5.4299169237339413</v>
      </c>
      <c r="J493" s="638">
        <v>0.8960426682109327</v>
      </c>
      <c r="K493" s="638">
        <v>2.18306791597356</v>
      </c>
      <c r="L493" s="638">
        <v>3.6965721346031248</v>
      </c>
      <c r="M493" s="638">
        <v>2.1121423714997354</v>
      </c>
      <c r="N493" s="638">
        <v>1.5072132552794277</v>
      </c>
      <c r="O493" s="638">
        <v>1.7466834404466078</v>
      </c>
      <c r="P493" s="638">
        <v>0.29385019614113167</v>
      </c>
      <c r="Q493" s="638">
        <v>5.1193157592507088</v>
      </c>
      <c r="R493" s="638">
        <v>13.578945216660708</v>
      </c>
      <c r="S493" s="638">
        <v>4.289486686045727</v>
      </c>
      <c r="T493" s="638">
        <v>2.1667308584223237</v>
      </c>
      <c r="U493" s="638">
        <v>1.3026294481321688E-2</v>
      </c>
      <c r="V493" s="638">
        <v>8.8374705675947638</v>
      </c>
      <c r="X493" s="638">
        <f t="shared" si="119"/>
        <v>1.26</v>
      </c>
      <c r="Y493" s="638">
        <f t="shared" si="120"/>
        <v>1.58</v>
      </c>
      <c r="Z493" s="638">
        <f t="shared" si="121"/>
        <v>31.05</v>
      </c>
      <c r="AA493" s="638">
        <f t="shared" si="122"/>
        <v>5.43</v>
      </c>
      <c r="AB493" s="638">
        <f t="shared" si="123"/>
        <v>0.9</v>
      </c>
      <c r="AC493" s="638">
        <f t="shared" si="124"/>
        <v>2.1800000000000002</v>
      </c>
      <c r="AD493" s="638">
        <f t="shared" si="125"/>
        <v>3.7</v>
      </c>
      <c r="AE493" s="638">
        <f t="shared" si="126"/>
        <v>2.11</v>
      </c>
      <c r="AF493" s="638">
        <f t="shared" si="127"/>
        <v>1.51</v>
      </c>
      <c r="AG493" s="638">
        <f t="shared" si="128"/>
        <v>1.75</v>
      </c>
      <c r="AH493" s="638">
        <f t="shared" si="129"/>
        <v>0.28999999999999998</v>
      </c>
      <c r="AI493" s="638">
        <f t="shared" si="130"/>
        <v>5.12</v>
      </c>
      <c r="AJ493" s="638">
        <f t="shared" si="131"/>
        <v>13.58</v>
      </c>
      <c r="AK493" s="638">
        <f t="shared" si="132"/>
        <v>4.29</v>
      </c>
      <c r="AL493" s="638">
        <f t="shared" si="133"/>
        <v>2.17</v>
      </c>
      <c r="AM493" s="638">
        <f t="shared" si="134"/>
        <v>0.01</v>
      </c>
      <c r="AN493" s="638">
        <f t="shared" si="135"/>
        <v>8.84</v>
      </c>
    </row>
    <row r="494" spans="1:40" ht="52" x14ac:dyDescent="0.3">
      <c r="A494" s="145">
        <v>788</v>
      </c>
      <c r="B494" s="146" t="s">
        <v>923</v>
      </c>
      <c r="C494" s="280" t="s">
        <v>2995</v>
      </c>
      <c r="D494" s="145" t="s">
        <v>2056</v>
      </c>
      <c r="E494" s="150" t="s">
        <v>1382</v>
      </c>
      <c r="F494" s="150">
        <v>45.391447836838324</v>
      </c>
      <c r="G494" s="150">
        <v>14.993719373423447</v>
      </c>
      <c r="H494" s="150">
        <v>84.880211367634004</v>
      </c>
      <c r="I494" s="150">
        <v>111.72882957945002</v>
      </c>
      <c r="J494" s="150">
        <v>194.75431268585962</v>
      </c>
      <c r="K494" s="150">
        <v>93.115701198726157</v>
      </c>
      <c r="L494" s="150">
        <v>20.959510348713863</v>
      </c>
      <c r="M494" s="150">
        <v>16.0424205242672</v>
      </c>
      <c r="N494" s="150">
        <v>339.65892795437713</v>
      </c>
      <c r="O494" s="150">
        <v>74.979276855531097</v>
      </c>
      <c r="P494" s="150">
        <v>16.855130377960872</v>
      </c>
      <c r="Q494" s="150">
        <v>86.118876293785988</v>
      </c>
      <c r="R494" s="150">
        <v>52.541737026907292</v>
      </c>
      <c r="S494" s="150">
        <v>285.97794735183112</v>
      </c>
      <c r="T494" s="150">
        <v>18.638894442296657</v>
      </c>
      <c r="U494" s="150">
        <v>19.67304644127023</v>
      </c>
      <c r="V494" s="150">
        <v>75.093576292523082</v>
      </c>
      <c r="X494" s="150">
        <f t="shared" si="119"/>
        <v>45.39</v>
      </c>
      <c r="Y494" s="150">
        <f t="shared" si="120"/>
        <v>14.99</v>
      </c>
      <c r="Z494" s="150">
        <f t="shared" si="121"/>
        <v>84.88</v>
      </c>
      <c r="AA494" s="150">
        <f t="shared" si="122"/>
        <v>111.73</v>
      </c>
      <c r="AB494" s="150">
        <f t="shared" si="123"/>
        <v>194.75</v>
      </c>
      <c r="AC494" s="150">
        <f t="shared" si="124"/>
        <v>93.12</v>
      </c>
      <c r="AD494" s="150">
        <f t="shared" si="125"/>
        <v>20.96</v>
      </c>
      <c r="AE494" s="150">
        <f t="shared" si="126"/>
        <v>16.04</v>
      </c>
      <c r="AF494" s="150">
        <f t="shared" si="127"/>
        <v>339.66</v>
      </c>
      <c r="AG494" s="150">
        <f t="shared" si="128"/>
        <v>74.98</v>
      </c>
      <c r="AH494" s="150">
        <f t="shared" si="129"/>
        <v>16.86</v>
      </c>
      <c r="AI494" s="150">
        <f t="shared" si="130"/>
        <v>86.12</v>
      </c>
      <c r="AJ494" s="150">
        <f t="shared" si="131"/>
        <v>52.54</v>
      </c>
      <c r="AK494" s="150">
        <f t="shared" si="132"/>
        <v>285.98</v>
      </c>
      <c r="AL494" s="150">
        <f t="shared" si="133"/>
        <v>18.64</v>
      </c>
      <c r="AM494" s="150">
        <f t="shared" si="134"/>
        <v>19.670000000000002</v>
      </c>
      <c r="AN494" s="150">
        <f t="shared" si="135"/>
        <v>75.09</v>
      </c>
    </row>
    <row r="495" spans="1:40" ht="52" x14ac:dyDescent="0.3">
      <c r="A495" s="634">
        <v>789</v>
      </c>
      <c r="B495" s="635" t="s">
        <v>923</v>
      </c>
      <c r="C495" s="857" t="s">
        <v>2995</v>
      </c>
      <c r="D495" s="634" t="s">
        <v>2057</v>
      </c>
      <c r="E495" s="638" t="s">
        <v>1382</v>
      </c>
      <c r="F495" s="638">
        <v>45.363449029369221</v>
      </c>
      <c r="G495" s="638">
        <v>14.993719373423447</v>
      </c>
      <c r="H495" s="638">
        <v>84.880211367634004</v>
      </c>
      <c r="I495" s="638">
        <v>111.72882957945002</v>
      </c>
      <c r="J495" s="638">
        <v>194.39615550657726</v>
      </c>
      <c r="K495" s="638">
        <v>93.115701198726157</v>
      </c>
      <c r="L495" s="638">
        <v>20.959510348713863</v>
      </c>
      <c r="M495" s="638">
        <v>16.0424205242672</v>
      </c>
      <c r="N495" s="638">
        <v>339.51328107216892</v>
      </c>
      <c r="O495" s="638">
        <v>75.407268512366542</v>
      </c>
      <c r="P495" s="638">
        <v>16.855130377960872</v>
      </c>
      <c r="Q495" s="638">
        <v>86.118876293785988</v>
      </c>
      <c r="R495" s="638">
        <v>52.541737026907292</v>
      </c>
      <c r="S495" s="638">
        <v>285.3755957043212</v>
      </c>
      <c r="T495" s="638">
        <v>18.638894442296657</v>
      </c>
      <c r="U495" s="638">
        <v>19.67304644127023</v>
      </c>
      <c r="V495" s="638">
        <v>75.093576292523082</v>
      </c>
      <c r="X495" s="638">
        <f t="shared" si="119"/>
        <v>45.36</v>
      </c>
      <c r="Y495" s="638">
        <f t="shared" si="120"/>
        <v>14.99</v>
      </c>
      <c r="Z495" s="638">
        <f t="shared" si="121"/>
        <v>84.88</v>
      </c>
      <c r="AA495" s="638">
        <f t="shared" si="122"/>
        <v>111.73</v>
      </c>
      <c r="AB495" s="638">
        <f t="shared" si="123"/>
        <v>194.4</v>
      </c>
      <c r="AC495" s="638">
        <f t="shared" si="124"/>
        <v>93.12</v>
      </c>
      <c r="AD495" s="638">
        <f t="shared" si="125"/>
        <v>20.96</v>
      </c>
      <c r="AE495" s="638">
        <f t="shared" si="126"/>
        <v>16.04</v>
      </c>
      <c r="AF495" s="638">
        <f t="shared" si="127"/>
        <v>339.51</v>
      </c>
      <c r="AG495" s="638">
        <f t="shared" si="128"/>
        <v>75.41</v>
      </c>
      <c r="AH495" s="638">
        <f t="shared" si="129"/>
        <v>16.86</v>
      </c>
      <c r="AI495" s="638">
        <f t="shared" si="130"/>
        <v>86.12</v>
      </c>
      <c r="AJ495" s="638">
        <f t="shared" si="131"/>
        <v>52.54</v>
      </c>
      <c r="AK495" s="638">
        <f t="shared" si="132"/>
        <v>285.38</v>
      </c>
      <c r="AL495" s="638">
        <f t="shared" si="133"/>
        <v>18.64</v>
      </c>
      <c r="AM495" s="638">
        <f t="shared" si="134"/>
        <v>19.670000000000002</v>
      </c>
      <c r="AN495" s="638">
        <f t="shared" si="135"/>
        <v>75.09</v>
      </c>
    </row>
    <row r="496" spans="1:40" ht="52" x14ac:dyDescent="0.3">
      <c r="A496" s="145">
        <v>790</v>
      </c>
      <c r="B496" s="146" t="s">
        <v>923</v>
      </c>
      <c r="C496" s="280" t="s">
        <v>2995</v>
      </c>
      <c r="D496" s="145" t="s">
        <v>2058</v>
      </c>
      <c r="E496" s="150" t="s">
        <v>1382</v>
      </c>
      <c r="F496" s="150">
        <v>45.370433033896575</v>
      </c>
      <c r="G496" s="150">
        <v>14.994265128875593</v>
      </c>
      <c r="H496" s="150">
        <v>84.880211367634004</v>
      </c>
      <c r="I496" s="150">
        <v>111.73201021784486</v>
      </c>
      <c r="J496" s="150">
        <v>194.3960841771559</v>
      </c>
      <c r="K496" s="150">
        <v>93.11693153516218</v>
      </c>
      <c r="L496" s="150">
        <v>20.959510348713863</v>
      </c>
      <c r="M496" s="150">
        <v>16.0424205242672</v>
      </c>
      <c r="N496" s="150">
        <v>339.51585272917384</v>
      </c>
      <c r="O496" s="150">
        <v>74.880388863883667</v>
      </c>
      <c r="P496" s="150">
        <v>16.855130377960872</v>
      </c>
      <c r="Q496" s="150">
        <v>86.128161075077827</v>
      </c>
      <c r="R496" s="150">
        <v>52.546399535003715</v>
      </c>
      <c r="S496" s="150">
        <v>285.42090300972001</v>
      </c>
      <c r="T496" s="150">
        <v>18.638894442296657</v>
      </c>
      <c r="U496" s="150">
        <v>19.67304644127023</v>
      </c>
      <c r="V496" s="150">
        <v>75.093576292523082</v>
      </c>
      <c r="X496" s="150">
        <f t="shared" si="119"/>
        <v>45.37</v>
      </c>
      <c r="Y496" s="150">
        <f t="shared" si="120"/>
        <v>14.99</v>
      </c>
      <c r="Z496" s="150">
        <f t="shared" si="121"/>
        <v>84.88</v>
      </c>
      <c r="AA496" s="150">
        <f t="shared" si="122"/>
        <v>111.73</v>
      </c>
      <c r="AB496" s="150">
        <f t="shared" si="123"/>
        <v>194.4</v>
      </c>
      <c r="AC496" s="150">
        <f t="shared" si="124"/>
        <v>93.12</v>
      </c>
      <c r="AD496" s="150">
        <f t="shared" si="125"/>
        <v>20.96</v>
      </c>
      <c r="AE496" s="150">
        <f t="shared" si="126"/>
        <v>16.04</v>
      </c>
      <c r="AF496" s="150">
        <f t="shared" si="127"/>
        <v>339.52</v>
      </c>
      <c r="AG496" s="150">
        <f t="shared" si="128"/>
        <v>74.88</v>
      </c>
      <c r="AH496" s="150">
        <f t="shared" si="129"/>
        <v>16.86</v>
      </c>
      <c r="AI496" s="150">
        <f t="shared" si="130"/>
        <v>86.13</v>
      </c>
      <c r="AJ496" s="150">
        <f t="shared" si="131"/>
        <v>52.55</v>
      </c>
      <c r="AK496" s="150">
        <f t="shared" si="132"/>
        <v>285.42</v>
      </c>
      <c r="AL496" s="150">
        <f t="shared" si="133"/>
        <v>18.64</v>
      </c>
      <c r="AM496" s="150">
        <f t="shared" si="134"/>
        <v>19.670000000000002</v>
      </c>
      <c r="AN496" s="150">
        <f t="shared" si="135"/>
        <v>75.09</v>
      </c>
    </row>
    <row r="497" spans="1:40" ht="52" x14ac:dyDescent="0.3">
      <c r="A497" s="634">
        <v>791</v>
      </c>
      <c r="B497" s="635" t="s">
        <v>923</v>
      </c>
      <c r="C497" s="280" t="s">
        <v>2995</v>
      </c>
      <c r="D497" s="145" t="s">
        <v>2060</v>
      </c>
      <c r="E497" s="150" t="s">
        <v>1382</v>
      </c>
      <c r="F497" s="638">
        <v>45.330024923508539</v>
      </c>
      <c r="G497" s="638">
        <v>14.708104492132833</v>
      </c>
      <c r="H497" s="638">
        <v>84.87800962222795</v>
      </c>
      <c r="I497" s="638">
        <v>111.0897885657792</v>
      </c>
      <c r="J497" s="638">
        <v>194.46648947611178</v>
      </c>
      <c r="K497" s="638">
        <v>93.08957032452183</v>
      </c>
      <c r="L497" s="638">
        <v>19.692935290566261</v>
      </c>
      <c r="M497" s="638">
        <v>15.548751658796863</v>
      </c>
      <c r="N497" s="638">
        <v>338.74062313264074</v>
      </c>
      <c r="O497" s="638">
        <v>75.447462912687953</v>
      </c>
      <c r="P497" s="638">
        <v>16.56128018181974</v>
      </c>
      <c r="Q497" s="638">
        <v>86.032930714134551</v>
      </c>
      <c r="R497" s="638">
        <v>52.499088410540551</v>
      </c>
      <c r="S497" s="638">
        <v>285.81125381451812</v>
      </c>
      <c r="T497" s="638">
        <v>18.435116925601534</v>
      </c>
      <c r="U497" s="638">
        <v>19.671742744188379</v>
      </c>
      <c r="V497" s="638">
        <v>75.093576292523082</v>
      </c>
      <c r="X497" s="638">
        <f t="shared" si="119"/>
        <v>45.33</v>
      </c>
      <c r="Y497" s="638">
        <f t="shared" si="120"/>
        <v>14.71</v>
      </c>
      <c r="Z497" s="638">
        <f t="shared" si="121"/>
        <v>84.88</v>
      </c>
      <c r="AA497" s="638">
        <f t="shared" si="122"/>
        <v>111.09</v>
      </c>
      <c r="AB497" s="638">
        <f t="shared" si="123"/>
        <v>194.47</v>
      </c>
      <c r="AC497" s="638">
        <f t="shared" si="124"/>
        <v>93.09</v>
      </c>
      <c r="AD497" s="638">
        <f t="shared" si="125"/>
        <v>19.690000000000001</v>
      </c>
      <c r="AE497" s="638">
        <f t="shared" si="126"/>
        <v>15.55</v>
      </c>
      <c r="AF497" s="638">
        <f t="shared" si="127"/>
        <v>338.74</v>
      </c>
      <c r="AG497" s="638">
        <f t="shared" si="128"/>
        <v>75.45</v>
      </c>
      <c r="AH497" s="638">
        <f t="shared" si="129"/>
        <v>16.559999999999999</v>
      </c>
      <c r="AI497" s="638">
        <f t="shared" si="130"/>
        <v>86.03</v>
      </c>
      <c r="AJ497" s="638">
        <f t="shared" si="131"/>
        <v>52.5</v>
      </c>
      <c r="AK497" s="638">
        <f t="shared" si="132"/>
        <v>285.81</v>
      </c>
      <c r="AL497" s="638">
        <f t="shared" si="133"/>
        <v>18.440000000000001</v>
      </c>
      <c r="AM497" s="638">
        <f t="shared" si="134"/>
        <v>19.670000000000002</v>
      </c>
      <c r="AN497" s="638">
        <f t="shared" si="135"/>
        <v>75.09</v>
      </c>
    </row>
    <row r="498" spans="1:40" ht="52" x14ac:dyDescent="0.3">
      <c r="A498" s="145">
        <v>792</v>
      </c>
      <c r="B498" s="146" t="s">
        <v>923</v>
      </c>
      <c r="C498" s="280" t="s">
        <v>2995</v>
      </c>
      <c r="D498" s="145" t="s">
        <v>2061</v>
      </c>
      <c r="E498" s="150" t="s">
        <v>1382</v>
      </c>
      <c r="F498" s="150">
        <v>45.337008928035893</v>
      </c>
      <c r="G498" s="150">
        <v>14.708650247584979</v>
      </c>
      <c r="H498" s="150">
        <v>84.87800962222795</v>
      </c>
      <c r="I498" s="150">
        <v>111.09296920417404</v>
      </c>
      <c r="J498" s="150">
        <v>194.46641814669042</v>
      </c>
      <c r="K498" s="150">
        <v>93.090800660957854</v>
      </c>
      <c r="L498" s="150">
        <v>19.692935290566261</v>
      </c>
      <c r="M498" s="150">
        <v>15.548751658796863</v>
      </c>
      <c r="N498" s="150">
        <v>338.74319478964566</v>
      </c>
      <c r="O498" s="150">
        <v>74.920583264205078</v>
      </c>
      <c r="P498" s="150">
        <v>16.56128018181974</v>
      </c>
      <c r="Q498" s="150">
        <v>86.04221549542639</v>
      </c>
      <c r="R498" s="150">
        <v>52.503750918636975</v>
      </c>
      <c r="S498" s="150">
        <v>285.85656111991693</v>
      </c>
      <c r="T498" s="150">
        <v>18.435116925601534</v>
      </c>
      <c r="U498" s="150">
        <v>19.671742744188379</v>
      </c>
      <c r="V498" s="150">
        <v>75.093576292523082</v>
      </c>
      <c r="X498" s="150">
        <f t="shared" si="119"/>
        <v>45.34</v>
      </c>
      <c r="Y498" s="150">
        <f t="shared" si="120"/>
        <v>14.71</v>
      </c>
      <c r="Z498" s="150">
        <f t="shared" si="121"/>
        <v>84.88</v>
      </c>
      <c r="AA498" s="150">
        <f t="shared" si="122"/>
        <v>111.09</v>
      </c>
      <c r="AB498" s="150">
        <f t="shared" si="123"/>
        <v>194.47</v>
      </c>
      <c r="AC498" s="150">
        <f t="shared" si="124"/>
        <v>93.09</v>
      </c>
      <c r="AD498" s="150">
        <f t="shared" si="125"/>
        <v>19.690000000000001</v>
      </c>
      <c r="AE498" s="150">
        <f t="shared" si="126"/>
        <v>15.55</v>
      </c>
      <c r="AF498" s="150">
        <f t="shared" si="127"/>
        <v>338.74</v>
      </c>
      <c r="AG498" s="150">
        <f t="shared" si="128"/>
        <v>74.92</v>
      </c>
      <c r="AH498" s="150">
        <f t="shared" si="129"/>
        <v>16.559999999999999</v>
      </c>
      <c r="AI498" s="150">
        <f t="shared" si="130"/>
        <v>86.04</v>
      </c>
      <c r="AJ498" s="150">
        <f t="shared" si="131"/>
        <v>52.5</v>
      </c>
      <c r="AK498" s="150">
        <f t="shared" si="132"/>
        <v>285.86</v>
      </c>
      <c r="AL498" s="150">
        <f t="shared" si="133"/>
        <v>18.440000000000001</v>
      </c>
      <c r="AM498" s="150">
        <f t="shared" si="134"/>
        <v>19.670000000000002</v>
      </c>
      <c r="AN498" s="150">
        <f t="shared" si="135"/>
        <v>75.09</v>
      </c>
    </row>
    <row r="499" spans="1:40" ht="52" x14ac:dyDescent="0.3">
      <c r="A499" s="634">
        <v>793</v>
      </c>
      <c r="B499" s="635" t="s">
        <v>923</v>
      </c>
      <c r="C499" s="857" t="s">
        <v>2995</v>
      </c>
      <c r="D499" s="634" t="s">
        <v>2062</v>
      </c>
      <c r="E499" s="150" t="s">
        <v>1382</v>
      </c>
      <c r="F499" s="638">
        <v>45.309010120566789</v>
      </c>
      <c r="G499" s="638">
        <v>14.708650247584979</v>
      </c>
      <c r="H499" s="638">
        <v>84.87800962222795</v>
      </c>
      <c r="I499" s="638">
        <v>111.09296920417404</v>
      </c>
      <c r="J499" s="638">
        <v>194.10826096740806</v>
      </c>
      <c r="K499" s="638">
        <v>93.090800660957854</v>
      </c>
      <c r="L499" s="638">
        <v>19.692935290566261</v>
      </c>
      <c r="M499" s="638">
        <v>15.548751658796863</v>
      </c>
      <c r="N499" s="638">
        <v>338.59754790743744</v>
      </c>
      <c r="O499" s="638">
        <v>75.348574921040523</v>
      </c>
      <c r="P499" s="638">
        <v>16.56128018181974</v>
      </c>
      <c r="Q499" s="638">
        <v>86.04221549542639</v>
      </c>
      <c r="R499" s="638">
        <v>52.503750918636975</v>
      </c>
      <c r="S499" s="638">
        <v>285.25420947240701</v>
      </c>
      <c r="T499" s="638">
        <v>18.435116925601534</v>
      </c>
      <c r="U499" s="638">
        <v>19.671742744188379</v>
      </c>
      <c r="V499" s="638">
        <v>75.093576292523082</v>
      </c>
      <c r="X499" s="638">
        <f t="shared" si="119"/>
        <v>45.31</v>
      </c>
      <c r="Y499" s="638">
        <f t="shared" si="120"/>
        <v>14.71</v>
      </c>
      <c r="Z499" s="638">
        <f t="shared" si="121"/>
        <v>84.88</v>
      </c>
      <c r="AA499" s="638">
        <f t="shared" si="122"/>
        <v>111.09</v>
      </c>
      <c r="AB499" s="638">
        <f t="shared" si="123"/>
        <v>194.11</v>
      </c>
      <c r="AC499" s="638">
        <f t="shared" si="124"/>
        <v>93.09</v>
      </c>
      <c r="AD499" s="638">
        <f t="shared" si="125"/>
        <v>19.690000000000001</v>
      </c>
      <c r="AE499" s="638">
        <f t="shared" si="126"/>
        <v>15.55</v>
      </c>
      <c r="AF499" s="638">
        <f t="shared" si="127"/>
        <v>338.6</v>
      </c>
      <c r="AG499" s="638">
        <f t="shared" si="128"/>
        <v>75.349999999999994</v>
      </c>
      <c r="AH499" s="638">
        <f t="shared" si="129"/>
        <v>16.559999999999999</v>
      </c>
      <c r="AI499" s="638">
        <f t="shared" si="130"/>
        <v>86.04</v>
      </c>
      <c r="AJ499" s="638">
        <f t="shared" si="131"/>
        <v>52.5</v>
      </c>
      <c r="AK499" s="638">
        <f t="shared" si="132"/>
        <v>285.25</v>
      </c>
      <c r="AL499" s="638">
        <f t="shared" si="133"/>
        <v>18.440000000000001</v>
      </c>
      <c r="AM499" s="638">
        <f t="shared" si="134"/>
        <v>19.670000000000002</v>
      </c>
      <c r="AN499" s="638">
        <f t="shared" si="135"/>
        <v>75.09</v>
      </c>
    </row>
    <row r="500" spans="1:40" ht="52" x14ac:dyDescent="0.3">
      <c r="A500" s="634">
        <v>794</v>
      </c>
      <c r="B500" s="635" t="s">
        <v>923</v>
      </c>
      <c r="C500" s="857" t="s">
        <v>2995</v>
      </c>
      <c r="D500" s="634" t="s">
        <v>2063</v>
      </c>
      <c r="E500" s="638" t="s">
        <v>1382</v>
      </c>
      <c r="F500" s="638">
        <v>1.2627649973138433</v>
      </c>
      <c r="G500" s="638">
        <v>1.5832872071903541</v>
      </c>
      <c r="H500" s="638">
        <v>31.052720337022297</v>
      </c>
      <c r="I500" s="638">
        <v>5.4299169237339413</v>
      </c>
      <c r="J500" s="638">
        <v>0.89597133878958435</v>
      </c>
      <c r="K500" s="638">
        <v>2.18306791597356</v>
      </c>
      <c r="L500" s="638">
        <v>3.6965721346031248</v>
      </c>
      <c r="M500" s="638">
        <v>2.1121423714997354</v>
      </c>
      <c r="N500" s="638">
        <v>1.5012211992244995</v>
      </c>
      <c r="O500" s="638">
        <v>1.2198037919637383</v>
      </c>
      <c r="P500" s="638">
        <v>0.29385019614113167</v>
      </c>
      <c r="Q500" s="638">
        <v>5.1193157592507088</v>
      </c>
      <c r="R500" s="638">
        <v>13.578945216660708</v>
      </c>
      <c r="S500" s="638">
        <v>4.289486686045727</v>
      </c>
      <c r="T500" s="638">
        <v>2.1667308584223237</v>
      </c>
      <c r="U500" s="638">
        <v>1.3026294481321688E-2</v>
      </c>
      <c r="V500" s="638">
        <v>8.8374705675947638</v>
      </c>
      <c r="X500" s="638">
        <f t="shared" si="119"/>
        <v>1.26</v>
      </c>
      <c r="Y500" s="638">
        <f t="shared" si="120"/>
        <v>1.58</v>
      </c>
      <c r="Z500" s="638">
        <f t="shared" si="121"/>
        <v>31.05</v>
      </c>
      <c r="AA500" s="638">
        <f t="shared" si="122"/>
        <v>5.43</v>
      </c>
      <c r="AB500" s="638">
        <f t="shared" si="123"/>
        <v>0.9</v>
      </c>
      <c r="AC500" s="638">
        <f t="shared" si="124"/>
        <v>2.1800000000000002</v>
      </c>
      <c r="AD500" s="638">
        <f t="shared" si="125"/>
        <v>3.7</v>
      </c>
      <c r="AE500" s="638">
        <f t="shared" si="126"/>
        <v>2.11</v>
      </c>
      <c r="AF500" s="638">
        <f t="shared" si="127"/>
        <v>1.5</v>
      </c>
      <c r="AG500" s="638">
        <f t="shared" si="128"/>
        <v>1.22</v>
      </c>
      <c r="AH500" s="638">
        <f t="shared" si="129"/>
        <v>0.28999999999999998</v>
      </c>
      <c r="AI500" s="638">
        <f t="shared" si="130"/>
        <v>5.12</v>
      </c>
      <c r="AJ500" s="638">
        <f t="shared" si="131"/>
        <v>13.58</v>
      </c>
      <c r="AK500" s="638">
        <f t="shared" si="132"/>
        <v>4.29</v>
      </c>
      <c r="AL500" s="638">
        <f t="shared" si="133"/>
        <v>2.17</v>
      </c>
      <c r="AM500" s="638">
        <f t="shared" si="134"/>
        <v>0.01</v>
      </c>
      <c r="AN500" s="638">
        <f t="shared" si="135"/>
        <v>8.84</v>
      </c>
    </row>
    <row r="501" spans="1:40" ht="52" x14ac:dyDescent="0.3">
      <c r="A501" s="634">
        <v>795</v>
      </c>
      <c r="B501" s="635" t="s">
        <v>923</v>
      </c>
      <c r="C501" s="857" t="s">
        <v>2995</v>
      </c>
      <c r="D501" s="634" t="s">
        <v>2106</v>
      </c>
      <c r="E501" s="150" t="s">
        <v>1382</v>
      </c>
      <c r="F501" s="638">
        <v>1.2347661898447426</v>
      </c>
      <c r="G501" s="638">
        <v>1.5832872071903541</v>
      </c>
      <c r="H501" s="638">
        <v>31.052720337022297</v>
      </c>
      <c r="I501" s="638">
        <v>5.4299169237339413</v>
      </c>
      <c r="J501" s="638">
        <v>0.53781415950722078</v>
      </c>
      <c r="K501" s="638">
        <v>2.18306791597356</v>
      </c>
      <c r="L501" s="638">
        <v>3.6965721346031248</v>
      </c>
      <c r="M501" s="638">
        <v>2.1121423714997354</v>
      </c>
      <c r="N501" s="638">
        <v>1.3555743170163075</v>
      </c>
      <c r="O501" s="638">
        <v>1.6477954487991777</v>
      </c>
      <c r="P501" s="638">
        <v>0.29385019614113167</v>
      </c>
      <c r="Q501" s="638">
        <v>5.1193157592507088</v>
      </c>
      <c r="R501" s="638">
        <v>13.578945216660708</v>
      </c>
      <c r="S501" s="638">
        <v>3.6871350385357848</v>
      </c>
      <c r="T501" s="638">
        <v>2.1667308584223237</v>
      </c>
      <c r="U501" s="638">
        <v>1.3026294481321688E-2</v>
      </c>
      <c r="V501" s="638">
        <v>8.8374705675947638</v>
      </c>
      <c r="X501" s="638">
        <f t="shared" si="119"/>
        <v>1.23</v>
      </c>
      <c r="Y501" s="638">
        <f t="shared" si="120"/>
        <v>1.58</v>
      </c>
      <c r="Z501" s="638">
        <f t="shared" si="121"/>
        <v>31.05</v>
      </c>
      <c r="AA501" s="638">
        <f t="shared" si="122"/>
        <v>5.43</v>
      </c>
      <c r="AB501" s="638">
        <f t="shared" si="123"/>
        <v>0.54</v>
      </c>
      <c r="AC501" s="638">
        <f t="shared" si="124"/>
        <v>2.1800000000000002</v>
      </c>
      <c r="AD501" s="638">
        <f t="shared" si="125"/>
        <v>3.7</v>
      </c>
      <c r="AE501" s="638">
        <f t="shared" si="126"/>
        <v>2.11</v>
      </c>
      <c r="AF501" s="638">
        <f t="shared" si="127"/>
        <v>1.36</v>
      </c>
      <c r="AG501" s="638">
        <f t="shared" si="128"/>
        <v>1.65</v>
      </c>
      <c r="AH501" s="638">
        <f t="shared" si="129"/>
        <v>0.28999999999999998</v>
      </c>
      <c r="AI501" s="638">
        <f t="shared" si="130"/>
        <v>5.12</v>
      </c>
      <c r="AJ501" s="638">
        <f t="shared" si="131"/>
        <v>13.58</v>
      </c>
      <c r="AK501" s="638">
        <f t="shared" si="132"/>
        <v>3.69</v>
      </c>
      <c r="AL501" s="638">
        <f t="shared" si="133"/>
        <v>2.17</v>
      </c>
      <c r="AM501" s="638">
        <f t="shared" si="134"/>
        <v>0.01</v>
      </c>
      <c r="AN501" s="638">
        <f t="shared" si="135"/>
        <v>8.84</v>
      </c>
    </row>
    <row r="502" spans="1:40" ht="52" x14ac:dyDescent="0.3">
      <c r="A502" s="634">
        <v>796</v>
      </c>
      <c r="B502" s="635" t="s">
        <v>923</v>
      </c>
      <c r="C502" s="857" t="s">
        <v>2995</v>
      </c>
      <c r="D502" s="634" t="s">
        <v>2064</v>
      </c>
      <c r="E502" s="638" t="s">
        <v>1382</v>
      </c>
      <c r="F502" s="638">
        <v>1.2013420839840614</v>
      </c>
      <c r="G502" s="638">
        <v>1.2976723258997396</v>
      </c>
      <c r="H502" s="638">
        <v>31.050518591616246</v>
      </c>
      <c r="I502" s="638">
        <v>4.7908759100631215</v>
      </c>
      <c r="J502" s="638">
        <v>0.60814812904172588</v>
      </c>
      <c r="K502" s="638">
        <v>2.1569370417692313</v>
      </c>
      <c r="L502" s="638">
        <v>2.4299970764555212</v>
      </c>
      <c r="M502" s="638">
        <v>1.6184735060293989</v>
      </c>
      <c r="N502" s="638">
        <v>0.58291637748807179</v>
      </c>
      <c r="O502" s="638">
        <v>1.6879898491205871</v>
      </c>
      <c r="P502" s="638">
        <v>0</v>
      </c>
      <c r="Q502" s="638">
        <v>5.0333701795992738</v>
      </c>
      <c r="R502" s="638">
        <v>13.536296600293968</v>
      </c>
      <c r="S502" s="638">
        <v>4.1227931487327094</v>
      </c>
      <c r="T502" s="638">
        <v>1.9629533417272023</v>
      </c>
      <c r="U502" s="638">
        <v>1.1722597399469547E-2</v>
      </c>
      <c r="V502" s="638">
        <v>8.8374705675947638</v>
      </c>
      <c r="X502" s="638">
        <f t="shared" si="119"/>
        <v>1.2</v>
      </c>
      <c r="Y502" s="638">
        <f t="shared" si="120"/>
        <v>1.3</v>
      </c>
      <c r="Z502" s="638">
        <f t="shared" si="121"/>
        <v>31.05</v>
      </c>
      <c r="AA502" s="638">
        <f t="shared" si="122"/>
        <v>4.79</v>
      </c>
      <c r="AB502" s="638">
        <f t="shared" si="123"/>
        <v>0.61</v>
      </c>
      <c r="AC502" s="638">
        <f t="shared" si="124"/>
        <v>2.16</v>
      </c>
      <c r="AD502" s="638">
        <f t="shared" si="125"/>
        <v>2.4300000000000002</v>
      </c>
      <c r="AE502" s="638">
        <f t="shared" si="126"/>
        <v>1.62</v>
      </c>
      <c r="AF502" s="638">
        <f t="shared" si="127"/>
        <v>0.57999999999999996</v>
      </c>
      <c r="AG502" s="638">
        <f t="shared" si="128"/>
        <v>1.69</v>
      </c>
      <c r="AH502" s="638" t="str">
        <f t="shared" si="129"/>
        <v>NC</v>
      </c>
      <c r="AI502" s="638">
        <f t="shared" si="130"/>
        <v>5.03</v>
      </c>
      <c r="AJ502" s="638">
        <f t="shared" si="131"/>
        <v>13.54</v>
      </c>
      <c r="AK502" s="638">
        <f t="shared" si="132"/>
        <v>4.12</v>
      </c>
      <c r="AL502" s="638">
        <f t="shared" si="133"/>
        <v>1.96</v>
      </c>
      <c r="AM502" s="638">
        <f t="shared" si="134"/>
        <v>0.01</v>
      </c>
      <c r="AN502" s="638">
        <f t="shared" si="135"/>
        <v>8.84</v>
      </c>
    </row>
    <row r="503" spans="1:40" ht="52" x14ac:dyDescent="0.3">
      <c r="A503" s="634">
        <v>797</v>
      </c>
      <c r="B503" s="635" t="s">
        <v>923</v>
      </c>
      <c r="C503" s="857" t="s">
        <v>2995</v>
      </c>
      <c r="D503" s="634" t="s">
        <v>2067</v>
      </c>
      <c r="E503" s="638" t="s">
        <v>1382</v>
      </c>
      <c r="F503" s="638">
        <v>1.2557809927864885</v>
      </c>
      <c r="G503" s="638">
        <v>1.5827414517382079</v>
      </c>
      <c r="H503" s="638">
        <v>31.052720337022297</v>
      </c>
      <c r="I503" s="638">
        <v>5.4267362853391061</v>
      </c>
      <c r="J503" s="638">
        <v>0.8960426682109327</v>
      </c>
      <c r="K503" s="638">
        <v>2.1818375795375315</v>
      </c>
      <c r="L503" s="638">
        <v>3.6965721346031248</v>
      </c>
      <c r="M503" s="638">
        <v>2.1121423714997354</v>
      </c>
      <c r="N503" s="638">
        <v>1.4986495422195703</v>
      </c>
      <c r="O503" s="638">
        <v>1.7466834404466078</v>
      </c>
      <c r="P503" s="638">
        <v>0.29385019614113167</v>
      </c>
      <c r="Q503" s="638">
        <v>5.1100309779588686</v>
      </c>
      <c r="R503" s="638">
        <v>13.574282708564283</v>
      </c>
      <c r="S503" s="638">
        <v>4.2441793806469041</v>
      </c>
      <c r="T503" s="638">
        <v>2.1667308584223237</v>
      </c>
      <c r="U503" s="638">
        <v>1.3026294481321688E-2</v>
      </c>
      <c r="V503" s="638">
        <v>8.8374705675947638</v>
      </c>
      <c r="X503" s="638">
        <f t="shared" si="119"/>
        <v>1.26</v>
      </c>
      <c r="Y503" s="638">
        <f t="shared" si="120"/>
        <v>1.58</v>
      </c>
      <c r="Z503" s="638">
        <f t="shared" si="121"/>
        <v>31.05</v>
      </c>
      <c r="AA503" s="638">
        <f t="shared" si="122"/>
        <v>5.43</v>
      </c>
      <c r="AB503" s="638">
        <f t="shared" si="123"/>
        <v>0.9</v>
      </c>
      <c r="AC503" s="638">
        <f t="shared" si="124"/>
        <v>2.1800000000000002</v>
      </c>
      <c r="AD503" s="638">
        <f t="shared" si="125"/>
        <v>3.7</v>
      </c>
      <c r="AE503" s="638">
        <f t="shared" si="126"/>
        <v>2.11</v>
      </c>
      <c r="AF503" s="638">
        <f t="shared" si="127"/>
        <v>1.5</v>
      </c>
      <c r="AG503" s="638">
        <f t="shared" si="128"/>
        <v>1.75</v>
      </c>
      <c r="AH503" s="638">
        <f t="shared" si="129"/>
        <v>0.28999999999999998</v>
      </c>
      <c r="AI503" s="638">
        <f t="shared" si="130"/>
        <v>5.1100000000000003</v>
      </c>
      <c r="AJ503" s="638">
        <f t="shared" si="131"/>
        <v>13.57</v>
      </c>
      <c r="AK503" s="638">
        <f t="shared" si="132"/>
        <v>4.24</v>
      </c>
      <c r="AL503" s="638">
        <f t="shared" si="133"/>
        <v>2.17</v>
      </c>
      <c r="AM503" s="638">
        <f t="shared" si="134"/>
        <v>0.01</v>
      </c>
      <c r="AN503" s="638">
        <f t="shared" si="135"/>
        <v>8.84</v>
      </c>
    </row>
    <row r="504" spans="1:40" ht="52" x14ac:dyDescent="0.3">
      <c r="A504" s="634">
        <v>798</v>
      </c>
      <c r="B504" s="635" t="s">
        <v>923</v>
      </c>
      <c r="C504" s="857" t="s">
        <v>2995</v>
      </c>
      <c r="D504" s="634" t="s">
        <v>2059</v>
      </c>
      <c r="E504" s="638" t="s">
        <v>1382</v>
      </c>
      <c r="F504" s="638">
        <v>45.363449029369221</v>
      </c>
      <c r="G504" s="638">
        <v>14.993719373423447</v>
      </c>
      <c r="H504" s="638">
        <v>84.880211367634004</v>
      </c>
      <c r="I504" s="638">
        <v>111.72882957945002</v>
      </c>
      <c r="J504" s="638">
        <v>194.3960841771559</v>
      </c>
      <c r="K504" s="638">
        <v>93.115701198726157</v>
      </c>
      <c r="L504" s="638">
        <v>20.959510348713863</v>
      </c>
      <c r="M504" s="638">
        <v>16.0424205242672</v>
      </c>
      <c r="N504" s="638">
        <v>339.50728901611399</v>
      </c>
      <c r="O504" s="638">
        <v>74.880388863883667</v>
      </c>
      <c r="P504" s="638">
        <v>16.855130377960872</v>
      </c>
      <c r="Q504" s="638">
        <v>86.118876293785988</v>
      </c>
      <c r="R504" s="638">
        <v>52.541737026907292</v>
      </c>
      <c r="S504" s="638">
        <v>285.3755957043212</v>
      </c>
      <c r="T504" s="638">
        <v>18.638894442296657</v>
      </c>
      <c r="U504" s="638">
        <v>19.67304644127023</v>
      </c>
      <c r="V504" s="638">
        <v>75.093576292523082</v>
      </c>
      <c r="X504" s="638">
        <f t="shared" si="119"/>
        <v>45.36</v>
      </c>
      <c r="Y504" s="638">
        <f t="shared" si="120"/>
        <v>14.99</v>
      </c>
      <c r="Z504" s="638">
        <f t="shared" si="121"/>
        <v>84.88</v>
      </c>
      <c r="AA504" s="638">
        <f t="shared" si="122"/>
        <v>111.73</v>
      </c>
      <c r="AB504" s="638">
        <f t="shared" si="123"/>
        <v>194.4</v>
      </c>
      <c r="AC504" s="638">
        <f t="shared" si="124"/>
        <v>93.12</v>
      </c>
      <c r="AD504" s="638">
        <f t="shared" si="125"/>
        <v>20.96</v>
      </c>
      <c r="AE504" s="638">
        <f t="shared" si="126"/>
        <v>16.04</v>
      </c>
      <c r="AF504" s="638">
        <f t="shared" si="127"/>
        <v>339.51</v>
      </c>
      <c r="AG504" s="638">
        <f t="shared" si="128"/>
        <v>74.88</v>
      </c>
      <c r="AH504" s="638">
        <f t="shared" si="129"/>
        <v>16.86</v>
      </c>
      <c r="AI504" s="638">
        <f t="shared" si="130"/>
        <v>86.12</v>
      </c>
      <c r="AJ504" s="638">
        <f t="shared" si="131"/>
        <v>52.54</v>
      </c>
      <c r="AK504" s="638">
        <f t="shared" si="132"/>
        <v>285.38</v>
      </c>
      <c r="AL504" s="638">
        <f t="shared" si="133"/>
        <v>18.64</v>
      </c>
      <c r="AM504" s="638">
        <f t="shared" si="134"/>
        <v>19.670000000000002</v>
      </c>
      <c r="AN504" s="638">
        <f t="shared" si="135"/>
        <v>75.09</v>
      </c>
    </row>
    <row r="505" spans="1:40" ht="52" x14ac:dyDescent="0.3">
      <c r="A505" s="634">
        <v>799</v>
      </c>
      <c r="B505" s="635" t="s">
        <v>923</v>
      </c>
      <c r="C505" s="857" t="s">
        <v>2995</v>
      </c>
      <c r="D505" s="634" t="s">
        <v>2082</v>
      </c>
      <c r="E505" s="150" t="s">
        <v>1382</v>
      </c>
      <c r="F505" s="638">
        <v>45.330024923508539</v>
      </c>
      <c r="G505" s="638">
        <v>14.708104492132833</v>
      </c>
      <c r="H505" s="638">
        <v>84.87800962222795</v>
      </c>
      <c r="I505" s="638">
        <v>111.0897885657792</v>
      </c>
      <c r="J505" s="638">
        <v>194.46641814669042</v>
      </c>
      <c r="K505" s="638">
        <v>93.08957032452183</v>
      </c>
      <c r="L505" s="638">
        <v>19.692935290566261</v>
      </c>
      <c r="M505" s="638">
        <v>15.548751658796863</v>
      </c>
      <c r="N505" s="638">
        <v>338.7346310765858</v>
      </c>
      <c r="O505" s="638">
        <v>74.920583264205078</v>
      </c>
      <c r="P505" s="638">
        <v>16.56128018181974</v>
      </c>
      <c r="Q505" s="638">
        <v>86.032930714134551</v>
      </c>
      <c r="R505" s="638">
        <v>52.499088410540551</v>
      </c>
      <c r="S505" s="638">
        <v>285.81125381451812</v>
      </c>
      <c r="T505" s="638">
        <v>18.435116925601534</v>
      </c>
      <c r="U505" s="638">
        <v>19.671742744188379</v>
      </c>
      <c r="V505" s="638">
        <v>75.093576292523082</v>
      </c>
      <c r="X505" s="638">
        <f t="shared" si="119"/>
        <v>45.33</v>
      </c>
      <c r="Y505" s="638">
        <f t="shared" si="120"/>
        <v>14.71</v>
      </c>
      <c r="Z505" s="638">
        <f t="shared" si="121"/>
        <v>84.88</v>
      </c>
      <c r="AA505" s="638">
        <f t="shared" si="122"/>
        <v>111.09</v>
      </c>
      <c r="AB505" s="638">
        <f t="shared" si="123"/>
        <v>194.47</v>
      </c>
      <c r="AC505" s="638">
        <f t="shared" si="124"/>
        <v>93.09</v>
      </c>
      <c r="AD505" s="638">
        <f t="shared" si="125"/>
        <v>19.690000000000001</v>
      </c>
      <c r="AE505" s="638">
        <f t="shared" si="126"/>
        <v>15.55</v>
      </c>
      <c r="AF505" s="638">
        <f t="shared" si="127"/>
        <v>338.73</v>
      </c>
      <c r="AG505" s="638">
        <f t="shared" si="128"/>
        <v>74.92</v>
      </c>
      <c r="AH505" s="638">
        <f t="shared" si="129"/>
        <v>16.559999999999999</v>
      </c>
      <c r="AI505" s="638">
        <f t="shared" si="130"/>
        <v>86.03</v>
      </c>
      <c r="AJ505" s="638">
        <f t="shared" si="131"/>
        <v>52.5</v>
      </c>
      <c r="AK505" s="638">
        <f t="shared" si="132"/>
        <v>285.81</v>
      </c>
      <c r="AL505" s="638">
        <f t="shared" si="133"/>
        <v>18.440000000000001</v>
      </c>
      <c r="AM505" s="638">
        <f t="shared" si="134"/>
        <v>19.670000000000002</v>
      </c>
      <c r="AN505" s="638">
        <f t="shared" si="135"/>
        <v>75.09</v>
      </c>
    </row>
    <row r="506" spans="1:40" ht="52" x14ac:dyDescent="0.3">
      <c r="A506" s="634">
        <v>800</v>
      </c>
      <c r="B506" s="635" t="s">
        <v>923</v>
      </c>
      <c r="C506" s="857" t="s">
        <v>2995</v>
      </c>
      <c r="D506" s="634" t="s">
        <v>2107</v>
      </c>
      <c r="E506" s="638" t="s">
        <v>1382</v>
      </c>
      <c r="F506" s="638">
        <v>45.309010120566789</v>
      </c>
      <c r="G506" s="638">
        <v>14.708650247584979</v>
      </c>
      <c r="H506" s="638">
        <v>84.87800962222795</v>
      </c>
      <c r="I506" s="638">
        <v>111.09296920417404</v>
      </c>
      <c r="J506" s="638">
        <v>194.1081896379867</v>
      </c>
      <c r="K506" s="638">
        <v>93.090800660957854</v>
      </c>
      <c r="L506" s="638">
        <v>19.692935290566261</v>
      </c>
      <c r="M506" s="638">
        <v>15.548751658796863</v>
      </c>
      <c r="N506" s="638">
        <v>338.59155585138251</v>
      </c>
      <c r="O506" s="638">
        <v>74.821695272557648</v>
      </c>
      <c r="P506" s="638">
        <v>16.56128018181974</v>
      </c>
      <c r="Q506" s="638">
        <v>86.04221549542639</v>
      </c>
      <c r="R506" s="638">
        <v>52.503750918636975</v>
      </c>
      <c r="S506" s="638">
        <v>285.25420947240701</v>
      </c>
      <c r="T506" s="638">
        <v>18.435116925601534</v>
      </c>
      <c r="U506" s="638">
        <v>19.671742744188379</v>
      </c>
      <c r="V506" s="638">
        <v>75.093576292523082</v>
      </c>
      <c r="X506" s="638">
        <f t="shared" si="119"/>
        <v>45.31</v>
      </c>
      <c r="Y506" s="638">
        <f t="shared" si="120"/>
        <v>14.71</v>
      </c>
      <c r="Z506" s="638">
        <f t="shared" si="121"/>
        <v>84.88</v>
      </c>
      <c r="AA506" s="638">
        <f t="shared" si="122"/>
        <v>111.09</v>
      </c>
      <c r="AB506" s="638">
        <f t="shared" si="123"/>
        <v>194.11</v>
      </c>
      <c r="AC506" s="638">
        <f t="shared" si="124"/>
        <v>93.09</v>
      </c>
      <c r="AD506" s="638">
        <f t="shared" si="125"/>
        <v>19.690000000000001</v>
      </c>
      <c r="AE506" s="638">
        <f t="shared" si="126"/>
        <v>15.55</v>
      </c>
      <c r="AF506" s="638">
        <f t="shared" si="127"/>
        <v>338.59</v>
      </c>
      <c r="AG506" s="638">
        <f t="shared" si="128"/>
        <v>74.819999999999993</v>
      </c>
      <c r="AH506" s="638">
        <f t="shared" si="129"/>
        <v>16.559999999999999</v>
      </c>
      <c r="AI506" s="638">
        <f t="shared" si="130"/>
        <v>86.04</v>
      </c>
      <c r="AJ506" s="638">
        <f t="shared" si="131"/>
        <v>52.5</v>
      </c>
      <c r="AK506" s="638">
        <f t="shared" si="132"/>
        <v>285.25</v>
      </c>
      <c r="AL506" s="638">
        <f t="shared" si="133"/>
        <v>18.440000000000001</v>
      </c>
      <c r="AM506" s="638">
        <f t="shared" si="134"/>
        <v>19.670000000000002</v>
      </c>
      <c r="AN506" s="638">
        <f t="shared" si="135"/>
        <v>75.09</v>
      </c>
    </row>
    <row r="507" spans="1:40" ht="52" x14ac:dyDescent="0.3">
      <c r="A507" s="145">
        <v>801</v>
      </c>
      <c r="B507" s="146" t="s">
        <v>923</v>
      </c>
      <c r="C507" s="280" t="s">
        <v>2995</v>
      </c>
      <c r="D507" s="145" t="s">
        <v>2065</v>
      </c>
      <c r="E507" s="150" t="s">
        <v>1382</v>
      </c>
      <c r="F507" s="150">
        <v>45.302026116039436</v>
      </c>
      <c r="G507" s="150">
        <v>14.708104492132833</v>
      </c>
      <c r="H507" s="150">
        <v>84.87800962222795</v>
      </c>
      <c r="I507" s="150">
        <v>111.0897885657792</v>
      </c>
      <c r="J507" s="150">
        <v>194.10826096740806</v>
      </c>
      <c r="K507" s="150">
        <v>93.08957032452183</v>
      </c>
      <c r="L507" s="150">
        <v>19.692935290566261</v>
      </c>
      <c r="M507" s="150">
        <v>15.548751658796863</v>
      </c>
      <c r="N507" s="150">
        <v>338.58898419437759</v>
      </c>
      <c r="O507" s="150">
        <v>75.348574921040523</v>
      </c>
      <c r="P507" s="150">
        <v>16.56128018181974</v>
      </c>
      <c r="Q507" s="150">
        <v>86.032930714134551</v>
      </c>
      <c r="R507" s="150">
        <v>52.499088410540551</v>
      </c>
      <c r="S507" s="150">
        <v>285.2089021670082</v>
      </c>
      <c r="T507" s="150">
        <v>18.435116925601534</v>
      </c>
      <c r="U507" s="150">
        <v>19.671742744188379</v>
      </c>
      <c r="V507" s="150">
        <v>75.093576292523082</v>
      </c>
      <c r="X507" s="150">
        <f t="shared" si="119"/>
        <v>45.3</v>
      </c>
      <c r="Y507" s="150">
        <f t="shared" si="120"/>
        <v>14.71</v>
      </c>
      <c r="Z507" s="150">
        <f t="shared" si="121"/>
        <v>84.88</v>
      </c>
      <c r="AA507" s="150">
        <f t="shared" si="122"/>
        <v>111.09</v>
      </c>
      <c r="AB507" s="150">
        <f t="shared" si="123"/>
        <v>194.11</v>
      </c>
      <c r="AC507" s="150">
        <f t="shared" si="124"/>
        <v>93.09</v>
      </c>
      <c r="AD507" s="150">
        <f t="shared" si="125"/>
        <v>19.690000000000001</v>
      </c>
      <c r="AE507" s="150">
        <f t="shared" si="126"/>
        <v>15.55</v>
      </c>
      <c r="AF507" s="150">
        <f t="shared" si="127"/>
        <v>338.59</v>
      </c>
      <c r="AG507" s="150">
        <f t="shared" si="128"/>
        <v>75.349999999999994</v>
      </c>
      <c r="AH507" s="150">
        <f t="shared" si="129"/>
        <v>16.559999999999999</v>
      </c>
      <c r="AI507" s="150">
        <f t="shared" si="130"/>
        <v>86.03</v>
      </c>
      <c r="AJ507" s="150">
        <f t="shared" si="131"/>
        <v>52.5</v>
      </c>
      <c r="AK507" s="150">
        <f t="shared" si="132"/>
        <v>285.20999999999998</v>
      </c>
      <c r="AL507" s="150">
        <f t="shared" si="133"/>
        <v>18.440000000000001</v>
      </c>
      <c r="AM507" s="150">
        <f t="shared" si="134"/>
        <v>19.670000000000002</v>
      </c>
      <c r="AN507" s="150">
        <f t="shared" si="135"/>
        <v>75.09</v>
      </c>
    </row>
    <row r="508" spans="1:40" ht="52" x14ac:dyDescent="0.3">
      <c r="A508" s="634">
        <v>802</v>
      </c>
      <c r="B508" s="635" t="s">
        <v>923</v>
      </c>
      <c r="C508" s="857" t="s">
        <v>2995</v>
      </c>
      <c r="D508" s="634" t="s">
        <v>2109</v>
      </c>
      <c r="E508" s="638" t="s">
        <v>1382</v>
      </c>
      <c r="F508" s="638">
        <v>1.2347661898447426</v>
      </c>
      <c r="G508" s="638">
        <v>1.5832872071903541</v>
      </c>
      <c r="H508" s="638">
        <v>31.052720337022297</v>
      </c>
      <c r="I508" s="638">
        <v>5.4299169237339413</v>
      </c>
      <c r="J508" s="638">
        <v>0.53774283008587243</v>
      </c>
      <c r="K508" s="638">
        <v>2.18306791597356</v>
      </c>
      <c r="L508" s="638">
        <v>3.6965721346031248</v>
      </c>
      <c r="M508" s="638">
        <v>2.1121423714997354</v>
      </c>
      <c r="N508" s="638">
        <v>1.3495822609613792</v>
      </c>
      <c r="O508" s="638">
        <v>1.1209158003163082</v>
      </c>
      <c r="P508" s="638">
        <v>0.29385019614113167</v>
      </c>
      <c r="Q508" s="638">
        <v>5.1193157592507088</v>
      </c>
      <c r="R508" s="638">
        <v>13.578945216660708</v>
      </c>
      <c r="S508" s="638">
        <v>3.6871350385357848</v>
      </c>
      <c r="T508" s="638">
        <v>2.1667308584223237</v>
      </c>
      <c r="U508" s="638">
        <v>1.3026294481321688E-2</v>
      </c>
      <c r="V508" s="638">
        <v>8.8374705675947638</v>
      </c>
      <c r="X508" s="638">
        <f t="shared" si="119"/>
        <v>1.23</v>
      </c>
      <c r="Y508" s="638">
        <f t="shared" si="120"/>
        <v>1.58</v>
      </c>
      <c r="Z508" s="638">
        <f t="shared" si="121"/>
        <v>31.05</v>
      </c>
      <c r="AA508" s="638">
        <f t="shared" si="122"/>
        <v>5.43</v>
      </c>
      <c r="AB508" s="638">
        <f t="shared" si="123"/>
        <v>0.54</v>
      </c>
      <c r="AC508" s="638">
        <f t="shared" si="124"/>
        <v>2.1800000000000002</v>
      </c>
      <c r="AD508" s="638">
        <f t="shared" si="125"/>
        <v>3.7</v>
      </c>
      <c r="AE508" s="638">
        <f t="shared" si="126"/>
        <v>2.11</v>
      </c>
      <c r="AF508" s="638">
        <f t="shared" si="127"/>
        <v>1.35</v>
      </c>
      <c r="AG508" s="638">
        <f t="shared" si="128"/>
        <v>1.1200000000000001</v>
      </c>
      <c r="AH508" s="638">
        <f t="shared" si="129"/>
        <v>0.28999999999999998</v>
      </c>
      <c r="AI508" s="638">
        <f t="shared" si="130"/>
        <v>5.12</v>
      </c>
      <c r="AJ508" s="638">
        <f t="shared" si="131"/>
        <v>13.58</v>
      </c>
      <c r="AK508" s="638">
        <f t="shared" si="132"/>
        <v>3.69</v>
      </c>
      <c r="AL508" s="638">
        <f t="shared" si="133"/>
        <v>2.17</v>
      </c>
      <c r="AM508" s="638">
        <f t="shared" si="134"/>
        <v>0.01</v>
      </c>
      <c r="AN508" s="638">
        <f t="shared" si="135"/>
        <v>8.84</v>
      </c>
    </row>
    <row r="509" spans="1:40" ht="52" x14ac:dyDescent="0.3">
      <c r="A509" s="634">
        <v>803</v>
      </c>
      <c r="B509" s="635" t="s">
        <v>923</v>
      </c>
      <c r="C509" s="857" t="s">
        <v>2995</v>
      </c>
      <c r="D509" s="634" t="s">
        <v>2068</v>
      </c>
      <c r="E509" s="638" t="s">
        <v>1382</v>
      </c>
      <c r="F509" s="638">
        <v>1.2557809927864885</v>
      </c>
      <c r="G509" s="638">
        <v>1.5827414517382079</v>
      </c>
      <c r="H509" s="638">
        <v>31.052720337022297</v>
      </c>
      <c r="I509" s="638">
        <v>5.4267362853391061</v>
      </c>
      <c r="J509" s="638">
        <v>0.89597133878958435</v>
      </c>
      <c r="K509" s="638">
        <v>2.1818375795375315</v>
      </c>
      <c r="L509" s="638">
        <v>3.6965721346031248</v>
      </c>
      <c r="M509" s="638">
        <v>2.1121423714997354</v>
      </c>
      <c r="N509" s="638">
        <v>1.492657486164642</v>
      </c>
      <c r="O509" s="638">
        <v>1.2198037919637383</v>
      </c>
      <c r="P509" s="638">
        <v>0.29385019614113167</v>
      </c>
      <c r="Q509" s="638">
        <v>5.1100309779588686</v>
      </c>
      <c r="R509" s="638">
        <v>13.574282708564283</v>
      </c>
      <c r="S509" s="638">
        <v>4.2441793806469041</v>
      </c>
      <c r="T509" s="638">
        <v>2.1667308584223237</v>
      </c>
      <c r="U509" s="638">
        <v>1.3026294481321688E-2</v>
      </c>
      <c r="V509" s="638">
        <v>8.8374705675947638</v>
      </c>
      <c r="X509" s="638">
        <f t="shared" si="119"/>
        <v>1.26</v>
      </c>
      <c r="Y509" s="638">
        <f t="shared" si="120"/>
        <v>1.58</v>
      </c>
      <c r="Z509" s="638">
        <f t="shared" si="121"/>
        <v>31.05</v>
      </c>
      <c r="AA509" s="638">
        <f t="shared" si="122"/>
        <v>5.43</v>
      </c>
      <c r="AB509" s="638">
        <f t="shared" si="123"/>
        <v>0.9</v>
      </c>
      <c r="AC509" s="638">
        <f t="shared" si="124"/>
        <v>2.1800000000000002</v>
      </c>
      <c r="AD509" s="638">
        <f t="shared" si="125"/>
        <v>3.7</v>
      </c>
      <c r="AE509" s="638">
        <f t="shared" si="126"/>
        <v>2.11</v>
      </c>
      <c r="AF509" s="638">
        <f t="shared" si="127"/>
        <v>1.49</v>
      </c>
      <c r="AG509" s="638">
        <f t="shared" si="128"/>
        <v>1.22</v>
      </c>
      <c r="AH509" s="638">
        <f t="shared" si="129"/>
        <v>0.28999999999999998</v>
      </c>
      <c r="AI509" s="638">
        <f t="shared" si="130"/>
        <v>5.1100000000000003</v>
      </c>
      <c r="AJ509" s="638">
        <f t="shared" si="131"/>
        <v>13.57</v>
      </c>
      <c r="AK509" s="638">
        <f t="shared" si="132"/>
        <v>4.24</v>
      </c>
      <c r="AL509" s="638">
        <f t="shared" si="133"/>
        <v>2.17</v>
      </c>
      <c r="AM509" s="638">
        <f t="shared" si="134"/>
        <v>0.01</v>
      </c>
      <c r="AN509" s="638">
        <f t="shared" si="135"/>
        <v>8.84</v>
      </c>
    </row>
    <row r="510" spans="1:40" ht="52" x14ac:dyDescent="0.3">
      <c r="A510" s="145">
        <v>804</v>
      </c>
      <c r="B510" s="146" t="s">
        <v>923</v>
      </c>
      <c r="C510" s="280" t="s">
        <v>2995</v>
      </c>
      <c r="D510" s="145" t="s">
        <v>2069</v>
      </c>
      <c r="E510" s="150" t="s">
        <v>1382</v>
      </c>
      <c r="F510" s="150">
        <v>1.2277821853173878</v>
      </c>
      <c r="G510" s="150">
        <v>1.5827414517382079</v>
      </c>
      <c r="H510" s="150">
        <v>31.052720337022297</v>
      </c>
      <c r="I510" s="150">
        <v>5.4267362853391061</v>
      </c>
      <c r="J510" s="150">
        <v>0.53781415950722078</v>
      </c>
      <c r="K510" s="150">
        <v>2.1818375795375315</v>
      </c>
      <c r="L510" s="150">
        <v>3.6965721346031248</v>
      </c>
      <c r="M510" s="150">
        <v>2.1121423714997354</v>
      </c>
      <c r="N510" s="150">
        <v>1.34701060395645</v>
      </c>
      <c r="O510" s="150">
        <v>1.6477954487991777</v>
      </c>
      <c r="P510" s="150">
        <v>0.29385019614113167</v>
      </c>
      <c r="Q510" s="150">
        <v>5.1100309779588686</v>
      </c>
      <c r="R510" s="150">
        <v>13.574282708564283</v>
      </c>
      <c r="S510" s="150">
        <v>3.641827733136962</v>
      </c>
      <c r="T510" s="150">
        <v>2.1667308584223237</v>
      </c>
      <c r="U510" s="150">
        <v>1.3026294481321688E-2</v>
      </c>
      <c r="V510" s="150">
        <v>8.8374705675947638</v>
      </c>
      <c r="X510" s="150">
        <f t="shared" si="119"/>
        <v>1.23</v>
      </c>
      <c r="Y510" s="150">
        <f t="shared" si="120"/>
        <v>1.58</v>
      </c>
      <c r="Z510" s="150">
        <f t="shared" si="121"/>
        <v>31.05</v>
      </c>
      <c r="AA510" s="150">
        <f t="shared" si="122"/>
        <v>5.43</v>
      </c>
      <c r="AB510" s="150">
        <f t="shared" si="123"/>
        <v>0.54</v>
      </c>
      <c r="AC510" s="150">
        <f t="shared" si="124"/>
        <v>2.1800000000000002</v>
      </c>
      <c r="AD510" s="150">
        <f t="shared" si="125"/>
        <v>3.7</v>
      </c>
      <c r="AE510" s="150">
        <f t="shared" si="126"/>
        <v>2.11</v>
      </c>
      <c r="AF510" s="150">
        <f t="shared" si="127"/>
        <v>1.35</v>
      </c>
      <c r="AG510" s="150">
        <f t="shared" si="128"/>
        <v>1.65</v>
      </c>
      <c r="AH510" s="150">
        <f t="shared" si="129"/>
        <v>0.28999999999999998</v>
      </c>
      <c r="AI510" s="150">
        <f t="shared" si="130"/>
        <v>5.1100000000000003</v>
      </c>
      <c r="AJ510" s="150">
        <f t="shared" si="131"/>
        <v>13.57</v>
      </c>
      <c r="AK510" s="150">
        <f t="shared" si="132"/>
        <v>3.64</v>
      </c>
      <c r="AL510" s="150">
        <f t="shared" si="133"/>
        <v>2.17</v>
      </c>
      <c r="AM510" s="150">
        <f t="shared" si="134"/>
        <v>0.01</v>
      </c>
      <c r="AN510" s="150">
        <f t="shared" si="135"/>
        <v>8.84</v>
      </c>
    </row>
    <row r="511" spans="1:40" ht="52" x14ac:dyDescent="0.3">
      <c r="A511" s="145">
        <v>805</v>
      </c>
      <c r="B511" s="146" t="s">
        <v>923</v>
      </c>
      <c r="C511" s="280" t="s">
        <v>2995</v>
      </c>
      <c r="D511" s="145" t="s">
        <v>2071</v>
      </c>
      <c r="E511" s="150" t="s">
        <v>1382</v>
      </c>
      <c r="F511" s="150">
        <v>1.1943580794567066</v>
      </c>
      <c r="G511" s="150">
        <v>1.2971265704475934</v>
      </c>
      <c r="H511" s="150">
        <v>31.050518591616246</v>
      </c>
      <c r="I511" s="150">
        <v>4.7876952716682863</v>
      </c>
      <c r="J511" s="150">
        <v>0.60814812904172588</v>
      </c>
      <c r="K511" s="150">
        <v>2.1557067053332029</v>
      </c>
      <c r="L511" s="150">
        <v>2.4299970764555212</v>
      </c>
      <c r="M511" s="150">
        <v>1.6184735060293989</v>
      </c>
      <c r="N511" s="150">
        <v>0.57435266442821442</v>
      </c>
      <c r="O511" s="150">
        <v>1.6879898491205871</v>
      </c>
      <c r="P511" s="150">
        <v>0</v>
      </c>
      <c r="Q511" s="150">
        <v>5.0240853983074336</v>
      </c>
      <c r="R511" s="150">
        <v>13.531634092197542</v>
      </c>
      <c r="S511" s="150">
        <v>4.0774858433338865</v>
      </c>
      <c r="T511" s="150">
        <v>1.9629533417272023</v>
      </c>
      <c r="U511" s="150">
        <v>1.1722597399469547E-2</v>
      </c>
      <c r="V511" s="150">
        <v>8.8374705675947638</v>
      </c>
      <c r="X511" s="150">
        <f t="shared" si="119"/>
        <v>1.19</v>
      </c>
      <c r="Y511" s="150">
        <f t="shared" si="120"/>
        <v>1.3</v>
      </c>
      <c r="Z511" s="150">
        <f t="shared" si="121"/>
        <v>31.05</v>
      </c>
      <c r="AA511" s="150">
        <f t="shared" si="122"/>
        <v>4.79</v>
      </c>
      <c r="AB511" s="150">
        <f t="shared" si="123"/>
        <v>0.61</v>
      </c>
      <c r="AC511" s="150">
        <f t="shared" si="124"/>
        <v>2.16</v>
      </c>
      <c r="AD511" s="150">
        <f t="shared" si="125"/>
        <v>2.4300000000000002</v>
      </c>
      <c r="AE511" s="150">
        <f t="shared" si="126"/>
        <v>1.62</v>
      </c>
      <c r="AF511" s="150">
        <f t="shared" si="127"/>
        <v>0.56999999999999995</v>
      </c>
      <c r="AG511" s="150">
        <f t="shared" si="128"/>
        <v>1.69</v>
      </c>
      <c r="AH511" s="150" t="str">
        <f t="shared" si="129"/>
        <v>NC</v>
      </c>
      <c r="AI511" s="150">
        <f t="shared" si="130"/>
        <v>5.0199999999999996</v>
      </c>
      <c r="AJ511" s="150">
        <f t="shared" si="131"/>
        <v>13.53</v>
      </c>
      <c r="AK511" s="150">
        <f t="shared" si="132"/>
        <v>4.08</v>
      </c>
      <c r="AL511" s="150">
        <f t="shared" si="133"/>
        <v>1.96</v>
      </c>
      <c r="AM511" s="150">
        <f t="shared" si="134"/>
        <v>0.01</v>
      </c>
      <c r="AN511" s="150">
        <f t="shared" si="135"/>
        <v>8.84</v>
      </c>
    </row>
    <row r="512" spans="1:40" ht="52" x14ac:dyDescent="0.3">
      <c r="A512" s="145">
        <v>806</v>
      </c>
      <c r="B512" s="146" t="s">
        <v>923</v>
      </c>
      <c r="C512" s="280" t="s">
        <v>2995</v>
      </c>
      <c r="D512" s="145" t="s">
        <v>2072</v>
      </c>
      <c r="E512" s="150" t="s">
        <v>1382</v>
      </c>
      <c r="F512" s="150">
        <v>1.2013420839840614</v>
      </c>
      <c r="G512" s="150">
        <v>1.2976723258997396</v>
      </c>
      <c r="H512" s="150">
        <v>31.050518591616246</v>
      </c>
      <c r="I512" s="150">
        <v>4.7908759100631215</v>
      </c>
      <c r="J512" s="150">
        <v>0.60807679962037753</v>
      </c>
      <c r="K512" s="150">
        <v>2.1569370417692313</v>
      </c>
      <c r="L512" s="150">
        <v>2.4299970764555212</v>
      </c>
      <c r="M512" s="150">
        <v>1.6184735060293989</v>
      </c>
      <c r="N512" s="150">
        <v>0.57692432143314343</v>
      </c>
      <c r="O512" s="150">
        <v>1.1611102006377176</v>
      </c>
      <c r="P512" s="150">
        <v>0</v>
      </c>
      <c r="Q512" s="150">
        <v>5.0333701795992738</v>
      </c>
      <c r="R512" s="150">
        <v>13.536296600293968</v>
      </c>
      <c r="S512" s="150">
        <v>4.1227931487327094</v>
      </c>
      <c r="T512" s="150">
        <v>1.9629533417272023</v>
      </c>
      <c r="U512" s="150">
        <v>1.1722597399469547E-2</v>
      </c>
      <c r="V512" s="150">
        <v>8.8374705675947638</v>
      </c>
      <c r="X512" s="150">
        <f t="shared" si="119"/>
        <v>1.2</v>
      </c>
      <c r="Y512" s="150">
        <f t="shared" si="120"/>
        <v>1.3</v>
      </c>
      <c r="Z512" s="150">
        <f t="shared" si="121"/>
        <v>31.05</v>
      </c>
      <c r="AA512" s="150">
        <f t="shared" si="122"/>
        <v>4.79</v>
      </c>
      <c r="AB512" s="150">
        <f t="shared" si="123"/>
        <v>0.61</v>
      </c>
      <c r="AC512" s="150">
        <f t="shared" si="124"/>
        <v>2.16</v>
      </c>
      <c r="AD512" s="150">
        <f t="shared" si="125"/>
        <v>2.4300000000000002</v>
      </c>
      <c r="AE512" s="150">
        <f t="shared" si="126"/>
        <v>1.62</v>
      </c>
      <c r="AF512" s="150">
        <f t="shared" si="127"/>
        <v>0.57999999999999996</v>
      </c>
      <c r="AG512" s="150">
        <f t="shared" si="128"/>
        <v>1.1599999999999999</v>
      </c>
      <c r="AH512" s="150" t="str">
        <f t="shared" si="129"/>
        <v>NC</v>
      </c>
      <c r="AI512" s="150">
        <f t="shared" si="130"/>
        <v>5.03</v>
      </c>
      <c r="AJ512" s="150">
        <f t="shared" si="131"/>
        <v>13.54</v>
      </c>
      <c r="AK512" s="150">
        <f t="shared" si="132"/>
        <v>4.12</v>
      </c>
      <c r="AL512" s="150">
        <f t="shared" si="133"/>
        <v>1.96</v>
      </c>
      <c r="AM512" s="150">
        <f t="shared" si="134"/>
        <v>0.01</v>
      </c>
      <c r="AN512" s="150">
        <f t="shared" si="135"/>
        <v>8.84</v>
      </c>
    </row>
    <row r="513" spans="1:40" ht="52" x14ac:dyDescent="0.3">
      <c r="A513" s="634">
        <v>807</v>
      </c>
      <c r="B513" s="635" t="s">
        <v>923</v>
      </c>
      <c r="C513" s="857" t="s">
        <v>2995</v>
      </c>
      <c r="D513" s="634" t="s">
        <v>2050</v>
      </c>
      <c r="E513" s="638" t="s">
        <v>1382</v>
      </c>
      <c r="F513" s="638">
        <v>1.1733432765149607</v>
      </c>
      <c r="G513" s="638">
        <v>1.2976723258997396</v>
      </c>
      <c r="H513" s="638">
        <v>31.050518591616246</v>
      </c>
      <c r="I513" s="638">
        <v>4.7908759100631215</v>
      </c>
      <c r="J513" s="638">
        <v>0.24991962033801393</v>
      </c>
      <c r="K513" s="638">
        <v>2.1569370417692313</v>
      </c>
      <c r="L513" s="638">
        <v>2.4299970764555212</v>
      </c>
      <c r="M513" s="638">
        <v>1.6184735060293989</v>
      </c>
      <c r="N513" s="638">
        <v>0.4312774392249516</v>
      </c>
      <c r="O513" s="638">
        <v>1.589101857473157</v>
      </c>
      <c r="P513" s="638">
        <v>0</v>
      </c>
      <c r="Q513" s="638">
        <v>5.0333701795992738</v>
      </c>
      <c r="R513" s="638">
        <v>13.536296600293968</v>
      </c>
      <c r="S513" s="638">
        <v>3.5204415012227672</v>
      </c>
      <c r="T513" s="638">
        <v>1.9629533417272023</v>
      </c>
      <c r="U513" s="638">
        <v>1.1722597399469547E-2</v>
      </c>
      <c r="V513" s="638">
        <v>8.8374705675947638</v>
      </c>
      <c r="X513" s="638">
        <f t="shared" si="119"/>
        <v>1.17</v>
      </c>
      <c r="Y513" s="638">
        <f t="shared" si="120"/>
        <v>1.3</v>
      </c>
      <c r="Z513" s="638">
        <f t="shared" si="121"/>
        <v>31.05</v>
      </c>
      <c r="AA513" s="638">
        <f t="shared" si="122"/>
        <v>4.79</v>
      </c>
      <c r="AB513" s="638">
        <f t="shared" si="123"/>
        <v>0.25</v>
      </c>
      <c r="AC513" s="638">
        <f t="shared" si="124"/>
        <v>2.16</v>
      </c>
      <c r="AD513" s="638">
        <f t="shared" si="125"/>
        <v>2.4300000000000002</v>
      </c>
      <c r="AE513" s="638">
        <f t="shared" si="126"/>
        <v>1.62</v>
      </c>
      <c r="AF513" s="638">
        <f t="shared" si="127"/>
        <v>0.43</v>
      </c>
      <c r="AG513" s="638">
        <f t="shared" si="128"/>
        <v>1.59</v>
      </c>
      <c r="AH513" s="638" t="str">
        <f t="shared" si="129"/>
        <v>NC</v>
      </c>
      <c r="AI513" s="638">
        <f t="shared" si="130"/>
        <v>5.03</v>
      </c>
      <c r="AJ513" s="638">
        <f t="shared" si="131"/>
        <v>13.54</v>
      </c>
      <c r="AK513" s="638">
        <f t="shared" si="132"/>
        <v>3.52</v>
      </c>
      <c r="AL513" s="638">
        <f t="shared" si="133"/>
        <v>1.96</v>
      </c>
      <c r="AM513" s="638">
        <f t="shared" si="134"/>
        <v>0.01</v>
      </c>
      <c r="AN513" s="638">
        <f t="shared" si="135"/>
        <v>8.84</v>
      </c>
    </row>
    <row r="514" spans="1:40" ht="52" x14ac:dyDescent="0.3">
      <c r="A514" s="145">
        <v>808</v>
      </c>
      <c r="B514" s="146" t="s">
        <v>923</v>
      </c>
      <c r="C514" s="280" t="s">
        <v>2995</v>
      </c>
      <c r="D514" s="145" t="s">
        <v>2066</v>
      </c>
      <c r="E514" s="150" t="s">
        <v>1382</v>
      </c>
      <c r="F514" s="150">
        <v>45.302026116039436</v>
      </c>
      <c r="G514" s="150">
        <v>14.708104492132833</v>
      </c>
      <c r="H514" s="150">
        <v>84.87800962222795</v>
      </c>
      <c r="I514" s="150">
        <v>111.0897885657792</v>
      </c>
      <c r="J514" s="150">
        <v>194.1081896379867</v>
      </c>
      <c r="K514" s="150">
        <v>93.08957032452183</v>
      </c>
      <c r="L514" s="150">
        <v>19.692935290566261</v>
      </c>
      <c r="M514" s="150">
        <v>15.548751658796863</v>
      </c>
      <c r="N514" s="150">
        <v>338.58299213832265</v>
      </c>
      <c r="O514" s="150">
        <v>74.821695272557648</v>
      </c>
      <c r="P514" s="150">
        <v>16.56128018181974</v>
      </c>
      <c r="Q514" s="150">
        <v>86.032930714134551</v>
      </c>
      <c r="R514" s="150">
        <v>52.499088410540551</v>
      </c>
      <c r="S514" s="150">
        <v>285.2089021670082</v>
      </c>
      <c r="T514" s="150">
        <v>18.435116925601534</v>
      </c>
      <c r="U514" s="150">
        <v>19.671742744188379</v>
      </c>
      <c r="V514" s="150">
        <v>75.093576292523082</v>
      </c>
      <c r="X514" s="150">
        <f t="shared" si="119"/>
        <v>45.3</v>
      </c>
      <c r="Y514" s="150">
        <f t="shared" si="120"/>
        <v>14.71</v>
      </c>
      <c r="Z514" s="150">
        <f t="shared" si="121"/>
        <v>84.88</v>
      </c>
      <c r="AA514" s="150">
        <f t="shared" si="122"/>
        <v>111.09</v>
      </c>
      <c r="AB514" s="150">
        <f t="shared" si="123"/>
        <v>194.11</v>
      </c>
      <c r="AC514" s="150">
        <f t="shared" si="124"/>
        <v>93.09</v>
      </c>
      <c r="AD514" s="150">
        <f t="shared" si="125"/>
        <v>19.690000000000001</v>
      </c>
      <c r="AE514" s="150">
        <f t="shared" si="126"/>
        <v>15.55</v>
      </c>
      <c r="AF514" s="150">
        <f t="shared" si="127"/>
        <v>338.58</v>
      </c>
      <c r="AG514" s="150">
        <f t="shared" si="128"/>
        <v>74.819999999999993</v>
      </c>
      <c r="AH514" s="150">
        <f t="shared" si="129"/>
        <v>16.559999999999999</v>
      </c>
      <c r="AI514" s="150">
        <f t="shared" si="130"/>
        <v>86.03</v>
      </c>
      <c r="AJ514" s="150">
        <f t="shared" si="131"/>
        <v>52.5</v>
      </c>
      <c r="AK514" s="150">
        <f t="shared" si="132"/>
        <v>285.20999999999998</v>
      </c>
      <c r="AL514" s="150">
        <f t="shared" si="133"/>
        <v>18.440000000000001</v>
      </c>
      <c r="AM514" s="150">
        <f t="shared" si="134"/>
        <v>19.670000000000002</v>
      </c>
      <c r="AN514" s="150">
        <f t="shared" si="135"/>
        <v>75.09</v>
      </c>
    </row>
    <row r="515" spans="1:40" ht="52" x14ac:dyDescent="0.3">
      <c r="A515" s="145">
        <v>809</v>
      </c>
      <c r="B515" s="146" t="s">
        <v>923</v>
      </c>
      <c r="C515" s="280" t="s">
        <v>2995</v>
      </c>
      <c r="D515" s="145" t="s">
        <v>2070</v>
      </c>
      <c r="E515" s="150" t="s">
        <v>1382</v>
      </c>
      <c r="F515" s="150">
        <v>1.2277821853173878</v>
      </c>
      <c r="G515" s="150">
        <v>1.5827414517382079</v>
      </c>
      <c r="H515" s="150">
        <v>31.052720337022297</v>
      </c>
      <c r="I515" s="150">
        <v>5.4267362853391061</v>
      </c>
      <c r="J515" s="150">
        <v>0.53774283008587243</v>
      </c>
      <c r="K515" s="150">
        <v>2.1818375795375315</v>
      </c>
      <c r="L515" s="150">
        <v>3.6965721346031248</v>
      </c>
      <c r="M515" s="150">
        <v>2.1121423714997354</v>
      </c>
      <c r="N515" s="150">
        <v>1.3410185479015218</v>
      </c>
      <c r="O515" s="150">
        <v>1.1209158003163082</v>
      </c>
      <c r="P515" s="150">
        <v>0.29385019614113167</v>
      </c>
      <c r="Q515" s="150">
        <v>5.1100309779588686</v>
      </c>
      <c r="R515" s="150">
        <v>13.574282708564283</v>
      </c>
      <c r="S515" s="150">
        <v>3.641827733136962</v>
      </c>
      <c r="T515" s="150">
        <v>2.1667308584223237</v>
      </c>
      <c r="U515" s="150">
        <v>1.3026294481321688E-2</v>
      </c>
      <c r="V515" s="150">
        <v>8.8374705675947638</v>
      </c>
      <c r="X515" s="150">
        <f t="shared" si="119"/>
        <v>1.23</v>
      </c>
      <c r="Y515" s="150">
        <f t="shared" si="120"/>
        <v>1.58</v>
      </c>
      <c r="Z515" s="150">
        <f t="shared" si="121"/>
        <v>31.05</v>
      </c>
      <c r="AA515" s="150">
        <f t="shared" si="122"/>
        <v>5.43</v>
      </c>
      <c r="AB515" s="150">
        <f t="shared" si="123"/>
        <v>0.54</v>
      </c>
      <c r="AC515" s="150">
        <f t="shared" si="124"/>
        <v>2.1800000000000002</v>
      </c>
      <c r="AD515" s="150">
        <f t="shared" si="125"/>
        <v>3.7</v>
      </c>
      <c r="AE515" s="150">
        <f t="shared" si="126"/>
        <v>2.11</v>
      </c>
      <c r="AF515" s="150">
        <f t="shared" si="127"/>
        <v>1.34</v>
      </c>
      <c r="AG515" s="150">
        <f t="shared" si="128"/>
        <v>1.1200000000000001</v>
      </c>
      <c r="AH515" s="150">
        <f t="shared" si="129"/>
        <v>0.28999999999999998</v>
      </c>
      <c r="AI515" s="150">
        <f t="shared" si="130"/>
        <v>5.1100000000000003</v>
      </c>
      <c r="AJ515" s="150">
        <f t="shared" si="131"/>
        <v>13.57</v>
      </c>
      <c r="AK515" s="150">
        <f t="shared" si="132"/>
        <v>3.64</v>
      </c>
      <c r="AL515" s="150">
        <f t="shared" si="133"/>
        <v>2.17</v>
      </c>
      <c r="AM515" s="150">
        <f t="shared" si="134"/>
        <v>0.01</v>
      </c>
      <c r="AN515" s="150">
        <f t="shared" si="135"/>
        <v>8.84</v>
      </c>
    </row>
    <row r="516" spans="1:40" ht="52" x14ac:dyDescent="0.3">
      <c r="A516" s="145">
        <v>810</v>
      </c>
      <c r="B516" s="146" t="s">
        <v>923</v>
      </c>
      <c r="C516" s="280" t="s">
        <v>2995</v>
      </c>
      <c r="D516" s="145" t="s">
        <v>2049</v>
      </c>
      <c r="E516" s="150" t="s">
        <v>1382</v>
      </c>
      <c r="F516" s="150">
        <v>1.1943580794567066</v>
      </c>
      <c r="G516" s="150">
        <v>1.2971265704475934</v>
      </c>
      <c r="H516" s="150">
        <v>31.050518591616246</v>
      </c>
      <c r="I516" s="150">
        <v>4.7876952716682863</v>
      </c>
      <c r="J516" s="150">
        <v>0.60807679962037753</v>
      </c>
      <c r="K516" s="150">
        <v>2.1557067053332029</v>
      </c>
      <c r="L516" s="150">
        <v>2.4299970764555212</v>
      </c>
      <c r="M516" s="150">
        <v>1.6184735060293989</v>
      </c>
      <c r="N516" s="150">
        <v>0.56836060837328606</v>
      </c>
      <c r="O516" s="150">
        <v>1.1611102006377176</v>
      </c>
      <c r="P516" s="150">
        <v>0</v>
      </c>
      <c r="Q516" s="150">
        <v>5.0240853983074336</v>
      </c>
      <c r="R516" s="150">
        <v>13.531634092197542</v>
      </c>
      <c r="S516" s="150">
        <v>4.0774858433338865</v>
      </c>
      <c r="T516" s="150">
        <v>1.9629533417272023</v>
      </c>
      <c r="U516" s="150">
        <v>1.1722597399469547E-2</v>
      </c>
      <c r="V516" s="150">
        <v>8.8374705675947638</v>
      </c>
      <c r="X516" s="150">
        <f t="shared" si="119"/>
        <v>1.19</v>
      </c>
      <c r="Y516" s="150">
        <f t="shared" si="120"/>
        <v>1.3</v>
      </c>
      <c r="Z516" s="150">
        <f t="shared" si="121"/>
        <v>31.05</v>
      </c>
      <c r="AA516" s="150">
        <f t="shared" si="122"/>
        <v>4.79</v>
      </c>
      <c r="AB516" s="150">
        <f t="shared" si="123"/>
        <v>0.61</v>
      </c>
      <c r="AC516" s="150">
        <f t="shared" si="124"/>
        <v>2.16</v>
      </c>
      <c r="AD516" s="150">
        <f t="shared" si="125"/>
        <v>2.4300000000000002</v>
      </c>
      <c r="AE516" s="150">
        <f t="shared" si="126"/>
        <v>1.62</v>
      </c>
      <c r="AF516" s="150">
        <f t="shared" si="127"/>
        <v>0.56999999999999995</v>
      </c>
      <c r="AG516" s="150">
        <f t="shared" si="128"/>
        <v>1.1599999999999999</v>
      </c>
      <c r="AH516" s="150" t="str">
        <f t="shared" si="129"/>
        <v>NC</v>
      </c>
      <c r="AI516" s="150">
        <f t="shared" si="130"/>
        <v>5.0199999999999996</v>
      </c>
      <c r="AJ516" s="150">
        <f t="shared" si="131"/>
        <v>13.53</v>
      </c>
      <c r="AK516" s="150">
        <f t="shared" si="132"/>
        <v>4.08</v>
      </c>
      <c r="AL516" s="150">
        <f t="shared" si="133"/>
        <v>1.96</v>
      </c>
      <c r="AM516" s="150">
        <f t="shared" si="134"/>
        <v>0.01</v>
      </c>
      <c r="AN516" s="150">
        <f t="shared" si="135"/>
        <v>8.84</v>
      </c>
    </row>
    <row r="517" spans="1:40" ht="52" x14ac:dyDescent="0.3">
      <c r="A517" s="634">
        <v>811</v>
      </c>
      <c r="B517" s="635" t="s">
        <v>923</v>
      </c>
      <c r="C517" s="280" t="s">
        <v>2995</v>
      </c>
      <c r="D517" s="145" t="s">
        <v>2048</v>
      </c>
      <c r="E517" s="638" t="s">
        <v>1382</v>
      </c>
      <c r="F517" s="638">
        <v>1.1663592719876059</v>
      </c>
      <c r="G517" s="638">
        <v>1.2971265704475934</v>
      </c>
      <c r="H517" s="638">
        <v>31.050518591616246</v>
      </c>
      <c r="I517" s="638">
        <v>4.7876952716682863</v>
      </c>
      <c r="J517" s="638">
        <v>0.24991962033801393</v>
      </c>
      <c r="K517" s="638">
        <v>2.1557067053332029</v>
      </c>
      <c r="L517" s="638">
        <v>2.4299970764555212</v>
      </c>
      <c r="M517" s="638">
        <v>1.6184735060293989</v>
      </c>
      <c r="N517" s="638">
        <v>0.42271372616509423</v>
      </c>
      <c r="O517" s="638">
        <v>1.589101857473157</v>
      </c>
      <c r="P517" s="638">
        <v>0</v>
      </c>
      <c r="Q517" s="638">
        <v>5.0240853983074336</v>
      </c>
      <c r="R517" s="638">
        <v>13.531634092197542</v>
      </c>
      <c r="S517" s="638">
        <v>3.4751341958239443</v>
      </c>
      <c r="T517" s="638">
        <v>1.9629533417272023</v>
      </c>
      <c r="U517" s="638">
        <v>1.1722597399469547E-2</v>
      </c>
      <c r="V517" s="638">
        <v>8.8374705675947638</v>
      </c>
      <c r="X517" s="638">
        <f t="shared" si="119"/>
        <v>1.17</v>
      </c>
      <c r="Y517" s="638">
        <f t="shared" si="120"/>
        <v>1.3</v>
      </c>
      <c r="Z517" s="638">
        <f t="shared" si="121"/>
        <v>31.05</v>
      </c>
      <c r="AA517" s="638">
        <f t="shared" si="122"/>
        <v>4.79</v>
      </c>
      <c r="AB517" s="638">
        <f t="shared" si="123"/>
        <v>0.25</v>
      </c>
      <c r="AC517" s="638">
        <f t="shared" si="124"/>
        <v>2.16</v>
      </c>
      <c r="AD517" s="638">
        <f t="shared" si="125"/>
        <v>2.4300000000000002</v>
      </c>
      <c r="AE517" s="638">
        <f t="shared" si="126"/>
        <v>1.62</v>
      </c>
      <c r="AF517" s="638">
        <f t="shared" si="127"/>
        <v>0.42</v>
      </c>
      <c r="AG517" s="638">
        <f t="shared" si="128"/>
        <v>1.59</v>
      </c>
      <c r="AH517" s="638" t="str">
        <f t="shared" si="129"/>
        <v>NC</v>
      </c>
      <c r="AI517" s="638">
        <f t="shared" si="130"/>
        <v>5.0199999999999996</v>
      </c>
      <c r="AJ517" s="638">
        <f t="shared" si="131"/>
        <v>13.53</v>
      </c>
      <c r="AK517" s="638">
        <f t="shared" si="132"/>
        <v>3.48</v>
      </c>
      <c r="AL517" s="638">
        <f t="shared" si="133"/>
        <v>1.96</v>
      </c>
      <c r="AM517" s="638">
        <f t="shared" si="134"/>
        <v>0.01</v>
      </c>
      <c r="AN517" s="638">
        <f t="shared" si="135"/>
        <v>8.84</v>
      </c>
    </row>
    <row r="518" spans="1:40" ht="52" x14ac:dyDescent="0.3">
      <c r="A518" s="145">
        <v>812</v>
      </c>
      <c r="B518" s="146" t="s">
        <v>923</v>
      </c>
      <c r="C518" s="280" t="s">
        <v>2995</v>
      </c>
      <c r="D518" s="145" t="s">
        <v>2047</v>
      </c>
      <c r="E518" s="150" t="s">
        <v>1382</v>
      </c>
      <c r="F518" s="150">
        <v>1.1733432765149607</v>
      </c>
      <c r="G518" s="150">
        <v>1.2976723258997396</v>
      </c>
      <c r="H518" s="150">
        <v>31.050518591616246</v>
      </c>
      <c r="I518" s="150">
        <v>4.7908759100631215</v>
      </c>
      <c r="J518" s="150">
        <v>0.24984829091666558</v>
      </c>
      <c r="K518" s="150">
        <v>2.1569370417692313</v>
      </c>
      <c r="L518" s="150">
        <v>2.4299970764555212</v>
      </c>
      <c r="M518" s="150">
        <v>1.6184735060293989</v>
      </c>
      <c r="N518" s="150">
        <v>0.42528538317002323</v>
      </c>
      <c r="O518" s="150">
        <v>1.0622222089902875</v>
      </c>
      <c r="P518" s="150">
        <v>0</v>
      </c>
      <c r="Q518" s="150">
        <v>5.0333701795992738</v>
      </c>
      <c r="R518" s="150">
        <v>13.536296600293968</v>
      </c>
      <c r="S518" s="150">
        <v>3.5204415012227672</v>
      </c>
      <c r="T518" s="150">
        <v>1.9629533417272023</v>
      </c>
      <c r="U518" s="150">
        <v>1.1722597399469547E-2</v>
      </c>
      <c r="V518" s="150">
        <v>8.8374705675947638</v>
      </c>
      <c r="X518" s="150">
        <f t="shared" ref="X518:X581" si="136">IF(F518="-","-",IF(F518="NC","NC",IF(F518=0,"NC",IF(F518&lt;0.01,0.01,ROUND(F518,2)))))</f>
        <v>1.17</v>
      </c>
      <c r="Y518" s="150">
        <f t="shared" ref="Y518:Y581" si="137">IF(G518="-","-",IF(G518="NC","NC",IF(G518=0,"NC",IF(G518&lt;0.01,0.01,ROUND(G518,2)))))</f>
        <v>1.3</v>
      </c>
      <c r="Z518" s="150">
        <f t="shared" ref="Z518:Z581" si="138">IF(H518="-","-",IF(H518="NC","NC",IF(H518=0,"NC",IF(H518&lt;0.01,0.01,ROUND(H518,2)))))</f>
        <v>31.05</v>
      </c>
      <c r="AA518" s="150">
        <f t="shared" ref="AA518:AA581" si="139">IF(I518="-","-",IF(I518="NC","NC",IF(I518=0,"NC",IF(I518&lt;0.01,0.01,ROUND(I518,2)))))</f>
        <v>4.79</v>
      </c>
      <c r="AB518" s="150">
        <f t="shared" ref="AB518:AB581" si="140">IF(J518="-","-",IF(J518="NC","NC",IF(J518=0,"NC",IF(J518&lt;0.01,0.01,ROUND(J518,2)))))</f>
        <v>0.25</v>
      </c>
      <c r="AC518" s="150">
        <f t="shared" ref="AC518:AC581" si="141">IF(K518="-","-",IF(K518="NC","NC",IF(K518=0,"NC",IF(K518&lt;0.01,0.01,ROUND(K518,2)))))</f>
        <v>2.16</v>
      </c>
      <c r="AD518" s="150">
        <f t="shared" ref="AD518:AD581" si="142">IF(L518="-","-",IF(L518="NC","NC",IF(L518=0,"NC",IF(L518&lt;0.01,0.01,ROUND(L518,2)))))</f>
        <v>2.4300000000000002</v>
      </c>
      <c r="AE518" s="150">
        <f t="shared" ref="AE518:AE581" si="143">IF(M518="-","-",IF(M518="NC","NC",IF(M518=0,"NC",IF(M518&lt;0.01,0.01,ROUND(M518,2)))))</f>
        <v>1.62</v>
      </c>
      <c r="AF518" s="150">
        <f t="shared" ref="AF518:AF581" si="144">IF(N518="-","-",IF(N518="NC","NC",IF(N518=0,"NC",IF(N518&lt;0.01,0.01,ROUND(N518,2)))))</f>
        <v>0.43</v>
      </c>
      <c r="AG518" s="150">
        <f t="shared" ref="AG518:AG581" si="145">IF(O518="-","-",IF(O518="NC","NC",IF(O518=0,"NC",IF(O518&lt;0.01,0.01,ROUND(O518,2)))))</f>
        <v>1.06</v>
      </c>
      <c r="AH518" s="150" t="str">
        <f t="shared" ref="AH518:AH581" si="146">IF(P518="-","-",IF(P518="NC","NC",IF(P518=0,"NC",IF(P518&lt;0.01,0.01,ROUND(P518,2)))))</f>
        <v>NC</v>
      </c>
      <c r="AI518" s="150">
        <f t="shared" ref="AI518:AI581" si="147">IF(Q518="-","-",IF(Q518="NC","NC",IF(Q518=0,"NC",IF(Q518&lt;0.01,0.01,ROUND(Q518,2)))))</f>
        <v>5.03</v>
      </c>
      <c r="AJ518" s="150">
        <f t="shared" ref="AJ518:AJ581" si="148">IF(R518="-","-",IF(R518="NC","NC",IF(R518=0,"NC",IF(R518&lt;0.01,0.01,ROUND(R518,2)))))</f>
        <v>13.54</v>
      </c>
      <c r="AK518" s="150">
        <f t="shared" ref="AK518:AK581" si="149">IF(S518="-","-",IF(S518="NC","NC",IF(S518=0,"NC",IF(S518&lt;0.01,0.01,ROUND(S518,2)))))</f>
        <v>3.52</v>
      </c>
      <c r="AL518" s="150">
        <f t="shared" ref="AL518:AL581" si="150">IF(T518="-","-",IF(T518="NC","NC",IF(T518=0,"NC",IF(T518&lt;0.01,0.01,ROUND(T518,2)))))</f>
        <v>1.96</v>
      </c>
      <c r="AM518" s="150">
        <f t="shared" ref="AM518:AM581" si="151">IF(U518="-","-",IF(U518="NC","NC",IF(U518=0,"NC",IF(U518&lt;0.01,0.01,ROUND(U518,2)))))</f>
        <v>0.01</v>
      </c>
      <c r="AN518" s="150">
        <f t="shared" ref="AN518:AN581" si="152">IF(V518="-","-",IF(V518="NC","NC",IF(V518=0,"NC",IF(V518&lt;0.01,0.01,ROUND(V518,2)))))</f>
        <v>8.84</v>
      </c>
    </row>
    <row r="519" spans="1:40" ht="52" x14ac:dyDescent="0.3">
      <c r="A519" s="145">
        <v>813</v>
      </c>
      <c r="B519" s="146" t="s">
        <v>923</v>
      </c>
      <c r="C519" s="280" t="s">
        <v>2995</v>
      </c>
      <c r="D519" s="145" t="s">
        <v>2075</v>
      </c>
      <c r="E519" s="150" t="s">
        <v>1382</v>
      </c>
      <c r="F519" s="150">
        <v>1.1663592719876059</v>
      </c>
      <c r="G519" s="150">
        <v>1.2971265704475934</v>
      </c>
      <c r="H519" s="150">
        <v>31.050518591616246</v>
      </c>
      <c r="I519" s="150">
        <v>4.7876952716682863</v>
      </c>
      <c r="J519" s="150">
        <v>0.24984829091666558</v>
      </c>
      <c r="K519" s="150">
        <v>2.1557067053332029</v>
      </c>
      <c r="L519" s="150">
        <v>2.4299970764555212</v>
      </c>
      <c r="M519" s="150">
        <v>1.6184735060293989</v>
      </c>
      <c r="N519" s="150">
        <v>0.41672167011016586</v>
      </c>
      <c r="O519" s="150">
        <v>1.0622222089902875</v>
      </c>
      <c r="P519" s="150">
        <v>0</v>
      </c>
      <c r="Q519" s="150">
        <v>5.0240853983074336</v>
      </c>
      <c r="R519" s="150">
        <v>13.531634092197542</v>
      </c>
      <c r="S519" s="150">
        <v>3.4751341958239443</v>
      </c>
      <c r="T519" s="150">
        <v>1.9629533417272023</v>
      </c>
      <c r="U519" s="150">
        <v>1.1722597399469547E-2</v>
      </c>
      <c r="V519" s="150">
        <v>8.8374705675947638</v>
      </c>
      <c r="X519" s="150">
        <f t="shared" si="136"/>
        <v>1.17</v>
      </c>
      <c r="Y519" s="150">
        <f t="shared" si="137"/>
        <v>1.3</v>
      </c>
      <c r="Z519" s="150">
        <f t="shared" si="138"/>
        <v>31.05</v>
      </c>
      <c r="AA519" s="150">
        <f t="shared" si="139"/>
        <v>4.79</v>
      </c>
      <c r="AB519" s="150">
        <f t="shared" si="140"/>
        <v>0.25</v>
      </c>
      <c r="AC519" s="150">
        <f t="shared" si="141"/>
        <v>2.16</v>
      </c>
      <c r="AD519" s="150">
        <f t="shared" si="142"/>
        <v>2.4300000000000002</v>
      </c>
      <c r="AE519" s="150">
        <f t="shared" si="143"/>
        <v>1.62</v>
      </c>
      <c r="AF519" s="150">
        <f t="shared" si="144"/>
        <v>0.42</v>
      </c>
      <c r="AG519" s="150">
        <f t="shared" si="145"/>
        <v>1.06</v>
      </c>
      <c r="AH519" s="150" t="str">
        <f t="shared" si="146"/>
        <v>NC</v>
      </c>
      <c r="AI519" s="150">
        <f t="shared" si="147"/>
        <v>5.0199999999999996</v>
      </c>
      <c r="AJ519" s="150">
        <f t="shared" si="148"/>
        <v>13.53</v>
      </c>
      <c r="AK519" s="150">
        <f t="shared" si="149"/>
        <v>3.48</v>
      </c>
      <c r="AL519" s="150">
        <f t="shared" si="150"/>
        <v>1.96</v>
      </c>
      <c r="AM519" s="150">
        <f t="shared" si="151"/>
        <v>0.01</v>
      </c>
      <c r="AN519" s="150">
        <f t="shared" si="152"/>
        <v>8.84</v>
      </c>
    </row>
    <row r="520" spans="1:40" ht="26" x14ac:dyDescent="0.3">
      <c r="A520" s="145">
        <v>816</v>
      </c>
      <c r="B520" s="146" t="s">
        <v>923</v>
      </c>
      <c r="C520" s="146" t="s">
        <v>2996</v>
      </c>
      <c r="D520" s="145" t="s">
        <v>2043</v>
      </c>
      <c r="E520" s="150" t="s">
        <v>926</v>
      </c>
      <c r="F520" s="150">
        <v>34.205141804140169</v>
      </c>
      <c r="G520" s="150">
        <v>10.393507889306061</v>
      </c>
      <c r="H520" s="150">
        <v>41.716305548724065</v>
      </c>
      <c r="I520" s="150">
        <v>82.384122302935964</v>
      </c>
      <c r="J520" s="150">
        <v>150.24021454397928</v>
      </c>
      <c r="K520" s="150">
        <v>70.47374430487119</v>
      </c>
      <c r="L520" s="150">
        <v>13.378777115935824</v>
      </c>
      <c r="M520" s="150">
        <v>10.795965568394784</v>
      </c>
      <c r="N520" s="150">
        <v>262.07885961286468</v>
      </c>
      <c r="O520" s="150">
        <v>57.163591624264697</v>
      </c>
      <c r="P520" s="150">
        <v>12.834992140910298</v>
      </c>
      <c r="Q520" s="150">
        <v>62.781855119766021</v>
      </c>
      <c r="R520" s="150">
        <v>30.199777096715835</v>
      </c>
      <c r="S520" s="150">
        <v>218.3436701776678</v>
      </c>
      <c r="T520" s="150">
        <v>12.765926777502607</v>
      </c>
      <c r="U520" s="150">
        <v>15.236515613761405</v>
      </c>
      <c r="V520" s="150">
        <v>51.348481936819447</v>
      </c>
      <c r="X520" s="150">
        <f t="shared" si="136"/>
        <v>34.21</v>
      </c>
      <c r="Y520" s="150">
        <f t="shared" si="137"/>
        <v>10.39</v>
      </c>
      <c r="Z520" s="150">
        <f t="shared" si="138"/>
        <v>41.72</v>
      </c>
      <c r="AA520" s="150">
        <f t="shared" si="139"/>
        <v>82.38</v>
      </c>
      <c r="AB520" s="150">
        <f t="shared" si="140"/>
        <v>150.24</v>
      </c>
      <c r="AC520" s="150">
        <f t="shared" si="141"/>
        <v>70.47</v>
      </c>
      <c r="AD520" s="150">
        <f t="shared" si="142"/>
        <v>13.38</v>
      </c>
      <c r="AE520" s="150">
        <f t="shared" si="143"/>
        <v>10.8</v>
      </c>
      <c r="AF520" s="150">
        <f t="shared" si="144"/>
        <v>262.08</v>
      </c>
      <c r="AG520" s="150">
        <f t="shared" si="145"/>
        <v>57.16</v>
      </c>
      <c r="AH520" s="150">
        <f t="shared" si="146"/>
        <v>12.83</v>
      </c>
      <c r="AI520" s="150">
        <f t="shared" si="147"/>
        <v>62.78</v>
      </c>
      <c r="AJ520" s="150">
        <f t="shared" si="148"/>
        <v>30.2</v>
      </c>
      <c r="AK520" s="150">
        <f t="shared" si="149"/>
        <v>218.34</v>
      </c>
      <c r="AL520" s="150">
        <f t="shared" si="150"/>
        <v>12.77</v>
      </c>
      <c r="AM520" s="150">
        <f t="shared" si="151"/>
        <v>15.24</v>
      </c>
      <c r="AN520" s="150">
        <f t="shared" si="152"/>
        <v>51.35</v>
      </c>
    </row>
    <row r="521" spans="1:40" x14ac:dyDescent="0.3">
      <c r="A521" s="171">
        <v>820</v>
      </c>
      <c r="B521" s="849" t="s">
        <v>923</v>
      </c>
      <c r="C521" s="856" t="s">
        <v>275</v>
      </c>
      <c r="D521" s="863" t="s">
        <v>276</v>
      </c>
      <c r="E521" s="870" t="s">
        <v>926</v>
      </c>
      <c r="F521" s="870">
        <v>4.7602757830581023E-2</v>
      </c>
      <c r="G521" s="870">
        <v>0.22135153300022625</v>
      </c>
      <c r="H521" s="870">
        <v>1.7063526896889264E-3</v>
      </c>
      <c r="I521" s="870">
        <v>0.49525678559488562</v>
      </c>
      <c r="J521" s="870">
        <v>0.22311826785613528</v>
      </c>
      <c r="K521" s="870">
        <v>2.025142750835467E-2</v>
      </c>
      <c r="L521" s="870">
        <v>0.98159567006439286</v>
      </c>
      <c r="M521" s="870">
        <v>0.38259337073951072</v>
      </c>
      <c r="N521" s="870">
        <v>0.71633008028830081</v>
      </c>
      <c r="O521" s="870">
        <v>4.5487533277666047E-2</v>
      </c>
      <c r="P521" s="870">
        <v>0.22773390200937707</v>
      </c>
      <c r="Q521" s="870">
        <v>6.6607824229862292E-2</v>
      </c>
      <c r="R521" s="870">
        <v>3.3052677684224034E-2</v>
      </c>
      <c r="S521" s="870">
        <v>0.12918749141758856</v>
      </c>
      <c r="T521" s="870">
        <v>0.15792757543871905</v>
      </c>
      <c r="U521" s="870">
        <v>1.0103652384354095E-3</v>
      </c>
      <c r="V521" s="870">
        <v>0</v>
      </c>
      <c r="X521" s="870">
        <f t="shared" si="136"/>
        <v>0.05</v>
      </c>
      <c r="Y521" s="870">
        <f t="shared" si="137"/>
        <v>0.22</v>
      </c>
      <c r="Z521" s="870">
        <f t="shared" si="138"/>
        <v>0.01</v>
      </c>
      <c r="AA521" s="870">
        <f t="shared" si="139"/>
        <v>0.5</v>
      </c>
      <c r="AB521" s="870">
        <f t="shared" si="140"/>
        <v>0.22</v>
      </c>
      <c r="AC521" s="870">
        <f t="shared" si="141"/>
        <v>0.02</v>
      </c>
      <c r="AD521" s="870">
        <f t="shared" si="142"/>
        <v>0.98</v>
      </c>
      <c r="AE521" s="870">
        <f t="shared" si="143"/>
        <v>0.38</v>
      </c>
      <c r="AF521" s="870">
        <f t="shared" si="144"/>
        <v>0.72</v>
      </c>
      <c r="AG521" s="870">
        <f t="shared" si="145"/>
        <v>0.05</v>
      </c>
      <c r="AH521" s="870">
        <f t="shared" si="146"/>
        <v>0.23</v>
      </c>
      <c r="AI521" s="870">
        <f t="shared" si="147"/>
        <v>7.0000000000000007E-2</v>
      </c>
      <c r="AJ521" s="870">
        <f t="shared" si="148"/>
        <v>0.03</v>
      </c>
      <c r="AK521" s="870">
        <f t="shared" si="149"/>
        <v>0.13</v>
      </c>
      <c r="AL521" s="870">
        <f t="shared" si="150"/>
        <v>0.16</v>
      </c>
      <c r="AM521" s="870">
        <f t="shared" si="151"/>
        <v>0.01</v>
      </c>
      <c r="AN521" s="870" t="str">
        <f t="shared" si="152"/>
        <v>NC</v>
      </c>
    </row>
    <row r="522" spans="1:40" x14ac:dyDescent="0.3">
      <c r="A522" s="782">
        <v>821</v>
      </c>
      <c r="B522" s="854" t="s">
        <v>923</v>
      </c>
      <c r="C522" s="854" t="s">
        <v>275</v>
      </c>
      <c r="D522" s="943" t="s">
        <v>985</v>
      </c>
      <c r="E522" s="947" t="s">
        <v>926</v>
      </c>
      <c r="F522" s="947">
        <v>5.4126035087000519E-3</v>
      </c>
      <c r="G522" s="947">
        <v>4.2296047541327451E-4</v>
      </c>
      <c r="H522" s="947">
        <v>0</v>
      </c>
      <c r="I522" s="947">
        <v>2.4649947559975908E-3</v>
      </c>
      <c r="J522" s="947">
        <v>0</v>
      </c>
      <c r="K522" s="947">
        <v>9.5351073792203313E-4</v>
      </c>
      <c r="L522" s="947">
        <v>0</v>
      </c>
      <c r="M522" s="947">
        <v>0</v>
      </c>
      <c r="N522" s="947">
        <v>6.6368776213894774E-3</v>
      </c>
      <c r="O522" s="947">
        <v>0</v>
      </c>
      <c r="P522" s="947">
        <v>0</v>
      </c>
      <c r="Q522" s="947">
        <v>7.1957055011760739E-3</v>
      </c>
      <c r="R522" s="947">
        <v>3.6134437747293996E-3</v>
      </c>
      <c r="S522" s="947">
        <v>3.5113161684087707E-2</v>
      </c>
      <c r="T522" s="947">
        <v>0</v>
      </c>
      <c r="U522" s="947">
        <v>0</v>
      </c>
      <c r="V522" s="947">
        <v>0</v>
      </c>
      <c r="X522" s="947">
        <f t="shared" si="136"/>
        <v>0.01</v>
      </c>
      <c r="Y522" s="947">
        <f t="shared" si="137"/>
        <v>0.01</v>
      </c>
      <c r="Z522" s="947" t="str">
        <f t="shared" si="138"/>
        <v>NC</v>
      </c>
      <c r="AA522" s="947">
        <f t="shared" si="139"/>
        <v>0.01</v>
      </c>
      <c r="AB522" s="947" t="str">
        <f t="shared" si="140"/>
        <v>NC</v>
      </c>
      <c r="AC522" s="947">
        <f t="shared" si="141"/>
        <v>0.01</v>
      </c>
      <c r="AD522" s="947" t="str">
        <f t="shared" si="142"/>
        <v>NC</v>
      </c>
      <c r="AE522" s="947" t="str">
        <f t="shared" si="143"/>
        <v>NC</v>
      </c>
      <c r="AF522" s="947">
        <f t="shared" si="144"/>
        <v>0.01</v>
      </c>
      <c r="AG522" s="947" t="str">
        <f t="shared" si="145"/>
        <v>NC</v>
      </c>
      <c r="AH522" s="947" t="str">
        <f t="shared" si="146"/>
        <v>NC</v>
      </c>
      <c r="AI522" s="947">
        <f t="shared" si="147"/>
        <v>0.01</v>
      </c>
      <c r="AJ522" s="947">
        <f t="shared" si="148"/>
        <v>0.01</v>
      </c>
      <c r="AK522" s="947">
        <f t="shared" si="149"/>
        <v>0.04</v>
      </c>
      <c r="AL522" s="947" t="str">
        <f t="shared" si="150"/>
        <v>NC</v>
      </c>
      <c r="AM522" s="947" t="str">
        <f t="shared" si="151"/>
        <v>NC</v>
      </c>
      <c r="AN522" s="947" t="str">
        <f t="shared" si="152"/>
        <v>NC</v>
      </c>
    </row>
    <row r="523" spans="1:40" x14ac:dyDescent="0.3">
      <c r="A523" s="165">
        <v>823</v>
      </c>
      <c r="B523" s="166" t="s">
        <v>923</v>
      </c>
      <c r="C523" s="293" t="s">
        <v>275</v>
      </c>
      <c r="D523" s="187" t="s">
        <v>987</v>
      </c>
      <c r="E523" s="170" t="s">
        <v>926</v>
      </c>
      <c r="F523" s="170">
        <v>2.7998807469100689E-2</v>
      </c>
      <c r="G523" s="170">
        <v>0</v>
      </c>
      <c r="H523" s="170">
        <v>0</v>
      </c>
      <c r="I523" s="170">
        <v>0</v>
      </c>
      <c r="J523" s="170">
        <v>0.35822850870371192</v>
      </c>
      <c r="K523" s="170">
        <v>0</v>
      </c>
      <c r="L523" s="170">
        <v>0</v>
      </c>
      <c r="M523" s="170">
        <v>0</v>
      </c>
      <c r="N523" s="170">
        <v>0.15163893826312022</v>
      </c>
      <c r="O523" s="170">
        <v>9.888799164743016E-2</v>
      </c>
      <c r="P523" s="170">
        <v>0</v>
      </c>
      <c r="Q523" s="170">
        <v>0</v>
      </c>
      <c r="R523" s="170">
        <v>0</v>
      </c>
      <c r="S523" s="170">
        <v>0.60235164750994241</v>
      </c>
      <c r="T523" s="170">
        <v>0</v>
      </c>
      <c r="U523" s="170">
        <v>0</v>
      </c>
      <c r="V523" s="170">
        <v>0</v>
      </c>
      <c r="X523" s="170">
        <f t="shared" si="136"/>
        <v>0.03</v>
      </c>
      <c r="Y523" s="170" t="str">
        <f t="shared" si="137"/>
        <v>NC</v>
      </c>
      <c r="Z523" s="170" t="str">
        <f t="shared" si="138"/>
        <v>NC</v>
      </c>
      <c r="AA523" s="170" t="str">
        <f t="shared" si="139"/>
        <v>NC</v>
      </c>
      <c r="AB523" s="170">
        <f t="shared" si="140"/>
        <v>0.36</v>
      </c>
      <c r="AC523" s="170" t="str">
        <f t="shared" si="141"/>
        <v>NC</v>
      </c>
      <c r="AD523" s="170" t="str">
        <f t="shared" si="142"/>
        <v>NC</v>
      </c>
      <c r="AE523" s="170" t="str">
        <f t="shared" si="143"/>
        <v>NC</v>
      </c>
      <c r="AF523" s="170">
        <f t="shared" si="144"/>
        <v>0.15</v>
      </c>
      <c r="AG523" s="170">
        <f t="shared" si="145"/>
        <v>0.1</v>
      </c>
      <c r="AH523" s="170" t="str">
        <f t="shared" si="146"/>
        <v>NC</v>
      </c>
      <c r="AI523" s="170" t="str">
        <f t="shared" si="147"/>
        <v>NC</v>
      </c>
      <c r="AJ523" s="170" t="str">
        <f t="shared" si="148"/>
        <v>NC</v>
      </c>
      <c r="AK523" s="170">
        <f t="shared" si="149"/>
        <v>0.6</v>
      </c>
      <c r="AL523" s="170" t="str">
        <f t="shared" si="150"/>
        <v>NC</v>
      </c>
      <c r="AM523" s="170" t="str">
        <f t="shared" si="151"/>
        <v>NC</v>
      </c>
      <c r="AN523" s="170" t="str">
        <f t="shared" si="152"/>
        <v>NC</v>
      </c>
    </row>
    <row r="524" spans="1:40" ht="26" x14ac:dyDescent="0.3">
      <c r="A524" s="171">
        <v>824</v>
      </c>
      <c r="B524" s="849" t="s">
        <v>923</v>
      </c>
      <c r="C524" s="856" t="s">
        <v>275</v>
      </c>
      <c r="D524" s="944" t="s">
        <v>988</v>
      </c>
      <c r="E524" s="945" t="s">
        <v>926</v>
      </c>
      <c r="F524" s="945">
        <v>0</v>
      </c>
      <c r="G524" s="945">
        <v>0</v>
      </c>
      <c r="H524" s="945">
        <v>0</v>
      </c>
      <c r="I524" s="945">
        <v>0</v>
      </c>
      <c r="J524" s="945">
        <v>3.7541800709663369E-4</v>
      </c>
      <c r="K524" s="945">
        <v>0</v>
      </c>
      <c r="L524" s="945">
        <v>0</v>
      </c>
      <c r="M524" s="945">
        <v>0</v>
      </c>
      <c r="N524" s="945">
        <v>3.1537137131201855E-2</v>
      </c>
      <c r="O524" s="945">
        <v>2.7730507814887866</v>
      </c>
      <c r="P524" s="945">
        <v>0</v>
      </c>
      <c r="Q524" s="945">
        <v>0</v>
      </c>
      <c r="R524" s="945">
        <v>0</v>
      </c>
      <c r="S524" s="945">
        <v>0</v>
      </c>
      <c r="T524" s="945">
        <v>0</v>
      </c>
      <c r="U524" s="945">
        <v>0</v>
      </c>
      <c r="V524" s="945">
        <v>0</v>
      </c>
      <c r="X524" s="945" t="str">
        <f t="shared" si="136"/>
        <v>NC</v>
      </c>
      <c r="Y524" s="945" t="str">
        <f t="shared" si="137"/>
        <v>NC</v>
      </c>
      <c r="Z524" s="945" t="str">
        <f t="shared" si="138"/>
        <v>NC</v>
      </c>
      <c r="AA524" s="945" t="str">
        <f t="shared" si="139"/>
        <v>NC</v>
      </c>
      <c r="AB524" s="945">
        <f t="shared" si="140"/>
        <v>0.01</v>
      </c>
      <c r="AC524" s="945" t="str">
        <f t="shared" si="141"/>
        <v>NC</v>
      </c>
      <c r="AD524" s="945" t="str">
        <f t="shared" si="142"/>
        <v>NC</v>
      </c>
      <c r="AE524" s="945" t="str">
        <f t="shared" si="143"/>
        <v>NC</v>
      </c>
      <c r="AF524" s="945">
        <f t="shared" si="144"/>
        <v>0.03</v>
      </c>
      <c r="AG524" s="945">
        <f t="shared" si="145"/>
        <v>2.77</v>
      </c>
      <c r="AH524" s="945" t="str">
        <f t="shared" si="146"/>
        <v>NC</v>
      </c>
      <c r="AI524" s="945" t="str">
        <f t="shared" si="147"/>
        <v>NC</v>
      </c>
      <c r="AJ524" s="945" t="str">
        <f t="shared" si="148"/>
        <v>NC</v>
      </c>
      <c r="AK524" s="945" t="str">
        <f t="shared" si="149"/>
        <v>NC</v>
      </c>
      <c r="AL524" s="945" t="str">
        <f t="shared" si="150"/>
        <v>NC</v>
      </c>
      <c r="AM524" s="945" t="str">
        <f t="shared" si="151"/>
        <v>NC</v>
      </c>
      <c r="AN524" s="945" t="str">
        <f t="shared" si="152"/>
        <v>NC</v>
      </c>
    </row>
    <row r="525" spans="1:40" x14ac:dyDescent="0.3">
      <c r="A525" s="173">
        <v>825</v>
      </c>
      <c r="B525" s="173" t="s">
        <v>923</v>
      </c>
      <c r="C525" s="859" t="s">
        <v>3523</v>
      </c>
      <c r="D525" s="173" t="s">
        <v>3524</v>
      </c>
      <c r="E525" s="876" t="s">
        <v>275</v>
      </c>
      <c r="F525" s="876" t="s">
        <v>275</v>
      </c>
      <c r="G525" s="876" t="s">
        <v>275</v>
      </c>
      <c r="H525" s="876" t="s">
        <v>275</v>
      </c>
      <c r="I525" s="876" t="s">
        <v>275</v>
      </c>
      <c r="J525" s="876" t="s">
        <v>275</v>
      </c>
      <c r="K525" s="876" t="s">
        <v>275</v>
      </c>
      <c r="L525" s="876" t="s">
        <v>275</v>
      </c>
      <c r="M525" s="876" t="s">
        <v>275</v>
      </c>
      <c r="N525" s="876" t="s">
        <v>275</v>
      </c>
      <c r="O525" s="876" t="s">
        <v>275</v>
      </c>
      <c r="P525" s="876" t="s">
        <v>275</v>
      </c>
      <c r="Q525" s="876" t="s">
        <v>275</v>
      </c>
      <c r="R525" s="876" t="s">
        <v>275</v>
      </c>
      <c r="S525" s="876" t="s">
        <v>275</v>
      </c>
      <c r="T525" s="876" t="s">
        <v>275</v>
      </c>
      <c r="U525" s="876" t="s">
        <v>275</v>
      </c>
      <c r="V525" s="876" t="s">
        <v>275</v>
      </c>
      <c r="X525" s="876" t="str">
        <f t="shared" si="136"/>
        <v>-</v>
      </c>
      <c r="Y525" s="876" t="str">
        <f t="shared" si="137"/>
        <v>-</v>
      </c>
      <c r="Z525" s="876" t="str">
        <f t="shared" si="138"/>
        <v>-</v>
      </c>
      <c r="AA525" s="876" t="str">
        <f t="shared" si="139"/>
        <v>-</v>
      </c>
      <c r="AB525" s="876" t="str">
        <f t="shared" si="140"/>
        <v>-</v>
      </c>
      <c r="AC525" s="876" t="str">
        <f t="shared" si="141"/>
        <v>-</v>
      </c>
      <c r="AD525" s="876" t="str">
        <f t="shared" si="142"/>
        <v>-</v>
      </c>
      <c r="AE525" s="876" t="str">
        <f t="shared" si="143"/>
        <v>-</v>
      </c>
      <c r="AF525" s="876" t="str">
        <f t="shared" si="144"/>
        <v>-</v>
      </c>
      <c r="AG525" s="876" t="str">
        <f t="shared" si="145"/>
        <v>-</v>
      </c>
      <c r="AH525" s="876" t="str">
        <f t="shared" si="146"/>
        <v>-</v>
      </c>
      <c r="AI525" s="876" t="str">
        <f t="shared" si="147"/>
        <v>-</v>
      </c>
      <c r="AJ525" s="876" t="str">
        <f t="shared" si="148"/>
        <v>-</v>
      </c>
      <c r="AK525" s="876" t="str">
        <f t="shared" si="149"/>
        <v>-</v>
      </c>
      <c r="AL525" s="876" t="str">
        <f t="shared" si="150"/>
        <v>-</v>
      </c>
      <c r="AM525" s="876" t="str">
        <f t="shared" si="151"/>
        <v>-</v>
      </c>
      <c r="AN525" s="876" t="str">
        <f t="shared" si="152"/>
        <v>-</v>
      </c>
    </row>
    <row r="526" spans="1:40" ht="26" x14ac:dyDescent="0.3">
      <c r="A526" s="152">
        <v>826</v>
      </c>
      <c r="B526" s="153" t="s">
        <v>923</v>
      </c>
      <c r="C526" s="153" t="s">
        <v>3525</v>
      </c>
      <c r="D526" s="152" t="s">
        <v>3526</v>
      </c>
      <c r="E526" s="157" t="s">
        <v>925</v>
      </c>
      <c r="F526" s="157">
        <v>5.7965744768508536</v>
      </c>
      <c r="G526" s="157">
        <v>2.3208962429344786</v>
      </c>
      <c r="H526" s="157">
        <v>23.090220063037357</v>
      </c>
      <c r="I526" s="157">
        <v>16.715755444569336</v>
      </c>
      <c r="J526" s="157">
        <v>27.137739044241155</v>
      </c>
      <c r="K526" s="157">
        <v>2.9231619937254174</v>
      </c>
      <c r="L526" s="157">
        <v>3.0147854729161476E-2</v>
      </c>
      <c r="M526" s="157">
        <v>0.15642765898832175</v>
      </c>
      <c r="N526" s="157">
        <v>3.1909078941809756</v>
      </c>
      <c r="O526" s="157">
        <v>1.849266541343916</v>
      </c>
      <c r="P526" s="157">
        <v>0</v>
      </c>
      <c r="Q526" s="157">
        <v>7.1238446388232131</v>
      </c>
      <c r="R526" s="157">
        <v>150.89772649281204</v>
      </c>
      <c r="S526" s="157">
        <v>2.8033221098784349</v>
      </c>
      <c r="T526" s="157">
        <v>0</v>
      </c>
      <c r="U526" s="157">
        <v>68.932924944309974</v>
      </c>
      <c r="V526" s="157">
        <v>0</v>
      </c>
      <c r="X526" s="157">
        <f t="shared" si="136"/>
        <v>5.8</v>
      </c>
      <c r="Y526" s="157">
        <f t="shared" si="137"/>
        <v>2.3199999999999998</v>
      </c>
      <c r="Z526" s="157">
        <f t="shared" si="138"/>
        <v>23.09</v>
      </c>
      <c r="AA526" s="157">
        <f t="shared" si="139"/>
        <v>16.72</v>
      </c>
      <c r="AB526" s="157">
        <f t="shared" si="140"/>
        <v>27.14</v>
      </c>
      <c r="AC526" s="157">
        <f t="shared" si="141"/>
        <v>2.92</v>
      </c>
      <c r="AD526" s="157">
        <f t="shared" si="142"/>
        <v>0.03</v>
      </c>
      <c r="AE526" s="157">
        <f t="shared" si="143"/>
        <v>0.16</v>
      </c>
      <c r="AF526" s="157">
        <f t="shared" si="144"/>
        <v>3.19</v>
      </c>
      <c r="AG526" s="157">
        <f t="shared" si="145"/>
        <v>1.85</v>
      </c>
      <c r="AH526" s="157" t="str">
        <f t="shared" si="146"/>
        <v>NC</v>
      </c>
      <c r="AI526" s="157">
        <f t="shared" si="147"/>
        <v>7.12</v>
      </c>
      <c r="AJ526" s="157">
        <f t="shared" si="148"/>
        <v>150.9</v>
      </c>
      <c r="AK526" s="157">
        <f t="shared" si="149"/>
        <v>2.8</v>
      </c>
      <c r="AL526" s="157" t="str">
        <f t="shared" si="150"/>
        <v>NC</v>
      </c>
      <c r="AM526" s="157">
        <f t="shared" si="151"/>
        <v>68.930000000000007</v>
      </c>
      <c r="AN526" s="157" t="str">
        <f t="shared" si="152"/>
        <v>NC</v>
      </c>
    </row>
    <row r="527" spans="1:40" ht="26" x14ac:dyDescent="0.3">
      <c r="A527" s="152">
        <v>827</v>
      </c>
      <c r="B527" s="153" t="s">
        <v>923</v>
      </c>
      <c r="C527" s="153" t="s">
        <v>3627</v>
      </c>
      <c r="D527" s="431" t="s">
        <v>3536</v>
      </c>
      <c r="E527" s="157" t="s">
        <v>925</v>
      </c>
      <c r="F527" s="157">
        <v>0</v>
      </c>
      <c r="G527" s="157">
        <v>0</v>
      </c>
      <c r="H527" s="157">
        <v>1.0060549586091467</v>
      </c>
      <c r="I527" s="157">
        <v>0</v>
      </c>
      <c r="J527" s="157">
        <v>0</v>
      </c>
      <c r="K527" s="157">
        <v>0</v>
      </c>
      <c r="L527" s="157">
        <v>0</v>
      </c>
      <c r="M527" s="157">
        <v>0</v>
      </c>
      <c r="N527" s="157">
        <v>1.4510550232026589E-3</v>
      </c>
      <c r="O527" s="157">
        <v>0</v>
      </c>
      <c r="P527" s="157">
        <v>0</v>
      </c>
      <c r="Q527" s="157">
        <v>0</v>
      </c>
      <c r="R527" s="157">
        <v>0.61195428878468372</v>
      </c>
      <c r="S527" s="157">
        <v>0</v>
      </c>
      <c r="T527" s="157">
        <v>0</v>
      </c>
      <c r="U527" s="157">
        <v>0</v>
      </c>
      <c r="V527" s="157">
        <v>0</v>
      </c>
      <c r="X527" s="157" t="str">
        <f t="shared" si="136"/>
        <v>NC</v>
      </c>
      <c r="Y527" s="157" t="str">
        <f t="shared" si="137"/>
        <v>NC</v>
      </c>
      <c r="Z527" s="157">
        <f t="shared" si="138"/>
        <v>1.01</v>
      </c>
      <c r="AA527" s="157" t="str">
        <f t="shared" si="139"/>
        <v>NC</v>
      </c>
      <c r="AB527" s="157" t="str">
        <f t="shared" si="140"/>
        <v>NC</v>
      </c>
      <c r="AC527" s="157" t="str">
        <f t="shared" si="141"/>
        <v>NC</v>
      </c>
      <c r="AD527" s="157" t="str">
        <f t="shared" si="142"/>
        <v>NC</v>
      </c>
      <c r="AE527" s="157" t="str">
        <f t="shared" si="143"/>
        <v>NC</v>
      </c>
      <c r="AF527" s="157">
        <f t="shared" si="144"/>
        <v>0.01</v>
      </c>
      <c r="AG527" s="157" t="str">
        <f t="shared" si="145"/>
        <v>NC</v>
      </c>
      <c r="AH527" s="157" t="str">
        <f t="shared" si="146"/>
        <v>NC</v>
      </c>
      <c r="AI527" s="157" t="str">
        <f t="shared" si="147"/>
        <v>NC</v>
      </c>
      <c r="AJ527" s="157">
        <f t="shared" si="148"/>
        <v>0.61</v>
      </c>
      <c r="AK527" s="157" t="str">
        <f t="shared" si="149"/>
        <v>NC</v>
      </c>
      <c r="AL527" s="157" t="str">
        <f t="shared" si="150"/>
        <v>NC</v>
      </c>
      <c r="AM527" s="157" t="str">
        <f t="shared" si="151"/>
        <v>NC</v>
      </c>
      <c r="AN527" s="157" t="str">
        <f t="shared" si="152"/>
        <v>NC</v>
      </c>
    </row>
    <row r="528" spans="1:40" ht="26" x14ac:dyDescent="0.3">
      <c r="A528" s="171">
        <v>829</v>
      </c>
      <c r="B528" s="849" t="s">
        <v>923</v>
      </c>
      <c r="C528" s="849" t="s">
        <v>275</v>
      </c>
      <c r="D528" s="171" t="s">
        <v>3537</v>
      </c>
      <c r="E528" s="870" t="s">
        <v>926</v>
      </c>
      <c r="F528" s="870">
        <v>0</v>
      </c>
      <c r="G528" s="870">
        <v>0</v>
      </c>
      <c r="H528" s="870">
        <v>0.90544946274823201</v>
      </c>
      <c r="I528" s="870">
        <v>0</v>
      </c>
      <c r="J528" s="870">
        <v>0</v>
      </c>
      <c r="K528" s="870">
        <v>0</v>
      </c>
      <c r="L528" s="870">
        <v>0</v>
      </c>
      <c r="M528" s="870">
        <v>0</v>
      </c>
      <c r="N528" s="870">
        <v>1.305949520882393E-3</v>
      </c>
      <c r="O528" s="870">
        <v>0</v>
      </c>
      <c r="P528" s="870">
        <v>0</v>
      </c>
      <c r="Q528" s="870">
        <v>0</v>
      </c>
      <c r="R528" s="870">
        <v>0.55075885990621531</v>
      </c>
      <c r="S528" s="870">
        <v>0</v>
      </c>
      <c r="T528" s="870">
        <v>0</v>
      </c>
      <c r="U528" s="870">
        <v>0</v>
      </c>
      <c r="V528" s="870">
        <v>0</v>
      </c>
      <c r="X528" s="870" t="str">
        <f t="shared" si="136"/>
        <v>NC</v>
      </c>
      <c r="Y528" s="870" t="str">
        <f t="shared" si="137"/>
        <v>NC</v>
      </c>
      <c r="Z528" s="870">
        <f t="shared" si="138"/>
        <v>0.91</v>
      </c>
      <c r="AA528" s="870" t="str">
        <f t="shared" si="139"/>
        <v>NC</v>
      </c>
      <c r="AB528" s="870" t="str">
        <f t="shared" si="140"/>
        <v>NC</v>
      </c>
      <c r="AC528" s="870" t="str">
        <f t="shared" si="141"/>
        <v>NC</v>
      </c>
      <c r="AD528" s="870" t="str">
        <f t="shared" si="142"/>
        <v>NC</v>
      </c>
      <c r="AE528" s="870" t="str">
        <f t="shared" si="143"/>
        <v>NC</v>
      </c>
      <c r="AF528" s="870">
        <f t="shared" si="144"/>
        <v>0.01</v>
      </c>
      <c r="AG528" s="870" t="str">
        <f t="shared" si="145"/>
        <v>NC</v>
      </c>
      <c r="AH528" s="870" t="str">
        <f t="shared" si="146"/>
        <v>NC</v>
      </c>
      <c r="AI528" s="870" t="str">
        <f t="shared" si="147"/>
        <v>NC</v>
      </c>
      <c r="AJ528" s="870">
        <f t="shared" si="148"/>
        <v>0.55000000000000004</v>
      </c>
      <c r="AK528" s="870" t="str">
        <f t="shared" si="149"/>
        <v>NC</v>
      </c>
      <c r="AL528" s="870" t="str">
        <f t="shared" si="150"/>
        <v>NC</v>
      </c>
      <c r="AM528" s="870" t="str">
        <f t="shared" si="151"/>
        <v>NC</v>
      </c>
      <c r="AN528" s="870" t="str">
        <f t="shared" si="152"/>
        <v>NC</v>
      </c>
    </row>
    <row r="529" spans="1:40" ht="26" x14ac:dyDescent="0.3">
      <c r="A529" s="152">
        <v>830</v>
      </c>
      <c r="B529" s="153" t="s">
        <v>923</v>
      </c>
      <c r="C529" s="773" t="s">
        <v>286</v>
      </c>
      <c r="D529" s="152" t="s">
        <v>976</v>
      </c>
      <c r="E529" s="157" t="s">
        <v>925</v>
      </c>
      <c r="F529" s="157">
        <v>1.4553832893188445</v>
      </c>
      <c r="G529" s="157">
        <v>2.3208465889907424</v>
      </c>
      <c r="H529" s="157">
        <v>5.8356644603817784</v>
      </c>
      <c r="I529" s="157">
        <v>0.89402673909694275</v>
      </c>
      <c r="J529" s="157">
        <v>16.169255066357159</v>
      </c>
      <c r="K529" s="157">
        <v>6.7121257525455018E-3</v>
      </c>
      <c r="L529" s="157">
        <v>3.0147854729161476E-2</v>
      </c>
      <c r="M529" s="157">
        <v>0.15642765898832175</v>
      </c>
      <c r="N529" s="157">
        <v>1.7504390273820267</v>
      </c>
      <c r="O529" s="157">
        <v>0.69436975693874614</v>
      </c>
      <c r="P529" s="157">
        <v>0</v>
      </c>
      <c r="Q529" s="157">
        <v>0</v>
      </c>
      <c r="R529" s="157">
        <v>61.125805025691932</v>
      </c>
      <c r="S529" s="157">
        <v>0.77847602761336598</v>
      </c>
      <c r="T529" s="157">
        <v>0</v>
      </c>
      <c r="U529" s="157">
        <v>33.55345602411704</v>
      </c>
      <c r="V529" s="157">
        <v>0</v>
      </c>
      <c r="X529" s="157">
        <f t="shared" si="136"/>
        <v>1.46</v>
      </c>
      <c r="Y529" s="157">
        <f t="shared" si="137"/>
        <v>2.3199999999999998</v>
      </c>
      <c r="Z529" s="157">
        <f t="shared" si="138"/>
        <v>5.84</v>
      </c>
      <c r="AA529" s="157">
        <f t="shared" si="139"/>
        <v>0.89</v>
      </c>
      <c r="AB529" s="157">
        <f t="shared" si="140"/>
        <v>16.170000000000002</v>
      </c>
      <c r="AC529" s="157">
        <f t="shared" si="141"/>
        <v>0.01</v>
      </c>
      <c r="AD529" s="157">
        <f t="shared" si="142"/>
        <v>0.03</v>
      </c>
      <c r="AE529" s="157">
        <f t="shared" si="143"/>
        <v>0.16</v>
      </c>
      <c r="AF529" s="157">
        <f t="shared" si="144"/>
        <v>1.75</v>
      </c>
      <c r="AG529" s="157">
        <f t="shared" si="145"/>
        <v>0.69</v>
      </c>
      <c r="AH529" s="157" t="str">
        <f t="shared" si="146"/>
        <v>NC</v>
      </c>
      <c r="AI529" s="157" t="str">
        <f t="shared" si="147"/>
        <v>NC</v>
      </c>
      <c r="AJ529" s="157">
        <f t="shared" si="148"/>
        <v>61.13</v>
      </c>
      <c r="AK529" s="157">
        <f t="shared" si="149"/>
        <v>0.78</v>
      </c>
      <c r="AL529" s="157" t="str">
        <f t="shared" si="150"/>
        <v>NC</v>
      </c>
      <c r="AM529" s="157">
        <f t="shared" si="151"/>
        <v>33.549999999999997</v>
      </c>
      <c r="AN529" s="157" t="str">
        <f t="shared" si="152"/>
        <v>NC</v>
      </c>
    </row>
    <row r="530" spans="1:40" ht="26" x14ac:dyDescent="0.3">
      <c r="A530" s="634">
        <v>831</v>
      </c>
      <c r="B530" s="635" t="s">
        <v>923</v>
      </c>
      <c r="C530" s="857" t="s">
        <v>286</v>
      </c>
      <c r="D530" s="634" t="s">
        <v>977</v>
      </c>
      <c r="E530" s="638" t="s">
        <v>925</v>
      </c>
      <c r="F530" s="638">
        <v>1.4553832893188445</v>
      </c>
      <c r="G530" s="638">
        <v>2.3208465889907424</v>
      </c>
      <c r="H530" s="638">
        <v>5.1022763261777975</v>
      </c>
      <c r="I530" s="638">
        <v>0.89402673909694275</v>
      </c>
      <c r="J530" s="638">
        <v>16.169255066357159</v>
      </c>
      <c r="K530" s="638">
        <v>6.7121257525455018E-3</v>
      </c>
      <c r="L530" s="638">
        <v>3.0147854729161476E-2</v>
      </c>
      <c r="M530" s="638">
        <v>0.15642765898832175</v>
      </c>
      <c r="N530" s="638">
        <v>1.7460538654336699</v>
      </c>
      <c r="O530" s="638">
        <v>0.69436975693874614</v>
      </c>
      <c r="P530" s="638">
        <v>0</v>
      </c>
      <c r="Q530" s="638">
        <v>0</v>
      </c>
      <c r="R530" s="638">
        <v>60.024543695938512</v>
      </c>
      <c r="S530" s="638">
        <v>0.77847602761336598</v>
      </c>
      <c r="T530" s="638">
        <v>0</v>
      </c>
      <c r="U530" s="638">
        <v>29.190203830780344</v>
      </c>
      <c r="V530" s="638">
        <v>0</v>
      </c>
      <c r="X530" s="638">
        <f t="shared" si="136"/>
        <v>1.46</v>
      </c>
      <c r="Y530" s="638">
        <f t="shared" si="137"/>
        <v>2.3199999999999998</v>
      </c>
      <c r="Z530" s="638">
        <f t="shared" si="138"/>
        <v>5.0999999999999996</v>
      </c>
      <c r="AA530" s="638">
        <f t="shared" si="139"/>
        <v>0.89</v>
      </c>
      <c r="AB530" s="638">
        <f t="shared" si="140"/>
        <v>16.170000000000002</v>
      </c>
      <c r="AC530" s="638">
        <f t="shared" si="141"/>
        <v>0.01</v>
      </c>
      <c r="AD530" s="638">
        <f t="shared" si="142"/>
        <v>0.03</v>
      </c>
      <c r="AE530" s="638">
        <f t="shared" si="143"/>
        <v>0.16</v>
      </c>
      <c r="AF530" s="638">
        <f t="shared" si="144"/>
        <v>1.75</v>
      </c>
      <c r="AG530" s="638">
        <f t="shared" si="145"/>
        <v>0.69</v>
      </c>
      <c r="AH530" s="638" t="str">
        <f t="shared" si="146"/>
        <v>NC</v>
      </c>
      <c r="AI530" s="638" t="str">
        <f t="shared" si="147"/>
        <v>NC</v>
      </c>
      <c r="AJ530" s="638">
        <f t="shared" si="148"/>
        <v>60.02</v>
      </c>
      <c r="AK530" s="638">
        <f t="shared" si="149"/>
        <v>0.78</v>
      </c>
      <c r="AL530" s="638" t="str">
        <f t="shared" si="150"/>
        <v>NC</v>
      </c>
      <c r="AM530" s="638">
        <f t="shared" si="151"/>
        <v>29.19</v>
      </c>
      <c r="AN530" s="638" t="str">
        <f t="shared" si="152"/>
        <v>NC</v>
      </c>
    </row>
    <row r="531" spans="1:40" ht="26" x14ac:dyDescent="0.3">
      <c r="A531" s="152">
        <v>832</v>
      </c>
      <c r="B531" s="153" t="s">
        <v>923</v>
      </c>
      <c r="C531" s="773" t="s">
        <v>286</v>
      </c>
      <c r="D531" s="152" t="s">
        <v>2038</v>
      </c>
      <c r="E531" s="157" t="s">
        <v>925</v>
      </c>
      <c r="F531" s="157">
        <v>6.064572852391007E-4</v>
      </c>
      <c r="G531" s="157">
        <v>0</v>
      </c>
      <c r="H531" s="157">
        <v>0.73346013507621621</v>
      </c>
      <c r="I531" s="157">
        <v>4.2557496622388743E-4</v>
      </c>
      <c r="J531" s="157">
        <v>1.5795171325827984E-4</v>
      </c>
      <c r="K531" s="157">
        <v>6.7121257525455018E-3</v>
      </c>
      <c r="L531" s="157">
        <v>3.0147854729161476E-2</v>
      </c>
      <c r="M531" s="157">
        <v>0.15642765898832175</v>
      </c>
      <c r="N531" s="157">
        <v>4.2386930557439043E-2</v>
      </c>
      <c r="O531" s="157">
        <v>0</v>
      </c>
      <c r="P531" s="157">
        <v>0</v>
      </c>
      <c r="Q531" s="157">
        <v>0</v>
      </c>
      <c r="R531" s="157">
        <v>1.1012613297534175</v>
      </c>
      <c r="S531" s="157">
        <v>0</v>
      </c>
      <c r="T531" s="157">
        <v>0</v>
      </c>
      <c r="U531" s="157">
        <v>4.3632521933366917</v>
      </c>
      <c r="V531" s="157">
        <v>0</v>
      </c>
      <c r="X531" s="157">
        <f t="shared" si="136"/>
        <v>0.01</v>
      </c>
      <c r="Y531" s="157" t="str">
        <f t="shared" si="137"/>
        <v>NC</v>
      </c>
      <c r="Z531" s="157">
        <f t="shared" si="138"/>
        <v>0.73</v>
      </c>
      <c r="AA531" s="157">
        <f t="shared" si="139"/>
        <v>0.01</v>
      </c>
      <c r="AB531" s="157">
        <f t="shared" si="140"/>
        <v>0.01</v>
      </c>
      <c r="AC531" s="157">
        <f t="shared" si="141"/>
        <v>0.01</v>
      </c>
      <c r="AD531" s="157">
        <f t="shared" si="142"/>
        <v>0.03</v>
      </c>
      <c r="AE531" s="157">
        <f t="shared" si="143"/>
        <v>0.16</v>
      </c>
      <c r="AF531" s="157">
        <f t="shared" si="144"/>
        <v>0.04</v>
      </c>
      <c r="AG531" s="157" t="str">
        <f t="shared" si="145"/>
        <v>NC</v>
      </c>
      <c r="AH531" s="157" t="str">
        <f t="shared" si="146"/>
        <v>NC</v>
      </c>
      <c r="AI531" s="157" t="str">
        <f t="shared" si="147"/>
        <v>NC</v>
      </c>
      <c r="AJ531" s="157">
        <f t="shared" si="148"/>
        <v>1.1000000000000001</v>
      </c>
      <c r="AK531" s="157" t="str">
        <f t="shared" si="149"/>
        <v>NC</v>
      </c>
      <c r="AL531" s="157" t="str">
        <f t="shared" si="150"/>
        <v>NC</v>
      </c>
      <c r="AM531" s="157">
        <f t="shared" si="151"/>
        <v>4.3600000000000003</v>
      </c>
      <c r="AN531" s="157" t="str">
        <f t="shared" si="152"/>
        <v>NC</v>
      </c>
    </row>
    <row r="532" spans="1:40" ht="26" x14ac:dyDescent="0.3">
      <c r="A532" s="938">
        <v>834</v>
      </c>
      <c r="B532" s="853" t="s">
        <v>923</v>
      </c>
      <c r="C532" s="862" t="s">
        <v>286</v>
      </c>
      <c r="D532" s="864" t="s">
        <v>2039</v>
      </c>
      <c r="E532" s="874" t="s">
        <v>925</v>
      </c>
      <c r="F532" s="874">
        <v>6.064572852391007E-4</v>
      </c>
      <c r="G532" s="874">
        <v>0</v>
      </c>
      <c r="H532" s="874">
        <v>7.2000872235118796E-5</v>
      </c>
      <c r="I532" s="874">
        <v>4.2557496622388743E-4</v>
      </c>
      <c r="J532" s="874">
        <v>1.5795171325827984E-4</v>
      </c>
      <c r="K532" s="874">
        <v>6.7121257525455018E-3</v>
      </c>
      <c r="L532" s="874">
        <v>3.0147854729161476E-2</v>
      </c>
      <c r="M532" s="874">
        <v>0.15642765898832175</v>
      </c>
      <c r="N532" s="874">
        <v>3.8001768609082179E-2</v>
      </c>
      <c r="O532" s="874">
        <v>0</v>
      </c>
      <c r="P532" s="874">
        <v>0</v>
      </c>
      <c r="Q532" s="874">
        <v>0</v>
      </c>
      <c r="R532" s="874">
        <v>0</v>
      </c>
      <c r="S532" s="874">
        <v>0</v>
      </c>
      <c r="T532" s="874">
        <v>0</v>
      </c>
      <c r="U532" s="874">
        <v>0</v>
      </c>
      <c r="V532" s="874">
        <v>0</v>
      </c>
      <c r="X532" s="874">
        <f t="shared" si="136"/>
        <v>0.01</v>
      </c>
      <c r="Y532" s="874" t="str">
        <f t="shared" si="137"/>
        <v>NC</v>
      </c>
      <c r="Z532" s="874">
        <f t="shared" si="138"/>
        <v>0.01</v>
      </c>
      <c r="AA532" s="874">
        <f t="shared" si="139"/>
        <v>0.01</v>
      </c>
      <c r="AB532" s="874">
        <f t="shared" si="140"/>
        <v>0.01</v>
      </c>
      <c r="AC532" s="874">
        <f t="shared" si="141"/>
        <v>0.01</v>
      </c>
      <c r="AD532" s="874">
        <f t="shared" si="142"/>
        <v>0.03</v>
      </c>
      <c r="AE532" s="874">
        <f t="shared" si="143"/>
        <v>0.16</v>
      </c>
      <c r="AF532" s="874">
        <f t="shared" si="144"/>
        <v>0.04</v>
      </c>
      <c r="AG532" s="874" t="str">
        <f t="shared" si="145"/>
        <v>NC</v>
      </c>
      <c r="AH532" s="874" t="str">
        <f t="shared" si="146"/>
        <v>NC</v>
      </c>
      <c r="AI532" s="874" t="str">
        <f t="shared" si="147"/>
        <v>NC</v>
      </c>
      <c r="AJ532" s="874" t="str">
        <f t="shared" si="148"/>
        <v>NC</v>
      </c>
      <c r="AK532" s="874" t="str">
        <f t="shared" si="149"/>
        <v>NC</v>
      </c>
      <c r="AL532" s="874" t="str">
        <f t="shared" si="150"/>
        <v>NC</v>
      </c>
      <c r="AM532" s="874" t="str">
        <f t="shared" si="151"/>
        <v>NC</v>
      </c>
      <c r="AN532" s="874" t="str">
        <f t="shared" si="152"/>
        <v>NC</v>
      </c>
    </row>
    <row r="533" spans="1:40" ht="26" x14ac:dyDescent="0.3">
      <c r="A533" s="782">
        <v>835</v>
      </c>
      <c r="B533" s="854" t="s">
        <v>923</v>
      </c>
      <c r="C533" s="941" t="s">
        <v>275</v>
      </c>
      <c r="D533" s="865" t="s">
        <v>3013</v>
      </c>
      <c r="E533" s="878" t="s">
        <v>926</v>
      </c>
      <c r="F533" s="878">
        <v>1.3092991488302448</v>
      </c>
      <c r="G533" s="878">
        <v>2.088761930091668</v>
      </c>
      <c r="H533" s="878">
        <v>4.5919838927750058</v>
      </c>
      <c r="I533" s="878">
        <v>0.80424104771764693</v>
      </c>
      <c r="J533" s="878">
        <v>14.552187403179509</v>
      </c>
      <c r="K533" s="878">
        <v>0</v>
      </c>
      <c r="L533" s="878">
        <v>0</v>
      </c>
      <c r="M533" s="878">
        <v>0</v>
      </c>
      <c r="N533" s="878">
        <v>1.537246887142129</v>
      </c>
      <c r="O533" s="878">
        <v>0.6249327812448715</v>
      </c>
      <c r="P533" s="878">
        <v>0</v>
      </c>
      <c r="Q533" s="878">
        <v>0</v>
      </c>
      <c r="R533" s="949">
        <v>54.022089326344656</v>
      </c>
      <c r="S533" s="878">
        <v>0.70062842485202936</v>
      </c>
      <c r="T533" s="878">
        <v>0</v>
      </c>
      <c r="U533" s="878">
        <v>26.27118344770231</v>
      </c>
      <c r="V533" s="878">
        <v>0</v>
      </c>
      <c r="X533" s="878">
        <f t="shared" si="136"/>
        <v>1.31</v>
      </c>
      <c r="Y533" s="878">
        <f t="shared" si="137"/>
        <v>2.09</v>
      </c>
      <c r="Z533" s="878">
        <f t="shared" si="138"/>
        <v>4.59</v>
      </c>
      <c r="AA533" s="878">
        <f t="shared" si="139"/>
        <v>0.8</v>
      </c>
      <c r="AB533" s="878">
        <f t="shared" si="140"/>
        <v>14.55</v>
      </c>
      <c r="AC533" s="878" t="str">
        <f t="shared" si="141"/>
        <v>NC</v>
      </c>
      <c r="AD533" s="878" t="str">
        <f t="shared" si="142"/>
        <v>NC</v>
      </c>
      <c r="AE533" s="878" t="str">
        <f t="shared" si="143"/>
        <v>NC</v>
      </c>
      <c r="AF533" s="878">
        <f t="shared" si="144"/>
        <v>1.54</v>
      </c>
      <c r="AG533" s="878">
        <f t="shared" si="145"/>
        <v>0.62</v>
      </c>
      <c r="AH533" s="878" t="str">
        <f t="shared" si="146"/>
        <v>NC</v>
      </c>
      <c r="AI533" s="878" t="str">
        <f t="shared" si="147"/>
        <v>NC</v>
      </c>
      <c r="AJ533" s="949">
        <f t="shared" si="148"/>
        <v>54.02</v>
      </c>
      <c r="AK533" s="878">
        <f t="shared" si="149"/>
        <v>0.7</v>
      </c>
      <c r="AL533" s="878" t="str">
        <f t="shared" si="150"/>
        <v>NC</v>
      </c>
      <c r="AM533" s="878">
        <f t="shared" si="151"/>
        <v>26.27</v>
      </c>
      <c r="AN533" s="878" t="str">
        <f t="shared" si="152"/>
        <v>NC</v>
      </c>
    </row>
    <row r="534" spans="1:40" x14ac:dyDescent="0.3">
      <c r="A534" s="937">
        <v>836</v>
      </c>
      <c r="B534" s="850" t="s">
        <v>923</v>
      </c>
      <c r="C534" s="850" t="s">
        <v>275</v>
      </c>
      <c r="D534" s="937" t="s">
        <v>98</v>
      </c>
      <c r="E534" s="877" t="s">
        <v>926</v>
      </c>
      <c r="F534" s="870">
        <v>0</v>
      </c>
      <c r="G534" s="870">
        <v>0</v>
      </c>
      <c r="H534" s="870">
        <v>3.8599375484420055</v>
      </c>
      <c r="I534" s="870">
        <v>0</v>
      </c>
      <c r="J534" s="870">
        <v>0</v>
      </c>
      <c r="K534" s="870">
        <v>0</v>
      </c>
      <c r="L534" s="870">
        <v>0</v>
      </c>
      <c r="M534" s="870">
        <v>0</v>
      </c>
      <c r="N534" s="870">
        <v>2.3079799728194024E-2</v>
      </c>
      <c r="O534" s="870">
        <v>0</v>
      </c>
      <c r="P534" s="870">
        <v>0</v>
      </c>
      <c r="Q534" s="870">
        <v>0</v>
      </c>
      <c r="R534" s="870">
        <v>5.7961122618600927</v>
      </c>
      <c r="S534" s="870">
        <v>0</v>
      </c>
      <c r="T534" s="870">
        <v>0</v>
      </c>
      <c r="U534" s="870">
        <v>22.964485228087849</v>
      </c>
      <c r="V534" s="870">
        <v>0</v>
      </c>
      <c r="X534" s="870" t="str">
        <f t="shared" si="136"/>
        <v>NC</v>
      </c>
      <c r="Y534" s="870" t="str">
        <f t="shared" si="137"/>
        <v>NC</v>
      </c>
      <c r="Z534" s="870">
        <f t="shared" si="138"/>
        <v>3.86</v>
      </c>
      <c r="AA534" s="870" t="str">
        <f t="shared" si="139"/>
        <v>NC</v>
      </c>
      <c r="AB534" s="870" t="str">
        <f t="shared" si="140"/>
        <v>NC</v>
      </c>
      <c r="AC534" s="870" t="str">
        <f t="shared" si="141"/>
        <v>NC</v>
      </c>
      <c r="AD534" s="870" t="str">
        <f t="shared" si="142"/>
        <v>NC</v>
      </c>
      <c r="AE534" s="870" t="str">
        <f t="shared" si="143"/>
        <v>NC</v>
      </c>
      <c r="AF534" s="870">
        <f t="shared" si="144"/>
        <v>0.02</v>
      </c>
      <c r="AG534" s="870" t="str">
        <f t="shared" si="145"/>
        <v>NC</v>
      </c>
      <c r="AH534" s="870" t="str">
        <f t="shared" si="146"/>
        <v>NC</v>
      </c>
      <c r="AI534" s="870" t="str">
        <f t="shared" si="147"/>
        <v>NC</v>
      </c>
      <c r="AJ534" s="870">
        <f t="shared" si="148"/>
        <v>5.8</v>
      </c>
      <c r="AK534" s="870" t="str">
        <f t="shared" si="149"/>
        <v>NC</v>
      </c>
      <c r="AL534" s="870" t="str">
        <f t="shared" si="150"/>
        <v>NC</v>
      </c>
      <c r="AM534" s="870">
        <f t="shared" si="151"/>
        <v>22.96</v>
      </c>
      <c r="AN534" s="870" t="str">
        <f t="shared" si="152"/>
        <v>NC</v>
      </c>
    </row>
    <row r="535" spans="1:40" ht="39" x14ac:dyDescent="0.3">
      <c r="A535" s="152">
        <v>837</v>
      </c>
      <c r="B535" s="153" t="s">
        <v>923</v>
      </c>
      <c r="C535" s="153" t="s">
        <v>460</v>
      </c>
      <c r="D535" s="152" t="s">
        <v>3628</v>
      </c>
      <c r="E535" s="157" t="s">
        <v>925</v>
      </c>
      <c r="F535" s="157">
        <v>4.3411911875320088</v>
      </c>
      <c r="G535" s="157">
        <v>4.9653943736210673E-5</v>
      </c>
      <c r="H535" s="157">
        <v>16.24850064404643</v>
      </c>
      <c r="I535" s="157">
        <v>15.821728705472394</v>
      </c>
      <c r="J535" s="157">
        <v>10.968483977883995</v>
      </c>
      <c r="K535" s="157">
        <v>2.9164498679728719</v>
      </c>
      <c r="L535" s="157">
        <v>0</v>
      </c>
      <c r="M535" s="157">
        <v>0</v>
      </c>
      <c r="N535" s="157">
        <v>1.4390178117757462</v>
      </c>
      <c r="O535" s="157">
        <v>1.1548967844051699</v>
      </c>
      <c r="P535" s="157">
        <v>0</v>
      </c>
      <c r="Q535" s="157">
        <v>7.1238446388232131</v>
      </c>
      <c r="R535" s="157">
        <v>89.159967178335435</v>
      </c>
      <c r="S535" s="157">
        <v>2.0248460822650687</v>
      </c>
      <c r="T535" s="157">
        <v>0</v>
      </c>
      <c r="U535" s="157">
        <v>35.379468920192942</v>
      </c>
      <c r="V535" s="157">
        <v>0</v>
      </c>
      <c r="X535" s="157">
        <f t="shared" si="136"/>
        <v>4.34</v>
      </c>
      <c r="Y535" s="157">
        <f t="shared" si="137"/>
        <v>0.01</v>
      </c>
      <c r="Z535" s="157">
        <f t="shared" si="138"/>
        <v>16.25</v>
      </c>
      <c r="AA535" s="157">
        <f t="shared" si="139"/>
        <v>15.82</v>
      </c>
      <c r="AB535" s="157">
        <f t="shared" si="140"/>
        <v>10.97</v>
      </c>
      <c r="AC535" s="157">
        <f t="shared" si="141"/>
        <v>2.92</v>
      </c>
      <c r="AD535" s="157" t="str">
        <f t="shared" si="142"/>
        <v>NC</v>
      </c>
      <c r="AE535" s="157" t="str">
        <f t="shared" si="143"/>
        <v>NC</v>
      </c>
      <c r="AF535" s="157">
        <f t="shared" si="144"/>
        <v>1.44</v>
      </c>
      <c r="AG535" s="157">
        <f t="shared" si="145"/>
        <v>1.1499999999999999</v>
      </c>
      <c r="AH535" s="157" t="str">
        <f t="shared" si="146"/>
        <v>NC</v>
      </c>
      <c r="AI535" s="157">
        <f t="shared" si="147"/>
        <v>7.12</v>
      </c>
      <c r="AJ535" s="157">
        <f t="shared" si="148"/>
        <v>89.16</v>
      </c>
      <c r="AK535" s="157">
        <f t="shared" si="149"/>
        <v>2.02</v>
      </c>
      <c r="AL535" s="157" t="str">
        <f t="shared" si="150"/>
        <v>NC</v>
      </c>
      <c r="AM535" s="157">
        <f t="shared" si="151"/>
        <v>35.380000000000003</v>
      </c>
      <c r="AN535" s="157" t="str">
        <f t="shared" si="152"/>
        <v>NC</v>
      </c>
    </row>
    <row r="536" spans="1:40" ht="39" x14ac:dyDescent="0.3">
      <c r="A536" s="152">
        <v>838</v>
      </c>
      <c r="B536" s="153" t="s">
        <v>923</v>
      </c>
      <c r="C536" s="153" t="s">
        <v>460</v>
      </c>
      <c r="D536" s="152" t="s">
        <v>3629</v>
      </c>
      <c r="E536" s="157" t="s">
        <v>925</v>
      </c>
      <c r="F536" s="157">
        <v>4.3411911875320088</v>
      </c>
      <c r="G536" s="157">
        <v>4.9653943736210673E-5</v>
      </c>
      <c r="H536" s="157">
        <v>12.912253770281211</v>
      </c>
      <c r="I536" s="157">
        <v>15.821728705472394</v>
      </c>
      <c r="J536" s="157">
        <v>10.968483977883995</v>
      </c>
      <c r="K536" s="157">
        <v>2.9164498679728719</v>
      </c>
      <c r="L536" s="157">
        <v>0</v>
      </c>
      <c r="M536" s="157">
        <v>0</v>
      </c>
      <c r="N536" s="157">
        <v>1.436583682024293</v>
      </c>
      <c r="O536" s="157">
        <v>1.1548967844051699</v>
      </c>
      <c r="P536" s="157">
        <v>0</v>
      </c>
      <c r="Q536" s="157">
        <v>7.1238446388232131</v>
      </c>
      <c r="R536" s="157">
        <v>84.429892878806669</v>
      </c>
      <c r="S536" s="157">
        <v>2.0248460822650687</v>
      </c>
      <c r="T536" s="157">
        <v>0</v>
      </c>
      <c r="U536" s="157">
        <v>22.017585704387127</v>
      </c>
      <c r="V536" s="157">
        <v>0</v>
      </c>
      <c r="X536" s="157">
        <f t="shared" si="136"/>
        <v>4.34</v>
      </c>
      <c r="Y536" s="157">
        <f t="shared" si="137"/>
        <v>0.01</v>
      </c>
      <c r="Z536" s="157">
        <f t="shared" si="138"/>
        <v>12.91</v>
      </c>
      <c r="AA536" s="157">
        <f t="shared" si="139"/>
        <v>15.82</v>
      </c>
      <c r="AB536" s="157">
        <f t="shared" si="140"/>
        <v>10.97</v>
      </c>
      <c r="AC536" s="157">
        <f t="shared" si="141"/>
        <v>2.92</v>
      </c>
      <c r="AD536" s="157" t="str">
        <f t="shared" si="142"/>
        <v>NC</v>
      </c>
      <c r="AE536" s="157" t="str">
        <f t="shared" si="143"/>
        <v>NC</v>
      </c>
      <c r="AF536" s="157">
        <f t="shared" si="144"/>
        <v>1.44</v>
      </c>
      <c r="AG536" s="157">
        <f t="shared" si="145"/>
        <v>1.1499999999999999</v>
      </c>
      <c r="AH536" s="157" t="str">
        <f t="shared" si="146"/>
        <v>NC</v>
      </c>
      <c r="AI536" s="157">
        <f t="shared" si="147"/>
        <v>7.12</v>
      </c>
      <c r="AJ536" s="157">
        <f t="shared" si="148"/>
        <v>84.43</v>
      </c>
      <c r="AK536" s="157">
        <f t="shared" si="149"/>
        <v>2.02</v>
      </c>
      <c r="AL536" s="157" t="str">
        <f t="shared" si="150"/>
        <v>NC</v>
      </c>
      <c r="AM536" s="157">
        <f t="shared" si="151"/>
        <v>22.02</v>
      </c>
      <c r="AN536" s="157" t="str">
        <f t="shared" si="152"/>
        <v>NC</v>
      </c>
    </row>
    <row r="537" spans="1:40" ht="39" x14ac:dyDescent="0.3">
      <c r="A537" s="145">
        <v>839</v>
      </c>
      <c r="B537" s="146" t="s">
        <v>923</v>
      </c>
      <c r="C537" s="146" t="s">
        <v>460</v>
      </c>
      <c r="D537" s="145" t="s">
        <v>3630</v>
      </c>
      <c r="E537" s="150" t="s">
        <v>925</v>
      </c>
      <c r="F537" s="150">
        <v>0</v>
      </c>
      <c r="G537" s="150">
        <v>4.9653943736210673E-5</v>
      </c>
      <c r="H537" s="150">
        <v>3.3362468737652207</v>
      </c>
      <c r="I537" s="150">
        <v>1.2311711292248623E-4</v>
      </c>
      <c r="J537" s="150">
        <v>0</v>
      </c>
      <c r="K537" s="150">
        <v>0</v>
      </c>
      <c r="L537" s="150">
        <v>0</v>
      </c>
      <c r="M537" s="150">
        <v>0</v>
      </c>
      <c r="N537" s="150">
        <v>3.3019253427777387E-3</v>
      </c>
      <c r="O537" s="150">
        <v>1.1537666257813233</v>
      </c>
      <c r="P537" s="150">
        <v>0</v>
      </c>
      <c r="Q537" s="150">
        <v>7.1238446388232131</v>
      </c>
      <c r="R537" s="150">
        <v>4.7300742995287655</v>
      </c>
      <c r="S537" s="150">
        <v>0</v>
      </c>
      <c r="T537" s="150">
        <v>0</v>
      </c>
      <c r="U537" s="150">
        <v>13.361883215805817</v>
      </c>
      <c r="V537" s="150">
        <v>0</v>
      </c>
      <c r="X537" s="150" t="str">
        <f t="shared" si="136"/>
        <v>NC</v>
      </c>
      <c r="Y537" s="150">
        <f t="shared" si="137"/>
        <v>0.01</v>
      </c>
      <c r="Z537" s="150">
        <f t="shared" si="138"/>
        <v>3.34</v>
      </c>
      <c r="AA537" s="150">
        <f t="shared" si="139"/>
        <v>0.01</v>
      </c>
      <c r="AB537" s="150" t="str">
        <f t="shared" si="140"/>
        <v>NC</v>
      </c>
      <c r="AC537" s="150" t="str">
        <f t="shared" si="141"/>
        <v>NC</v>
      </c>
      <c r="AD537" s="150" t="str">
        <f t="shared" si="142"/>
        <v>NC</v>
      </c>
      <c r="AE537" s="150" t="str">
        <f t="shared" si="143"/>
        <v>NC</v>
      </c>
      <c r="AF537" s="150">
        <f t="shared" si="144"/>
        <v>0.01</v>
      </c>
      <c r="AG537" s="150">
        <f t="shared" si="145"/>
        <v>1.1499999999999999</v>
      </c>
      <c r="AH537" s="150" t="str">
        <f t="shared" si="146"/>
        <v>NC</v>
      </c>
      <c r="AI537" s="150">
        <f t="shared" si="147"/>
        <v>7.12</v>
      </c>
      <c r="AJ537" s="150">
        <f t="shared" si="148"/>
        <v>4.7300000000000004</v>
      </c>
      <c r="AK537" s="150" t="str">
        <f t="shared" si="149"/>
        <v>NC</v>
      </c>
      <c r="AL537" s="150" t="str">
        <f t="shared" si="150"/>
        <v>NC</v>
      </c>
      <c r="AM537" s="150">
        <f t="shared" si="151"/>
        <v>13.36</v>
      </c>
      <c r="AN537" s="150" t="str">
        <f t="shared" si="152"/>
        <v>NC</v>
      </c>
    </row>
    <row r="538" spans="1:40" ht="26" x14ac:dyDescent="0.3">
      <c r="A538" s="165">
        <v>840</v>
      </c>
      <c r="B538" s="166" t="s">
        <v>923</v>
      </c>
      <c r="C538" s="293" t="s">
        <v>460</v>
      </c>
      <c r="D538" s="187" t="s">
        <v>3631</v>
      </c>
      <c r="E538" s="170" t="s">
        <v>925</v>
      </c>
      <c r="F538" s="170">
        <v>0</v>
      </c>
      <c r="G538" s="170">
        <v>4.9653943736210673E-5</v>
      </c>
      <c r="H538" s="170">
        <v>0</v>
      </c>
      <c r="I538" s="170">
        <v>1.2311711292248623E-4</v>
      </c>
      <c r="J538" s="170">
        <v>0</v>
      </c>
      <c r="K538" s="170">
        <v>0</v>
      </c>
      <c r="L538" s="170">
        <v>0</v>
      </c>
      <c r="M538" s="170">
        <v>0</v>
      </c>
      <c r="N538" s="170">
        <v>8.6779559132463214E-4</v>
      </c>
      <c r="O538" s="170">
        <v>1.1537666257813233</v>
      </c>
      <c r="P538" s="170">
        <v>0</v>
      </c>
      <c r="Q538" s="170">
        <v>7.1238446388232131</v>
      </c>
      <c r="R538" s="170">
        <v>0</v>
      </c>
      <c r="S538" s="170">
        <v>0</v>
      </c>
      <c r="T538" s="170">
        <v>0</v>
      </c>
      <c r="U538" s="170">
        <v>0</v>
      </c>
      <c r="V538" s="170">
        <v>0</v>
      </c>
      <c r="X538" s="170" t="str">
        <f t="shared" si="136"/>
        <v>NC</v>
      </c>
      <c r="Y538" s="170">
        <f t="shared" si="137"/>
        <v>0.01</v>
      </c>
      <c r="Z538" s="170" t="str">
        <f t="shared" si="138"/>
        <v>NC</v>
      </c>
      <c r="AA538" s="170">
        <f t="shared" si="139"/>
        <v>0.01</v>
      </c>
      <c r="AB538" s="170" t="str">
        <f t="shared" si="140"/>
        <v>NC</v>
      </c>
      <c r="AC538" s="170" t="str">
        <f t="shared" si="141"/>
        <v>NC</v>
      </c>
      <c r="AD538" s="170" t="str">
        <f t="shared" si="142"/>
        <v>NC</v>
      </c>
      <c r="AE538" s="170" t="str">
        <f t="shared" si="143"/>
        <v>NC</v>
      </c>
      <c r="AF538" s="170">
        <f t="shared" si="144"/>
        <v>0.01</v>
      </c>
      <c r="AG538" s="170">
        <f t="shared" si="145"/>
        <v>1.1499999999999999</v>
      </c>
      <c r="AH538" s="170" t="str">
        <f t="shared" si="146"/>
        <v>NC</v>
      </c>
      <c r="AI538" s="170">
        <f t="shared" si="147"/>
        <v>7.12</v>
      </c>
      <c r="AJ538" s="170" t="str">
        <f t="shared" si="148"/>
        <v>NC</v>
      </c>
      <c r="AK538" s="170" t="str">
        <f t="shared" si="149"/>
        <v>NC</v>
      </c>
      <c r="AL538" s="170" t="str">
        <f t="shared" si="150"/>
        <v>NC</v>
      </c>
      <c r="AM538" s="170" t="str">
        <f t="shared" si="151"/>
        <v>NC</v>
      </c>
      <c r="AN538" s="170" t="str">
        <f t="shared" si="152"/>
        <v>NC</v>
      </c>
    </row>
    <row r="539" spans="1:40" ht="26" x14ac:dyDescent="0.3">
      <c r="A539" s="165">
        <v>841</v>
      </c>
      <c r="B539" s="166" t="s">
        <v>923</v>
      </c>
      <c r="C539" s="293" t="s">
        <v>275</v>
      </c>
      <c r="D539" s="187" t="s">
        <v>3010</v>
      </c>
      <c r="E539" s="170" t="s">
        <v>926</v>
      </c>
      <c r="F539" s="170">
        <v>3.9070720687788074</v>
      </c>
      <c r="G539" s="170">
        <v>0</v>
      </c>
      <c r="H539" s="170">
        <v>11.62102839325309</v>
      </c>
      <c r="I539" s="170">
        <v>14.239445029523523</v>
      </c>
      <c r="J539" s="170">
        <v>9.8716355800955959</v>
      </c>
      <c r="K539" s="170">
        <v>2.6248048811755846</v>
      </c>
      <c r="L539" s="170">
        <v>0</v>
      </c>
      <c r="M539" s="170">
        <v>0</v>
      </c>
      <c r="N539" s="170">
        <v>1.2921442977896715</v>
      </c>
      <c r="O539" s="170">
        <v>1.0171427614619239E-3</v>
      </c>
      <c r="P539" s="170">
        <v>0</v>
      </c>
      <c r="Q539" s="170">
        <v>0</v>
      </c>
      <c r="R539" s="170">
        <v>75.986903590926005</v>
      </c>
      <c r="S539" s="170">
        <v>1.8223614740385619</v>
      </c>
      <c r="T539" s="170">
        <v>0</v>
      </c>
      <c r="U539" s="170">
        <v>19.815827133948414</v>
      </c>
      <c r="V539" s="170">
        <v>0</v>
      </c>
      <c r="X539" s="170">
        <f t="shared" si="136"/>
        <v>3.91</v>
      </c>
      <c r="Y539" s="170" t="str">
        <f t="shared" si="137"/>
        <v>NC</v>
      </c>
      <c r="Z539" s="170">
        <f t="shared" si="138"/>
        <v>11.62</v>
      </c>
      <c r="AA539" s="170">
        <f t="shared" si="139"/>
        <v>14.24</v>
      </c>
      <c r="AB539" s="170">
        <f t="shared" si="140"/>
        <v>9.8699999999999992</v>
      </c>
      <c r="AC539" s="170">
        <f t="shared" si="141"/>
        <v>2.62</v>
      </c>
      <c r="AD539" s="170" t="str">
        <f t="shared" si="142"/>
        <v>NC</v>
      </c>
      <c r="AE539" s="170" t="str">
        <f t="shared" si="143"/>
        <v>NC</v>
      </c>
      <c r="AF539" s="170">
        <f t="shared" si="144"/>
        <v>1.29</v>
      </c>
      <c r="AG539" s="170">
        <f t="shared" si="145"/>
        <v>0.01</v>
      </c>
      <c r="AH539" s="170" t="str">
        <f t="shared" si="146"/>
        <v>NC</v>
      </c>
      <c r="AI539" s="170" t="str">
        <f t="shared" si="147"/>
        <v>NC</v>
      </c>
      <c r="AJ539" s="170">
        <f t="shared" si="148"/>
        <v>75.989999999999995</v>
      </c>
      <c r="AK539" s="170">
        <f t="shared" si="149"/>
        <v>1.82</v>
      </c>
      <c r="AL539" s="170" t="str">
        <f t="shared" si="150"/>
        <v>NC</v>
      </c>
      <c r="AM539" s="170">
        <f t="shared" si="151"/>
        <v>19.82</v>
      </c>
      <c r="AN539" s="170" t="str">
        <f t="shared" si="152"/>
        <v>NC</v>
      </c>
    </row>
    <row r="540" spans="1:40" x14ac:dyDescent="0.3">
      <c r="A540" s="165">
        <v>842</v>
      </c>
      <c r="B540" s="166" t="s">
        <v>923</v>
      </c>
      <c r="C540" s="281" t="s">
        <v>275</v>
      </c>
      <c r="D540" s="165" t="s">
        <v>99</v>
      </c>
      <c r="E540" s="170" t="s">
        <v>926</v>
      </c>
      <c r="F540" s="170">
        <v>0</v>
      </c>
      <c r="G540" s="170">
        <v>0</v>
      </c>
      <c r="H540" s="170">
        <v>17.55919407244853</v>
      </c>
      <c r="I540" s="170">
        <v>0</v>
      </c>
      <c r="J540" s="170">
        <v>0</v>
      </c>
      <c r="K540" s="170">
        <v>0</v>
      </c>
      <c r="L540" s="170">
        <v>0</v>
      </c>
      <c r="M540" s="170">
        <v>0</v>
      </c>
      <c r="N540" s="170">
        <v>1.2811209218174245E-2</v>
      </c>
      <c r="O540" s="170">
        <v>0</v>
      </c>
      <c r="P540" s="170">
        <v>0</v>
      </c>
      <c r="Q540" s="170">
        <v>0</v>
      </c>
      <c r="R540" s="170">
        <v>24.89512789225666</v>
      </c>
      <c r="S540" s="170">
        <v>0</v>
      </c>
      <c r="T540" s="170">
        <v>0</v>
      </c>
      <c r="U540" s="170">
        <v>70.325701135820083</v>
      </c>
      <c r="V540" s="170">
        <v>0</v>
      </c>
      <c r="X540" s="170" t="str">
        <f t="shared" si="136"/>
        <v>NC</v>
      </c>
      <c r="Y540" s="170" t="str">
        <f t="shared" si="137"/>
        <v>NC</v>
      </c>
      <c r="Z540" s="170">
        <f t="shared" si="138"/>
        <v>17.559999999999999</v>
      </c>
      <c r="AA540" s="170" t="str">
        <f t="shared" si="139"/>
        <v>NC</v>
      </c>
      <c r="AB540" s="170" t="str">
        <f t="shared" si="140"/>
        <v>NC</v>
      </c>
      <c r="AC540" s="170" t="str">
        <f t="shared" si="141"/>
        <v>NC</v>
      </c>
      <c r="AD540" s="170" t="str">
        <f t="shared" si="142"/>
        <v>NC</v>
      </c>
      <c r="AE540" s="170" t="str">
        <f t="shared" si="143"/>
        <v>NC</v>
      </c>
      <c r="AF540" s="170">
        <f t="shared" si="144"/>
        <v>0.01</v>
      </c>
      <c r="AG540" s="170" t="str">
        <f t="shared" si="145"/>
        <v>NC</v>
      </c>
      <c r="AH540" s="170" t="str">
        <f t="shared" si="146"/>
        <v>NC</v>
      </c>
      <c r="AI540" s="170" t="str">
        <f t="shared" si="147"/>
        <v>NC</v>
      </c>
      <c r="AJ540" s="170">
        <f t="shared" si="148"/>
        <v>24.9</v>
      </c>
      <c r="AK540" s="170" t="str">
        <f t="shared" si="149"/>
        <v>NC</v>
      </c>
      <c r="AL540" s="170" t="str">
        <f t="shared" si="150"/>
        <v>NC</v>
      </c>
      <c r="AM540" s="170">
        <f t="shared" si="151"/>
        <v>70.33</v>
      </c>
      <c r="AN540" s="170" t="str">
        <f t="shared" si="152"/>
        <v>NC</v>
      </c>
    </row>
    <row r="541" spans="1:40" x14ac:dyDescent="0.3">
      <c r="A541" s="173">
        <v>843</v>
      </c>
      <c r="B541" s="173" t="s">
        <v>923</v>
      </c>
      <c r="C541" s="859" t="s">
        <v>3527</v>
      </c>
      <c r="D541" s="173" t="s">
        <v>3528</v>
      </c>
      <c r="E541" s="876" t="s">
        <v>275</v>
      </c>
      <c r="F541" s="876" t="s">
        <v>275</v>
      </c>
      <c r="G541" s="876" t="s">
        <v>275</v>
      </c>
      <c r="H541" s="876" t="s">
        <v>275</v>
      </c>
      <c r="I541" s="876" t="s">
        <v>275</v>
      </c>
      <c r="J541" s="876" t="s">
        <v>275</v>
      </c>
      <c r="K541" s="876" t="s">
        <v>275</v>
      </c>
      <c r="L541" s="876" t="s">
        <v>275</v>
      </c>
      <c r="M541" s="876" t="s">
        <v>275</v>
      </c>
      <c r="N541" s="876" t="s">
        <v>275</v>
      </c>
      <c r="O541" s="876" t="s">
        <v>275</v>
      </c>
      <c r="P541" s="876" t="s">
        <v>275</v>
      </c>
      <c r="Q541" s="876" t="s">
        <v>275</v>
      </c>
      <c r="R541" s="876" t="s">
        <v>275</v>
      </c>
      <c r="S541" s="876" t="s">
        <v>275</v>
      </c>
      <c r="T541" s="876" t="s">
        <v>275</v>
      </c>
      <c r="U541" s="876" t="s">
        <v>275</v>
      </c>
      <c r="V541" s="876" t="s">
        <v>275</v>
      </c>
      <c r="X541" s="876" t="str">
        <f t="shared" si="136"/>
        <v>-</v>
      </c>
      <c r="Y541" s="876" t="str">
        <f t="shared" si="137"/>
        <v>-</v>
      </c>
      <c r="Z541" s="876" t="str">
        <f t="shared" si="138"/>
        <v>-</v>
      </c>
      <c r="AA541" s="876" t="str">
        <f t="shared" si="139"/>
        <v>-</v>
      </c>
      <c r="AB541" s="876" t="str">
        <f t="shared" si="140"/>
        <v>-</v>
      </c>
      <c r="AC541" s="876" t="str">
        <f t="shared" si="141"/>
        <v>-</v>
      </c>
      <c r="AD541" s="876" t="str">
        <f t="shared" si="142"/>
        <v>-</v>
      </c>
      <c r="AE541" s="876" t="str">
        <f t="shared" si="143"/>
        <v>-</v>
      </c>
      <c r="AF541" s="876" t="str">
        <f t="shared" si="144"/>
        <v>-</v>
      </c>
      <c r="AG541" s="876" t="str">
        <f t="shared" si="145"/>
        <v>-</v>
      </c>
      <c r="AH541" s="876" t="str">
        <f t="shared" si="146"/>
        <v>-</v>
      </c>
      <c r="AI541" s="876" t="str">
        <f t="shared" si="147"/>
        <v>-</v>
      </c>
      <c r="AJ541" s="876" t="str">
        <f t="shared" si="148"/>
        <v>-</v>
      </c>
      <c r="AK541" s="876" t="str">
        <f t="shared" si="149"/>
        <v>-</v>
      </c>
      <c r="AL541" s="876" t="str">
        <f t="shared" si="150"/>
        <v>-</v>
      </c>
      <c r="AM541" s="876" t="str">
        <f t="shared" si="151"/>
        <v>-</v>
      </c>
      <c r="AN541" s="876" t="str">
        <f t="shared" si="152"/>
        <v>-</v>
      </c>
    </row>
    <row r="542" spans="1:40" ht="26" x14ac:dyDescent="0.3">
      <c r="A542" s="152">
        <v>844</v>
      </c>
      <c r="B542" s="153" t="s">
        <v>923</v>
      </c>
      <c r="C542" s="153" t="s">
        <v>3529</v>
      </c>
      <c r="D542" s="152" t="s">
        <v>3530</v>
      </c>
      <c r="E542" s="157" t="s">
        <v>925</v>
      </c>
      <c r="F542" s="157">
        <v>29.808727332560878</v>
      </c>
      <c r="G542" s="157">
        <v>44.77135782205584</v>
      </c>
      <c r="H542" s="157">
        <v>108.94883928662034</v>
      </c>
      <c r="I542" s="157">
        <v>52.367989575685698</v>
      </c>
      <c r="J542" s="157">
        <v>60.281766565331502</v>
      </c>
      <c r="K542" s="157">
        <v>75.687950060718293</v>
      </c>
      <c r="L542" s="157">
        <v>18.505295270262511</v>
      </c>
      <c r="M542" s="157">
        <v>26.1805051271309</v>
      </c>
      <c r="N542" s="157">
        <v>26.041097535588733</v>
      </c>
      <c r="O542" s="157">
        <v>39.991628389616672</v>
      </c>
      <c r="P542" s="157">
        <v>7.3556619201145299</v>
      </c>
      <c r="Q542" s="157">
        <v>64.584312710931329</v>
      </c>
      <c r="R542" s="157">
        <v>116.66103516905018</v>
      </c>
      <c r="S542" s="157">
        <v>10.519849156701591</v>
      </c>
      <c r="T542" s="157">
        <v>38.464004888857083</v>
      </c>
      <c r="U542" s="157">
        <v>76.602876401413411</v>
      </c>
      <c r="V542" s="157">
        <v>34.442369543750402</v>
      </c>
      <c r="X542" s="157">
        <f t="shared" si="136"/>
        <v>29.81</v>
      </c>
      <c r="Y542" s="157">
        <f t="shared" si="137"/>
        <v>44.77</v>
      </c>
      <c r="Z542" s="157">
        <f t="shared" si="138"/>
        <v>108.95</v>
      </c>
      <c r="AA542" s="157">
        <f t="shared" si="139"/>
        <v>52.37</v>
      </c>
      <c r="AB542" s="157">
        <f t="shared" si="140"/>
        <v>60.28</v>
      </c>
      <c r="AC542" s="157">
        <f t="shared" si="141"/>
        <v>75.69</v>
      </c>
      <c r="AD542" s="157">
        <f t="shared" si="142"/>
        <v>18.510000000000002</v>
      </c>
      <c r="AE542" s="157">
        <f t="shared" si="143"/>
        <v>26.18</v>
      </c>
      <c r="AF542" s="157">
        <f t="shared" si="144"/>
        <v>26.04</v>
      </c>
      <c r="AG542" s="157">
        <f t="shared" si="145"/>
        <v>39.99</v>
      </c>
      <c r="AH542" s="157">
        <f t="shared" si="146"/>
        <v>7.36</v>
      </c>
      <c r="AI542" s="157">
        <f t="shared" si="147"/>
        <v>64.58</v>
      </c>
      <c r="AJ542" s="157">
        <f t="shared" si="148"/>
        <v>116.66</v>
      </c>
      <c r="AK542" s="157">
        <f t="shared" si="149"/>
        <v>10.52</v>
      </c>
      <c r="AL542" s="157">
        <f t="shared" si="150"/>
        <v>38.46</v>
      </c>
      <c r="AM542" s="157">
        <f t="shared" si="151"/>
        <v>76.599999999999994</v>
      </c>
      <c r="AN542" s="157">
        <f t="shared" si="152"/>
        <v>34.44</v>
      </c>
    </row>
    <row r="543" spans="1:40" ht="52" x14ac:dyDescent="0.3">
      <c r="A543" s="152">
        <v>845</v>
      </c>
      <c r="B543" s="153" t="s">
        <v>923</v>
      </c>
      <c r="C543" s="153" t="s">
        <v>458</v>
      </c>
      <c r="D543" s="152" t="s">
        <v>2686</v>
      </c>
      <c r="E543" s="157" t="s">
        <v>925</v>
      </c>
      <c r="F543" s="157">
        <v>29.808727332560878</v>
      </c>
      <c r="G543" s="157">
        <v>44.77135782205584</v>
      </c>
      <c r="H543" s="157">
        <v>108.94883928662034</v>
      </c>
      <c r="I543" s="157">
        <v>52.367989575685698</v>
      </c>
      <c r="J543" s="157">
        <v>60.281766565331502</v>
      </c>
      <c r="K543" s="157">
        <v>75.687950060718293</v>
      </c>
      <c r="L543" s="157">
        <v>18.505295270262511</v>
      </c>
      <c r="M543" s="157">
        <v>26.1805051271309</v>
      </c>
      <c r="N543" s="157">
        <v>26.041097535588733</v>
      </c>
      <c r="O543" s="157">
        <v>39.991628389616672</v>
      </c>
      <c r="P543" s="157">
        <v>7.3556619201145299</v>
      </c>
      <c r="Q543" s="157">
        <v>64.584312710931329</v>
      </c>
      <c r="R543" s="157">
        <v>116.66103516905018</v>
      </c>
      <c r="S543" s="157">
        <v>10.519849156701591</v>
      </c>
      <c r="T543" s="157">
        <v>38.464004888857083</v>
      </c>
      <c r="U543" s="157">
        <v>76.602876401413411</v>
      </c>
      <c r="V543" s="157">
        <v>34.442369543750402</v>
      </c>
      <c r="X543" s="157">
        <f t="shared" si="136"/>
        <v>29.81</v>
      </c>
      <c r="Y543" s="157">
        <f t="shared" si="137"/>
        <v>44.77</v>
      </c>
      <c r="Z543" s="157">
        <f t="shared" si="138"/>
        <v>108.95</v>
      </c>
      <c r="AA543" s="157">
        <f t="shared" si="139"/>
        <v>52.37</v>
      </c>
      <c r="AB543" s="157">
        <f t="shared" si="140"/>
        <v>60.28</v>
      </c>
      <c r="AC543" s="157">
        <f t="shared" si="141"/>
        <v>75.69</v>
      </c>
      <c r="AD543" s="157">
        <f t="shared" si="142"/>
        <v>18.510000000000002</v>
      </c>
      <c r="AE543" s="157">
        <f t="shared" si="143"/>
        <v>26.18</v>
      </c>
      <c r="AF543" s="157">
        <f t="shared" si="144"/>
        <v>26.04</v>
      </c>
      <c r="AG543" s="157">
        <f t="shared" si="145"/>
        <v>39.99</v>
      </c>
      <c r="AH543" s="157">
        <f t="shared" si="146"/>
        <v>7.36</v>
      </c>
      <c r="AI543" s="157">
        <f t="shared" si="147"/>
        <v>64.58</v>
      </c>
      <c r="AJ543" s="157">
        <f t="shared" si="148"/>
        <v>116.66</v>
      </c>
      <c r="AK543" s="157">
        <f t="shared" si="149"/>
        <v>10.52</v>
      </c>
      <c r="AL543" s="157">
        <f t="shared" si="150"/>
        <v>38.46</v>
      </c>
      <c r="AM543" s="157">
        <f t="shared" si="151"/>
        <v>76.599999999999994</v>
      </c>
      <c r="AN543" s="157">
        <f t="shared" si="152"/>
        <v>34.44</v>
      </c>
    </row>
    <row r="544" spans="1:40" ht="52" x14ac:dyDescent="0.3">
      <c r="A544" s="145">
        <v>846</v>
      </c>
      <c r="B544" s="146" t="s">
        <v>923</v>
      </c>
      <c r="C544" s="146" t="s">
        <v>458</v>
      </c>
      <c r="D544" s="145" t="s">
        <v>2687</v>
      </c>
      <c r="E544" s="150" t="s">
        <v>925</v>
      </c>
      <c r="F544" s="150">
        <v>29.678597989338755</v>
      </c>
      <c r="G544" s="150">
        <v>44.77135782205584</v>
      </c>
      <c r="H544" s="150">
        <v>108.93077571360811</v>
      </c>
      <c r="I544" s="150">
        <v>48.733492800126413</v>
      </c>
      <c r="J544" s="150">
        <v>60.159044371452168</v>
      </c>
      <c r="K544" s="150">
        <v>75.506652162394019</v>
      </c>
      <c r="L544" s="150">
        <v>18.505295270262511</v>
      </c>
      <c r="M544" s="150">
        <v>26.1805051271309</v>
      </c>
      <c r="N544" s="150">
        <v>25.734876314583691</v>
      </c>
      <c r="O544" s="150">
        <v>28.677483875026947</v>
      </c>
      <c r="P544" s="150">
        <v>7.3556619201145299</v>
      </c>
      <c r="Q544" s="150">
        <v>64.584312710931329</v>
      </c>
      <c r="R544" s="150">
        <v>116.6322469677108</v>
      </c>
      <c r="S544" s="150">
        <v>10.503645869353909</v>
      </c>
      <c r="T544" s="150">
        <v>38.464004888857083</v>
      </c>
      <c r="U544" s="150">
        <v>76.602876401413411</v>
      </c>
      <c r="V544" s="150">
        <v>34.442369543750402</v>
      </c>
      <c r="X544" s="150">
        <f t="shared" si="136"/>
        <v>29.68</v>
      </c>
      <c r="Y544" s="150">
        <f t="shared" si="137"/>
        <v>44.77</v>
      </c>
      <c r="Z544" s="150">
        <f t="shared" si="138"/>
        <v>108.93</v>
      </c>
      <c r="AA544" s="150">
        <f t="shared" si="139"/>
        <v>48.73</v>
      </c>
      <c r="AB544" s="150">
        <f t="shared" si="140"/>
        <v>60.16</v>
      </c>
      <c r="AC544" s="150">
        <f t="shared" si="141"/>
        <v>75.510000000000005</v>
      </c>
      <c r="AD544" s="150">
        <f t="shared" si="142"/>
        <v>18.510000000000002</v>
      </c>
      <c r="AE544" s="150">
        <f t="shared" si="143"/>
        <v>26.18</v>
      </c>
      <c r="AF544" s="150">
        <f t="shared" si="144"/>
        <v>25.73</v>
      </c>
      <c r="AG544" s="150">
        <f t="shared" si="145"/>
        <v>28.68</v>
      </c>
      <c r="AH544" s="150">
        <f t="shared" si="146"/>
        <v>7.36</v>
      </c>
      <c r="AI544" s="150">
        <f t="shared" si="147"/>
        <v>64.58</v>
      </c>
      <c r="AJ544" s="150">
        <f t="shared" si="148"/>
        <v>116.63</v>
      </c>
      <c r="AK544" s="150">
        <f t="shared" si="149"/>
        <v>10.5</v>
      </c>
      <c r="AL544" s="150">
        <f t="shared" si="150"/>
        <v>38.46</v>
      </c>
      <c r="AM544" s="150">
        <f t="shared" si="151"/>
        <v>76.599999999999994</v>
      </c>
      <c r="AN544" s="150">
        <f t="shared" si="152"/>
        <v>34.44</v>
      </c>
    </row>
    <row r="545" spans="1:40" ht="52" x14ac:dyDescent="0.3">
      <c r="A545" s="158">
        <v>847</v>
      </c>
      <c r="B545" s="159" t="s">
        <v>923</v>
      </c>
      <c r="C545" s="159" t="s">
        <v>458</v>
      </c>
      <c r="D545" s="158" t="s">
        <v>2688</v>
      </c>
      <c r="E545" s="163" t="s">
        <v>925</v>
      </c>
      <c r="F545" s="163">
        <v>29.808646017195972</v>
      </c>
      <c r="G545" s="163">
        <v>44.77135782205584</v>
      </c>
      <c r="H545" s="163">
        <v>108.94848964782463</v>
      </c>
      <c r="I545" s="163">
        <v>52.36329392431081</v>
      </c>
      <c r="J545" s="163">
        <v>60.057576148807712</v>
      </c>
      <c r="K545" s="163">
        <v>75.687950060718293</v>
      </c>
      <c r="L545" s="163">
        <v>18.505200610982136</v>
      </c>
      <c r="M545" s="163">
        <v>26.1805051271309</v>
      </c>
      <c r="N545" s="163">
        <v>26.041097535588733</v>
      </c>
      <c r="O545" s="163">
        <v>39.991563493089608</v>
      </c>
      <c r="P545" s="163">
        <v>7.3556619201145299</v>
      </c>
      <c r="Q545" s="163">
        <v>64.571107050759736</v>
      </c>
      <c r="R545" s="163">
        <v>116.65681574730846</v>
      </c>
      <c r="S545" s="163">
        <v>10.519849156701591</v>
      </c>
      <c r="T545" s="163">
        <v>38.464004888857083</v>
      </c>
      <c r="U545" s="163">
        <v>76.602876401413411</v>
      </c>
      <c r="V545" s="163">
        <v>34.442369543750402</v>
      </c>
      <c r="X545" s="163">
        <f t="shared" si="136"/>
        <v>29.81</v>
      </c>
      <c r="Y545" s="163">
        <f t="shared" si="137"/>
        <v>44.77</v>
      </c>
      <c r="Z545" s="163">
        <f t="shared" si="138"/>
        <v>108.95</v>
      </c>
      <c r="AA545" s="163">
        <f t="shared" si="139"/>
        <v>52.36</v>
      </c>
      <c r="AB545" s="163">
        <f t="shared" si="140"/>
        <v>60.06</v>
      </c>
      <c r="AC545" s="163">
        <f t="shared" si="141"/>
        <v>75.69</v>
      </c>
      <c r="AD545" s="163">
        <f t="shared" si="142"/>
        <v>18.510000000000002</v>
      </c>
      <c r="AE545" s="163">
        <f t="shared" si="143"/>
        <v>26.18</v>
      </c>
      <c r="AF545" s="163">
        <f t="shared" si="144"/>
        <v>26.04</v>
      </c>
      <c r="AG545" s="163">
        <f t="shared" si="145"/>
        <v>39.99</v>
      </c>
      <c r="AH545" s="163">
        <f t="shared" si="146"/>
        <v>7.36</v>
      </c>
      <c r="AI545" s="163">
        <f t="shared" si="147"/>
        <v>64.569999999999993</v>
      </c>
      <c r="AJ545" s="163">
        <f t="shared" si="148"/>
        <v>116.66</v>
      </c>
      <c r="AK545" s="163">
        <f t="shared" si="149"/>
        <v>10.52</v>
      </c>
      <c r="AL545" s="163">
        <f t="shared" si="150"/>
        <v>38.46</v>
      </c>
      <c r="AM545" s="163">
        <f t="shared" si="151"/>
        <v>76.599999999999994</v>
      </c>
      <c r="AN545" s="163">
        <f t="shared" si="152"/>
        <v>34.44</v>
      </c>
    </row>
    <row r="546" spans="1:40" ht="52" x14ac:dyDescent="0.3">
      <c r="A546" s="152">
        <v>848</v>
      </c>
      <c r="B546" s="153" t="s">
        <v>923</v>
      </c>
      <c r="C546" s="153" t="s">
        <v>458</v>
      </c>
      <c r="D546" s="152" t="s">
        <v>2689</v>
      </c>
      <c r="E546" s="157" t="s">
        <v>925</v>
      </c>
      <c r="F546" s="157">
        <v>29.808727332560878</v>
      </c>
      <c r="G546" s="157">
        <v>44.77135782205584</v>
      </c>
      <c r="H546" s="157">
        <v>108.07276725490735</v>
      </c>
      <c r="I546" s="157">
        <v>52.367989575685698</v>
      </c>
      <c r="J546" s="157">
        <v>60.281766565331502</v>
      </c>
      <c r="K546" s="157">
        <v>75.687950060718293</v>
      </c>
      <c r="L546" s="157">
        <v>18.505295270262511</v>
      </c>
      <c r="M546" s="157">
        <v>26.1805051271309</v>
      </c>
      <c r="N546" s="157">
        <v>26.041097535588733</v>
      </c>
      <c r="O546" s="157">
        <v>39.613883666494608</v>
      </c>
      <c r="P546" s="157">
        <v>7.3556619201145299</v>
      </c>
      <c r="Q546" s="157">
        <v>64.584312710931329</v>
      </c>
      <c r="R546" s="157">
        <v>116.46459180501576</v>
      </c>
      <c r="S546" s="157">
        <v>10.519849156701591</v>
      </c>
      <c r="T546" s="157">
        <v>38.464004888857083</v>
      </c>
      <c r="U546" s="157">
        <v>68.824953966127779</v>
      </c>
      <c r="V546" s="157">
        <v>34.442369543750402</v>
      </c>
      <c r="X546" s="157">
        <f t="shared" si="136"/>
        <v>29.81</v>
      </c>
      <c r="Y546" s="157">
        <f t="shared" si="137"/>
        <v>44.77</v>
      </c>
      <c r="Z546" s="157">
        <f t="shared" si="138"/>
        <v>108.07</v>
      </c>
      <c r="AA546" s="157">
        <f t="shared" si="139"/>
        <v>52.37</v>
      </c>
      <c r="AB546" s="157">
        <f t="shared" si="140"/>
        <v>60.28</v>
      </c>
      <c r="AC546" s="157">
        <f t="shared" si="141"/>
        <v>75.69</v>
      </c>
      <c r="AD546" s="157">
        <f t="shared" si="142"/>
        <v>18.510000000000002</v>
      </c>
      <c r="AE546" s="157">
        <f t="shared" si="143"/>
        <v>26.18</v>
      </c>
      <c r="AF546" s="157">
        <f t="shared" si="144"/>
        <v>26.04</v>
      </c>
      <c r="AG546" s="157">
        <f t="shared" si="145"/>
        <v>39.61</v>
      </c>
      <c r="AH546" s="157">
        <f t="shared" si="146"/>
        <v>7.36</v>
      </c>
      <c r="AI546" s="157">
        <f t="shared" si="147"/>
        <v>64.58</v>
      </c>
      <c r="AJ546" s="157">
        <f t="shared" si="148"/>
        <v>116.46</v>
      </c>
      <c r="AK546" s="157">
        <f t="shared" si="149"/>
        <v>10.52</v>
      </c>
      <c r="AL546" s="157">
        <f t="shared" si="150"/>
        <v>38.46</v>
      </c>
      <c r="AM546" s="157">
        <f t="shared" si="151"/>
        <v>68.819999999999993</v>
      </c>
      <c r="AN546" s="157">
        <f t="shared" si="152"/>
        <v>34.44</v>
      </c>
    </row>
    <row r="547" spans="1:40" ht="52" x14ac:dyDescent="0.3">
      <c r="A547" s="145">
        <v>849</v>
      </c>
      <c r="B547" s="146" t="s">
        <v>923</v>
      </c>
      <c r="C547" s="146" t="s">
        <v>458</v>
      </c>
      <c r="D547" s="145" t="s">
        <v>2690</v>
      </c>
      <c r="E547" s="150" t="s">
        <v>925</v>
      </c>
      <c r="F547" s="150">
        <v>28.85227060093359</v>
      </c>
      <c r="G547" s="150">
        <v>43.925174547425549</v>
      </c>
      <c r="H547" s="150">
        <v>108.66309377878935</v>
      </c>
      <c r="I547" s="150">
        <v>46.943076804784134</v>
      </c>
      <c r="J547" s="150">
        <v>59.865928693301726</v>
      </c>
      <c r="K547" s="150">
        <v>73.584422611233336</v>
      </c>
      <c r="L547" s="150">
        <v>17.610262882721781</v>
      </c>
      <c r="M547" s="150">
        <v>25.710074602480141</v>
      </c>
      <c r="N547" s="150">
        <v>25.889542782159332</v>
      </c>
      <c r="O547" s="150">
        <v>36.978813278163237</v>
      </c>
      <c r="P547" s="150">
        <v>5.4928280891175234</v>
      </c>
      <c r="Q547" s="150">
        <v>64.226323899009913</v>
      </c>
      <c r="R547" s="150">
        <v>116.3314682843413</v>
      </c>
      <c r="S547" s="150">
        <v>10.45253722895945</v>
      </c>
      <c r="T547" s="150">
        <v>37.654179405408676</v>
      </c>
      <c r="U547" s="150">
        <v>76.596890067342244</v>
      </c>
      <c r="V547" s="150">
        <v>34.442369543750402</v>
      </c>
      <c r="X547" s="150">
        <f t="shared" si="136"/>
        <v>28.85</v>
      </c>
      <c r="Y547" s="150">
        <f t="shared" si="137"/>
        <v>43.93</v>
      </c>
      <c r="Z547" s="150">
        <f t="shared" si="138"/>
        <v>108.66</v>
      </c>
      <c r="AA547" s="150">
        <f t="shared" si="139"/>
        <v>46.94</v>
      </c>
      <c r="AB547" s="150">
        <f t="shared" si="140"/>
        <v>59.87</v>
      </c>
      <c r="AC547" s="150">
        <f t="shared" si="141"/>
        <v>73.58</v>
      </c>
      <c r="AD547" s="150">
        <f t="shared" si="142"/>
        <v>17.61</v>
      </c>
      <c r="AE547" s="150">
        <f t="shared" si="143"/>
        <v>25.71</v>
      </c>
      <c r="AF547" s="150">
        <f t="shared" si="144"/>
        <v>25.89</v>
      </c>
      <c r="AG547" s="150">
        <f t="shared" si="145"/>
        <v>36.979999999999997</v>
      </c>
      <c r="AH547" s="150">
        <f t="shared" si="146"/>
        <v>5.49</v>
      </c>
      <c r="AI547" s="150">
        <f t="shared" si="147"/>
        <v>64.23</v>
      </c>
      <c r="AJ547" s="150">
        <f t="shared" si="148"/>
        <v>116.33</v>
      </c>
      <c r="AK547" s="150">
        <f t="shared" si="149"/>
        <v>10.45</v>
      </c>
      <c r="AL547" s="150">
        <f t="shared" si="150"/>
        <v>37.65</v>
      </c>
      <c r="AM547" s="150">
        <f t="shared" si="151"/>
        <v>76.599999999999994</v>
      </c>
      <c r="AN547" s="150">
        <f t="shared" si="152"/>
        <v>34.44</v>
      </c>
    </row>
    <row r="548" spans="1:40" ht="52" x14ac:dyDescent="0.3">
      <c r="A548" s="152">
        <v>850</v>
      </c>
      <c r="B548" s="153" t="s">
        <v>923</v>
      </c>
      <c r="C548" s="153" t="s">
        <v>458</v>
      </c>
      <c r="D548" s="152" t="s">
        <v>2691</v>
      </c>
      <c r="E548" s="157" t="s">
        <v>925</v>
      </c>
      <c r="F548" s="157">
        <v>1.9278544745264607</v>
      </c>
      <c r="G548" s="157">
        <v>1.08204931188763</v>
      </c>
      <c r="H548" s="157">
        <v>1.8647827903806531</v>
      </c>
      <c r="I548" s="157">
        <v>9.5221125423047539</v>
      </c>
      <c r="J548" s="157">
        <v>2.9735914330671847</v>
      </c>
      <c r="K548" s="157">
        <v>15.416567360770959</v>
      </c>
      <c r="L548" s="157">
        <v>0.99363090567550483</v>
      </c>
      <c r="M548" s="157">
        <v>10.400671996737055</v>
      </c>
      <c r="N548" s="157">
        <v>1.8601065427864001</v>
      </c>
      <c r="O548" s="157">
        <v>24.586735031008654</v>
      </c>
      <c r="P548" s="157">
        <v>2.188463487032589</v>
      </c>
      <c r="Q548" s="157">
        <v>0.40894727287631738</v>
      </c>
      <c r="R548" s="157">
        <v>0.90500947843727864</v>
      </c>
      <c r="S548" s="157">
        <v>0.59226238411873666</v>
      </c>
      <c r="T548" s="157">
        <v>4.0705710479617014</v>
      </c>
      <c r="U548" s="157">
        <v>7.9643988695228458</v>
      </c>
      <c r="V548" s="157">
        <v>0</v>
      </c>
      <c r="X548" s="157">
        <f t="shared" si="136"/>
        <v>1.93</v>
      </c>
      <c r="Y548" s="157">
        <f t="shared" si="137"/>
        <v>1.08</v>
      </c>
      <c r="Z548" s="157">
        <f t="shared" si="138"/>
        <v>1.86</v>
      </c>
      <c r="AA548" s="157">
        <f t="shared" si="139"/>
        <v>9.52</v>
      </c>
      <c r="AB548" s="157">
        <f t="shared" si="140"/>
        <v>2.97</v>
      </c>
      <c r="AC548" s="157">
        <f t="shared" si="141"/>
        <v>15.42</v>
      </c>
      <c r="AD548" s="157">
        <f t="shared" si="142"/>
        <v>0.99</v>
      </c>
      <c r="AE548" s="157">
        <f t="shared" si="143"/>
        <v>10.4</v>
      </c>
      <c r="AF548" s="157">
        <f t="shared" si="144"/>
        <v>1.86</v>
      </c>
      <c r="AG548" s="157">
        <f t="shared" si="145"/>
        <v>24.59</v>
      </c>
      <c r="AH548" s="157">
        <f t="shared" si="146"/>
        <v>2.19</v>
      </c>
      <c r="AI548" s="157">
        <f t="shared" si="147"/>
        <v>0.41</v>
      </c>
      <c r="AJ548" s="157">
        <f t="shared" si="148"/>
        <v>0.91</v>
      </c>
      <c r="AK548" s="157">
        <f t="shared" si="149"/>
        <v>0.59</v>
      </c>
      <c r="AL548" s="157">
        <f t="shared" si="150"/>
        <v>4.07</v>
      </c>
      <c r="AM548" s="157">
        <f t="shared" si="151"/>
        <v>7.96</v>
      </c>
      <c r="AN548" s="157" t="str">
        <f t="shared" si="152"/>
        <v>NC</v>
      </c>
    </row>
    <row r="549" spans="1:40" ht="52" x14ac:dyDescent="0.3">
      <c r="A549" s="145">
        <v>851</v>
      </c>
      <c r="B549" s="146" t="s">
        <v>923</v>
      </c>
      <c r="C549" s="146" t="s">
        <v>458</v>
      </c>
      <c r="D549" s="145" t="s">
        <v>2692</v>
      </c>
      <c r="E549" s="150" t="s">
        <v>925</v>
      </c>
      <c r="F549" s="150">
        <v>29.678516673973849</v>
      </c>
      <c r="G549" s="150">
        <v>44.77135782205584</v>
      </c>
      <c r="H549" s="150">
        <v>108.9304260748124</v>
      </c>
      <c r="I549" s="150">
        <v>48.728797148751525</v>
      </c>
      <c r="J549" s="150">
        <v>59.934853954928379</v>
      </c>
      <c r="K549" s="150">
        <v>75.506652162394019</v>
      </c>
      <c r="L549" s="150">
        <v>18.505200610982136</v>
      </c>
      <c r="M549" s="150">
        <v>26.1805051271309</v>
      </c>
      <c r="N549" s="150">
        <v>25.734876314583691</v>
      </c>
      <c r="O549" s="150">
        <v>28.677418978499883</v>
      </c>
      <c r="P549" s="150">
        <v>7.3556619201145299</v>
      </c>
      <c r="Q549" s="150">
        <v>64.571107050759736</v>
      </c>
      <c r="R549" s="150">
        <v>116.62802754596908</v>
      </c>
      <c r="S549" s="150">
        <v>10.503645869353909</v>
      </c>
      <c r="T549" s="150">
        <v>38.464004888857083</v>
      </c>
      <c r="U549" s="150">
        <v>76.602876401413411</v>
      </c>
      <c r="V549" s="150">
        <v>34.442369543750402</v>
      </c>
      <c r="X549" s="150">
        <f t="shared" si="136"/>
        <v>29.68</v>
      </c>
      <c r="Y549" s="150">
        <f t="shared" si="137"/>
        <v>44.77</v>
      </c>
      <c r="Z549" s="150">
        <f t="shared" si="138"/>
        <v>108.93</v>
      </c>
      <c r="AA549" s="150">
        <f t="shared" si="139"/>
        <v>48.73</v>
      </c>
      <c r="AB549" s="150">
        <f t="shared" si="140"/>
        <v>59.93</v>
      </c>
      <c r="AC549" s="150">
        <f t="shared" si="141"/>
        <v>75.510000000000005</v>
      </c>
      <c r="AD549" s="150">
        <f t="shared" si="142"/>
        <v>18.510000000000002</v>
      </c>
      <c r="AE549" s="150">
        <f t="shared" si="143"/>
        <v>26.18</v>
      </c>
      <c r="AF549" s="150">
        <f t="shared" si="144"/>
        <v>25.73</v>
      </c>
      <c r="AG549" s="150">
        <f t="shared" si="145"/>
        <v>28.68</v>
      </c>
      <c r="AH549" s="150">
        <f t="shared" si="146"/>
        <v>7.36</v>
      </c>
      <c r="AI549" s="150">
        <f t="shared" si="147"/>
        <v>64.569999999999993</v>
      </c>
      <c r="AJ549" s="150">
        <f t="shared" si="148"/>
        <v>116.63</v>
      </c>
      <c r="AK549" s="150">
        <f t="shared" si="149"/>
        <v>10.5</v>
      </c>
      <c r="AL549" s="150">
        <f t="shared" si="150"/>
        <v>38.46</v>
      </c>
      <c r="AM549" s="150">
        <f t="shared" si="151"/>
        <v>76.599999999999994</v>
      </c>
      <c r="AN549" s="150">
        <f t="shared" si="152"/>
        <v>34.44</v>
      </c>
    </row>
    <row r="550" spans="1:40" ht="52" x14ac:dyDescent="0.3">
      <c r="A550" s="145">
        <v>852</v>
      </c>
      <c r="B550" s="146" t="s">
        <v>923</v>
      </c>
      <c r="C550" s="146" t="s">
        <v>458</v>
      </c>
      <c r="D550" s="145" t="s">
        <v>2693</v>
      </c>
      <c r="E550" s="150" t="s">
        <v>925</v>
      </c>
      <c r="F550" s="150">
        <v>29.678597989338755</v>
      </c>
      <c r="G550" s="150">
        <v>44.77135782205584</v>
      </c>
      <c r="H550" s="150">
        <v>108.05470368189512</v>
      </c>
      <c r="I550" s="150">
        <v>48.733492800126413</v>
      </c>
      <c r="J550" s="150">
        <v>60.159044371452168</v>
      </c>
      <c r="K550" s="150">
        <v>75.506652162394019</v>
      </c>
      <c r="L550" s="150">
        <v>18.505295270262511</v>
      </c>
      <c r="M550" s="150">
        <v>26.1805051271309</v>
      </c>
      <c r="N550" s="150">
        <v>25.734876314583691</v>
      </c>
      <c r="O550" s="150">
        <v>28.29973915190488</v>
      </c>
      <c r="P550" s="150">
        <v>7.3556619201145299</v>
      </c>
      <c r="Q550" s="150">
        <v>64.584312710931329</v>
      </c>
      <c r="R550" s="150">
        <v>116.43580360367638</v>
      </c>
      <c r="S550" s="150">
        <v>10.503645869353909</v>
      </c>
      <c r="T550" s="150">
        <v>38.464004888857083</v>
      </c>
      <c r="U550" s="150">
        <v>68.824953966127779</v>
      </c>
      <c r="V550" s="150">
        <v>34.442369543750402</v>
      </c>
      <c r="X550" s="150">
        <f t="shared" si="136"/>
        <v>29.68</v>
      </c>
      <c r="Y550" s="150">
        <f t="shared" si="137"/>
        <v>44.77</v>
      </c>
      <c r="Z550" s="150">
        <f t="shared" si="138"/>
        <v>108.05</v>
      </c>
      <c r="AA550" s="150">
        <f t="shared" si="139"/>
        <v>48.73</v>
      </c>
      <c r="AB550" s="150">
        <f t="shared" si="140"/>
        <v>60.16</v>
      </c>
      <c r="AC550" s="150">
        <f t="shared" si="141"/>
        <v>75.510000000000005</v>
      </c>
      <c r="AD550" s="150">
        <f t="shared" si="142"/>
        <v>18.510000000000002</v>
      </c>
      <c r="AE550" s="150">
        <f t="shared" si="143"/>
        <v>26.18</v>
      </c>
      <c r="AF550" s="150">
        <f t="shared" si="144"/>
        <v>25.73</v>
      </c>
      <c r="AG550" s="150">
        <f t="shared" si="145"/>
        <v>28.3</v>
      </c>
      <c r="AH550" s="150">
        <f t="shared" si="146"/>
        <v>7.36</v>
      </c>
      <c r="AI550" s="150">
        <f t="shared" si="147"/>
        <v>64.58</v>
      </c>
      <c r="AJ550" s="150">
        <f t="shared" si="148"/>
        <v>116.44</v>
      </c>
      <c r="AK550" s="150">
        <f t="shared" si="149"/>
        <v>10.5</v>
      </c>
      <c r="AL550" s="150">
        <f t="shared" si="150"/>
        <v>38.46</v>
      </c>
      <c r="AM550" s="150">
        <f t="shared" si="151"/>
        <v>68.819999999999993</v>
      </c>
      <c r="AN550" s="150">
        <f t="shared" si="152"/>
        <v>34.44</v>
      </c>
    </row>
    <row r="551" spans="1:40" ht="52" x14ac:dyDescent="0.3">
      <c r="A551" s="145">
        <v>853</v>
      </c>
      <c r="B551" s="146" t="s">
        <v>923</v>
      </c>
      <c r="C551" s="146" t="s">
        <v>458</v>
      </c>
      <c r="D551" s="145" t="s">
        <v>2694</v>
      </c>
      <c r="E551" s="150" t="s">
        <v>925</v>
      </c>
      <c r="F551" s="150">
        <v>29.808646017195972</v>
      </c>
      <c r="G551" s="150">
        <v>44.77135782205584</v>
      </c>
      <c r="H551" s="150">
        <v>108.07241761611164</v>
      </c>
      <c r="I551" s="150">
        <v>52.36329392431081</v>
      </c>
      <c r="J551" s="150">
        <v>60.057576148807712</v>
      </c>
      <c r="K551" s="150">
        <v>75.687950060718293</v>
      </c>
      <c r="L551" s="150">
        <v>18.505200610982136</v>
      </c>
      <c r="M551" s="150">
        <v>26.1805051271309</v>
      </c>
      <c r="N551" s="150">
        <v>26.041097535588733</v>
      </c>
      <c r="O551" s="150">
        <v>39.613818769967544</v>
      </c>
      <c r="P551" s="150">
        <v>7.3556619201145299</v>
      </c>
      <c r="Q551" s="150">
        <v>64.571107050759736</v>
      </c>
      <c r="R551" s="150">
        <v>116.46037238327403</v>
      </c>
      <c r="S551" s="150">
        <v>10.519849156701591</v>
      </c>
      <c r="T551" s="150">
        <v>38.464004888857083</v>
      </c>
      <c r="U551" s="150">
        <v>68.824953966127779</v>
      </c>
      <c r="V551" s="150">
        <v>34.442369543750402</v>
      </c>
      <c r="X551" s="150">
        <f t="shared" si="136"/>
        <v>29.81</v>
      </c>
      <c r="Y551" s="150">
        <f t="shared" si="137"/>
        <v>44.77</v>
      </c>
      <c r="Z551" s="150">
        <f t="shared" si="138"/>
        <v>108.07</v>
      </c>
      <c r="AA551" s="150">
        <f t="shared" si="139"/>
        <v>52.36</v>
      </c>
      <c r="AB551" s="150">
        <f t="shared" si="140"/>
        <v>60.06</v>
      </c>
      <c r="AC551" s="150">
        <f t="shared" si="141"/>
        <v>75.69</v>
      </c>
      <c r="AD551" s="150">
        <f t="shared" si="142"/>
        <v>18.510000000000002</v>
      </c>
      <c r="AE551" s="150">
        <f t="shared" si="143"/>
        <v>26.18</v>
      </c>
      <c r="AF551" s="150">
        <f t="shared" si="144"/>
        <v>26.04</v>
      </c>
      <c r="AG551" s="150">
        <f t="shared" si="145"/>
        <v>39.61</v>
      </c>
      <c r="AH551" s="150">
        <f t="shared" si="146"/>
        <v>7.36</v>
      </c>
      <c r="AI551" s="150">
        <f t="shared" si="147"/>
        <v>64.569999999999993</v>
      </c>
      <c r="AJ551" s="150">
        <f t="shared" si="148"/>
        <v>116.46</v>
      </c>
      <c r="AK551" s="150">
        <f t="shared" si="149"/>
        <v>10.52</v>
      </c>
      <c r="AL551" s="150">
        <f t="shared" si="150"/>
        <v>38.46</v>
      </c>
      <c r="AM551" s="150">
        <f t="shared" si="151"/>
        <v>68.819999999999993</v>
      </c>
      <c r="AN551" s="150">
        <f t="shared" si="152"/>
        <v>34.44</v>
      </c>
    </row>
    <row r="552" spans="1:40" ht="52" x14ac:dyDescent="0.3">
      <c r="A552" s="145">
        <v>854</v>
      </c>
      <c r="B552" s="146" t="s">
        <v>923</v>
      </c>
      <c r="C552" s="146" t="s">
        <v>458</v>
      </c>
      <c r="D552" s="145" t="s">
        <v>2695</v>
      </c>
      <c r="E552" s="150" t="s">
        <v>925</v>
      </c>
      <c r="F552" s="150">
        <v>28.722141257711467</v>
      </c>
      <c r="G552" s="150">
        <v>43.925174547425549</v>
      </c>
      <c r="H552" s="150">
        <v>108.64503020577712</v>
      </c>
      <c r="I552" s="150">
        <v>43.308580029224849</v>
      </c>
      <c r="J552" s="150">
        <v>59.743206499422392</v>
      </c>
      <c r="K552" s="150">
        <v>73.403124712909062</v>
      </c>
      <c r="L552" s="150">
        <v>17.610262882721781</v>
      </c>
      <c r="M552" s="150">
        <v>25.710074602480141</v>
      </c>
      <c r="N552" s="150">
        <v>25.583321561154289</v>
      </c>
      <c r="O552" s="150">
        <v>25.664668763573513</v>
      </c>
      <c r="P552" s="150">
        <v>5.4928280891175234</v>
      </c>
      <c r="Q552" s="150">
        <v>64.226323899009913</v>
      </c>
      <c r="R552" s="150">
        <v>116.30268008300192</v>
      </c>
      <c r="S552" s="150">
        <v>10.436333941611768</v>
      </c>
      <c r="T552" s="150">
        <v>37.654179405408676</v>
      </c>
      <c r="U552" s="150">
        <v>76.596890067342244</v>
      </c>
      <c r="V552" s="150">
        <v>34.442369543750402</v>
      </c>
      <c r="X552" s="150">
        <f t="shared" si="136"/>
        <v>28.72</v>
      </c>
      <c r="Y552" s="150">
        <f t="shared" si="137"/>
        <v>43.93</v>
      </c>
      <c r="Z552" s="150">
        <f t="shared" si="138"/>
        <v>108.65</v>
      </c>
      <c r="AA552" s="150">
        <f t="shared" si="139"/>
        <v>43.31</v>
      </c>
      <c r="AB552" s="150">
        <f t="shared" si="140"/>
        <v>59.74</v>
      </c>
      <c r="AC552" s="150">
        <f t="shared" si="141"/>
        <v>73.400000000000006</v>
      </c>
      <c r="AD552" s="150">
        <f t="shared" si="142"/>
        <v>17.61</v>
      </c>
      <c r="AE552" s="150">
        <f t="shared" si="143"/>
        <v>25.71</v>
      </c>
      <c r="AF552" s="150">
        <f t="shared" si="144"/>
        <v>25.58</v>
      </c>
      <c r="AG552" s="150">
        <f t="shared" si="145"/>
        <v>25.66</v>
      </c>
      <c r="AH552" s="150">
        <f t="shared" si="146"/>
        <v>5.49</v>
      </c>
      <c r="AI552" s="150">
        <f t="shared" si="147"/>
        <v>64.23</v>
      </c>
      <c r="AJ552" s="150">
        <f t="shared" si="148"/>
        <v>116.3</v>
      </c>
      <c r="AK552" s="150">
        <f t="shared" si="149"/>
        <v>10.44</v>
      </c>
      <c r="AL552" s="150">
        <f t="shared" si="150"/>
        <v>37.65</v>
      </c>
      <c r="AM552" s="150">
        <f t="shared" si="151"/>
        <v>76.599999999999994</v>
      </c>
      <c r="AN552" s="150">
        <f t="shared" si="152"/>
        <v>34.44</v>
      </c>
    </row>
    <row r="553" spans="1:40" ht="52" x14ac:dyDescent="0.3">
      <c r="A553" s="145">
        <v>855</v>
      </c>
      <c r="B553" s="146" t="s">
        <v>923</v>
      </c>
      <c r="C553" s="146" t="s">
        <v>458</v>
      </c>
      <c r="D553" s="145" t="s">
        <v>2696</v>
      </c>
      <c r="E553" s="150" t="s">
        <v>925</v>
      </c>
      <c r="F553" s="150">
        <v>28.852189285568684</v>
      </c>
      <c r="G553" s="150">
        <v>43.925174547425549</v>
      </c>
      <c r="H553" s="150">
        <v>108.66274413999363</v>
      </c>
      <c r="I553" s="150">
        <v>46.938381153409246</v>
      </c>
      <c r="J553" s="150">
        <v>59.641738276777936</v>
      </c>
      <c r="K553" s="150">
        <v>73.584422611233336</v>
      </c>
      <c r="L553" s="150">
        <v>17.610168223441406</v>
      </c>
      <c r="M553" s="150">
        <v>25.710074602480141</v>
      </c>
      <c r="N553" s="150">
        <v>25.889542782159332</v>
      </c>
      <c r="O553" s="150">
        <v>36.978748381636173</v>
      </c>
      <c r="P553" s="150">
        <v>5.4928280891175234</v>
      </c>
      <c r="Q553" s="150">
        <v>64.213118238838319</v>
      </c>
      <c r="R553" s="150">
        <v>116.32724886259957</v>
      </c>
      <c r="S553" s="150">
        <v>10.45253722895945</v>
      </c>
      <c r="T553" s="150">
        <v>37.654179405408676</v>
      </c>
      <c r="U553" s="150">
        <v>76.596890067342244</v>
      </c>
      <c r="V553" s="150">
        <v>34.442369543750402</v>
      </c>
      <c r="X553" s="150">
        <f t="shared" si="136"/>
        <v>28.85</v>
      </c>
      <c r="Y553" s="150">
        <f t="shared" si="137"/>
        <v>43.93</v>
      </c>
      <c r="Z553" s="150">
        <f t="shared" si="138"/>
        <v>108.66</v>
      </c>
      <c r="AA553" s="150">
        <f t="shared" si="139"/>
        <v>46.94</v>
      </c>
      <c r="AB553" s="150">
        <f t="shared" si="140"/>
        <v>59.64</v>
      </c>
      <c r="AC553" s="150">
        <f t="shared" si="141"/>
        <v>73.58</v>
      </c>
      <c r="AD553" s="150">
        <f t="shared" si="142"/>
        <v>17.61</v>
      </c>
      <c r="AE553" s="150">
        <f t="shared" si="143"/>
        <v>25.71</v>
      </c>
      <c r="AF553" s="150">
        <f t="shared" si="144"/>
        <v>25.89</v>
      </c>
      <c r="AG553" s="150">
        <f t="shared" si="145"/>
        <v>36.979999999999997</v>
      </c>
      <c r="AH553" s="150">
        <f t="shared" si="146"/>
        <v>5.49</v>
      </c>
      <c r="AI553" s="150">
        <f t="shared" si="147"/>
        <v>64.209999999999994</v>
      </c>
      <c r="AJ553" s="150">
        <f t="shared" si="148"/>
        <v>116.33</v>
      </c>
      <c r="AK553" s="150">
        <f t="shared" si="149"/>
        <v>10.45</v>
      </c>
      <c r="AL553" s="150">
        <f t="shared" si="150"/>
        <v>37.65</v>
      </c>
      <c r="AM553" s="150">
        <f t="shared" si="151"/>
        <v>76.599999999999994</v>
      </c>
      <c r="AN553" s="150">
        <f t="shared" si="152"/>
        <v>34.44</v>
      </c>
    </row>
    <row r="554" spans="1:40" ht="52" x14ac:dyDescent="0.3">
      <c r="A554" s="158">
        <v>856</v>
      </c>
      <c r="B554" s="159" t="s">
        <v>923</v>
      </c>
      <c r="C554" s="159" t="s">
        <v>458</v>
      </c>
      <c r="D554" s="158" t="s">
        <v>2697</v>
      </c>
      <c r="E554" s="163" t="s">
        <v>925</v>
      </c>
      <c r="F554" s="163">
        <v>28.85227060093359</v>
      </c>
      <c r="G554" s="163">
        <v>43.925174547425549</v>
      </c>
      <c r="H554" s="163">
        <v>107.78702174707635</v>
      </c>
      <c r="I554" s="163">
        <v>46.943076804784134</v>
      </c>
      <c r="J554" s="163">
        <v>59.865928693301726</v>
      </c>
      <c r="K554" s="163">
        <v>73.584422611233336</v>
      </c>
      <c r="L554" s="163">
        <v>17.610262882721781</v>
      </c>
      <c r="M554" s="163">
        <v>25.710074602480141</v>
      </c>
      <c r="N554" s="163">
        <v>25.889542782159332</v>
      </c>
      <c r="O554" s="163">
        <v>36.601068555041174</v>
      </c>
      <c r="P554" s="163">
        <v>5.4928280891175234</v>
      </c>
      <c r="Q554" s="163">
        <v>64.226323899009913</v>
      </c>
      <c r="R554" s="163">
        <v>116.13502492030688</v>
      </c>
      <c r="S554" s="163">
        <v>10.45253722895945</v>
      </c>
      <c r="T554" s="163">
        <v>37.654179405408676</v>
      </c>
      <c r="U554" s="163">
        <v>68.818967632056612</v>
      </c>
      <c r="V554" s="163">
        <v>34.442369543750402</v>
      </c>
      <c r="X554" s="163">
        <f t="shared" si="136"/>
        <v>28.85</v>
      </c>
      <c r="Y554" s="163">
        <f t="shared" si="137"/>
        <v>43.93</v>
      </c>
      <c r="Z554" s="163">
        <f t="shared" si="138"/>
        <v>107.79</v>
      </c>
      <c r="AA554" s="163">
        <f t="shared" si="139"/>
        <v>46.94</v>
      </c>
      <c r="AB554" s="163">
        <f t="shared" si="140"/>
        <v>59.87</v>
      </c>
      <c r="AC554" s="163">
        <f t="shared" si="141"/>
        <v>73.58</v>
      </c>
      <c r="AD554" s="163">
        <f t="shared" si="142"/>
        <v>17.61</v>
      </c>
      <c r="AE554" s="163">
        <f t="shared" si="143"/>
        <v>25.71</v>
      </c>
      <c r="AF554" s="163">
        <f t="shared" si="144"/>
        <v>25.89</v>
      </c>
      <c r="AG554" s="163">
        <f t="shared" si="145"/>
        <v>36.6</v>
      </c>
      <c r="AH554" s="163">
        <f t="shared" si="146"/>
        <v>5.49</v>
      </c>
      <c r="AI554" s="163">
        <f t="shared" si="147"/>
        <v>64.23</v>
      </c>
      <c r="AJ554" s="163">
        <f t="shared" si="148"/>
        <v>116.14</v>
      </c>
      <c r="AK554" s="163">
        <f t="shared" si="149"/>
        <v>10.45</v>
      </c>
      <c r="AL554" s="163">
        <f t="shared" si="150"/>
        <v>37.65</v>
      </c>
      <c r="AM554" s="163">
        <f t="shared" si="151"/>
        <v>68.819999999999993</v>
      </c>
      <c r="AN554" s="163">
        <f t="shared" si="152"/>
        <v>34.44</v>
      </c>
    </row>
    <row r="555" spans="1:40" ht="52" x14ac:dyDescent="0.3">
      <c r="A555" s="158">
        <v>857</v>
      </c>
      <c r="B555" s="159" t="s">
        <v>923</v>
      </c>
      <c r="C555" s="159" t="s">
        <v>458</v>
      </c>
      <c r="D555" s="158" t="s">
        <v>2698</v>
      </c>
      <c r="E555" s="163" t="s">
        <v>925</v>
      </c>
      <c r="F555" s="163">
        <v>1.7977251313043376</v>
      </c>
      <c r="G555" s="163">
        <v>1.08204931188763</v>
      </c>
      <c r="H555" s="163">
        <v>1.8467192173684286</v>
      </c>
      <c r="I555" s="163">
        <v>5.88761576674547</v>
      </c>
      <c r="J555" s="163">
        <v>2.8508692391878521</v>
      </c>
      <c r="K555" s="163">
        <v>15.235269462446684</v>
      </c>
      <c r="L555" s="163">
        <v>0.99363090567550483</v>
      </c>
      <c r="M555" s="163">
        <v>10.400671996737055</v>
      </c>
      <c r="N555" s="163">
        <v>1.5538853217813571</v>
      </c>
      <c r="O555" s="163">
        <v>13.272590516418923</v>
      </c>
      <c r="P555" s="163">
        <v>2.188463487032589</v>
      </c>
      <c r="Q555" s="163">
        <v>0.40894727287631738</v>
      </c>
      <c r="R555" s="163">
        <v>0.87622127709789144</v>
      </c>
      <c r="S555" s="163">
        <v>0.57605909677105349</v>
      </c>
      <c r="T555" s="163">
        <v>4.0705710479617014</v>
      </c>
      <c r="U555" s="163">
        <v>7.9643988695228458</v>
      </c>
      <c r="V555" s="163">
        <v>0</v>
      </c>
      <c r="X555" s="163">
        <f t="shared" si="136"/>
        <v>1.8</v>
      </c>
      <c r="Y555" s="163">
        <f t="shared" si="137"/>
        <v>1.08</v>
      </c>
      <c r="Z555" s="163">
        <f t="shared" si="138"/>
        <v>1.85</v>
      </c>
      <c r="AA555" s="163">
        <f t="shared" si="139"/>
        <v>5.89</v>
      </c>
      <c r="AB555" s="163">
        <f t="shared" si="140"/>
        <v>2.85</v>
      </c>
      <c r="AC555" s="163">
        <f t="shared" si="141"/>
        <v>15.24</v>
      </c>
      <c r="AD555" s="163">
        <f t="shared" si="142"/>
        <v>0.99</v>
      </c>
      <c r="AE555" s="163">
        <f t="shared" si="143"/>
        <v>10.4</v>
      </c>
      <c r="AF555" s="163">
        <f t="shared" si="144"/>
        <v>1.55</v>
      </c>
      <c r="AG555" s="163">
        <f t="shared" si="145"/>
        <v>13.27</v>
      </c>
      <c r="AH555" s="163">
        <f t="shared" si="146"/>
        <v>2.19</v>
      </c>
      <c r="AI555" s="163">
        <f t="shared" si="147"/>
        <v>0.41</v>
      </c>
      <c r="AJ555" s="163">
        <f t="shared" si="148"/>
        <v>0.88</v>
      </c>
      <c r="AK555" s="163">
        <f t="shared" si="149"/>
        <v>0.57999999999999996</v>
      </c>
      <c r="AL555" s="163">
        <f t="shared" si="150"/>
        <v>4.07</v>
      </c>
      <c r="AM555" s="163">
        <f t="shared" si="151"/>
        <v>7.96</v>
      </c>
      <c r="AN555" s="163" t="str">
        <f t="shared" si="152"/>
        <v>NC</v>
      </c>
    </row>
    <row r="556" spans="1:40" ht="52" x14ac:dyDescent="0.3">
      <c r="A556" s="145">
        <v>858</v>
      </c>
      <c r="B556" s="146" t="s">
        <v>923</v>
      </c>
      <c r="C556" s="146" t="s">
        <v>458</v>
      </c>
      <c r="D556" s="145" t="s">
        <v>2699</v>
      </c>
      <c r="E556" s="150" t="s">
        <v>925</v>
      </c>
      <c r="F556" s="150">
        <v>1.9277731591615552</v>
      </c>
      <c r="G556" s="150">
        <v>1.08204931188763</v>
      </c>
      <c r="H556" s="150">
        <v>1.8644331515849426</v>
      </c>
      <c r="I556" s="150">
        <v>9.5174168909298658</v>
      </c>
      <c r="J556" s="150">
        <v>2.7494010165433922</v>
      </c>
      <c r="K556" s="150">
        <v>15.416567360770959</v>
      </c>
      <c r="L556" s="150">
        <v>0.99353624639513038</v>
      </c>
      <c r="M556" s="150">
        <v>10.400671996737055</v>
      </c>
      <c r="N556" s="150">
        <v>1.8601065427864001</v>
      </c>
      <c r="O556" s="150">
        <v>24.58667013448159</v>
      </c>
      <c r="P556" s="150">
        <v>2.188463487032589</v>
      </c>
      <c r="Q556" s="150">
        <v>0.39574161270472058</v>
      </c>
      <c r="R556" s="150">
        <v>0.90079005669555623</v>
      </c>
      <c r="S556" s="150">
        <v>0.59226238411873666</v>
      </c>
      <c r="T556" s="150">
        <v>4.0705710479617014</v>
      </c>
      <c r="U556" s="150">
        <v>7.9643988695228458</v>
      </c>
      <c r="V556" s="150">
        <v>0</v>
      </c>
      <c r="X556" s="150">
        <f t="shared" si="136"/>
        <v>1.93</v>
      </c>
      <c r="Y556" s="150">
        <f t="shared" si="137"/>
        <v>1.08</v>
      </c>
      <c r="Z556" s="150">
        <f t="shared" si="138"/>
        <v>1.86</v>
      </c>
      <c r="AA556" s="150">
        <f t="shared" si="139"/>
        <v>9.52</v>
      </c>
      <c r="AB556" s="150">
        <f t="shared" si="140"/>
        <v>2.75</v>
      </c>
      <c r="AC556" s="150">
        <f t="shared" si="141"/>
        <v>15.42</v>
      </c>
      <c r="AD556" s="150">
        <f t="shared" si="142"/>
        <v>0.99</v>
      </c>
      <c r="AE556" s="150">
        <f t="shared" si="143"/>
        <v>10.4</v>
      </c>
      <c r="AF556" s="150">
        <f t="shared" si="144"/>
        <v>1.86</v>
      </c>
      <c r="AG556" s="150">
        <f t="shared" si="145"/>
        <v>24.59</v>
      </c>
      <c r="AH556" s="150">
        <f t="shared" si="146"/>
        <v>2.19</v>
      </c>
      <c r="AI556" s="150">
        <f t="shared" si="147"/>
        <v>0.4</v>
      </c>
      <c r="AJ556" s="150">
        <f t="shared" si="148"/>
        <v>0.9</v>
      </c>
      <c r="AK556" s="150">
        <f t="shared" si="149"/>
        <v>0.59</v>
      </c>
      <c r="AL556" s="150">
        <f t="shared" si="150"/>
        <v>4.07</v>
      </c>
      <c r="AM556" s="150">
        <f t="shared" si="151"/>
        <v>7.96</v>
      </c>
      <c r="AN556" s="150" t="str">
        <f t="shared" si="152"/>
        <v>NC</v>
      </c>
    </row>
    <row r="557" spans="1:40" ht="52" x14ac:dyDescent="0.3">
      <c r="A557" s="158">
        <v>859</v>
      </c>
      <c r="B557" s="159" t="s">
        <v>923</v>
      </c>
      <c r="C557" s="159" t="s">
        <v>458</v>
      </c>
      <c r="D557" s="158" t="s">
        <v>2700</v>
      </c>
      <c r="E557" s="163" t="s">
        <v>925</v>
      </c>
      <c r="F557" s="163">
        <v>1.9278544745264607</v>
      </c>
      <c r="G557" s="163">
        <v>1.08204931188763</v>
      </c>
      <c r="H557" s="163">
        <v>0.98871075866766334</v>
      </c>
      <c r="I557" s="163">
        <v>9.5221125423047539</v>
      </c>
      <c r="J557" s="163">
        <v>2.9735914330671847</v>
      </c>
      <c r="K557" s="163">
        <v>15.416567360770959</v>
      </c>
      <c r="L557" s="163">
        <v>0.99363090567550483</v>
      </c>
      <c r="M557" s="163">
        <v>10.400671996737055</v>
      </c>
      <c r="N557" s="163">
        <v>1.8601065427864001</v>
      </c>
      <c r="O557" s="163">
        <v>24.208990307886587</v>
      </c>
      <c r="P557" s="163">
        <v>2.188463487032589</v>
      </c>
      <c r="Q557" s="163">
        <v>0.40894727287631738</v>
      </c>
      <c r="R557" s="163">
        <v>0.70856611440286188</v>
      </c>
      <c r="S557" s="163">
        <v>0.59226238411873666</v>
      </c>
      <c r="T557" s="163">
        <v>4.0705710479617014</v>
      </c>
      <c r="U557" s="163">
        <v>0.18647643423721172</v>
      </c>
      <c r="V557" s="163">
        <v>0</v>
      </c>
      <c r="X557" s="163">
        <f t="shared" si="136"/>
        <v>1.93</v>
      </c>
      <c r="Y557" s="163">
        <f t="shared" si="137"/>
        <v>1.08</v>
      </c>
      <c r="Z557" s="163">
        <f t="shared" si="138"/>
        <v>0.99</v>
      </c>
      <c r="AA557" s="163">
        <f t="shared" si="139"/>
        <v>9.52</v>
      </c>
      <c r="AB557" s="163">
        <f t="shared" si="140"/>
        <v>2.97</v>
      </c>
      <c r="AC557" s="163">
        <f t="shared" si="141"/>
        <v>15.42</v>
      </c>
      <c r="AD557" s="163">
        <f t="shared" si="142"/>
        <v>0.99</v>
      </c>
      <c r="AE557" s="163">
        <f t="shared" si="143"/>
        <v>10.4</v>
      </c>
      <c r="AF557" s="163">
        <f t="shared" si="144"/>
        <v>1.86</v>
      </c>
      <c r="AG557" s="163">
        <f t="shared" si="145"/>
        <v>24.21</v>
      </c>
      <c r="AH557" s="163">
        <f t="shared" si="146"/>
        <v>2.19</v>
      </c>
      <c r="AI557" s="163">
        <f t="shared" si="147"/>
        <v>0.41</v>
      </c>
      <c r="AJ557" s="163">
        <f t="shared" si="148"/>
        <v>0.71</v>
      </c>
      <c r="AK557" s="163">
        <f t="shared" si="149"/>
        <v>0.59</v>
      </c>
      <c r="AL557" s="163">
        <f t="shared" si="150"/>
        <v>4.07</v>
      </c>
      <c r="AM557" s="163">
        <f t="shared" si="151"/>
        <v>0.19</v>
      </c>
      <c r="AN557" s="163" t="str">
        <f t="shared" si="152"/>
        <v>NC</v>
      </c>
    </row>
    <row r="558" spans="1:40" ht="52" x14ac:dyDescent="0.3">
      <c r="A558" s="158">
        <v>860</v>
      </c>
      <c r="B558" s="159" t="s">
        <v>923</v>
      </c>
      <c r="C558" s="159" t="s">
        <v>458</v>
      </c>
      <c r="D558" s="158" t="s">
        <v>2701</v>
      </c>
      <c r="E558" s="163" t="s">
        <v>925</v>
      </c>
      <c r="F558" s="163">
        <v>0.97139774289917469</v>
      </c>
      <c r="G558" s="163">
        <v>0.23586603725733629</v>
      </c>
      <c r="H558" s="163">
        <v>1.5790372825496526</v>
      </c>
      <c r="I558" s="163">
        <v>4.09719977140319</v>
      </c>
      <c r="J558" s="163">
        <v>2.5577535610374076</v>
      </c>
      <c r="K558" s="163">
        <v>13.313039911285999</v>
      </c>
      <c r="L558" s="163">
        <v>9.8598518134775118E-2</v>
      </c>
      <c r="M558" s="163">
        <v>9.9302414720862959</v>
      </c>
      <c r="N558" s="163">
        <v>1.7085517893569995</v>
      </c>
      <c r="O558" s="163">
        <v>21.57391991955522</v>
      </c>
      <c r="P558" s="163">
        <v>0.32562965603558314</v>
      </c>
      <c r="Q558" s="163">
        <v>5.0958460954900385E-2</v>
      </c>
      <c r="R558" s="163">
        <v>0.57544259372839757</v>
      </c>
      <c r="S558" s="163">
        <v>0.52495045637659532</v>
      </c>
      <c r="T558" s="163">
        <v>3.2607455645132948</v>
      </c>
      <c r="U558" s="163">
        <v>7.9584125354516839</v>
      </c>
      <c r="V558" s="163">
        <v>0</v>
      </c>
      <c r="X558" s="163">
        <f t="shared" si="136"/>
        <v>0.97</v>
      </c>
      <c r="Y558" s="163">
        <f t="shared" si="137"/>
        <v>0.24</v>
      </c>
      <c r="Z558" s="163">
        <f t="shared" si="138"/>
        <v>1.58</v>
      </c>
      <c r="AA558" s="163">
        <f t="shared" si="139"/>
        <v>4.0999999999999996</v>
      </c>
      <c r="AB558" s="163">
        <f t="shared" si="140"/>
        <v>2.56</v>
      </c>
      <c r="AC558" s="163">
        <f t="shared" si="141"/>
        <v>13.31</v>
      </c>
      <c r="AD558" s="163">
        <f t="shared" si="142"/>
        <v>0.1</v>
      </c>
      <c r="AE558" s="163">
        <f t="shared" si="143"/>
        <v>9.93</v>
      </c>
      <c r="AF558" s="163">
        <f t="shared" si="144"/>
        <v>1.71</v>
      </c>
      <c r="AG558" s="163">
        <f t="shared" si="145"/>
        <v>21.57</v>
      </c>
      <c r="AH558" s="163">
        <f t="shared" si="146"/>
        <v>0.33</v>
      </c>
      <c r="AI558" s="163">
        <f t="shared" si="147"/>
        <v>0.05</v>
      </c>
      <c r="AJ558" s="163">
        <f t="shared" si="148"/>
        <v>0.57999999999999996</v>
      </c>
      <c r="AK558" s="163">
        <f t="shared" si="149"/>
        <v>0.52</v>
      </c>
      <c r="AL558" s="163">
        <f t="shared" si="150"/>
        <v>3.26</v>
      </c>
      <c r="AM558" s="163">
        <f t="shared" si="151"/>
        <v>7.96</v>
      </c>
      <c r="AN558" s="163" t="str">
        <f t="shared" si="152"/>
        <v>NC</v>
      </c>
    </row>
    <row r="559" spans="1:40" ht="52" x14ac:dyDescent="0.3">
      <c r="A559" s="158">
        <v>861</v>
      </c>
      <c r="B559" s="159" t="s">
        <v>923</v>
      </c>
      <c r="C559" s="159" t="s">
        <v>458</v>
      </c>
      <c r="D559" s="158" t="s">
        <v>2702</v>
      </c>
      <c r="E559" s="163" t="s">
        <v>925</v>
      </c>
      <c r="F559" s="163">
        <v>29.678516673973849</v>
      </c>
      <c r="G559" s="163">
        <v>44.77135782205584</v>
      </c>
      <c r="H559" s="163">
        <v>108.05435404309941</v>
      </c>
      <c r="I559" s="163">
        <v>48.728797148751525</v>
      </c>
      <c r="J559" s="163">
        <v>59.934853954928379</v>
      </c>
      <c r="K559" s="163">
        <v>75.506652162394019</v>
      </c>
      <c r="L559" s="163">
        <v>18.505200610982136</v>
      </c>
      <c r="M559" s="163">
        <v>26.1805051271309</v>
      </c>
      <c r="N559" s="163">
        <v>25.734876314583691</v>
      </c>
      <c r="O559" s="163">
        <v>28.299674255377816</v>
      </c>
      <c r="P559" s="163">
        <v>7.3556619201145299</v>
      </c>
      <c r="Q559" s="163">
        <v>64.571107050759736</v>
      </c>
      <c r="R559" s="163">
        <v>116.43158418193465</v>
      </c>
      <c r="S559" s="163">
        <v>10.503645869353909</v>
      </c>
      <c r="T559" s="163">
        <v>38.464004888857083</v>
      </c>
      <c r="U559" s="163">
        <v>68.824953966127779</v>
      </c>
      <c r="V559" s="163">
        <v>34.442369543750402</v>
      </c>
      <c r="X559" s="163">
        <f t="shared" si="136"/>
        <v>29.68</v>
      </c>
      <c r="Y559" s="163">
        <f t="shared" si="137"/>
        <v>44.77</v>
      </c>
      <c r="Z559" s="163">
        <f t="shared" si="138"/>
        <v>108.05</v>
      </c>
      <c r="AA559" s="163">
        <f t="shared" si="139"/>
        <v>48.73</v>
      </c>
      <c r="AB559" s="163">
        <f t="shared" si="140"/>
        <v>59.93</v>
      </c>
      <c r="AC559" s="163">
        <f t="shared" si="141"/>
        <v>75.510000000000005</v>
      </c>
      <c r="AD559" s="163">
        <f t="shared" si="142"/>
        <v>18.510000000000002</v>
      </c>
      <c r="AE559" s="163">
        <f t="shared" si="143"/>
        <v>26.18</v>
      </c>
      <c r="AF559" s="163">
        <f t="shared" si="144"/>
        <v>25.73</v>
      </c>
      <c r="AG559" s="163">
        <f t="shared" si="145"/>
        <v>28.3</v>
      </c>
      <c r="AH559" s="163">
        <f t="shared" si="146"/>
        <v>7.36</v>
      </c>
      <c r="AI559" s="163">
        <f t="shared" si="147"/>
        <v>64.569999999999993</v>
      </c>
      <c r="AJ559" s="163">
        <f t="shared" si="148"/>
        <v>116.43</v>
      </c>
      <c r="AK559" s="163">
        <f t="shared" si="149"/>
        <v>10.5</v>
      </c>
      <c r="AL559" s="163">
        <f t="shared" si="150"/>
        <v>38.46</v>
      </c>
      <c r="AM559" s="163">
        <f t="shared" si="151"/>
        <v>68.819999999999993</v>
      </c>
      <c r="AN559" s="163">
        <f t="shared" si="152"/>
        <v>34.44</v>
      </c>
    </row>
    <row r="560" spans="1:40" ht="52" x14ac:dyDescent="0.3">
      <c r="A560" s="145">
        <v>862</v>
      </c>
      <c r="B560" s="146" t="s">
        <v>923</v>
      </c>
      <c r="C560" s="146" t="s">
        <v>458</v>
      </c>
      <c r="D560" s="145" t="s">
        <v>2703</v>
      </c>
      <c r="E560" s="150" t="s">
        <v>925</v>
      </c>
      <c r="F560" s="150">
        <v>28.722059942346561</v>
      </c>
      <c r="G560" s="150">
        <v>43.925174547425549</v>
      </c>
      <c r="H560" s="150">
        <v>108.64468056698141</v>
      </c>
      <c r="I560" s="150">
        <v>43.303884377849961</v>
      </c>
      <c r="J560" s="150">
        <v>59.519016082898602</v>
      </c>
      <c r="K560" s="150">
        <v>73.403124712909062</v>
      </c>
      <c r="L560" s="150">
        <v>17.610168223441406</v>
      </c>
      <c r="M560" s="150">
        <v>25.710074602480141</v>
      </c>
      <c r="N560" s="150">
        <v>25.583321561154289</v>
      </c>
      <c r="O560" s="150">
        <v>25.664603867046448</v>
      </c>
      <c r="P560" s="150">
        <v>5.4928280891175234</v>
      </c>
      <c r="Q560" s="150">
        <v>64.213118238838319</v>
      </c>
      <c r="R560" s="150">
        <v>116.29846066126019</v>
      </c>
      <c r="S560" s="150">
        <v>10.436333941611768</v>
      </c>
      <c r="T560" s="150">
        <v>37.654179405408676</v>
      </c>
      <c r="U560" s="150">
        <v>76.596890067342244</v>
      </c>
      <c r="V560" s="150">
        <v>34.442369543750402</v>
      </c>
      <c r="X560" s="150">
        <f t="shared" si="136"/>
        <v>28.72</v>
      </c>
      <c r="Y560" s="150">
        <f t="shared" si="137"/>
        <v>43.93</v>
      </c>
      <c r="Z560" s="150">
        <f t="shared" si="138"/>
        <v>108.64</v>
      </c>
      <c r="AA560" s="150">
        <f t="shared" si="139"/>
        <v>43.3</v>
      </c>
      <c r="AB560" s="150">
        <f t="shared" si="140"/>
        <v>59.52</v>
      </c>
      <c r="AC560" s="150">
        <f t="shared" si="141"/>
        <v>73.400000000000006</v>
      </c>
      <c r="AD560" s="150">
        <f t="shared" si="142"/>
        <v>17.61</v>
      </c>
      <c r="AE560" s="150">
        <f t="shared" si="143"/>
        <v>25.71</v>
      </c>
      <c r="AF560" s="150">
        <f t="shared" si="144"/>
        <v>25.58</v>
      </c>
      <c r="AG560" s="150">
        <f t="shared" si="145"/>
        <v>25.66</v>
      </c>
      <c r="AH560" s="150">
        <f t="shared" si="146"/>
        <v>5.49</v>
      </c>
      <c r="AI560" s="150">
        <f t="shared" si="147"/>
        <v>64.209999999999994</v>
      </c>
      <c r="AJ560" s="150">
        <f t="shared" si="148"/>
        <v>116.3</v>
      </c>
      <c r="AK560" s="150">
        <f t="shared" si="149"/>
        <v>10.44</v>
      </c>
      <c r="AL560" s="150">
        <f t="shared" si="150"/>
        <v>37.65</v>
      </c>
      <c r="AM560" s="150">
        <f t="shared" si="151"/>
        <v>76.599999999999994</v>
      </c>
      <c r="AN560" s="150">
        <f t="shared" si="152"/>
        <v>34.44</v>
      </c>
    </row>
    <row r="561" spans="1:40" ht="52" x14ac:dyDescent="0.3">
      <c r="A561" s="145">
        <v>863</v>
      </c>
      <c r="B561" s="146" t="s">
        <v>923</v>
      </c>
      <c r="C561" s="146" t="s">
        <v>458</v>
      </c>
      <c r="D561" s="145" t="s">
        <v>2704</v>
      </c>
      <c r="E561" s="150" t="s">
        <v>925</v>
      </c>
      <c r="F561" s="150">
        <v>28.722141257711467</v>
      </c>
      <c r="G561" s="150">
        <v>43.925174547425549</v>
      </c>
      <c r="H561" s="150">
        <v>107.76895817406412</v>
      </c>
      <c r="I561" s="150">
        <v>43.308580029224849</v>
      </c>
      <c r="J561" s="150">
        <v>59.743206499422392</v>
      </c>
      <c r="K561" s="150">
        <v>73.403124712909062</v>
      </c>
      <c r="L561" s="150">
        <v>17.610262882721781</v>
      </c>
      <c r="M561" s="150">
        <v>25.710074602480141</v>
      </c>
      <c r="N561" s="150">
        <v>25.583321561154289</v>
      </c>
      <c r="O561" s="150">
        <v>25.286924040451446</v>
      </c>
      <c r="P561" s="150">
        <v>5.4928280891175234</v>
      </c>
      <c r="Q561" s="150">
        <v>64.226323899009913</v>
      </c>
      <c r="R561" s="150">
        <v>116.10623671896749</v>
      </c>
      <c r="S561" s="150">
        <v>10.436333941611768</v>
      </c>
      <c r="T561" s="150">
        <v>37.654179405408676</v>
      </c>
      <c r="U561" s="150">
        <v>68.818967632056612</v>
      </c>
      <c r="V561" s="150">
        <v>34.442369543750402</v>
      </c>
      <c r="X561" s="150">
        <f t="shared" si="136"/>
        <v>28.72</v>
      </c>
      <c r="Y561" s="150">
        <f t="shared" si="137"/>
        <v>43.93</v>
      </c>
      <c r="Z561" s="150">
        <f t="shared" si="138"/>
        <v>107.77</v>
      </c>
      <c r="AA561" s="150">
        <f t="shared" si="139"/>
        <v>43.31</v>
      </c>
      <c r="AB561" s="150">
        <f t="shared" si="140"/>
        <v>59.74</v>
      </c>
      <c r="AC561" s="150">
        <f t="shared" si="141"/>
        <v>73.400000000000006</v>
      </c>
      <c r="AD561" s="150">
        <f t="shared" si="142"/>
        <v>17.61</v>
      </c>
      <c r="AE561" s="150">
        <f t="shared" si="143"/>
        <v>25.71</v>
      </c>
      <c r="AF561" s="150">
        <f t="shared" si="144"/>
        <v>25.58</v>
      </c>
      <c r="AG561" s="150">
        <f t="shared" si="145"/>
        <v>25.29</v>
      </c>
      <c r="AH561" s="150">
        <f t="shared" si="146"/>
        <v>5.49</v>
      </c>
      <c r="AI561" s="150">
        <f t="shared" si="147"/>
        <v>64.23</v>
      </c>
      <c r="AJ561" s="150">
        <f t="shared" si="148"/>
        <v>116.11</v>
      </c>
      <c r="AK561" s="150">
        <f t="shared" si="149"/>
        <v>10.44</v>
      </c>
      <c r="AL561" s="150">
        <f t="shared" si="150"/>
        <v>37.65</v>
      </c>
      <c r="AM561" s="150">
        <f t="shared" si="151"/>
        <v>68.819999999999993</v>
      </c>
      <c r="AN561" s="150">
        <f t="shared" si="152"/>
        <v>34.44</v>
      </c>
    </row>
    <row r="562" spans="1:40" ht="52" x14ac:dyDescent="0.3">
      <c r="A562" s="634">
        <v>864</v>
      </c>
      <c r="B562" s="635" t="s">
        <v>923</v>
      </c>
      <c r="C562" s="146" t="s">
        <v>458</v>
      </c>
      <c r="D562" s="145" t="s">
        <v>2705</v>
      </c>
      <c r="E562" s="638" t="s">
        <v>925</v>
      </c>
      <c r="F562" s="638">
        <v>28.852189285568684</v>
      </c>
      <c r="G562" s="638">
        <v>43.925174547425549</v>
      </c>
      <c r="H562" s="638">
        <v>107.78667210828064</v>
      </c>
      <c r="I562" s="638">
        <v>46.938381153409246</v>
      </c>
      <c r="J562" s="638">
        <v>59.641738276777936</v>
      </c>
      <c r="K562" s="638">
        <v>73.584422611233336</v>
      </c>
      <c r="L562" s="638">
        <v>17.610168223441406</v>
      </c>
      <c r="M562" s="638">
        <v>25.710074602480141</v>
      </c>
      <c r="N562" s="638">
        <v>25.889542782159332</v>
      </c>
      <c r="O562" s="638">
        <v>36.601003658514109</v>
      </c>
      <c r="P562" s="638">
        <v>5.4928280891175234</v>
      </c>
      <c r="Q562" s="638">
        <v>64.213118238838319</v>
      </c>
      <c r="R562" s="638">
        <v>116.13080549856515</v>
      </c>
      <c r="S562" s="638">
        <v>10.45253722895945</v>
      </c>
      <c r="T562" s="638">
        <v>37.654179405408676</v>
      </c>
      <c r="U562" s="638">
        <v>68.818967632056612</v>
      </c>
      <c r="V562" s="638">
        <v>34.442369543750402</v>
      </c>
      <c r="X562" s="638">
        <f t="shared" si="136"/>
        <v>28.85</v>
      </c>
      <c r="Y562" s="638">
        <f t="shared" si="137"/>
        <v>43.93</v>
      </c>
      <c r="Z562" s="638">
        <f t="shared" si="138"/>
        <v>107.79</v>
      </c>
      <c r="AA562" s="638">
        <f t="shared" si="139"/>
        <v>46.94</v>
      </c>
      <c r="AB562" s="638">
        <f t="shared" si="140"/>
        <v>59.64</v>
      </c>
      <c r="AC562" s="638">
        <f t="shared" si="141"/>
        <v>73.58</v>
      </c>
      <c r="AD562" s="638">
        <f t="shared" si="142"/>
        <v>17.61</v>
      </c>
      <c r="AE562" s="638">
        <f t="shared" si="143"/>
        <v>25.71</v>
      </c>
      <c r="AF562" s="638">
        <f t="shared" si="144"/>
        <v>25.89</v>
      </c>
      <c r="AG562" s="638">
        <f t="shared" si="145"/>
        <v>36.6</v>
      </c>
      <c r="AH562" s="638">
        <f t="shared" si="146"/>
        <v>5.49</v>
      </c>
      <c r="AI562" s="638">
        <f t="shared" si="147"/>
        <v>64.209999999999994</v>
      </c>
      <c r="AJ562" s="638">
        <f t="shared" si="148"/>
        <v>116.13</v>
      </c>
      <c r="AK562" s="638">
        <f t="shared" si="149"/>
        <v>10.45</v>
      </c>
      <c r="AL562" s="638">
        <f t="shared" si="150"/>
        <v>37.65</v>
      </c>
      <c r="AM562" s="638">
        <f t="shared" si="151"/>
        <v>68.819999999999993</v>
      </c>
      <c r="AN562" s="638">
        <f t="shared" si="152"/>
        <v>34.44</v>
      </c>
    </row>
    <row r="563" spans="1:40" ht="52" x14ac:dyDescent="0.3">
      <c r="A563" s="145">
        <v>865</v>
      </c>
      <c r="B563" s="146" t="s">
        <v>923</v>
      </c>
      <c r="C563" s="146" t="s">
        <v>458</v>
      </c>
      <c r="D563" s="145" t="s">
        <v>2706</v>
      </c>
      <c r="E563" s="150" t="s">
        <v>925</v>
      </c>
      <c r="F563" s="150">
        <v>1.7976438159394319</v>
      </c>
      <c r="G563" s="150">
        <v>1.08204931188763</v>
      </c>
      <c r="H563" s="150">
        <v>1.8463695785727181</v>
      </c>
      <c r="I563" s="150">
        <v>5.8829201153705828</v>
      </c>
      <c r="J563" s="150">
        <v>2.6266788226640592</v>
      </c>
      <c r="K563" s="150">
        <v>15.235269462446684</v>
      </c>
      <c r="L563" s="150">
        <v>0.99353624639513038</v>
      </c>
      <c r="M563" s="150">
        <v>10.400671996737055</v>
      </c>
      <c r="N563" s="150">
        <v>1.5538853217813571</v>
      </c>
      <c r="O563" s="150">
        <v>13.272525619891859</v>
      </c>
      <c r="P563" s="150">
        <v>2.188463487032589</v>
      </c>
      <c r="Q563" s="150">
        <v>0.39574161270472058</v>
      </c>
      <c r="R563" s="150">
        <v>0.87200185535616903</v>
      </c>
      <c r="S563" s="150">
        <v>0.57605909677105349</v>
      </c>
      <c r="T563" s="150">
        <v>4.0705710479617014</v>
      </c>
      <c r="U563" s="150">
        <v>7.9643988695228458</v>
      </c>
      <c r="V563" s="150">
        <v>0</v>
      </c>
      <c r="X563" s="150">
        <f t="shared" si="136"/>
        <v>1.8</v>
      </c>
      <c r="Y563" s="150">
        <f t="shared" si="137"/>
        <v>1.08</v>
      </c>
      <c r="Z563" s="150">
        <f t="shared" si="138"/>
        <v>1.85</v>
      </c>
      <c r="AA563" s="150">
        <f t="shared" si="139"/>
        <v>5.88</v>
      </c>
      <c r="AB563" s="150">
        <f t="shared" si="140"/>
        <v>2.63</v>
      </c>
      <c r="AC563" s="150">
        <f t="shared" si="141"/>
        <v>15.24</v>
      </c>
      <c r="AD563" s="150">
        <f t="shared" si="142"/>
        <v>0.99</v>
      </c>
      <c r="AE563" s="150">
        <f t="shared" si="143"/>
        <v>10.4</v>
      </c>
      <c r="AF563" s="150">
        <f t="shared" si="144"/>
        <v>1.55</v>
      </c>
      <c r="AG563" s="150">
        <f t="shared" si="145"/>
        <v>13.27</v>
      </c>
      <c r="AH563" s="150">
        <f t="shared" si="146"/>
        <v>2.19</v>
      </c>
      <c r="AI563" s="150">
        <f t="shared" si="147"/>
        <v>0.4</v>
      </c>
      <c r="AJ563" s="150">
        <f t="shared" si="148"/>
        <v>0.87</v>
      </c>
      <c r="AK563" s="150">
        <f t="shared" si="149"/>
        <v>0.57999999999999996</v>
      </c>
      <c r="AL563" s="150">
        <f t="shared" si="150"/>
        <v>4.07</v>
      </c>
      <c r="AM563" s="150">
        <f t="shared" si="151"/>
        <v>7.96</v>
      </c>
      <c r="AN563" s="150" t="str">
        <f t="shared" si="152"/>
        <v>NC</v>
      </c>
    </row>
    <row r="564" spans="1:40" ht="52" x14ac:dyDescent="0.3">
      <c r="A564" s="145">
        <v>866</v>
      </c>
      <c r="B564" s="146" t="s">
        <v>923</v>
      </c>
      <c r="C564" s="146" t="s">
        <v>458</v>
      </c>
      <c r="D564" s="145" t="s">
        <v>2707</v>
      </c>
      <c r="E564" s="150" t="s">
        <v>925</v>
      </c>
      <c r="F564" s="150">
        <v>1.7977251313043376</v>
      </c>
      <c r="G564" s="150">
        <v>1.08204931188763</v>
      </c>
      <c r="H564" s="150">
        <v>0.97064718565543862</v>
      </c>
      <c r="I564" s="150">
        <v>5.88761576674547</v>
      </c>
      <c r="J564" s="150">
        <v>2.8508692391878521</v>
      </c>
      <c r="K564" s="150">
        <v>15.235269462446684</v>
      </c>
      <c r="L564" s="150">
        <v>0.99363090567550483</v>
      </c>
      <c r="M564" s="150">
        <v>10.400671996737055</v>
      </c>
      <c r="N564" s="150">
        <v>1.5538853217813571</v>
      </c>
      <c r="O564" s="150">
        <v>12.894845793296858</v>
      </c>
      <c r="P564" s="150">
        <v>2.188463487032589</v>
      </c>
      <c r="Q564" s="150">
        <v>0.40894727287631738</v>
      </c>
      <c r="R564" s="150">
        <v>0.67977791306347468</v>
      </c>
      <c r="S564" s="150">
        <v>0.57605909677105349</v>
      </c>
      <c r="T564" s="150">
        <v>4.0705710479617014</v>
      </c>
      <c r="U564" s="150">
        <v>0.18647643423721172</v>
      </c>
      <c r="V564" s="150">
        <v>0</v>
      </c>
      <c r="X564" s="150">
        <f t="shared" si="136"/>
        <v>1.8</v>
      </c>
      <c r="Y564" s="150">
        <f t="shared" si="137"/>
        <v>1.08</v>
      </c>
      <c r="Z564" s="150">
        <f t="shared" si="138"/>
        <v>0.97</v>
      </c>
      <c r="AA564" s="150">
        <f t="shared" si="139"/>
        <v>5.89</v>
      </c>
      <c r="AB564" s="150">
        <f t="shared" si="140"/>
        <v>2.85</v>
      </c>
      <c r="AC564" s="150">
        <f t="shared" si="141"/>
        <v>15.24</v>
      </c>
      <c r="AD564" s="150">
        <f t="shared" si="142"/>
        <v>0.99</v>
      </c>
      <c r="AE564" s="150">
        <f t="shared" si="143"/>
        <v>10.4</v>
      </c>
      <c r="AF564" s="150">
        <f t="shared" si="144"/>
        <v>1.55</v>
      </c>
      <c r="AG564" s="150">
        <f t="shared" si="145"/>
        <v>12.89</v>
      </c>
      <c r="AH564" s="150">
        <f t="shared" si="146"/>
        <v>2.19</v>
      </c>
      <c r="AI564" s="150">
        <f t="shared" si="147"/>
        <v>0.41</v>
      </c>
      <c r="AJ564" s="150">
        <f t="shared" si="148"/>
        <v>0.68</v>
      </c>
      <c r="AK564" s="150">
        <f t="shared" si="149"/>
        <v>0.57999999999999996</v>
      </c>
      <c r="AL564" s="150">
        <f t="shared" si="150"/>
        <v>4.07</v>
      </c>
      <c r="AM564" s="150">
        <f t="shared" si="151"/>
        <v>0.19</v>
      </c>
      <c r="AN564" s="150" t="str">
        <f t="shared" si="152"/>
        <v>NC</v>
      </c>
    </row>
    <row r="565" spans="1:40" ht="52" x14ac:dyDescent="0.3">
      <c r="A565" s="145">
        <v>867</v>
      </c>
      <c r="B565" s="146" t="s">
        <v>923</v>
      </c>
      <c r="C565" s="146" t="s">
        <v>458</v>
      </c>
      <c r="D565" s="145" t="s">
        <v>2708</v>
      </c>
      <c r="E565" s="150" t="s">
        <v>925</v>
      </c>
      <c r="F565" s="150">
        <v>1.9277731591615552</v>
      </c>
      <c r="G565" s="150">
        <v>1.08204931188763</v>
      </c>
      <c r="H565" s="150">
        <v>0.98836111987195285</v>
      </c>
      <c r="I565" s="150">
        <v>9.5174168909298658</v>
      </c>
      <c r="J565" s="150">
        <v>2.7494010165433922</v>
      </c>
      <c r="K565" s="150">
        <v>15.416567360770959</v>
      </c>
      <c r="L565" s="150">
        <v>0.99353624639513038</v>
      </c>
      <c r="M565" s="150">
        <v>10.400671996737055</v>
      </c>
      <c r="N565" s="150">
        <v>1.8601065427864001</v>
      </c>
      <c r="O565" s="150">
        <v>24.208925411359523</v>
      </c>
      <c r="P565" s="150">
        <v>2.188463487032589</v>
      </c>
      <c r="Q565" s="150">
        <v>0.39574161270472058</v>
      </c>
      <c r="R565" s="150">
        <v>0.70434669266113925</v>
      </c>
      <c r="S565" s="150">
        <v>0.59226238411873666</v>
      </c>
      <c r="T565" s="150">
        <v>4.0705710479617014</v>
      </c>
      <c r="U565" s="150">
        <v>0.18647643423721172</v>
      </c>
      <c r="V565" s="150">
        <v>0</v>
      </c>
      <c r="X565" s="150">
        <f t="shared" si="136"/>
        <v>1.93</v>
      </c>
      <c r="Y565" s="150">
        <f t="shared" si="137"/>
        <v>1.08</v>
      </c>
      <c r="Z565" s="150">
        <f t="shared" si="138"/>
        <v>0.99</v>
      </c>
      <c r="AA565" s="150">
        <f t="shared" si="139"/>
        <v>9.52</v>
      </c>
      <c r="AB565" s="150">
        <f t="shared" si="140"/>
        <v>2.75</v>
      </c>
      <c r="AC565" s="150">
        <f t="shared" si="141"/>
        <v>15.42</v>
      </c>
      <c r="AD565" s="150">
        <f t="shared" si="142"/>
        <v>0.99</v>
      </c>
      <c r="AE565" s="150">
        <f t="shared" si="143"/>
        <v>10.4</v>
      </c>
      <c r="AF565" s="150">
        <f t="shared" si="144"/>
        <v>1.86</v>
      </c>
      <c r="AG565" s="150">
        <f t="shared" si="145"/>
        <v>24.21</v>
      </c>
      <c r="AH565" s="150">
        <f t="shared" si="146"/>
        <v>2.19</v>
      </c>
      <c r="AI565" s="150">
        <f t="shared" si="147"/>
        <v>0.4</v>
      </c>
      <c r="AJ565" s="150">
        <f t="shared" si="148"/>
        <v>0.7</v>
      </c>
      <c r="AK565" s="150">
        <f t="shared" si="149"/>
        <v>0.59</v>
      </c>
      <c r="AL565" s="150">
        <f t="shared" si="150"/>
        <v>4.07</v>
      </c>
      <c r="AM565" s="150">
        <f t="shared" si="151"/>
        <v>0.19</v>
      </c>
      <c r="AN565" s="150" t="str">
        <f t="shared" si="152"/>
        <v>NC</v>
      </c>
    </row>
    <row r="566" spans="1:40" ht="52" x14ac:dyDescent="0.3">
      <c r="A566" s="145">
        <v>868</v>
      </c>
      <c r="B566" s="146" t="s">
        <v>923</v>
      </c>
      <c r="C566" s="146" t="s">
        <v>458</v>
      </c>
      <c r="D566" s="145" t="s">
        <v>2709</v>
      </c>
      <c r="E566" s="150" t="s">
        <v>925</v>
      </c>
      <c r="F566" s="150">
        <v>0.84126839967705147</v>
      </c>
      <c r="G566" s="150">
        <v>0.23586603725733629</v>
      </c>
      <c r="H566" s="150">
        <v>1.5609737095374281</v>
      </c>
      <c r="I566" s="150">
        <v>0.46270299584390545</v>
      </c>
      <c r="J566" s="150">
        <v>2.435031367158075</v>
      </c>
      <c r="K566" s="150">
        <v>13.131742012961723</v>
      </c>
      <c r="L566" s="150">
        <v>9.8598518134775118E-2</v>
      </c>
      <c r="M566" s="150">
        <v>9.9302414720862959</v>
      </c>
      <c r="N566" s="150">
        <v>1.4023305683519565</v>
      </c>
      <c r="O566" s="150">
        <v>10.259775404965488</v>
      </c>
      <c r="P566" s="150">
        <v>0.32562965603558314</v>
      </c>
      <c r="Q566" s="150">
        <v>5.0958460954900385E-2</v>
      </c>
      <c r="R566" s="150">
        <v>0.54665439238901037</v>
      </c>
      <c r="S566" s="150">
        <v>0.50874716902891215</v>
      </c>
      <c r="T566" s="150">
        <v>3.2607455645132948</v>
      </c>
      <c r="U566" s="150">
        <v>7.9584125354516839</v>
      </c>
      <c r="V566" s="150">
        <v>0</v>
      </c>
      <c r="X566" s="150">
        <f t="shared" si="136"/>
        <v>0.84</v>
      </c>
      <c r="Y566" s="150">
        <f t="shared" si="137"/>
        <v>0.24</v>
      </c>
      <c r="Z566" s="150">
        <f t="shared" si="138"/>
        <v>1.56</v>
      </c>
      <c r="AA566" s="150">
        <f t="shared" si="139"/>
        <v>0.46</v>
      </c>
      <c r="AB566" s="150">
        <f t="shared" si="140"/>
        <v>2.44</v>
      </c>
      <c r="AC566" s="150">
        <f t="shared" si="141"/>
        <v>13.13</v>
      </c>
      <c r="AD566" s="150">
        <f t="shared" si="142"/>
        <v>0.1</v>
      </c>
      <c r="AE566" s="150">
        <f t="shared" si="143"/>
        <v>9.93</v>
      </c>
      <c r="AF566" s="150">
        <f t="shared" si="144"/>
        <v>1.4</v>
      </c>
      <c r="AG566" s="150">
        <f t="shared" si="145"/>
        <v>10.26</v>
      </c>
      <c r="AH566" s="150">
        <f t="shared" si="146"/>
        <v>0.33</v>
      </c>
      <c r="AI566" s="150">
        <f t="shared" si="147"/>
        <v>0.05</v>
      </c>
      <c r="AJ566" s="150">
        <f t="shared" si="148"/>
        <v>0.55000000000000004</v>
      </c>
      <c r="AK566" s="150">
        <f t="shared" si="149"/>
        <v>0.51</v>
      </c>
      <c r="AL566" s="150">
        <f t="shared" si="150"/>
        <v>3.26</v>
      </c>
      <c r="AM566" s="150">
        <f t="shared" si="151"/>
        <v>7.96</v>
      </c>
      <c r="AN566" s="150" t="str">
        <f t="shared" si="152"/>
        <v>NC</v>
      </c>
    </row>
    <row r="567" spans="1:40" ht="52" x14ac:dyDescent="0.3">
      <c r="A567" s="158">
        <v>869</v>
      </c>
      <c r="B567" s="159" t="s">
        <v>923</v>
      </c>
      <c r="C567" s="159" t="s">
        <v>458</v>
      </c>
      <c r="D567" s="158" t="s">
        <v>2710</v>
      </c>
      <c r="E567" s="163" t="s">
        <v>925</v>
      </c>
      <c r="F567" s="163">
        <v>0.97131642753426894</v>
      </c>
      <c r="G567" s="163">
        <v>0.23586603725733629</v>
      </c>
      <c r="H567" s="163">
        <v>1.5786876437539421</v>
      </c>
      <c r="I567" s="163">
        <v>4.0925041200283019</v>
      </c>
      <c r="J567" s="163">
        <v>2.3335631445136151</v>
      </c>
      <c r="K567" s="163">
        <v>13.313039911285999</v>
      </c>
      <c r="L567" s="163">
        <v>9.8503858854400703E-2</v>
      </c>
      <c r="M567" s="163">
        <v>9.9302414720862959</v>
      </c>
      <c r="N567" s="163">
        <v>1.7085517893569995</v>
      </c>
      <c r="O567" s="163">
        <v>21.573855023028155</v>
      </c>
      <c r="P567" s="163">
        <v>0.32562965603558314</v>
      </c>
      <c r="Q567" s="163">
        <v>3.7752800783303564E-2</v>
      </c>
      <c r="R567" s="163">
        <v>0.57122317198667516</v>
      </c>
      <c r="S567" s="163">
        <v>0.52495045637659532</v>
      </c>
      <c r="T567" s="163">
        <v>3.2607455645132948</v>
      </c>
      <c r="U567" s="163">
        <v>7.9584125354516839</v>
      </c>
      <c r="V567" s="163">
        <v>0</v>
      </c>
      <c r="X567" s="163">
        <f t="shared" si="136"/>
        <v>0.97</v>
      </c>
      <c r="Y567" s="163">
        <f t="shared" si="137"/>
        <v>0.24</v>
      </c>
      <c r="Z567" s="163">
        <f t="shared" si="138"/>
        <v>1.58</v>
      </c>
      <c r="AA567" s="163">
        <f t="shared" si="139"/>
        <v>4.09</v>
      </c>
      <c r="AB567" s="163">
        <f t="shared" si="140"/>
        <v>2.33</v>
      </c>
      <c r="AC567" s="163">
        <f t="shared" si="141"/>
        <v>13.31</v>
      </c>
      <c r="AD567" s="163">
        <f t="shared" si="142"/>
        <v>0.1</v>
      </c>
      <c r="AE567" s="163">
        <f t="shared" si="143"/>
        <v>9.93</v>
      </c>
      <c r="AF567" s="163">
        <f t="shared" si="144"/>
        <v>1.71</v>
      </c>
      <c r="AG567" s="163">
        <f t="shared" si="145"/>
        <v>21.57</v>
      </c>
      <c r="AH567" s="163">
        <f t="shared" si="146"/>
        <v>0.33</v>
      </c>
      <c r="AI567" s="163">
        <f t="shared" si="147"/>
        <v>0.04</v>
      </c>
      <c r="AJ567" s="163">
        <f t="shared" si="148"/>
        <v>0.56999999999999995</v>
      </c>
      <c r="AK567" s="163">
        <f t="shared" si="149"/>
        <v>0.52</v>
      </c>
      <c r="AL567" s="163">
        <f t="shared" si="150"/>
        <v>3.26</v>
      </c>
      <c r="AM567" s="163">
        <f t="shared" si="151"/>
        <v>7.96</v>
      </c>
      <c r="AN567" s="163" t="str">
        <f t="shared" si="152"/>
        <v>NC</v>
      </c>
    </row>
    <row r="568" spans="1:40" ht="52" x14ac:dyDescent="0.3">
      <c r="A568" s="158">
        <v>870</v>
      </c>
      <c r="B568" s="159" t="s">
        <v>923</v>
      </c>
      <c r="C568" s="159" t="s">
        <v>458</v>
      </c>
      <c r="D568" s="158" t="s">
        <v>2711</v>
      </c>
      <c r="E568" s="163" t="s">
        <v>925</v>
      </c>
      <c r="F568" s="163">
        <v>0.97139774289917469</v>
      </c>
      <c r="G568" s="163">
        <v>0.23586603725733629</v>
      </c>
      <c r="H568" s="163">
        <v>0.70296525083666284</v>
      </c>
      <c r="I568" s="163">
        <v>4.09719977140319</v>
      </c>
      <c r="J568" s="163">
        <v>2.5577535610374076</v>
      </c>
      <c r="K568" s="163">
        <v>13.313039911285999</v>
      </c>
      <c r="L568" s="163">
        <v>9.8598518134775118E-2</v>
      </c>
      <c r="M568" s="163">
        <v>9.9302414720862959</v>
      </c>
      <c r="N568" s="163">
        <v>1.7085517893569995</v>
      </c>
      <c r="O568" s="163">
        <v>21.196175196433153</v>
      </c>
      <c r="P568" s="163">
        <v>0.32562965603558314</v>
      </c>
      <c r="Q568" s="163">
        <v>5.0958460954900385E-2</v>
      </c>
      <c r="R568" s="163">
        <v>0.37899922969398075</v>
      </c>
      <c r="S568" s="163">
        <v>0.52495045637659532</v>
      </c>
      <c r="T568" s="163">
        <v>3.2607455645132948</v>
      </c>
      <c r="U568" s="163">
        <v>0.18049010016605016</v>
      </c>
      <c r="V568" s="163">
        <v>0</v>
      </c>
      <c r="X568" s="163">
        <f t="shared" si="136"/>
        <v>0.97</v>
      </c>
      <c r="Y568" s="163">
        <f t="shared" si="137"/>
        <v>0.24</v>
      </c>
      <c r="Z568" s="163">
        <f t="shared" si="138"/>
        <v>0.7</v>
      </c>
      <c r="AA568" s="163">
        <f t="shared" si="139"/>
        <v>4.0999999999999996</v>
      </c>
      <c r="AB568" s="163">
        <f t="shared" si="140"/>
        <v>2.56</v>
      </c>
      <c r="AC568" s="163">
        <f t="shared" si="141"/>
        <v>13.31</v>
      </c>
      <c r="AD568" s="163">
        <f t="shared" si="142"/>
        <v>0.1</v>
      </c>
      <c r="AE568" s="163">
        <f t="shared" si="143"/>
        <v>9.93</v>
      </c>
      <c r="AF568" s="163">
        <f t="shared" si="144"/>
        <v>1.71</v>
      </c>
      <c r="AG568" s="163">
        <f t="shared" si="145"/>
        <v>21.2</v>
      </c>
      <c r="AH568" s="163">
        <f t="shared" si="146"/>
        <v>0.33</v>
      </c>
      <c r="AI568" s="163">
        <f t="shared" si="147"/>
        <v>0.05</v>
      </c>
      <c r="AJ568" s="163">
        <f t="shared" si="148"/>
        <v>0.38</v>
      </c>
      <c r="AK568" s="163">
        <f t="shared" si="149"/>
        <v>0.52</v>
      </c>
      <c r="AL568" s="163">
        <f t="shared" si="150"/>
        <v>3.26</v>
      </c>
      <c r="AM568" s="163">
        <f t="shared" si="151"/>
        <v>0.18</v>
      </c>
      <c r="AN568" s="163" t="str">
        <f t="shared" si="152"/>
        <v>NC</v>
      </c>
    </row>
    <row r="569" spans="1:40" ht="52" x14ac:dyDescent="0.3">
      <c r="A569" s="145">
        <v>871</v>
      </c>
      <c r="B569" s="146" t="s">
        <v>923</v>
      </c>
      <c r="C569" s="146" t="s">
        <v>458</v>
      </c>
      <c r="D569" s="145" t="s">
        <v>2712</v>
      </c>
      <c r="E569" s="150" t="s">
        <v>925</v>
      </c>
      <c r="F569" s="150">
        <v>28.722059942346561</v>
      </c>
      <c r="G569" s="150">
        <v>43.925174547425549</v>
      </c>
      <c r="H569" s="150">
        <v>107.76860853526841</v>
      </c>
      <c r="I569" s="150">
        <v>43.303884377849961</v>
      </c>
      <c r="J569" s="150">
        <v>59.519016082898602</v>
      </c>
      <c r="K569" s="150">
        <v>73.403124712909062</v>
      </c>
      <c r="L569" s="150">
        <v>17.610168223441406</v>
      </c>
      <c r="M569" s="150">
        <v>25.710074602480141</v>
      </c>
      <c r="N569" s="150">
        <v>25.583321561154289</v>
      </c>
      <c r="O569" s="150">
        <v>25.286859143924381</v>
      </c>
      <c r="P569" s="150">
        <v>5.4928280891175234</v>
      </c>
      <c r="Q569" s="150">
        <v>64.213118238838319</v>
      </c>
      <c r="R569" s="150">
        <v>116.10201729722577</v>
      </c>
      <c r="S569" s="150">
        <v>10.436333941611768</v>
      </c>
      <c r="T569" s="150">
        <v>37.654179405408676</v>
      </c>
      <c r="U569" s="150">
        <v>68.818967632056612</v>
      </c>
      <c r="V569" s="150">
        <v>34.442369543750402</v>
      </c>
      <c r="X569" s="150">
        <f t="shared" si="136"/>
        <v>28.72</v>
      </c>
      <c r="Y569" s="150">
        <f t="shared" si="137"/>
        <v>43.93</v>
      </c>
      <c r="Z569" s="150">
        <f t="shared" si="138"/>
        <v>107.77</v>
      </c>
      <c r="AA569" s="150">
        <f t="shared" si="139"/>
        <v>43.3</v>
      </c>
      <c r="AB569" s="150">
        <f t="shared" si="140"/>
        <v>59.52</v>
      </c>
      <c r="AC569" s="150">
        <f t="shared" si="141"/>
        <v>73.400000000000006</v>
      </c>
      <c r="AD569" s="150">
        <f t="shared" si="142"/>
        <v>17.61</v>
      </c>
      <c r="AE569" s="150">
        <f t="shared" si="143"/>
        <v>25.71</v>
      </c>
      <c r="AF569" s="150">
        <f t="shared" si="144"/>
        <v>25.58</v>
      </c>
      <c r="AG569" s="150">
        <f t="shared" si="145"/>
        <v>25.29</v>
      </c>
      <c r="AH569" s="150">
        <f t="shared" si="146"/>
        <v>5.49</v>
      </c>
      <c r="AI569" s="150">
        <f t="shared" si="147"/>
        <v>64.209999999999994</v>
      </c>
      <c r="AJ569" s="150">
        <f t="shared" si="148"/>
        <v>116.1</v>
      </c>
      <c r="AK569" s="150">
        <f t="shared" si="149"/>
        <v>10.44</v>
      </c>
      <c r="AL569" s="150">
        <f t="shared" si="150"/>
        <v>37.65</v>
      </c>
      <c r="AM569" s="150">
        <f t="shared" si="151"/>
        <v>68.819999999999993</v>
      </c>
      <c r="AN569" s="150">
        <f t="shared" si="152"/>
        <v>34.44</v>
      </c>
    </row>
    <row r="570" spans="1:40" ht="52" x14ac:dyDescent="0.3">
      <c r="A570" s="145">
        <v>872</v>
      </c>
      <c r="B570" s="146" t="s">
        <v>923</v>
      </c>
      <c r="C570" s="146" t="s">
        <v>458</v>
      </c>
      <c r="D570" s="145" t="s">
        <v>2713</v>
      </c>
      <c r="E570" s="150" t="s">
        <v>925</v>
      </c>
      <c r="F570" s="150">
        <v>1.7976438159394319</v>
      </c>
      <c r="G570" s="150">
        <v>1.08204931188763</v>
      </c>
      <c r="H570" s="150">
        <v>0.97029754685972813</v>
      </c>
      <c r="I570" s="150">
        <v>5.8829201153705828</v>
      </c>
      <c r="J570" s="150">
        <v>2.6266788226640592</v>
      </c>
      <c r="K570" s="150">
        <v>15.235269462446684</v>
      </c>
      <c r="L570" s="150">
        <v>0.99353624639513038</v>
      </c>
      <c r="M570" s="150">
        <v>10.400671996737055</v>
      </c>
      <c r="N570" s="150">
        <v>1.5538853217813571</v>
      </c>
      <c r="O570" s="150">
        <v>12.894780896769793</v>
      </c>
      <c r="P570" s="150">
        <v>2.188463487032589</v>
      </c>
      <c r="Q570" s="150">
        <v>0.39574161270472058</v>
      </c>
      <c r="R570" s="150">
        <v>0.67555849132175205</v>
      </c>
      <c r="S570" s="150">
        <v>0.57605909677105349</v>
      </c>
      <c r="T570" s="150">
        <v>4.0705710479617014</v>
      </c>
      <c r="U570" s="150">
        <v>0.18647643423721172</v>
      </c>
      <c r="V570" s="150">
        <v>0</v>
      </c>
      <c r="X570" s="150">
        <f t="shared" si="136"/>
        <v>1.8</v>
      </c>
      <c r="Y570" s="150">
        <f t="shared" si="137"/>
        <v>1.08</v>
      </c>
      <c r="Z570" s="150">
        <f t="shared" si="138"/>
        <v>0.97</v>
      </c>
      <c r="AA570" s="150">
        <f t="shared" si="139"/>
        <v>5.88</v>
      </c>
      <c r="AB570" s="150">
        <f t="shared" si="140"/>
        <v>2.63</v>
      </c>
      <c r="AC570" s="150">
        <f t="shared" si="141"/>
        <v>15.24</v>
      </c>
      <c r="AD570" s="150">
        <f t="shared" si="142"/>
        <v>0.99</v>
      </c>
      <c r="AE570" s="150">
        <f t="shared" si="143"/>
        <v>10.4</v>
      </c>
      <c r="AF570" s="150">
        <f t="shared" si="144"/>
        <v>1.55</v>
      </c>
      <c r="AG570" s="150">
        <f t="shared" si="145"/>
        <v>12.89</v>
      </c>
      <c r="AH570" s="150">
        <f t="shared" si="146"/>
        <v>2.19</v>
      </c>
      <c r="AI570" s="150">
        <f t="shared" si="147"/>
        <v>0.4</v>
      </c>
      <c r="AJ570" s="150">
        <f t="shared" si="148"/>
        <v>0.68</v>
      </c>
      <c r="AK570" s="150">
        <f t="shared" si="149"/>
        <v>0.57999999999999996</v>
      </c>
      <c r="AL570" s="150">
        <f t="shared" si="150"/>
        <v>4.07</v>
      </c>
      <c r="AM570" s="150">
        <f t="shared" si="151"/>
        <v>0.19</v>
      </c>
      <c r="AN570" s="150" t="str">
        <f t="shared" si="152"/>
        <v>NC</v>
      </c>
    </row>
    <row r="571" spans="1:40" ht="52" x14ac:dyDescent="0.3">
      <c r="A571" s="152">
        <v>873</v>
      </c>
      <c r="B571" s="153" t="s">
        <v>923</v>
      </c>
      <c r="C571" s="153" t="s">
        <v>458</v>
      </c>
      <c r="D571" s="152" t="s">
        <v>2714</v>
      </c>
      <c r="E571" s="157" t="s">
        <v>925</v>
      </c>
      <c r="F571" s="157">
        <v>0.84118708431214584</v>
      </c>
      <c r="G571" s="157">
        <v>0.23586603725733629</v>
      </c>
      <c r="H571" s="157">
        <v>1.5606240707417176</v>
      </c>
      <c r="I571" s="157">
        <v>0.45800734446901781</v>
      </c>
      <c r="J571" s="157">
        <v>2.2108409506342821</v>
      </c>
      <c r="K571" s="157">
        <v>13.131742012961723</v>
      </c>
      <c r="L571" s="157">
        <v>9.8503858854400703E-2</v>
      </c>
      <c r="M571" s="157">
        <v>9.9302414720862959</v>
      </c>
      <c r="N571" s="157">
        <v>1.4023305683519565</v>
      </c>
      <c r="O571" s="157">
        <v>10.259710508438424</v>
      </c>
      <c r="P571" s="157">
        <v>0.32562965603558314</v>
      </c>
      <c r="Q571" s="157">
        <v>3.7752800783303564E-2</v>
      </c>
      <c r="R571" s="157">
        <v>0.54243497064728796</v>
      </c>
      <c r="S571" s="157">
        <v>0.50874716902891215</v>
      </c>
      <c r="T571" s="157">
        <v>3.2607455645132948</v>
      </c>
      <c r="U571" s="157">
        <v>7.9584125354516839</v>
      </c>
      <c r="V571" s="157">
        <v>0</v>
      </c>
      <c r="X571" s="157">
        <f t="shared" si="136"/>
        <v>0.84</v>
      </c>
      <c r="Y571" s="157">
        <f t="shared" si="137"/>
        <v>0.24</v>
      </c>
      <c r="Z571" s="157">
        <f t="shared" si="138"/>
        <v>1.56</v>
      </c>
      <c r="AA571" s="157">
        <f t="shared" si="139"/>
        <v>0.46</v>
      </c>
      <c r="AB571" s="157">
        <f t="shared" si="140"/>
        <v>2.21</v>
      </c>
      <c r="AC571" s="157">
        <f t="shared" si="141"/>
        <v>13.13</v>
      </c>
      <c r="AD571" s="157">
        <f t="shared" si="142"/>
        <v>0.1</v>
      </c>
      <c r="AE571" s="157">
        <f t="shared" si="143"/>
        <v>9.93</v>
      </c>
      <c r="AF571" s="157">
        <f t="shared" si="144"/>
        <v>1.4</v>
      </c>
      <c r="AG571" s="157">
        <f t="shared" si="145"/>
        <v>10.26</v>
      </c>
      <c r="AH571" s="157">
        <f t="shared" si="146"/>
        <v>0.33</v>
      </c>
      <c r="AI571" s="157">
        <f t="shared" si="147"/>
        <v>0.04</v>
      </c>
      <c r="AJ571" s="157">
        <f t="shared" si="148"/>
        <v>0.54</v>
      </c>
      <c r="AK571" s="157">
        <f t="shared" si="149"/>
        <v>0.51</v>
      </c>
      <c r="AL571" s="157">
        <f t="shared" si="150"/>
        <v>3.26</v>
      </c>
      <c r="AM571" s="157">
        <f t="shared" si="151"/>
        <v>7.96</v>
      </c>
      <c r="AN571" s="157" t="str">
        <f t="shared" si="152"/>
        <v>NC</v>
      </c>
    </row>
    <row r="572" spans="1:40" ht="52" x14ac:dyDescent="0.3">
      <c r="A572" s="152">
        <v>874</v>
      </c>
      <c r="B572" s="153" t="s">
        <v>923</v>
      </c>
      <c r="C572" s="153" t="s">
        <v>458</v>
      </c>
      <c r="D572" s="152" t="s">
        <v>2715</v>
      </c>
      <c r="E572" s="157" t="s">
        <v>925</v>
      </c>
      <c r="F572" s="157">
        <v>0.84126839967705147</v>
      </c>
      <c r="G572" s="157">
        <v>0.23586603725733629</v>
      </c>
      <c r="H572" s="157">
        <v>0.68490167782443812</v>
      </c>
      <c r="I572" s="157">
        <v>0.46270299584390545</v>
      </c>
      <c r="J572" s="157">
        <v>2.435031367158075</v>
      </c>
      <c r="K572" s="157">
        <v>13.131742012961723</v>
      </c>
      <c r="L572" s="157">
        <v>9.8598518134775118E-2</v>
      </c>
      <c r="M572" s="157">
        <v>9.9302414720862959</v>
      </c>
      <c r="N572" s="157">
        <v>1.4023305683519565</v>
      </c>
      <c r="O572" s="157">
        <v>9.8820306818434229</v>
      </c>
      <c r="P572" s="157">
        <v>0.32562965603558314</v>
      </c>
      <c r="Q572" s="157">
        <v>5.0958460954900385E-2</v>
      </c>
      <c r="R572" s="157">
        <v>0.35021102835459356</v>
      </c>
      <c r="S572" s="157">
        <v>0.50874716902891215</v>
      </c>
      <c r="T572" s="157">
        <v>3.2607455645132948</v>
      </c>
      <c r="U572" s="157">
        <v>0.18049010016605016</v>
      </c>
      <c r="V572" s="157">
        <v>0</v>
      </c>
      <c r="X572" s="157">
        <f t="shared" si="136"/>
        <v>0.84</v>
      </c>
      <c r="Y572" s="157">
        <f t="shared" si="137"/>
        <v>0.24</v>
      </c>
      <c r="Z572" s="157">
        <f t="shared" si="138"/>
        <v>0.68</v>
      </c>
      <c r="AA572" s="157">
        <f t="shared" si="139"/>
        <v>0.46</v>
      </c>
      <c r="AB572" s="157">
        <f t="shared" si="140"/>
        <v>2.44</v>
      </c>
      <c r="AC572" s="157">
        <f t="shared" si="141"/>
        <v>13.13</v>
      </c>
      <c r="AD572" s="157">
        <f t="shared" si="142"/>
        <v>0.1</v>
      </c>
      <c r="AE572" s="157">
        <f t="shared" si="143"/>
        <v>9.93</v>
      </c>
      <c r="AF572" s="157">
        <f t="shared" si="144"/>
        <v>1.4</v>
      </c>
      <c r="AG572" s="157">
        <f t="shared" si="145"/>
        <v>9.8800000000000008</v>
      </c>
      <c r="AH572" s="157">
        <f t="shared" si="146"/>
        <v>0.33</v>
      </c>
      <c r="AI572" s="157">
        <f t="shared" si="147"/>
        <v>0.05</v>
      </c>
      <c r="AJ572" s="157">
        <f t="shared" si="148"/>
        <v>0.35</v>
      </c>
      <c r="AK572" s="157">
        <f t="shared" si="149"/>
        <v>0.51</v>
      </c>
      <c r="AL572" s="157">
        <f t="shared" si="150"/>
        <v>3.26</v>
      </c>
      <c r="AM572" s="157">
        <f t="shared" si="151"/>
        <v>0.18</v>
      </c>
      <c r="AN572" s="157" t="str">
        <f t="shared" si="152"/>
        <v>NC</v>
      </c>
    </row>
    <row r="573" spans="1:40" ht="52" x14ac:dyDescent="0.3">
      <c r="A573" s="145">
        <v>875</v>
      </c>
      <c r="B573" s="146" t="s">
        <v>923</v>
      </c>
      <c r="C573" s="146" t="s">
        <v>458</v>
      </c>
      <c r="D573" s="145" t="s">
        <v>2716</v>
      </c>
      <c r="E573" s="150" t="s">
        <v>925</v>
      </c>
      <c r="F573" s="150">
        <v>0.97131642753426894</v>
      </c>
      <c r="G573" s="150">
        <v>0.23586603725733629</v>
      </c>
      <c r="H573" s="150">
        <v>0.70261561204095235</v>
      </c>
      <c r="I573" s="150">
        <v>4.0925041200283019</v>
      </c>
      <c r="J573" s="150">
        <v>2.3335631445136151</v>
      </c>
      <c r="K573" s="150">
        <v>13.313039911285999</v>
      </c>
      <c r="L573" s="150">
        <v>9.8503858854400703E-2</v>
      </c>
      <c r="M573" s="150">
        <v>9.9302414720862959</v>
      </c>
      <c r="N573" s="150">
        <v>1.7085517893569995</v>
      </c>
      <c r="O573" s="150">
        <v>21.196110299906088</v>
      </c>
      <c r="P573" s="150">
        <v>0.32562965603558314</v>
      </c>
      <c r="Q573" s="150">
        <v>3.7752800783303564E-2</v>
      </c>
      <c r="R573" s="150">
        <v>0.37477980795225824</v>
      </c>
      <c r="S573" s="150">
        <v>0.52495045637659532</v>
      </c>
      <c r="T573" s="150">
        <v>3.2607455645132948</v>
      </c>
      <c r="U573" s="150">
        <v>0.18049010016605016</v>
      </c>
      <c r="V573" s="150">
        <v>0</v>
      </c>
      <c r="X573" s="150">
        <f t="shared" si="136"/>
        <v>0.97</v>
      </c>
      <c r="Y573" s="150">
        <f t="shared" si="137"/>
        <v>0.24</v>
      </c>
      <c r="Z573" s="150">
        <f t="shared" si="138"/>
        <v>0.7</v>
      </c>
      <c r="AA573" s="150">
        <f t="shared" si="139"/>
        <v>4.09</v>
      </c>
      <c r="AB573" s="150">
        <f t="shared" si="140"/>
        <v>2.33</v>
      </c>
      <c r="AC573" s="150">
        <f t="shared" si="141"/>
        <v>13.31</v>
      </c>
      <c r="AD573" s="150">
        <f t="shared" si="142"/>
        <v>0.1</v>
      </c>
      <c r="AE573" s="150">
        <f t="shared" si="143"/>
        <v>9.93</v>
      </c>
      <c r="AF573" s="150">
        <f t="shared" si="144"/>
        <v>1.71</v>
      </c>
      <c r="AG573" s="150">
        <f t="shared" si="145"/>
        <v>21.2</v>
      </c>
      <c r="AH573" s="150">
        <f t="shared" si="146"/>
        <v>0.33</v>
      </c>
      <c r="AI573" s="150">
        <f t="shared" si="147"/>
        <v>0.04</v>
      </c>
      <c r="AJ573" s="150">
        <f t="shared" si="148"/>
        <v>0.37</v>
      </c>
      <c r="AK573" s="150">
        <f t="shared" si="149"/>
        <v>0.52</v>
      </c>
      <c r="AL573" s="150">
        <f t="shared" si="150"/>
        <v>3.26</v>
      </c>
      <c r="AM573" s="150">
        <f t="shared" si="151"/>
        <v>0.18</v>
      </c>
      <c r="AN573" s="150" t="str">
        <f t="shared" si="152"/>
        <v>NC</v>
      </c>
    </row>
    <row r="574" spans="1:40" ht="26" x14ac:dyDescent="0.3">
      <c r="A574" s="165">
        <v>876</v>
      </c>
      <c r="B574" s="166" t="s">
        <v>923</v>
      </c>
      <c r="C574" s="166" t="s">
        <v>458</v>
      </c>
      <c r="D574" s="165" t="s">
        <v>2037</v>
      </c>
      <c r="E574" s="170" t="s">
        <v>925</v>
      </c>
      <c r="F574" s="170">
        <v>0.61687110211096807</v>
      </c>
      <c r="G574" s="170">
        <v>0</v>
      </c>
      <c r="H574" s="170">
        <v>0.55007223915218384</v>
      </c>
      <c r="I574" s="170">
        <v>0</v>
      </c>
      <c r="J574" s="170">
        <v>1.2406716507390385</v>
      </c>
      <c r="K574" s="170">
        <v>12.33020835127402</v>
      </c>
      <c r="L574" s="170">
        <v>0</v>
      </c>
      <c r="M574" s="170">
        <v>0</v>
      </c>
      <c r="N574" s="170">
        <v>1.3527489244250945</v>
      </c>
      <c r="O574" s="170">
        <v>0</v>
      </c>
      <c r="P574" s="170">
        <v>0</v>
      </c>
      <c r="Q574" s="170">
        <v>0</v>
      </c>
      <c r="R574" s="170">
        <v>0</v>
      </c>
      <c r="S574" s="170">
        <v>2.476938048894249E-3</v>
      </c>
      <c r="T574" s="170">
        <v>3.0451396193273184E-2</v>
      </c>
      <c r="U574" s="170">
        <v>0</v>
      </c>
      <c r="V574" s="170">
        <v>0</v>
      </c>
      <c r="X574" s="170">
        <f t="shared" si="136"/>
        <v>0.62</v>
      </c>
      <c r="Y574" s="170" t="str">
        <f t="shared" si="137"/>
        <v>NC</v>
      </c>
      <c r="Z574" s="170">
        <f t="shared" si="138"/>
        <v>0.55000000000000004</v>
      </c>
      <c r="AA574" s="170" t="str">
        <f t="shared" si="139"/>
        <v>NC</v>
      </c>
      <c r="AB574" s="170">
        <f t="shared" si="140"/>
        <v>1.24</v>
      </c>
      <c r="AC574" s="170">
        <f t="shared" si="141"/>
        <v>12.33</v>
      </c>
      <c r="AD574" s="170" t="str">
        <f t="shared" si="142"/>
        <v>NC</v>
      </c>
      <c r="AE574" s="170" t="str">
        <f t="shared" si="143"/>
        <v>NC</v>
      </c>
      <c r="AF574" s="170">
        <f t="shared" si="144"/>
        <v>1.35</v>
      </c>
      <c r="AG574" s="170" t="str">
        <f t="shared" si="145"/>
        <v>NC</v>
      </c>
      <c r="AH574" s="170" t="str">
        <f t="shared" si="146"/>
        <v>NC</v>
      </c>
      <c r="AI574" s="170" t="str">
        <f t="shared" si="147"/>
        <v>NC</v>
      </c>
      <c r="AJ574" s="170" t="str">
        <f t="shared" si="148"/>
        <v>NC</v>
      </c>
      <c r="AK574" s="170">
        <f t="shared" si="149"/>
        <v>0.01</v>
      </c>
      <c r="AL574" s="170">
        <f t="shared" si="150"/>
        <v>0.03</v>
      </c>
      <c r="AM574" s="170" t="str">
        <f t="shared" si="151"/>
        <v>NC</v>
      </c>
      <c r="AN574" s="170" t="str">
        <f t="shared" si="152"/>
        <v>NC</v>
      </c>
    </row>
    <row r="575" spans="1:40" ht="26" x14ac:dyDescent="0.3">
      <c r="A575" s="165">
        <v>878</v>
      </c>
      <c r="B575" s="166" t="s">
        <v>923</v>
      </c>
      <c r="C575" s="166" t="s">
        <v>29</v>
      </c>
      <c r="D575" s="165" t="s">
        <v>3014</v>
      </c>
      <c r="E575" s="170" t="s">
        <v>926</v>
      </c>
      <c r="F575" s="170">
        <v>22.722911379298051</v>
      </c>
      <c r="G575" s="170">
        <v>35.606786435787093</v>
      </c>
      <c r="H575" s="170">
        <v>87.273506044435337</v>
      </c>
      <c r="I575" s="170">
        <v>34.919389782205471</v>
      </c>
      <c r="J575" s="170">
        <v>46.70616273279542</v>
      </c>
      <c r="K575" s="170">
        <v>49.12117690045708</v>
      </c>
      <c r="L575" s="170">
        <v>14.27200645713841</v>
      </c>
      <c r="M575" s="170">
        <v>12.860564001270985</v>
      </c>
      <c r="N575" s="170">
        <v>19.707507659133903</v>
      </c>
      <c r="O575" s="170">
        <v>12.554988087265537</v>
      </c>
      <c r="P575" s="170">
        <v>4.2112667229617813</v>
      </c>
      <c r="Q575" s="170">
        <v>52.302922832014829</v>
      </c>
      <c r="R575" s="170">
        <v>94.341160937849509</v>
      </c>
      <c r="S575" s="170">
        <v>8.090983219655028</v>
      </c>
      <c r="T575" s="170">
        <v>28.030648580329739</v>
      </c>
      <c r="U575" s="170">
        <v>55.94035918849081</v>
      </c>
      <c r="V575" s="170">
        <v>28.070531178156578</v>
      </c>
      <c r="X575" s="170">
        <f t="shared" si="136"/>
        <v>22.72</v>
      </c>
      <c r="Y575" s="170">
        <f t="shared" si="137"/>
        <v>35.61</v>
      </c>
      <c r="Z575" s="170">
        <f t="shared" si="138"/>
        <v>87.27</v>
      </c>
      <c r="AA575" s="170">
        <f t="shared" si="139"/>
        <v>34.92</v>
      </c>
      <c r="AB575" s="170">
        <f t="shared" si="140"/>
        <v>46.71</v>
      </c>
      <c r="AC575" s="170">
        <f t="shared" si="141"/>
        <v>49.12</v>
      </c>
      <c r="AD575" s="170">
        <f t="shared" si="142"/>
        <v>14.27</v>
      </c>
      <c r="AE575" s="170">
        <f t="shared" si="143"/>
        <v>12.86</v>
      </c>
      <c r="AF575" s="170">
        <f t="shared" si="144"/>
        <v>19.71</v>
      </c>
      <c r="AG575" s="170">
        <f t="shared" si="145"/>
        <v>12.55</v>
      </c>
      <c r="AH575" s="170">
        <f t="shared" si="146"/>
        <v>4.21</v>
      </c>
      <c r="AI575" s="170">
        <f t="shared" si="147"/>
        <v>52.3</v>
      </c>
      <c r="AJ575" s="170">
        <f t="shared" si="148"/>
        <v>94.34</v>
      </c>
      <c r="AK575" s="170">
        <f t="shared" si="149"/>
        <v>8.09</v>
      </c>
      <c r="AL575" s="170">
        <f t="shared" si="150"/>
        <v>28.03</v>
      </c>
      <c r="AM575" s="170">
        <f t="shared" si="151"/>
        <v>55.94</v>
      </c>
      <c r="AN575" s="170">
        <f t="shared" si="152"/>
        <v>28.07</v>
      </c>
    </row>
    <row r="576" spans="1:40" x14ac:dyDescent="0.3">
      <c r="A576" s="938">
        <v>879</v>
      </c>
      <c r="B576" s="853" t="s">
        <v>923</v>
      </c>
      <c r="C576" s="262" t="s">
        <v>275</v>
      </c>
      <c r="D576" s="263" t="s">
        <v>972</v>
      </c>
      <c r="E576" s="874" t="s">
        <v>926</v>
      </c>
      <c r="F576" s="874">
        <v>8.1315364905624912E-5</v>
      </c>
      <c r="G576" s="874">
        <v>0</v>
      </c>
      <c r="H576" s="874">
        <v>3.4963879571046463E-4</v>
      </c>
      <c r="I576" s="874">
        <v>4.6956513748876612E-3</v>
      </c>
      <c r="J576" s="874">
        <v>0.22419041652379282</v>
      </c>
      <c r="K576" s="874">
        <v>0</v>
      </c>
      <c r="L576" s="874">
        <v>9.4659280374408209E-5</v>
      </c>
      <c r="M576" s="874">
        <v>0</v>
      </c>
      <c r="N576" s="874">
        <v>0</v>
      </c>
      <c r="O576" s="874">
        <v>6.4896527063894546E-5</v>
      </c>
      <c r="P576" s="874">
        <v>0</v>
      </c>
      <c r="Q576" s="874">
        <v>1.3205660171596819E-2</v>
      </c>
      <c r="R576" s="874">
        <v>4.2194217417225359E-3</v>
      </c>
      <c r="S576" s="874">
        <v>0</v>
      </c>
      <c r="T576" s="874">
        <v>0</v>
      </c>
      <c r="U576" s="874">
        <v>0</v>
      </c>
      <c r="V576" s="874">
        <v>0</v>
      </c>
      <c r="X576" s="874">
        <f t="shared" si="136"/>
        <v>0.01</v>
      </c>
      <c r="Y576" s="874" t="str">
        <f t="shared" si="137"/>
        <v>NC</v>
      </c>
      <c r="Z576" s="874">
        <f t="shared" si="138"/>
        <v>0.01</v>
      </c>
      <c r="AA576" s="874">
        <f t="shared" si="139"/>
        <v>0.01</v>
      </c>
      <c r="AB576" s="874">
        <f t="shared" si="140"/>
        <v>0.22</v>
      </c>
      <c r="AC576" s="874" t="str">
        <f t="shared" si="141"/>
        <v>NC</v>
      </c>
      <c r="AD576" s="874">
        <f t="shared" si="142"/>
        <v>0.01</v>
      </c>
      <c r="AE576" s="874" t="str">
        <f t="shared" si="143"/>
        <v>NC</v>
      </c>
      <c r="AF576" s="874" t="str">
        <f t="shared" si="144"/>
        <v>NC</v>
      </c>
      <c r="AG576" s="874">
        <f t="shared" si="145"/>
        <v>0.01</v>
      </c>
      <c r="AH576" s="874" t="str">
        <f t="shared" si="146"/>
        <v>NC</v>
      </c>
      <c r="AI576" s="874">
        <f t="shared" si="147"/>
        <v>0.01</v>
      </c>
      <c r="AJ576" s="874">
        <f t="shared" si="148"/>
        <v>0.01</v>
      </c>
      <c r="AK576" s="874" t="str">
        <f t="shared" si="149"/>
        <v>NC</v>
      </c>
      <c r="AL576" s="874" t="str">
        <f t="shared" si="150"/>
        <v>NC</v>
      </c>
      <c r="AM576" s="874" t="str">
        <f t="shared" si="151"/>
        <v>NC</v>
      </c>
      <c r="AN576" s="874" t="str">
        <f t="shared" si="152"/>
        <v>NC</v>
      </c>
    </row>
    <row r="577" spans="1:40" x14ac:dyDescent="0.3">
      <c r="A577" s="261">
        <v>880</v>
      </c>
      <c r="B577" s="262" t="s">
        <v>923</v>
      </c>
      <c r="C577" s="262" t="s">
        <v>275</v>
      </c>
      <c r="D577" s="263" t="s">
        <v>973</v>
      </c>
      <c r="E577" s="265" t="s">
        <v>926</v>
      </c>
      <c r="F577" s="265">
        <v>8.1981486229937603E-2</v>
      </c>
      <c r="G577" s="265">
        <v>0</v>
      </c>
      <c r="H577" s="265">
        <v>1.1380050997701483E-2</v>
      </c>
      <c r="I577" s="265">
        <v>2.2897329686023493</v>
      </c>
      <c r="J577" s="265">
        <v>7.7314982143979707E-2</v>
      </c>
      <c r="K577" s="265">
        <v>0.11421767594429412</v>
      </c>
      <c r="L577" s="265">
        <v>0</v>
      </c>
      <c r="M577" s="265">
        <v>0</v>
      </c>
      <c r="N577" s="265">
        <v>0.1929193692331771</v>
      </c>
      <c r="O577" s="265">
        <v>7.1279110441915297</v>
      </c>
      <c r="P577" s="265">
        <v>0</v>
      </c>
      <c r="Q577" s="265">
        <v>0</v>
      </c>
      <c r="R577" s="265">
        <v>1.8136566843813925E-2</v>
      </c>
      <c r="S577" s="265">
        <v>1.0208071029040406E-2</v>
      </c>
      <c r="T577" s="265">
        <v>0</v>
      </c>
      <c r="U577" s="265">
        <v>0</v>
      </c>
      <c r="V577" s="265">
        <v>0</v>
      </c>
      <c r="X577" s="265">
        <f t="shared" si="136"/>
        <v>0.08</v>
      </c>
      <c r="Y577" s="265" t="str">
        <f t="shared" si="137"/>
        <v>NC</v>
      </c>
      <c r="Z577" s="265">
        <f t="shared" si="138"/>
        <v>0.01</v>
      </c>
      <c r="AA577" s="265">
        <f t="shared" si="139"/>
        <v>2.29</v>
      </c>
      <c r="AB577" s="265">
        <f t="shared" si="140"/>
        <v>0.08</v>
      </c>
      <c r="AC577" s="265">
        <f t="shared" si="141"/>
        <v>0.11</v>
      </c>
      <c r="AD577" s="265" t="str">
        <f t="shared" si="142"/>
        <v>NC</v>
      </c>
      <c r="AE577" s="265" t="str">
        <f t="shared" si="143"/>
        <v>NC</v>
      </c>
      <c r="AF577" s="265">
        <f t="shared" si="144"/>
        <v>0.19</v>
      </c>
      <c r="AG577" s="265">
        <f t="shared" si="145"/>
        <v>7.13</v>
      </c>
      <c r="AH577" s="265" t="str">
        <f t="shared" si="146"/>
        <v>NC</v>
      </c>
      <c r="AI577" s="265" t="str">
        <f t="shared" si="147"/>
        <v>NC</v>
      </c>
      <c r="AJ577" s="265">
        <f t="shared" si="148"/>
        <v>0.02</v>
      </c>
      <c r="AK577" s="265">
        <f t="shared" si="149"/>
        <v>0.01</v>
      </c>
      <c r="AL577" s="265" t="str">
        <f t="shared" si="150"/>
        <v>NC</v>
      </c>
      <c r="AM577" s="265" t="str">
        <f t="shared" si="151"/>
        <v>NC</v>
      </c>
      <c r="AN577" s="265" t="str">
        <f t="shared" si="152"/>
        <v>NC</v>
      </c>
    </row>
    <row r="578" spans="1:40" ht="26" x14ac:dyDescent="0.3">
      <c r="A578" s="165">
        <v>881</v>
      </c>
      <c r="B578" s="166" t="s">
        <v>923</v>
      </c>
      <c r="C578" s="166" t="s">
        <v>275</v>
      </c>
      <c r="D578" s="240" t="s">
        <v>2651</v>
      </c>
      <c r="E578" s="170" t="s">
        <v>926</v>
      </c>
      <c r="F578" s="170">
        <v>0.22431598220117777</v>
      </c>
      <c r="G578" s="170">
        <v>0.23586603725733629</v>
      </c>
      <c r="H578" s="170">
        <v>0.13447979987654385</v>
      </c>
      <c r="I578" s="170">
        <v>0.45800734446901781</v>
      </c>
      <c r="J578" s="170">
        <v>0.97016929989524359</v>
      </c>
      <c r="K578" s="170">
        <v>0.80153366168770224</v>
      </c>
      <c r="L578" s="170">
        <v>9.8503858854400703E-2</v>
      </c>
      <c r="M578" s="170">
        <v>9.9302414720862959</v>
      </c>
      <c r="N578" s="170">
        <v>4.9581643926861832E-2</v>
      </c>
      <c r="O578" s="170">
        <v>9.8819657853163587</v>
      </c>
      <c r="P578" s="170">
        <v>0.32562965603558314</v>
      </c>
      <c r="Q578" s="170">
        <v>3.7752800783303564E-2</v>
      </c>
      <c r="R578" s="170">
        <v>0.34599160661287104</v>
      </c>
      <c r="S578" s="170">
        <v>0.50627023098001789</v>
      </c>
      <c r="T578" s="170">
        <v>3.2302941683200217</v>
      </c>
      <c r="U578" s="170">
        <v>0.18049010016605016</v>
      </c>
      <c r="V578" s="170">
        <v>0</v>
      </c>
      <c r="X578" s="170">
        <f t="shared" si="136"/>
        <v>0.22</v>
      </c>
      <c r="Y578" s="170">
        <f t="shared" si="137"/>
        <v>0.24</v>
      </c>
      <c r="Z578" s="170">
        <f t="shared" si="138"/>
        <v>0.13</v>
      </c>
      <c r="AA578" s="170">
        <f t="shared" si="139"/>
        <v>0.46</v>
      </c>
      <c r="AB578" s="170">
        <f t="shared" si="140"/>
        <v>0.97</v>
      </c>
      <c r="AC578" s="170">
        <f t="shared" si="141"/>
        <v>0.8</v>
      </c>
      <c r="AD578" s="170">
        <f t="shared" si="142"/>
        <v>0.1</v>
      </c>
      <c r="AE578" s="170">
        <f t="shared" si="143"/>
        <v>9.93</v>
      </c>
      <c r="AF578" s="170">
        <f t="shared" si="144"/>
        <v>0.05</v>
      </c>
      <c r="AG578" s="170">
        <f t="shared" si="145"/>
        <v>9.8800000000000008</v>
      </c>
      <c r="AH578" s="170">
        <f t="shared" si="146"/>
        <v>0.33</v>
      </c>
      <c r="AI578" s="170">
        <f t="shared" si="147"/>
        <v>0.04</v>
      </c>
      <c r="AJ578" s="170">
        <f t="shared" si="148"/>
        <v>0.35</v>
      </c>
      <c r="AK578" s="170">
        <f t="shared" si="149"/>
        <v>0.51</v>
      </c>
      <c r="AL578" s="170">
        <f t="shared" si="150"/>
        <v>3.23</v>
      </c>
      <c r="AM578" s="170">
        <f t="shared" si="151"/>
        <v>0.18</v>
      </c>
      <c r="AN578" s="170" t="str">
        <f t="shared" si="152"/>
        <v>NC</v>
      </c>
    </row>
    <row r="579" spans="1:40" x14ac:dyDescent="0.3">
      <c r="A579" s="165">
        <v>885</v>
      </c>
      <c r="B579" s="166" t="s">
        <v>923</v>
      </c>
      <c r="C579" s="166" t="s">
        <v>275</v>
      </c>
      <c r="D579" s="165" t="s">
        <v>97</v>
      </c>
      <c r="E579" s="170" t="s">
        <v>926</v>
      </c>
      <c r="F579" s="170">
        <v>0</v>
      </c>
      <c r="G579" s="170">
        <v>0</v>
      </c>
      <c r="H579" s="170">
        <v>4.6109054300683674</v>
      </c>
      <c r="I579" s="170">
        <v>0</v>
      </c>
      <c r="J579" s="170">
        <v>0</v>
      </c>
      <c r="K579" s="170">
        <v>0</v>
      </c>
      <c r="L579" s="170">
        <v>0</v>
      </c>
      <c r="M579" s="170">
        <v>0</v>
      </c>
      <c r="N579" s="170">
        <v>0</v>
      </c>
      <c r="O579" s="170">
        <v>1.9881301216950804</v>
      </c>
      <c r="P579" s="170">
        <v>0</v>
      </c>
      <c r="Q579" s="170">
        <v>0</v>
      </c>
      <c r="R579" s="170">
        <v>1.0339124422864046</v>
      </c>
      <c r="S579" s="170">
        <v>0</v>
      </c>
      <c r="T579" s="170">
        <v>0</v>
      </c>
      <c r="U579" s="170">
        <v>40.936433869924386</v>
      </c>
      <c r="V579" s="170">
        <v>0</v>
      </c>
      <c r="X579" s="170" t="str">
        <f t="shared" si="136"/>
        <v>NC</v>
      </c>
      <c r="Y579" s="170" t="str">
        <f t="shared" si="137"/>
        <v>NC</v>
      </c>
      <c r="Z579" s="170">
        <f t="shared" si="138"/>
        <v>4.6100000000000003</v>
      </c>
      <c r="AA579" s="170" t="str">
        <f t="shared" si="139"/>
        <v>NC</v>
      </c>
      <c r="AB579" s="170" t="str">
        <f t="shared" si="140"/>
        <v>NC</v>
      </c>
      <c r="AC579" s="170" t="str">
        <f t="shared" si="141"/>
        <v>NC</v>
      </c>
      <c r="AD579" s="170" t="str">
        <f t="shared" si="142"/>
        <v>NC</v>
      </c>
      <c r="AE579" s="170" t="str">
        <f t="shared" si="143"/>
        <v>NC</v>
      </c>
      <c r="AF579" s="170" t="str">
        <f t="shared" si="144"/>
        <v>NC</v>
      </c>
      <c r="AG579" s="170">
        <f t="shared" si="145"/>
        <v>1.99</v>
      </c>
      <c r="AH579" s="170" t="str">
        <f t="shared" si="146"/>
        <v>NC</v>
      </c>
      <c r="AI579" s="170" t="str">
        <f t="shared" si="147"/>
        <v>NC</v>
      </c>
      <c r="AJ579" s="170">
        <f t="shared" si="148"/>
        <v>1.03</v>
      </c>
      <c r="AK579" s="170" t="str">
        <f t="shared" si="149"/>
        <v>NC</v>
      </c>
      <c r="AL579" s="170" t="str">
        <f t="shared" si="150"/>
        <v>NC</v>
      </c>
      <c r="AM579" s="170">
        <f t="shared" si="151"/>
        <v>40.94</v>
      </c>
      <c r="AN579" s="170" t="str">
        <f t="shared" si="152"/>
        <v>NC</v>
      </c>
    </row>
    <row r="580" spans="1:40" ht="26" x14ac:dyDescent="0.3">
      <c r="A580" s="165">
        <v>886</v>
      </c>
      <c r="B580" s="166" t="s">
        <v>923</v>
      </c>
      <c r="C580" s="166" t="s">
        <v>209</v>
      </c>
      <c r="D580" s="188" t="s">
        <v>975</v>
      </c>
      <c r="E580" s="170" t="s">
        <v>926</v>
      </c>
      <c r="F580" s="170">
        <v>0.95645673162728617</v>
      </c>
      <c r="G580" s="170">
        <v>0.84618327463029375</v>
      </c>
      <c r="H580" s="170">
        <v>0.28574550783100056</v>
      </c>
      <c r="I580" s="170">
        <v>5.4249127709015648</v>
      </c>
      <c r="J580" s="170">
        <v>0.41583787202977718</v>
      </c>
      <c r="K580" s="170">
        <v>2.1035274494849601</v>
      </c>
      <c r="L580" s="170">
        <v>0.89503238754072967</v>
      </c>
      <c r="M580" s="170">
        <v>0.47043052465075952</v>
      </c>
      <c r="N580" s="170">
        <v>0.15155475342940058</v>
      </c>
      <c r="O580" s="170">
        <v>3.0128151114534343</v>
      </c>
      <c r="P580" s="170">
        <v>1.8628338309970061</v>
      </c>
      <c r="Q580" s="170">
        <v>0.35798881192141702</v>
      </c>
      <c r="R580" s="170">
        <v>0.32956688470888107</v>
      </c>
      <c r="S580" s="170">
        <v>6.731192774214137E-2</v>
      </c>
      <c r="T580" s="170">
        <v>0.80982548344840655</v>
      </c>
      <c r="U580" s="170">
        <v>5.9863340711615622E-3</v>
      </c>
      <c r="V580" s="170">
        <v>0</v>
      </c>
      <c r="X580" s="170">
        <f t="shared" si="136"/>
        <v>0.96</v>
      </c>
      <c r="Y580" s="170">
        <f t="shared" si="137"/>
        <v>0.85</v>
      </c>
      <c r="Z580" s="170">
        <f t="shared" si="138"/>
        <v>0.28999999999999998</v>
      </c>
      <c r="AA580" s="170">
        <f t="shared" si="139"/>
        <v>5.42</v>
      </c>
      <c r="AB580" s="170">
        <f t="shared" si="140"/>
        <v>0.42</v>
      </c>
      <c r="AC580" s="170">
        <f t="shared" si="141"/>
        <v>2.1</v>
      </c>
      <c r="AD580" s="170">
        <f t="shared" si="142"/>
        <v>0.9</v>
      </c>
      <c r="AE580" s="170">
        <f t="shared" si="143"/>
        <v>0.47</v>
      </c>
      <c r="AF580" s="170">
        <f t="shared" si="144"/>
        <v>0.15</v>
      </c>
      <c r="AG580" s="170">
        <f t="shared" si="145"/>
        <v>3.01</v>
      </c>
      <c r="AH580" s="170">
        <f t="shared" si="146"/>
        <v>1.86</v>
      </c>
      <c r="AI580" s="170">
        <f t="shared" si="147"/>
        <v>0.36</v>
      </c>
      <c r="AJ580" s="170">
        <f t="shared" si="148"/>
        <v>0.33</v>
      </c>
      <c r="AK580" s="170">
        <f t="shared" si="149"/>
        <v>7.0000000000000007E-2</v>
      </c>
      <c r="AL580" s="170">
        <f t="shared" si="150"/>
        <v>0.81</v>
      </c>
      <c r="AM580" s="170">
        <f t="shared" si="151"/>
        <v>0.01</v>
      </c>
      <c r="AN580" s="170" t="str">
        <f t="shared" si="152"/>
        <v>NC</v>
      </c>
    </row>
    <row r="581" spans="1:40" ht="39" x14ac:dyDescent="0.3">
      <c r="A581" s="145">
        <v>889</v>
      </c>
      <c r="B581" s="146" t="s">
        <v>923</v>
      </c>
      <c r="C581" s="146" t="s">
        <v>275</v>
      </c>
      <c r="D581" s="245" t="s">
        <v>2185</v>
      </c>
      <c r="E581" s="150" t="s">
        <v>925</v>
      </c>
      <c r="F581" s="150">
        <v>2.0422494170581453</v>
      </c>
      <c r="G581" s="150">
        <v>2.9910300688298475</v>
      </c>
      <c r="H581" s="150">
        <v>1.8642440436627803</v>
      </c>
      <c r="I581" s="150">
        <v>19.17203058791257</v>
      </c>
      <c r="J581" s="150">
        <v>3.3329698024269829</v>
      </c>
      <c r="K581" s="150">
        <v>1.6561252226345911</v>
      </c>
      <c r="L581" s="150">
        <v>6.1662891210949322</v>
      </c>
      <c r="M581" s="150">
        <v>3.0070314825624251</v>
      </c>
      <c r="N581" s="150">
        <v>0.76137687670773346</v>
      </c>
      <c r="O581" s="150">
        <v>3.295473535170121</v>
      </c>
      <c r="P581" s="150">
        <v>3.3766964949666383</v>
      </c>
      <c r="Q581" s="150">
        <v>15.838042638220312</v>
      </c>
      <c r="R581" s="150">
        <v>17.714251132728993</v>
      </c>
      <c r="S581" s="150">
        <v>2.0006126630871512</v>
      </c>
      <c r="T581" s="150">
        <v>9.6060957693110129</v>
      </c>
      <c r="U581" s="150">
        <v>0.44597450467504968</v>
      </c>
      <c r="V581" s="150">
        <v>4.5473774864691805</v>
      </c>
      <c r="X581" s="150">
        <f t="shared" si="136"/>
        <v>2.04</v>
      </c>
      <c r="Y581" s="150">
        <f t="shared" si="137"/>
        <v>2.99</v>
      </c>
      <c r="Z581" s="150">
        <f t="shared" si="138"/>
        <v>1.86</v>
      </c>
      <c r="AA581" s="150">
        <f t="shared" si="139"/>
        <v>19.170000000000002</v>
      </c>
      <c r="AB581" s="150">
        <f t="shared" si="140"/>
        <v>3.33</v>
      </c>
      <c r="AC581" s="150">
        <f t="shared" si="141"/>
        <v>1.66</v>
      </c>
      <c r="AD581" s="150">
        <f t="shared" si="142"/>
        <v>6.17</v>
      </c>
      <c r="AE581" s="150">
        <f t="shared" si="143"/>
        <v>3.01</v>
      </c>
      <c r="AF581" s="150">
        <f t="shared" si="144"/>
        <v>0.76</v>
      </c>
      <c r="AG581" s="150">
        <f t="shared" si="145"/>
        <v>3.3</v>
      </c>
      <c r="AH581" s="150">
        <f t="shared" si="146"/>
        <v>3.38</v>
      </c>
      <c r="AI581" s="150">
        <f t="shared" si="147"/>
        <v>15.84</v>
      </c>
      <c r="AJ581" s="150">
        <f t="shared" si="148"/>
        <v>17.71</v>
      </c>
      <c r="AK581" s="150">
        <f t="shared" si="149"/>
        <v>2</v>
      </c>
      <c r="AL581" s="150">
        <f t="shared" si="150"/>
        <v>9.61</v>
      </c>
      <c r="AM581" s="150">
        <f t="shared" si="151"/>
        <v>0.45</v>
      </c>
      <c r="AN581" s="150">
        <f t="shared" si="152"/>
        <v>4.55</v>
      </c>
    </row>
    <row r="582" spans="1:40" x14ac:dyDescent="0.3">
      <c r="A582" s="138">
        <v>901</v>
      </c>
      <c r="B582" s="138" t="s">
        <v>923</v>
      </c>
      <c r="C582" s="172" t="s">
        <v>3531</v>
      </c>
      <c r="D582" s="138" t="s">
        <v>3532</v>
      </c>
      <c r="E582" s="244" t="s">
        <v>275</v>
      </c>
      <c r="F582" s="244" t="s">
        <v>275</v>
      </c>
      <c r="G582" s="244" t="s">
        <v>275</v>
      </c>
      <c r="H582" s="244" t="s">
        <v>275</v>
      </c>
      <c r="I582" s="244" t="s">
        <v>275</v>
      </c>
      <c r="J582" s="244" t="s">
        <v>275</v>
      </c>
      <c r="K582" s="244" t="s">
        <v>275</v>
      </c>
      <c r="L582" s="244" t="s">
        <v>275</v>
      </c>
      <c r="M582" s="244" t="s">
        <v>275</v>
      </c>
      <c r="N582" s="244" t="s">
        <v>275</v>
      </c>
      <c r="O582" s="244" t="s">
        <v>275</v>
      </c>
      <c r="P582" s="244" t="s">
        <v>275</v>
      </c>
      <c r="Q582" s="244" t="s">
        <v>275</v>
      </c>
      <c r="R582" s="244" t="s">
        <v>275</v>
      </c>
      <c r="S582" s="244" t="s">
        <v>275</v>
      </c>
      <c r="T582" s="244" t="s">
        <v>275</v>
      </c>
      <c r="U582" s="244" t="s">
        <v>275</v>
      </c>
      <c r="V582" s="244" t="s">
        <v>275</v>
      </c>
      <c r="X582" s="244" t="str">
        <f t="shared" ref="X582:X645" si="153">IF(F582="-","-",IF(F582="NC","NC",IF(F582=0,"NC",IF(F582&lt;0.01,0.01,ROUND(F582,2)))))</f>
        <v>-</v>
      </c>
      <c r="Y582" s="244" t="str">
        <f t="shared" ref="Y582:Y645" si="154">IF(G582="-","-",IF(G582="NC","NC",IF(G582=0,"NC",IF(G582&lt;0.01,0.01,ROUND(G582,2)))))</f>
        <v>-</v>
      </c>
      <c r="Z582" s="244" t="str">
        <f t="shared" ref="Z582:Z645" si="155">IF(H582="-","-",IF(H582="NC","NC",IF(H582=0,"NC",IF(H582&lt;0.01,0.01,ROUND(H582,2)))))</f>
        <v>-</v>
      </c>
      <c r="AA582" s="244" t="str">
        <f t="shared" ref="AA582:AA645" si="156">IF(I582="-","-",IF(I582="NC","NC",IF(I582=0,"NC",IF(I582&lt;0.01,0.01,ROUND(I582,2)))))</f>
        <v>-</v>
      </c>
      <c r="AB582" s="244" t="str">
        <f t="shared" ref="AB582:AB645" si="157">IF(J582="-","-",IF(J582="NC","NC",IF(J582=0,"NC",IF(J582&lt;0.01,0.01,ROUND(J582,2)))))</f>
        <v>-</v>
      </c>
      <c r="AC582" s="244" t="str">
        <f t="shared" ref="AC582:AC645" si="158">IF(K582="-","-",IF(K582="NC","NC",IF(K582=0,"NC",IF(K582&lt;0.01,0.01,ROUND(K582,2)))))</f>
        <v>-</v>
      </c>
      <c r="AD582" s="244" t="str">
        <f t="shared" ref="AD582:AD645" si="159">IF(L582="-","-",IF(L582="NC","NC",IF(L582=0,"NC",IF(L582&lt;0.01,0.01,ROUND(L582,2)))))</f>
        <v>-</v>
      </c>
      <c r="AE582" s="244" t="str">
        <f t="shared" ref="AE582:AE645" si="160">IF(M582="-","-",IF(M582="NC","NC",IF(M582=0,"NC",IF(M582&lt;0.01,0.01,ROUND(M582,2)))))</f>
        <v>-</v>
      </c>
      <c r="AF582" s="244" t="str">
        <f t="shared" ref="AF582:AF645" si="161">IF(N582="-","-",IF(N582="NC","NC",IF(N582=0,"NC",IF(N582&lt;0.01,0.01,ROUND(N582,2)))))</f>
        <v>-</v>
      </c>
      <c r="AG582" s="244" t="str">
        <f t="shared" ref="AG582:AG645" si="162">IF(O582="-","-",IF(O582="NC","NC",IF(O582=0,"NC",IF(O582&lt;0.01,0.01,ROUND(O582,2)))))</f>
        <v>-</v>
      </c>
      <c r="AH582" s="244" t="str">
        <f t="shared" ref="AH582:AH645" si="163">IF(P582="-","-",IF(P582="NC","NC",IF(P582=0,"NC",IF(P582&lt;0.01,0.01,ROUND(P582,2)))))</f>
        <v>-</v>
      </c>
      <c r="AI582" s="244" t="str">
        <f t="shared" ref="AI582:AI645" si="164">IF(Q582="-","-",IF(Q582="NC","NC",IF(Q582=0,"NC",IF(Q582&lt;0.01,0.01,ROUND(Q582,2)))))</f>
        <v>-</v>
      </c>
      <c r="AJ582" s="244" t="str">
        <f t="shared" ref="AJ582:AJ645" si="165">IF(R582="-","-",IF(R582="NC","NC",IF(R582=0,"NC",IF(R582&lt;0.01,0.01,ROUND(R582,2)))))</f>
        <v>-</v>
      </c>
      <c r="AK582" s="244" t="str">
        <f t="shared" ref="AK582:AK645" si="166">IF(S582="-","-",IF(S582="NC","NC",IF(S582=0,"NC",IF(S582&lt;0.01,0.01,ROUND(S582,2)))))</f>
        <v>-</v>
      </c>
      <c r="AL582" s="244" t="str">
        <f t="shared" ref="AL582:AL645" si="167">IF(T582="-","-",IF(T582="NC","NC",IF(T582=0,"NC",IF(T582&lt;0.01,0.01,ROUND(T582,2)))))</f>
        <v>-</v>
      </c>
      <c r="AM582" s="244" t="str">
        <f t="shared" ref="AM582:AM645" si="168">IF(U582="-","-",IF(U582="NC","NC",IF(U582=0,"NC",IF(U582&lt;0.01,0.01,ROUND(U582,2)))))</f>
        <v>-</v>
      </c>
      <c r="AN582" s="244" t="str">
        <f t="shared" ref="AN582:AN645" si="169">IF(V582="-","-",IF(V582="NC","NC",IF(V582=0,"NC",IF(V582&lt;0.01,0.01,ROUND(V582,2)))))</f>
        <v>-</v>
      </c>
    </row>
    <row r="583" spans="1:40" ht="26" x14ac:dyDescent="0.3">
      <c r="A583" s="145">
        <v>902</v>
      </c>
      <c r="B583" s="146" t="s">
        <v>923</v>
      </c>
      <c r="C583" s="146" t="s">
        <v>3533</v>
      </c>
      <c r="D583" s="145" t="s">
        <v>3534</v>
      </c>
      <c r="E583" s="150" t="s">
        <v>925</v>
      </c>
      <c r="F583" s="150">
        <v>0.14193221411122742</v>
      </c>
      <c r="G583" s="150">
        <v>0.94248728913487267</v>
      </c>
      <c r="H583" s="150">
        <v>5.6995458687940381</v>
      </c>
      <c r="I583" s="150">
        <v>2.6149008240107614</v>
      </c>
      <c r="J583" s="150">
        <v>1.9416311816463161</v>
      </c>
      <c r="K583" s="150">
        <v>0.21840382601186936</v>
      </c>
      <c r="L583" s="150">
        <v>11.428172322183086</v>
      </c>
      <c r="M583" s="150">
        <v>3.7077985212296918</v>
      </c>
      <c r="N583" s="150">
        <v>0.73517039570399567</v>
      </c>
      <c r="O583" s="150">
        <v>13.628145611035212</v>
      </c>
      <c r="P583" s="150">
        <v>3.0664902046670321</v>
      </c>
      <c r="Q583" s="150">
        <v>1.5027890015172689</v>
      </c>
      <c r="R583" s="150">
        <v>3.6268458902636023</v>
      </c>
      <c r="S583" s="150">
        <v>20.496678689258129</v>
      </c>
      <c r="T583" s="150">
        <v>8.7768309004479441</v>
      </c>
      <c r="U583" s="150">
        <v>2.131661159755853E-2</v>
      </c>
      <c r="V583" s="150">
        <v>0.16857012662887924</v>
      </c>
      <c r="X583" s="150">
        <f t="shared" si="153"/>
        <v>0.14000000000000001</v>
      </c>
      <c r="Y583" s="150">
        <f t="shared" si="154"/>
        <v>0.94</v>
      </c>
      <c r="Z583" s="150">
        <f t="shared" si="155"/>
        <v>5.7</v>
      </c>
      <c r="AA583" s="150">
        <f t="shared" si="156"/>
        <v>2.61</v>
      </c>
      <c r="AB583" s="150">
        <f t="shared" si="157"/>
        <v>1.94</v>
      </c>
      <c r="AC583" s="150">
        <f t="shared" si="158"/>
        <v>0.22</v>
      </c>
      <c r="AD583" s="150">
        <f t="shared" si="159"/>
        <v>11.43</v>
      </c>
      <c r="AE583" s="150">
        <f t="shared" si="160"/>
        <v>3.71</v>
      </c>
      <c r="AF583" s="150">
        <f t="shared" si="161"/>
        <v>0.74</v>
      </c>
      <c r="AG583" s="150">
        <f t="shared" si="162"/>
        <v>13.63</v>
      </c>
      <c r="AH583" s="150">
        <f t="shared" si="163"/>
        <v>3.07</v>
      </c>
      <c r="AI583" s="150">
        <f t="shared" si="164"/>
        <v>1.5</v>
      </c>
      <c r="AJ583" s="150">
        <f t="shared" si="165"/>
        <v>3.63</v>
      </c>
      <c r="AK583" s="150">
        <f t="shared" si="166"/>
        <v>20.5</v>
      </c>
      <c r="AL583" s="150">
        <f t="shared" si="167"/>
        <v>8.7799999999999994</v>
      </c>
      <c r="AM583" s="150">
        <f t="shared" si="168"/>
        <v>0.02</v>
      </c>
      <c r="AN583" s="150">
        <f t="shared" si="169"/>
        <v>0.17</v>
      </c>
    </row>
    <row r="584" spans="1:40" ht="39" x14ac:dyDescent="0.3">
      <c r="A584" s="145">
        <v>903</v>
      </c>
      <c r="B584" s="146" t="s">
        <v>923</v>
      </c>
      <c r="C584" s="527" t="s">
        <v>3542</v>
      </c>
      <c r="D584" s="145" t="s">
        <v>3539</v>
      </c>
      <c r="E584" s="150" t="s">
        <v>925</v>
      </c>
      <c r="F584" s="150">
        <v>0.14193221411122742</v>
      </c>
      <c r="G584" s="150">
        <v>0.94248728913487267</v>
      </c>
      <c r="H584" s="150">
        <v>5.6995458687940381</v>
      </c>
      <c r="I584" s="150">
        <v>2.6149008240107614</v>
      </c>
      <c r="J584" s="150">
        <v>1.9416311816463161</v>
      </c>
      <c r="K584" s="150">
        <v>0.21840382601186936</v>
      </c>
      <c r="L584" s="150">
        <v>11.428172322183086</v>
      </c>
      <c r="M584" s="150">
        <v>3.7077985212296918</v>
      </c>
      <c r="N584" s="150">
        <v>0.73517039570399567</v>
      </c>
      <c r="O584" s="150">
        <v>13.628145611035212</v>
      </c>
      <c r="P584" s="150">
        <v>3.0664902046670321</v>
      </c>
      <c r="Q584" s="150">
        <v>1.5027890015172689</v>
      </c>
      <c r="R584" s="150">
        <v>3.6268458902636023</v>
      </c>
      <c r="S584" s="150">
        <v>20.496678689258129</v>
      </c>
      <c r="T584" s="150">
        <v>8.7768309004479441</v>
      </c>
      <c r="U584" s="150">
        <v>2.131661159755853E-2</v>
      </c>
      <c r="V584" s="150">
        <v>0.16857012662887924</v>
      </c>
      <c r="X584" s="150">
        <f t="shared" si="153"/>
        <v>0.14000000000000001</v>
      </c>
      <c r="Y584" s="150">
        <f t="shared" si="154"/>
        <v>0.94</v>
      </c>
      <c r="Z584" s="150">
        <f t="shared" si="155"/>
        <v>5.7</v>
      </c>
      <c r="AA584" s="150">
        <f t="shared" si="156"/>
        <v>2.61</v>
      </c>
      <c r="AB584" s="150">
        <f t="shared" si="157"/>
        <v>1.94</v>
      </c>
      <c r="AC584" s="150">
        <f t="shared" si="158"/>
        <v>0.22</v>
      </c>
      <c r="AD584" s="150">
        <f t="shared" si="159"/>
        <v>11.43</v>
      </c>
      <c r="AE584" s="150">
        <f t="shared" si="160"/>
        <v>3.71</v>
      </c>
      <c r="AF584" s="150">
        <f t="shared" si="161"/>
        <v>0.74</v>
      </c>
      <c r="AG584" s="150">
        <f t="shared" si="162"/>
        <v>13.63</v>
      </c>
      <c r="AH584" s="150">
        <f t="shared" si="163"/>
        <v>3.07</v>
      </c>
      <c r="AI584" s="150">
        <f t="shared" si="164"/>
        <v>1.5</v>
      </c>
      <c r="AJ584" s="150">
        <f t="shared" si="165"/>
        <v>3.63</v>
      </c>
      <c r="AK584" s="150">
        <f t="shared" si="166"/>
        <v>20.5</v>
      </c>
      <c r="AL584" s="150">
        <f t="shared" si="167"/>
        <v>8.7799999999999994</v>
      </c>
      <c r="AM584" s="150">
        <f t="shared" si="168"/>
        <v>0.02</v>
      </c>
      <c r="AN584" s="150">
        <f t="shared" si="169"/>
        <v>0.17</v>
      </c>
    </row>
    <row r="585" spans="1:40" ht="39" x14ac:dyDescent="0.3">
      <c r="A585" s="145">
        <v>904</v>
      </c>
      <c r="B585" s="146" t="s">
        <v>923</v>
      </c>
      <c r="C585" s="527" t="s">
        <v>3542</v>
      </c>
      <c r="D585" s="145" t="s">
        <v>3540</v>
      </c>
      <c r="E585" s="150" t="s">
        <v>925</v>
      </c>
      <c r="F585" s="150">
        <v>8.7973377914983594E-2</v>
      </c>
      <c r="G585" s="150">
        <v>0.16319949616197968</v>
      </c>
      <c r="H585" s="150">
        <v>5.6677561383141963</v>
      </c>
      <c r="I585" s="150">
        <v>1.2065215208271995</v>
      </c>
      <c r="J585" s="150">
        <v>1.8330108585927078</v>
      </c>
      <c r="K585" s="150">
        <v>7.6498335877690546E-2</v>
      </c>
      <c r="L585" s="150">
        <v>7.7605131320067775</v>
      </c>
      <c r="M585" s="150">
        <v>0.70763462298427293</v>
      </c>
      <c r="N585" s="150">
        <v>0.62122530182213687</v>
      </c>
      <c r="O585" s="150">
        <v>8.6205577716943491</v>
      </c>
      <c r="P585" s="150">
        <v>1.3419111294184844</v>
      </c>
      <c r="Q585" s="150">
        <v>7.0988616684836803E-2</v>
      </c>
      <c r="R585" s="150">
        <v>3.6154461045288242</v>
      </c>
      <c r="S585" s="150">
        <v>20.469325129809494</v>
      </c>
      <c r="T585" s="150">
        <v>6.8181958873695159</v>
      </c>
      <c r="U585" s="150">
        <v>3.9784070744135324E-3</v>
      </c>
      <c r="V585" s="150">
        <v>0.16857012662887924</v>
      </c>
      <c r="X585" s="150">
        <f t="shared" si="153"/>
        <v>0.09</v>
      </c>
      <c r="Y585" s="150">
        <f t="shared" si="154"/>
        <v>0.16</v>
      </c>
      <c r="Z585" s="150">
        <f t="shared" si="155"/>
        <v>5.67</v>
      </c>
      <c r="AA585" s="150">
        <f t="shared" si="156"/>
        <v>1.21</v>
      </c>
      <c r="AB585" s="150">
        <f t="shared" si="157"/>
        <v>1.83</v>
      </c>
      <c r="AC585" s="150">
        <f t="shared" si="158"/>
        <v>0.08</v>
      </c>
      <c r="AD585" s="150">
        <f t="shared" si="159"/>
        <v>7.76</v>
      </c>
      <c r="AE585" s="150">
        <f t="shared" si="160"/>
        <v>0.71</v>
      </c>
      <c r="AF585" s="150">
        <f t="shared" si="161"/>
        <v>0.62</v>
      </c>
      <c r="AG585" s="150">
        <f t="shared" si="162"/>
        <v>8.6199999999999992</v>
      </c>
      <c r="AH585" s="150">
        <f t="shared" si="163"/>
        <v>1.34</v>
      </c>
      <c r="AI585" s="150">
        <f t="shared" si="164"/>
        <v>7.0000000000000007E-2</v>
      </c>
      <c r="AJ585" s="150">
        <f t="shared" si="165"/>
        <v>3.62</v>
      </c>
      <c r="AK585" s="150">
        <f t="shared" si="166"/>
        <v>20.47</v>
      </c>
      <c r="AL585" s="150">
        <f t="shared" si="167"/>
        <v>6.82</v>
      </c>
      <c r="AM585" s="150">
        <f t="shared" si="168"/>
        <v>0.01</v>
      </c>
      <c r="AN585" s="150">
        <f t="shared" si="169"/>
        <v>0.17</v>
      </c>
    </row>
    <row r="586" spans="1:40" ht="39" x14ac:dyDescent="0.3">
      <c r="A586" s="145">
        <v>905</v>
      </c>
      <c r="B586" s="146" t="s">
        <v>923</v>
      </c>
      <c r="C586" s="527" t="s">
        <v>3542</v>
      </c>
      <c r="D586" s="145" t="s">
        <v>3541</v>
      </c>
      <c r="E586" s="150" t="s">
        <v>925</v>
      </c>
      <c r="F586" s="150">
        <v>0.1381091000515457</v>
      </c>
      <c r="G586" s="150">
        <v>0.86458922248957415</v>
      </c>
      <c r="H586" s="150">
        <v>5.6985097532134903</v>
      </c>
      <c r="I586" s="150">
        <v>1.4569146366443342</v>
      </c>
      <c r="J586" s="150">
        <v>1.8750381397544047</v>
      </c>
      <c r="K586" s="150">
        <v>0.14190549013417883</v>
      </c>
      <c r="L586" s="150">
        <v>8.6038295480219205</v>
      </c>
      <c r="M586" s="150">
        <v>3.3005453347811327</v>
      </c>
      <c r="N586" s="150">
        <v>0.69155048285916687</v>
      </c>
      <c r="O586" s="150">
        <v>10.339415688607122</v>
      </c>
      <c r="P586" s="150">
        <v>1.7980234087080655</v>
      </c>
      <c r="Q586" s="150">
        <v>1.4318003848324321</v>
      </c>
      <c r="R586" s="150">
        <v>3.6169258186460418</v>
      </c>
      <c r="S586" s="150">
        <v>20.472995788575282</v>
      </c>
      <c r="T586" s="150">
        <v>7.9630809419341668</v>
      </c>
      <c r="U586" s="150">
        <v>1.7616289918815663E-2</v>
      </c>
      <c r="V586" s="150">
        <v>0.16857012662887924</v>
      </c>
      <c r="X586" s="150">
        <f t="shared" si="153"/>
        <v>0.14000000000000001</v>
      </c>
      <c r="Y586" s="150">
        <f t="shared" si="154"/>
        <v>0.86</v>
      </c>
      <c r="Z586" s="150">
        <f t="shared" si="155"/>
        <v>5.7</v>
      </c>
      <c r="AA586" s="150">
        <f t="shared" si="156"/>
        <v>1.46</v>
      </c>
      <c r="AB586" s="150">
        <f t="shared" si="157"/>
        <v>1.88</v>
      </c>
      <c r="AC586" s="150">
        <f t="shared" si="158"/>
        <v>0.14000000000000001</v>
      </c>
      <c r="AD586" s="150">
        <f t="shared" si="159"/>
        <v>8.6</v>
      </c>
      <c r="AE586" s="150">
        <f t="shared" si="160"/>
        <v>3.3</v>
      </c>
      <c r="AF586" s="150">
        <f t="shared" si="161"/>
        <v>0.69</v>
      </c>
      <c r="AG586" s="150">
        <f t="shared" si="162"/>
        <v>10.34</v>
      </c>
      <c r="AH586" s="150">
        <f t="shared" si="163"/>
        <v>1.8</v>
      </c>
      <c r="AI586" s="150">
        <f t="shared" si="164"/>
        <v>1.43</v>
      </c>
      <c r="AJ586" s="150">
        <f t="shared" si="165"/>
        <v>3.62</v>
      </c>
      <c r="AK586" s="150">
        <f t="shared" si="166"/>
        <v>20.47</v>
      </c>
      <c r="AL586" s="150">
        <f t="shared" si="167"/>
        <v>7.96</v>
      </c>
      <c r="AM586" s="150">
        <f t="shared" si="168"/>
        <v>0.02</v>
      </c>
      <c r="AN586" s="150">
        <f t="shared" si="169"/>
        <v>0.17</v>
      </c>
    </row>
    <row r="587" spans="1:40" ht="26" x14ac:dyDescent="0.3">
      <c r="A587" s="165">
        <v>906</v>
      </c>
      <c r="B587" s="166" t="s">
        <v>923</v>
      </c>
      <c r="C587" s="531" t="s">
        <v>3542</v>
      </c>
      <c r="D587" s="165" t="s">
        <v>2374</v>
      </c>
      <c r="E587" s="170" t="s">
        <v>925</v>
      </c>
      <c r="F587" s="170">
        <v>8.4150263855301874E-2</v>
      </c>
      <c r="G587" s="170">
        <v>8.5301429516681196E-2</v>
      </c>
      <c r="H587" s="170">
        <v>5.6667200227336485</v>
      </c>
      <c r="I587" s="170">
        <v>4.8535333460772018E-2</v>
      </c>
      <c r="J587" s="170">
        <v>1.7664178167007965</v>
      </c>
      <c r="K587" s="170">
        <v>0</v>
      </c>
      <c r="L587" s="170">
        <v>4.9361703578456124</v>
      </c>
      <c r="M587" s="170">
        <v>0.30038143653571409</v>
      </c>
      <c r="N587" s="170">
        <v>0.57760538897730807</v>
      </c>
      <c r="O587" s="170">
        <v>5.3318278492662596</v>
      </c>
      <c r="P587" s="170">
        <v>7.3444333459517883E-2</v>
      </c>
      <c r="Q587" s="170">
        <v>0</v>
      </c>
      <c r="R587" s="170">
        <v>3.6055260329112637</v>
      </c>
      <c r="S587" s="170">
        <v>20.445642229126648</v>
      </c>
      <c r="T587" s="170">
        <v>6.0044459288557386</v>
      </c>
      <c r="U587" s="170">
        <v>2.7808539567066238E-4</v>
      </c>
      <c r="V587" s="170">
        <v>0.16857012662887924</v>
      </c>
      <c r="X587" s="170">
        <f t="shared" si="153"/>
        <v>0.08</v>
      </c>
      <c r="Y587" s="170">
        <f t="shared" si="154"/>
        <v>0.09</v>
      </c>
      <c r="Z587" s="170">
        <f t="shared" si="155"/>
        <v>5.67</v>
      </c>
      <c r="AA587" s="170">
        <f t="shared" si="156"/>
        <v>0.05</v>
      </c>
      <c r="AB587" s="170">
        <f t="shared" si="157"/>
        <v>1.77</v>
      </c>
      <c r="AC587" s="170" t="str">
        <f t="shared" si="158"/>
        <v>NC</v>
      </c>
      <c r="AD587" s="170">
        <f t="shared" si="159"/>
        <v>4.9400000000000004</v>
      </c>
      <c r="AE587" s="170">
        <f t="shared" si="160"/>
        <v>0.3</v>
      </c>
      <c r="AF587" s="170">
        <f t="shared" si="161"/>
        <v>0.57999999999999996</v>
      </c>
      <c r="AG587" s="170">
        <f t="shared" si="162"/>
        <v>5.33</v>
      </c>
      <c r="AH587" s="170">
        <f t="shared" si="163"/>
        <v>7.0000000000000007E-2</v>
      </c>
      <c r="AI587" s="170" t="str">
        <f t="shared" si="164"/>
        <v>NC</v>
      </c>
      <c r="AJ587" s="170">
        <f t="shared" si="165"/>
        <v>3.61</v>
      </c>
      <c r="AK587" s="170">
        <f t="shared" si="166"/>
        <v>20.45</v>
      </c>
      <c r="AL587" s="170">
        <f t="shared" si="167"/>
        <v>6</v>
      </c>
      <c r="AM587" s="170">
        <f t="shared" si="168"/>
        <v>0.01</v>
      </c>
      <c r="AN587" s="170">
        <f t="shared" si="169"/>
        <v>0.17</v>
      </c>
    </row>
    <row r="588" spans="1:40" x14ac:dyDescent="0.3">
      <c r="A588" s="165">
        <v>907</v>
      </c>
      <c r="B588" s="166" t="s">
        <v>923</v>
      </c>
      <c r="C588" s="166" t="s">
        <v>275</v>
      </c>
      <c r="D588" s="165" t="s">
        <v>1433</v>
      </c>
      <c r="E588" s="170" t="s">
        <v>926</v>
      </c>
      <c r="F588" s="170">
        <v>2.0851264081504116E-3</v>
      </c>
      <c r="G588" s="170">
        <v>4.2485605548345788E-2</v>
      </c>
      <c r="H588" s="170">
        <v>5.6509743763071528E-4</v>
      </c>
      <c r="I588" s="170">
        <v>0.63156566658964952</v>
      </c>
      <c r="J588" s="170">
        <v>3.6319845047848499E-2</v>
      </c>
      <c r="K588" s="170">
        <v>4.1722192387692425E-2</v>
      </c>
      <c r="L588" s="170">
        <v>1.5403965490274993</v>
      </c>
      <c r="M588" s="170">
        <v>0.22211588788904396</v>
      </c>
      <c r="N588" s="170">
        <v>2.3790300465569621E-2</v>
      </c>
      <c r="O588" s="170">
        <v>1.7936732996922802</v>
      </c>
      <c r="P588" s="170">
        <v>0.69182179051602033</v>
      </c>
      <c r="Q588" s="170">
        <v>3.871719153990999E-2</v>
      </c>
      <c r="R588" s="170">
        <v>5.4104070602174863E-3</v>
      </c>
      <c r="S588" s="170">
        <v>1.2916654032424894E-2</v>
      </c>
      <c r="T588" s="170">
        <v>0.44381922737341395</v>
      </c>
      <c r="U588" s="170">
        <v>2.0181554435863614E-3</v>
      </c>
      <c r="V588" s="170">
        <v>0</v>
      </c>
      <c r="X588" s="170">
        <f t="shared" si="153"/>
        <v>0.01</v>
      </c>
      <c r="Y588" s="170">
        <f t="shared" si="154"/>
        <v>0.04</v>
      </c>
      <c r="Z588" s="170">
        <f t="shared" si="155"/>
        <v>0.01</v>
      </c>
      <c r="AA588" s="170">
        <f t="shared" si="156"/>
        <v>0.63</v>
      </c>
      <c r="AB588" s="170">
        <f t="shared" si="157"/>
        <v>0.04</v>
      </c>
      <c r="AC588" s="170">
        <f t="shared" si="158"/>
        <v>0.04</v>
      </c>
      <c r="AD588" s="170">
        <f t="shared" si="159"/>
        <v>1.54</v>
      </c>
      <c r="AE588" s="170">
        <f t="shared" si="160"/>
        <v>0.22</v>
      </c>
      <c r="AF588" s="170">
        <f t="shared" si="161"/>
        <v>0.02</v>
      </c>
      <c r="AG588" s="170">
        <f t="shared" si="162"/>
        <v>1.79</v>
      </c>
      <c r="AH588" s="170">
        <f t="shared" si="163"/>
        <v>0.69</v>
      </c>
      <c r="AI588" s="170">
        <f t="shared" si="164"/>
        <v>0.04</v>
      </c>
      <c r="AJ588" s="170">
        <f t="shared" si="165"/>
        <v>0.01</v>
      </c>
      <c r="AK588" s="170">
        <f t="shared" si="166"/>
        <v>0.01</v>
      </c>
      <c r="AL588" s="170">
        <f t="shared" si="167"/>
        <v>0.44</v>
      </c>
      <c r="AM588" s="170">
        <f t="shared" si="168"/>
        <v>0.01</v>
      </c>
      <c r="AN588" s="170" t="str">
        <f t="shared" si="169"/>
        <v>NC</v>
      </c>
    </row>
    <row r="589" spans="1:40" x14ac:dyDescent="0.3">
      <c r="A589" s="165">
        <v>908</v>
      </c>
      <c r="B589" s="166" t="s">
        <v>923</v>
      </c>
      <c r="C589" s="166" t="s">
        <v>275</v>
      </c>
      <c r="D589" s="165" t="s">
        <v>1434</v>
      </c>
      <c r="E589" s="170" t="s">
        <v>926</v>
      </c>
      <c r="F589" s="170">
        <v>2.9429149261431371E-2</v>
      </c>
      <c r="G589" s="170">
        <v>0.42502356228741578</v>
      </c>
      <c r="H589" s="170">
        <v>1.7338119003705778E-2</v>
      </c>
      <c r="I589" s="170">
        <v>0.76813007195631466</v>
      </c>
      <c r="J589" s="170">
        <v>5.9241524193437915E-2</v>
      </c>
      <c r="K589" s="170">
        <v>7.7395254319181137E-2</v>
      </c>
      <c r="L589" s="170">
        <v>2.0003413223221584</v>
      </c>
      <c r="M589" s="170">
        <v>1.6362893901030513</v>
      </c>
      <c r="N589" s="170">
        <v>6.214565420316577E-2</v>
      </c>
      <c r="O589" s="170">
        <v>2.7311384075765068</v>
      </c>
      <c r="P589" s="170">
        <v>0.94058542764055786</v>
      </c>
      <c r="Q589" s="170">
        <v>0.78090392988760848</v>
      </c>
      <c r="R589" s="170">
        <v>6.2174431397479402E-3</v>
      </c>
      <c r="S589" s="170">
        <v>1.4918631323285065E-2</v>
      </c>
      <c r="T589" s="170">
        <v>1.0682395361329746</v>
      </c>
      <c r="U589" s="170">
        <v>9.4562567469232816E-3</v>
      </c>
      <c r="V589" s="170">
        <v>0</v>
      </c>
      <c r="X589" s="170">
        <f t="shared" si="153"/>
        <v>0.03</v>
      </c>
      <c r="Y589" s="170">
        <f t="shared" si="154"/>
        <v>0.43</v>
      </c>
      <c r="Z589" s="170">
        <f t="shared" si="155"/>
        <v>0.02</v>
      </c>
      <c r="AA589" s="170">
        <f t="shared" si="156"/>
        <v>0.77</v>
      </c>
      <c r="AB589" s="170">
        <f t="shared" si="157"/>
        <v>0.06</v>
      </c>
      <c r="AC589" s="170">
        <f t="shared" si="158"/>
        <v>0.08</v>
      </c>
      <c r="AD589" s="170">
        <f t="shared" si="159"/>
        <v>2</v>
      </c>
      <c r="AE589" s="170">
        <f t="shared" si="160"/>
        <v>1.64</v>
      </c>
      <c r="AF589" s="170">
        <f t="shared" si="161"/>
        <v>0.06</v>
      </c>
      <c r="AG589" s="170">
        <f t="shared" si="162"/>
        <v>2.73</v>
      </c>
      <c r="AH589" s="170">
        <f t="shared" si="163"/>
        <v>0.94</v>
      </c>
      <c r="AI589" s="170">
        <f t="shared" si="164"/>
        <v>0.78</v>
      </c>
      <c r="AJ589" s="170">
        <f t="shared" si="165"/>
        <v>0.01</v>
      </c>
      <c r="AK589" s="170">
        <f t="shared" si="166"/>
        <v>0.01</v>
      </c>
      <c r="AL589" s="170">
        <f t="shared" si="167"/>
        <v>1.07</v>
      </c>
      <c r="AM589" s="170">
        <f t="shared" si="168"/>
        <v>0.01</v>
      </c>
      <c r="AN589" s="170" t="str">
        <f t="shared" si="169"/>
        <v>NC</v>
      </c>
    </row>
    <row r="590" spans="1:40" ht="26" x14ac:dyDescent="0.3">
      <c r="A590" s="138">
        <v>909</v>
      </c>
      <c r="B590" s="138" t="s">
        <v>923</v>
      </c>
      <c r="C590" s="172" t="s">
        <v>108</v>
      </c>
      <c r="D590" s="138" t="s">
        <v>293</v>
      </c>
      <c r="E590" s="244" t="s">
        <v>275</v>
      </c>
      <c r="F590" s="244" t="s">
        <v>275</v>
      </c>
      <c r="G590" s="244" t="s">
        <v>275</v>
      </c>
      <c r="H590" s="244" t="s">
        <v>275</v>
      </c>
      <c r="I590" s="244" t="s">
        <v>275</v>
      </c>
      <c r="J590" s="244" t="s">
        <v>275</v>
      </c>
      <c r="K590" s="244" t="s">
        <v>275</v>
      </c>
      <c r="L590" s="244" t="s">
        <v>275</v>
      </c>
      <c r="M590" s="244" t="s">
        <v>275</v>
      </c>
      <c r="N590" s="244" t="s">
        <v>275</v>
      </c>
      <c r="O590" s="244" t="s">
        <v>275</v>
      </c>
      <c r="P590" s="244" t="s">
        <v>275</v>
      </c>
      <c r="Q590" s="244" t="s">
        <v>275</v>
      </c>
      <c r="R590" s="244" t="s">
        <v>275</v>
      </c>
      <c r="S590" s="244" t="s">
        <v>275</v>
      </c>
      <c r="T590" s="244" t="s">
        <v>275</v>
      </c>
      <c r="U590" s="244" t="s">
        <v>275</v>
      </c>
      <c r="V590" s="244" t="s">
        <v>275</v>
      </c>
      <c r="X590" s="244" t="str">
        <f t="shared" si="153"/>
        <v>-</v>
      </c>
      <c r="Y590" s="244" t="str">
        <f t="shared" si="154"/>
        <v>-</v>
      </c>
      <c r="Z590" s="244" t="str">
        <f t="shared" si="155"/>
        <v>-</v>
      </c>
      <c r="AA590" s="244" t="str">
        <f t="shared" si="156"/>
        <v>-</v>
      </c>
      <c r="AB590" s="244" t="str">
        <f t="shared" si="157"/>
        <v>-</v>
      </c>
      <c r="AC590" s="244" t="str">
        <f t="shared" si="158"/>
        <v>-</v>
      </c>
      <c r="AD590" s="244" t="str">
        <f t="shared" si="159"/>
        <v>-</v>
      </c>
      <c r="AE590" s="244" t="str">
        <f t="shared" si="160"/>
        <v>-</v>
      </c>
      <c r="AF590" s="244" t="str">
        <f t="shared" si="161"/>
        <v>-</v>
      </c>
      <c r="AG590" s="244" t="str">
        <f t="shared" si="162"/>
        <v>-</v>
      </c>
      <c r="AH590" s="244" t="str">
        <f t="shared" si="163"/>
        <v>-</v>
      </c>
      <c r="AI590" s="244" t="str">
        <f t="shared" si="164"/>
        <v>-</v>
      </c>
      <c r="AJ590" s="244" t="str">
        <f t="shared" si="165"/>
        <v>-</v>
      </c>
      <c r="AK590" s="244" t="str">
        <f t="shared" si="166"/>
        <v>-</v>
      </c>
      <c r="AL590" s="244" t="str">
        <f t="shared" si="167"/>
        <v>-</v>
      </c>
      <c r="AM590" s="244" t="str">
        <f t="shared" si="168"/>
        <v>-</v>
      </c>
      <c r="AN590" s="244" t="str">
        <f t="shared" si="169"/>
        <v>-</v>
      </c>
    </row>
    <row r="591" spans="1:40" ht="26" x14ac:dyDescent="0.3">
      <c r="A591" s="145">
        <v>912</v>
      </c>
      <c r="B591" s="146" t="s">
        <v>923</v>
      </c>
      <c r="C591" s="146" t="s">
        <v>479</v>
      </c>
      <c r="D591" s="245" t="s">
        <v>2161</v>
      </c>
      <c r="E591" s="150" t="s">
        <v>925</v>
      </c>
      <c r="F591" s="150">
        <v>99.682210228824488</v>
      </c>
      <c r="G591" s="150">
        <v>86.273783013321406</v>
      </c>
      <c r="H591" s="150">
        <v>31.379245805719734</v>
      </c>
      <c r="I591" s="150">
        <v>80.359173756135149</v>
      </c>
      <c r="J591" s="150">
        <v>84.175053996025696</v>
      </c>
      <c r="K591" s="150">
        <v>99.102236296058905</v>
      </c>
      <c r="L591" s="150">
        <v>92.243974343614724</v>
      </c>
      <c r="M591" s="150">
        <v>95.722261106181421</v>
      </c>
      <c r="N591" s="150">
        <v>28.465131290680809</v>
      </c>
      <c r="O591" s="150">
        <v>77.391659465547747</v>
      </c>
      <c r="P591" s="150">
        <v>117.73198628484461</v>
      </c>
      <c r="Q591" s="150">
        <v>103.90427582715181</v>
      </c>
      <c r="R591" s="150">
        <v>33.752083105231499</v>
      </c>
      <c r="S591" s="150">
        <v>106.28885693338981</v>
      </c>
      <c r="T591" s="150">
        <v>78.092088715763282</v>
      </c>
      <c r="U591" s="150">
        <v>29.089348308816341</v>
      </c>
      <c r="V591" s="150">
        <v>45.701545367260003</v>
      </c>
      <c r="X591" s="150">
        <f t="shared" si="153"/>
        <v>99.68</v>
      </c>
      <c r="Y591" s="150">
        <f t="shared" si="154"/>
        <v>86.27</v>
      </c>
      <c r="Z591" s="150">
        <f t="shared" si="155"/>
        <v>31.38</v>
      </c>
      <c r="AA591" s="150">
        <f t="shared" si="156"/>
        <v>80.36</v>
      </c>
      <c r="AB591" s="150">
        <f t="shared" si="157"/>
        <v>84.18</v>
      </c>
      <c r="AC591" s="150">
        <f t="shared" si="158"/>
        <v>99.1</v>
      </c>
      <c r="AD591" s="150">
        <f t="shared" si="159"/>
        <v>92.24</v>
      </c>
      <c r="AE591" s="150">
        <f t="shared" si="160"/>
        <v>95.72</v>
      </c>
      <c r="AF591" s="150">
        <f t="shared" si="161"/>
        <v>28.47</v>
      </c>
      <c r="AG591" s="150">
        <f t="shared" si="162"/>
        <v>77.39</v>
      </c>
      <c r="AH591" s="150">
        <f t="shared" si="163"/>
        <v>117.73</v>
      </c>
      <c r="AI591" s="150">
        <f t="shared" si="164"/>
        <v>103.9</v>
      </c>
      <c r="AJ591" s="150">
        <f t="shared" si="165"/>
        <v>33.75</v>
      </c>
      <c r="AK591" s="150">
        <f t="shared" si="166"/>
        <v>106.29</v>
      </c>
      <c r="AL591" s="150">
        <f t="shared" si="167"/>
        <v>78.09</v>
      </c>
      <c r="AM591" s="150">
        <f t="shared" si="168"/>
        <v>29.09</v>
      </c>
      <c r="AN591" s="150">
        <f t="shared" si="169"/>
        <v>45.7</v>
      </c>
    </row>
    <row r="592" spans="1:40" ht="26" x14ac:dyDescent="0.3">
      <c r="A592" s="261">
        <v>913</v>
      </c>
      <c r="B592" s="262" t="s">
        <v>923</v>
      </c>
      <c r="C592" s="262" t="s">
        <v>479</v>
      </c>
      <c r="D592" s="263" t="s">
        <v>1007</v>
      </c>
      <c r="E592" s="265" t="s">
        <v>925</v>
      </c>
      <c r="F592" s="265">
        <v>38.16105574755354</v>
      </c>
      <c r="G592" s="265">
        <v>0</v>
      </c>
      <c r="H592" s="265">
        <v>12.58013899433517</v>
      </c>
      <c r="I592" s="265">
        <v>0.3432371311863146</v>
      </c>
      <c r="J592" s="265">
        <v>17.786713088849275</v>
      </c>
      <c r="K592" s="265">
        <v>42.77862149420492</v>
      </c>
      <c r="L592" s="265">
        <v>0</v>
      </c>
      <c r="M592" s="265">
        <v>0</v>
      </c>
      <c r="N592" s="760">
        <v>4.2658903034186579</v>
      </c>
      <c r="O592" s="265">
        <v>5.4847629452978305E-6</v>
      </c>
      <c r="P592" s="265">
        <v>0</v>
      </c>
      <c r="Q592" s="265">
        <v>3.2384254708277949</v>
      </c>
      <c r="R592" s="265">
        <v>5.6203027452614247</v>
      </c>
      <c r="S592" s="265">
        <v>50.908515897224703</v>
      </c>
      <c r="T592" s="265">
        <v>0</v>
      </c>
      <c r="U592" s="265">
        <v>11.044980633827199</v>
      </c>
      <c r="V592" s="265">
        <v>9.658500652155784E-2</v>
      </c>
      <c r="X592" s="265">
        <f t="shared" si="153"/>
        <v>38.159999999999997</v>
      </c>
      <c r="Y592" s="265" t="str">
        <f t="shared" si="154"/>
        <v>NC</v>
      </c>
      <c r="Z592" s="265">
        <f t="shared" si="155"/>
        <v>12.58</v>
      </c>
      <c r="AA592" s="265">
        <f t="shared" si="156"/>
        <v>0.34</v>
      </c>
      <c r="AB592" s="265">
        <f t="shared" si="157"/>
        <v>17.79</v>
      </c>
      <c r="AC592" s="265">
        <f t="shared" si="158"/>
        <v>42.78</v>
      </c>
      <c r="AD592" s="265" t="str">
        <f t="shared" si="159"/>
        <v>NC</v>
      </c>
      <c r="AE592" s="265" t="str">
        <f t="shared" si="160"/>
        <v>NC</v>
      </c>
      <c r="AF592" s="760">
        <f t="shared" si="161"/>
        <v>4.2699999999999996</v>
      </c>
      <c r="AG592" s="265">
        <f t="shared" si="162"/>
        <v>0.01</v>
      </c>
      <c r="AH592" s="265" t="str">
        <f t="shared" si="163"/>
        <v>NC</v>
      </c>
      <c r="AI592" s="265">
        <f t="shared" si="164"/>
        <v>3.24</v>
      </c>
      <c r="AJ592" s="265">
        <f t="shared" si="165"/>
        <v>5.62</v>
      </c>
      <c r="AK592" s="265">
        <f t="shared" si="166"/>
        <v>50.91</v>
      </c>
      <c r="AL592" s="265" t="str">
        <f t="shared" si="167"/>
        <v>NC</v>
      </c>
      <c r="AM592" s="265">
        <f t="shared" si="168"/>
        <v>11.04</v>
      </c>
      <c r="AN592" s="265">
        <f t="shared" si="169"/>
        <v>0.1</v>
      </c>
    </row>
    <row r="593" spans="1:40" x14ac:dyDescent="0.3">
      <c r="A593" s="261">
        <v>914</v>
      </c>
      <c r="B593" s="262" t="s">
        <v>923</v>
      </c>
      <c r="C593" s="262" t="s">
        <v>275</v>
      </c>
      <c r="D593" s="263" t="s">
        <v>2188</v>
      </c>
      <c r="E593" s="265" t="s">
        <v>926</v>
      </c>
      <c r="F593" s="265">
        <v>0</v>
      </c>
      <c r="G593" s="265">
        <v>0</v>
      </c>
      <c r="H593" s="265">
        <v>0</v>
      </c>
      <c r="I593" s="265">
        <v>0</v>
      </c>
      <c r="J593" s="265">
        <v>3.1002861679919701E-6</v>
      </c>
      <c r="K593" s="265">
        <v>0</v>
      </c>
      <c r="L593" s="265">
        <v>0</v>
      </c>
      <c r="M593" s="265">
        <v>0</v>
      </c>
      <c r="N593" s="760">
        <v>7.5353840890541021E-2</v>
      </c>
      <c r="O593" s="265">
        <v>0</v>
      </c>
      <c r="P593" s="265">
        <v>0</v>
      </c>
      <c r="Q593" s="265">
        <v>0</v>
      </c>
      <c r="R593" s="265">
        <v>0</v>
      </c>
      <c r="S593" s="265">
        <v>0</v>
      </c>
      <c r="T593" s="265">
        <v>0</v>
      </c>
      <c r="U593" s="265">
        <v>0</v>
      </c>
      <c r="V593" s="265">
        <v>0</v>
      </c>
      <c r="X593" s="265" t="str">
        <f t="shared" si="153"/>
        <v>NC</v>
      </c>
      <c r="Y593" s="265" t="str">
        <f t="shared" si="154"/>
        <v>NC</v>
      </c>
      <c r="Z593" s="265" t="str">
        <f t="shared" si="155"/>
        <v>NC</v>
      </c>
      <c r="AA593" s="265" t="str">
        <f t="shared" si="156"/>
        <v>NC</v>
      </c>
      <c r="AB593" s="265">
        <f t="shared" si="157"/>
        <v>0.01</v>
      </c>
      <c r="AC593" s="265" t="str">
        <f t="shared" si="158"/>
        <v>NC</v>
      </c>
      <c r="AD593" s="265" t="str">
        <f t="shared" si="159"/>
        <v>NC</v>
      </c>
      <c r="AE593" s="265" t="str">
        <f t="shared" si="160"/>
        <v>NC</v>
      </c>
      <c r="AF593" s="760">
        <f t="shared" si="161"/>
        <v>0.08</v>
      </c>
      <c r="AG593" s="265" t="str">
        <f t="shared" si="162"/>
        <v>NC</v>
      </c>
      <c r="AH593" s="265" t="str">
        <f t="shared" si="163"/>
        <v>NC</v>
      </c>
      <c r="AI593" s="265" t="str">
        <f t="shared" si="164"/>
        <v>NC</v>
      </c>
      <c r="AJ593" s="265" t="str">
        <f t="shared" si="165"/>
        <v>NC</v>
      </c>
      <c r="AK593" s="265" t="str">
        <f t="shared" si="166"/>
        <v>NC</v>
      </c>
      <c r="AL593" s="265" t="str">
        <f t="shared" si="167"/>
        <v>NC</v>
      </c>
      <c r="AM593" s="265" t="str">
        <f t="shared" si="168"/>
        <v>NC</v>
      </c>
      <c r="AN593" s="265" t="str">
        <f t="shared" si="169"/>
        <v>NC</v>
      </c>
    </row>
    <row r="594" spans="1:40" ht="39" x14ac:dyDescent="0.3">
      <c r="A594" s="145">
        <v>915</v>
      </c>
      <c r="B594" s="146" t="s">
        <v>923</v>
      </c>
      <c r="C594" s="146" t="s">
        <v>275</v>
      </c>
      <c r="D594" s="245" t="s">
        <v>2928</v>
      </c>
      <c r="E594" s="150" t="s">
        <v>926</v>
      </c>
      <c r="F594" s="150">
        <v>61.521154481270941</v>
      </c>
      <c r="G594" s="150">
        <v>86.273783013321406</v>
      </c>
      <c r="H594" s="150">
        <v>18.799106811384565</v>
      </c>
      <c r="I594" s="150">
        <v>80.015936624948836</v>
      </c>
      <c r="J594" s="150">
        <v>66.388337806890249</v>
      </c>
      <c r="K594" s="150">
        <v>56.323614801853985</v>
      </c>
      <c r="L594" s="150">
        <v>92.243974343614724</v>
      </c>
      <c r="M594" s="150">
        <v>95.722261106181421</v>
      </c>
      <c r="N594" s="150">
        <v>24.123887146371608</v>
      </c>
      <c r="O594" s="150">
        <v>77.391653980784795</v>
      </c>
      <c r="P594" s="150">
        <v>117.73198628484461</v>
      </c>
      <c r="Q594" s="150">
        <v>100.66585035632401</v>
      </c>
      <c r="R594" s="150">
        <v>28.131780359970076</v>
      </c>
      <c r="S594" s="150">
        <v>55.380341036165113</v>
      </c>
      <c r="T594" s="150">
        <v>78.092088715763282</v>
      </c>
      <c r="U594" s="150">
        <v>18.04436767498914</v>
      </c>
      <c r="V594" s="150">
        <v>45.604960360738446</v>
      </c>
      <c r="X594" s="150">
        <f t="shared" si="153"/>
        <v>61.52</v>
      </c>
      <c r="Y594" s="150">
        <f t="shared" si="154"/>
        <v>86.27</v>
      </c>
      <c r="Z594" s="150">
        <f t="shared" si="155"/>
        <v>18.8</v>
      </c>
      <c r="AA594" s="150">
        <f t="shared" si="156"/>
        <v>80.02</v>
      </c>
      <c r="AB594" s="150">
        <f t="shared" si="157"/>
        <v>66.39</v>
      </c>
      <c r="AC594" s="150">
        <f t="shared" si="158"/>
        <v>56.32</v>
      </c>
      <c r="AD594" s="150">
        <f t="shared" si="159"/>
        <v>92.24</v>
      </c>
      <c r="AE594" s="150">
        <f t="shared" si="160"/>
        <v>95.72</v>
      </c>
      <c r="AF594" s="150">
        <f t="shared" si="161"/>
        <v>24.12</v>
      </c>
      <c r="AG594" s="150">
        <f t="shared" si="162"/>
        <v>77.39</v>
      </c>
      <c r="AH594" s="150">
        <f t="shared" si="163"/>
        <v>117.73</v>
      </c>
      <c r="AI594" s="150">
        <f t="shared" si="164"/>
        <v>100.67</v>
      </c>
      <c r="AJ594" s="150">
        <f t="shared" si="165"/>
        <v>28.13</v>
      </c>
      <c r="AK594" s="150">
        <f t="shared" si="166"/>
        <v>55.38</v>
      </c>
      <c r="AL594" s="150">
        <f t="shared" si="167"/>
        <v>78.09</v>
      </c>
      <c r="AM594" s="150">
        <f t="shared" si="168"/>
        <v>18.04</v>
      </c>
      <c r="AN594" s="150">
        <f t="shared" si="169"/>
        <v>45.6</v>
      </c>
    </row>
    <row r="595" spans="1:40" ht="39" x14ac:dyDescent="0.3">
      <c r="A595" s="145">
        <v>922</v>
      </c>
      <c r="B595" s="146" t="s">
        <v>923</v>
      </c>
      <c r="C595" s="146" t="s">
        <v>275</v>
      </c>
      <c r="D595" s="245" t="s">
        <v>2189</v>
      </c>
      <c r="E595" s="150" t="s">
        <v>925</v>
      </c>
      <c r="F595" s="150">
        <v>1.2974523544765955</v>
      </c>
      <c r="G595" s="150">
        <v>2.7232038978144439</v>
      </c>
      <c r="H595" s="150">
        <v>0.91506953234913002</v>
      </c>
      <c r="I595" s="150">
        <v>3.2649281403011829</v>
      </c>
      <c r="J595" s="150">
        <v>0.70639853367810623</v>
      </c>
      <c r="K595" s="150">
        <v>0.90208882198962259</v>
      </c>
      <c r="L595" s="150">
        <v>4.865784000831983</v>
      </c>
      <c r="M595" s="150">
        <v>2.5017195588450143</v>
      </c>
      <c r="N595" s="150">
        <v>0.89091881690840236</v>
      </c>
      <c r="O595" s="150">
        <v>40.031121429650717</v>
      </c>
      <c r="P595" s="150">
        <v>1.049802449413374</v>
      </c>
      <c r="Q595" s="150">
        <v>2.8305301352324013</v>
      </c>
      <c r="R595" s="150">
        <v>0.48732891044883581</v>
      </c>
      <c r="S595" s="150">
        <v>0.63312178819698051</v>
      </c>
      <c r="T595" s="150">
        <v>4.5222612981685018</v>
      </c>
      <c r="U595" s="150">
        <v>0.39864625973885565</v>
      </c>
      <c r="V595" s="150">
        <v>5.8716332223344754</v>
      </c>
      <c r="X595" s="150">
        <f t="shared" si="153"/>
        <v>1.3</v>
      </c>
      <c r="Y595" s="150">
        <f t="shared" si="154"/>
        <v>2.72</v>
      </c>
      <c r="Z595" s="150">
        <f t="shared" si="155"/>
        <v>0.92</v>
      </c>
      <c r="AA595" s="150">
        <f t="shared" si="156"/>
        <v>3.26</v>
      </c>
      <c r="AB595" s="150">
        <f t="shared" si="157"/>
        <v>0.71</v>
      </c>
      <c r="AC595" s="150">
        <f t="shared" si="158"/>
        <v>0.9</v>
      </c>
      <c r="AD595" s="150">
        <f t="shared" si="159"/>
        <v>4.87</v>
      </c>
      <c r="AE595" s="150">
        <f t="shared" si="160"/>
        <v>2.5</v>
      </c>
      <c r="AF595" s="150">
        <f t="shared" si="161"/>
        <v>0.89</v>
      </c>
      <c r="AG595" s="150">
        <f t="shared" si="162"/>
        <v>40.03</v>
      </c>
      <c r="AH595" s="150">
        <f t="shared" si="163"/>
        <v>1.05</v>
      </c>
      <c r="AI595" s="150">
        <f t="shared" si="164"/>
        <v>2.83</v>
      </c>
      <c r="AJ595" s="150">
        <f t="shared" si="165"/>
        <v>0.49</v>
      </c>
      <c r="AK595" s="150">
        <f t="shared" si="166"/>
        <v>0.63</v>
      </c>
      <c r="AL595" s="150">
        <f t="shared" si="167"/>
        <v>4.5199999999999996</v>
      </c>
      <c r="AM595" s="150">
        <f t="shared" si="168"/>
        <v>0.4</v>
      </c>
      <c r="AN595" s="150">
        <f t="shared" si="169"/>
        <v>5.87</v>
      </c>
    </row>
    <row r="596" spans="1:40" x14ac:dyDescent="0.3">
      <c r="A596" s="138">
        <v>931</v>
      </c>
      <c r="B596" s="138" t="s">
        <v>923</v>
      </c>
      <c r="C596" s="172" t="s">
        <v>294</v>
      </c>
      <c r="D596" s="138" t="s">
        <v>295</v>
      </c>
      <c r="E596" s="244" t="s">
        <v>275</v>
      </c>
      <c r="F596" s="244" t="s">
        <v>275</v>
      </c>
      <c r="G596" s="244" t="s">
        <v>275</v>
      </c>
      <c r="H596" s="244" t="s">
        <v>275</v>
      </c>
      <c r="I596" s="244" t="s">
        <v>275</v>
      </c>
      <c r="J596" s="244" t="s">
        <v>275</v>
      </c>
      <c r="K596" s="244" t="s">
        <v>275</v>
      </c>
      <c r="L596" s="244" t="s">
        <v>275</v>
      </c>
      <c r="M596" s="244" t="s">
        <v>275</v>
      </c>
      <c r="N596" s="244" t="s">
        <v>275</v>
      </c>
      <c r="O596" s="244" t="s">
        <v>275</v>
      </c>
      <c r="P596" s="244" t="s">
        <v>275</v>
      </c>
      <c r="Q596" s="244" t="s">
        <v>275</v>
      </c>
      <c r="R596" s="244" t="s">
        <v>275</v>
      </c>
      <c r="S596" s="244" t="s">
        <v>275</v>
      </c>
      <c r="T596" s="244" t="s">
        <v>275</v>
      </c>
      <c r="U596" s="244" t="s">
        <v>275</v>
      </c>
      <c r="V596" s="244" t="s">
        <v>275</v>
      </c>
      <c r="X596" s="244" t="str">
        <f t="shared" si="153"/>
        <v>-</v>
      </c>
      <c r="Y596" s="244" t="str">
        <f t="shared" si="154"/>
        <v>-</v>
      </c>
      <c r="Z596" s="244" t="str">
        <f t="shared" si="155"/>
        <v>-</v>
      </c>
      <c r="AA596" s="244" t="str">
        <f t="shared" si="156"/>
        <v>-</v>
      </c>
      <c r="AB596" s="244" t="str">
        <f t="shared" si="157"/>
        <v>-</v>
      </c>
      <c r="AC596" s="244" t="str">
        <f t="shared" si="158"/>
        <v>-</v>
      </c>
      <c r="AD596" s="244" t="str">
        <f t="shared" si="159"/>
        <v>-</v>
      </c>
      <c r="AE596" s="244" t="str">
        <f t="shared" si="160"/>
        <v>-</v>
      </c>
      <c r="AF596" s="244" t="str">
        <f t="shared" si="161"/>
        <v>-</v>
      </c>
      <c r="AG596" s="244" t="str">
        <f t="shared" si="162"/>
        <v>-</v>
      </c>
      <c r="AH596" s="244" t="str">
        <f t="shared" si="163"/>
        <v>-</v>
      </c>
      <c r="AI596" s="244" t="str">
        <f t="shared" si="164"/>
        <v>-</v>
      </c>
      <c r="AJ596" s="244" t="str">
        <f t="shared" si="165"/>
        <v>-</v>
      </c>
      <c r="AK596" s="244" t="str">
        <f t="shared" si="166"/>
        <v>-</v>
      </c>
      <c r="AL596" s="244" t="str">
        <f t="shared" si="167"/>
        <v>-</v>
      </c>
      <c r="AM596" s="244" t="str">
        <f t="shared" si="168"/>
        <v>-</v>
      </c>
      <c r="AN596" s="244" t="str">
        <f t="shared" si="169"/>
        <v>-</v>
      </c>
    </row>
    <row r="597" spans="1:40" ht="26" x14ac:dyDescent="0.3">
      <c r="A597" s="145">
        <v>933</v>
      </c>
      <c r="B597" s="146" t="s">
        <v>923</v>
      </c>
      <c r="C597" s="146" t="s">
        <v>204</v>
      </c>
      <c r="D597" s="145" t="s">
        <v>4162</v>
      </c>
      <c r="E597" s="150" t="s">
        <v>925</v>
      </c>
      <c r="F597" s="151">
        <v>4.0620910784491908</v>
      </c>
      <c r="G597" s="151">
        <v>3.2662673119414052</v>
      </c>
      <c r="H597" s="151">
        <v>7.0140351626209156</v>
      </c>
      <c r="I597" s="151">
        <v>13.933337448781613</v>
      </c>
      <c r="J597" s="151">
        <v>14.007293720238508</v>
      </c>
      <c r="K597" s="151">
        <v>9.3566669778948484</v>
      </c>
      <c r="L597" s="151">
        <v>8.516866510702835</v>
      </c>
      <c r="M597" s="151">
        <v>8.939493081507111</v>
      </c>
      <c r="N597" s="151">
        <v>15.087800165878553</v>
      </c>
      <c r="O597" s="151">
        <v>9.6043937522538609</v>
      </c>
      <c r="P597" s="151">
        <v>14.571379362662764</v>
      </c>
      <c r="Q597" s="151">
        <v>26.255637822238928</v>
      </c>
      <c r="R597" s="151">
        <v>4.3859620973055042</v>
      </c>
      <c r="S597" s="151">
        <v>135.53085280313982</v>
      </c>
      <c r="T597" s="151">
        <v>6.1146779606660004</v>
      </c>
      <c r="U597" s="151">
        <v>0.72222667287165576</v>
      </c>
      <c r="V597" s="151">
        <v>317.74042646611355</v>
      </c>
      <c r="X597" s="151">
        <f t="shared" si="153"/>
        <v>4.0599999999999996</v>
      </c>
      <c r="Y597" s="151">
        <f t="shared" si="154"/>
        <v>3.27</v>
      </c>
      <c r="Z597" s="151">
        <f t="shared" si="155"/>
        <v>7.01</v>
      </c>
      <c r="AA597" s="151">
        <f t="shared" si="156"/>
        <v>13.93</v>
      </c>
      <c r="AB597" s="151">
        <f t="shared" si="157"/>
        <v>14.01</v>
      </c>
      <c r="AC597" s="151">
        <f t="shared" si="158"/>
        <v>9.36</v>
      </c>
      <c r="AD597" s="151">
        <f t="shared" si="159"/>
        <v>8.52</v>
      </c>
      <c r="AE597" s="151">
        <f t="shared" si="160"/>
        <v>8.94</v>
      </c>
      <c r="AF597" s="151">
        <f t="shared" si="161"/>
        <v>15.09</v>
      </c>
      <c r="AG597" s="151">
        <f t="shared" si="162"/>
        <v>9.6</v>
      </c>
      <c r="AH597" s="151">
        <f t="shared" si="163"/>
        <v>14.57</v>
      </c>
      <c r="AI597" s="151">
        <f t="shared" si="164"/>
        <v>26.26</v>
      </c>
      <c r="AJ597" s="151">
        <f t="shared" si="165"/>
        <v>4.3899999999999997</v>
      </c>
      <c r="AK597" s="151">
        <f t="shared" si="166"/>
        <v>135.53</v>
      </c>
      <c r="AL597" s="151">
        <f t="shared" si="167"/>
        <v>6.11</v>
      </c>
      <c r="AM597" s="151">
        <f t="shared" si="168"/>
        <v>0.72</v>
      </c>
      <c r="AN597" s="151">
        <f t="shared" si="169"/>
        <v>317.74</v>
      </c>
    </row>
    <row r="598" spans="1:40" ht="26" x14ac:dyDescent="0.3">
      <c r="A598" s="145">
        <v>934</v>
      </c>
      <c r="B598" s="146" t="s">
        <v>923</v>
      </c>
      <c r="C598" s="146" t="s">
        <v>204</v>
      </c>
      <c r="D598" s="145" t="s">
        <v>4163</v>
      </c>
      <c r="E598" s="150" t="s">
        <v>925</v>
      </c>
      <c r="F598" s="151">
        <v>2.3323038041014339</v>
      </c>
      <c r="G598" s="151">
        <v>2.0672918738171031</v>
      </c>
      <c r="H598" s="151">
        <v>0.3874007643135538</v>
      </c>
      <c r="I598" s="151">
        <v>3.7533540242778214</v>
      </c>
      <c r="J598" s="151">
        <v>0.93260817605092516</v>
      </c>
      <c r="K598" s="151">
        <v>6.3809836981500778</v>
      </c>
      <c r="L598" s="151">
        <v>4.3819388815788489</v>
      </c>
      <c r="M598" s="151">
        <v>6.2087956133031268</v>
      </c>
      <c r="N598" s="151">
        <v>1.936288983810601</v>
      </c>
      <c r="O598" s="151">
        <v>3.7560787079229554</v>
      </c>
      <c r="P598" s="151">
        <v>7.6528154126969037</v>
      </c>
      <c r="Q598" s="151">
        <v>4.0136099968977721</v>
      </c>
      <c r="R598" s="151">
        <v>1.6123278231933271</v>
      </c>
      <c r="S598" s="151">
        <v>1.1585140555584936</v>
      </c>
      <c r="T598" s="151">
        <v>3.3060668256640584</v>
      </c>
      <c r="U598" s="151">
        <v>2.4334207528439594E-2</v>
      </c>
      <c r="V598" s="151">
        <v>6.8350381135227831E-2</v>
      </c>
      <c r="X598" s="151">
        <f t="shared" si="153"/>
        <v>2.33</v>
      </c>
      <c r="Y598" s="151">
        <f t="shared" si="154"/>
        <v>2.0699999999999998</v>
      </c>
      <c r="Z598" s="151">
        <f t="shared" si="155"/>
        <v>0.39</v>
      </c>
      <c r="AA598" s="151">
        <f t="shared" si="156"/>
        <v>3.75</v>
      </c>
      <c r="AB598" s="151">
        <f t="shared" si="157"/>
        <v>0.93</v>
      </c>
      <c r="AC598" s="151">
        <f t="shared" si="158"/>
        <v>6.38</v>
      </c>
      <c r="AD598" s="151">
        <f t="shared" si="159"/>
        <v>4.38</v>
      </c>
      <c r="AE598" s="151">
        <f t="shared" si="160"/>
        <v>6.21</v>
      </c>
      <c r="AF598" s="151">
        <f t="shared" si="161"/>
        <v>1.94</v>
      </c>
      <c r="AG598" s="151">
        <f t="shared" si="162"/>
        <v>3.76</v>
      </c>
      <c r="AH598" s="151">
        <f t="shared" si="163"/>
        <v>7.65</v>
      </c>
      <c r="AI598" s="151">
        <f t="shared" si="164"/>
        <v>4.01</v>
      </c>
      <c r="AJ598" s="151">
        <f t="shared" si="165"/>
        <v>1.61</v>
      </c>
      <c r="AK598" s="151">
        <f t="shared" si="166"/>
        <v>1.1599999999999999</v>
      </c>
      <c r="AL598" s="151">
        <f t="shared" si="167"/>
        <v>3.31</v>
      </c>
      <c r="AM598" s="151">
        <f t="shared" si="168"/>
        <v>0.02</v>
      </c>
      <c r="AN598" s="151">
        <f t="shared" si="169"/>
        <v>7.0000000000000007E-2</v>
      </c>
    </row>
    <row r="599" spans="1:40" ht="26" x14ac:dyDescent="0.3">
      <c r="A599" s="145">
        <v>935</v>
      </c>
      <c r="B599" s="146" t="s">
        <v>923</v>
      </c>
      <c r="C599" s="146" t="s">
        <v>480</v>
      </c>
      <c r="D599" s="145" t="s">
        <v>2194</v>
      </c>
      <c r="E599" s="150" t="s">
        <v>925</v>
      </c>
      <c r="F599" s="150">
        <v>1.3787652139512547</v>
      </c>
      <c r="G599" s="150">
        <v>7.7432898460172317E-2</v>
      </c>
      <c r="H599" s="150">
        <v>3.4149843448260204E-3</v>
      </c>
      <c r="I599" s="150">
        <v>0.99710039995067801</v>
      </c>
      <c r="J599" s="150">
        <v>5.8918786614908958E-2</v>
      </c>
      <c r="K599" s="150">
        <v>0.81020385869462808</v>
      </c>
      <c r="L599" s="150">
        <v>0.81187371242838968</v>
      </c>
      <c r="M599" s="150">
        <v>2.2097823172358479</v>
      </c>
      <c r="N599" s="150">
        <v>3.1678859610205723E-2</v>
      </c>
      <c r="O599" s="150">
        <v>1.0211168758508538</v>
      </c>
      <c r="P599" s="150">
        <v>1.4725460637563443</v>
      </c>
      <c r="Q599" s="150">
        <v>0</v>
      </c>
      <c r="R599" s="150">
        <v>6.8459917092089529E-3</v>
      </c>
      <c r="S599" s="150">
        <v>3.7270736124146594E-3</v>
      </c>
      <c r="T599" s="150">
        <v>0.60996528410966411</v>
      </c>
      <c r="U599" s="150">
        <v>1.7154769058872585E-3</v>
      </c>
      <c r="V599" s="150">
        <v>0</v>
      </c>
      <c r="X599" s="150">
        <f t="shared" si="153"/>
        <v>1.38</v>
      </c>
      <c r="Y599" s="150">
        <f t="shared" si="154"/>
        <v>0.08</v>
      </c>
      <c r="Z599" s="150">
        <f t="shared" si="155"/>
        <v>0.01</v>
      </c>
      <c r="AA599" s="150">
        <f t="shared" si="156"/>
        <v>1</v>
      </c>
      <c r="AB599" s="150">
        <f t="shared" si="157"/>
        <v>0.06</v>
      </c>
      <c r="AC599" s="150">
        <f t="shared" si="158"/>
        <v>0.81</v>
      </c>
      <c r="AD599" s="150">
        <f t="shared" si="159"/>
        <v>0.81</v>
      </c>
      <c r="AE599" s="150">
        <f t="shared" si="160"/>
        <v>2.21</v>
      </c>
      <c r="AF599" s="150">
        <f t="shared" si="161"/>
        <v>0.03</v>
      </c>
      <c r="AG599" s="150">
        <f t="shared" si="162"/>
        <v>1.02</v>
      </c>
      <c r="AH599" s="150">
        <f t="shared" si="163"/>
        <v>1.47</v>
      </c>
      <c r="AI599" s="150" t="str">
        <f t="shared" si="164"/>
        <v>NC</v>
      </c>
      <c r="AJ599" s="150">
        <f t="shared" si="165"/>
        <v>0.01</v>
      </c>
      <c r="AK599" s="150">
        <f t="shared" si="166"/>
        <v>0.01</v>
      </c>
      <c r="AL599" s="150">
        <f t="shared" si="167"/>
        <v>0.61</v>
      </c>
      <c r="AM599" s="150">
        <f t="shared" si="168"/>
        <v>0.01</v>
      </c>
      <c r="AN599" s="150" t="str">
        <f t="shared" si="169"/>
        <v>NC</v>
      </c>
    </row>
    <row r="600" spans="1:40" ht="26" x14ac:dyDescent="0.3">
      <c r="A600" s="145">
        <v>938</v>
      </c>
      <c r="B600" s="146" t="s">
        <v>923</v>
      </c>
      <c r="C600" s="146" t="s">
        <v>296</v>
      </c>
      <c r="D600" s="145" t="s">
        <v>2195</v>
      </c>
      <c r="E600" s="150" t="s">
        <v>925</v>
      </c>
      <c r="F600" s="150">
        <v>2.403837962519844E-3</v>
      </c>
      <c r="G600" s="150">
        <v>2.2394341780773621E-3</v>
      </c>
      <c r="H600" s="150">
        <v>3.0643835171304947E-2</v>
      </c>
      <c r="I600" s="150">
        <v>1.9632785382986316E-2</v>
      </c>
      <c r="J600" s="150">
        <v>2.2304405850083683E-2</v>
      </c>
      <c r="K600" s="150">
        <v>1.9322761045083427E-3</v>
      </c>
      <c r="L600" s="150">
        <v>0.12138008691309493</v>
      </c>
      <c r="M600" s="150">
        <v>4.9782001052218465E-2</v>
      </c>
      <c r="N600" s="150">
        <v>8.4190871022838017E-4</v>
      </c>
      <c r="O600" s="150">
        <v>4.9310890787914882E-2</v>
      </c>
      <c r="P600" s="150">
        <v>0.12998659590711523</v>
      </c>
      <c r="Q600" s="150">
        <v>0</v>
      </c>
      <c r="R600" s="150">
        <v>1.4700982242042172E-4</v>
      </c>
      <c r="S600" s="150">
        <v>9.5475127243531253E-5</v>
      </c>
      <c r="T600" s="150">
        <v>1.6398593700495862E-2</v>
      </c>
      <c r="U600" s="150">
        <v>4.2467000090152778E-5</v>
      </c>
      <c r="V600" s="150">
        <v>0</v>
      </c>
      <c r="X600" s="150">
        <f t="shared" si="153"/>
        <v>0.01</v>
      </c>
      <c r="Y600" s="150">
        <f t="shared" si="154"/>
        <v>0.01</v>
      </c>
      <c r="Z600" s="150">
        <f t="shared" si="155"/>
        <v>0.03</v>
      </c>
      <c r="AA600" s="150">
        <f t="shared" si="156"/>
        <v>0.02</v>
      </c>
      <c r="AB600" s="150">
        <f t="shared" si="157"/>
        <v>0.02</v>
      </c>
      <c r="AC600" s="150">
        <f t="shared" si="158"/>
        <v>0.01</v>
      </c>
      <c r="AD600" s="150">
        <f t="shared" si="159"/>
        <v>0.12</v>
      </c>
      <c r="AE600" s="150">
        <f t="shared" si="160"/>
        <v>0.05</v>
      </c>
      <c r="AF600" s="150">
        <f t="shared" si="161"/>
        <v>0.01</v>
      </c>
      <c r="AG600" s="150">
        <f t="shared" si="162"/>
        <v>0.05</v>
      </c>
      <c r="AH600" s="150">
        <f t="shared" si="163"/>
        <v>0.13</v>
      </c>
      <c r="AI600" s="150" t="str">
        <f t="shared" si="164"/>
        <v>NC</v>
      </c>
      <c r="AJ600" s="150">
        <f t="shared" si="165"/>
        <v>0.01</v>
      </c>
      <c r="AK600" s="150">
        <f t="shared" si="166"/>
        <v>0.01</v>
      </c>
      <c r="AL600" s="150">
        <f t="shared" si="167"/>
        <v>0.02</v>
      </c>
      <c r="AM600" s="150">
        <f t="shared" si="168"/>
        <v>0.01</v>
      </c>
      <c r="AN600" s="150" t="str">
        <f t="shared" si="169"/>
        <v>NC</v>
      </c>
    </row>
    <row r="601" spans="1:40" ht="26" x14ac:dyDescent="0.3">
      <c r="A601" s="145">
        <v>942</v>
      </c>
      <c r="B601" s="146" t="s">
        <v>923</v>
      </c>
      <c r="C601" s="146" t="s">
        <v>481</v>
      </c>
      <c r="D601" s="278" t="s">
        <v>2196</v>
      </c>
      <c r="E601" s="150" t="s">
        <v>925</v>
      </c>
      <c r="F601" s="150">
        <v>1.2606271572996479E-2</v>
      </c>
      <c r="G601" s="150">
        <v>2.1823627569428499E-2</v>
      </c>
      <c r="H601" s="150">
        <v>0.23727500527677192</v>
      </c>
      <c r="I601" s="150">
        <v>0.4658159643465446</v>
      </c>
      <c r="J601" s="150">
        <v>0.31820270465207978</v>
      </c>
      <c r="K601" s="150">
        <v>5.4889192955463961E-2</v>
      </c>
      <c r="L601" s="150">
        <v>0.58812970670584608</v>
      </c>
      <c r="M601" s="150">
        <v>0.22900147954437414</v>
      </c>
      <c r="N601" s="150">
        <v>0.17877193065597485</v>
      </c>
      <c r="O601" s="150">
        <v>0.51682110018348304</v>
      </c>
      <c r="P601" s="150">
        <v>1.7493876868339748</v>
      </c>
      <c r="Q601" s="150">
        <v>2.7800351960619034</v>
      </c>
      <c r="R601" s="150">
        <v>0.91100521183926475</v>
      </c>
      <c r="S601" s="150">
        <v>0.14343344595613958</v>
      </c>
      <c r="T601" s="150">
        <v>0.1073799805908652</v>
      </c>
      <c r="U601" s="150">
        <v>1.0221536708866607E-4</v>
      </c>
      <c r="V601" s="150">
        <v>0</v>
      </c>
      <c r="X601" s="150">
        <f t="shared" si="153"/>
        <v>0.01</v>
      </c>
      <c r="Y601" s="150">
        <f t="shared" si="154"/>
        <v>0.02</v>
      </c>
      <c r="Z601" s="150">
        <f t="shared" si="155"/>
        <v>0.24</v>
      </c>
      <c r="AA601" s="150">
        <f t="shared" si="156"/>
        <v>0.47</v>
      </c>
      <c r="AB601" s="150">
        <f t="shared" si="157"/>
        <v>0.32</v>
      </c>
      <c r="AC601" s="150">
        <f t="shared" si="158"/>
        <v>0.05</v>
      </c>
      <c r="AD601" s="150">
        <f t="shared" si="159"/>
        <v>0.59</v>
      </c>
      <c r="AE601" s="150">
        <f t="shared" si="160"/>
        <v>0.23</v>
      </c>
      <c r="AF601" s="150">
        <f t="shared" si="161"/>
        <v>0.18</v>
      </c>
      <c r="AG601" s="150">
        <f t="shared" si="162"/>
        <v>0.52</v>
      </c>
      <c r="AH601" s="150">
        <f t="shared" si="163"/>
        <v>1.75</v>
      </c>
      <c r="AI601" s="150">
        <f t="shared" si="164"/>
        <v>2.78</v>
      </c>
      <c r="AJ601" s="150">
        <f t="shared" si="165"/>
        <v>0.91</v>
      </c>
      <c r="AK601" s="150">
        <f t="shared" si="166"/>
        <v>0.14000000000000001</v>
      </c>
      <c r="AL601" s="150">
        <f t="shared" si="167"/>
        <v>0.11</v>
      </c>
      <c r="AM601" s="150">
        <f t="shared" si="168"/>
        <v>0.01</v>
      </c>
      <c r="AN601" s="150" t="str">
        <f t="shared" si="169"/>
        <v>NC</v>
      </c>
    </row>
    <row r="602" spans="1:40" ht="26" x14ac:dyDescent="0.3">
      <c r="A602" s="165">
        <v>945</v>
      </c>
      <c r="B602" s="166" t="s">
        <v>923</v>
      </c>
      <c r="C602" s="293" t="s">
        <v>482</v>
      </c>
      <c r="D602" s="187" t="s">
        <v>2193</v>
      </c>
      <c r="E602" s="170" t="s">
        <v>925</v>
      </c>
      <c r="F602" s="170">
        <v>2.5254187982522967E-2</v>
      </c>
      <c r="G602" s="170">
        <v>1.9560114182429034E-2</v>
      </c>
      <c r="H602" s="170">
        <v>1.2673590598279586E-3</v>
      </c>
      <c r="I602" s="170">
        <v>0.30663717718824784</v>
      </c>
      <c r="J602" s="170">
        <v>9.0952537536947112E-2</v>
      </c>
      <c r="K602" s="170">
        <v>0.67112306401295718</v>
      </c>
      <c r="L602" s="170">
        <v>0.34271947874624203</v>
      </c>
      <c r="M602" s="170">
        <v>0.20817070155945985</v>
      </c>
      <c r="N602" s="170">
        <v>1.1394327145032233</v>
      </c>
      <c r="O602" s="170">
        <v>0.51836136452552783</v>
      </c>
      <c r="P602" s="170">
        <v>8.9164921730746832E-2</v>
      </c>
      <c r="Q602" s="170">
        <v>0</v>
      </c>
      <c r="R602" s="170">
        <v>2.9662739864983265E-4</v>
      </c>
      <c r="S602" s="170">
        <v>1.2948295646806061E-4</v>
      </c>
      <c r="T602" s="170">
        <v>0.74560697191555614</v>
      </c>
      <c r="U602" s="170">
        <v>1.409339232047729E-4</v>
      </c>
      <c r="V602" s="170">
        <v>0</v>
      </c>
      <c r="X602" s="170">
        <f t="shared" si="153"/>
        <v>0.03</v>
      </c>
      <c r="Y602" s="170">
        <f t="shared" si="154"/>
        <v>0.02</v>
      </c>
      <c r="Z602" s="170">
        <f t="shared" si="155"/>
        <v>0.01</v>
      </c>
      <c r="AA602" s="170">
        <f t="shared" si="156"/>
        <v>0.31</v>
      </c>
      <c r="AB602" s="170">
        <f t="shared" si="157"/>
        <v>0.09</v>
      </c>
      <c r="AC602" s="170">
        <f t="shared" si="158"/>
        <v>0.67</v>
      </c>
      <c r="AD602" s="170">
        <f t="shared" si="159"/>
        <v>0.34</v>
      </c>
      <c r="AE602" s="170">
        <f t="shared" si="160"/>
        <v>0.21</v>
      </c>
      <c r="AF602" s="170">
        <f t="shared" si="161"/>
        <v>1.1399999999999999</v>
      </c>
      <c r="AG602" s="170">
        <f t="shared" si="162"/>
        <v>0.52</v>
      </c>
      <c r="AH602" s="170">
        <f t="shared" si="163"/>
        <v>0.09</v>
      </c>
      <c r="AI602" s="170" t="str">
        <f t="shared" si="164"/>
        <v>NC</v>
      </c>
      <c r="AJ602" s="170">
        <f t="shared" si="165"/>
        <v>0.01</v>
      </c>
      <c r="AK602" s="170">
        <f t="shared" si="166"/>
        <v>0.01</v>
      </c>
      <c r="AL602" s="170">
        <f t="shared" si="167"/>
        <v>0.75</v>
      </c>
      <c r="AM602" s="170">
        <f t="shared" si="168"/>
        <v>0.01</v>
      </c>
      <c r="AN602" s="170" t="str">
        <f t="shared" si="169"/>
        <v>NC</v>
      </c>
    </row>
    <row r="603" spans="1:40" ht="26" x14ac:dyDescent="0.3">
      <c r="A603" s="145">
        <v>946</v>
      </c>
      <c r="B603" s="146" t="s">
        <v>923</v>
      </c>
      <c r="C603" s="146" t="s">
        <v>483</v>
      </c>
      <c r="D603" s="145" t="s">
        <v>2200</v>
      </c>
      <c r="E603" s="150" t="s">
        <v>925</v>
      </c>
      <c r="F603" s="150">
        <v>1.7297872743477571</v>
      </c>
      <c r="G603" s="150">
        <v>1.1989754381243021</v>
      </c>
      <c r="H603" s="150">
        <v>6.6266343983073615</v>
      </c>
      <c r="I603" s="150">
        <v>10.179983424503794</v>
      </c>
      <c r="J603" s="150">
        <v>13.074685544187581</v>
      </c>
      <c r="K603" s="150">
        <v>2.975683279744771</v>
      </c>
      <c r="L603" s="150">
        <v>4.134927629123986</v>
      </c>
      <c r="M603" s="150">
        <v>2.7306974682039837</v>
      </c>
      <c r="N603" s="150">
        <v>13.151511182067953</v>
      </c>
      <c r="O603" s="150">
        <v>5.8483150443309055</v>
      </c>
      <c r="P603" s="150">
        <v>6.9185639499658595</v>
      </c>
      <c r="Q603" s="150">
        <v>22.242027825341154</v>
      </c>
      <c r="R603" s="150">
        <v>2.773634274112176</v>
      </c>
      <c r="S603" s="150">
        <v>134.37233874758135</v>
      </c>
      <c r="T603" s="150">
        <v>2.8086111350019416</v>
      </c>
      <c r="U603" s="150">
        <v>0.69789246534321625</v>
      </c>
      <c r="V603" s="150">
        <v>317.6720760849783</v>
      </c>
      <c r="X603" s="150">
        <f t="shared" si="153"/>
        <v>1.73</v>
      </c>
      <c r="Y603" s="150">
        <f t="shared" si="154"/>
        <v>1.2</v>
      </c>
      <c r="Z603" s="150">
        <f t="shared" si="155"/>
        <v>6.63</v>
      </c>
      <c r="AA603" s="150">
        <f t="shared" si="156"/>
        <v>10.18</v>
      </c>
      <c r="AB603" s="150">
        <f t="shared" si="157"/>
        <v>13.07</v>
      </c>
      <c r="AC603" s="150">
        <f t="shared" si="158"/>
        <v>2.98</v>
      </c>
      <c r="AD603" s="150">
        <f t="shared" si="159"/>
        <v>4.13</v>
      </c>
      <c r="AE603" s="150">
        <f t="shared" si="160"/>
        <v>2.73</v>
      </c>
      <c r="AF603" s="150">
        <f t="shared" si="161"/>
        <v>13.15</v>
      </c>
      <c r="AG603" s="150">
        <f t="shared" si="162"/>
        <v>5.85</v>
      </c>
      <c r="AH603" s="150">
        <f t="shared" si="163"/>
        <v>6.92</v>
      </c>
      <c r="AI603" s="150">
        <f t="shared" si="164"/>
        <v>22.24</v>
      </c>
      <c r="AJ603" s="150">
        <f t="shared" si="165"/>
        <v>2.77</v>
      </c>
      <c r="AK603" s="150">
        <f t="shared" si="166"/>
        <v>134.37</v>
      </c>
      <c r="AL603" s="150">
        <f t="shared" si="167"/>
        <v>2.81</v>
      </c>
      <c r="AM603" s="150">
        <f t="shared" si="168"/>
        <v>0.7</v>
      </c>
      <c r="AN603" s="150">
        <f t="shared" si="169"/>
        <v>317.67</v>
      </c>
    </row>
    <row r="604" spans="1:40" ht="26" x14ac:dyDescent="0.3">
      <c r="A604" s="145">
        <v>947</v>
      </c>
      <c r="B604" s="146" t="s">
        <v>923</v>
      </c>
      <c r="C604" s="146" t="s">
        <v>483</v>
      </c>
      <c r="D604" s="145" t="s">
        <v>2201</v>
      </c>
      <c r="E604" s="150" t="s">
        <v>925</v>
      </c>
      <c r="F604" s="150">
        <v>0.37666972691666584</v>
      </c>
      <c r="G604" s="150">
        <v>0.11638272472071697</v>
      </c>
      <c r="H604" s="150">
        <v>2.6160747850311541</v>
      </c>
      <c r="I604" s="150">
        <v>4.8045702947518718</v>
      </c>
      <c r="J604" s="150">
        <v>10.043475321050892</v>
      </c>
      <c r="K604" s="150">
        <v>1.5644995868419906</v>
      </c>
      <c r="L604" s="150">
        <v>1.8110589658565381</v>
      </c>
      <c r="M604" s="150">
        <v>1.3838941439827392</v>
      </c>
      <c r="N604" s="150">
        <v>7.5778571090063016</v>
      </c>
      <c r="O604" s="150">
        <v>0.82286195594765998</v>
      </c>
      <c r="P604" s="150">
        <v>3.7837889585432958</v>
      </c>
      <c r="Q604" s="150">
        <v>11.1887748830066</v>
      </c>
      <c r="R604" s="150">
        <v>1.3394443275949894</v>
      </c>
      <c r="S604" s="150">
        <v>109.37743056960643</v>
      </c>
      <c r="T604" s="150">
        <v>0.97153933889694155</v>
      </c>
      <c r="U604" s="150">
        <v>4.8585640317680943E-3</v>
      </c>
      <c r="V604" s="150">
        <v>272.2443671093352</v>
      </c>
      <c r="X604" s="150">
        <f t="shared" si="153"/>
        <v>0.38</v>
      </c>
      <c r="Y604" s="150">
        <f t="shared" si="154"/>
        <v>0.12</v>
      </c>
      <c r="Z604" s="150">
        <f t="shared" si="155"/>
        <v>2.62</v>
      </c>
      <c r="AA604" s="150">
        <f t="shared" si="156"/>
        <v>4.8</v>
      </c>
      <c r="AB604" s="150">
        <f t="shared" si="157"/>
        <v>10.039999999999999</v>
      </c>
      <c r="AC604" s="150">
        <f t="shared" si="158"/>
        <v>1.56</v>
      </c>
      <c r="AD604" s="150">
        <f t="shared" si="159"/>
        <v>1.81</v>
      </c>
      <c r="AE604" s="150">
        <f t="shared" si="160"/>
        <v>1.38</v>
      </c>
      <c r="AF604" s="150">
        <f t="shared" si="161"/>
        <v>7.58</v>
      </c>
      <c r="AG604" s="150">
        <f t="shared" si="162"/>
        <v>0.82</v>
      </c>
      <c r="AH604" s="150">
        <f t="shared" si="163"/>
        <v>3.78</v>
      </c>
      <c r="AI604" s="150">
        <f t="shared" si="164"/>
        <v>11.19</v>
      </c>
      <c r="AJ604" s="150">
        <f t="shared" si="165"/>
        <v>1.34</v>
      </c>
      <c r="AK604" s="150">
        <f t="shared" si="166"/>
        <v>109.38</v>
      </c>
      <c r="AL604" s="150">
        <f t="shared" si="167"/>
        <v>0.97</v>
      </c>
      <c r="AM604" s="150">
        <f t="shared" si="168"/>
        <v>0.01</v>
      </c>
      <c r="AN604" s="150">
        <f t="shared" si="169"/>
        <v>272.24</v>
      </c>
    </row>
    <row r="605" spans="1:40" ht="26" x14ac:dyDescent="0.3">
      <c r="A605" s="145">
        <v>948</v>
      </c>
      <c r="B605" s="146" t="s">
        <v>923</v>
      </c>
      <c r="C605" s="146" t="s">
        <v>483</v>
      </c>
      <c r="D605" s="145" t="s">
        <v>2202</v>
      </c>
      <c r="E605" s="150" t="s">
        <v>925</v>
      </c>
      <c r="F605" s="150">
        <v>1.4620882075549921</v>
      </c>
      <c r="G605" s="150">
        <v>1.0921903272898232</v>
      </c>
      <c r="H605" s="150">
        <v>6.2127405384200429</v>
      </c>
      <c r="I605" s="150">
        <v>7.9813700892100403</v>
      </c>
      <c r="J605" s="150">
        <v>12.901741867628509</v>
      </c>
      <c r="K605" s="150">
        <v>2.2599532363396344</v>
      </c>
      <c r="L605" s="150">
        <v>2.4699336850399072</v>
      </c>
      <c r="M605" s="150">
        <v>1.4259556617924498</v>
      </c>
      <c r="N605" s="150">
        <v>13.036504760975618</v>
      </c>
      <c r="O605" s="150">
        <v>5.1269840793522254</v>
      </c>
      <c r="P605" s="150">
        <v>3.4381158068525624</v>
      </c>
      <c r="Q605" s="150">
        <v>22.242027825341154</v>
      </c>
      <c r="R605" s="150">
        <v>2.7126237288965704</v>
      </c>
      <c r="S605" s="150">
        <v>133.0865854479276</v>
      </c>
      <c r="T605" s="150">
        <v>1.9107521666422604</v>
      </c>
      <c r="U605" s="150">
        <v>0.69463291428739538</v>
      </c>
      <c r="V605" s="150">
        <v>280.49769998989922</v>
      </c>
      <c r="X605" s="150">
        <f t="shared" si="153"/>
        <v>1.46</v>
      </c>
      <c r="Y605" s="150">
        <f t="shared" si="154"/>
        <v>1.0900000000000001</v>
      </c>
      <c r="Z605" s="150">
        <f t="shared" si="155"/>
        <v>6.21</v>
      </c>
      <c r="AA605" s="150">
        <f t="shared" si="156"/>
        <v>7.98</v>
      </c>
      <c r="AB605" s="150">
        <f t="shared" si="157"/>
        <v>12.9</v>
      </c>
      <c r="AC605" s="150">
        <f t="shared" si="158"/>
        <v>2.2599999999999998</v>
      </c>
      <c r="AD605" s="150">
        <f t="shared" si="159"/>
        <v>2.4700000000000002</v>
      </c>
      <c r="AE605" s="150">
        <f t="shared" si="160"/>
        <v>1.43</v>
      </c>
      <c r="AF605" s="150">
        <f t="shared" si="161"/>
        <v>13.04</v>
      </c>
      <c r="AG605" s="150">
        <f t="shared" si="162"/>
        <v>5.13</v>
      </c>
      <c r="AH605" s="150">
        <f t="shared" si="163"/>
        <v>3.44</v>
      </c>
      <c r="AI605" s="150">
        <f t="shared" si="164"/>
        <v>22.24</v>
      </c>
      <c r="AJ605" s="150">
        <f t="shared" si="165"/>
        <v>2.71</v>
      </c>
      <c r="AK605" s="150">
        <f t="shared" si="166"/>
        <v>133.09</v>
      </c>
      <c r="AL605" s="150">
        <f t="shared" si="167"/>
        <v>1.91</v>
      </c>
      <c r="AM605" s="150">
        <f t="shared" si="168"/>
        <v>0.69</v>
      </c>
      <c r="AN605" s="150">
        <f t="shared" si="169"/>
        <v>280.5</v>
      </c>
    </row>
    <row r="606" spans="1:40" ht="26" x14ac:dyDescent="0.3">
      <c r="A606" s="145">
        <v>949</v>
      </c>
      <c r="B606" s="146" t="s">
        <v>923</v>
      </c>
      <c r="C606" s="146" t="s">
        <v>483</v>
      </c>
      <c r="D606" s="145" t="s">
        <v>2199</v>
      </c>
      <c r="E606" s="150" t="s">
        <v>925</v>
      </c>
      <c r="F606" s="150">
        <v>0.10897066012390084</v>
      </c>
      <c r="G606" s="150">
        <v>9.5976138862380773E-3</v>
      </c>
      <c r="H606" s="150">
        <v>2.202180925143836</v>
      </c>
      <c r="I606" s="150">
        <v>2.6059569594581182</v>
      </c>
      <c r="J606" s="150">
        <v>9.8705316444918196</v>
      </c>
      <c r="K606" s="150">
        <v>0.84876954343685407</v>
      </c>
      <c r="L606" s="150">
        <v>0.14606502177245909</v>
      </c>
      <c r="M606" s="150">
        <v>7.9152337571205419E-2</v>
      </c>
      <c r="N606" s="150">
        <v>7.4628506879139662</v>
      </c>
      <c r="O606" s="150">
        <v>0.10153099096898016</v>
      </c>
      <c r="P606" s="150">
        <v>0.30334081542999813</v>
      </c>
      <c r="Q606" s="150">
        <v>11.1887748830066</v>
      </c>
      <c r="R606" s="150">
        <v>1.2784337823793839</v>
      </c>
      <c r="S606" s="150">
        <v>108.09167726995268</v>
      </c>
      <c r="T606" s="150">
        <v>7.3680370537260328E-2</v>
      </c>
      <c r="U606" s="150">
        <v>1.5990129759471707E-3</v>
      </c>
      <c r="V606" s="150">
        <v>235.06999101425612</v>
      </c>
      <c r="X606" s="150">
        <f t="shared" si="153"/>
        <v>0.11</v>
      </c>
      <c r="Y606" s="150">
        <f t="shared" si="154"/>
        <v>0.01</v>
      </c>
      <c r="Z606" s="150">
        <f t="shared" si="155"/>
        <v>2.2000000000000002</v>
      </c>
      <c r="AA606" s="150">
        <f t="shared" si="156"/>
        <v>2.61</v>
      </c>
      <c r="AB606" s="150">
        <f t="shared" si="157"/>
        <v>9.8699999999999992</v>
      </c>
      <c r="AC606" s="150">
        <f t="shared" si="158"/>
        <v>0.85</v>
      </c>
      <c r="AD606" s="150">
        <f t="shared" si="159"/>
        <v>0.15</v>
      </c>
      <c r="AE606" s="150">
        <f t="shared" si="160"/>
        <v>0.08</v>
      </c>
      <c r="AF606" s="150">
        <f t="shared" si="161"/>
        <v>7.46</v>
      </c>
      <c r="AG606" s="150">
        <f t="shared" si="162"/>
        <v>0.1</v>
      </c>
      <c r="AH606" s="150">
        <f t="shared" si="163"/>
        <v>0.3</v>
      </c>
      <c r="AI606" s="150">
        <f t="shared" si="164"/>
        <v>11.19</v>
      </c>
      <c r="AJ606" s="150">
        <f t="shared" si="165"/>
        <v>1.28</v>
      </c>
      <c r="AK606" s="150">
        <f t="shared" si="166"/>
        <v>108.09</v>
      </c>
      <c r="AL606" s="150">
        <f t="shared" si="167"/>
        <v>7.0000000000000007E-2</v>
      </c>
      <c r="AM606" s="150">
        <f t="shared" si="168"/>
        <v>0.01</v>
      </c>
      <c r="AN606" s="150">
        <f t="shared" si="169"/>
        <v>235.07</v>
      </c>
    </row>
    <row r="607" spans="1:40" x14ac:dyDescent="0.3">
      <c r="A607" s="165">
        <v>951</v>
      </c>
      <c r="B607" s="166" t="s">
        <v>923</v>
      </c>
      <c r="C607" s="293" t="s">
        <v>275</v>
      </c>
      <c r="D607" s="187" t="s">
        <v>1035</v>
      </c>
      <c r="E607" s="170" t="s">
        <v>926</v>
      </c>
      <c r="F607" s="170">
        <v>8.2183613505378852E-2</v>
      </c>
      <c r="G607" s="170">
        <v>3.2783029026185018E-2</v>
      </c>
      <c r="H607" s="170">
        <v>0.12706541498540658</v>
      </c>
      <c r="I607" s="170">
        <v>0.6749742939351826</v>
      </c>
      <c r="J607" s="170">
        <v>5.3093708703635216E-2</v>
      </c>
      <c r="K607" s="170">
        <v>0.21972912332537695</v>
      </c>
      <c r="L607" s="170">
        <v>0.51115314083381225</v>
      </c>
      <c r="M607" s="170">
        <v>0.40055573456834093</v>
      </c>
      <c r="N607" s="170">
        <v>3.5306971275347057E-2</v>
      </c>
      <c r="O607" s="170">
        <v>0.22144860624845467</v>
      </c>
      <c r="P607" s="170">
        <v>1.0684975799357823</v>
      </c>
      <c r="Q607" s="170">
        <v>0</v>
      </c>
      <c r="R607" s="170">
        <v>1.8730237381190892E-2</v>
      </c>
      <c r="S607" s="170">
        <v>0.39472626299369939</v>
      </c>
      <c r="T607" s="170">
        <v>0.27564270328642215</v>
      </c>
      <c r="U607" s="170">
        <v>1.0006821741370235E-3</v>
      </c>
      <c r="V607" s="170">
        <v>11.412533461189275</v>
      </c>
      <c r="X607" s="170">
        <f t="shared" si="153"/>
        <v>0.08</v>
      </c>
      <c r="Y607" s="170">
        <f t="shared" si="154"/>
        <v>0.03</v>
      </c>
      <c r="Z607" s="170">
        <f t="shared" si="155"/>
        <v>0.13</v>
      </c>
      <c r="AA607" s="170">
        <f t="shared" si="156"/>
        <v>0.67</v>
      </c>
      <c r="AB607" s="170">
        <f t="shared" si="157"/>
        <v>0.05</v>
      </c>
      <c r="AC607" s="170">
        <f t="shared" si="158"/>
        <v>0.22</v>
      </c>
      <c r="AD607" s="170">
        <f t="shared" si="159"/>
        <v>0.51</v>
      </c>
      <c r="AE607" s="170">
        <f t="shared" si="160"/>
        <v>0.4</v>
      </c>
      <c r="AF607" s="170">
        <f t="shared" si="161"/>
        <v>0.04</v>
      </c>
      <c r="AG607" s="170">
        <f t="shared" si="162"/>
        <v>0.22</v>
      </c>
      <c r="AH607" s="170">
        <f t="shared" si="163"/>
        <v>1.07</v>
      </c>
      <c r="AI607" s="170" t="str">
        <f t="shared" si="164"/>
        <v>NC</v>
      </c>
      <c r="AJ607" s="170">
        <f t="shared" si="165"/>
        <v>0.02</v>
      </c>
      <c r="AK607" s="170">
        <f t="shared" si="166"/>
        <v>0.39</v>
      </c>
      <c r="AL607" s="170">
        <f t="shared" si="167"/>
        <v>0.28000000000000003</v>
      </c>
      <c r="AM607" s="170">
        <f t="shared" si="168"/>
        <v>0.01</v>
      </c>
      <c r="AN607" s="170">
        <f t="shared" si="169"/>
        <v>11.41</v>
      </c>
    </row>
    <row r="608" spans="1:40" x14ac:dyDescent="0.3">
      <c r="A608" s="261">
        <v>953</v>
      </c>
      <c r="B608" s="262" t="s">
        <v>923</v>
      </c>
      <c r="C608" s="262" t="s">
        <v>275</v>
      </c>
      <c r="D608" s="263" t="s">
        <v>1037</v>
      </c>
      <c r="E608" s="767" t="s">
        <v>926</v>
      </c>
      <c r="F608" s="265">
        <v>1.9007686111642549E-4</v>
      </c>
      <c r="G608" s="265">
        <v>0</v>
      </c>
      <c r="H608" s="265">
        <v>0</v>
      </c>
      <c r="I608" s="265">
        <v>1.8706977451912448E-2</v>
      </c>
      <c r="J608" s="265">
        <v>2.1190816992765955E-3</v>
      </c>
      <c r="K608" s="265">
        <v>0</v>
      </c>
      <c r="L608" s="265">
        <v>0</v>
      </c>
      <c r="M608" s="265">
        <v>0</v>
      </c>
      <c r="N608" s="265">
        <v>9.5736515798193578E-5</v>
      </c>
      <c r="O608" s="265">
        <v>0</v>
      </c>
      <c r="P608" s="265">
        <v>0</v>
      </c>
      <c r="Q608" s="265">
        <v>0</v>
      </c>
      <c r="R608" s="265">
        <v>0</v>
      </c>
      <c r="S608" s="265">
        <v>0</v>
      </c>
      <c r="T608" s="265">
        <v>0</v>
      </c>
      <c r="U608" s="265">
        <v>0</v>
      </c>
      <c r="V608" s="265">
        <v>0</v>
      </c>
      <c r="X608" s="265">
        <f t="shared" si="153"/>
        <v>0.01</v>
      </c>
      <c r="Y608" s="265" t="str">
        <f t="shared" si="154"/>
        <v>NC</v>
      </c>
      <c r="Z608" s="265" t="str">
        <f t="shared" si="155"/>
        <v>NC</v>
      </c>
      <c r="AA608" s="265">
        <f t="shared" si="156"/>
        <v>0.02</v>
      </c>
      <c r="AB608" s="265">
        <f t="shared" si="157"/>
        <v>0.01</v>
      </c>
      <c r="AC608" s="265" t="str">
        <f t="shared" si="158"/>
        <v>NC</v>
      </c>
      <c r="AD608" s="265" t="str">
        <f t="shared" si="159"/>
        <v>NC</v>
      </c>
      <c r="AE608" s="265" t="str">
        <f t="shared" si="160"/>
        <v>NC</v>
      </c>
      <c r="AF608" s="265">
        <f t="shared" si="161"/>
        <v>0.01</v>
      </c>
      <c r="AG608" s="265" t="str">
        <f t="shared" si="162"/>
        <v>NC</v>
      </c>
      <c r="AH608" s="265" t="str">
        <f t="shared" si="163"/>
        <v>NC</v>
      </c>
      <c r="AI608" s="265" t="str">
        <f t="shared" si="164"/>
        <v>NC</v>
      </c>
      <c r="AJ608" s="265" t="str">
        <f t="shared" si="165"/>
        <v>NC</v>
      </c>
      <c r="AK608" s="265" t="str">
        <f t="shared" si="166"/>
        <v>NC</v>
      </c>
      <c r="AL608" s="265" t="str">
        <f t="shared" si="167"/>
        <v>NC</v>
      </c>
      <c r="AM608" s="265" t="str">
        <f t="shared" si="168"/>
        <v>NC</v>
      </c>
      <c r="AN608" s="265" t="str">
        <f t="shared" si="169"/>
        <v>NC</v>
      </c>
    </row>
    <row r="609" spans="1:40" ht="26" x14ac:dyDescent="0.3">
      <c r="A609" s="351">
        <v>954</v>
      </c>
      <c r="B609" s="352" t="s">
        <v>923</v>
      </c>
      <c r="C609" s="352" t="s">
        <v>206</v>
      </c>
      <c r="D609" s="407" t="s">
        <v>1038</v>
      </c>
      <c r="E609" s="879" t="s">
        <v>926</v>
      </c>
      <c r="F609" s="355">
        <v>0.25573921646447623</v>
      </c>
      <c r="G609" s="355">
        <v>0.20461002283327756</v>
      </c>
      <c r="H609" s="355">
        <v>0.75799576690920312</v>
      </c>
      <c r="I609" s="355">
        <v>1.0159530815231133</v>
      </c>
      <c r="J609" s="355">
        <v>0.57289873217283427</v>
      </c>
      <c r="K609" s="355">
        <v>0.26671371795862547</v>
      </c>
      <c r="L609" s="355">
        <v>0.43921117735754767</v>
      </c>
      <c r="M609" s="355">
        <v>0.25454582827781519</v>
      </c>
      <c r="N609" s="355">
        <v>1.053420619808652</v>
      </c>
      <c r="O609" s="355">
        <v>0.94981063370443342</v>
      </c>
      <c r="P609" s="355">
        <v>0.59247247337886466</v>
      </c>
      <c r="Q609" s="355">
        <v>2.0890648061012311</v>
      </c>
      <c r="R609" s="355">
        <v>0.27106189989174828</v>
      </c>
      <c r="S609" s="355">
        <v>4.7240376456372593</v>
      </c>
      <c r="T609" s="355">
        <v>0.34720656946384498</v>
      </c>
      <c r="U609" s="355">
        <v>0.13098340734786371</v>
      </c>
      <c r="V609" s="355">
        <v>8.5858369963965462</v>
      </c>
      <c r="X609" s="355">
        <f t="shared" si="153"/>
        <v>0.26</v>
      </c>
      <c r="Y609" s="355">
        <f t="shared" si="154"/>
        <v>0.2</v>
      </c>
      <c r="Z609" s="355">
        <f t="shared" si="155"/>
        <v>0.76</v>
      </c>
      <c r="AA609" s="355">
        <f t="shared" si="156"/>
        <v>1.02</v>
      </c>
      <c r="AB609" s="355">
        <f t="shared" si="157"/>
        <v>0.56999999999999995</v>
      </c>
      <c r="AC609" s="355">
        <f t="shared" si="158"/>
        <v>0.27</v>
      </c>
      <c r="AD609" s="355">
        <f t="shared" si="159"/>
        <v>0.44</v>
      </c>
      <c r="AE609" s="355">
        <f t="shared" si="160"/>
        <v>0.25</v>
      </c>
      <c r="AF609" s="355">
        <f t="shared" si="161"/>
        <v>1.05</v>
      </c>
      <c r="AG609" s="355">
        <f t="shared" si="162"/>
        <v>0.95</v>
      </c>
      <c r="AH609" s="355">
        <f t="shared" si="163"/>
        <v>0.59</v>
      </c>
      <c r="AI609" s="355">
        <f t="shared" si="164"/>
        <v>2.09</v>
      </c>
      <c r="AJ609" s="355">
        <f t="shared" si="165"/>
        <v>0.27</v>
      </c>
      <c r="AK609" s="355">
        <f t="shared" si="166"/>
        <v>4.72</v>
      </c>
      <c r="AL609" s="355">
        <f t="shared" si="167"/>
        <v>0.35</v>
      </c>
      <c r="AM609" s="355">
        <f t="shared" si="168"/>
        <v>0.13</v>
      </c>
      <c r="AN609" s="355">
        <f t="shared" si="169"/>
        <v>8.59</v>
      </c>
    </row>
    <row r="610" spans="1:40" ht="26" x14ac:dyDescent="0.3">
      <c r="A610" s="145">
        <v>957</v>
      </c>
      <c r="B610" s="146" t="s">
        <v>923</v>
      </c>
      <c r="C610" s="146" t="s">
        <v>484</v>
      </c>
      <c r="D610" s="145" t="s">
        <v>2207</v>
      </c>
      <c r="E610" s="150" t="s">
        <v>925</v>
      </c>
      <c r="F610" s="150">
        <v>3.2996584683851693E-2</v>
      </c>
      <c r="G610" s="150">
        <v>0.13369800782767344</v>
      </c>
      <c r="H610" s="150">
        <v>6.8028110837719266E-4</v>
      </c>
      <c r="I610" s="150">
        <v>0.11030840094374428</v>
      </c>
      <c r="J610" s="150">
        <v>7.1287004848550658E-3</v>
      </c>
      <c r="K610" s="150">
        <v>1.1118265842297628</v>
      </c>
      <c r="L610" s="150">
        <v>0.45475550611014764</v>
      </c>
      <c r="M610" s="150">
        <v>1.1244268431126871</v>
      </c>
      <c r="N610" s="150">
        <v>1.5040541284906384E-2</v>
      </c>
      <c r="O610" s="150">
        <v>0.33955868775320203</v>
      </c>
      <c r="P610" s="150">
        <v>1.63389831386455</v>
      </c>
      <c r="Q610" s="150">
        <v>0</v>
      </c>
      <c r="R610" s="150">
        <v>2.8951827541670892E-4</v>
      </c>
      <c r="S610" s="150">
        <v>3.7201319988504746E-4</v>
      </c>
      <c r="T610" s="150">
        <v>0.20710259614683826</v>
      </c>
      <c r="U610" s="150">
        <v>1.8521655262018527E-3</v>
      </c>
      <c r="V610" s="150">
        <v>0</v>
      </c>
      <c r="X610" s="150">
        <f t="shared" si="153"/>
        <v>0.03</v>
      </c>
      <c r="Y610" s="150">
        <f t="shared" si="154"/>
        <v>0.13</v>
      </c>
      <c r="Z610" s="150">
        <f t="shared" si="155"/>
        <v>0.01</v>
      </c>
      <c r="AA610" s="150">
        <f t="shared" si="156"/>
        <v>0.11</v>
      </c>
      <c r="AB610" s="150">
        <f t="shared" si="157"/>
        <v>0.01</v>
      </c>
      <c r="AC610" s="150">
        <f t="shared" si="158"/>
        <v>1.1100000000000001</v>
      </c>
      <c r="AD610" s="150">
        <f t="shared" si="159"/>
        <v>0.45</v>
      </c>
      <c r="AE610" s="150">
        <f t="shared" si="160"/>
        <v>1.1200000000000001</v>
      </c>
      <c r="AF610" s="150">
        <f t="shared" si="161"/>
        <v>0.02</v>
      </c>
      <c r="AG610" s="150">
        <f t="shared" si="162"/>
        <v>0.34</v>
      </c>
      <c r="AH610" s="150">
        <f t="shared" si="163"/>
        <v>1.63</v>
      </c>
      <c r="AI610" s="150" t="str">
        <f t="shared" si="164"/>
        <v>NC</v>
      </c>
      <c r="AJ610" s="150">
        <f t="shared" si="165"/>
        <v>0.01</v>
      </c>
      <c r="AK610" s="150">
        <f t="shared" si="166"/>
        <v>0.01</v>
      </c>
      <c r="AL610" s="150">
        <f t="shared" si="167"/>
        <v>0.21</v>
      </c>
      <c r="AM610" s="150">
        <f t="shared" si="168"/>
        <v>0.01</v>
      </c>
      <c r="AN610" s="150" t="str">
        <f t="shared" si="169"/>
        <v>NC</v>
      </c>
    </row>
    <row r="611" spans="1:40" ht="26" x14ac:dyDescent="0.3">
      <c r="A611" s="351">
        <v>960</v>
      </c>
      <c r="B611" s="352" t="s">
        <v>923</v>
      </c>
      <c r="C611" s="352" t="s">
        <v>2172</v>
      </c>
      <c r="D611" s="351" t="s">
        <v>2206</v>
      </c>
      <c r="E611" s="355" t="s">
        <v>925</v>
      </c>
      <c r="F611" s="355">
        <v>1.3023959994205478E-2</v>
      </c>
      <c r="G611" s="355">
        <v>1.3146666112972704E-2</v>
      </c>
      <c r="H611" s="355">
        <v>5.9599988368159032E-3</v>
      </c>
      <c r="I611" s="355">
        <v>3.5918628502349892E-2</v>
      </c>
      <c r="J611" s="355">
        <v>0</v>
      </c>
      <c r="K611" s="355">
        <v>3.1666599700758663E-2</v>
      </c>
      <c r="L611" s="355">
        <v>0</v>
      </c>
      <c r="M611" s="355">
        <v>0.40153967592551493</v>
      </c>
      <c r="N611" s="355">
        <v>0</v>
      </c>
      <c r="O611" s="355">
        <v>0</v>
      </c>
      <c r="P611" s="355">
        <v>0</v>
      </c>
      <c r="Q611" s="355">
        <v>6.5461709744979404E-2</v>
      </c>
      <c r="R611" s="355">
        <v>3.7331272624073895E-2</v>
      </c>
      <c r="S611" s="355">
        <v>5.437290078430794E-2</v>
      </c>
      <c r="T611" s="355">
        <v>0</v>
      </c>
      <c r="U611" s="355">
        <v>1.0582259803708918E-3</v>
      </c>
      <c r="V611" s="355">
        <v>3.6801940927102335E-3</v>
      </c>
      <c r="X611" s="355">
        <f t="shared" si="153"/>
        <v>0.01</v>
      </c>
      <c r="Y611" s="355">
        <f t="shared" si="154"/>
        <v>0.01</v>
      </c>
      <c r="Z611" s="355">
        <f t="shared" si="155"/>
        <v>0.01</v>
      </c>
      <c r="AA611" s="355">
        <f t="shared" si="156"/>
        <v>0.04</v>
      </c>
      <c r="AB611" s="355" t="str">
        <f t="shared" si="157"/>
        <v>NC</v>
      </c>
      <c r="AC611" s="355">
        <f t="shared" si="158"/>
        <v>0.03</v>
      </c>
      <c r="AD611" s="355" t="str">
        <f t="shared" si="159"/>
        <v>NC</v>
      </c>
      <c r="AE611" s="355">
        <f t="shared" si="160"/>
        <v>0.4</v>
      </c>
      <c r="AF611" s="355" t="str">
        <f t="shared" si="161"/>
        <v>NC</v>
      </c>
      <c r="AG611" s="355" t="str">
        <f t="shared" si="162"/>
        <v>NC</v>
      </c>
      <c r="AH611" s="355" t="str">
        <f t="shared" si="163"/>
        <v>NC</v>
      </c>
      <c r="AI611" s="355">
        <f t="shared" si="164"/>
        <v>7.0000000000000007E-2</v>
      </c>
      <c r="AJ611" s="355">
        <f t="shared" si="165"/>
        <v>0.04</v>
      </c>
      <c r="AK611" s="355">
        <f t="shared" si="166"/>
        <v>0.05</v>
      </c>
      <c r="AL611" s="355" t="str">
        <f t="shared" si="167"/>
        <v>NC</v>
      </c>
      <c r="AM611" s="355">
        <f t="shared" si="168"/>
        <v>0.01</v>
      </c>
      <c r="AN611" s="355">
        <f t="shared" si="169"/>
        <v>0.01</v>
      </c>
    </row>
    <row r="612" spans="1:40" ht="26" x14ac:dyDescent="0.3">
      <c r="A612" s="351">
        <v>962</v>
      </c>
      <c r="B612" s="352" t="s">
        <v>923</v>
      </c>
      <c r="C612" s="352" t="s">
        <v>488</v>
      </c>
      <c r="D612" s="351" t="s">
        <v>4164</v>
      </c>
      <c r="E612" s="355" t="s">
        <v>925</v>
      </c>
      <c r="F612" s="355">
        <v>5.1826507179679356E-2</v>
      </c>
      <c r="G612" s="355">
        <v>5.2314794117608338E-2</v>
      </c>
      <c r="H612" s="355">
        <v>2.3716743804844856E-2</v>
      </c>
      <c r="I612" s="355">
        <v>0.14293172420596292</v>
      </c>
      <c r="J612" s="355">
        <v>8.890567827786397E-2</v>
      </c>
      <c r="K612" s="355">
        <v>0.12601154007518278</v>
      </c>
      <c r="L612" s="355">
        <v>0.38195959973185128</v>
      </c>
      <c r="M612" s="355">
        <v>0</v>
      </c>
      <c r="N612" s="355">
        <v>0</v>
      </c>
      <c r="O612" s="355">
        <v>0.26750478470049849</v>
      </c>
      <c r="P612" s="355">
        <v>0</v>
      </c>
      <c r="Q612" s="355">
        <v>0.26049310437084378</v>
      </c>
      <c r="R612" s="355">
        <v>0.14855308750479324</v>
      </c>
      <c r="S612" s="355">
        <v>0.21636718280244049</v>
      </c>
      <c r="T612" s="355">
        <v>0.30576831789149733</v>
      </c>
      <c r="U612" s="355">
        <v>4.211020027227977E-3</v>
      </c>
      <c r="V612" s="355">
        <v>1.4644670718684588E-2</v>
      </c>
      <c r="X612" s="355">
        <f t="shared" si="153"/>
        <v>0.05</v>
      </c>
      <c r="Y612" s="355">
        <f t="shared" si="154"/>
        <v>0.05</v>
      </c>
      <c r="Z612" s="355">
        <f t="shared" si="155"/>
        <v>0.02</v>
      </c>
      <c r="AA612" s="355">
        <f t="shared" si="156"/>
        <v>0.14000000000000001</v>
      </c>
      <c r="AB612" s="355">
        <f t="shared" si="157"/>
        <v>0.09</v>
      </c>
      <c r="AC612" s="355">
        <f t="shared" si="158"/>
        <v>0.13</v>
      </c>
      <c r="AD612" s="355">
        <f t="shared" si="159"/>
        <v>0.38</v>
      </c>
      <c r="AE612" s="355" t="str">
        <f t="shared" si="160"/>
        <v>NC</v>
      </c>
      <c r="AF612" s="355" t="str">
        <f t="shared" si="161"/>
        <v>NC</v>
      </c>
      <c r="AG612" s="355">
        <f t="shared" si="162"/>
        <v>0.27</v>
      </c>
      <c r="AH612" s="355" t="str">
        <f t="shared" si="163"/>
        <v>NC</v>
      </c>
      <c r="AI612" s="355">
        <f t="shared" si="164"/>
        <v>0.26</v>
      </c>
      <c r="AJ612" s="355">
        <f t="shared" si="165"/>
        <v>0.15</v>
      </c>
      <c r="AK612" s="355">
        <f t="shared" si="166"/>
        <v>0.22</v>
      </c>
      <c r="AL612" s="355">
        <f t="shared" si="167"/>
        <v>0.31</v>
      </c>
      <c r="AM612" s="355">
        <f t="shared" si="168"/>
        <v>0.01</v>
      </c>
      <c r="AN612" s="355">
        <f t="shared" si="169"/>
        <v>0.01</v>
      </c>
    </row>
    <row r="613" spans="1:40" ht="26" x14ac:dyDescent="0.3">
      <c r="A613" s="351">
        <v>965</v>
      </c>
      <c r="B613" s="352" t="s">
        <v>923</v>
      </c>
      <c r="C613" s="352" t="s">
        <v>2175</v>
      </c>
      <c r="D613" s="351" t="s">
        <v>4165</v>
      </c>
      <c r="E613" s="355" t="s">
        <v>925</v>
      </c>
      <c r="F613" s="355">
        <v>0.17703694611695406</v>
      </c>
      <c r="G613" s="355">
        <v>0.17870491166246241</v>
      </c>
      <c r="H613" s="355">
        <v>8.1015297451768192E-2</v>
      </c>
      <c r="I613" s="355">
        <v>0.48824814431206576</v>
      </c>
      <c r="J613" s="355">
        <v>0.25185928905309646</v>
      </c>
      <c r="K613" s="355">
        <v>0.43044957965354735</v>
      </c>
      <c r="L613" s="355">
        <v>0.99481324812983696</v>
      </c>
      <c r="M613" s="355">
        <v>0.66383075986554929</v>
      </c>
      <c r="N613" s="355">
        <v>0.22262827115615508</v>
      </c>
      <c r="O613" s="355">
        <v>0.26750478470049849</v>
      </c>
      <c r="P613" s="355">
        <v>1.8937927161540467</v>
      </c>
      <c r="Q613" s="355">
        <v>0.88983236941773147</v>
      </c>
      <c r="R613" s="355">
        <v>0.50745046076354072</v>
      </c>
      <c r="S613" s="355">
        <v>0.73910026678957441</v>
      </c>
      <c r="T613" s="355">
        <v>0.35681331005561551</v>
      </c>
      <c r="U613" s="355">
        <v>1.4384649211901341E-2</v>
      </c>
      <c r="V613" s="355">
        <v>5.0025516323833008E-2</v>
      </c>
      <c r="X613" s="355">
        <f t="shared" si="153"/>
        <v>0.18</v>
      </c>
      <c r="Y613" s="355">
        <f t="shared" si="154"/>
        <v>0.18</v>
      </c>
      <c r="Z613" s="355">
        <f t="shared" si="155"/>
        <v>0.08</v>
      </c>
      <c r="AA613" s="355">
        <f t="shared" si="156"/>
        <v>0.49</v>
      </c>
      <c r="AB613" s="355">
        <f t="shared" si="157"/>
        <v>0.25</v>
      </c>
      <c r="AC613" s="355">
        <f t="shared" si="158"/>
        <v>0.43</v>
      </c>
      <c r="AD613" s="355">
        <f t="shared" si="159"/>
        <v>0.99</v>
      </c>
      <c r="AE613" s="355">
        <f t="shared" si="160"/>
        <v>0.66</v>
      </c>
      <c r="AF613" s="355">
        <f t="shared" si="161"/>
        <v>0.22</v>
      </c>
      <c r="AG613" s="355">
        <f t="shared" si="162"/>
        <v>0.27</v>
      </c>
      <c r="AH613" s="355">
        <f t="shared" si="163"/>
        <v>1.89</v>
      </c>
      <c r="AI613" s="355">
        <f t="shared" si="164"/>
        <v>0.89</v>
      </c>
      <c r="AJ613" s="355">
        <f t="shared" si="165"/>
        <v>0.51</v>
      </c>
      <c r="AK613" s="355">
        <f t="shared" si="166"/>
        <v>0.74</v>
      </c>
      <c r="AL613" s="355">
        <f t="shared" si="167"/>
        <v>0.36</v>
      </c>
      <c r="AM613" s="355">
        <f t="shared" si="168"/>
        <v>0.01</v>
      </c>
      <c r="AN613" s="355">
        <f t="shared" si="169"/>
        <v>0.05</v>
      </c>
    </row>
    <row r="614" spans="1:40" ht="26" x14ac:dyDescent="0.3">
      <c r="A614" s="165">
        <v>967</v>
      </c>
      <c r="B614" s="166" t="s">
        <v>923</v>
      </c>
      <c r="C614" s="525" t="s">
        <v>490</v>
      </c>
      <c r="D614" s="187" t="s">
        <v>2204</v>
      </c>
      <c r="E614" s="170" t="s">
        <v>925</v>
      </c>
      <c r="F614" s="170">
        <v>0.40991008339525709</v>
      </c>
      <c r="G614" s="170">
        <v>7.4472771130752333E-2</v>
      </c>
      <c r="H614" s="170">
        <v>3.2502632970074952E-3</v>
      </c>
      <c r="I614" s="170">
        <v>0.85487783387330718</v>
      </c>
      <c r="J614" s="170">
        <v>2.1557692672798057E-2</v>
      </c>
      <c r="K614" s="170">
        <v>1.0822167445212287</v>
      </c>
      <c r="L614" s="170">
        <v>0.35054248354786705</v>
      </c>
      <c r="M614" s="170">
        <v>0.47999889188479394</v>
      </c>
      <c r="N614" s="170">
        <v>6.8894674429126362E-2</v>
      </c>
      <c r="O614" s="170">
        <v>0.38987170816966338</v>
      </c>
      <c r="P614" s="170">
        <v>0.23216790506857193</v>
      </c>
      <c r="Q614" s="170">
        <v>1.77876173023148E-2</v>
      </c>
      <c r="R614" s="170">
        <v>2.0341468560760434E-4</v>
      </c>
      <c r="S614" s="170">
        <v>4.1498556115420338E-4</v>
      </c>
      <c r="T614" s="170">
        <v>0.15109009424614431</v>
      </c>
      <c r="U614" s="170">
        <v>7.1160933376787573E-4</v>
      </c>
      <c r="V614" s="170">
        <v>0</v>
      </c>
      <c r="X614" s="170">
        <f t="shared" si="153"/>
        <v>0.41</v>
      </c>
      <c r="Y614" s="170">
        <f t="shared" si="154"/>
        <v>7.0000000000000007E-2</v>
      </c>
      <c r="Z614" s="170">
        <f t="shared" si="155"/>
        <v>0.01</v>
      </c>
      <c r="AA614" s="170">
        <f t="shared" si="156"/>
        <v>0.85</v>
      </c>
      <c r="AB614" s="170">
        <f t="shared" si="157"/>
        <v>0.02</v>
      </c>
      <c r="AC614" s="170">
        <f t="shared" si="158"/>
        <v>1.08</v>
      </c>
      <c r="AD614" s="170">
        <f t="shared" si="159"/>
        <v>0.35</v>
      </c>
      <c r="AE614" s="170">
        <f t="shared" si="160"/>
        <v>0.48</v>
      </c>
      <c r="AF614" s="170">
        <f t="shared" si="161"/>
        <v>7.0000000000000007E-2</v>
      </c>
      <c r="AG614" s="170">
        <f t="shared" si="162"/>
        <v>0.39</v>
      </c>
      <c r="AH614" s="170">
        <f t="shared" si="163"/>
        <v>0.23</v>
      </c>
      <c r="AI614" s="170">
        <f t="shared" si="164"/>
        <v>0.02</v>
      </c>
      <c r="AJ614" s="170">
        <f t="shared" si="165"/>
        <v>0.01</v>
      </c>
      <c r="AK614" s="170">
        <f t="shared" si="166"/>
        <v>0.01</v>
      </c>
      <c r="AL614" s="170">
        <f t="shared" si="167"/>
        <v>0.15</v>
      </c>
      <c r="AM614" s="170">
        <f t="shared" si="168"/>
        <v>0.01</v>
      </c>
      <c r="AN614" s="170" t="str">
        <f t="shared" si="169"/>
        <v>NC</v>
      </c>
    </row>
    <row r="615" spans="1:40" ht="26" x14ac:dyDescent="0.3">
      <c r="A615" s="145">
        <v>969</v>
      </c>
      <c r="B615" s="146" t="s">
        <v>923</v>
      </c>
      <c r="C615" s="146" t="s">
        <v>205</v>
      </c>
      <c r="D615" s="145" t="s">
        <v>4168</v>
      </c>
      <c r="E615" s="150" t="s">
        <v>925</v>
      </c>
      <c r="F615" s="150">
        <v>0.22848021126219237</v>
      </c>
      <c r="G615" s="150">
        <v>1.4938986485755268</v>
      </c>
      <c r="H615" s="150">
        <v>1.7699596200929777E-4</v>
      </c>
      <c r="I615" s="150">
        <v>0.33188296557193442</v>
      </c>
      <c r="J615" s="150">
        <v>7.2778380908292098E-2</v>
      </c>
      <c r="K615" s="150">
        <v>2.0606642582020394</v>
      </c>
      <c r="L615" s="150">
        <v>0.33576505926557287</v>
      </c>
      <c r="M615" s="150">
        <v>0.84226294312268124</v>
      </c>
      <c r="N615" s="150">
        <v>0.27900008346078081</v>
      </c>
      <c r="O615" s="150">
        <v>0.38602851125131354</v>
      </c>
      <c r="P615" s="150">
        <v>0.45187120938155423</v>
      </c>
      <c r="Q615" s="150">
        <v>0</v>
      </c>
      <c r="R615" s="150">
        <v>2.052285703511642E-4</v>
      </c>
      <c r="S615" s="150">
        <v>5.0122876886568265E-4</v>
      </c>
      <c r="T615" s="150">
        <v>0.80594167700738129</v>
      </c>
      <c r="U615" s="150">
        <v>1.1544425269880657E-4</v>
      </c>
      <c r="V615" s="150">
        <v>0</v>
      </c>
      <c r="X615" s="150">
        <f t="shared" si="153"/>
        <v>0.23</v>
      </c>
      <c r="Y615" s="150">
        <f t="shared" si="154"/>
        <v>1.49</v>
      </c>
      <c r="Z615" s="150">
        <f t="shared" si="155"/>
        <v>0.01</v>
      </c>
      <c r="AA615" s="150">
        <f t="shared" si="156"/>
        <v>0.33</v>
      </c>
      <c r="AB615" s="150">
        <f t="shared" si="157"/>
        <v>7.0000000000000007E-2</v>
      </c>
      <c r="AC615" s="150">
        <f t="shared" si="158"/>
        <v>2.06</v>
      </c>
      <c r="AD615" s="150">
        <f t="shared" si="159"/>
        <v>0.34</v>
      </c>
      <c r="AE615" s="150">
        <f t="shared" si="160"/>
        <v>0.84</v>
      </c>
      <c r="AF615" s="150">
        <f t="shared" si="161"/>
        <v>0.28000000000000003</v>
      </c>
      <c r="AG615" s="150">
        <f t="shared" si="162"/>
        <v>0.39</v>
      </c>
      <c r="AH615" s="150">
        <f t="shared" si="163"/>
        <v>0.45</v>
      </c>
      <c r="AI615" s="150" t="str">
        <f t="shared" si="164"/>
        <v>NC</v>
      </c>
      <c r="AJ615" s="150">
        <f t="shared" si="165"/>
        <v>0.01</v>
      </c>
      <c r="AK615" s="150">
        <f t="shared" si="166"/>
        <v>0.01</v>
      </c>
      <c r="AL615" s="150">
        <f t="shared" si="167"/>
        <v>0.81</v>
      </c>
      <c r="AM615" s="150">
        <f t="shared" si="168"/>
        <v>0.01</v>
      </c>
      <c r="AN615" s="150" t="str">
        <f t="shared" si="169"/>
        <v>NC</v>
      </c>
    </row>
    <row r="616" spans="1:40" x14ac:dyDescent="0.3">
      <c r="A616" s="138">
        <v>976</v>
      </c>
      <c r="B616" s="138" t="s">
        <v>923</v>
      </c>
      <c r="C616" s="172" t="s">
        <v>297</v>
      </c>
      <c r="D616" s="138" t="s">
        <v>298</v>
      </c>
      <c r="E616" s="244" t="s">
        <v>275</v>
      </c>
      <c r="F616" s="244" t="s">
        <v>275</v>
      </c>
      <c r="G616" s="244" t="s">
        <v>275</v>
      </c>
      <c r="H616" s="244" t="s">
        <v>275</v>
      </c>
      <c r="I616" s="244" t="s">
        <v>275</v>
      </c>
      <c r="J616" s="244" t="s">
        <v>275</v>
      </c>
      <c r="K616" s="244" t="s">
        <v>275</v>
      </c>
      <c r="L616" s="244" t="s">
        <v>275</v>
      </c>
      <c r="M616" s="244" t="s">
        <v>275</v>
      </c>
      <c r="N616" s="244" t="s">
        <v>275</v>
      </c>
      <c r="O616" s="244" t="s">
        <v>275</v>
      </c>
      <c r="P616" s="244" t="s">
        <v>275</v>
      </c>
      <c r="Q616" s="244" t="s">
        <v>275</v>
      </c>
      <c r="R616" s="244" t="s">
        <v>275</v>
      </c>
      <c r="S616" s="244" t="s">
        <v>275</v>
      </c>
      <c r="T616" s="244" t="s">
        <v>275</v>
      </c>
      <c r="U616" s="244" t="s">
        <v>275</v>
      </c>
      <c r="V616" s="244" t="s">
        <v>275</v>
      </c>
      <c r="X616" s="244" t="str">
        <f t="shared" si="153"/>
        <v>-</v>
      </c>
      <c r="Y616" s="244" t="str">
        <f t="shared" si="154"/>
        <v>-</v>
      </c>
      <c r="Z616" s="244" t="str">
        <f t="shared" si="155"/>
        <v>-</v>
      </c>
      <c r="AA616" s="244" t="str">
        <f t="shared" si="156"/>
        <v>-</v>
      </c>
      <c r="AB616" s="244" t="str">
        <f t="shared" si="157"/>
        <v>-</v>
      </c>
      <c r="AC616" s="244" t="str">
        <f t="shared" si="158"/>
        <v>-</v>
      </c>
      <c r="AD616" s="244" t="str">
        <f t="shared" si="159"/>
        <v>-</v>
      </c>
      <c r="AE616" s="244" t="str">
        <f t="shared" si="160"/>
        <v>-</v>
      </c>
      <c r="AF616" s="244" t="str">
        <f t="shared" si="161"/>
        <v>-</v>
      </c>
      <c r="AG616" s="244" t="str">
        <f t="shared" si="162"/>
        <v>-</v>
      </c>
      <c r="AH616" s="244" t="str">
        <f t="shared" si="163"/>
        <v>-</v>
      </c>
      <c r="AI616" s="244" t="str">
        <f t="shared" si="164"/>
        <v>-</v>
      </c>
      <c r="AJ616" s="244" t="str">
        <f t="shared" si="165"/>
        <v>-</v>
      </c>
      <c r="AK616" s="244" t="str">
        <f t="shared" si="166"/>
        <v>-</v>
      </c>
      <c r="AL616" s="244" t="str">
        <f t="shared" si="167"/>
        <v>-</v>
      </c>
      <c r="AM616" s="244" t="str">
        <f t="shared" si="168"/>
        <v>-</v>
      </c>
      <c r="AN616" s="244" t="str">
        <f t="shared" si="169"/>
        <v>-</v>
      </c>
    </row>
    <row r="617" spans="1:40" ht="26" x14ac:dyDescent="0.3">
      <c r="A617" s="145">
        <v>977</v>
      </c>
      <c r="B617" s="146" t="s">
        <v>923</v>
      </c>
      <c r="C617" s="280" t="s">
        <v>486</v>
      </c>
      <c r="D617" s="406" t="s">
        <v>4172</v>
      </c>
      <c r="E617" s="150" t="s">
        <v>925</v>
      </c>
      <c r="F617" s="150">
        <v>78.79198555710596</v>
      </c>
      <c r="G617" s="150">
        <v>54.572950162159231</v>
      </c>
      <c r="H617" s="150">
        <v>96.077163231946258</v>
      </c>
      <c r="I617" s="150">
        <v>137.03486994407967</v>
      </c>
      <c r="J617" s="150">
        <v>60.492369440409078</v>
      </c>
      <c r="K617" s="150">
        <v>88.564837207554916</v>
      </c>
      <c r="L617" s="150">
        <v>108.58528241271929</v>
      </c>
      <c r="M617" s="150">
        <v>112.12591975096784</v>
      </c>
      <c r="N617" s="150">
        <v>64.08509263155004</v>
      </c>
      <c r="O617" s="150">
        <v>81.531006166779505</v>
      </c>
      <c r="P617" s="150">
        <v>66.085087588884889</v>
      </c>
      <c r="Q617" s="150">
        <v>20.017522354208584</v>
      </c>
      <c r="R617" s="150">
        <v>130.7114423472529</v>
      </c>
      <c r="S617" s="150">
        <v>22.069162974589531</v>
      </c>
      <c r="T617" s="150">
        <v>69.329243171224022</v>
      </c>
      <c r="U617" s="150">
        <v>55.216891195393103</v>
      </c>
      <c r="V617" s="150">
        <v>84.308192915074201</v>
      </c>
      <c r="X617" s="150">
        <f t="shared" si="153"/>
        <v>78.790000000000006</v>
      </c>
      <c r="Y617" s="150">
        <f t="shared" si="154"/>
        <v>54.57</v>
      </c>
      <c r="Z617" s="150">
        <f t="shared" si="155"/>
        <v>96.08</v>
      </c>
      <c r="AA617" s="150">
        <f t="shared" si="156"/>
        <v>137.03</v>
      </c>
      <c r="AB617" s="150">
        <f t="shared" si="157"/>
        <v>60.49</v>
      </c>
      <c r="AC617" s="150">
        <f t="shared" si="158"/>
        <v>88.56</v>
      </c>
      <c r="AD617" s="150">
        <f t="shared" si="159"/>
        <v>108.59</v>
      </c>
      <c r="AE617" s="150">
        <f t="shared" si="160"/>
        <v>112.13</v>
      </c>
      <c r="AF617" s="150">
        <f t="shared" si="161"/>
        <v>64.09</v>
      </c>
      <c r="AG617" s="150">
        <f t="shared" si="162"/>
        <v>81.53</v>
      </c>
      <c r="AH617" s="150">
        <f t="shared" si="163"/>
        <v>66.09</v>
      </c>
      <c r="AI617" s="150">
        <f t="shared" si="164"/>
        <v>20.02</v>
      </c>
      <c r="AJ617" s="150">
        <f t="shared" si="165"/>
        <v>130.71</v>
      </c>
      <c r="AK617" s="150">
        <f t="shared" si="166"/>
        <v>22.07</v>
      </c>
      <c r="AL617" s="150">
        <f t="shared" si="167"/>
        <v>69.33</v>
      </c>
      <c r="AM617" s="150">
        <f t="shared" si="168"/>
        <v>55.22</v>
      </c>
      <c r="AN617" s="150">
        <f t="shared" si="169"/>
        <v>84.31</v>
      </c>
    </row>
    <row r="618" spans="1:40" ht="26" x14ac:dyDescent="0.3">
      <c r="A618" s="145">
        <v>978</v>
      </c>
      <c r="B618" s="146" t="s">
        <v>923</v>
      </c>
      <c r="C618" s="280" t="s">
        <v>486</v>
      </c>
      <c r="D618" s="406" t="s">
        <v>4175</v>
      </c>
      <c r="E618" s="150" t="s">
        <v>925</v>
      </c>
      <c r="F618" s="151">
        <v>2.8071068299870428</v>
      </c>
      <c r="G618" s="151">
        <v>2.0195155326313108</v>
      </c>
      <c r="H618" s="151">
        <v>8.5621682907278238</v>
      </c>
      <c r="I618" s="151">
        <v>5.0219377894202069</v>
      </c>
      <c r="J618" s="151">
        <v>2.2636479336951485</v>
      </c>
      <c r="K618" s="151">
        <v>11.01588793607314</v>
      </c>
      <c r="L618" s="151">
        <v>2.9266282191362682</v>
      </c>
      <c r="M618" s="151">
        <v>4.1066748543611045</v>
      </c>
      <c r="N618" s="151">
        <v>5.7755803436070536</v>
      </c>
      <c r="O618" s="151">
        <v>7.2033113716849195</v>
      </c>
      <c r="P618" s="151">
        <v>1.8650463090551592</v>
      </c>
      <c r="Q618" s="151">
        <v>0.64248435412165483</v>
      </c>
      <c r="R618" s="151">
        <v>9.9709994954114052</v>
      </c>
      <c r="S618" s="151">
        <v>0.84196126842244456</v>
      </c>
      <c r="T618" s="151">
        <v>1.7503522667121461</v>
      </c>
      <c r="U618" s="151">
        <v>13.572766464681564</v>
      </c>
      <c r="V618" s="151">
        <v>0.53113904192513262</v>
      </c>
      <c r="X618" s="151">
        <f t="shared" si="153"/>
        <v>2.81</v>
      </c>
      <c r="Y618" s="151">
        <f t="shared" si="154"/>
        <v>2.02</v>
      </c>
      <c r="Z618" s="151">
        <f t="shared" si="155"/>
        <v>8.56</v>
      </c>
      <c r="AA618" s="151">
        <f t="shared" si="156"/>
        <v>5.0199999999999996</v>
      </c>
      <c r="AB618" s="151">
        <f t="shared" si="157"/>
        <v>2.2599999999999998</v>
      </c>
      <c r="AC618" s="151">
        <f t="shared" si="158"/>
        <v>11.02</v>
      </c>
      <c r="AD618" s="151">
        <f t="shared" si="159"/>
        <v>2.93</v>
      </c>
      <c r="AE618" s="151">
        <f t="shared" si="160"/>
        <v>4.1100000000000003</v>
      </c>
      <c r="AF618" s="151">
        <f t="shared" si="161"/>
        <v>5.78</v>
      </c>
      <c r="AG618" s="151">
        <f t="shared" si="162"/>
        <v>7.2</v>
      </c>
      <c r="AH618" s="151">
        <f t="shared" si="163"/>
        <v>1.87</v>
      </c>
      <c r="AI618" s="151">
        <f t="shared" si="164"/>
        <v>0.64</v>
      </c>
      <c r="AJ618" s="151">
        <f t="shared" si="165"/>
        <v>9.9700000000000006</v>
      </c>
      <c r="AK618" s="151">
        <f t="shared" si="166"/>
        <v>0.84</v>
      </c>
      <c r="AL618" s="151">
        <f t="shared" si="167"/>
        <v>1.75</v>
      </c>
      <c r="AM618" s="151">
        <f t="shared" si="168"/>
        <v>13.57</v>
      </c>
      <c r="AN618" s="151">
        <f t="shared" si="169"/>
        <v>0.53</v>
      </c>
    </row>
    <row r="619" spans="1:40" ht="39" x14ac:dyDescent="0.3">
      <c r="A619" s="145">
        <v>981</v>
      </c>
      <c r="B619" s="146" t="s">
        <v>923</v>
      </c>
      <c r="C619" s="280" t="s">
        <v>485</v>
      </c>
      <c r="D619" s="406" t="s">
        <v>4173</v>
      </c>
      <c r="E619" s="150" t="s">
        <v>925</v>
      </c>
      <c r="F619" s="150">
        <v>77.494988028199003</v>
      </c>
      <c r="G619" s="150">
        <v>53.340520904850635</v>
      </c>
      <c r="H619" s="150">
        <v>83.453852457905441</v>
      </c>
      <c r="I619" s="150">
        <v>134.16272475476552</v>
      </c>
      <c r="J619" s="150">
        <v>53.903309766915612</v>
      </c>
      <c r="K619" s="150">
        <v>85.892257425947449</v>
      </c>
      <c r="L619" s="150">
        <v>102.95328396234163</v>
      </c>
      <c r="M619" s="150">
        <v>109.37599318042778</v>
      </c>
      <c r="N619" s="150">
        <v>54.507085120411048</v>
      </c>
      <c r="O619" s="150">
        <v>75.711975247667027</v>
      </c>
      <c r="P619" s="150">
        <v>52.378545128658445</v>
      </c>
      <c r="Q619" s="150">
        <v>18.18203804993469</v>
      </c>
      <c r="R619" s="150">
        <v>111.89019914005456</v>
      </c>
      <c r="S619" s="150">
        <v>21.49933588181861</v>
      </c>
      <c r="T619" s="150">
        <v>67.05057835048143</v>
      </c>
      <c r="U619" s="150">
        <v>48.315842913093022</v>
      </c>
      <c r="V619" s="150">
        <v>83.777053873149072</v>
      </c>
      <c r="X619" s="150">
        <f t="shared" si="153"/>
        <v>77.489999999999995</v>
      </c>
      <c r="Y619" s="150">
        <f t="shared" si="154"/>
        <v>53.34</v>
      </c>
      <c r="Z619" s="150">
        <f t="shared" si="155"/>
        <v>83.45</v>
      </c>
      <c r="AA619" s="150">
        <f t="shared" si="156"/>
        <v>134.16</v>
      </c>
      <c r="AB619" s="150">
        <f t="shared" si="157"/>
        <v>53.9</v>
      </c>
      <c r="AC619" s="150">
        <f t="shared" si="158"/>
        <v>85.89</v>
      </c>
      <c r="AD619" s="150">
        <f t="shared" si="159"/>
        <v>102.95</v>
      </c>
      <c r="AE619" s="150">
        <f t="shared" si="160"/>
        <v>109.38</v>
      </c>
      <c r="AF619" s="150">
        <f t="shared" si="161"/>
        <v>54.51</v>
      </c>
      <c r="AG619" s="150">
        <f t="shared" si="162"/>
        <v>75.709999999999994</v>
      </c>
      <c r="AH619" s="150">
        <f t="shared" si="163"/>
        <v>52.38</v>
      </c>
      <c r="AI619" s="150">
        <f t="shared" si="164"/>
        <v>18.18</v>
      </c>
      <c r="AJ619" s="150">
        <f t="shared" si="165"/>
        <v>111.89</v>
      </c>
      <c r="AK619" s="150">
        <f t="shared" si="166"/>
        <v>21.5</v>
      </c>
      <c r="AL619" s="150">
        <f t="shared" si="167"/>
        <v>67.05</v>
      </c>
      <c r="AM619" s="150">
        <f t="shared" si="168"/>
        <v>48.32</v>
      </c>
      <c r="AN619" s="150">
        <f t="shared" si="169"/>
        <v>83.78</v>
      </c>
    </row>
    <row r="620" spans="1:40" ht="26" x14ac:dyDescent="0.3">
      <c r="A620" s="145">
        <v>982</v>
      </c>
      <c r="B620" s="146" t="s">
        <v>923</v>
      </c>
      <c r="C620" s="280" t="s">
        <v>485</v>
      </c>
      <c r="D620" s="406" t="s">
        <v>4174</v>
      </c>
      <c r="E620" s="150" t="s">
        <v>925</v>
      </c>
      <c r="F620" s="151">
        <v>2.4060093349840765</v>
      </c>
      <c r="G620" s="151">
        <v>1.0067225064554102</v>
      </c>
      <c r="H620" s="151">
        <v>1.9603851407307515</v>
      </c>
      <c r="I620" s="151">
        <v>3.5514862651510111</v>
      </c>
      <c r="J620" s="151">
        <v>1.0920621580510033</v>
      </c>
      <c r="K620" s="151">
        <v>9.199284361095641</v>
      </c>
      <c r="L620" s="151">
        <v>0.53802081572842386</v>
      </c>
      <c r="M620" s="151">
        <v>2.0566764212674364</v>
      </c>
      <c r="N620" s="151">
        <v>0.52405207544312093</v>
      </c>
      <c r="O620" s="151">
        <v>2.8150193537010573</v>
      </c>
      <c r="P620" s="151">
        <v>0.56747816058978506</v>
      </c>
      <c r="Q620" s="151">
        <v>2.6819285937234739E-2</v>
      </c>
      <c r="R620" s="151">
        <v>2.8554748197127631</v>
      </c>
      <c r="S620" s="151">
        <v>0.52224105336475479</v>
      </c>
      <c r="T620" s="151">
        <v>0.40635691869989676</v>
      </c>
      <c r="U620" s="151">
        <v>7.3597833396050021</v>
      </c>
      <c r="V620" s="151">
        <v>0</v>
      </c>
      <c r="X620" s="151">
        <f t="shared" si="153"/>
        <v>2.41</v>
      </c>
      <c r="Y620" s="151">
        <f t="shared" si="154"/>
        <v>1.01</v>
      </c>
      <c r="Z620" s="151">
        <f t="shared" si="155"/>
        <v>1.96</v>
      </c>
      <c r="AA620" s="151">
        <f t="shared" si="156"/>
        <v>3.55</v>
      </c>
      <c r="AB620" s="151">
        <f t="shared" si="157"/>
        <v>1.0900000000000001</v>
      </c>
      <c r="AC620" s="151">
        <f t="shared" si="158"/>
        <v>9.1999999999999993</v>
      </c>
      <c r="AD620" s="151">
        <f t="shared" si="159"/>
        <v>0.54</v>
      </c>
      <c r="AE620" s="151">
        <f t="shared" si="160"/>
        <v>2.06</v>
      </c>
      <c r="AF620" s="151">
        <f t="shared" si="161"/>
        <v>0.52</v>
      </c>
      <c r="AG620" s="151">
        <f t="shared" si="162"/>
        <v>2.82</v>
      </c>
      <c r="AH620" s="151">
        <f t="shared" si="163"/>
        <v>0.56999999999999995</v>
      </c>
      <c r="AI620" s="151">
        <f t="shared" si="164"/>
        <v>0.03</v>
      </c>
      <c r="AJ620" s="151">
        <f t="shared" si="165"/>
        <v>2.86</v>
      </c>
      <c r="AK620" s="151">
        <f t="shared" si="166"/>
        <v>0.52</v>
      </c>
      <c r="AL620" s="151">
        <f t="shared" si="167"/>
        <v>0.41</v>
      </c>
      <c r="AM620" s="151">
        <f t="shared" si="168"/>
        <v>7.36</v>
      </c>
      <c r="AN620" s="151" t="str">
        <f t="shared" si="169"/>
        <v>NC</v>
      </c>
    </row>
    <row r="621" spans="1:40" ht="26" x14ac:dyDescent="0.3">
      <c r="A621" s="145">
        <v>985</v>
      </c>
      <c r="B621" s="146" t="s">
        <v>923</v>
      </c>
      <c r="C621" s="280" t="s">
        <v>4176</v>
      </c>
      <c r="D621" s="406" t="s">
        <v>4177</v>
      </c>
      <c r="E621" s="150" t="s">
        <v>925</v>
      </c>
      <c r="F621" s="150">
        <v>37.311873879962377</v>
      </c>
      <c r="G621" s="150">
        <v>52.14052673077353</v>
      </c>
      <c r="H621" s="150">
        <v>42.735856482423301</v>
      </c>
      <c r="I621" s="150">
        <v>48.380605183810331</v>
      </c>
      <c r="J621" s="150">
        <v>35.709126870958158</v>
      </c>
      <c r="K621" s="150">
        <v>49.047310198595007</v>
      </c>
      <c r="L621" s="150">
        <v>78.694944669568187</v>
      </c>
      <c r="M621" s="150">
        <v>62.083843182549273</v>
      </c>
      <c r="N621" s="150">
        <v>39.558003263903053</v>
      </c>
      <c r="O621" s="150">
        <v>52.510105015603393</v>
      </c>
      <c r="P621" s="150">
        <v>37.724655936461062</v>
      </c>
      <c r="Q621" s="150">
        <v>16.206254875897937</v>
      </c>
      <c r="R621" s="150">
        <v>94.186772741239579</v>
      </c>
      <c r="S621" s="150">
        <v>14.807217072932987</v>
      </c>
      <c r="T621" s="150">
        <v>55.340964368998044</v>
      </c>
      <c r="U621" s="150">
        <v>32.26812951723462</v>
      </c>
      <c r="V621" s="150">
        <v>55.443823649884067</v>
      </c>
      <c r="X621" s="150">
        <f t="shared" si="153"/>
        <v>37.31</v>
      </c>
      <c r="Y621" s="150">
        <f t="shared" si="154"/>
        <v>52.14</v>
      </c>
      <c r="Z621" s="150">
        <f t="shared" si="155"/>
        <v>42.74</v>
      </c>
      <c r="AA621" s="150">
        <f t="shared" si="156"/>
        <v>48.38</v>
      </c>
      <c r="AB621" s="150">
        <f t="shared" si="157"/>
        <v>35.71</v>
      </c>
      <c r="AC621" s="150">
        <f t="shared" si="158"/>
        <v>49.05</v>
      </c>
      <c r="AD621" s="150">
        <f t="shared" si="159"/>
        <v>78.69</v>
      </c>
      <c r="AE621" s="150">
        <f t="shared" si="160"/>
        <v>62.08</v>
      </c>
      <c r="AF621" s="150">
        <f t="shared" si="161"/>
        <v>39.56</v>
      </c>
      <c r="AG621" s="150">
        <f t="shared" si="162"/>
        <v>52.51</v>
      </c>
      <c r="AH621" s="150">
        <f t="shared" si="163"/>
        <v>37.72</v>
      </c>
      <c r="AI621" s="150">
        <f t="shared" si="164"/>
        <v>16.21</v>
      </c>
      <c r="AJ621" s="150">
        <f t="shared" si="165"/>
        <v>94.19</v>
      </c>
      <c r="AK621" s="150">
        <f t="shared" si="166"/>
        <v>14.81</v>
      </c>
      <c r="AL621" s="150">
        <f t="shared" si="167"/>
        <v>55.34</v>
      </c>
      <c r="AM621" s="150">
        <f t="shared" si="168"/>
        <v>32.270000000000003</v>
      </c>
      <c r="AN621" s="150">
        <f t="shared" si="169"/>
        <v>55.44</v>
      </c>
    </row>
    <row r="622" spans="1:40" ht="26" x14ac:dyDescent="0.3">
      <c r="A622" s="145">
        <v>986</v>
      </c>
      <c r="B622" s="146" t="s">
        <v>923</v>
      </c>
      <c r="C622" s="280" t="s">
        <v>4176</v>
      </c>
      <c r="D622" s="406" t="s">
        <v>4178</v>
      </c>
      <c r="E622" s="150" t="s">
        <v>925</v>
      </c>
      <c r="F622" s="151">
        <v>1.3414250664084557</v>
      </c>
      <c r="G622" s="151">
        <v>1.3498633459520579</v>
      </c>
      <c r="H622" s="151">
        <v>8.5621682907278238</v>
      </c>
      <c r="I622" s="151">
        <v>3.7627022673690504</v>
      </c>
      <c r="J622" s="151">
        <v>2.2209048653919075</v>
      </c>
      <c r="K622" s="151">
        <v>3.3812616650742404</v>
      </c>
      <c r="L622" s="151">
        <v>2.5753316887036402</v>
      </c>
      <c r="M622" s="151">
        <v>4.09974339145732</v>
      </c>
      <c r="N622" s="151">
        <v>5.7742455144180616</v>
      </c>
      <c r="O622" s="151">
        <v>6.6336921484593301</v>
      </c>
      <c r="P622" s="151">
        <v>1.8066715221546046</v>
      </c>
      <c r="Q622" s="151">
        <v>0.64248435412165483</v>
      </c>
      <c r="R622" s="151">
        <v>9.9709994954114052</v>
      </c>
      <c r="S622" s="151">
        <v>0.84196126842244456</v>
      </c>
      <c r="T622" s="151">
        <v>1.7258410003980458</v>
      </c>
      <c r="U622" s="151">
        <v>13.572766464681564</v>
      </c>
      <c r="V622" s="151">
        <v>0.53113904192513262</v>
      </c>
      <c r="X622" s="151">
        <f t="shared" si="153"/>
        <v>1.34</v>
      </c>
      <c r="Y622" s="151">
        <f t="shared" si="154"/>
        <v>1.35</v>
      </c>
      <c r="Z622" s="151">
        <f t="shared" si="155"/>
        <v>8.56</v>
      </c>
      <c r="AA622" s="151">
        <f t="shared" si="156"/>
        <v>3.76</v>
      </c>
      <c r="AB622" s="151">
        <f t="shared" si="157"/>
        <v>2.2200000000000002</v>
      </c>
      <c r="AC622" s="151">
        <f t="shared" si="158"/>
        <v>3.38</v>
      </c>
      <c r="AD622" s="151">
        <f t="shared" si="159"/>
        <v>2.58</v>
      </c>
      <c r="AE622" s="151">
        <f t="shared" si="160"/>
        <v>4.0999999999999996</v>
      </c>
      <c r="AF622" s="151">
        <f t="shared" si="161"/>
        <v>5.77</v>
      </c>
      <c r="AG622" s="151">
        <f t="shared" si="162"/>
        <v>6.63</v>
      </c>
      <c r="AH622" s="151">
        <f t="shared" si="163"/>
        <v>1.81</v>
      </c>
      <c r="AI622" s="151">
        <f t="shared" si="164"/>
        <v>0.64</v>
      </c>
      <c r="AJ622" s="151">
        <f t="shared" si="165"/>
        <v>9.9700000000000006</v>
      </c>
      <c r="AK622" s="151">
        <f t="shared" si="166"/>
        <v>0.84</v>
      </c>
      <c r="AL622" s="151">
        <f t="shared" si="167"/>
        <v>1.73</v>
      </c>
      <c r="AM622" s="151">
        <f t="shared" si="168"/>
        <v>13.57</v>
      </c>
      <c r="AN622" s="151">
        <f t="shared" si="169"/>
        <v>0.53</v>
      </c>
    </row>
    <row r="623" spans="1:40" ht="52" x14ac:dyDescent="0.3">
      <c r="A623" s="145">
        <v>989</v>
      </c>
      <c r="B623" s="146" t="s">
        <v>923</v>
      </c>
      <c r="C623" s="280" t="s">
        <v>4180</v>
      </c>
      <c r="D623" s="406" t="s">
        <v>4179</v>
      </c>
      <c r="E623" s="150" t="s">
        <v>925</v>
      </c>
      <c r="F623" s="150">
        <v>71.626579130041378</v>
      </c>
      <c r="G623" s="150">
        <v>49.503805524861093</v>
      </c>
      <c r="H623" s="150">
        <v>61.958371976588928</v>
      </c>
      <c r="I623" s="150">
        <v>109.2532284911014</v>
      </c>
      <c r="J623" s="150">
        <v>47.958901724484846</v>
      </c>
      <c r="K623" s="150">
        <v>76.654207305868695</v>
      </c>
      <c r="L623" s="150">
        <v>97.623169429669787</v>
      </c>
      <c r="M623" s="150">
        <v>104.33880395728748</v>
      </c>
      <c r="N623" s="150">
        <v>42.67283849086364</v>
      </c>
      <c r="O623" s="150">
        <v>67.768063995729293</v>
      </c>
      <c r="P623" s="150">
        <v>41.606318339951812</v>
      </c>
      <c r="Q623" s="150">
        <v>13.648112460361428</v>
      </c>
      <c r="R623" s="150">
        <v>48.28767882492231</v>
      </c>
      <c r="S623" s="150">
        <v>8.7322247426731714</v>
      </c>
      <c r="T623" s="150">
        <v>61.635457035955</v>
      </c>
      <c r="U623" s="150">
        <v>47.744515561450477</v>
      </c>
      <c r="V623" s="150">
        <v>30.329347957455777</v>
      </c>
      <c r="X623" s="150">
        <f t="shared" si="153"/>
        <v>71.63</v>
      </c>
      <c r="Y623" s="150">
        <f t="shared" si="154"/>
        <v>49.5</v>
      </c>
      <c r="Z623" s="150">
        <f t="shared" si="155"/>
        <v>61.96</v>
      </c>
      <c r="AA623" s="150">
        <f t="shared" si="156"/>
        <v>109.25</v>
      </c>
      <c r="AB623" s="150">
        <f t="shared" si="157"/>
        <v>47.96</v>
      </c>
      <c r="AC623" s="150">
        <f t="shared" si="158"/>
        <v>76.650000000000006</v>
      </c>
      <c r="AD623" s="150">
        <f t="shared" si="159"/>
        <v>97.62</v>
      </c>
      <c r="AE623" s="150">
        <f t="shared" si="160"/>
        <v>104.34</v>
      </c>
      <c r="AF623" s="150">
        <f t="shared" si="161"/>
        <v>42.67</v>
      </c>
      <c r="AG623" s="150">
        <f t="shared" si="162"/>
        <v>67.77</v>
      </c>
      <c r="AH623" s="150">
        <f t="shared" si="163"/>
        <v>41.61</v>
      </c>
      <c r="AI623" s="150">
        <f t="shared" si="164"/>
        <v>13.65</v>
      </c>
      <c r="AJ623" s="150">
        <f t="shared" si="165"/>
        <v>48.29</v>
      </c>
      <c r="AK623" s="150">
        <f t="shared" si="166"/>
        <v>8.73</v>
      </c>
      <c r="AL623" s="150">
        <f t="shared" si="167"/>
        <v>61.64</v>
      </c>
      <c r="AM623" s="150">
        <f t="shared" si="168"/>
        <v>47.74</v>
      </c>
      <c r="AN623" s="150">
        <f t="shared" si="169"/>
        <v>30.33</v>
      </c>
    </row>
    <row r="624" spans="1:40" ht="39" x14ac:dyDescent="0.3">
      <c r="A624" s="145">
        <v>990</v>
      </c>
      <c r="B624" s="146" t="s">
        <v>923</v>
      </c>
      <c r="C624" s="280" t="s">
        <v>4180</v>
      </c>
      <c r="D624" s="406" t="s">
        <v>4183</v>
      </c>
      <c r="E624" s="150" t="s">
        <v>925</v>
      </c>
      <c r="F624" s="151">
        <v>2.3277383343154057</v>
      </c>
      <c r="G624" s="151">
        <v>1.0067225064554102</v>
      </c>
      <c r="H624" s="151">
        <v>0.56585137018918075</v>
      </c>
      <c r="I624" s="151">
        <v>3.1700145103392563</v>
      </c>
      <c r="J624" s="151">
        <v>1.0912147646594215</v>
      </c>
      <c r="K624" s="151">
        <v>8.9482478687918334</v>
      </c>
      <c r="L624" s="151">
        <v>0.53802081572842386</v>
      </c>
      <c r="M624" s="151">
        <v>2.0566764212674364</v>
      </c>
      <c r="N624" s="151">
        <v>0.51742664223973078</v>
      </c>
      <c r="O624" s="151">
        <v>2.8150193537010573</v>
      </c>
      <c r="P624" s="151">
        <v>0.56747816058978506</v>
      </c>
      <c r="Q624" s="151">
        <v>2.6819285937234739E-2</v>
      </c>
      <c r="R624" s="151">
        <v>1.0305156808191029</v>
      </c>
      <c r="S624" s="151">
        <v>0.5171604390768153</v>
      </c>
      <c r="T624" s="151">
        <v>0.40471864916059652</v>
      </c>
      <c r="U624" s="151">
        <v>7.3597833396050021</v>
      </c>
      <c r="V624" s="151">
        <v>0</v>
      </c>
      <c r="X624" s="151">
        <f t="shared" si="153"/>
        <v>2.33</v>
      </c>
      <c r="Y624" s="151">
        <f t="shared" si="154"/>
        <v>1.01</v>
      </c>
      <c r="Z624" s="151">
        <f t="shared" si="155"/>
        <v>0.56999999999999995</v>
      </c>
      <c r="AA624" s="151">
        <f t="shared" si="156"/>
        <v>3.17</v>
      </c>
      <c r="AB624" s="151">
        <f t="shared" si="157"/>
        <v>1.0900000000000001</v>
      </c>
      <c r="AC624" s="151">
        <f t="shared" si="158"/>
        <v>8.9499999999999993</v>
      </c>
      <c r="AD624" s="151">
        <f t="shared" si="159"/>
        <v>0.54</v>
      </c>
      <c r="AE624" s="151">
        <f t="shared" si="160"/>
        <v>2.06</v>
      </c>
      <c r="AF624" s="151">
        <f t="shared" si="161"/>
        <v>0.52</v>
      </c>
      <c r="AG624" s="151">
        <f t="shared" si="162"/>
        <v>2.82</v>
      </c>
      <c r="AH624" s="151">
        <f t="shared" si="163"/>
        <v>0.56999999999999995</v>
      </c>
      <c r="AI624" s="151">
        <f t="shared" si="164"/>
        <v>0.03</v>
      </c>
      <c r="AJ624" s="151">
        <f t="shared" si="165"/>
        <v>1.03</v>
      </c>
      <c r="AK624" s="151">
        <f t="shared" si="166"/>
        <v>0.52</v>
      </c>
      <c r="AL624" s="151">
        <f t="shared" si="167"/>
        <v>0.4</v>
      </c>
      <c r="AM624" s="151">
        <f t="shared" si="168"/>
        <v>7.36</v>
      </c>
      <c r="AN624" s="151" t="str">
        <f t="shared" si="169"/>
        <v>NC</v>
      </c>
    </row>
    <row r="625" spans="1:40" x14ac:dyDescent="0.3">
      <c r="A625" s="138">
        <v>995</v>
      </c>
      <c r="B625" s="138" t="s">
        <v>923</v>
      </c>
      <c r="C625" s="172" t="s">
        <v>4181</v>
      </c>
      <c r="D625" s="138" t="s">
        <v>4182</v>
      </c>
      <c r="E625" s="244" t="s">
        <v>275</v>
      </c>
      <c r="F625" s="244" t="s">
        <v>275</v>
      </c>
      <c r="G625" s="244" t="s">
        <v>275</v>
      </c>
      <c r="H625" s="244" t="s">
        <v>275</v>
      </c>
      <c r="I625" s="244" t="s">
        <v>275</v>
      </c>
      <c r="J625" s="244" t="s">
        <v>275</v>
      </c>
      <c r="K625" s="244" t="s">
        <v>275</v>
      </c>
      <c r="L625" s="244" t="s">
        <v>275</v>
      </c>
      <c r="M625" s="244" t="s">
        <v>275</v>
      </c>
      <c r="N625" s="244" t="s">
        <v>275</v>
      </c>
      <c r="O625" s="244" t="s">
        <v>275</v>
      </c>
      <c r="P625" s="244" t="s">
        <v>275</v>
      </c>
      <c r="Q625" s="244" t="s">
        <v>275</v>
      </c>
      <c r="R625" s="244" t="s">
        <v>275</v>
      </c>
      <c r="S625" s="244" t="s">
        <v>275</v>
      </c>
      <c r="T625" s="244" t="s">
        <v>275</v>
      </c>
      <c r="U625" s="244" t="s">
        <v>275</v>
      </c>
      <c r="V625" s="244" t="s">
        <v>275</v>
      </c>
      <c r="X625" s="244" t="str">
        <f t="shared" si="153"/>
        <v>-</v>
      </c>
      <c r="Y625" s="244" t="str">
        <f t="shared" si="154"/>
        <v>-</v>
      </c>
      <c r="Z625" s="244" t="str">
        <f t="shared" si="155"/>
        <v>-</v>
      </c>
      <c r="AA625" s="244" t="str">
        <f t="shared" si="156"/>
        <v>-</v>
      </c>
      <c r="AB625" s="244" t="str">
        <f t="shared" si="157"/>
        <v>-</v>
      </c>
      <c r="AC625" s="244" t="str">
        <f t="shared" si="158"/>
        <v>-</v>
      </c>
      <c r="AD625" s="244" t="str">
        <f t="shared" si="159"/>
        <v>-</v>
      </c>
      <c r="AE625" s="244" t="str">
        <f t="shared" si="160"/>
        <v>-</v>
      </c>
      <c r="AF625" s="244" t="str">
        <f t="shared" si="161"/>
        <v>-</v>
      </c>
      <c r="AG625" s="244" t="str">
        <f t="shared" si="162"/>
        <v>-</v>
      </c>
      <c r="AH625" s="244" t="str">
        <f t="shared" si="163"/>
        <v>-</v>
      </c>
      <c r="AI625" s="244" t="str">
        <f t="shared" si="164"/>
        <v>-</v>
      </c>
      <c r="AJ625" s="244" t="str">
        <f t="shared" si="165"/>
        <v>-</v>
      </c>
      <c r="AK625" s="244" t="str">
        <f t="shared" si="166"/>
        <v>-</v>
      </c>
      <c r="AL625" s="244" t="str">
        <f t="shared" si="167"/>
        <v>-</v>
      </c>
      <c r="AM625" s="244" t="str">
        <f t="shared" si="168"/>
        <v>-</v>
      </c>
      <c r="AN625" s="244" t="str">
        <f t="shared" si="169"/>
        <v>-</v>
      </c>
    </row>
    <row r="626" spans="1:40" ht="26" x14ac:dyDescent="0.3">
      <c r="A626" s="145">
        <v>996</v>
      </c>
      <c r="B626" s="146" t="s">
        <v>923</v>
      </c>
      <c r="C626" s="280" t="s">
        <v>4192</v>
      </c>
      <c r="D626" s="406" t="s">
        <v>4193</v>
      </c>
      <c r="E626" s="150" t="s">
        <v>925</v>
      </c>
      <c r="F626" s="151">
        <v>2.1893350806646303</v>
      </c>
      <c r="G626" s="151">
        <v>1.2167900264359515</v>
      </c>
      <c r="H626" s="151">
        <v>1.0486174440256648</v>
      </c>
      <c r="I626" s="151">
        <v>7.1030400646656098</v>
      </c>
      <c r="J626" s="151">
        <v>10.292432399704648</v>
      </c>
      <c r="K626" s="151">
        <v>4.8341668514127001</v>
      </c>
      <c r="L626" s="151">
        <v>33.599430939439756</v>
      </c>
      <c r="M626" s="151">
        <v>20.724923254805383</v>
      </c>
      <c r="N626" s="151">
        <v>9.7154851846722501</v>
      </c>
      <c r="O626" s="151">
        <v>17.207449166491671</v>
      </c>
      <c r="P626" s="151">
        <v>1.1065491625065216</v>
      </c>
      <c r="Q626" s="151">
        <v>0.54451774266360053</v>
      </c>
      <c r="R626" s="151">
        <v>2.6312983713847524</v>
      </c>
      <c r="S626" s="151">
        <v>0.92655848039959077</v>
      </c>
      <c r="T626" s="151">
        <v>12.792731218667575</v>
      </c>
      <c r="U626" s="151">
        <v>9.9834099407976851</v>
      </c>
      <c r="V626" s="151">
        <v>1.075174534711449E-2</v>
      </c>
      <c r="X626" s="151">
        <f t="shared" si="153"/>
        <v>2.19</v>
      </c>
      <c r="Y626" s="151">
        <f t="shared" si="154"/>
        <v>1.22</v>
      </c>
      <c r="Z626" s="151">
        <f t="shared" si="155"/>
        <v>1.05</v>
      </c>
      <c r="AA626" s="151">
        <f t="shared" si="156"/>
        <v>7.1</v>
      </c>
      <c r="AB626" s="151">
        <f t="shared" si="157"/>
        <v>10.29</v>
      </c>
      <c r="AC626" s="151">
        <f t="shared" si="158"/>
        <v>4.83</v>
      </c>
      <c r="AD626" s="151">
        <f t="shared" si="159"/>
        <v>33.6</v>
      </c>
      <c r="AE626" s="151">
        <f t="shared" si="160"/>
        <v>20.72</v>
      </c>
      <c r="AF626" s="151">
        <f t="shared" si="161"/>
        <v>9.7200000000000006</v>
      </c>
      <c r="AG626" s="151">
        <f t="shared" si="162"/>
        <v>17.21</v>
      </c>
      <c r="AH626" s="151">
        <f t="shared" si="163"/>
        <v>1.1100000000000001</v>
      </c>
      <c r="AI626" s="151">
        <f t="shared" si="164"/>
        <v>0.54</v>
      </c>
      <c r="AJ626" s="151">
        <f t="shared" si="165"/>
        <v>2.63</v>
      </c>
      <c r="AK626" s="151">
        <f t="shared" si="166"/>
        <v>0.93</v>
      </c>
      <c r="AL626" s="151">
        <f t="shared" si="167"/>
        <v>12.79</v>
      </c>
      <c r="AM626" s="151">
        <f t="shared" si="168"/>
        <v>9.98</v>
      </c>
      <c r="AN626" s="151">
        <f t="shared" si="169"/>
        <v>0.01</v>
      </c>
    </row>
    <row r="627" spans="1:40" ht="26" x14ac:dyDescent="0.3">
      <c r="A627" s="145">
        <v>997</v>
      </c>
      <c r="B627" s="146" t="s">
        <v>923</v>
      </c>
      <c r="C627" s="280" t="s">
        <v>4192</v>
      </c>
      <c r="D627" s="406" t="s">
        <v>4194</v>
      </c>
      <c r="E627" s="150" t="s">
        <v>925</v>
      </c>
      <c r="F627" s="151">
        <v>0.7746544741565915</v>
      </c>
      <c r="G627" s="151">
        <v>2.9365497555136275E-3</v>
      </c>
      <c r="H627" s="151">
        <v>0.48049866932645552</v>
      </c>
      <c r="I627" s="151">
        <v>1.6730899095949514</v>
      </c>
      <c r="J627" s="151">
        <v>1.0265904250435862</v>
      </c>
      <c r="K627" s="151">
        <v>1.3031237262742932</v>
      </c>
      <c r="L627" s="151">
        <v>0.18571684124359067</v>
      </c>
      <c r="M627" s="151">
        <v>0.72934007351110253</v>
      </c>
      <c r="N627" s="151">
        <v>0.48692769014549975</v>
      </c>
      <c r="O627" s="151">
        <v>1.0703123816397766</v>
      </c>
      <c r="P627" s="151">
        <v>0.50910337368923042</v>
      </c>
      <c r="Q627" s="151">
        <v>9.8465276659280791E-3</v>
      </c>
      <c r="R627" s="151">
        <v>0.97485254488256301</v>
      </c>
      <c r="S627" s="151">
        <v>0.51391842992458536</v>
      </c>
      <c r="T627" s="151">
        <v>0.35102691183851836</v>
      </c>
      <c r="U627" s="151">
        <v>5.1279160128234924</v>
      </c>
      <c r="V627" s="151">
        <v>0</v>
      </c>
      <c r="X627" s="151">
        <f t="shared" si="153"/>
        <v>0.77</v>
      </c>
      <c r="Y627" s="151">
        <f t="shared" si="154"/>
        <v>0.01</v>
      </c>
      <c r="Z627" s="151">
        <f t="shared" si="155"/>
        <v>0.48</v>
      </c>
      <c r="AA627" s="151">
        <f t="shared" si="156"/>
        <v>1.67</v>
      </c>
      <c r="AB627" s="151">
        <f t="shared" si="157"/>
        <v>1.03</v>
      </c>
      <c r="AC627" s="151">
        <f t="shared" si="158"/>
        <v>1.3</v>
      </c>
      <c r="AD627" s="151">
        <f t="shared" si="159"/>
        <v>0.19</v>
      </c>
      <c r="AE627" s="151">
        <f t="shared" si="160"/>
        <v>0.73</v>
      </c>
      <c r="AF627" s="151">
        <f t="shared" si="161"/>
        <v>0.49</v>
      </c>
      <c r="AG627" s="151">
        <f t="shared" si="162"/>
        <v>1.07</v>
      </c>
      <c r="AH627" s="151">
        <f t="shared" si="163"/>
        <v>0.51</v>
      </c>
      <c r="AI627" s="151">
        <f t="shared" si="164"/>
        <v>0.01</v>
      </c>
      <c r="AJ627" s="151">
        <f t="shared" si="165"/>
        <v>0.97</v>
      </c>
      <c r="AK627" s="151">
        <f t="shared" si="166"/>
        <v>0.51</v>
      </c>
      <c r="AL627" s="151">
        <f t="shared" si="167"/>
        <v>0.35</v>
      </c>
      <c r="AM627" s="151">
        <f t="shared" si="168"/>
        <v>5.13</v>
      </c>
      <c r="AN627" s="151" t="str">
        <f t="shared" si="169"/>
        <v>NC</v>
      </c>
    </row>
    <row r="628" spans="1:40" ht="26" x14ac:dyDescent="0.3">
      <c r="A628" s="145">
        <v>998</v>
      </c>
      <c r="B628" s="146" t="s">
        <v>923</v>
      </c>
      <c r="C628" s="280" t="s">
        <v>3089</v>
      </c>
      <c r="D628" s="145" t="s">
        <v>4184</v>
      </c>
      <c r="E628" s="150" t="s">
        <v>925</v>
      </c>
      <c r="F628" s="150">
        <v>1.5208720741772463E-2</v>
      </c>
      <c r="G628" s="150">
        <v>5.3841282656038582E-2</v>
      </c>
      <c r="H628" s="150">
        <v>1.3490502751258942E-2</v>
      </c>
      <c r="I628" s="150">
        <v>0.30941383561683333</v>
      </c>
      <c r="J628" s="150">
        <v>2.521248238729229E-2</v>
      </c>
      <c r="K628" s="150">
        <v>4.4015079791832487E-2</v>
      </c>
      <c r="L628" s="150">
        <v>0.29527002908743283</v>
      </c>
      <c r="M628" s="150">
        <v>0.48007685584085913</v>
      </c>
      <c r="N628" s="150">
        <v>0.32671053137340261</v>
      </c>
      <c r="O628" s="150">
        <v>0.62841398049397434</v>
      </c>
      <c r="P628" s="150">
        <v>1.0308275043016768</v>
      </c>
      <c r="Q628" s="150">
        <v>0.40028094302850226</v>
      </c>
      <c r="R628" s="150">
        <v>3.5786628246413987E-2</v>
      </c>
      <c r="S628" s="150">
        <v>0.19411253821571681</v>
      </c>
      <c r="T628" s="150">
        <v>0.32215239318497707</v>
      </c>
      <c r="U628" s="150">
        <v>6.0911284469892552E-2</v>
      </c>
      <c r="V628" s="150">
        <v>1.075174534711449E-2</v>
      </c>
      <c r="X628" s="150">
        <f t="shared" si="153"/>
        <v>0.02</v>
      </c>
      <c r="Y628" s="150">
        <f t="shared" si="154"/>
        <v>0.05</v>
      </c>
      <c r="Z628" s="150">
        <f t="shared" si="155"/>
        <v>0.01</v>
      </c>
      <c r="AA628" s="150">
        <f t="shared" si="156"/>
        <v>0.31</v>
      </c>
      <c r="AB628" s="150">
        <f t="shared" si="157"/>
        <v>0.03</v>
      </c>
      <c r="AC628" s="150">
        <f t="shared" si="158"/>
        <v>0.04</v>
      </c>
      <c r="AD628" s="150">
        <f t="shared" si="159"/>
        <v>0.3</v>
      </c>
      <c r="AE628" s="150">
        <f t="shared" si="160"/>
        <v>0.48</v>
      </c>
      <c r="AF628" s="150">
        <f t="shared" si="161"/>
        <v>0.33</v>
      </c>
      <c r="AG628" s="150">
        <f t="shared" si="162"/>
        <v>0.63</v>
      </c>
      <c r="AH628" s="150">
        <f t="shared" si="163"/>
        <v>1.03</v>
      </c>
      <c r="AI628" s="150">
        <f t="shared" si="164"/>
        <v>0.4</v>
      </c>
      <c r="AJ628" s="150">
        <f t="shared" si="165"/>
        <v>0.04</v>
      </c>
      <c r="AK628" s="150">
        <f t="shared" si="166"/>
        <v>0.19</v>
      </c>
      <c r="AL628" s="150">
        <f t="shared" si="167"/>
        <v>0.32</v>
      </c>
      <c r="AM628" s="150">
        <f t="shared" si="168"/>
        <v>0.06</v>
      </c>
      <c r="AN628" s="150">
        <f t="shared" si="169"/>
        <v>0.01</v>
      </c>
    </row>
    <row r="629" spans="1:40" ht="26" x14ac:dyDescent="0.3">
      <c r="A629" s="145">
        <v>999</v>
      </c>
      <c r="B629" s="146" t="s">
        <v>923</v>
      </c>
      <c r="C629" s="280" t="s">
        <v>3089</v>
      </c>
      <c r="D629" s="145" t="s">
        <v>4185</v>
      </c>
      <c r="E629" s="150" t="s">
        <v>925</v>
      </c>
      <c r="F629" s="150">
        <v>1.5208720741772463E-2</v>
      </c>
      <c r="G629" s="150">
        <v>3.3382753966465825E-2</v>
      </c>
      <c r="H629" s="150">
        <v>1.3490502751258942E-2</v>
      </c>
      <c r="I629" s="150">
        <v>0.15515140924060075</v>
      </c>
      <c r="J629" s="150">
        <v>2.4854994189465247E-2</v>
      </c>
      <c r="K629" s="150">
        <v>4.4015079791832487E-2</v>
      </c>
      <c r="L629" s="150">
        <v>0.26886009672466632</v>
      </c>
      <c r="M629" s="150">
        <v>0.43906172754708017</v>
      </c>
      <c r="N629" s="150">
        <v>8.0450769660239063E-2</v>
      </c>
      <c r="O629" s="150">
        <v>0.55569912103113772</v>
      </c>
      <c r="P629" s="150">
        <v>1.0308275043016768</v>
      </c>
      <c r="Q629" s="150">
        <v>0.40028094302850226</v>
      </c>
      <c r="R629" s="150">
        <v>3.5786628246413987E-2</v>
      </c>
      <c r="S629" s="150">
        <v>0.17853715873908016</v>
      </c>
      <c r="T629" s="150">
        <v>0.29465129853326999</v>
      </c>
      <c r="U629" s="150">
        <v>2.1281134402593518E-2</v>
      </c>
      <c r="V629" s="150">
        <v>1.075174534711449E-2</v>
      </c>
      <c r="X629" s="150">
        <f t="shared" si="153"/>
        <v>0.02</v>
      </c>
      <c r="Y629" s="150">
        <f t="shared" si="154"/>
        <v>0.03</v>
      </c>
      <c r="Z629" s="150">
        <f t="shared" si="155"/>
        <v>0.01</v>
      </c>
      <c r="AA629" s="150">
        <f t="shared" si="156"/>
        <v>0.16</v>
      </c>
      <c r="AB629" s="150">
        <f t="shared" si="157"/>
        <v>0.02</v>
      </c>
      <c r="AC629" s="150">
        <f t="shared" si="158"/>
        <v>0.04</v>
      </c>
      <c r="AD629" s="150">
        <f t="shared" si="159"/>
        <v>0.27</v>
      </c>
      <c r="AE629" s="150">
        <f t="shared" si="160"/>
        <v>0.44</v>
      </c>
      <c r="AF629" s="150">
        <f t="shared" si="161"/>
        <v>0.08</v>
      </c>
      <c r="AG629" s="150">
        <f t="shared" si="162"/>
        <v>0.56000000000000005</v>
      </c>
      <c r="AH629" s="150">
        <f t="shared" si="163"/>
        <v>1.03</v>
      </c>
      <c r="AI629" s="150">
        <f t="shared" si="164"/>
        <v>0.4</v>
      </c>
      <c r="AJ629" s="150">
        <f t="shared" si="165"/>
        <v>0.04</v>
      </c>
      <c r="AK629" s="150">
        <f t="shared" si="166"/>
        <v>0.18</v>
      </c>
      <c r="AL629" s="150">
        <f t="shared" si="167"/>
        <v>0.28999999999999998</v>
      </c>
      <c r="AM629" s="150">
        <f t="shared" si="168"/>
        <v>0.02</v>
      </c>
      <c r="AN629" s="150">
        <f t="shared" si="169"/>
        <v>0.01</v>
      </c>
    </row>
    <row r="630" spans="1:40" ht="26" x14ac:dyDescent="0.3">
      <c r="A630" s="145">
        <v>1000</v>
      </c>
      <c r="B630" s="146" t="s">
        <v>923</v>
      </c>
      <c r="C630" s="280" t="s">
        <v>3089</v>
      </c>
      <c r="D630" s="145" t="s">
        <v>4186</v>
      </c>
      <c r="E630" s="150" t="s">
        <v>925</v>
      </c>
      <c r="F630" s="150">
        <v>9.4502147008574643E-3</v>
      </c>
      <c r="G630" s="150">
        <v>2.0572687988189762E-2</v>
      </c>
      <c r="H630" s="150">
        <v>2.3722005352225449E-5</v>
      </c>
      <c r="I630" s="150">
        <v>0.17352524967298028</v>
      </c>
      <c r="J630" s="150">
        <v>8.5379496205018075E-3</v>
      </c>
      <c r="K630" s="150">
        <v>1.0029610489828523E-2</v>
      </c>
      <c r="L630" s="150">
        <v>4.5843091240822004E-2</v>
      </c>
      <c r="M630" s="150">
        <v>0.44605469409186749</v>
      </c>
      <c r="N630" s="150">
        <v>0.32264838008751623</v>
      </c>
      <c r="O630" s="150">
        <v>0.57709780224150342</v>
      </c>
      <c r="P630" s="150">
        <v>0.4333817154843857</v>
      </c>
      <c r="Q630" s="150">
        <v>0</v>
      </c>
      <c r="R630" s="150">
        <v>1.6903328193911347E-2</v>
      </c>
      <c r="S630" s="150">
        <v>0.19050555898605046</v>
      </c>
      <c r="T630" s="150">
        <v>0.10828938146108677</v>
      </c>
      <c r="U630" s="150">
        <v>4.0127263326781827E-2</v>
      </c>
      <c r="V630" s="150">
        <v>0</v>
      </c>
      <c r="X630" s="150">
        <f t="shared" si="153"/>
        <v>0.01</v>
      </c>
      <c r="Y630" s="150">
        <f t="shared" si="154"/>
        <v>0.02</v>
      </c>
      <c r="Z630" s="150">
        <f t="shared" si="155"/>
        <v>0.01</v>
      </c>
      <c r="AA630" s="150">
        <f t="shared" si="156"/>
        <v>0.17</v>
      </c>
      <c r="AB630" s="150">
        <f t="shared" si="157"/>
        <v>0.01</v>
      </c>
      <c r="AC630" s="150">
        <f t="shared" si="158"/>
        <v>0.01</v>
      </c>
      <c r="AD630" s="150">
        <f t="shared" si="159"/>
        <v>0.05</v>
      </c>
      <c r="AE630" s="150">
        <f t="shared" si="160"/>
        <v>0.45</v>
      </c>
      <c r="AF630" s="150">
        <f t="shared" si="161"/>
        <v>0.32</v>
      </c>
      <c r="AG630" s="150">
        <f t="shared" si="162"/>
        <v>0.57999999999999996</v>
      </c>
      <c r="AH630" s="150">
        <f t="shared" si="163"/>
        <v>0.43</v>
      </c>
      <c r="AI630" s="150" t="str">
        <f t="shared" si="164"/>
        <v>NC</v>
      </c>
      <c r="AJ630" s="150">
        <f t="shared" si="165"/>
        <v>0.02</v>
      </c>
      <c r="AK630" s="150">
        <f t="shared" si="166"/>
        <v>0.19</v>
      </c>
      <c r="AL630" s="150">
        <f t="shared" si="167"/>
        <v>0.11</v>
      </c>
      <c r="AM630" s="150">
        <f t="shared" si="168"/>
        <v>0.04</v>
      </c>
      <c r="AN630" s="150" t="str">
        <f t="shared" si="169"/>
        <v>NC</v>
      </c>
    </row>
    <row r="631" spans="1:40" ht="26" x14ac:dyDescent="0.3">
      <c r="A631" s="165">
        <v>1001</v>
      </c>
      <c r="B631" s="166" t="s">
        <v>923</v>
      </c>
      <c r="C631" s="293" t="s">
        <v>3089</v>
      </c>
      <c r="D631" s="187" t="s">
        <v>4187</v>
      </c>
      <c r="E631" s="170" t="s">
        <v>925</v>
      </c>
      <c r="F631" s="170">
        <v>9.4502147008574643E-3</v>
      </c>
      <c r="G631" s="170">
        <v>1.1415929861700515E-4</v>
      </c>
      <c r="H631" s="170">
        <v>2.3722005352225449E-5</v>
      </c>
      <c r="I631" s="170">
        <v>1.926282329674766E-2</v>
      </c>
      <c r="J631" s="170">
        <v>8.180461422674765E-3</v>
      </c>
      <c r="K631" s="170">
        <v>1.0029610489828523E-2</v>
      </c>
      <c r="L631" s="170">
        <v>1.9433158878055499E-2</v>
      </c>
      <c r="M631" s="170">
        <v>0.40503956579808853</v>
      </c>
      <c r="N631" s="170">
        <v>7.6388618374352679E-2</v>
      </c>
      <c r="O631" s="170">
        <v>0.5043829427786668</v>
      </c>
      <c r="P631" s="170">
        <v>0.4333817154843857</v>
      </c>
      <c r="Q631" s="170">
        <v>0</v>
      </c>
      <c r="R631" s="170">
        <v>1.6903328193911347E-2</v>
      </c>
      <c r="S631" s="170">
        <v>0.17493017950941381</v>
      </c>
      <c r="T631" s="170">
        <v>8.0788286809379703E-2</v>
      </c>
      <c r="U631" s="170">
        <v>4.971132594827894E-4</v>
      </c>
      <c r="V631" s="170">
        <v>0</v>
      </c>
      <c r="X631" s="170">
        <f t="shared" si="153"/>
        <v>0.01</v>
      </c>
      <c r="Y631" s="170">
        <f t="shared" si="154"/>
        <v>0.01</v>
      </c>
      <c r="Z631" s="170">
        <f t="shared" si="155"/>
        <v>0.01</v>
      </c>
      <c r="AA631" s="170">
        <f t="shared" si="156"/>
        <v>0.02</v>
      </c>
      <c r="AB631" s="170">
        <f t="shared" si="157"/>
        <v>0.01</v>
      </c>
      <c r="AC631" s="170">
        <f t="shared" si="158"/>
        <v>0.01</v>
      </c>
      <c r="AD631" s="170">
        <f t="shared" si="159"/>
        <v>0.02</v>
      </c>
      <c r="AE631" s="170">
        <f t="shared" si="160"/>
        <v>0.41</v>
      </c>
      <c r="AF631" s="170">
        <f t="shared" si="161"/>
        <v>0.08</v>
      </c>
      <c r="AG631" s="170">
        <f t="shared" si="162"/>
        <v>0.5</v>
      </c>
      <c r="AH631" s="170">
        <f t="shared" si="163"/>
        <v>0.43</v>
      </c>
      <c r="AI631" s="170" t="str">
        <f t="shared" si="164"/>
        <v>NC</v>
      </c>
      <c r="AJ631" s="170">
        <f t="shared" si="165"/>
        <v>0.02</v>
      </c>
      <c r="AK631" s="170">
        <f t="shared" si="166"/>
        <v>0.17</v>
      </c>
      <c r="AL631" s="170">
        <f t="shared" si="167"/>
        <v>0.08</v>
      </c>
      <c r="AM631" s="170">
        <f t="shared" si="168"/>
        <v>0.01</v>
      </c>
      <c r="AN631" s="170" t="str">
        <f t="shared" si="169"/>
        <v>NC</v>
      </c>
    </row>
    <row r="632" spans="1:40" ht="26" x14ac:dyDescent="0.3">
      <c r="A632" s="165">
        <v>1002</v>
      </c>
      <c r="B632" s="166" t="s">
        <v>923</v>
      </c>
      <c r="C632" s="293" t="s">
        <v>275</v>
      </c>
      <c r="D632" s="187" t="s">
        <v>4188</v>
      </c>
      <c r="E632" s="170" t="s">
        <v>926</v>
      </c>
      <c r="F632" s="170">
        <v>5.7585060409149989E-3</v>
      </c>
      <c r="G632" s="170">
        <v>3.3268594667848823E-2</v>
      </c>
      <c r="H632" s="170">
        <v>1.3466780745906716E-2</v>
      </c>
      <c r="I632" s="170">
        <v>0.13588858594385309</v>
      </c>
      <c r="J632" s="170">
        <v>1.6674532766790481E-2</v>
      </c>
      <c r="K632" s="170">
        <v>3.3985469302003968E-2</v>
      </c>
      <c r="L632" s="170">
        <v>0.24942693784661082</v>
      </c>
      <c r="M632" s="170">
        <v>3.4022161748991628E-2</v>
      </c>
      <c r="N632" s="170">
        <v>4.0621512858863831E-3</v>
      </c>
      <c r="O632" s="170">
        <v>5.1316178252470972E-2</v>
      </c>
      <c r="P632" s="170">
        <v>0.59744578881729105</v>
      </c>
      <c r="Q632" s="170">
        <v>0.40028094302850226</v>
      </c>
      <c r="R632" s="170">
        <v>1.888330005250264E-2</v>
      </c>
      <c r="S632" s="170">
        <v>3.6069792296663451E-3</v>
      </c>
      <c r="T632" s="170">
        <v>0.21386301172389027</v>
      </c>
      <c r="U632" s="170">
        <v>2.0784021143110728E-2</v>
      </c>
      <c r="V632" s="170">
        <v>1.075174534711449E-2</v>
      </c>
      <c r="X632" s="170">
        <f t="shared" si="153"/>
        <v>0.01</v>
      </c>
      <c r="Y632" s="170">
        <f t="shared" si="154"/>
        <v>0.03</v>
      </c>
      <c r="Z632" s="170">
        <f t="shared" si="155"/>
        <v>0.01</v>
      </c>
      <c r="AA632" s="170">
        <f t="shared" si="156"/>
        <v>0.14000000000000001</v>
      </c>
      <c r="AB632" s="170">
        <f t="shared" si="157"/>
        <v>0.02</v>
      </c>
      <c r="AC632" s="170">
        <f t="shared" si="158"/>
        <v>0.03</v>
      </c>
      <c r="AD632" s="170">
        <f t="shared" si="159"/>
        <v>0.25</v>
      </c>
      <c r="AE632" s="170">
        <f t="shared" si="160"/>
        <v>0.03</v>
      </c>
      <c r="AF632" s="170">
        <f t="shared" si="161"/>
        <v>0.01</v>
      </c>
      <c r="AG632" s="170">
        <f t="shared" si="162"/>
        <v>0.05</v>
      </c>
      <c r="AH632" s="170">
        <f t="shared" si="163"/>
        <v>0.6</v>
      </c>
      <c r="AI632" s="170">
        <f t="shared" si="164"/>
        <v>0.4</v>
      </c>
      <c r="AJ632" s="170">
        <f t="shared" si="165"/>
        <v>0.02</v>
      </c>
      <c r="AK632" s="170">
        <f t="shared" si="166"/>
        <v>0.01</v>
      </c>
      <c r="AL632" s="170">
        <f t="shared" si="167"/>
        <v>0.21</v>
      </c>
      <c r="AM632" s="170">
        <f t="shared" si="168"/>
        <v>0.02</v>
      </c>
      <c r="AN632" s="170">
        <f t="shared" si="169"/>
        <v>0.01</v>
      </c>
    </row>
    <row r="633" spans="1:40" x14ac:dyDescent="0.3">
      <c r="A633" s="165">
        <v>1003</v>
      </c>
      <c r="B633" s="166" t="s">
        <v>923</v>
      </c>
      <c r="C633" s="293" t="s">
        <v>275</v>
      </c>
      <c r="D633" s="187" t="s">
        <v>4189</v>
      </c>
      <c r="E633" s="170" t="s">
        <v>926</v>
      </c>
      <c r="F633" s="170">
        <v>0</v>
      </c>
      <c r="G633" s="170">
        <v>6.1375586068718267E-3</v>
      </c>
      <c r="H633" s="170">
        <v>0</v>
      </c>
      <c r="I633" s="170">
        <v>4.6278727912869778E-2</v>
      </c>
      <c r="J633" s="170">
        <v>1.0724645934811297E-4</v>
      </c>
      <c r="K633" s="170">
        <v>0</v>
      </c>
      <c r="L633" s="170">
        <v>7.9229797088299515E-3</v>
      </c>
      <c r="M633" s="170">
        <v>1.2304538488133687E-2</v>
      </c>
      <c r="N633" s="170">
        <v>7.3877928513949059E-2</v>
      </c>
      <c r="O633" s="170">
        <v>2.1814457838850977E-2</v>
      </c>
      <c r="P633" s="170">
        <v>0</v>
      </c>
      <c r="Q633" s="170">
        <v>0</v>
      </c>
      <c r="R633" s="170">
        <v>0</v>
      </c>
      <c r="S633" s="170">
        <v>4.6726138429909973E-3</v>
      </c>
      <c r="T633" s="170">
        <v>8.2503283955121173E-3</v>
      </c>
      <c r="U633" s="170">
        <v>1.188904502018971E-2</v>
      </c>
      <c r="V633" s="170">
        <v>0</v>
      </c>
      <c r="X633" s="170" t="str">
        <f t="shared" si="153"/>
        <v>NC</v>
      </c>
      <c r="Y633" s="170">
        <f t="shared" si="154"/>
        <v>0.01</v>
      </c>
      <c r="Z633" s="170" t="str">
        <f t="shared" si="155"/>
        <v>NC</v>
      </c>
      <c r="AA633" s="170">
        <f t="shared" si="156"/>
        <v>0.05</v>
      </c>
      <c r="AB633" s="170">
        <f t="shared" si="157"/>
        <v>0.01</v>
      </c>
      <c r="AC633" s="170" t="str">
        <f t="shared" si="158"/>
        <v>NC</v>
      </c>
      <c r="AD633" s="170">
        <f t="shared" si="159"/>
        <v>0.01</v>
      </c>
      <c r="AE633" s="170">
        <f t="shared" si="160"/>
        <v>0.01</v>
      </c>
      <c r="AF633" s="170">
        <f t="shared" si="161"/>
        <v>7.0000000000000007E-2</v>
      </c>
      <c r="AG633" s="170">
        <f t="shared" si="162"/>
        <v>0.02</v>
      </c>
      <c r="AH633" s="170" t="str">
        <f t="shared" si="163"/>
        <v>NC</v>
      </c>
      <c r="AI633" s="170" t="str">
        <f t="shared" si="164"/>
        <v>NC</v>
      </c>
      <c r="AJ633" s="170" t="str">
        <f t="shared" si="165"/>
        <v>NC</v>
      </c>
      <c r="AK633" s="170">
        <f t="shared" si="166"/>
        <v>0.01</v>
      </c>
      <c r="AL633" s="170">
        <f t="shared" si="167"/>
        <v>0.01</v>
      </c>
      <c r="AM633" s="170">
        <f t="shared" si="168"/>
        <v>0.01</v>
      </c>
      <c r="AN633" s="170" t="str">
        <f t="shared" si="169"/>
        <v>NC</v>
      </c>
    </row>
    <row r="634" spans="1:40" ht="26" x14ac:dyDescent="0.3">
      <c r="A634" s="145">
        <v>1005</v>
      </c>
      <c r="B634" s="146" t="s">
        <v>923</v>
      </c>
      <c r="C634" s="280" t="s">
        <v>3091</v>
      </c>
      <c r="D634" s="145" t="s">
        <v>2222</v>
      </c>
      <c r="E634" s="150" t="s">
        <v>925</v>
      </c>
      <c r="F634" s="150">
        <v>1.6044188320888896E-2</v>
      </c>
      <c r="G634" s="150">
        <v>0</v>
      </c>
      <c r="H634" s="150">
        <v>0</v>
      </c>
      <c r="I634" s="150">
        <v>5.0999892960282766E-4</v>
      </c>
      <c r="J634" s="150">
        <v>0.12643068696097484</v>
      </c>
      <c r="K634" s="150">
        <v>0</v>
      </c>
      <c r="L634" s="150">
        <v>0</v>
      </c>
      <c r="M634" s="150">
        <v>0</v>
      </c>
      <c r="N634" s="150">
        <v>2.4441458360342158E-2</v>
      </c>
      <c r="O634" s="150">
        <v>8.4044617989431688E-3</v>
      </c>
      <c r="P634" s="150">
        <v>0</v>
      </c>
      <c r="Q634" s="150">
        <v>0</v>
      </c>
      <c r="R634" s="150">
        <v>6.5372612959322202E-2</v>
      </c>
      <c r="S634" s="150">
        <v>0</v>
      </c>
      <c r="T634" s="150">
        <v>2.9528690984816842E-2</v>
      </c>
      <c r="U634" s="150">
        <v>0</v>
      </c>
      <c r="V634" s="150">
        <v>0</v>
      </c>
      <c r="X634" s="150">
        <f t="shared" si="153"/>
        <v>0.02</v>
      </c>
      <c r="Y634" s="150" t="str">
        <f t="shared" si="154"/>
        <v>NC</v>
      </c>
      <c r="Z634" s="150" t="str">
        <f t="shared" si="155"/>
        <v>NC</v>
      </c>
      <c r="AA634" s="150">
        <f t="shared" si="156"/>
        <v>0.01</v>
      </c>
      <c r="AB634" s="150">
        <f t="shared" si="157"/>
        <v>0.13</v>
      </c>
      <c r="AC634" s="150" t="str">
        <f t="shared" si="158"/>
        <v>NC</v>
      </c>
      <c r="AD634" s="150" t="str">
        <f t="shared" si="159"/>
        <v>NC</v>
      </c>
      <c r="AE634" s="150" t="str">
        <f t="shared" si="160"/>
        <v>NC</v>
      </c>
      <c r="AF634" s="150">
        <f t="shared" si="161"/>
        <v>0.02</v>
      </c>
      <c r="AG634" s="150">
        <f t="shared" si="162"/>
        <v>0.01</v>
      </c>
      <c r="AH634" s="150" t="str">
        <f t="shared" si="163"/>
        <v>NC</v>
      </c>
      <c r="AI634" s="150" t="str">
        <f t="shared" si="164"/>
        <v>NC</v>
      </c>
      <c r="AJ634" s="150">
        <f t="shared" si="165"/>
        <v>7.0000000000000007E-2</v>
      </c>
      <c r="AK634" s="150" t="str">
        <f t="shared" si="166"/>
        <v>NC</v>
      </c>
      <c r="AL634" s="150">
        <f t="shared" si="167"/>
        <v>0.03</v>
      </c>
      <c r="AM634" s="150" t="str">
        <f t="shared" si="168"/>
        <v>NC</v>
      </c>
      <c r="AN634" s="150" t="str">
        <f t="shared" si="169"/>
        <v>NC</v>
      </c>
    </row>
    <row r="635" spans="1:40" ht="26" x14ac:dyDescent="0.3">
      <c r="A635" s="261">
        <v>1006</v>
      </c>
      <c r="B635" s="262" t="s">
        <v>923</v>
      </c>
      <c r="C635" s="262" t="s">
        <v>3091</v>
      </c>
      <c r="D635" s="261" t="s">
        <v>2221</v>
      </c>
      <c r="E635" s="265" t="s">
        <v>925</v>
      </c>
      <c r="F635" s="265">
        <v>1.9168416698872213E-3</v>
      </c>
      <c r="G635" s="265">
        <v>0</v>
      </c>
      <c r="H635" s="265">
        <v>0</v>
      </c>
      <c r="I635" s="265">
        <v>5.639550653755511E-5</v>
      </c>
      <c r="J635" s="265">
        <v>1.6936256156121012E-2</v>
      </c>
      <c r="K635" s="265">
        <v>0</v>
      </c>
      <c r="L635" s="265">
        <v>0</v>
      </c>
      <c r="M635" s="265">
        <v>0</v>
      </c>
      <c r="N635" s="265">
        <v>0</v>
      </c>
      <c r="O635" s="265">
        <v>0</v>
      </c>
      <c r="P635" s="265">
        <v>0</v>
      </c>
      <c r="Q635" s="265">
        <v>0</v>
      </c>
      <c r="R635" s="265">
        <v>6.5372612959322202E-2</v>
      </c>
      <c r="S635" s="265">
        <v>0</v>
      </c>
      <c r="T635" s="265">
        <v>0</v>
      </c>
      <c r="U635" s="265">
        <v>0</v>
      </c>
      <c r="V635" s="265">
        <v>0</v>
      </c>
      <c r="X635" s="265">
        <f t="shared" si="153"/>
        <v>0.01</v>
      </c>
      <c r="Y635" s="265" t="str">
        <f t="shared" si="154"/>
        <v>NC</v>
      </c>
      <c r="Z635" s="265" t="str">
        <f t="shared" si="155"/>
        <v>NC</v>
      </c>
      <c r="AA635" s="265">
        <f t="shared" si="156"/>
        <v>0.01</v>
      </c>
      <c r="AB635" s="265">
        <f t="shared" si="157"/>
        <v>0.02</v>
      </c>
      <c r="AC635" s="265" t="str">
        <f t="shared" si="158"/>
        <v>NC</v>
      </c>
      <c r="AD635" s="265" t="str">
        <f t="shared" si="159"/>
        <v>NC</v>
      </c>
      <c r="AE635" s="265" t="str">
        <f t="shared" si="160"/>
        <v>NC</v>
      </c>
      <c r="AF635" s="265" t="str">
        <f t="shared" si="161"/>
        <v>NC</v>
      </c>
      <c r="AG635" s="265" t="str">
        <f t="shared" si="162"/>
        <v>NC</v>
      </c>
      <c r="AH635" s="265" t="str">
        <f t="shared" si="163"/>
        <v>NC</v>
      </c>
      <c r="AI635" s="265" t="str">
        <f t="shared" si="164"/>
        <v>NC</v>
      </c>
      <c r="AJ635" s="265">
        <f t="shared" si="165"/>
        <v>7.0000000000000007E-2</v>
      </c>
      <c r="AK635" s="265" t="str">
        <f t="shared" si="166"/>
        <v>NC</v>
      </c>
      <c r="AL635" s="265" t="str">
        <f t="shared" si="167"/>
        <v>NC</v>
      </c>
      <c r="AM635" s="265" t="str">
        <f t="shared" si="168"/>
        <v>NC</v>
      </c>
      <c r="AN635" s="265" t="str">
        <f t="shared" si="169"/>
        <v>NC</v>
      </c>
    </row>
    <row r="636" spans="1:40" x14ac:dyDescent="0.3">
      <c r="A636" s="261">
        <v>1007</v>
      </c>
      <c r="B636" s="262" t="s">
        <v>923</v>
      </c>
      <c r="C636" s="262" t="s">
        <v>275</v>
      </c>
      <c r="D636" s="261" t="s">
        <v>1054</v>
      </c>
      <c r="E636" s="265" t="s">
        <v>926</v>
      </c>
      <c r="F636" s="265">
        <v>4.1429169064521034E-3</v>
      </c>
      <c r="G636" s="265">
        <v>0</v>
      </c>
      <c r="H636" s="265">
        <v>0</v>
      </c>
      <c r="I636" s="265">
        <v>1.3302153169069574E-4</v>
      </c>
      <c r="J636" s="265">
        <v>3.2109803755089102E-2</v>
      </c>
      <c r="K636" s="265">
        <v>0</v>
      </c>
      <c r="L636" s="265">
        <v>0</v>
      </c>
      <c r="M636" s="265">
        <v>0</v>
      </c>
      <c r="N636" s="265">
        <v>7.1675830968745326E-3</v>
      </c>
      <c r="O636" s="265">
        <v>2.4646515539422783E-3</v>
      </c>
      <c r="P636" s="265">
        <v>0</v>
      </c>
      <c r="Q636" s="265">
        <v>0</v>
      </c>
      <c r="R636" s="265">
        <v>0</v>
      </c>
      <c r="S636" s="265">
        <v>0</v>
      </c>
      <c r="T636" s="265">
        <v>8.6594401715005404E-3</v>
      </c>
      <c r="U636" s="265">
        <v>0</v>
      </c>
      <c r="V636" s="265">
        <v>0</v>
      </c>
      <c r="X636" s="265">
        <f t="shared" si="153"/>
        <v>0.01</v>
      </c>
      <c r="Y636" s="265" t="str">
        <f t="shared" si="154"/>
        <v>NC</v>
      </c>
      <c r="Z636" s="265" t="str">
        <f t="shared" si="155"/>
        <v>NC</v>
      </c>
      <c r="AA636" s="265">
        <f t="shared" si="156"/>
        <v>0.01</v>
      </c>
      <c r="AB636" s="265">
        <f t="shared" si="157"/>
        <v>0.03</v>
      </c>
      <c r="AC636" s="265" t="str">
        <f t="shared" si="158"/>
        <v>NC</v>
      </c>
      <c r="AD636" s="265" t="str">
        <f t="shared" si="159"/>
        <v>NC</v>
      </c>
      <c r="AE636" s="265" t="str">
        <f t="shared" si="160"/>
        <v>NC</v>
      </c>
      <c r="AF636" s="265">
        <f t="shared" si="161"/>
        <v>0.01</v>
      </c>
      <c r="AG636" s="265">
        <f t="shared" si="162"/>
        <v>0.01</v>
      </c>
      <c r="AH636" s="265" t="str">
        <f t="shared" si="163"/>
        <v>NC</v>
      </c>
      <c r="AI636" s="265" t="str">
        <f t="shared" si="164"/>
        <v>NC</v>
      </c>
      <c r="AJ636" s="265" t="str">
        <f t="shared" si="165"/>
        <v>NC</v>
      </c>
      <c r="AK636" s="265" t="str">
        <f t="shared" si="166"/>
        <v>NC</v>
      </c>
      <c r="AL636" s="265">
        <f t="shared" si="167"/>
        <v>0.01</v>
      </c>
      <c r="AM636" s="265" t="str">
        <f t="shared" si="168"/>
        <v>NC</v>
      </c>
      <c r="AN636" s="265" t="str">
        <f t="shared" si="169"/>
        <v>NC</v>
      </c>
    </row>
    <row r="637" spans="1:40" ht="26" x14ac:dyDescent="0.3">
      <c r="A637" s="152">
        <v>1008</v>
      </c>
      <c r="B637" s="153" t="s">
        <v>923</v>
      </c>
      <c r="C637" s="155" t="s">
        <v>489</v>
      </c>
      <c r="D637" s="819" t="s">
        <v>2233</v>
      </c>
      <c r="E637" s="157" t="s">
        <v>925</v>
      </c>
      <c r="F637" s="157">
        <v>1.4323993543758061E-2</v>
      </c>
      <c r="G637" s="157">
        <v>1.2375004154634443E-3</v>
      </c>
      <c r="H637" s="157">
        <v>1.0076119803838764E-4</v>
      </c>
      <c r="I637" s="157">
        <v>2.8990172766419953E-2</v>
      </c>
      <c r="J637" s="157">
        <v>2.1677701465418688E-4</v>
      </c>
      <c r="K637" s="157">
        <v>4.9016890448334865E-5</v>
      </c>
      <c r="L637" s="157">
        <v>1.9416429970513471E-2</v>
      </c>
      <c r="M637" s="157">
        <v>0.24941340366943412</v>
      </c>
      <c r="N637" s="157">
        <v>4.3200415071375616E-6</v>
      </c>
      <c r="O637" s="157">
        <v>2.3212225883566872E-2</v>
      </c>
      <c r="P637" s="157">
        <v>0</v>
      </c>
      <c r="Q637" s="157">
        <v>0</v>
      </c>
      <c r="R637" s="157">
        <v>1.0823781874071845E-3</v>
      </c>
      <c r="S637" s="157">
        <v>9.489508394314568E-5</v>
      </c>
      <c r="T637" s="157">
        <v>0.10594951911712751</v>
      </c>
      <c r="U637" s="157">
        <v>0</v>
      </c>
      <c r="V637" s="157">
        <v>0</v>
      </c>
      <c r="X637" s="157">
        <f t="shared" si="153"/>
        <v>0.01</v>
      </c>
      <c r="Y637" s="157">
        <f t="shared" si="154"/>
        <v>0.01</v>
      </c>
      <c r="Z637" s="157">
        <f t="shared" si="155"/>
        <v>0.01</v>
      </c>
      <c r="AA637" s="157">
        <f t="shared" si="156"/>
        <v>0.03</v>
      </c>
      <c r="AB637" s="157">
        <f t="shared" si="157"/>
        <v>0.01</v>
      </c>
      <c r="AC637" s="157">
        <f t="shared" si="158"/>
        <v>0.01</v>
      </c>
      <c r="AD637" s="157">
        <f t="shared" si="159"/>
        <v>0.02</v>
      </c>
      <c r="AE637" s="157">
        <f t="shared" si="160"/>
        <v>0.25</v>
      </c>
      <c r="AF637" s="157">
        <f t="shared" si="161"/>
        <v>0.01</v>
      </c>
      <c r="AG637" s="157">
        <f t="shared" si="162"/>
        <v>0.02</v>
      </c>
      <c r="AH637" s="157" t="str">
        <f t="shared" si="163"/>
        <v>NC</v>
      </c>
      <c r="AI637" s="157" t="str">
        <f t="shared" si="164"/>
        <v>NC</v>
      </c>
      <c r="AJ637" s="157">
        <f t="shared" si="165"/>
        <v>0.01</v>
      </c>
      <c r="AK637" s="157">
        <f t="shared" si="166"/>
        <v>0.01</v>
      </c>
      <c r="AL637" s="157">
        <f t="shared" si="167"/>
        <v>0.11</v>
      </c>
      <c r="AM637" s="157" t="str">
        <f t="shared" si="168"/>
        <v>NC</v>
      </c>
      <c r="AN637" s="157" t="str">
        <f t="shared" si="169"/>
        <v>NC</v>
      </c>
    </row>
    <row r="638" spans="1:40" ht="26" x14ac:dyDescent="0.3">
      <c r="A638" s="165">
        <v>1009</v>
      </c>
      <c r="B638" s="166" t="s">
        <v>923</v>
      </c>
      <c r="C638" s="293" t="s">
        <v>489</v>
      </c>
      <c r="D638" s="187" t="s">
        <v>2232</v>
      </c>
      <c r="E638" s="170" t="s">
        <v>925</v>
      </c>
      <c r="F638" s="170">
        <v>1.4323993543758061E-2</v>
      </c>
      <c r="G638" s="170">
        <v>1.2375004154634443E-3</v>
      </c>
      <c r="H638" s="170">
        <v>1.0076119803838764E-4</v>
      </c>
      <c r="I638" s="170">
        <v>2.8990172766419953E-2</v>
      </c>
      <c r="J638" s="170">
        <v>2.1677701465418688E-4</v>
      </c>
      <c r="K638" s="170">
        <v>4.9016890448334865E-5</v>
      </c>
      <c r="L638" s="170">
        <v>1.9416429970513471E-2</v>
      </c>
      <c r="M638" s="170">
        <v>0.24774394045849188</v>
      </c>
      <c r="N638" s="170">
        <v>4.3200415071375616E-6</v>
      </c>
      <c r="O638" s="170">
        <v>2.3212225883566872E-2</v>
      </c>
      <c r="P638" s="170">
        <v>0</v>
      </c>
      <c r="Q638" s="170">
        <v>0</v>
      </c>
      <c r="R638" s="170">
        <v>1.0823781874071845E-3</v>
      </c>
      <c r="S638" s="170">
        <v>9.489508394314568E-5</v>
      </c>
      <c r="T638" s="170">
        <v>0.10594951911712751</v>
      </c>
      <c r="U638" s="170">
        <v>0</v>
      </c>
      <c r="V638" s="170">
        <v>0</v>
      </c>
      <c r="X638" s="170">
        <f t="shared" si="153"/>
        <v>0.01</v>
      </c>
      <c r="Y638" s="170">
        <f t="shared" si="154"/>
        <v>0.01</v>
      </c>
      <c r="Z638" s="170">
        <f t="shared" si="155"/>
        <v>0.01</v>
      </c>
      <c r="AA638" s="170">
        <f t="shared" si="156"/>
        <v>0.03</v>
      </c>
      <c r="AB638" s="170">
        <f t="shared" si="157"/>
        <v>0.01</v>
      </c>
      <c r="AC638" s="170">
        <f t="shared" si="158"/>
        <v>0.01</v>
      </c>
      <c r="AD638" s="170">
        <f t="shared" si="159"/>
        <v>0.02</v>
      </c>
      <c r="AE638" s="170">
        <f t="shared" si="160"/>
        <v>0.25</v>
      </c>
      <c r="AF638" s="170">
        <f t="shared" si="161"/>
        <v>0.01</v>
      </c>
      <c r="AG638" s="170">
        <f t="shared" si="162"/>
        <v>0.02</v>
      </c>
      <c r="AH638" s="170" t="str">
        <f t="shared" si="163"/>
        <v>NC</v>
      </c>
      <c r="AI638" s="170" t="str">
        <f t="shared" si="164"/>
        <v>NC</v>
      </c>
      <c r="AJ638" s="170">
        <f t="shared" si="165"/>
        <v>0.01</v>
      </c>
      <c r="AK638" s="170">
        <f t="shared" si="166"/>
        <v>0.01</v>
      </c>
      <c r="AL638" s="170">
        <f t="shared" si="167"/>
        <v>0.11</v>
      </c>
      <c r="AM638" s="170" t="str">
        <f t="shared" si="168"/>
        <v>NC</v>
      </c>
      <c r="AN638" s="170" t="str">
        <f t="shared" si="169"/>
        <v>NC</v>
      </c>
    </row>
    <row r="639" spans="1:40" x14ac:dyDescent="0.3">
      <c r="A639" s="782">
        <v>1010</v>
      </c>
      <c r="B639" s="854" t="s">
        <v>923</v>
      </c>
      <c r="C639" s="854" t="s">
        <v>275</v>
      </c>
      <c r="D639" s="782" t="s">
        <v>1063</v>
      </c>
      <c r="E639" s="878" t="s">
        <v>926</v>
      </c>
      <c r="F639" s="878">
        <v>0</v>
      </c>
      <c r="G639" s="878">
        <v>0</v>
      </c>
      <c r="H639" s="878">
        <v>0</v>
      </c>
      <c r="I639" s="878">
        <v>0</v>
      </c>
      <c r="J639" s="878">
        <v>0</v>
      </c>
      <c r="K639" s="878">
        <v>0</v>
      </c>
      <c r="L639" s="878">
        <v>0</v>
      </c>
      <c r="M639" s="878">
        <v>8.3473160547111814E-4</v>
      </c>
      <c r="N639" s="878">
        <v>0</v>
      </c>
      <c r="O639" s="878">
        <v>0</v>
      </c>
      <c r="P639" s="878">
        <v>0</v>
      </c>
      <c r="Q639" s="878">
        <v>0</v>
      </c>
      <c r="R639" s="878">
        <v>0</v>
      </c>
      <c r="S639" s="878">
        <v>0</v>
      </c>
      <c r="T639" s="878">
        <v>0</v>
      </c>
      <c r="U639" s="878">
        <v>0</v>
      </c>
      <c r="V639" s="878">
        <v>0</v>
      </c>
      <c r="X639" s="878" t="str">
        <f t="shared" si="153"/>
        <v>NC</v>
      </c>
      <c r="Y639" s="878" t="str">
        <f t="shared" si="154"/>
        <v>NC</v>
      </c>
      <c r="Z639" s="878" t="str">
        <f t="shared" si="155"/>
        <v>NC</v>
      </c>
      <c r="AA639" s="878" t="str">
        <f t="shared" si="156"/>
        <v>NC</v>
      </c>
      <c r="AB639" s="878" t="str">
        <f t="shared" si="157"/>
        <v>NC</v>
      </c>
      <c r="AC639" s="878" t="str">
        <f t="shared" si="158"/>
        <v>NC</v>
      </c>
      <c r="AD639" s="878" t="str">
        <f t="shared" si="159"/>
        <v>NC</v>
      </c>
      <c r="AE639" s="878">
        <f t="shared" si="160"/>
        <v>0.01</v>
      </c>
      <c r="AF639" s="878" t="str">
        <f t="shared" si="161"/>
        <v>NC</v>
      </c>
      <c r="AG639" s="878" t="str">
        <f t="shared" si="162"/>
        <v>NC</v>
      </c>
      <c r="AH639" s="878" t="str">
        <f t="shared" si="163"/>
        <v>NC</v>
      </c>
      <c r="AI639" s="878" t="str">
        <f t="shared" si="164"/>
        <v>NC</v>
      </c>
      <c r="AJ639" s="878" t="str">
        <f t="shared" si="165"/>
        <v>NC</v>
      </c>
      <c r="AK639" s="878" t="str">
        <f t="shared" si="166"/>
        <v>NC</v>
      </c>
      <c r="AL639" s="878" t="str">
        <f t="shared" si="167"/>
        <v>NC</v>
      </c>
      <c r="AM639" s="878" t="str">
        <f t="shared" si="168"/>
        <v>NC</v>
      </c>
      <c r="AN639" s="878" t="str">
        <f t="shared" si="169"/>
        <v>NC</v>
      </c>
    </row>
    <row r="640" spans="1:40" ht="26" x14ac:dyDescent="0.3">
      <c r="A640" s="145">
        <v>1011</v>
      </c>
      <c r="B640" s="146" t="s">
        <v>923</v>
      </c>
      <c r="C640" s="280" t="s">
        <v>327</v>
      </c>
      <c r="D640" s="145" t="s">
        <v>2217</v>
      </c>
      <c r="E640" s="150" t="s">
        <v>925</v>
      </c>
      <c r="F640" s="150">
        <v>0.92803031169658012</v>
      </c>
      <c r="G640" s="150">
        <v>1.1590532976790391</v>
      </c>
      <c r="H640" s="150">
        <v>0.4905712075945724</v>
      </c>
      <c r="I640" s="150">
        <v>2.5346885864423849</v>
      </c>
      <c r="J640" s="150">
        <v>9.3227177057224715</v>
      </c>
      <c r="K640" s="150">
        <v>2.015459372316128</v>
      </c>
      <c r="L640" s="150">
        <v>32.67929624244627</v>
      </c>
      <c r="M640" s="150">
        <v>19.909962483646709</v>
      </c>
      <c r="N640" s="150">
        <v>7.8310132485189961</v>
      </c>
      <c r="O640" s="150">
        <v>15.693427438620906</v>
      </c>
      <c r="P640" s="150">
        <v>0</v>
      </c>
      <c r="Q640" s="150">
        <v>0</v>
      </c>
      <c r="R640" s="150">
        <v>0.19202148626437995</v>
      </c>
      <c r="S640" s="150">
        <v>7.4768264523288802E-2</v>
      </c>
      <c r="T640" s="150">
        <v>12.070364269059633</v>
      </c>
      <c r="U640" s="150">
        <v>7.9457037140645545E-2</v>
      </c>
      <c r="V640" s="150">
        <v>0</v>
      </c>
      <c r="X640" s="150">
        <f t="shared" si="153"/>
        <v>0.93</v>
      </c>
      <c r="Y640" s="150">
        <f t="shared" si="154"/>
        <v>1.1599999999999999</v>
      </c>
      <c r="Z640" s="150">
        <f t="shared" si="155"/>
        <v>0.49</v>
      </c>
      <c r="AA640" s="150">
        <f t="shared" si="156"/>
        <v>2.5299999999999998</v>
      </c>
      <c r="AB640" s="150">
        <f t="shared" si="157"/>
        <v>9.32</v>
      </c>
      <c r="AC640" s="150">
        <f t="shared" si="158"/>
        <v>2.02</v>
      </c>
      <c r="AD640" s="150">
        <f t="shared" si="159"/>
        <v>32.68</v>
      </c>
      <c r="AE640" s="150">
        <f t="shared" si="160"/>
        <v>19.91</v>
      </c>
      <c r="AF640" s="150">
        <f t="shared" si="161"/>
        <v>7.83</v>
      </c>
      <c r="AG640" s="150">
        <f t="shared" si="162"/>
        <v>15.69</v>
      </c>
      <c r="AH640" s="150" t="str">
        <f t="shared" si="163"/>
        <v>NC</v>
      </c>
      <c r="AI640" s="150" t="str">
        <f t="shared" si="164"/>
        <v>NC</v>
      </c>
      <c r="AJ640" s="150">
        <f t="shared" si="165"/>
        <v>0.19</v>
      </c>
      <c r="AK640" s="150">
        <f t="shared" si="166"/>
        <v>7.0000000000000007E-2</v>
      </c>
      <c r="AL640" s="150">
        <f t="shared" si="167"/>
        <v>12.07</v>
      </c>
      <c r="AM640" s="150">
        <f t="shared" si="168"/>
        <v>0.08</v>
      </c>
      <c r="AN640" s="150" t="str">
        <f t="shared" si="169"/>
        <v>NC</v>
      </c>
    </row>
    <row r="641" spans="1:40" ht="26" x14ac:dyDescent="0.3">
      <c r="A641" s="261">
        <v>1012</v>
      </c>
      <c r="B641" s="262" t="s">
        <v>923</v>
      </c>
      <c r="C641" s="262" t="s">
        <v>327</v>
      </c>
      <c r="D641" s="261" t="s">
        <v>2218</v>
      </c>
      <c r="E641" s="265" t="s">
        <v>925</v>
      </c>
      <c r="F641" s="265">
        <v>1.723442010057967E-2</v>
      </c>
      <c r="G641" s="265">
        <v>0</v>
      </c>
      <c r="H641" s="265">
        <v>0</v>
      </c>
      <c r="I641" s="265">
        <v>6.0225409105648898E-3</v>
      </c>
      <c r="J641" s="265">
        <v>0.75441988457143283</v>
      </c>
      <c r="K641" s="265">
        <v>2.1075407675665394E-4</v>
      </c>
      <c r="L641" s="265">
        <v>0</v>
      </c>
      <c r="M641" s="265">
        <v>0</v>
      </c>
      <c r="N641" s="265">
        <v>2.1488559595917757E-3</v>
      </c>
      <c r="O641" s="265">
        <v>0</v>
      </c>
      <c r="P641" s="265">
        <v>0</v>
      </c>
      <c r="Q641" s="265">
        <v>0</v>
      </c>
      <c r="R641" s="265">
        <v>0</v>
      </c>
      <c r="S641" s="265">
        <v>2.7959145401358474E-4</v>
      </c>
      <c r="T641" s="265">
        <v>0</v>
      </c>
      <c r="U641" s="265">
        <v>0</v>
      </c>
      <c r="V641" s="265">
        <v>0</v>
      </c>
      <c r="X641" s="265">
        <f t="shared" si="153"/>
        <v>0.02</v>
      </c>
      <c r="Y641" s="265" t="str">
        <f t="shared" si="154"/>
        <v>NC</v>
      </c>
      <c r="Z641" s="265" t="str">
        <f t="shared" si="155"/>
        <v>NC</v>
      </c>
      <c r="AA641" s="265">
        <f t="shared" si="156"/>
        <v>0.01</v>
      </c>
      <c r="AB641" s="265">
        <f t="shared" si="157"/>
        <v>0.75</v>
      </c>
      <c r="AC641" s="265">
        <f t="shared" si="158"/>
        <v>0.01</v>
      </c>
      <c r="AD641" s="265" t="str">
        <f t="shared" si="159"/>
        <v>NC</v>
      </c>
      <c r="AE641" s="265" t="str">
        <f t="shared" si="160"/>
        <v>NC</v>
      </c>
      <c r="AF641" s="265">
        <f t="shared" si="161"/>
        <v>0.01</v>
      </c>
      <c r="AG641" s="265" t="str">
        <f t="shared" si="162"/>
        <v>NC</v>
      </c>
      <c r="AH641" s="265" t="str">
        <f t="shared" si="163"/>
        <v>NC</v>
      </c>
      <c r="AI641" s="265" t="str">
        <f t="shared" si="164"/>
        <v>NC</v>
      </c>
      <c r="AJ641" s="265" t="str">
        <f t="shared" si="165"/>
        <v>NC</v>
      </c>
      <c r="AK641" s="265">
        <f t="shared" si="166"/>
        <v>0.01</v>
      </c>
      <c r="AL641" s="265" t="str">
        <f t="shared" si="167"/>
        <v>NC</v>
      </c>
      <c r="AM641" s="265" t="str">
        <f t="shared" si="168"/>
        <v>NC</v>
      </c>
      <c r="AN641" s="265" t="str">
        <f t="shared" si="169"/>
        <v>NC</v>
      </c>
    </row>
    <row r="642" spans="1:40" ht="26" x14ac:dyDescent="0.3">
      <c r="A642" s="165">
        <v>1013</v>
      </c>
      <c r="B642" s="166" t="s">
        <v>923</v>
      </c>
      <c r="C642" s="293" t="s">
        <v>210</v>
      </c>
      <c r="D642" s="187" t="s">
        <v>101</v>
      </c>
      <c r="E642" s="170" t="s">
        <v>926</v>
      </c>
      <c r="F642" s="170">
        <v>0.34883482648126818</v>
      </c>
      <c r="G642" s="170">
        <v>0.4439174130110719</v>
      </c>
      <c r="H642" s="170">
        <v>0.18788877250872121</v>
      </c>
      <c r="I642" s="170">
        <v>0.96847909543868693</v>
      </c>
      <c r="J642" s="170">
        <v>3.2816580655008472</v>
      </c>
      <c r="K642" s="170">
        <v>0.77184022078567915</v>
      </c>
      <c r="L642" s="170">
        <v>12.51617046085692</v>
      </c>
      <c r="M642" s="170">
        <v>7.6255156312366887</v>
      </c>
      <c r="N642" s="170">
        <v>2.9984550623502515</v>
      </c>
      <c r="O642" s="170">
        <v>6.0105827089918069</v>
      </c>
      <c r="P642" s="170">
        <v>0</v>
      </c>
      <c r="Q642" s="170">
        <v>0</v>
      </c>
      <c r="R642" s="170">
        <v>7.3544229239257519E-2</v>
      </c>
      <c r="S642" s="170">
        <v>2.8529161785532404E-2</v>
      </c>
      <c r="T642" s="170">
        <v>4.6229495150498394</v>
      </c>
      <c r="U642" s="170">
        <v>3.0432045224867244E-2</v>
      </c>
      <c r="V642" s="170">
        <v>0</v>
      </c>
      <c r="X642" s="170">
        <f t="shared" si="153"/>
        <v>0.35</v>
      </c>
      <c r="Y642" s="170">
        <f t="shared" si="154"/>
        <v>0.44</v>
      </c>
      <c r="Z642" s="170">
        <f t="shared" si="155"/>
        <v>0.19</v>
      </c>
      <c r="AA642" s="170">
        <f t="shared" si="156"/>
        <v>0.97</v>
      </c>
      <c r="AB642" s="170">
        <f t="shared" si="157"/>
        <v>3.28</v>
      </c>
      <c r="AC642" s="170">
        <f t="shared" si="158"/>
        <v>0.77</v>
      </c>
      <c r="AD642" s="170">
        <f t="shared" si="159"/>
        <v>12.52</v>
      </c>
      <c r="AE642" s="170">
        <f t="shared" si="160"/>
        <v>7.63</v>
      </c>
      <c r="AF642" s="170">
        <f t="shared" si="161"/>
        <v>3</v>
      </c>
      <c r="AG642" s="170">
        <f t="shared" si="162"/>
        <v>6.01</v>
      </c>
      <c r="AH642" s="170" t="str">
        <f t="shared" si="163"/>
        <v>NC</v>
      </c>
      <c r="AI642" s="170" t="str">
        <f t="shared" si="164"/>
        <v>NC</v>
      </c>
      <c r="AJ642" s="170">
        <f t="shared" si="165"/>
        <v>7.0000000000000007E-2</v>
      </c>
      <c r="AK642" s="170">
        <f t="shared" si="166"/>
        <v>0.03</v>
      </c>
      <c r="AL642" s="170">
        <f t="shared" si="167"/>
        <v>4.62</v>
      </c>
      <c r="AM642" s="170">
        <f t="shared" si="168"/>
        <v>0.03</v>
      </c>
      <c r="AN642" s="170" t="str">
        <f t="shared" si="169"/>
        <v>NC</v>
      </c>
    </row>
    <row r="643" spans="1:40" ht="26" x14ac:dyDescent="0.3">
      <c r="A643" s="145">
        <v>1014</v>
      </c>
      <c r="B643" s="146" t="s">
        <v>923</v>
      </c>
      <c r="C643" s="146" t="s">
        <v>328</v>
      </c>
      <c r="D643" s="145" t="s">
        <v>2236</v>
      </c>
      <c r="E643" s="150" t="s">
        <v>925</v>
      </c>
      <c r="F643" s="150">
        <v>1.2157278663616307</v>
      </c>
      <c r="G643" s="150">
        <v>2.6579456854102356E-3</v>
      </c>
      <c r="H643" s="150">
        <v>0.5444549724817952</v>
      </c>
      <c r="I643" s="150">
        <v>4.2294374709103693</v>
      </c>
      <c r="J643" s="150">
        <v>0.81785474761925414</v>
      </c>
      <c r="K643" s="150">
        <v>2.7746433824142906</v>
      </c>
      <c r="L643" s="150">
        <v>0.6054482379355437</v>
      </c>
      <c r="M643" s="150">
        <v>8.547051164837996E-2</v>
      </c>
      <c r="N643" s="150">
        <v>1.5333156263780015</v>
      </c>
      <c r="O643" s="150">
        <v>0.85399105969427946</v>
      </c>
      <c r="P643" s="150">
        <v>7.5721658204844763E-2</v>
      </c>
      <c r="Q643" s="150">
        <v>0.14423679963509828</v>
      </c>
      <c r="R643" s="150">
        <v>2.3370352657272289</v>
      </c>
      <c r="S643" s="150">
        <v>0.65758278257664204</v>
      </c>
      <c r="T643" s="150">
        <v>0.26473634632102039</v>
      </c>
      <c r="U643" s="150">
        <v>9.8430416191871473</v>
      </c>
      <c r="V643" s="150">
        <v>0</v>
      </c>
      <c r="X643" s="150">
        <f t="shared" si="153"/>
        <v>1.22</v>
      </c>
      <c r="Y643" s="150">
        <f t="shared" si="154"/>
        <v>0.01</v>
      </c>
      <c r="Z643" s="150">
        <f t="shared" si="155"/>
        <v>0.54</v>
      </c>
      <c r="AA643" s="150">
        <f t="shared" si="156"/>
        <v>4.2300000000000004</v>
      </c>
      <c r="AB643" s="150">
        <f t="shared" si="157"/>
        <v>0.82</v>
      </c>
      <c r="AC643" s="150">
        <f t="shared" si="158"/>
        <v>2.77</v>
      </c>
      <c r="AD643" s="150">
        <f t="shared" si="159"/>
        <v>0.61</v>
      </c>
      <c r="AE643" s="150">
        <f t="shared" si="160"/>
        <v>0.09</v>
      </c>
      <c r="AF643" s="150">
        <f t="shared" si="161"/>
        <v>1.53</v>
      </c>
      <c r="AG643" s="150">
        <f t="shared" si="162"/>
        <v>0.85</v>
      </c>
      <c r="AH643" s="150">
        <f t="shared" si="163"/>
        <v>0.08</v>
      </c>
      <c r="AI643" s="150">
        <f t="shared" si="164"/>
        <v>0.14000000000000001</v>
      </c>
      <c r="AJ643" s="150">
        <f t="shared" si="165"/>
        <v>2.34</v>
      </c>
      <c r="AK643" s="150">
        <f t="shared" si="166"/>
        <v>0.66</v>
      </c>
      <c r="AL643" s="150">
        <f t="shared" si="167"/>
        <v>0.26</v>
      </c>
      <c r="AM643" s="150">
        <f t="shared" si="168"/>
        <v>9.84</v>
      </c>
      <c r="AN643" s="150" t="str">
        <f t="shared" si="169"/>
        <v>NC</v>
      </c>
    </row>
    <row r="644" spans="1:40" ht="26" x14ac:dyDescent="0.3">
      <c r="A644" s="165">
        <v>1015</v>
      </c>
      <c r="B644" s="166" t="s">
        <v>923</v>
      </c>
      <c r="C644" s="293" t="s">
        <v>328</v>
      </c>
      <c r="D644" s="187" t="s">
        <v>2237</v>
      </c>
      <c r="E644" s="170" t="s">
        <v>925</v>
      </c>
      <c r="F644" s="170">
        <v>0.7317290041415091</v>
      </c>
      <c r="G644" s="170">
        <v>1.5848900414331779E-3</v>
      </c>
      <c r="H644" s="170">
        <v>0.48037418612306493</v>
      </c>
      <c r="I644" s="170">
        <v>1.6187579771146814</v>
      </c>
      <c r="J644" s="170">
        <v>0.24683704587870342</v>
      </c>
      <c r="K644" s="170">
        <v>1.2928343448172597</v>
      </c>
      <c r="L644" s="170">
        <v>0.14686725239502169</v>
      </c>
      <c r="M644" s="170">
        <v>7.6556567254522104E-2</v>
      </c>
      <c r="N644" s="170">
        <v>0.40838589577004819</v>
      </c>
      <c r="O644" s="170">
        <v>0.54271721297754283</v>
      </c>
      <c r="P644" s="170">
        <v>7.5721658204844763E-2</v>
      </c>
      <c r="Q644" s="170">
        <v>9.8465276659280791E-3</v>
      </c>
      <c r="R644" s="170">
        <v>0.89149422554192226</v>
      </c>
      <c r="S644" s="170">
        <v>0.33861376387721487</v>
      </c>
      <c r="T644" s="170">
        <v>0.16428910591201115</v>
      </c>
      <c r="U644" s="170">
        <v>5.1274188995640095</v>
      </c>
      <c r="V644" s="170">
        <v>0</v>
      </c>
      <c r="X644" s="170">
        <f t="shared" si="153"/>
        <v>0.73</v>
      </c>
      <c r="Y644" s="170">
        <f t="shared" si="154"/>
        <v>0.01</v>
      </c>
      <c r="Z644" s="170">
        <f t="shared" si="155"/>
        <v>0.48</v>
      </c>
      <c r="AA644" s="170">
        <f t="shared" si="156"/>
        <v>1.62</v>
      </c>
      <c r="AB644" s="170">
        <f t="shared" si="157"/>
        <v>0.25</v>
      </c>
      <c r="AC644" s="170">
        <f t="shared" si="158"/>
        <v>1.29</v>
      </c>
      <c r="AD644" s="170">
        <f t="shared" si="159"/>
        <v>0.15</v>
      </c>
      <c r="AE644" s="170">
        <f t="shared" si="160"/>
        <v>0.08</v>
      </c>
      <c r="AF644" s="170">
        <f t="shared" si="161"/>
        <v>0.41</v>
      </c>
      <c r="AG644" s="170">
        <f t="shared" si="162"/>
        <v>0.54</v>
      </c>
      <c r="AH644" s="170">
        <f t="shared" si="163"/>
        <v>0.08</v>
      </c>
      <c r="AI644" s="170">
        <f t="shared" si="164"/>
        <v>0.01</v>
      </c>
      <c r="AJ644" s="170">
        <f t="shared" si="165"/>
        <v>0.89</v>
      </c>
      <c r="AK644" s="170">
        <f t="shared" si="166"/>
        <v>0.34</v>
      </c>
      <c r="AL644" s="170">
        <f t="shared" si="167"/>
        <v>0.16</v>
      </c>
      <c r="AM644" s="170">
        <f t="shared" si="168"/>
        <v>5.13</v>
      </c>
      <c r="AN644" s="170" t="str">
        <f t="shared" si="169"/>
        <v>NC</v>
      </c>
    </row>
    <row r="645" spans="1:40" ht="26" x14ac:dyDescent="0.3">
      <c r="A645" s="165">
        <v>1016</v>
      </c>
      <c r="B645" s="166" t="s">
        <v>923</v>
      </c>
      <c r="C645" s="293" t="s">
        <v>211</v>
      </c>
      <c r="D645" s="187" t="s">
        <v>104</v>
      </c>
      <c r="E645" s="170" t="s">
        <v>926</v>
      </c>
      <c r="F645" s="170">
        <v>0.17423959039924375</v>
      </c>
      <c r="G645" s="170">
        <v>3.8630003183174081E-4</v>
      </c>
      <c r="H645" s="170">
        <v>2.3069083089142906E-2</v>
      </c>
      <c r="I645" s="170">
        <v>0.93984461776644779</v>
      </c>
      <c r="J645" s="170">
        <v>0.20556637262659824</v>
      </c>
      <c r="K645" s="170">
        <v>0.53345125353493128</v>
      </c>
      <c r="L645" s="170">
        <v>0.16508915479458791</v>
      </c>
      <c r="M645" s="170">
        <v>3.2090199817888273E-3</v>
      </c>
      <c r="N645" s="170">
        <v>0.40497470301886324</v>
      </c>
      <c r="O645" s="170">
        <v>0.11205858481802518</v>
      </c>
      <c r="P645" s="170">
        <v>0</v>
      </c>
      <c r="Q645" s="170">
        <v>4.8380497908901275E-2</v>
      </c>
      <c r="R645" s="170">
        <v>0.52039477446671034</v>
      </c>
      <c r="S645" s="170">
        <v>0.11482884673179379</v>
      </c>
      <c r="T645" s="170">
        <v>3.6161006547243336E-2</v>
      </c>
      <c r="U645" s="170">
        <v>1.6976241790643294</v>
      </c>
      <c r="V645" s="170">
        <v>0</v>
      </c>
      <c r="X645" s="170">
        <f t="shared" si="153"/>
        <v>0.17</v>
      </c>
      <c r="Y645" s="170">
        <f t="shared" si="154"/>
        <v>0.01</v>
      </c>
      <c r="Z645" s="170">
        <f t="shared" si="155"/>
        <v>0.02</v>
      </c>
      <c r="AA645" s="170">
        <f t="shared" si="156"/>
        <v>0.94</v>
      </c>
      <c r="AB645" s="170">
        <f t="shared" si="157"/>
        <v>0.21</v>
      </c>
      <c r="AC645" s="170">
        <f t="shared" si="158"/>
        <v>0.53</v>
      </c>
      <c r="AD645" s="170">
        <f t="shared" si="159"/>
        <v>0.17</v>
      </c>
      <c r="AE645" s="170">
        <f t="shared" si="160"/>
        <v>0.01</v>
      </c>
      <c r="AF645" s="170">
        <f t="shared" si="161"/>
        <v>0.4</v>
      </c>
      <c r="AG645" s="170">
        <f t="shared" si="162"/>
        <v>0.11</v>
      </c>
      <c r="AH645" s="170" t="str">
        <f t="shared" si="163"/>
        <v>NC</v>
      </c>
      <c r="AI645" s="170">
        <f t="shared" si="164"/>
        <v>0.05</v>
      </c>
      <c r="AJ645" s="170">
        <f t="shared" si="165"/>
        <v>0.52</v>
      </c>
      <c r="AK645" s="170">
        <f t="shared" si="166"/>
        <v>0.11</v>
      </c>
      <c r="AL645" s="170">
        <f t="shared" si="167"/>
        <v>0.04</v>
      </c>
      <c r="AM645" s="170">
        <f t="shared" si="168"/>
        <v>1.7</v>
      </c>
      <c r="AN645" s="170" t="str">
        <f t="shared" si="169"/>
        <v>NC</v>
      </c>
    </row>
    <row r="646" spans="1:40" x14ac:dyDescent="0.3">
      <c r="A646" s="138">
        <v>1017</v>
      </c>
      <c r="B646" s="138" t="s">
        <v>923</v>
      </c>
      <c r="C646" s="172" t="s">
        <v>4190</v>
      </c>
      <c r="D646" s="138" t="s">
        <v>4191</v>
      </c>
      <c r="E646" s="244" t="s">
        <v>275</v>
      </c>
      <c r="F646" s="244" t="s">
        <v>275</v>
      </c>
      <c r="G646" s="244" t="s">
        <v>275</v>
      </c>
      <c r="H646" s="244" t="s">
        <v>275</v>
      </c>
      <c r="I646" s="244" t="s">
        <v>275</v>
      </c>
      <c r="J646" s="244" t="s">
        <v>275</v>
      </c>
      <c r="K646" s="244" t="s">
        <v>275</v>
      </c>
      <c r="L646" s="244" t="s">
        <v>275</v>
      </c>
      <c r="M646" s="244" t="s">
        <v>275</v>
      </c>
      <c r="N646" s="244" t="s">
        <v>275</v>
      </c>
      <c r="O646" s="244" t="s">
        <v>275</v>
      </c>
      <c r="P646" s="244" t="s">
        <v>275</v>
      </c>
      <c r="Q646" s="244" t="s">
        <v>275</v>
      </c>
      <c r="R646" s="244" t="s">
        <v>275</v>
      </c>
      <c r="S646" s="244" t="s">
        <v>275</v>
      </c>
      <c r="T646" s="244" t="s">
        <v>275</v>
      </c>
      <c r="U646" s="244" t="s">
        <v>275</v>
      </c>
      <c r="V646" s="244" t="s">
        <v>275</v>
      </c>
      <c r="X646" s="244" t="str">
        <f t="shared" ref="X646:X709" si="170">IF(F646="-","-",IF(F646="NC","NC",IF(F646=0,"NC",IF(F646&lt;0.01,0.01,ROUND(F646,2)))))</f>
        <v>-</v>
      </c>
      <c r="Y646" s="244" t="str">
        <f t="shared" ref="Y646:Y709" si="171">IF(G646="-","-",IF(G646="NC","NC",IF(G646=0,"NC",IF(G646&lt;0.01,0.01,ROUND(G646,2)))))</f>
        <v>-</v>
      </c>
      <c r="Z646" s="244" t="str">
        <f t="shared" ref="Z646:Z709" si="172">IF(H646="-","-",IF(H646="NC","NC",IF(H646=0,"NC",IF(H646&lt;0.01,0.01,ROUND(H646,2)))))</f>
        <v>-</v>
      </c>
      <c r="AA646" s="244" t="str">
        <f t="shared" ref="AA646:AA709" si="173">IF(I646="-","-",IF(I646="NC","NC",IF(I646=0,"NC",IF(I646&lt;0.01,0.01,ROUND(I646,2)))))</f>
        <v>-</v>
      </c>
      <c r="AB646" s="244" t="str">
        <f t="shared" ref="AB646:AB709" si="174">IF(J646="-","-",IF(J646="NC","NC",IF(J646=0,"NC",IF(J646&lt;0.01,0.01,ROUND(J646,2)))))</f>
        <v>-</v>
      </c>
      <c r="AC646" s="244" t="str">
        <f t="shared" ref="AC646:AC709" si="175">IF(K646="-","-",IF(K646="NC","NC",IF(K646=0,"NC",IF(K646&lt;0.01,0.01,ROUND(K646,2)))))</f>
        <v>-</v>
      </c>
      <c r="AD646" s="244" t="str">
        <f t="shared" ref="AD646:AD709" si="176">IF(L646="-","-",IF(L646="NC","NC",IF(L646=0,"NC",IF(L646&lt;0.01,0.01,ROUND(L646,2)))))</f>
        <v>-</v>
      </c>
      <c r="AE646" s="244" t="str">
        <f t="shared" ref="AE646:AE709" si="177">IF(M646="-","-",IF(M646="NC","NC",IF(M646=0,"NC",IF(M646&lt;0.01,0.01,ROUND(M646,2)))))</f>
        <v>-</v>
      </c>
      <c r="AF646" s="244" t="str">
        <f t="shared" ref="AF646:AF709" si="178">IF(N646="-","-",IF(N646="NC","NC",IF(N646=0,"NC",IF(N646&lt;0.01,0.01,ROUND(N646,2)))))</f>
        <v>-</v>
      </c>
      <c r="AG646" s="244" t="str">
        <f t="shared" ref="AG646:AG709" si="179">IF(O646="-","-",IF(O646="NC","NC",IF(O646=0,"NC",IF(O646&lt;0.01,0.01,ROUND(O646,2)))))</f>
        <v>-</v>
      </c>
      <c r="AH646" s="244" t="str">
        <f t="shared" ref="AH646:AH709" si="180">IF(P646="-","-",IF(P646="NC","NC",IF(P646=0,"NC",IF(P646&lt;0.01,0.01,ROUND(P646,2)))))</f>
        <v>-</v>
      </c>
      <c r="AI646" s="244" t="str">
        <f t="shared" ref="AI646:AI709" si="181">IF(Q646="-","-",IF(Q646="NC","NC",IF(Q646=0,"NC",IF(Q646&lt;0.01,0.01,ROUND(Q646,2)))))</f>
        <v>-</v>
      </c>
      <c r="AJ646" s="244" t="str">
        <f t="shared" ref="AJ646:AJ709" si="182">IF(R646="-","-",IF(R646="NC","NC",IF(R646=0,"NC",IF(R646&lt;0.01,0.01,ROUND(R646,2)))))</f>
        <v>-</v>
      </c>
      <c r="AK646" s="244" t="str">
        <f t="shared" ref="AK646:AK709" si="183">IF(S646="-","-",IF(S646="NC","NC",IF(S646=0,"NC",IF(S646&lt;0.01,0.01,ROUND(S646,2)))))</f>
        <v>-</v>
      </c>
      <c r="AL646" s="244" t="str">
        <f t="shared" ref="AL646:AL709" si="184">IF(T646="-","-",IF(T646="NC","NC",IF(T646=0,"NC",IF(T646&lt;0.01,0.01,ROUND(T646,2)))))</f>
        <v>-</v>
      </c>
      <c r="AM646" s="244" t="str">
        <f t="shared" ref="AM646:AM709" si="185">IF(U646="-","-",IF(U646="NC","NC",IF(U646=0,"NC",IF(U646&lt;0.01,0.01,ROUND(U646,2)))))</f>
        <v>-</v>
      </c>
      <c r="AN646" s="244" t="str">
        <f t="shared" ref="AN646:AN709" si="186">IF(V646="-","-",IF(V646="NC","NC",IF(V646=0,"NC",IF(V646&lt;0.01,0.01,ROUND(V646,2)))))</f>
        <v>-</v>
      </c>
    </row>
    <row r="647" spans="1:40" ht="26" x14ac:dyDescent="0.3">
      <c r="A647" s="145">
        <v>1018</v>
      </c>
      <c r="B647" s="146" t="s">
        <v>923</v>
      </c>
      <c r="C647" s="280" t="s">
        <v>4197</v>
      </c>
      <c r="D647" s="406" t="s">
        <v>4195</v>
      </c>
      <c r="E647" s="150" t="s">
        <v>925</v>
      </c>
      <c r="F647" s="151">
        <v>7.4288068806136742</v>
      </c>
      <c r="G647" s="151">
        <v>36.055467165507125</v>
      </c>
      <c r="H647" s="151">
        <v>1.1476279941300642</v>
      </c>
      <c r="I647" s="151">
        <v>8.7656908242598721</v>
      </c>
      <c r="J647" s="151">
        <v>5.7399341602781204</v>
      </c>
      <c r="K647" s="151">
        <v>13.627310637497922</v>
      </c>
      <c r="L647" s="151">
        <v>23.425675507983499</v>
      </c>
      <c r="M647" s="151">
        <v>29.341120193437746</v>
      </c>
      <c r="N647" s="151">
        <v>1.241488613502461</v>
      </c>
      <c r="O647" s="151">
        <v>14.002996807585117</v>
      </c>
      <c r="P647" s="151">
        <v>6.4787724927393153</v>
      </c>
      <c r="Q647" s="151">
        <v>6.9098504168407189</v>
      </c>
      <c r="R647" s="151">
        <v>0.99435661147212084</v>
      </c>
      <c r="S647" s="151">
        <v>0.21901586079124385</v>
      </c>
      <c r="T647" s="151">
        <v>32.009782357663759</v>
      </c>
      <c r="U647" s="151">
        <v>12.119190151543654</v>
      </c>
      <c r="V647" s="151">
        <v>0.48442616271916827</v>
      </c>
      <c r="X647" s="151">
        <f t="shared" si="170"/>
        <v>7.43</v>
      </c>
      <c r="Y647" s="151">
        <f t="shared" si="171"/>
        <v>36.06</v>
      </c>
      <c r="Z647" s="151">
        <f t="shared" si="172"/>
        <v>1.1499999999999999</v>
      </c>
      <c r="AA647" s="151">
        <f t="shared" si="173"/>
        <v>8.77</v>
      </c>
      <c r="AB647" s="151">
        <f t="shared" si="174"/>
        <v>5.74</v>
      </c>
      <c r="AC647" s="151">
        <f t="shared" si="175"/>
        <v>13.63</v>
      </c>
      <c r="AD647" s="151">
        <f t="shared" si="176"/>
        <v>23.43</v>
      </c>
      <c r="AE647" s="151">
        <f t="shared" si="177"/>
        <v>29.34</v>
      </c>
      <c r="AF647" s="151">
        <f t="shared" si="178"/>
        <v>1.24</v>
      </c>
      <c r="AG647" s="151">
        <f t="shared" si="179"/>
        <v>14</v>
      </c>
      <c r="AH647" s="151">
        <f t="shared" si="180"/>
        <v>6.48</v>
      </c>
      <c r="AI647" s="151">
        <f t="shared" si="181"/>
        <v>6.91</v>
      </c>
      <c r="AJ647" s="151">
        <f t="shared" si="182"/>
        <v>0.99</v>
      </c>
      <c r="AK647" s="151">
        <f t="shared" si="183"/>
        <v>0.22</v>
      </c>
      <c r="AL647" s="151">
        <f t="shared" si="184"/>
        <v>32.01</v>
      </c>
      <c r="AM647" s="151">
        <f t="shared" si="185"/>
        <v>12.12</v>
      </c>
      <c r="AN647" s="151">
        <f t="shared" si="186"/>
        <v>0.48</v>
      </c>
    </row>
    <row r="648" spans="1:40" ht="26" x14ac:dyDescent="0.3">
      <c r="A648" s="145">
        <v>1019</v>
      </c>
      <c r="B648" s="146" t="s">
        <v>923</v>
      </c>
      <c r="C648" s="280" t="s">
        <v>4197</v>
      </c>
      <c r="D648" s="406" t="s">
        <v>4196</v>
      </c>
      <c r="E648" s="150" t="s">
        <v>925</v>
      </c>
      <c r="F648" s="151">
        <v>8.7402096580226685E-2</v>
      </c>
      <c r="G648" s="151">
        <v>0.33413377002064393</v>
      </c>
      <c r="H648" s="151">
        <v>8.5352700862725187E-2</v>
      </c>
      <c r="I648" s="151">
        <v>0.23768907869314793</v>
      </c>
      <c r="J648" s="151">
        <v>2.1881271312594146E-2</v>
      </c>
      <c r="K648" s="151">
        <v>1.0497871518639826E-2</v>
      </c>
      <c r="L648" s="151">
        <v>1.0074440522051789E-3</v>
      </c>
      <c r="M648" s="151">
        <v>1.3204048848525494</v>
      </c>
      <c r="N648" s="151">
        <v>2.9164122905238694E-2</v>
      </c>
      <c r="O648" s="151">
        <v>1.175087748835691</v>
      </c>
      <c r="P648" s="151">
        <v>0</v>
      </c>
      <c r="Q648" s="151">
        <v>1.6972758271306662E-2</v>
      </c>
      <c r="R648" s="151">
        <v>5.5663135936539834E-2</v>
      </c>
      <c r="S648" s="151">
        <v>3.242009152229918E-3</v>
      </c>
      <c r="T648" s="151">
        <v>2.9180471007977767E-2</v>
      </c>
      <c r="U648" s="151">
        <v>2.2318673267815092</v>
      </c>
      <c r="V648" s="151">
        <v>0</v>
      </c>
      <c r="X648" s="151">
        <f t="shared" si="170"/>
        <v>0.09</v>
      </c>
      <c r="Y648" s="151">
        <f t="shared" si="171"/>
        <v>0.33</v>
      </c>
      <c r="Z648" s="151">
        <f t="shared" si="172"/>
        <v>0.09</v>
      </c>
      <c r="AA648" s="151">
        <f t="shared" si="173"/>
        <v>0.24</v>
      </c>
      <c r="AB648" s="151">
        <f t="shared" si="174"/>
        <v>0.02</v>
      </c>
      <c r="AC648" s="151">
        <f t="shared" si="175"/>
        <v>0.01</v>
      </c>
      <c r="AD648" s="151">
        <f t="shared" si="176"/>
        <v>0.01</v>
      </c>
      <c r="AE648" s="151">
        <f t="shared" si="177"/>
        <v>1.32</v>
      </c>
      <c r="AF648" s="151">
        <f t="shared" si="178"/>
        <v>0.03</v>
      </c>
      <c r="AG648" s="151">
        <f t="shared" si="179"/>
        <v>1.18</v>
      </c>
      <c r="AH648" s="151" t="str">
        <f t="shared" si="180"/>
        <v>NC</v>
      </c>
      <c r="AI648" s="151">
        <f t="shared" si="181"/>
        <v>0.02</v>
      </c>
      <c r="AJ648" s="151">
        <f t="shared" si="182"/>
        <v>0.06</v>
      </c>
      <c r="AK648" s="151">
        <f t="shared" si="183"/>
        <v>0.01</v>
      </c>
      <c r="AL648" s="151">
        <f t="shared" si="184"/>
        <v>0.03</v>
      </c>
      <c r="AM648" s="151">
        <f t="shared" si="185"/>
        <v>2.23</v>
      </c>
      <c r="AN648" s="151" t="str">
        <f t="shared" si="186"/>
        <v>NC</v>
      </c>
    </row>
    <row r="649" spans="1:40" ht="26" x14ac:dyDescent="0.3">
      <c r="A649" s="145">
        <v>1020</v>
      </c>
      <c r="B649" s="146" t="s">
        <v>923</v>
      </c>
      <c r="C649" s="280" t="s">
        <v>203</v>
      </c>
      <c r="D649" s="145" t="s">
        <v>2235</v>
      </c>
      <c r="E649" s="150" t="s">
        <v>925</v>
      </c>
      <c r="F649" s="150">
        <v>2.5401983435043591E-2</v>
      </c>
      <c r="G649" s="150">
        <v>0.19848672474503534</v>
      </c>
      <c r="H649" s="150">
        <v>1.0580802426021053E-4</v>
      </c>
      <c r="I649" s="150">
        <v>1.2655803550693557E-3</v>
      </c>
      <c r="J649" s="150">
        <v>0.29386717873816531</v>
      </c>
      <c r="K649" s="150">
        <v>9.8981489710371524E-3</v>
      </c>
      <c r="L649" s="150">
        <v>2.4613659325525603E-2</v>
      </c>
      <c r="M649" s="150">
        <v>8.2827124462702857E-3</v>
      </c>
      <c r="N649" s="150">
        <v>2.700513012056135E-3</v>
      </c>
      <c r="O649" s="150">
        <v>0.15696726651672571</v>
      </c>
      <c r="P649" s="150">
        <v>0</v>
      </c>
      <c r="Q649" s="150">
        <v>0</v>
      </c>
      <c r="R649" s="150">
        <v>5.2621939980616809E-2</v>
      </c>
      <c r="S649" s="150">
        <v>0</v>
      </c>
      <c r="T649" s="150">
        <v>0</v>
      </c>
      <c r="U649" s="150">
        <v>0</v>
      </c>
      <c r="V649" s="150">
        <v>0</v>
      </c>
      <c r="X649" s="150">
        <f t="shared" si="170"/>
        <v>0.03</v>
      </c>
      <c r="Y649" s="150">
        <f t="shared" si="171"/>
        <v>0.2</v>
      </c>
      <c r="Z649" s="150">
        <f t="shared" si="172"/>
        <v>0.01</v>
      </c>
      <c r="AA649" s="150">
        <f t="shared" si="173"/>
        <v>0.01</v>
      </c>
      <c r="AB649" s="150">
        <f t="shared" si="174"/>
        <v>0.28999999999999998</v>
      </c>
      <c r="AC649" s="150">
        <f t="shared" si="175"/>
        <v>0.01</v>
      </c>
      <c r="AD649" s="150">
        <f t="shared" si="176"/>
        <v>0.02</v>
      </c>
      <c r="AE649" s="150">
        <f t="shared" si="177"/>
        <v>0.01</v>
      </c>
      <c r="AF649" s="150">
        <f t="shared" si="178"/>
        <v>0.01</v>
      </c>
      <c r="AG649" s="150">
        <f t="shared" si="179"/>
        <v>0.16</v>
      </c>
      <c r="AH649" s="150" t="str">
        <f t="shared" si="180"/>
        <v>NC</v>
      </c>
      <c r="AI649" s="150" t="str">
        <f t="shared" si="181"/>
        <v>NC</v>
      </c>
      <c r="AJ649" s="150">
        <f t="shared" si="182"/>
        <v>0.05</v>
      </c>
      <c r="AK649" s="150" t="str">
        <f t="shared" si="183"/>
        <v>NC</v>
      </c>
      <c r="AL649" s="150" t="str">
        <f t="shared" si="184"/>
        <v>NC</v>
      </c>
      <c r="AM649" s="150" t="str">
        <f t="shared" si="185"/>
        <v>NC</v>
      </c>
      <c r="AN649" s="150" t="str">
        <f t="shared" si="186"/>
        <v>NC</v>
      </c>
    </row>
    <row r="650" spans="1:40" ht="26" x14ac:dyDescent="0.3">
      <c r="A650" s="165">
        <v>1021</v>
      </c>
      <c r="B650" s="166" t="s">
        <v>923</v>
      </c>
      <c r="C650" s="525" t="s">
        <v>203</v>
      </c>
      <c r="D650" s="187" t="s">
        <v>2234</v>
      </c>
      <c r="E650" s="170" t="s">
        <v>925</v>
      </c>
      <c r="F650" s="170">
        <v>0</v>
      </c>
      <c r="G650" s="170">
        <v>0</v>
      </c>
      <c r="H650" s="170">
        <v>1.0580802426021053E-4</v>
      </c>
      <c r="I650" s="170">
        <v>9.6604135365179096E-4</v>
      </c>
      <c r="J650" s="170">
        <v>2.0896725843333726E-4</v>
      </c>
      <c r="K650" s="170">
        <v>9.8707110131560048E-3</v>
      </c>
      <c r="L650" s="170">
        <v>0</v>
      </c>
      <c r="M650" s="170">
        <v>1.5202839347712911E-3</v>
      </c>
      <c r="N650" s="170">
        <v>2.3342114723379557E-3</v>
      </c>
      <c r="O650" s="170">
        <v>2.2203060564785124E-3</v>
      </c>
      <c r="P650" s="170">
        <v>0</v>
      </c>
      <c r="Q650" s="170">
        <v>0</v>
      </c>
      <c r="R650" s="170">
        <v>3.2602006225197579E-2</v>
      </c>
      <c r="S650" s="170">
        <v>0</v>
      </c>
      <c r="T650" s="170">
        <v>0</v>
      </c>
      <c r="U650" s="170">
        <v>0</v>
      </c>
      <c r="V650" s="170">
        <v>0</v>
      </c>
      <c r="X650" s="170" t="str">
        <f t="shared" si="170"/>
        <v>NC</v>
      </c>
      <c r="Y650" s="170" t="str">
        <f t="shared" si="171"/>
        <v>NC</v>
      </c>
      <c r="Z650" s="170">
        <f t="shared" si="172"/>
        <v>0.01</v>
      </c>
      <c r="AA650" s="170">
        <f t="shared" si="173"/>
        <v>0.01</v>
      </c>
      <c r="AB650" s="170">
        <f t="shared" si="174"/>
        <v>0.01</v>
      </c>
      <c r="AC650" s="170">
        <f t="shared" si="175"/>
        <v>0.01</v>
      </c>
      <c r="AD650" s="170" t="str">
        <f t="shared" si="176"/>
        <v>NC</v>
      </c>
      <c r="AE650" s="170">
        <f t="shared" si="177"/>
        <v>0.01</v>
      </c>
      <c r="AF650" s="170">
        <f t="shared" si="178"/>
        <v>0.01</v>
      </c>
      <c r="AG650" s="170">
        <f t="shared" si="179"/>
        <v>0.01</v>
      </c>
      <c r="AH650" s="170" t="str">
        <f t="shared" si="180"/>
        <v>NC</v>
      </c>
      <c r="AI650" s="170" t="str">
        <f t="shared" si="181"/>
        <v>NC</v>
      </c>
      <c r="AJ650" s="170">
        <f t="shared" si="182"/>
        <v>0.03</v>
      </c>
      <c r="AK650" s="170" t="str">
        <f t="shared" si="183"/>
        <v>NC</v>
      </c>
      <c r="AL650" s="170" t="str">
        <f t="shared" si="184"/>
        <v>NC</v>
      </c>
      <c r="AM650" s="170" t="str">
        <f t="shared" si="185"/>
        <v>NC</v>
      </c>
      <c r="AN650" s="170" t="str">
        <f t="shared" si="186"/>
        <v>NC</v>
      </c>
    </row>
    <row r="651" spans="1:40" ht="26" x14ac:dyDescent="0.3">
      <c r="A651" s="165">
        <v>1022</v>
      </c>
      <c r="B651" s="166" t="s">
        <v>923</v>
      </c>
      <c r="C651" s="525" t="s">
        <v>114</v>
      </c>
      <c r="D651" s="187" t="s">
        <v>115</v>
      </c>
      <c r="E651" s="170" t="s">
        <v>926</v>
      </c>
      <c r="F651" s="170">
        <v>1.0160793374017436E-2</v>
      </c>
      <c r="G651" s="170">
        <v>7.939468989801414E-2</v>
      </c>
      <c r="H651" s="170">
        <v>0</v>
      </c>
      <c r="I651" s="170">
        <v>1.198156005670259E-4</v>
      </c>
      <c r="J651" s="170">
        <v>0.1174632845918928</v>
      </c>
      <c r="K651" s="170">
        <v>1.0975183152459061E-5</v>
      </c>
      <c r="L651" s="170">
        <v>9.8454637302102417E-3</v>
      </c>
      <c r="M651" s="170">
        <v>2.7049714045995982E-3</v>
      </c>
      <c r="N651" s="170">
        <v>1.4652061588727166E-4</v>
      </c>
      <c r="O651" s="170">
        <v>6.189878418409888E-2</v>
      </c>
      <c r="P651" s="170">
        <v>0</v>
      </c>
      <c r="Q651" s="170">
        <v>0</v>
      </c>
      <c r="R651" s="170">
        <v>8.0079735021676927E-3</v>
      </c>
      <c r="S651" s="170">
        <v>0</v>
      </c>
      <c r="T651" s="170">
        <v>0</v>
      </c>
      <c r="U651" s="170">
        <v>0</v>
      </c>
      <c r="V651" s="170">
        <v>0</v>
      </c>
      <c r="X651" s="170">
        <f t="shared" si="170"/>
        <v>0.01</v>
      </c>
      <c r="Y651" s="170">
        <f t="shared" si="171"/>
        <v>0.08</v>
      </c>
      <c r="Z651" s="170" t="str">
        <f t="shared" si="172"/>
        <v>NC</v>
      </c>
      <c r="AA651" s="170">
        <f t="shared" si="173"/>
        <v>0.01</v>
      </c>
      <c r="AB651" s="170">
        <f t="shared" si="174"/>
        <v>0.12</v>
      </c>
      <c r="AC651" s="170">
        <f t="shared" si="175"/>
        <v>0.01</v>
      </c>
      <c r="AD651" s="170">
        <f t="shared" si="176"/>
        <v>0.01</v>
      </c>
      <c r="AE651" s="170">
        <f t="shared" si="177"/>
        <v>0.01</v>
      </c>
      <c r="AF651" s="170">
        <f t="shared" si="178"/>
        <v>0.01</v>
      </c>
      <c r="AG651" s="170">
        <f t="shared" si="179"/>
        <v>0.06</v>
      </c>
      <c r="AH651" s="170" t="str">
        <f t="shared" si="180"/>
        <v>NC</v>
      </c>
      <c r="AI651" s="170" t="str">
        <f t="shared" si="181"/>
        <v>NC</v>
      </c>
      <c r="AJ651" s="170">
        <f t="shared" si="182"/>
        <v>0.01</v>
      </c>
      <c r="AK651" s="170" t="str">
        <f t="shared" si="183"/>
        <v>NC</v>
      </c>
      <c r="AL651" s="170" t="str">
        <f t="shared" si="184"/>
        <v>NC</v>
      </c>
      <c r="AM651" s="170" t="str">
        <f t="shared" si="185"/>
        <v>NC</v>
      </c>
      <c r="AN651" s="170" t="str">
        <f t="shared" si="186"/>
        <v>NC</v>
      </c>
    </row>
    <row r="652" spans="1:40" ht="26" x14ac:dyDescent="0.3">
      <c r="A652" s="145">
        <v>1023</v>
      </c>
      <c r="B652" s="146" t="s">
        <v>923</v>
      </c>
      <c r="C652" s="146" t="s">
        <v>329</v>
      </c>
      <c r="D652" s="145" t="s">
        <v>2244</v>
      </c>
      <c r="E652" s="249" t="s">
        <v>925</v>
      </c>
      <c r="F652" s="150">
        <v>7.403404897178631</v>
      </c>
      <c r="G652" s="150">
        <v>35.856980440762086</v>
      </c>
      <c r="H652" s="150">
        <v>1.147522186105804</v>
      </c>
      <c r="I652" s="150">
        <v>8.7644252439048032</v>
      </c>
      <c r="J652" s="150">
        <v>5.4460669815399552</v>
      </c>
      <c r="K652" s="150">
        <v>13.617412488526885</v>
      </c>
      <c r="L652" s="150">
        <v>23.401061848657974</v>
      </c>
      <c r="M652" s="150">
        <v>29.332837480991476</v>
      </c>
      <c r="N652" s="150">
        <v>1.2387881004904049</v>
      </c>
      <c r="O652" s="150">
        <v>13.846029541068392</v>
      </c>
      <c r="P652" s="150">
        <v>6.4787724927393153</v>
      </c>
      <c r="Q652" s="150">
        <v>6.9098504168407189</v>
      </c>
      <c r="R652" s="150">
        <v>0.94173467149150403</v>
      </c>
      <c r="S652" s="150">
        <v>0.21901586079124385</v>
      </c>
      <c r="T652" s="150">
        <v>32.009782357663759</v>
      </c>
      <c r="U652" s="150">
        <v>12.119190151543654</v>
      </c>
      <c r="V652" s="150">
        <v>0.48442616271916827</v>
      </c>
      <c r="X652" s="150">
        <f t="shared" si="170"/>
        <v>7.4</v>
      </c>
      <c r="Y652" s="150">
        <f t="shared" si="171"/>
        <v>35.86</v>
      </c>
      <c r="Z652" s="150">
        <f t="shared" si="172"/>
        <v>1.1499999999999999</v>
      </c>
      <c r="AA652" s="150">
        <f t="shared" si="173"/>
        <v>8.76</v>
      </c>
      <c r="AB652" s="150">
        <f t="shared" si="174"/>
        <v>5.45</v>
      </c>
      <c r="AC652" s="150">
        <f t="shared" si="175"/>
        <v>13.62</v>
      </c>
      <c r="AD652" s="150">
        <f t="shared" si="176"/>
        <v>23.4</v>
      </c>
      <c r="AE652" s="150">
        <f t="shared" si="177"/>
        <v>29.33</v>
      </c>
      <c r="AF652" s="150">
        <f t="shared" si="178"/>
        <v>1.24</v>
      </c>
      <c r="AG652" s="150">
        <f t="shared" si="179"/>
        <v>13.85</v>
      </c>
      <c r="AH652" s="150">
        <f t="shared" si="180"/>
        <v>6.48</v>
      </c>
      <c r="AI652" s="150">
        <f t="shared" si="181"/>
        <v>6.91</v>
      </c>
      <c r="AJ652" s="150">
        <f t="shared" si="182"/>
        <v>0.94</v>
      </c>
      <c r="AK652" s="150">
        <f t="shared" si="183"/>
        <v>0.22</v>
      </c>
      <c r="AL652" s="150">
        <f t="shared" si="184"/>
        <v>32.01</v>
      </c>
      <c r="AM652" s="150">
        <f t="shared" si="185"/>
        <v>12.12</v>
      </c>
      <c r="AN652" s="150">
        <f t="shared" si="186"/>
        <v>0.48</v>
      </c>
    </row>
    <row r="653" spans="1:40" ht="26" x14ac:dyDescent="0.3">
      <c r="A653" s="165">
        <v>1024</v>
      </c>
      <c r="B653" s="166" t="s">
        <v>923</v>
      </c>
      <c r="C653" s="293" t="s">
        <v>329</v>
      </c>
      <c r="D653" s="187" t="s">
        <v>2243</v>
      </c>
      <c r="E653" s="170" t="s">
        <v>925</v>
      </c>
      <c r="F653" s="170">
        <v>8.7402096580226685E-2</v>
      </c>
      <c r="G653" s="170">
        <v>0.33413377002064393</v>
      </c>
      <c r="H653" s="170">
        <v>8.5246892838464983E-2</v>
      </c>
      <c r="I653" s="170">
        <v>0.23672303733949612</v>
      </c>
      <c r="J653" s="170">
        <v>2.1672304054160808E-2</v>
      </c>
      <c r="K653" s="170">
        <v>6.271605054838209E-4</v>
      </c>
      <c r="L653" s="170">
        <v>1.0074440522051789E-3</v>
      </c>
      <c r="M653" s="170">
        <v>1.3188846009177781</v>
      </c>
      <c r="N653" s="170">
        <v>2.6829911432900738E-2</v>
      </c>
      <c r="O653" s="170">
        <v>1.1728674427792125</v>
      </c>
      <c r="P653" s="170">
        <v>0</v>
      </c>
      <c r="Q653" s="170">
        <v>1.6972758271306662E-2</v>
      </c>
      <c r="R653" s="170">
        <v>2.3061129711342259E-2</v>
      </c>
      <c r="S653" s="170">
        <v>3.242009152229918E-3</v>
      </c>
      <c r="T653" s="170">
        <v>2.9180471007977767E-2</v>
      </c>
      <c r="U653" s="170">
        <v>2.2318673267815092</v>
      </c>
      <c r="V653" s="170">
        <v>0</v>
      </c>
      <c r="X653" s="170">
        <f t="shared" si="170"/>
        <v>0.09</v>
      </c>
      <c r="Y653" s="170">
        <f t="shared" si="171"/>
        <v>0.33</v>
      </c>
      <c r="Z653" s="170">
        <f t="shared" si="172"/>
        <v>0.09</v>
      </c>
      <c r="AA653" s="170">
        <f t="shared" si="173"/>
        <v>0.24</v>
      </c>
      <c r="AB653" s="170">
        <f t="shared" si="174"/>
        <v>0.02</v>
      </c>
      <c r="AC653" s="170">
        <f t="shared" si="175"/>
        <v>0.01</v>
      </c>
      <c r="AD653" s="170">
        <f t="shared" si="176"/>
        <v>0.01</v>
      </c>
      <c r="AE653" s="170">
        <f t="shared" si="177"/>
        <v>1.32</v>
      </c>
      <c r="AF653" s="170">
        <f t="shared" si="178"/>
        <v>0.03</v>
      </c>
      <c r="AG653" s="170">
        <f t="shared" si="179"/>
        <v>1.17</v>
      </c>
      <c r="AH653" s="170" t="str">
        <f t="shared" si="180"/>
        <v>NC</v>
      </c>
      <c r="AI653" s="170">
        <f t="shared" si="181"/>
        <v>0.02</v>
      </c>
      <c r="AJ653" s="170">
        <f t="shared" si="182"/>
        <v>0.02</v>
      </c>
      <c r="AK653" s="170">
        <f t="shared" si="183"/>
        <v>0.01</v>
      </c>
      <c r="AL653" s="170">
        <f t="shared" si="184"/>
        <v>0.03</v>
      </c>
      <c r="AM653" s="170">
        <f t="shared" si="185"/>
        <v>2.23</v>
      </c>
      <c r="AN653" s="170" t="str">
        <f t="shared" si="186"/>
        <v>NC</v>
      </c>
    </row>
    <row r="654" spans="1:40" ht="26" x14ac:dyDescent="0.3">
      <c r="A654" s="165">
        <v>1025</v>
      </c>
      <c r="B654" s="166" t="s">
        <v>923</v>
      </c>
      <c r="C654" s="293" t="s">
        <v>213</v>
      </c>
      <c r="D654" s="187" t="s">
        <v>105</v>
      </c>
      <c r="E654" s="170" t="s">
        <v>926</v>
      </c>
      <c r="F654" s="170">
        <v>2.9702971370429525</v>
      </c>
      <c r="G654" s="170">
        <v>14.422275748321029</v>
      </c>
      <c r="H654" s="170">
        <v>0.4312837690665397</v>
      </c>
      <c r="I654" s="170">
        <v>3.4622470958655152</v>
      </c>
      <c r="J654" s="170">
        <v>2.2023042390592327</v>
      </c>
      <c r="K654" s="170">
        <v>5.5284148431766891</v>
      </c>
      <c r="L654" s="170">
        <v>9.5004220882699428</v>
      </c>
      <c r="M654" s="170">
        <v>11.373664869309923</v>
      </c>
      <c r="N654" s="170">
        <v>0.4920550247573468</v>
      </c>
      <c r="O654" s="170">
        <v>5.1453038119054071</v>
      </c>
      <c r="P654" s="170">
        <v>2.6303816320521625</v>
      </c>
      <c r="Q654" s="170">
        <v>2.7985083293791817</v>
      </c>
      <c r="R654" s="170">
        <v>0.37298145796274573</v>
      </c>
      <c r="S654" s="170">
        <v>8.7604183765439672E-2</v>
      </c>
      <c r="T654" s="170">
        <v>12.984124365982249</v>
      </c>
      <c r="U654" s="170">
        <v>4.0142530668534313</v>
      </c>
      <c r="V654" s="170">
        <v>0.19667702206398235</v>
      </c>
      <c r="X654" s="170">
        <f t="shared" si="170"/>
        <v>2.97</v>
      </c>
      <c r="Y654" s="170">
        <f t="shared" si="171"/>
        <v>14.42</v>
      </c>
      <c r="Z654" s="170">
        <f t="shared" si="172"/>
        <v>0.43</v>
      </c>
      <c r="AA654" s="170">
        <f t="shared" si="173"/>
        <v>3.46</v>
      </c>
      <c r="AB654" s="170">
        <f t="shared" si="174"/>
        <v>2.2000000000000002</v>
      </c>
      <c r="AC654" s="170">
        <f t="shared" si="175"/>
        <v>5.53</v>
      </c>
      <c r="AD654" s="170">
        <f t="shared" si="176"/>
        <v>9.5</v>
      </c>
      <c r="AE654" s="170">
        <f t="shared" si="177"/>
        <v>11.37</v>
      </c>
      <c r="AF654" s="170">
        <f t="shared" si="178"/>
        <v>0.49</v>
      </c>
      <c r="AG654" s="170">
        <f t="shared" si="179"/>
        <v>5.15</v>
      </c>
      <c r="AH654" s="170">
        <f t="shared" si="180"/>
        <v>2.63</v>
      </c>
      <c r="AI654" s="170">
        <f t="shared" si="181"/>
        <v>2.8</v>
      </c>
      <c r="AJ654" s="170">
        <f t="shared" si="182"/>
        <v>0.37</v>
      </c>
      <c r="AK654" s="170">
        <f t="shared" si="183"/>
        <v>0.09</v>
      </c>
      <c r="AL654" s="170">
        <f t="shared" si="184"/>
        <v>12.98</v>
      </c>
      <c r="AM654" s="170">
        <f t="shared" si="185"/>
        <v>4.01</v>
      </c>
      <c r="AN654" s="170">
        <f t="shared" si="186"/>
        <v>0.2</v>
      </c>
    </row>
    <row r="655" spans="1:40" x14ac:dyDescent="0.3">
      <c r="A655" s="138">
        <v>1026</v>
      </c>
      <c r="B655" s="138" t="s">
        <v>923</v>
      </c>
      <c r="C655" s="172" t="s">
        <v>4198</v>
      </c>
      <c r="D655" s="138" t="s">
        <v>4199</v>
      </c>
      <c r="E655" s="244" t="s">
        <v>275</v>
      </c>
      <c r="F655" s="244" t="s">
        <v>275</v>
      </c>
      <c r="G655" s="244" t="s">
        <v>275</v>
      </c>
      <c r="H655" s="244" t="s">
        <v>275</v>
      </c>
      <c r="I655" s="244" t="s">
        <v>275</v>
      </c>
      <c r="J655" s="244" t="s">
        <v>275</v>
      </c>
      <c r="K655" s="244" t="s">
        <v>275</v>
      </c>
      <c r="L655" s="244" t="s">
        <v>275</v>
      </c>
      <c r="M655" s="244" t="s">
        <v>275</v>
      </c>
      <c r="N655" s="244" t="s">
        <v>275</v>
      </c>
      <c r="O655" s="244" t="s">
        <v>275</v>
      </c>
      <c r="P655" s="244" t="s">
        <v>275</v>
      </c>
      <c r="Q655" s="244" t="s">
        <v>275</v>
      </c>
      <c r="R655" s="244" t="s">
        <v>275</v>
      </c>
      <c r="S655" s="244" t="s">
        <v>275</v>
      </c>
      <c r="T655" s="244" t="s">
        <v>275</v>
      </c>
      <c r="U655" s="244" t="s">
        <v>275</v>
      </c>
      <c r="V655" s="244" t="s">
        <v>275</v>
      </c>
      <c r="X655" s="244" t="str">
        <f t="shared" si="170"/>
        <v>-</v>
      </c>
      <c r="Y655" s="244" t="str">
        <f t="shared" si="171"/>
        <v>-</v>
      </c>
      <c r="Z655" s="244" t="str">
        <f t="shared" si="172"/>
        <v>-</v>
      </c>
      <c r="AA655" s="244" t="str">
        <f t="shared" si="173"/>
        <v>-</v>
      </c>
      <c r="AB655" s="244" t="str">
        <f t="shared" si="174"/>
        <v>-</v>
      </c>
      <c r="AC655" s="244" t="str">
        <f t="shared" si="175"/>
        <v>-</v>
      </c>
      <c r="AD655" s="244" t="str">
        <f t="shared" si="176"/>
        <v>-</v>
      </c>
      <c r="AE655" s="244" t="str">
        <f t="shared" si="177"/>
        <v>-</v>
      </c>
      <c r="AF655" s="244" t="str">
        <f t="shared" si="178"/>
        <v>-</v>
      </c>
      <c r="AG655" s="244" t="str">
        <f t="shared" si="179"/>
        <v>-</v>
      </c>
      <c r="AH655" s="244" t="str">
        <f t="shared" si="180"/>
        <v>-</v>
      </c>
      <c r="AI655" s="244" t="str">
        <f t="shared" si="181"/>
        <v>-</v>
      </c>
      <c r="AJ655" s="244" t="str">
        <f t="shared" si="182"/>
        <v>-</v>
      </c>
      <c r="AK655" s="244" t="str">
        <f t="shared" si="183"/>
        <v>-</v>
      </c>
      <c r="AL655" s="244" t="str">
        <f t="shared" si="184"/>
        <v>-</v>
      </c>
      <c r="AM655" s="244" t="str">
        <f t="shared" si="185"/>
        <v>-</v>
      </c>
      <c r="AN655" s="244" t="str">
        <f t="shared" si="186"/>
        <v>-</v>
      </c>
    </row>
    <row r="656" spans="1:40" ht="26" x14ac:dyDescent="0.3">
      <c r="A656" s="145">
        <v>1027</v>
      </c>
      <c r="B656" s="146" t="s">
        <v>923</v>
      </c>
      <c r="C656" s="280" t="s">
        <v>2220</v>
      </c>
      <c r="D656" s="145" t="s">
        <v>2219</v>
      </c>
      <c r="E656" s="150" t="s">
        <v>925</v>
      </c>
      <c r="F656" s="150">
        <v>20.52832549161948</v>
      </c>
      <c r="G656" s="150">
        <v>9.7991249015323092</v>
      </c>
      <c r="H656" s="150">
        <v>6.4208197889102427</v>
      </c>
      <c r="I656" s="150">
        <v>4.7302328419065764</v>
      </c>
      <c r="J656" s="150">
        <v>7.1432925950511548</v>
      </c>
      <c r="K656" s="150">
        <v>18.675202807998168</v>
      </c>
      <c r="L656" s="150">
        <v>10.707725239095417</v>
      </c>
      <c r="M656" s="150">
        <v>4.2306839406257915</v>
      </c>
      <c r="N656" s="150">
        <v>7.1887753250419415</v>
      </c>
      <c r="O656" s="150">
        <v>7.5367168704763952</v>
      </c>
      <c r="P656" s="150">
        <v>5.6605650322821459</v>
      </c>
      <c r="Q656" s="150">
        <v>2.3824768225464603</v>
      </c>
      <c r="R656" s="150">
        <v>8.1373542360521203</v>
      </c>
      <c r="S656" s="150">
        <v>0.32470449982579391</v>
      </c>
      <c r="T656" s="150">
        <v>2.8446646573976966</v>
      </c>
      <c r="U656" s="150">
        <v>2.6931537909506518</v>
      </c>
      <c r="V656" s="150">
        <v>0.969800784199359</v>
      </c>
      <c r="X656" s="150">
        <f t="shared" si="170"/>
        <v>20.53</v>
      </c>
      <c r="Y656" s="150">
        <f t="shared" si="171"/>
        <v>9.8000000000000007</v>
      </c>
      <c r="Z656" s="150">
        <f t="shared" si="172"/>
        <v>6.42</v>
      </c>
      <c r="AA656" s="150">
        <f t="shared" si="173"/>
        <v>4.7300000000000004</v>
      </c>
      <c r="AB656" s="150">
        <f t="shared" si="174"/>
        <v>7.14</v>
      </c>
      <c r="AC656" s="150">
        <f t="shared" si="175"/>
        <v>18.68</v>
      </c>
      <c r="AD656" s="150">
        <f t="shared" si="176"/>
        <v>10.71</v>
      </c>
      <c r="AE656" s="150">
        <f t="shared" si="177"/>
        <v>4.2300000000000004</v>
      </c>
      <c r="AF656" s="150">
        <f t="shared" si="178"/>
        <v>7.19</v>
      </c>
      <c r="AG656" s="150">
        <f t="shared" si="179"/>
        <v>7.54</v>
      </c>
      <c r="AH656" s="150">
        <f t="shared" si="180"/>
        <v>5.66</v>
      </c>
      <c r="AI656" s="150">
        <f t="shared" si="181"/>
        <v>2.38</v>
      </c>
      <c r="AJ656" s="150">
        <f t="shared" si="182"/>
        <v>8.14</v>
      </c>
      <c r="AK656" s="150">
        <f t="shared" si="183"/>
        <v>0.32</v>
      </c>
      <c r="AL656" s="150">
        <f t="shared" si="184"/>
        <v>2.84</v>
      </c>
      <c r="AM656" s="150">
        <f t="shared" si="185"/>
        <v>2.69</v>
      </c>
      <c r="AN656" s="150">
        <f t="shared" si="186"/>
        <v>0.97</v>
      </c>
    </row>
    <row r="657" spans="1:40" ht="26" x14ac:dyDescent="0.3">
      <c r="A657" s="351">
        <v>1030</v>
      </c>
      <c r="B657" s="352" t="s">
        <v>923</v>
      </c>
      <c r="C657" s="352" t="s">
        <v>207</v>
      </c>
      <c r="D657" s="351" t="s">
        <v>102</v>
      </c>
      <c r="E657" s="355" t="s">
        <v>926</v>
      </c>
      <c r="F657" s="355">
        <v>3.222947102184258</v>
      </c>
      <c r="G657" s="355">
        <v>1.5384626095405725</v>
      </c>
      <c r="H657" s="355">
        <v>1.008068706858908</v>
      </c>
      <c r="I657" s="355">
        <v>0.74264655617933251</v>
      </c>
      <c r="J657" s="355">
        <v>1.1214969374230312</v>
      </c>
      <c r="K657" s="355">
        <v>2.9320068408557121</v>
      </c>
      <c r="L657" s="355">
        <v>1.6811128625379803</v>
      </c>
      <c r="M657" s="355">
        <v>0.66421737867824926</v>
      </c>
      <c r="N657" s="355">
        <v>1.1286377260315847</v>
      </c>
      <c r="O657" s="355">
        <v>1.1832645486647939</v>
      </c>
      <c r="P657" s="355">
        <v>0.88870871006829688</v>
      </c>
      <c r="Q657" s="355">
        <v>0.37404886113979424</v>
      </c>
      <c r="R657" s="355">
        <v>1.2775646150601829</v>
      </c>
      <c r="S657" s="355">
        <v>5.0978606472649644E-2</v>
      </c>
      <c r="T657" s="355">
        <v>0.44661235121143833</v>
      </c>
      <c r="U657" s="355">
        <v>0.42282514517925229</v>
      </c>
      <c r="V657" s="355">
        <v>0.15225872311929936</v>
      </c>
      <c r="X657" s="355">
        <f t="shared" si="170"/>
        <v>3.22</v>
      </c>
      <c r="Y657" s="355">
        <f t="shared" si="171"/>
        <v>1.54</v>
      </c>
      <c r="Z657" s="355">
        <f t="shared" si="172"/>
        <v>1.01</v>
      </c>
      <c r="AA657" s="355">
        <f t="shared" si="173"/>
        <v>0.74</v>
      </c>
      <c r="AB657" s="355">
        <f t="shared" si="174"/>
        <v>1.1200000000000001</v>
      </c>
      <c r="AC657" s="355">
        <f t="shared" si="175"/>
        <v>2.93</v>
      </c>
      <c r="AD657" s="355">
        <f t="shared" si="176"/>
        <v>1.68</v>
      </c>
      <c r="AE657" s="355">
        <f t="shared" si="177"/>
        <v>0.66</v>
      </c>
      <c r="AF657" s="355">
        <f t="shared" si="178"/>
        <v>1.1299999999999999</v>
      </c>
      <c r="AG657" s="355">
        <f t="shared" si="179"/>
        <v>1.18</v>
      </c>
      <c r="AH657" s="355">
        <f t="shared" si="180"/>
        <v>0.89</v>
      </c>
      <c r="AI657" s="355">
        <f t="shared" si="181"/>
        <v>0.37</v>
      </c>
      <c r="AJ657" s="355">
        <f t="shared" si="182"/>
        <v>1.28</v>
      </c>
      <c r="AK657" s="355">
        <f t="shared" si="183"/>
        <v>0.05</v>
      </c>
      <c r="AL657" s="355">
        <f t="shared" si="184"/>
        <v>0.45</v>
      </c>
      <c r="AM657" s="355">
        <f t="shared" si="185"/>
        <v>0.42</v>
      </c>
      <c r="AN657" s="355">
        <f t="shared" si="186"/>
        <v>0.15</v>
      </c>
    </row>
    <row r="658" spans="1:40" x14ac:dyDescent="0.3">
      <c r="A658" s="138">
        <v>1033</v>
      </c>
      <c r="B658" s="138" t="s">
        <v>923</v>
      </c>
      <c r="C658" s="172" t="s">
        <v>4200</v>
      </c>
      <c r="D658" s="138" t="s">
        <v>4201</v>
      </c>
      <c r="E658" s="244" t="s">
        <v>275</v>
      </c>
      <c r="F658" s="244" t="s">
        <v>275</v>
      </c>
      <c r="G658" s="244" t="s">
        <v>275</v>
      </c>
      <c r="H658" s="244" t="s">
        <v>275</v>
      </c>
      <c r="I658" s="244" t="s">
        <v>275</v>
      </c>
      <c r="J658" s="244" t="s">
        <v>275</v>
      </c>
      <c r="K658" s="244" t="s">
        <v>275</v>
      </c>
      <c r="L658" s="244" t="s">
        <v>275</v>
      </c>
      <c r="M658" s="244" t="s">
        <v>275</v>
      </c>
      <c r="N658" s="244" t="s">
        <v>275</v>
      </c>
      <c r="O658" s="244" t="s">
        <v>275</v>
      </c>
      <c r="P658" s="244" t="s">
        <v>275</v>
      </c>
      <c r="Q658" s="244" t="s">
        <v>275</v>
      </c>
      <c r="R658" s="244" t="s">
        <v>275</v>
      </c>
      <c r="S658" s="244" t="s">
        <v>275</v>
      </c>
      <c r="T658" s="244" t="s">
        <v>275</v>
      </c>
      <c r="U658" s="244" t="s">
        <v>275</v>
      </c>
      <c r="V658" s="244" t="s">
        <v>275</v>
      </c>
      <c r="X658" s="244" t="str">
        <f t="shared" si="170"/>
        <v>-</v>
      </c>
      <c r="Y658" s="244" t="str">
        <f t="shared" si="171"/>
        <v>-</v>
      </c>
      <c r="Z658" s="244" t="str">
        <f t="shared" si="172"/>
        <v>-</v>
      </c>
      <c r="AA658" s="244" t="str">
        <f t="shared" si="173"/>
        <v>-</v>
      </c>
      <c r="AB658" s="244" t="str">
        <f t="shared" si="174"/>
        <v>-</v>
      </c>
      <c r="AC658" s="244" t="str">
        <f t="shared" si="175"/>
        <v>-</v>
      </c>
      <c r="AD658" s="244" t="str">
        <f t="shared" si="176"/>
        <v>-</v>
      </c>
      <c r="AE658" s="244" t="str">
        <f t="shared" si="177"/>
        <v>-</v>
      </c>
      <c r="AF658" s="244" t="str">
        <f t="shared" si="178"/>
        <v>-</v>
      </c>
      <c r="AG658" s="244" t="str">
        <f t="shared" si="179"/>
        <v>-</v>
      </c>
      <c r="AH658" s="244" t="str">
        <f t="shared" si="180"/>
        <v>-</v>
      </c>
      <c r="AI658" s="244" t="str">
        <f t="shared" si="181"/>
        <v>-</v>
      </c>
      <c r="AJ658" s="244" t="str">
        <f t="shared" si="182"/>
        <v>-</v>
      </c>
      <c r="AK658" s="244" t="str">
        <f t="shared" si="183"/>
        <v>-</v>
      </c>
      <c r="AL658" s="244" t="str">
        <f t="shared" si="184"/>
        <v>-</v>
      </c>
      <c r="AM658" s="244" t="str">
        <f t="shared" si="185"/>
        <v>-</v>
      </c>
      <c r="AN658" s="244" t="str">
        <f t="shared" si="186"/>
        <v>-</v>
      </c>
    </row>
    <row r="659" spans="1:40" x14ac:dyDescent="0.3">
      <c r="A659" s="145">
        <v>1034</v>
      </c>
      <c r="B659" s="146" t="s">
        <v>923</v>
      </c>
      <c r="C659" s="146" t="s">
        <v>275</v>
      </c>
      <c r="D659" s="145" t="s">
        <v>3095</v>
      </c>
      <c r="E659" s="150" t="s">
        <v>925</v>
      </c>
      <c r="F659" s="150">
        <v>0</v>
      </c>
      <c r="G659" s="150">
        <v>6.8177023502039746E-2</v>
      </c>
      <c r="H659" s="150">
        <v>0</v>
      </c>
      <c r="I659" s="150">
        <v>0</v>
      </c>
      <c r="J659" s="150">
        <v>0</v>
      </c>
      <c r="K659" s="150">
        <v>1.158172694002269E-4</v>
      </c>
      <c r="L659" s="150">
        <v>0</v>
      </c>
      <c r="M659" s="150">
        <v>0</v>
      </c>
      <c r="N659" s="150">
        <v>3.2286363952344809E-4</v>
      </c>
      <c r="O659" s="150">
        <v>0</v>
      </c>
      <c r="P659" s="150">
        <v>0</v>
      </c>
      <c r="Q659" s="150">
        <v>0</v>
      </c>
      <c r="R659" s="150">
        <v>0</v>
      </c>
      <c r="S659" s="150">
        <v>0</v>
      </c>
      <c r="T659" s="150">
        <v>0</v>
      </c>
      <c r="U659" s="150">
        <v>0</v>
      </c>
      <c r="V659" s="150">
        <v>0</v>
      </c>
      <c r="X659" s="150" t="str">
        <f t="shared" si="170"/>
        <v>NC</v>
      </c>
      <c r="Y659" s="150">
        <f t="shared" si="171"/>
        <v>7.0000000000000007E-2</v>
      </c>
      <c r="Z659" s="150" t="str">
        <f t="shared" si="172"/>
        <v>NC</v>
      </c>
      <c r="AA659" s="150" t="str">
        <f t="shared" si="173"/>
        <v>NC</v>
      </c>
      <c r="AB659" s="150" t="str">
        <f t="shared" si="174"/>
        <v>NC</v>
      </c>
      <c r="AC659" s="150">
        <f t="shared" si="175"/>
        <v>0.01</v>
      </c>
      <c r="AD659" s="150" t="str">
        <f t="shared" si="176"/>
        <v>NC</v>
      </c>
      <c r="AE659" s="150" t="str">
        <f t="shared" si="177"/>
        <v>NC</v>
      </c>
      <c r="AF659" s="150">
        <f t="shared" si="178"/>
        <v>0.01</v>
      </c>
      <c r="AG659" s="150" t="str">
        <f t="shared" si="179"/>
        <v>NC</v>
      </c>
      <c r="AH659" s="150" t="str">
        <f t="shared" si="180"/>
        <v>NC</v>
      </c>
      <c r="AI659" s="150" t="str">
        <f t="shared" si="181"/>
        <v>NC</v>
      </c>
      <c r="AJ659" s="150" t="str">
        <f t="shared" si="182"/>
        <v>NC</v>
      </c>
      <c r="AK659" s="150" t="str">
        <f t="shared" si="183"/>
        <v>NC</v>
      </c>
      <c r="AL659" s="150" t="str">
        <f t="shared" si="184"/>
        <v>NC</v>
      </c>
      <c r="AM659" s="150" t="str">
        <f t="shared" si="185"/>
        <v>NC</v>
      </c>
      <c r="AN659" s="150" t="str">
        <f t="shared" si="186"/>
        <v>NC</v>
      </c>
    </row>
    <row r="660" spans="1:40" x14ac:dyDescent="0.3">
      <c r="A660" s="261">
        <v>1035</v>
      </c>
      <c r="B660" s="262" t="s">
        <v>923</v>
      </c>
      <c r="C660" s="262" t="s">
        <v>275</v>
      </c>
      <c r="D660" s="261" t="s">
        <v>3096</v>
      </c>
      <c r="E660" s="265" t="s">
        <v>925</v>
      </c>
      <c r="F660" s="265">
        <v>0</v>
      </c>
      <c r="G660" s="265">
        <v>0</v>
      </c>
      <c r="H660" s="265">
        <v>0</v>
      </c>
      <c r="I660" s="265">
        <v>0</v>
      </c>
      <c r="J660" s="265">
        <v>0</v>
      </c>
      <c r="K660" s="265">
        <v>0</v>
      </c>
      <c r="L660" s="265">
        <v>0</v>
      </c>
      <c r="M660" s="265">
        <v>0</v>
      </c>
      <c r="N660" s="265">
        <v>0</v>
      </c>
      <c r="O660" s="265">
        <v>0</v>
      </c>
      <c r="P660" s="265">
        <v>0</v>
      </c>
      <c r="Q660" s="265">
        <v>0</v>
      </c>
      <c r="R660" s="265">
        <v>0</v>
      </c>
      <c r="S660" s="265">
        <v>0</v>
      </c>
      <c r="T660" s="265">
        <v>0</v>
      </c>
      <c r="U660" s="265">
        <v>0</v>
      </c>
      <c r="V660" s="265">
        <v>0</v>
      </c>
      <c r="X660" s="265" t="str">
        <f t="shared" si="170"/>
        <v>NC</v>
      </c>
      <c r="Y660" s="265" t="str">
        <f t="shared" si="171"/>
        <v>NC</v>
      </c>
      <c r="Z660" s="265" t="str">
        <f t="shared" si="172"/>
        <v>NC</v>
      </c>
      <c r="AA660" s="265" t="str">
        <f t="shared" si="173"/>
        <v>NC</v>
      </c>
      <c r="AB660" s="265" t="str">
        <f t="shared" si="174"/>
        <v>NC</v>
      </c>
      <c r="AC660" s="265" t="str">
        <f t="shared" si="175"/>
        <v>NC</v>
      </c>
      <c r="AD660" s="265" t="str">
        <f t="shared" si="176"/>
        <v>NC</v>
      </c>
      <c r="AE660" s="265" t="str">
        <f t="shared" si="177"/>
        <v>NC</v>
      </c>
      <c r="AF660" s="265" t="str">
        <f t="shared" si="178"/>
        <v>NC</v>
      </c>
      <c r="AG660" s="265" t="str">
        <f t="shared" si="179"/>
        <v>NC</v>
      </c>
      <c r="AH660" s="265" t="str">
        <f t="shared" si="180"/>
        <v>NC</v>
      </c>
      <c r="AI660" s="265" t="str">
        <f t="shared" si="181"/>
        <v>NC</v>
      </c>
      <c r="AJ660" s="265" t="str">
        <f t="shared" si="182"/>
        <v>NC</v>
      </c>
      <c r="AK660" s="265" t="str">
        <f t="shared" si="183"/>
        <v>NC</v>
      </c>
      <c r="AL660" s="265" t="str">
        <f t="shared" si="184"/>
        <v>NC</v>
      </c>
      <c r="AM660" s="265" t="str">
        <f t="shared" si="185"/>
        <v>NC</v>
      </c>
      <c r="AN660" s="265" t="str">
        <f t="shared" si="186"/>
        <v>NC</v>
      </c>
    </row>
    <row r="661" spans="1:40" x14ac:dyDescent="0.3">
      <c r="A661" s="261">
        <v>1036</v>
      </c>
      <c r="B661" s="262" t="s">
        <v>923</v>
      </c>
      <c r="C661" s="262" t="s">
        <v>275</v>
      </c>
      <c r="D661" s="261" t="s">
        <v>3097</v>
      </c>
      <c r="E661" s="265" t="s">
        <v>926</v>
      </c>
      <c r="F661" s="265">
        <v>0</v>
      </c>
      <c r="G661" s="265">
        <v>3.4088511751019873E-2</v>
      </c>
      <c r="H661" s="265">
        <v>0</v>
      </c>
      <c r="I661" s="265">
        <v>0</v>
      </c>
      <c r="J661" s="265">
        <v>0</v>
      </c>
      <c r="K661" s="265">
        <v>5.7908634700113452E-5</v>
      </c>
      <c r="L661" s="265">
        <v>0</v>
      </c>
      <c r="M661" s="265">
        <v>0</v>
      </c>
      <c r="N661" s="265">
        <v>1.6143181976172404E-4</v>
      </c>
      <c r="O661" s="265">
        <v>0</v>
      </c>
      <c r="P661" s="265">
        <v>0</v>
      </c>
      <c r="Q661" s="265">
        <v>0</v>
      </c>
      <c r="R661" s="265">
        <v>0</v>
      </c>
      <c r="S661" s="265">
        <v>0</v>
      </c>
      <c r="T661" s="265">
        <v>0</v>
      </c>
      <c r="U661" s="265">
        <v>0</v>
      </c>
      <c r="V661" s="265">
        <v>0</v>
      </c>
      <c r="X661" s="265" t="str">
        <f t="shared" si="170"/>
        <v>NC</v>
      </c>
      <c r="Y661" s="265">
        <f t="shared" si="171"/>
        <v>0.03</v>
      </c>
      <c r="Z661" s="265" t="str">
        <f t="shared" si="172"/>
        <v>NC</v>
      </c>
      <c r="AA661" s="265" t="str">
        <f t="shared" si="173"/>
        <v>NC</v>
      </c>
      <c r="AB661" s="265" t="str">
        <f t="shared" si="174"/>
        <v>NC</v>
      </c>
      <c r="AC661" s="265">
        <f t="shared" si="175"/>
        <v>0.01</v>
      </c>
      <c r="AD661" s="265" t="str">
        <f t="shared" si="176"/>
        <v>NC</v>
      </c>
      <c r="AE661" s="265" t="str">
        <f t="shared" si="177"/>
        <v>NC</v>
      </c>
      <c r="AF661" s="265">
        <f t="shared" si="178"/>
        <v>0.01</v>
      </c>
      <c r="AG661" s="265" t="str">
        <f t="shared" si="179"/>
        <v>NC</v>
      </c>
      <c r="AH661" s="265" t="str">
        <f t="shared" si="180"/>
        <v>NC</v>
      </c>
      <c r="AI661" s="265" t="str">
        <f t="shared" si="181"/>
        <v>NC</v>
      </c>
      <c r="AJ661" s="265" t="str">
        <f t="shared" si="182"/>
        <v>NC</v>
      </c>
      <c r="AK661" s="265" t="str">
        <f t="shared" si="183"/>
        <v>NC</v>
      </c>
      <c r="AL661" s="265" t="str">
        <f t="shared" si="184"/>
        <v>NC</v>
      </c>
      <c r="AM661" s="265" t="str">
        <f t="shared" si="185"/>
        <v>NC</v>
      </c>
      <c r="AN661" s="265" t="str">
        <f t="shared" si="186"/>
        <v>NC</v>
      </c>
    </row>
    <row r="662" spans="1:40" ht="26" x14ac:dyDescent="0.3">
      <c r="A662" s="165">
        <v>1041</v>
      </c>
      <c r="B662" s="166" t="s">
        <v>923</v>
      </c>
      <c r="C662" s="525" t="s">
        <v>4202</v>
      </c>
      <c r="D662" s="187" t="s">
        <v>4203</v>
      </c>
      <c r="E662" s="170" t="s">
        <v>925</v>
      </c>
      <c r="F662" s="170">
        <v>5.9534640430764306E-2</v>
      </c>
      <c r="G662" s="170">
        <v>0</v>
      </c>
      <c r="H662" s="170">
        <v>1.0809198278391945</v>
      </c>
      <c r="I662" s="170">
        <v>0.37968519844562176</v>
      </c>
      <c r="J662" s="170">
        <v>8.3772620734283681E-4</v>
      </c>
      <c r="K662" s="170">
        <v>0.25013192035264803</v>
      </c>
      <c r="L662" s="170">
        <v>0</v>
      </c>
      <c r="M662" s="170">
        <v>0</v>
      </c>
      <c r="N662" s="170">
        <v>6.6254332033901173E-3</v>
      </c>
      <c r="O662" s="170">
        <v>0</v>
      </c>
      <c r="P662" s="170">
        <v>0</v>
      </c>
      <c r="Q662" s="170">
        <v>0</v>
      </c>
      <c r="R662" s="170">
        <v>1.811237741449321</v>
      </c>
      <c r="S662" s="170">
        <v>0</v>
      </c>
      <c r="T662" s="170">
        <v>1.6382695393002853E-3</v>
      </c>
      <c r="U662" s="170">
        <v>0</v>
      </c>
      <c r="V662" s="170">
        <v>0</v>
      </c>
      <c r="X662" s="170">
        <f t="shared" si="170"/>
        <v>0.06</v>
      </c>
      <c r="Y662" s="170" t="str">
        <f t="shared" si="171"/>
        <v>NC</v>
      </c>
      <c r="Z662" s="170">
        <f t="shared" si="172"/>
        <v>1.08</v>
      </c>
      <c r="AA662" s="170">
        <f t="shared" si="173"/>
        <v>0.38</v>
      </c>
      <c r="AB662" s="170">
        <f t="shared" si="174"/>
        <v>0.01</v>
      </c>
      <c r="AC662" s="170">
        <f t="shared" si="175"/>
        <v>0.25</v>
      </c>
      <c r="AD662" s="170" t="str">
        <f t="shared" si="176"/>
        <v>NC</v>
      </c>
      <c r="AE662" s="170" t="str">
        <f t="shared" si="177"/>
        <v>NC</v>
      </c>
      <c r="AF662" s="170">
        <f t="shared" si="178"/>
        <v>0.01</v>
      </c>
      <c r="AG662" s="170" t="str">
        <f t="shared" si="179"/>
        <v>NC</v>
      </c>
      <c r="AH662" s="170" t="str">
        <f t="shared" si="180"/>
        <v>NC</v>
      </c>
      <c r="AI662" s="170" t="str">
        <f t="shared" si="181"/>
        <v>NC</v>
      </c>
      <c r="AJ662" s="170">
        <f t="shared" si="182"/>
        <v>1.81</v>
      </c>
      <c r="AK662" s="170" t="str">
        <f t="shared" si="183"/>
        <v>NC</v>
      </c>
      <c r="AL662" s="170">
        <f t="shared" si="184"/>
        <v>0.01</v>
      </c>
      <c r="AM662" s="170" t="str">
        <f t="shared" si="185"/>
        <v>NC</v>
      </c>
      <c r="AN662" s="170" t="str">
        <f t="shared" si="186"/>
        <v>NC</v>
      </c>
    </row>
    <row r="663" spans="1:40" ht="26" x14ac:dyDescent="0.3">
      <c r="A663" s="152">
        <v>1042</v>
      </c>
      <c r="B663" s="153" t="s">
        <v>923</v>
      </c>
      <c r="C663" s="773" t="s">
        <v>3092</v>
      </c>
      <c r="D663" s="145" t="s">
        <v>2224</v>
      </c>
      <c r="E663" s="157" t="s">
        <v>925</v>
      </c>
      <c r="F663" s="157">
        <v>5.8088742577268562</v>
      </c>
      <c r="G663" s="157">
        <v>3.7685383564875035</v>
      </c>
      <c r="H663" s="157">
        <v>20.07258042550141</v>
      </c>
      <c r="I663" s="157">
        <v>24.529811065218492</v>
      </c>
      <c r="J663" s="157">
        <v>5.9435703162234192</v>
      </c>
      <c r="K663" s="157">
        <v>8.9878023824566959</v>
      </c>
      <c r="L663" s="157">
        <v>5.3301145326718418</v>
      </c>
      <c r="M663" s="157">
        <v>5.0371892231403042</v>
      </c>
      <c r="N663" s="157">
        <v>11.827298332704489</v>
      </c>
      <c r="O663" s="157">
        <v>7.9439112519377293</v>
      </c>
      <c r="P663" s="157">
        <v>10.772226788706631</v>
      </c>
      <c r="Q663" s="157">
        <v>4.533925589573264</v>
      </c>
      <c r="R663" s="157">
        <v>60.841490036101575</v>
      </c>
      <c r="S663" s="157">
        <v>12.767111139145436</v>
      </c>
      <c r="T663" s="157">
        <v>5.4134830449871316</v>
      </c>
      <c r="U663" s="157">
        <v>0.57132735164254911</v>
      </c>
      <c r="V663" s="157">
        <v>53.447705915693298</v>
      </c>
      <c r="X663" s="157">
        <f t="shared" si="170"/>
        <v>5.81</v>
      </c>
      <c r="Y663" s="157">
        <f t="shared" si="171"/>
        <v>3.77</v>
      </c>
      <c r="Z663" s="157">
        <f t="shared" si="172"/>
        <v>20.07</v>
      </c>
      <c r="AA663" s="157">
        <f t="shared" si="173"/>
        <v>24.53</v>
      </c>
      <c r="AB663" s="157">
        <f t="shared" si="174"/>
        <v>5.94</v>
      </c>
      <c r="AC663" s="157">
        <f t="shared" si="175"/>
        <v>8.99</v>
      </c>
      <c r="AD663" s="157">
        <f t="shared" si="176"/>
        <v>5.33</v>
      </c>
      <c r="AE663" s="157">
        <f t="shared" si="177"/>
        <v>5.04</v>
      </c>
      <c r="AF663" s="157">
        <f t="shared" si="178"/>
        <v>11.83</v>
      </c>
      <c r="AG663" s="157">
        <f t="shared" si="179"/>
        <v>7.94</v>
      </c>
      <c r="AH663" s="157">
        <f t="shared" si="180"/>
        <v>10.77</v>
      </c>
      <c r="AI663" s="157">
        <f t="shared" si="181"/>
        <v>4.53</v>
      </c>
      <c r="AJ663" s="157">
        <f t="shared" si="182"/>
        <v>60.84</v>
      </c>
      <c r="AK663" s="157">
        <f t="shared" si="183"/>
        <v>12.77</v>
      </c>
      <c r="AL663" s="157">
        <f t="shared" si="184"/>
        <v>5.41</v>
      </c>
      <c r="AM663" s="157">
        <f t="shared" si="185"/>
        <v>0.56999999999999995</v>
      </c>
      <c r="AN663" s="157">
        <f t="shared" si="186"/>
        <v>53.45</v>
      </c>
    </row>
    <row r="664" spans="1:40" ht="26" x14ac:dyDescent="0.3">
      <c r="A664" s="261">
        <v>1043</v>
      </c>
      <c r="B664" s="262" t="s">
        <v>923</v>
      </c>
      <c r="C664" s="262" t="s">
        <v>3092</v>
      </c>
      <c r="D664" s="261" t="s">
        <v>2223</v>
      </c>
      <c r="E664" s="265" t="s">
        <v>925</v>
      </c>
      <c r="F664" s="265">
        <v>1.8736360237906723E-2</v>
      </c>
      <c r="G664" s="265">
        <v>0</v>
      </c>
      <c r="H664" s="265">
        <v>4.9804341751936106E-2</v>
      </c>
      <c r="I664" s="265">
        <v>1.7865563661332864E-3</v>
      </c>
      <c r="J664" s="265">
        <v>9.6671842388123954E-6</v>
      </c>
      <c r="K664" s="265">
        <v>9.045719511601648E-4</v>
      </c>
      <c r="L664" s="265">
        <v>0</v>
      </c>
      <c r="M664" s="265">
        <v>0</v>
      </c>
      <c r="N664" s="265">
        <v>0</v>
      </c>
      <c r="O664" s="265">
        <v>0</v>
      </c>
      <c r="P664" s="265">
        <v>0</v>
      </c>
      <c r="Q664" s="265">
        <v>0</v>
      </c>
      <c r="R664" s="265">
        <v>1.3721397444339279E-2</v>
      </c>
      <c r="S664" s="265">
        <v>5.0806142879394724E-3</v>
      </c>
      <c r="T664" s="265">
        <v>0</v>
      </c>
      <c r="U664" s="265">
        <v>0</v>
      </c>
      <c r="V664" s="265">
        <v>0</v>
      </c>
      <c r="X664" s="265">
        <f t="shared" si="170"/>
        <v>0.02</v>
      </c>
      <c r="Y664" s="265" t="str">
        <f t="shared" si="171"/>
        <v>NC</v>
      </c>
      <c r="Z664" s="265">
        <f t="shared" si="172"/>
        <v>0.05</v>
      </c>
      <c r="AA664" s="265">
        <f t="shared" si="173"/>
        <v>0.01</v>
      </c>
      <c r="AB664" s="265">
        <f t="shared" si="174"/>
        <v>0.01</v>
      </c>
      <c r="AC664" s="265">
        <f t="shared" si="175"/>
        <v>0.01</v>
      </c>
      <c r="AD664" s="265" t="str">
        <f t="shared" si="176"/>
        <v>NC</v>
      </c>
      <c r="AE664" s="265" t="str">
        <f t="shared" si="177"/>
        <v>NC</v>
      </c>
      <c r="AF664" s="265" t="str">
        <f t="shared" si="178"/>
        <v>NC</v>
      </c>
      <c r="AG664" s="265" t="str">
        <f t="shared" si="179"/>
        <v>NC</v>
      </c>
      <c r="AH664" s="265" t="str">
        <f t="shared" si="180"/>
        <v>NC</v>
      </c>
      <c r="AI664" s="265" t="str">
        <f t="shared" si="181"/>
        <v>NC</v>
      </c>
      <c r="AJ664" s="265">
        <f t="shared" si="182"/>
        <v>0.01</v>
      </c>
      <c r="AK664" s="265">
        <f t="shared" si="183"/>
        <v>0.01</v>
      </c>
      <c r="AL664" s="265" t="str">
        <f t="shared" si="184"/>
        <v>NC</v>
      </c>
      <c r="AM664" s="265" t="str">
        <f t="shared" si="185"/>
        <v>NC</v>
      </c>
      <c r="AN664" s="265" t="str">
        <f t="shared" si="186"/>
        <v>NC</v>
      </c>
    </row>
    <row r="665" spans="1:40" ht="26" x14ac:dyDescent="0.3">
      <c r="A665" s="351">
        <v>1044</v>
      </c>
      <c r="B665" s="352" t="s">
        <v>923</v>
      </c>
      <c r="C665" s="352" t="s">
        <v>439</v>
      </c>
      <c r="D665" s="351" t="s">
        <v>440</v>
      </c>
      <c r="E665" s="355" t="s">
        <v>926</v>
      </c>
      <c r="F665" s="355">
        <v>0.3184575843618922</v>
      </c>
      <c r="G665" s="355">
        <v>0.20726960960681268</v>
      </c>
      <c r="H665" s="355">
        <v>1.1012526846062209</v>
      </c>
      <c r="I665" s="355">
        <v>1.3490413479868795</v>
      </c>
      <c r="J665" s="355">
        <v>0.32689583569715491</v>
      </c>
      <c r="K665" s="355">
        <v>0.49427937957780438</v>
      </c>
      <c r="L665" s="355">
        <v>0.29315629929695125</v>
      </c>
      <c r="M665" s="355">
        <v>0.2770454072727167</v>
      </c>
      <c r="N665" s="355">
        <v>0.65050140829874681</v>
      </c>
      <c r="O665" s="355">
        <v>0.43691511885657508</v>
      </c>
      <c r="P665" s="355">
        <v>0.59247247337886466</v>
      </c>
      <c r="Q665" s="355">
        <v>0.2493659074265295</v>
      </c>
      <c r="R665" s="355">
        <v>3.3455272751261473</v>
      </c>
      <c r="S665" s="355">
        <v>0.70191167886716233</v>
      </c>
      <c r="T665" s="355">
        <v>0.2977415674742922</v>
      </c>
      <c r="U665" s="355">
        <v>3.1423004340340198E-2</v>
      </c>
      <c r="V665" s="355">
        <v>2.9396238253631313</v>
      </c>
      <c r="X665" s="355">
        <f t="shared" si="170"/>
        <v>0.32</v>
      </c>
      <c r="Y665" s="355">
        <f t="shared" si="171"/>
        <v>0.21</v>
      </c>
      <c r="Z665" s="355">
        <f t="shared" si="172"/>
        <v>1.1000000000000001</v>
      </c>
      <c r="AA665" s="355">
        <f t="shared" si="173"/>
        <v>1.35</v>
      </c>
      <c r="AB665" s="355">
        <f t="shared" si="174"/>
        <v>0.33</v>
      </c>
      <c r="AC665" s="355">
        <f t="shared" si="175"/>
        <v>0.49</v>
      </c>
      <c r="AD665" s="355">
        <f t="shared" si="176"/>
        <v>0.28999999999999998</v>
      </c>
      <c r="AE665" s="355">
        <f t="shared" si="177"/>
        <v>0.28000000000000003</v>
      </c>
      <c r="AF665" s="355">
        <f t="shared" si="178"/>
        <v>0.65</v>
      </c>
      <c r="AG665" s="355">
        <f t="shared" si="179"/>
        <v>0.44</v>
      </c>
      <c r="AH665" s="355">
        <f t="shared" si="180"/>
        <v>0.59</v>
      </c>
      <c r="AI665" s="355">
        <f t="shared" si="181"/>
        <v>0.25</v>
      </c>
      <c r="AJ665" s="355">
        <f t="shared" si="182"/>
        <v>3.35</v>
      </c>
      <c r="AK665" s="355">
        <f t="shared" si="183"/>
        <v>0.7</v>
      </c>
      <c r="AL665" s="355">
        <f t="shared" si="184"/>
        <v>0.3</v>
      </c>
      <c r="AM665" s="355">
        <f t="shared" si="185"/>
        <v>0.03</v>
      </c>
      <c r="AN665" s="355">
        <f t="shared" si="186"/>
        <v>2.94</v>
      </c>
    </row>
    <row r="666" spans="1:40" ht="26" x14ac:dyDescent="0.3">
      <c r="A666" s="145">
        <v>1047</v>
      </c>
      <c r="B666" s="146" t="s">
        <v>923</v>
      </c>
      <c r="C666" s="148" t="s">
        <v>3093</v>
      </c>
      <c r="D666" s="248" t="s">
        <v>2229</v>
      </c>
      <c r="E666" s="150" t="s">
        <v>925</v>
      </c>
      <c r="F666" s="150">
        <v>1.2969975289069702</v>
      </c>
      <c r="G666" s="150">
        <v>1.2324292573086024</v>
      </c>
      <c r="H666" s="150">
        <v>12.623310774040819</v>
      </c>
      <c r="I666" s="150">
        <v>2.8721451893141627</v>
      </c>
      <c r="J666" s="150">
        <v>6.5890596734934732</v>
      </c>
      <c r="K666" s="150">
        <v>2.6725797816074621</v>
      </c>
      <c r="L666" s="150">
        <v>5.6319984503776732</v>
      </c>
      <c r="M666" s="150">
        <v>2.7499265705400511</v>
      </c>
      <c r="N666" s="150">
        <v>9.5780075111389991</v>
      </c>
      <c r="O666" s="150">
        <v>5.8190309191124854</v>
      </c>
      <c r="P666" s="150">
        <v>13.706542460226453</v>
      </c>
      <c r="Q666" s="150">
        <v>1.8354843042738935</v>
      </c>
      <c r="R666" s="150">
        <v>18.821243207198343</v>
      </c>
      <c r="S666" s="150">
        <v>0.56982709277092147</v>
      </c>
      <c r="T666" s="150">
        <v>2.2786648207425864</v>
      </c>
      <c r="U666" s="150">
        <v>6.9010482823000752</v>
      </c>
      <c r="V666" s="150">
        <v>0.53113904192513262</v>
      </c>
      <c r="X666" s="150">
        <f t="shared" si="170"/>
        <v>1.3</v>
      </c>
      <c r="Y666" s="150">
        <f t="shared" si="171"/>
        <v>1.23</v>
      </c>
      <c r="Z666" s="150">
        <f t="shared" si="172"/>
        <v>12.62</v>
      </c>
      <c r="AA666" s="150">
        <f t="shared" si="173"/>
        <v>2.87</v>
      </c>
      <c r="AB666" s="150">
        <f t="shared" si="174"/>
        <v>6.59</v>
      </c>
      <c r="AC666" s="150">
        <f t="shared" si="175"/>
        <v>2.67</v>
      </c>
      <c r="AD666" s="150">
        <f t="shared" si="176"/>
        <v>5.63</v>
      </c>
      <c r="AE666" s="150">
        <f t="shared" si="177"/>
        <v>2.75</v>
      </c>
      <c r="AF666" s="150">
        <f t="shared" si="178"/>
        <v>9.58</v>
      </c>
      <c r="AG666" s="150">
        <f t="shared" si="179"/>
        <v>5.82</v>
      </c>
      <c r="AH666" s="150">
        <f t="shared" si="180"/>
        <v>13.71</v>
      </c>
      <c r="AI666" s="150">
        <f t="shared" si="181"/>
        <v>1.84</v>
      </c>
      <c r="AJ666" s="150">
        <f t="shared" si="182"/>
        <v>18.82</v>
      </c>
      <c r="AK666" s="150">
        <f t="shared" si="183"/>
        <v>0.56999999999999995</v>
      </c>
      <c r="AL666" s="150">
        <f t="shared" si="184"/>
        <v>2.2799999999999998</v>
      </c>
      <c r="AM666" s="150">
        <f t="shared" si="185"/>
        <v>6.9</v>
      </c>
      <c r="AN666" s="150">
        <f t="shared" si="186"/>
        <v>0.53</v>
      </c>
    </row>
    <row r="667" spans="1:40" ht="26" x14ac:dyDescent="0.3">
      <c r="A667" s="145">
        <v>1048</v>
      </c>
      <c r="B667" s="146" t="s">
        <v>923</v>
      </c>
      <c r="C667" s="148" t="s">
        <v>3093</v>
      </c>
      <c r="D667" s="248" t="s">
        <v>2228</v>
      </c>
      <c r="E667" s="150" t="s">
        <v>925</v>
      </c>
      <c r="F667" s="150">
        <v>1.2962237149020348</v>
      </c>
      <c r="G667" s="150">
        <v>1.2319061128851736</v>
      </c>
      <c r="H667" s="150">
        <v>12.622163891733441</v>
      </c>
      <c r="I667" s="150">
        <v>2.6796344349019559</v>
      </c>
      <c r="J667" s="150">
        <v>6.583483552451761</v>
      </c>
      <c r="K667" s="150">
        <v>2.6676230734692323</v>
      </c>
      <c r="L667" s="150">
        <v>5.5610367232315117</v>
      </c>
      <c r="M667" s="150">
        <v>2.7147673956233831</v>
      </c>
      <c r="N667" s="150">
        <v>9.5633001465774718</v>
      </c>
      <c r="O667" s="150">
        <v>5.7845553354268979</v>
      </c>
      <c r="P667" s="150">
        <v>13.56098815503743</v>
      </c>
      <c r="Q667" s="150">
        <v>1.0837758981989654</v>
      </c>
      <c r="R667" s="150">
        <v>18.820424756748313</v>
      </c>
      <c r="S667" s="150">
        <v>0.5416519580925051</v>
      </c>
      <c r="T667" s="150">
        <v>2.2290518318057986</v>
      </c>
      <c r="U667" s="150">
        <v>6.9010482823000752</v>
      </c>
      <c r="V667" s="150">
        <v>0.53113904192513262</v>
      </c>
      <c r="X667" s="150">
        <f t="shared" si="170"/>
        <v>1.3</v>
      </c>
      <c r="Y667" s="150">
        <f t="shared" si="171"/>
        <v>1.23</v>
      </c>
      <c r="Z667" s="150">
        <f t="shared" si="172"/>
        <v>12.62</v>
      </c>
      <c r="AA667" s="150">
        <f t="shared" si="173"/>
        <v>2.68</v>
      </c>
      <c r="AB667" s="150">
        <f t="shared" si="174"/>
        <v>6.58</v>
      </c>
      <c r="AC667" s="150">
        <f t="shared" si="175"/>
        <v>2.67</v>
      </c>
      <c r="AD667" s="150">
        <f t="shared" si="176"/>
        <v>5.56</v>
      </c>
      <c r="AE667" s="150">
        <f t="shared" si="177"/>
        <v>2.71</v>
      </c>
      <c r="AF667" s="150">
        <f t="shared" si="178"/>
        <v>9.56</v>
      </c>
      <c r="AG667" s="150">
        <f t="shared" si="179"/>
        <v>5.78</v>
      </c>
      <c r="AH667" s="150">
        <f t="shared" si="180"/>
        <v>13.56</v>
      </c>
      <c r="AI667" s="150">
        <f t="shared" si="181"/>
        <v>1.08</v>
      </c>
      <c r="AJ667" s="150">
        <f t="shared" si="182"/>
        <v>18.82</v>
      </c>
      <c r="AK667" s="150">
        <f t="shared" si="183"/>
        <v>0.54</v>
      </c>
      <c r="AL667" s="150">
        <f t="shared" si="184"/>
        <v>2.23</v>
      </c>
      <c r="AM667" s="150">
        <f t="shared" si="185"/>
        <v>6.9</v>
      </c>
      <c r="AN667" s="150">
        <f t="shared" si="186"/>
        <v>0.53</v>
      </c>
    </row>
    <row r="668" spans="1:40" ht="26" x14ac:dyDescent="0.3">
      <c r="A668" s="145">
        <v>1049</v>
      </c>
      <c r="B668" s="146" t="s">
        <v>923</v>
      </c>
      <c r="C668" s="148" t="s">
        <v>3093</v>
      </c>
      <c r="D668" s="248" t="s">
        <v>2227</v>
      </c>
      <c r="E668" s="150" t="s">
        <v>925</v>
      </c>
      <c r="F668" s="150">
        <v>0.46036043519228514</v>
      </c>
      <c r="G668" s="150">
        <v>1.2075890169128665</v>
      </c>
      <c r="H668" s="150">
        <v>6.6426414698412772</v>
      </c>
      <c r="I668" s="150">
        <v>2.7144956049742923</v>
      </c>
      <c r="J668" s="150">
        <v>1.2555671982229419</v>
      </c>
      <c r="K668" s="150">
        <v>1.8387712635138187</v>
      </c>
      <c r="L668" s="150">
        <v>3.2573973903730113</v>
      </c>
      <c r="M668" s="150">
        <v>2.2234670745721683</v>
      </c>
      <c r="N668" s="150">
        <v>5.3767627047776463</v>
      </c>
      <c r="O668" s="150">
        <v>4.8500372563657175</v>
      </c>
      <c r="P668" s="150">
        <v>1.5445044717586667</v>
      </c>
      <c r="Q668" s="150">
        <v>1.8163115481367673</v>
      </c>
      <c r="R668" s="150">
        <v>7.1413101900404596</v>
      </c>
      <c r="S668" s="150">
        <v>0.44665290100732918</v>
      </c>
      <c r="T668" s="150">
        <v>1.8747530062805871</v>
      </c>
      <c r="U668" s="150">
        <v>6.2158737989493709</v>
      </c>
      <c r="V668" s="150">
        <v>0.53113904192513262</v>
      </c>
      <c r="X668" s="150">
        <f t="shared" si="170"/>
        <v>0.46</v>
      </c>
      <c r="Y668" s="150">
        <f t="shared" si="171"/>
        <v>1.21</v>
      </c>
      <c r="Z668" s="150">
        <f t="shared" si="172"/>
        <v>6.64</v>
      </c>
      <c r="AA668" s="150">
        <f t="shared" si="173"/>
        <v>2.71</v>
      </c>
      <c r="AB668" s="150">
        <f t="shared" si="174"/>
        <v>1.26</v>
      </c>
      <c r="AC668" s="150">
        <f t="shared" si="175"/>
        <v>1.84</v>
      </c>
      <c r="AD668" s="150">
        <f t="shared" si="176"/>
        <v>3.26</v>
      </c>
      <c r="AE668" s="150">
        <f t="shared" si="177"/>
        <v>2.2200000000000002</v>
      </c>
      <c r="AF668" s="150">
        <f t="shared" si="178"/>
        <v>5.38</v>
      </c>
      <c r="AG668" s="150">
        <f t="shared" si="179"/>
        <v>4.8499999999999996</v>
      </c>
      <c r="AH668" s="150">
        <f t="shared" si="180"/>
        <v>1.54</v>
      </c>
      <c r="AI668" s="150">
        <f t="shared" si="181"/>
        <v>1.82</v>
      </c>
      <c r="AJ668" s="150">
        <f t="shared" si="182"/>
        <v>7.14</v>
      </c>
      <c r="AK668" s="150">
        <f t="shared" si="183"/>
        <v>0.45</v>
      </c>
      <c r="AL668" s="150">
        <f t="shared" si="184"/>
        <v>1.87</v>
      </c>
      <c r="AM668" s="150">
        <f t="shared" si="185"/>
        <v>6.22</v>
      </c>
      <c r="AN668" s="150">
        <f t="shared" si="186"/>
        <v>0.53</v>
      </c>
    </row>
    <row r="669" spans="1:40" ht="26" x14ac:dyDescent="0.3">
      <c r="A669" s="145">
        <v>1050</v>
      </c>
      <c r="B669" s="146" t="s">
        <v>923</v>
      </c>
      <c r="C669" s="148" t="s">
        <v>3093</v>
      </c>
      <c r="D669" s="248" t="s">
        <v>2226</v>
      </c>
      <c r="E669" s="150" t="s">
        <v>925</v>
      </c>
      <c r="F669" s="150">
        <v>0.45958662118734983</v>
      </c>
      <c r="G669" s="150">
        <v>1.2070658724894376</v>
      </c>
      <c r="H669" s="150">
        <v>6.6414945875338995</v>
      </c>
      <c r="I669" s="150">
        <v>2.5219848505620854</v>
      </c>
      <c r="J669" s="150">
        <v>1.2499910771812293</v>
      </c>
      <c r="K669" s="150">
        <v>1.8338145553755887</v>
      </c>
      <c r="L669" s="150">
        <v>3.1864356632268498</v>
      </c>
      <c r="M669" s="150">
        <v>2.1883078996555003</v>
      </c>
      <c r="N669" s="150">
        <v>5.3620553402161182</v>
      </c>
      <c r="O669" s="150">
        <v>4.81556167268013</v>
      </c>
      <c r="P669" s="150">
        <v>1.3989501665696431</v>
      </c>
      <c r="Q669" s="150">
        <v>1.0646031420618391</v>
      </c>
      <c r="R669" s="150">
        <v>7.1404917395904297</v>
      </c>
      <c r="S669" s="150">
        <v>0.41847776632891281</v>
      </c>
      <c r="T669" s="150">
        <v>1.8251400173437995</v>
      </c>
      <c r="U669" s="150">
        <v>6.2158737989493709</v>
      </c>
      <c r="V669" s="150">
        <v>0.53113904192513262</v>
      </c>
      <c r="X669" s="150">
        <f t="shared" si="170"/>
        <v>0.46</v>
      </c>
      <c r="Y669" s="150">
        <f t="shared" si="171"/>
        <v>1.21</v>
      </c>
      <c r="Z669" s="150">
        <f t="shared" si="172"/>
        <v>6.64</v>
      </c>
      <c r="AA669" s="150">
        <f t="shared" si="173"/>
        <v>2.52</v>
      </c>
      <c r="AB669" s="150">
        <f t="shared" si="174"/>
        <v>1.25</v>
      </c>
      <c r="AC669" s="150">
        <f t="shared" si="175"/>
        <v>1.83</v>
      </c>
      <c r="AD669" s="150">
        <f t="shared" si="176"/>
        <v>3.19</v>
      </c>
      <c r="AE669" s="150">
        <f t="shared" si="177"/>
        <v>2.19</v>
      </c>
      <c r="AF669" s="150">
        <f t="shared" si="178"/>
        <v>5.36</v>
      </c>
      <c r="AG669" s="150">
        <f t="shared" si="179"/>
        <v>4.82</v>
      </c>
      <c r="AH669" s="150">
        <f t="shared" si="180"/>
        <v>1.4</v>
      </c>
      <c r="AI669" s="150">
        <f t="shared" si="181"/>
        <v>1.06</v>
      </c>
      <c r="AJ669" s="150">
        <f t="shared" si="182"/>
        <v>7.14</v>
      </c>
      <c r="AK669" s="150">
        <f t="shared" si="183"/>
        <v>0.42</v>
      </c>
      <c r="AL669" s="150">
        <f t="shared" si="184"/>
        <v>1.83</v>
      </c>
      <c r="AM669" s="150">
        <f t="shared" si="185"/>
        <v>6.22</v>
      </c>
      <c r="AN669" s="150">
        <f t="shared" si="186"/>
        <v>0.53</v>
      </c>
    </row>
    <row r="670" spans="1:40" ht="26" x14ac:dyDescent="0.3">
      <c r="A670" s="145">
        <v>1051</v>
      </c>
      <c r="B670" s="146" t="s">
        <v>923</v>
      </c>
      <c r="C670" s="148" t="s">
        <v>3093</v>
      </c>
      <c r="D670" s="248" t="s">
        <v>2225</v>
      </c>
      <c r="E670" s="150" t="s">
        <v>925</v>
      </c>
      <c r="F670" s="150">
        <v>0.40109749500296665</v>
      </c>
      <c r="G670" s="150">
        <v>1.0127930261759004</v>
      </c>
      <c r="H670" s="150">
        <v>6.6017831499970718</v>
      </c>
      <c r="I670" s="150">
        <v>1.470451524269196</v>
      </c>
      <c r="J670" s="150">
        <v>1.171585775644145</v>
      </c>
      <c r="K670" s="150">
        <v>1.8166035749774991</v>
      </c>
      <c r="L670" s="150">
        <v>2.3886074034078444</v>
      </c>
      <c r="M670" s="150">
        <v>2.0499984330936685</v>
      </c>
      <c r="N670" s="150">
        <v>5.2515282681639333</v>
      </c>
      <c r="O670" s="150">
        <v>4.3882920179838623</v>
      </c>
      <c r="P670" s="150">
        <v>1.2975681484653743</v>
      </c>
      <c r="Q670" s="150">
        <v>0.61566506818442013</v>
      </c>
      <c r="R670" s="150">
        <v>7.1155246756986417</v>
      </c>
      <c r="S670" s="150">
        <v>0.31972021505768977</v>
      </c>
      <c r="T670" s="150">
        <v>1.3439953480122493</v>
      </c>
      <c r="U670" s="150">
        <v>6.212983125076561</v>
      </c>
      <c r="V670" s="150">
        <v>0.53113904192513262</v>
      </c>
      <c r="X670" s="150">
        <f t="shared" si="170"/>
        <v>0.4</v>
      </c>
      <c r="Y670" s="150">
        <f t="shared" si="171"/>
        <v>1.01</v>
      </c>
      <c r="Z670" s="150">
        <f t="shared" si="172"/>
        <v>6.6</v>
      </c>
      <c r="AA670" s="150">
        <f t="shared" si="173"/>
        <v>1.47</v>
      </c>
      <c r="AB670" s="150">
        <f t="shared" si="174"/>
        <v>1.17</v>
      </c>
      <c r="AC670" s="150">
        <f t="shared" si="175"/>
        <v>1.82</v>
      </c>
      <c r="AD670" s="150">
        <f t="shared" si="176"/>
        <v>2.39</v>
      </c>
      <c r="AE670" s="150">
        <f t="shared" si="177"/>
        <v>2.0499999999999998</v>
      </c>
      <c r="AF670" s="150">
        <f t="shared" si="178"/>
        <v>5.25</v>
      </c>
      <c r="AG670" s="150">
        <f t="shared" si="179"/>
        <v>4.3899999999999997</v>
      </c>
      <c r="AH670" s="150">
        <f t="shared" si="180"/>
        <v>1.3</v>
      </c>
      <c r="AI670" s="150">
        <f t="shared" si="181"/>
        <v>0.62</v>
      </c>
      <c r="AJ670" s="150">
        <f t="shared" si="182"/>
        <v>7.12</v>
      </c>
      <c r="AK670" s="150">
        <f t="shared" si="183"/>
        <v>0.32</v>
      </c>
      <c r="AL670" s="150">
        <f t="shared" si="184"/>
        <v>1.34</v>
      </c>
      <c r="AM670" s="150">
        <f t="shared" si="185"/>
        <v>6.21</v>
      </c>
      <c r="AN670" s="150">
        <f t="shared" si="186"/>
        <v>0.53</v>
      </c>
    </row>
    <row r="671" spans="1:40" x14ac:dyDescent="0.3">
      <c r="A671" s="165">
        <v>1055</v>
      </c>
      <c r="B671" s="166" t="s">
        <v>923</v>
      </c>
      <c r="C671" s="293" t="s">
        <v>275</v>
      </c>
      <c r="D671" s="187" t="s">
        <v>1061</v>
      </c>
      <c r="E671" s="170" t="s">
        <v>926</v>
      </c>
      <c r="F671" s="170">
        <v>5.8489126184383192E-2</v>
      </c>
      <c r="G671" s="170">
        <v>0.19427284631353733</v>
      </c>
      <c r="H671" s="170">
        <v>3.9711437536827779E-2</v>
      </c>
      <c r="I671" s="170">
        <v>1.0515333262928896</v>
      </c>
      <c r="J671" s="170">
        <v>7.8405301537084152E-2</v>
      </c>
      <c r="K671" s="170">
        <v>1.7210980398089555E-2</v>
      </c>
      <c r="L671" s="170">
        <v>0.79782825981900529</v>
      </c>
      <c r="M671" s="170">
        <v>0.13830946656183185</v>
      </c>
      <c r="N671" s="170">
        <v>0.11052707205218507</v>
      </c>
      <c r="O671" s="170">
        <v>0.42726965469626782</v>
      </c>
      <c r="P671" s="170">
        <v>0.10138201810426882</v>
      </c>
      <c r="Q671" s="170">
        <v>0.44893807387741907</v>
      </c>
      <c r="R671" s="170">
        <v>2.4967063891788467E-2</v>
      </c>
      <c r="S671" s="170">
        <v>9.8757551271223043E-2</v>
      </c>
      <c r="T671" s="170">
        <v>0.48114466933155015</v>
      </c>
      <c r="U671" s="170">
        <v>2.8906738728099813E-3</v>
      </c>
      <c r="V671" s="170">
        <v>0</v>
      </c>
      <c r="X671" s="170">
        <f t="shared" si="170"/>
        <v>0.06</v>
      </c>
      <c r="Y671" s="170">
        <f t="shared" si="171"/>
        <v>0.19</v>
      </c>
      <c r="Z671" s="170">
        <f t="shared" si="172"/>
        <v>0.04</v>
      </c>
      <c r="AA671" s="170">
        <f t="shared" si="173"/>
        <v>1.05</v>
      </c>
      <c r="AB671" s="170">
        <f t="shared" si="174"/>
        <v>0.08</v>
      </c>
      <c r="AC671" s="170">
        <f t="shared" si="175"/>
        <v>0.02</v>
      </c>
      <c r="AD671" s="170">
        <f t="shared" si="176"/>
        <v>0.8</v>
      </c>
      <c r="AE671" s="170">
        <f t="shared" si="177"/>
        <v>0.14000000000000001</v>
      </c>
      <c r="AF671" s="170">
        <f t="shared" si="178"/>
        <v>0.11</v>
      </c>
      <c r="AG671" s="170">
        <f t="shared" si="179"/>
        <v>0.43</v>
      </c>
      <c r="AH671" s="170">
        <f t="shared" si="180"/>
        <v>0.1</v>
      </c>
      <c r="AI671" s="170">
        <f t="shared" si="181"/>
        <v>0.45</v>
      </c>
      <c r="AJ671" s="170">
        <f t="shared" si="182"/>
        <v>0.02</v>
      </c>
      <c r="AK671" s="170">
        <f t="shared" si="183"/>
        <v>0.1</v>
      </c>
      <c r="AL671" s="170">
        <f t="shared" si="184"/>
        <v>0.48</v>
      </c>
      <c r="AM671" s="170">
        <f t="shared" si="185"/>
        <v>0.01</v>
      </c>
      <c r="AN671" s="170" t="str">
        <f t="shared" si="186"/>
        <v>NC</v>
      </c>
    </row>
    <row r="672" spans="1:40" ht="26" x14ac:dyDescent="0.3">
      <c r="A672" s="165">
        <v>1056</v>
      </c>
      <c r="B672" s="166" t="s">
        <v>923</v>
      </c>
      <c r="C672" s="188" t="s">
        <v>208</v>
      </c>
      <c r="D672" s="788" t="s">
        <v>103</v>
      </c>
      <c r="E672" s="170" t="s">
        <v>926</v>
      </c>
      <c r="F672" s="170">
        <v>0.3597539502973145</v>
      </c>
      <c r="G672" s="170">
        <v>1.0681303370166425E-2</v>
      </c>
      <c r="H672" s="170">
        <v>2.5716878008058028</v>
      </c>
      <c r="I672" s="170">
        <v>6.7789321266144245E-2</v>
      </c>
      <c r="J672" s="170">
        <v>2.2934017643663287</v>
      </c>
      <c r="K672" s="170">
        <v>0.35853766278026677</v>
      </c>
      <c r="L672" s="170">
        <v>1.0210784558020045</v>
      </c>
      <c r="M672" s="170">
        <v>0.22637758326618948</v>
      </c>
      <c r="N672" s="170">
        <v>1.8065352667353818</v>
      </c>
      <c r="O672" s="170">
        <v>0.41666727498111034</v>
      </c>
      <c r="P672" s="170">
        <v>5.2296763350411481</v>
      </c>
      <c r="Q672" s="170">
        <v>8.2442851389642937E-3</v>
      </c>
      <c r="R672" s="170">
        <v>5.0223711973778888</v>
      </c>
      <c r="S672" s="170">
        <v>5.2964902458344683E-2</v>
      </c>
      <c r="T672" s="170">
        <v>0.17368208021865969</v>
      </c>
      <c r="U672" s="170">
        <v>0.2946250278408028</v>
      </c>
      <c r="V672" s="170">
        <v>0</v>
      </c>
      <c r="X672" s="170">
        <f t="shared" si="170"/>
        <v>0.36</v>
      </c>
      <c r="Y672" s="170">
        <f t="shared" si="171"/>
        <v>0.01</v>
      </c>
      <c r="Z672" s="170">
        <f t="shared" si="172"/>
        <v>2.57</v>
      </c>
      <c r="AA672" s="170">
        <f t="shared" si="173"/>
        <v>7.0000000000000007E-2</v>
      </c>
      <c r="AB672" s="170">
        <f t="shared" si="174"/>
        <v>2.29</v>
      </c>
      <c r="AC672" s="170">
        <f t="shared" si="175"/>
        <v>0.36</v>
      </c>
      <c r="AD672" s="170">
        <f t="shared" si="176"/>
        <v>1.02</v>
      </c>
      <c r="AE672" s="170">
        <f t="shared" si="177"/>
        <v>0.23</v>
      </c>
      <c r="AF672" s="170">
        <f t="shared" si="178"/>
        <v>1.81</v>
      </c>
      <c r="AG672" s="170">
        <f t="shared" si="179"/>
        <v>0.42</v>
      </c>
      <c r="AH672" s="170">
        <f t="shared" si="180"/>
        <v>5.23</v>
      </c>
      <c r="AI672" s="170">
        <f t="shared" si="181"/>
        <v>0.01</v>
      </c>
      <c r="AJ672" s="170">
        <f t="shared" si="182"/>
        <v>5.0199999999999996</v>
      </c>
      <c r="AK672" s="170">
        <f t="shared" si="183"/>
        <v>0.05</v>
      </c>
      <c r="AL672" s="170">
        <f t="shared" si="184"/>
        <v>0.17</v>
      </c>
      <c r="AM672" s="170">
        <f t="shared" si="185"/>
        <v>0.28999999999999998</v>
      </c>
      <c r="AN672" s="170" t="str">
        <f t="shared" si="186"/>
        <v>NC</v>
      </c>
    </row>
    <row r="673" spans="1:40" x14ac:dyDescent="0.3">
      <c r="A673" s="165">
        <v>1057</v>
      </c>
      <c r="B673" s="166" t="s">
        <v>923</v>
      </c>
      <c r="C673" s="526" t="s">
        <v>275</v>
      </c>
      <c r="D673" s="788" t="s">
        <v>1062</v>
      </c>
      <c r="E673" s="170" t="s">
        <v>926</v>
      </c>
      <c r="F673" s="170">
        <v>7.7381400493531849E-4</v>
      </c>
      <c r="G673" s="170">
        <v>5.2314442342886534E-4</v>
      </c>
      <c r="H673" s="170">
        <v>1.146882307378099E-3</v>
      </c>
      <c r="I673" s="170">
        <v>0.1925107544122068</v>
      </c>
      <c r="J673" s="170">
        <v>5.5761210417126315E-3</v>
      </c>
      <c r="K673" s="170">
        <v>4.9567081382299438E-3</v>
      </c>
      <c r="L673" s="170">
        <v>7.0961727146161724E-2</v>
      </c>
      <c r="M673" s="170">
        <v>3.5159174916668201E-2</v>
      </c>
      <c r="N673" s="170">
        <v>1.4707364561527889E-2</v>
      </c>
      <c r="O673" s="170">
        <v>3.4475583685587452E-2</v>
      </c>
      <c r="P673" s="170">
        <v>0.14555430518902363</v>
      </c>
      <c r="Q673" s="170">
        <v>0.75170840607492817</v>
      </c>
      <c r="R673" s="170">
        <v>8.184504500298944E-4</v>
      </c>
      <c r="S673" s="170">
        <v>2.8175134678416373E-2</v>
      </c>
      <c r="T673" s="170">
        <v>4.9612988936787637E-2</v>
      </c>
      <c r="U673" s="170">
        <v>0</v>
      </c>
      <c r="V673" s="170">
        <v>0</v>
      </c>
      <c r="X673" s="170">
        <f t="shared" si="170"/>
        <v>0.01</v>
      </c>
      <c r="Y673" s="170">
        <f t="shared" si="171"/>
        <v>0.01</v>
      </c>
      <c r="Z673" s="170">
        <f t="shared" si="172"/>
        <v>0.01</v>
      </c>
      <c r="AA673" s="170">
        <f t="shared" si="173"/>
        <v>0.19</v>
      </c>
      <c r="AB673" s="170">
        <f t="shared" si="174"/>
        <v>0.01</v>
      </c>
      <c r="AC673" s="170">
        <f t="shared" si="175"/>
        <v>0.01</v>
      </c>
      <c r="AD673" s="170">
        <f t="shared" si="176"/>
        <v>7.0000000000000007E-2</v>
      </c>
      <c r="AE673" s="170">
        <f t="shared" si="177"/>
        <v>0.04</v>
      </c>
      <c r="AF673" s="170">
        <f t="shared" si="178"/>
        <v>0.01</v>
      </c>
      <c r="AG673" s="170">
        <f t="shared" si="179"/>
        <v>0.03</v>
      </c>
      <c r="AH673" s="170">
        <f t="shared" si="180"/>
        <v>0.15</v>
      </c>
      <c r="AI673" s="170">
        <f t="shared" si="181"/>
        <v>0.75</v>
      </c>
      <c r="AJ673" s="170">
        <f t="shared" si="182"/>
        <v>0.01</v>
      </c>
      <c r="AK673" s="170">
        <f t="shared" si="183"/>
        <v>0.03</v>
      </c>
      <c r="AL673" s="170">
        <f t="shared" si="184"/>
        <v>0.05</v>
      </c>
      <c r="AM673" s="170" t="str">
        <f t="shared" si="185"/>
        <v>NC</v>
      </c>
      <c r="AN673" s="170" t="str">
        <f t="shared" si="186"/>
        <v>NC</v>
      </c>
    </row>
    <row r="674" spans="1:40" ht="26" x14ac:dyDescent="0.3">
      <c r="A674" s="145">
        <v>1058</v>
      </c>
      <c r="B674" s="146" t="s">
        <v>923</v>
      </c>
      <c r="C674" s="146" t="s">
        <v>3094</v>
      </c>
      <c r="D674" s="145" t="s">
        <v>2242</v>
      </c>
      <c r="E674" s="150" t="s">
        <v>925</v>
      </c>
      <c r="F674" s="150">
        <v>0</v>
      </c>
      <c r="G674" s="150">
        <v>0</v>
      </c>
      <c r="H674" s="150">
        <v>0.34198022797591288</v>
      </c>
      <c r="I674" s="150">
        <v>0</v>
      </c>
      <c r="J674" s="150">
        <v>0</v>
      </c>
      <c r="K674" s="150">
        <v>0</v>
      </c>
      <c r="L674" s="150">
        <v>0</v>
      </c>
      <c r="M674" s="150">
        <v>0</v>
      </c>
      <c r="N674" s="150">
        <v>0</v>
      </c>
      <c r="O674" s="150">
        <v>0</v>
      </c>
      <c r="P674" s="150">
        <v>0</v>
      </c>
      <c r="Q674" s="150">
        <v>0</v>
      </c>
      <c r="R674" s="150">
        <v>0.94979253758135795</v>
      </c>
      <c r="S674" s="150">
        <v>0</v>
      </c>
      <c r="T674" s="150">
        <v>0</v>
      </c>
      <c r="U674" s="150">
        <v>0</v>
      </c>
      <c r="V674" s="150">
        <v>0</v>
      </c>
      <c r="X674" s="150" t="str">
        <f t="shared" si="170"/>
        <v>NC</v>
      </c>
      <c r="Y674" s="150" t="str">
        <f t="shared" si="171"/>
        <v>NC</v>
      </c>
      <c r="Z674" s="150">
        <f t="shared" si="172"/>
        <v>0.34</v>
      </c>
      <c r="AA674" s="150" t="str">
        <f t="shared" si="173"/>
        <v>NC</v>
      </c>
      <c r="AB674" s="150" t="str">
        <f t="shared" si="174"/>
        <v>NC</v>
      </c>
      <c r="AC674" s="150" t="str">
        <f t="shared" si="175"/>
        <v>NC</v>
      </c>
      <c r="AD674" s="150" t="str">
        <f t="shared" si="176"/>
        <v>NC</v>
      </c>
      <c r="AE674" s="150" t="str">
        <f t="shared" si="177"/>
        <v>NC</v>
      </c>
      <c r="AF674" s="150" t="str">
        <f t="shared" si="178"/>
        <v>NC</v>
      </c>
      <c r="AG674" s="150" t="str">
        <f t="shared" si="179"/>
        <v>NC</v>
      </c>
      <c r="AH674" s="150" t="str">
        <f t="shared" si="180"/>
        <v>NC</v>
      </c>
      <c r="AI674" s="150" t="str">
        <f t="shared" si="181"/>
        <v>NC</v>
      </c>
      <c r="AJ674" s="150">
        <f t="shared" si="182"/>
        <v>0.95</v>
      </c>
      <c r="AK674" s="150" t="str">
        <f t="shared" si="183"/>
        <v>NC</v>
      </c>
      <c r="AL674" s="150" t="str">
        <f t="shared" si="184"/>
        <v>NC</v>
      </c>
      <c r="AM674" s="150" t="str">
        <f t="shared" si="185"/>
        <v>NC</v>
      </c>
      <c r="AN674" s="150" t="str">
        <f t="shared" si="186"/>
        <v>NC</v>
      </c>
    </row>
    <row r="675" spans="1:40" ht="26" x14ac:dyDescent="0.3">
      <c r="A675" s="261">
        <v>1060</v>
      </c>
      <c r="B675" s="262" t="s">
        <v>923</v>
      </c>
      <c r="C675" s="262" t="s">
        <v>3094</v>
      </c>
      <c r="D675" s="261" t="s">
        <v>2240</v>
      </c>
      <c r="E675" s="265" t="s">
        <v>925</v>
      </c>
      <c r="F675" s="265">
        <v>0</v>
      </c>
      <c r="G675" s="265">
        <v>0</v>
      </c>
      <c r="H675" s="265">
        <v>0.26380960095044031</v>
      </c>
      <c r="I675" s="265">
        <v>0</v>
      </c>
      <c r="J675" s="265">
        <v>0</v>
      </c>
      <c r="K675" s="265">
        <v>0</v>
      </c>
      <c r="L675" s="265">
        <v>0</v>
      </c>
      <c r="M675" s="265">
        <v>0</v>
      </c>
      <c r="N675" s="265">
        <v>0</v>
      </c>
      <c r="O675" s="265">
        <v>0</v>
      </c>
      <c r="P675" s="265">
        <v>0</v>
      </c>
      <c r="Q675" s="265">
        <v>0</v>
      </c>
      <c r="R675" s="265">
        <v>0</v>
      </c>
      <c r="S675" s="265">
        <v>0</v>
      </c>
      <c r="T675" s="265">
        <v>0</v>
      </c>
      <c r="U675" s="265">
        <v>0</v>
      </c>
      <c r="V675" s="265">
        <v>0</v>
      </c>
      <c r="X675" s="265" t="str">
        <f t="shared" si="170"/>
        <v>NC</v>
      </c>
      <c r="Y675" s="265" t="str">
        <f t="shared" si="171"/>
        <v>NC</v>
      </c>
      <c r="Z675" s="265">
        <f t="shared" si="172"/>
        <v>0.26</v>
      </c>
      <c r="AA675" s="265" t="str">
        <f t="shared" si="173"/>
        <v>NC</v>
      </c>
      <c r="AB675" s="265" t="str">
        <f t="shared" si="174"/>
        <v>NC</v>
      </c>
      <c r="AC675" s="265" t="str">
        <f t="shared" si="175"/>
        <v>NC</v>
      </c>
      <c r="AD675" s="265" t="str">
        <f t="shared" si="176"/>
        <v>NC</v>
      </c>
      <c r="AE675" s="265" t="str">
        <f t="shared" si="177"/>
        <v>NC</v>
      </c>
      <c r="AF675" s="265" t="str">
        <f t="shared" si="178"/>
        <v>NC</v>
      </c>
      <c r="AG675" s="265" t="str">
        <f t="shared" si="179"/>
        <v>NC</v>
      </c>
      <c r="AH675" s="265" t="str">
        <f t="shared" si="180"/>
        <v>NC</v>
      </c>
      <c r="AI675" s="265" t="str">
        <f t="shared" si="181"/>
        <v>NC</v>
      </c>
      <c r="AJ675" s="265" t="str">
        <f t="shared" si="182"/>
        <v>NC</v>
      </c>
      <c r="AK675" s="265" t="str">
        <f t="shared" si="183"/>
        <v>NC</v>
      </c>
      <c r="AL675" s="265" t="str">
        <f t="shared" si="184"/>
        <v>NC</v>
      </c>
      <c r="AM675" s="265" t="str">
        <f t="shared" si="185"/>
        <v>NC</v>
      </c>
      <c r="AN675" s="265" t="str">
        <f t="shared" si="186"/>
        <v>NC</v>
      </c>
    </row>
    <row r="676" spans="1:40" x14ac:dyDescent="0.3">
      <c r="A676" s="261">
        <v>1061</v>
      </c>
      <c r="B676" s="262" t="s">
        <v>923</v>
      </c>
      <c r="C676" s="262" t="s">
        <v>275</v>
      </c>
      <c r="D676" s="261" t="s">
        <v>2241</v>
      </c>
      <c r="E676" s="265" t="s">
        <v>926</v>
      </c>
      <c r="F676" s="265">
        <v>0</v>
      </c>
      <c r="G676" s="265">
        <v>0</v>
      </c>
      <c r="H676" s="265">
        <v>7.8170627025472575E-2</v>
      </c>
      <c r="I676" s="265">
        <v>0</v>
      </c>
      <c r="J676" s="265">
        <v>0</v>
      </c>
      <c r="K676" s="265">
        <v>0</v>
      </c>
      <c r="L676" s="265">
        <v>0</v>
      </c>
      <c r="M676" s="265">
        <v>0</v>
      </c>
      <c r="N676" s="265">
        <v>0</v>
      </c>
      <c r="O676" s="265">
        <v>0</v>
      </c>
      <c r="P676" s="265">
        <v>0</v>
      </c>
      <c r="Q676" s="265">
        <v>0</v>
      </c>
      <c r="R676" s="265">
        <v>0.94979253758135795</v>
      </c>
      <c r="S676" s="265">
        <v>0</v>
      </c>
      <c r="T676" s="265">
        <v>0</v>
      </c>
      <c r="U676" s="265">
        <v>0</v>
      </c>
      <c r="V676" s="265">
        <v>0</v>
      </c>
      <c r="X676" s="265" t="str">
        <f t="shared" si="170"/>
        <v>NC</v>
      </c>
      <c r="Y676" s="265" t="str">
        <f t="shared" si="171"/>
        <v>NC</v>
      </c>
      <c r="Z676" s="265">
        <f t="shared" si="172"/>
        <v>0.08</v>
      </c>
      <c r="AA676" s="265" t="str">
        <f t="shared" si="173"/>
        <v>NC</v>
      </c>
      <c r="AB676" s="265" t="str">
        <f t="shared" si="174"/>
        <v>NC</v>
      </c>
      <c r="AC676" s="265" t="str">
        <f t="shared" si="175"/>
        <v>NC</v>
      </c>
      <c r="AD676" s="265" t="str">
        <f t="shared" si="176"/>
        <v>NC</v>
      </c>
      <c r="AE676" s="265" t="str">
        <f t="shared" si="177"/>
        <v>NC</v>
      </c>
      <c r="AF676" s="265" t="str">
        <f t="shared" si="178"/>
        <v>NC</v>
      </c>
      <c r="AG676" s="265" t="str">
        <f t="shared" si="179"/>
        <v>NC</v>
      </c>
      <c r="AH676" s="265" t="str">
        <f t="shared" si="180"/>
        <v>NC</v>
      </c>
      <c r="AI676" s="265" t="str">
        <f t="shared" si="181"/>
        <v>NC</v>
      </c>
      <c r="AJ676" s="265">
        <f t="shared" si="182"/>
        <v>0.95</v>
      </c>
      <c r="AK676" s="265" t="str">
        <f t="shared" si="183"/>
        <v>NC</v>
      </c>
      <c r="AL676" s="265" t="str">
        <f t="shared" si="184"/>
        <v>NC</v>
      </c>
      <c r="AM676" s="265" t="str">
        <f t="shared" si="185"/>
        <v>NC</v>
      </c>
      <c r="AN676" s="265" t="str">
        <f t="shared" si="186"/>
        <v>NC</v>
      </c>
    </row>
    <row r="677" spans="1:40" x14ac:dyDescent="0.3">
      <c r="A677" s="138">
        <v>1065</v>
      </c>
      <c r="B677" s="138" t="s">
        <v>923</v>
      </c>
      <c r="C677" s="172" t="s">
        <v>4205</v>
      </c>
      <c r="D677" s="138" t="s">
        <v>4206</v>
      </c>
      <c r="E677" s="244" t="s">
        <v>275</v>
      </c>
      <c r="F677" s="244" t="s">
        <v>275</v>
      </c>
      <c r="G677" s="244" t="s">
        <v>275</v>
      </c>
      <c r="H677" s="244" t="s">
        <v>275</v>
      </c>
      <c r="I677" s="244" t="s">
        <v>275</v>
      </c>
      <c r="J677" s="244" t="s">
        <v>275</v>
      </c>
      <c r="K677" s="244" t="s">
        <v>275</v>
      </c>
      <c r="L677" s="244" t="s">
        <v>275</v>
      </c>
      <c r="M677" s="244" t="s">
        <v>275</v>
      </c>
      <c r="N677" s="244" t="s">
        <v>275</v>
      </c>
      <c r="O677" s="244" t="s">
        <v>275</v>
      </c>
      <c r="P677" s="244" t="s">
        <v>275</v>
      </c>
      <c r="Q677" s="244" t="s">
        <v>275</v>
      </c>
      <c r="R677" s="244" t="s">
        <v>275</v>
      </c>
      <c r="S677" s="244" t="s">
        <v>275</v>
      </c>
      <c r="T677" s="244" t="s">
        <v>275</v>
      </c>
      <c r="U677" s="244" t="s">
        <v>275</v>
      </c>
      <c r="V677" s="244" t="s">
        <v>275</v>
      </c>
      <c r="X677" s="244" t="str">
        <f t="shared" si="170"/>
        <v>-</v>
      </c>
      <c r="Y677" s="244" t="str">
        <f t="shared" si="171"/>
        <v>-</v>
      </c>
      <c r="Z677" s="244" t="str">
        <f t="shared" si="172"/>
        <v>-</v>
      </c>
      <c r="AA677" s="244" t="str">
        <f t="shared" si="173"/>
        <v>-</v>
      </c>
      <c r="AB677" s="244" t="str">
        <f t="shared" si="174"/>
        <v>-</v>
      </c>
      <c r="AC677" s="244" t="str">
        <f t="shared" si="175"/>
        <v>-</v>
      </c>
      <c r="AD677" s="244" t="str">
        <f t="shared" si="176"/>
        <v>-</v>
      </c>
      <c r="AE677" s="244" t="str">
        <f t="shared" si="177"/>
        <v>-</v>
      </c>
      <c r="AF677" s="244" t="str">
        <f t="shared" si="178"/>
        <v>-</v>
      </c>
      <c r="AG677" s="244" t="str">
        <f t="shared" si="179"/>
        <v>-</v>
      </c>
      <c r="AH677" s="244" t="str">
        <f t="shared" si="180"/>
        <v>-</v>
      </c>
      <c r="AI677" s="244" t="str">
        <f t="shared" si="181"/>
        <v>-</v>
      </c>
      <c r="AJ677" s="244" t="str">
        <f t="shared" si="182"/>
        <v>-</v>
      </c>
      <c r="AK677" s="244" t="str">
        <f t="shared" si="183"/>
        <v>-</v>
      </c>
      <c r="AL677" s="244" t="str">
        <f t="shared" si="184"/>
        <v>-</v>
      </c>
      <c r="AM677" s="244" t="str">
        <f t="shared" si="185"/>
        <v>-</v>
      </c>
      <c r="AN677" s="244" t="str">
        <f t="shared" si="186"/>
        <v>-</v>
      </c>
    </row>
    <row r="678" spans="1:40" ht="26" x14ac:dyDescent="0.3">
      <c r="A678" s="145">
        <v>1066</v>
      </c>
      <c r="B678" s="146" t="s">
        <v>923</v>
      </c>
      <c r="C678" s="280" t="s">
        <v>4209</v>
      </c>
      <c r="D678" s="406" t="s">
        <v>4207</v>
      </c>
      <c r="E678" s="150" t="s">
        <v>925</v>
      </c>
      <c r="F678" s="151">
        <v>41.48011167714359</v>
      </c>
      <c r="G678" s="151">
        <v>2.432423431385704</v>
      </c>
      <c r="H678" s="151">
        <v>53.341306749522957</v>
      </c>
      <c r="I678" s="151">
        <v>88.654264760269342</v>
      </c>
      <c r="J678" s="151">
        <v>24.783242569450923</v>
      </c>
      <c r="K678" s="151">
        <v>39.517527008959902</v>
      </c>
      <c r="L678" s="151">
        <v>29.890337743151115</v>
      </c>
      <c r="M678" s="151">
        <v>50.042076568418565</v>
      </c>
      <c r="N678" s="151">
        <v>24.52708936764699</v>
      </c>
      <c r="O678" s="151">
        <v>29.020901151176115</v>
      </c>
      <c r="P678" s="151">
        <v>28.360431652423831</v>
      </c>
      <c r="Q678" s="151">
        <v>3.8112674783106479</v>
      </c>
      <c r="R678" s="151">
        <v>36.524669606013319</v>
      </c>
      <c r="S678" s="151">
        <v>7.2619459016565431</v>
      </c>
      <c r="T678" s="151">
        <v>13.988278802225974</v>
      </c>
      <c r="U678" s="151">
        <v>22.948761678158483</v>
      </c>
      <c r="V678" s="151">
        <v>28.864369265190135</v>
      </c>
      <c r="X678" s="151">
        <f t="shared" si="170"/>
        <v>41.48</v>
      </c>
      <c r="Y678" s="151">
        <f t="shared" si="171"/>
        <v>2.4300000000000002</v>
      </c>
      <c r="Z678" s="151">
        <f t="shared" si="172"/>
        <v>53.34</v>
      </c>
      <c r="AA678" s="151">
        <f t="shared" si="173"/>
        <v>88.65</v>
      </c>
      <c r="AB678" s="151">
        <f t="shared" si="174"/>
        <v>24.78</v>
      </c>
      <c r="AC678" s="151">
        <f t="shared" si="175"/>
        <v>39.520000000000003</v>
      </c>
      <c r="AD678" s="151">
        <f t="shared" si="176"/>
        <v>29.89</v>
      </c>
      <c r="AE678" s="151">
        <f t="shared" si="177"/>
        <v>50.04</v>
      </c>
      <c r="AF678" s="151">
        <f t="shared" si="178"/>
        <v>24.53</v>
      </c>
      <c r="AG678" s="151">
        <f t="shared" si="179"/>
        <v>29.02</v>
      </c>
      <c r="AH678" s="151">
        <f t="shared" si="180"/>
        <v>28.36</v>
      </c>
      <c r="AI678" s="151">
        <f t="shared" si="181"/>
        <v>3.81</v>
      </c>
      <c r="AJ678" s="151">
        <f t="shared" si="182"/>
        <v>36.520000000000003</v>
      </c>
      <c r="AK678" s="151">
        <f t="shared" si="183"/>
        <v>7.26</v>
      </c>
      <c r="AL678" s="151">
        <f t="shared" si="184"/>
        <v>13.99</v>
      </c>
      <c r="AM678" s="151">
        <f t="shared" si="185"/>
        <v>22.95</v>
      </c>
      <c r="AN678" s="151">
        <f t="shared" si="186"/>
        <v>28.86</v>
      </c>
    </row>
    <row r="679" spans="1:40" ht="26" x14ac:dyDescent="0.3">
      <c r="A679" s="145">
        <v>1067</v>
      </c>
      <c r="B679" s="146" t="s">
        <v>923</v>
      </c>
      <c r="C679" s="280" t="s">
        <v>4209</v>
      </c>
      <c r="D679" s="406" t="s">
        <v>4208</v>
      </c>
      <c r="E679" s="150" t="s">
        <v>925</v>
      </c>
      <c r="F679" s="151">
        <v>1.4656817635785873</v>
      </c>
      <c r="G679" s="151">
        <v>0.66965218667925264</v>
      </c>
      <c r="H679" s="151">
        <v>0</v>
      </c>
      <c r="I679" s="151">
        <v>1.2592355220511566</v>
      </c>
      <c r="J679" s="151">
        <v>4.2743068303240948E-2</v>
      </c>
      <c r="K679" s="151">
        <v>7.6346262709988997</v>
      </c>
      <c r="L679" s="151">
        <v>0.35129653043262804</v>
      </c>
      <c r="M679" s="151">
        <v>6.9314629037845327E-3</v>
      </c>
      <c r="N679" s="151">
        <v>1.3348291889923583E-3</v>
      </c>
      <c r="O679" s="151">
        <v>0.56961922322558944</v>
      </c>
      <c r="P679" s="151">
        <v>5.8374786900554594E-2</v>
      </c>
      <c r="Q679" s="151">
        <v>0</v>
      </c>
      <c r="R679" s="151">
        <v>0</v>
      </c>
      <c r="S679" s="151">
        <v>0</v>
      </c>
      <c r="T679" s="151">
        <v>2.4511266314100361E-2</v>
      </c>
      <c r="U679" s="151">
        <v>0</v>
      </c>
      <c r="V679" s="151">
        <v>0</v>
      </c>
      <c r="X679" s="151">
        <f t="shared" si="170"/>
        <v>1.47</v>
      </c>
      <c r="Y679" s="151">
        <f t="shared" si="171"/>
        <v>0.67</v>
      </c>
      <c r="Z679" s="151" t="str">
        <f t="shared" si="172"/>
        <v>NC</v>
      </c>
      <c r="AA679" s="151">
        <f t="shared" si="173"/>
        <v>1.26</v>
      </c>
      <c r="AB679" s="151">
        <f t="shared" si="174"/>
        <v>0.04</v>
      </c>
      <c r="AC679" s="151">
        <f t="shared" si="175"/>
        <v>7.63</v>
      </c>
      <c r="AD679" s="151">
        <f t="shared" si="176"/>
        <v>0.35</v>
      </c>
      <c r="AE679" s="151">
        <f t="shared" si="177"/>
        <v>0.01</v>
      </c>
      <c r="AF679" s="151">
        <f t="shared" si="178"/>
        <v>0.01</v>
      </c>
      <c r="AG679" s="151">
        <f t="shared" si="179"/>
        <v>0.56999999999999995</v>
      </c>
      <c r="AH679" s="151">
        <f t="shared" si="180"/>
        <v>0.06</v>
      </c>
      <c r="AI679" s="151" t="str">
        <f t="shared" si="181"/>
        <v>NC</v>
      </c>
      <c r="AJ679" s="151" t="str">
        <f t="shared" si="182"/>
        <v>NC</v>
      </c>
      <c r="AK679" s="151" t="str">
        <f t="shared" si="183"/>
        <v>NC</v>
      </c>
      <c r="AL679" s="151">
        <f t="shared" si="184"/>
        <v>0.02</v>
      </c>
      <c r="AM679" s="151" t="str">
        <f t="shared" si="185"/>
        <v>NC</v>
      </c>
      <c r="AN679" s="151" t="str">
        <f t="shared" si="186"/>
        <v>NC</v>
      </c>
    </row>
    <row r="680" spans="1:40" ht="26" x14ac:dyDescent="0.3">
      <c r="A680" s="145">
        <v>1069</v>
      </c>
      <c r="B680" s="146" t="s">
        <v>923</v>
      </c>
      <c r="C680" s="146" t="s">
        <v>1763</v>
      </c>
      <c r="D680" s="145" t="s">
        <v>1758</v>
      </c>
      <c r="E680" s="150" t="s">
        <v>925</v>
      </c>
      <c r="F680" s="150">
        <v>12.614652017678367</v>
      </c>
      <c r="G680" s="150">
        <v>1.3470974776265561</v>
      </c>
      <c r="H680" s="150">
        <v>0.26614090864943241</v>
      </c>
      <c r="I680" s="150">
        <v>8.0429117496301359</v>
      </c>
      <c r="J680" s="150">
        <v>0.57935229325601711</v>
      </c>
      <c r="K680" s="150">
        <v>21.80009119233425</v>
      </c>
      <c r="L680" s="150">
        <v>17.783159810769046</v>
      </c>
      <c r="M680" s="150">
        <v>48.666153172322268</v>
      </c>
      <c r="N680" s="150">
        <v>9.6985829525154291E-2</v>
      </c>
      <c r="O680" s="150">
        <v>22.50009812249532</v>
      </c>
      <c r="P680" s="150">
        <v>14.093159361914669</v>
      </c>
      <c r="Q680" s="150">
        <v>2.4633436543834613</v>
      </c>
      <c r="R680" s="150">
        <v>0.17896773724951603</v>
      </c>
      <c r="S680" s="150">
        <v>0.10639223892719235</v>
      </c>
      <c r="T680" s="150">
        <v>10.999494565603571</v>
      </c>
      <c r="U680" s="150">
        <v>5.7091913545843351E-2</v>
      </c>
      <c r="V680" s="150">
        <v>0.48880138340973289</v>
      </c>
      <c r="X680" s="150">
        <f t="shared" si="170"/>
        <v>12.61</v>
      </c>
      <c r="Y680" s="150">
        <f t="shared" si="171"/>
        <v>1.35</v>
      </c>
      <c r="Z680" s="150">
        <f t="shared" si="172"/>
        <v>0.27</v>
      </c>
      <c r="AA680" s="150">
        <f t="shared" si="173"/>
        <v>8.0399999999999991</v>
      </c>
      <c r="AB680" s="150">
        <f t="shared" si="174"/>
        <v>0.57999999999999996</v>
      </c>
      <c r="AC680" s="150">
        <f t="shared" si="175"/>
        <v>21.8</v>
      </c>
      <c r="AD680" s="150">
        <f t="shared" si="176"/>
        <v>17.78</v>
      </c>
      <c r="AE680" s="150">
        <f t="shared" si="177"/>
        <v>48.67</v>
      </c>
      <c r="AF680" s="150">
        <f t="shared" si="178"/>
        <v>0.1</v>
      </c>
      <c r="AG680" s="150">
        <f t="shared" si="179"/>
        <v>22.5</v>
      </c>
      <c r="AH680" s="150">
        <f t="shared" si="180"/>
        <v>14.09</v>
      </c>
      <c r="AI680" s="150">
        <f t="shared" si="181"/>
        <v>2.46</v>
      </c>
      <c r="AJ680" s="150">
        <f t="shared" si="182"/>
        <v>0.18</v>
      </c>
      <c r="AK680" s="150">
        <f t="shared" si="183"/>
        <v>0.11</v>
      </c>
      <c r="AL680" s="150">
        <f t="shared" si="184"/>
        <v>11</v>
      </c>
      <c r="AM680" s="150">
        <f t="shared" si="185"/>
        <v>0.06</v>
      </c>
      <c r="AN680" s="150">
        <f t="shared" si="186"/>
        <v>0.49</v>
      </c>
    </row>
    <row r="681" spans="1:40" ht="26" x14ac:dyDescent="0.3">
      <c r="A681" s="351">
        <v>1070</v>
      </c>
      <c r="B681" s="352" t="s">
        <v>923</v>
      </c>
      <c r="C681" s="352" t="s">
        <v>1763</v>
      </c>
      <c r="D681" s="351" t="s">
        <v>2212</v>
      </c>
      <c r="E681" s="355" t="s">
        <v>925</v>
      </c>
      <c r="F681" s="355">
        <v>1.4656817635785873</v>
      </c>
      <c r="G681" s="355">
        <v>0.66965218667925264</v>
      </c>
      <c r="H681" s="355">
        <v>0</v>
      </c>
      <c r="I681" s="355">
        <v>1.2592355220511566</v>
      </c>
      <c r="J681" s="355">
        <v>4.2743068303240948E-2</v>
      </c>
      <c r="K681" s="355">
        <v>7.6346262709988997</v>
      </c>
      <c r="L681" s="355">
        <v>0.35129653043262804</v>
      </c>
      <c r="M681" s="355">
        <v>6.9314629037845327E-3</v>
      </c>
      <c r="N681" s="355">
        <v>1.3348291889923583E-3</v>
      </c>
      <c r="O681" s="355">
        <v>0.56961922322558944</v>
      </c>
      <c r="P681" s="355">
        <v>5.8374786900554594E-2</v>
      </c>
      <c r="Q681" s="355">
        <v>0</v>
      </c>
      <c r="R681" s="355">
        <v>0</v>
      </c>
      <c r="S681" s="355">
        <v>0</v>
      </c>
      <c r="T681" s="355">
        <v>2.4511266314100361E-2</v>
      </c>
      <c r="U681" s="355">
        <v>0</v>
      </c>
      <c r="V681" s="355">
        <v>0</v>
      </c>
      <c r="X681" s="355">
        <f t="shared" si="170"/>
        <v>1.47</v>
      </c>
      <c r="Y681" s="355">
        <f t="shared" si="171"/>
        <v>0.67</v>
      </c>
      <c r="Z681" s="355" t="str">
        <f t="shared" si="172"/>
        <v>NC</v>
      </c>
      <c r="AA681" s="355">
        <f t="shared" si="173"/>
        <v>1.26</v>
      </c>
      <c r="AB681" s="355">
        <f t="shared" si="174"/>
        <v>0.04</v>
      </c>
      <c r="AC681" s="355">
        <f t="shared" si="175"/>
        <v>7.63</v>
      </c>
      <c r="AD681" s="355">
        <f t="shared" si="176"/>
        <v>0.35</v>
      </c>
      <c r="AE681" s="355">
        <f t="shared" si="177"/>
        <v>0.01</v>
      </c>
      <c r="AF681" s="355">
        <f t="shared" si="178"/>
        <v>0.01</v>
      </c>
      <c r="AG681" s="355">
        <f t="shared" si="179"/>
        <v>0.56999999999999995</v>
      </c>
      <c r="AH681" s="355">
        <f t="shared" si="180"/>
        <v>0.06</v>
      </c>
      <c r="AI681" s="355" t="str">
        <f t="shared" si="181"/>
        <v>NC</v>
      </c>
      <c r="AJ681" s="355" t="str">
        <f t="shared" si="182"/>
        <v>NC</v>
      </c>
      <c r="AK681" s="355" t="str">
        <f t="shared" si="183"/>
        <v>NC</v>
      </c>
      <c r="AL681" s="355">
        <f t="shared" si="184"/>
        <v>0.02</v>
      </c>
      <c r="AM681" s="355" t="str">
        <f t="shared" si="185"/>
        <v>NC</v>
      </c>
      <c r="AN681" s="355" t="str">
        <f t="shared" si="186"/>
        <v>NC</v>
      </c>
    </row>
    <row r="682" spans="1:40" x14ac:dyDescent="0.3">
      <c r="A682" s="145">
        <v>1072</v>
      </c>
      <c r="B682" s="146" t="s">
        <v>923</v>
      </c>
      <c r="C682" s="146" t="s">
        <v>275</v>
      </c>
      <c r="D682" s="145" t="s">
        <v>938</v>
      </c>
      <c r="E682" s="150" t="s">
        <v>926</v>
      </c>
      <c r="F682" s="150">
        <v>2.1740491995494571</v>
      </c>
      <c r="G682" s="150">
        <v>0.13210183173472417</v>
      </c>
      <c r="H682" s="150">
        <v>5.1897477186639326E-2</v>
      </c>
      <c r="I682" s="150">
        <v>1.322816864377901</v>
      </c>
      <c r="J682" s="150">
        <v>0.10463879886579137</v>
      </c>
      <c r="K682" s="150">
        <v>2.7622656596603936</v>
      </c>
      <c r="L682" s="150">
        <v>3.3992133396656019</v>
      </c>
      <c r="M682" s="150">
        <v>9.4885482333366049</v>
      </c>
      <c r="N682" s="150">
        <v>1.8651945065551578E-2</v>
      </c>
      <c r="O682" s="150">
        <v>4.2764433853575978</v>
      </c>
      <c r="P682" s="150">
        <v>2.7367829921277527</v>
      </c>
      <c r="Q682" s="150">
        <v>0.48035201260477495</v>
      </c>
      <c r="R682" s="150">
        <v>3.4898708763655632E-2</v>
      </c>
      <c r="S682" s="150">
        <v>2.0746486590802509E-2</v>
      </c>
      <c r="T682" s="150">
        <v>2.1401217433614472</v>
      </c>
      <c r="U682" s="150">
        <v>1.1132923141439455E-2</v>
      </c>
      <c r="V682" s="150">
        <v>9.5316269764897918E-2</v>
      </c>
      <c r="X682" s="150">
        <f t="shared" si="170"/>
        <v>2.17</v>
      </c>
      <c r="Y682" s="150">
        <f t="shared" si="171"/>
        <v>0.13</v>
      </c>
      <c r="Z682" s="150">
        <f t="shared" si="172"/>
        <v>0.05</v>
      </c>
      <c r="AA682" s="150">
        <f t="shared" si="173"/>
        <v>1.32</v>
      </c>
      <c r="AB682" s="150">
        <f t="shared" si="174"/>
        <v>0.1</v>
      </c>
      <c r="AC682" s="150">
        <f t="shared" si="175"/>
        <v>2.76</v>
      </c>
      <c r="AD682" s="150">
        <f t="shared" si="176"/>
        <v>3.4</v>
      </c>
      <c r="AE682" s="150">
        <f t="shared" si="177"/>
        <v>9.49</v>
      </c>
      <c r="AF682" s="150">
        <f t="shared" si="178"/>
        <v>0.02</v>
      </c>
      <c r="AG682" s="150">
        <f t="shared" si="179"/>
        <v>4.28</v>
      </c>
      <c r="AH682" s="150">
        <f t="shared" si="180"/>
        <v>2.74</v>
      </c>
      <c r="AI682" s="150">
        <f t="shared" si="181"/>
        <v>0.48</v>
      </c>
      <c r="AJ682" s="150">
        <f t="shared" si="182"/>
        <v>0.03</v>
      </c>
      <c r="AK682" s="150">
        <f t="shared" si="183"/>
        <v>0.02</v>
      </c>
      <c r="AL682" s="150">
        <f t="shared" si="184"/>
        <v>2.14</v>
      </c>
      <c r="AM682" s="150">
        <f t="shared" si="185"/>
        <v>0.01</v>
      </c>
      <c r="AN682" s="150">
        <f t="shared" si="186"/>
        <v>0.1</v>
      </c>
    </row>
    <row r="683" spans="1:40" ht="26" x14ac:dyDescent="0.3">
      <c r="A683" s="145">
        <v>1075</v>
      </c>
      <c r="B683" s="146" t="s">
        <v>923</v>
      </c>
      <c r="C683" s="280" t="s">
        <v>3092</v>
      </c>
      <c r="D683" s="145" t="s">
        <v>4210</v>
      </c>
      <c r="E683" s="150" t="s">
        <v>925</v>
      </c>
      <c r="F683" s="150">
        <v>28.865459659465223</v>
      </c>
      <c r="G683" s="150">
        <v>1.0853259537591478</v>
      </c>
      <c r="H683" s="150">
        <v>53.075165840873524</v>
      </c>
      <c r="I683" s="150">
        <v>80.611353010639206</v>
      </c>
      <c r="J683" s="150">
        <v>24.203890276194905</v>
      </c>
      <c r="K683" s="150">
        <v>17.717435816625656</v>
      </c>
      <c r="L683" s="150">
        <v>12.107177932382067</v>
      </c>
      <c r="M683" s="150">
        <v>1.3759233960962982</v>
      </c>
      <c r="N683" s="150">
        <v>24.430103538121838</v>
      </c>
      <c r="O683" s="150">
        <v>6.5208030286807963</v>
      </c>
      <c r="P683" s="150">
        <v>14.267272290509162</v>
      </c>
      <c r="Q683" s="150">
        <v>1.3479238239271865</v>
      </c>
      <c r="R683" s="150">
        <v>36.345701868763804</v>
      </c>
      <c r="S683" s="150">
        <v>7.1555536627293508</v>
      </c>
      <c r="T683" s="150">
        <v>2.9887842366224016</v>
      </c>
      <c r="U683" s="150">
        <v>22.89166976461264</v>
      </c>
      <c r="V683" s="150">
        <v>28.375567881780402</v>
      </c>
      <c r="X683" s="150">
        <f t="shared" si="170"/>
        <v>28.87</v>
      </c>
      <c r="Y683" s="150">
        <f t="shared" si="171"/>
        <v>1.0900000000000001</v>
      </c>
      <c r="Z683" s="150">
        <f t="shared" si="172"/>
        <v>53.08</v>
      </c>
      <c r="AA683" s="150">
        <f t="shared" si="173"/>
        <v>80.61</v>
      </c>
      <c r="AB683" s="150">
        <f t="shared" si="174"/>
        <v>24.2</v>
      </c>
      <c r="AC683" s="150">
        <f t="shared" si="175"/>
        <v>17.72</v>
      </c>
      <c r="AD683" s="150">
        <f t="shared" si="176"/>
        <v>12.11</v>
      </c>
      <c r="AE683" s="150">
        <f t="shared" si="177"/>
        <v>1.38</v>
      </c>
      <c r="AF683" s="150">
        <f t="shared" si="178"/>
        <v>24.43</v>
      </c>
      <c r="AG683" s="150">
        <f t="shared" si="179"/>
        <v>6.52</v>
      </c>
      <c r="AH683" s="150">
        <f t="shared" si="180"/>
        <v>14.27</v>
      </c>
      <c r="AI683" s="150">
        <f t="shared" si="181"/>
        <v>1.35</v>
      </c>
      <c r="AJ683" s="150">
        <f t="shared" si="182"/>
        <v>36.35</v>
      </c>
      <c r="AK683" s="150">
        <f t="shared" si="183"/>
        <v>7.16</v>
      </c>
      <c r="AL683" s="150">
        <f t="shared" si="184"/>
        <v>2.99</v>
      </c>
      <c r="AM683" s="150">
        <f t="shared" si="185"/>
        <v>22.89</v>
      </c>
      <c r="AN683" s="150">
        <f t="shared" si="186"/>
        <v>28.38</v>
      </c>
    </row>
    <row r="684" spans="1:40" ht="26" x14ac:dyDescent="0.3">
      <c r="A684" s="351">
        <v>1076</v>
      </c>
      <c r="B684" s="352" t="s">
        <v>923</v>
      </c>
      <c r="C684" s="860" t="s">
        <v>113</v>
      </c>
      <c r="D684" s="351" t="s">
        <v>4211</v>
      </c>
      <c r="E684" s="355" t="s">
        <v>926</v>
      </c>
      <c r="F684" s="355">
        <v>5.3401100370010663</v>
      </c>
      <c r="G684" s="355">
        <v>0.20078530144544235</v>
      </c>
      <c r="H684" s="355">
        <v>9.8189056805616026</v>
      </c>
      <c r="I684" s="355">
        <v>14.913100306968254</v>
      </c>
      <c r="J684" s="355">
        <v>4.4777197010960572</v>
      </c>
      <c r="K684" s="355">
        <v>3.2777256260757461</v>
      </c>
      <c r="L684" s="355">
        <v>2.2398279174906826</v>
      </c>
      <c r="M684" s="355">
        <v>0.25454582827781519</v>
      </c>
      <c r="N684" s="355">
        <v>4.5195691545525403</v>
      </c>
      <c r="O684" s="355">
        <v>1.2063485603059474</v>
      </c>
      <c r="P684" s="355">
        <v>2.639445373744195</v>
      </c>
      <c r="Q684" s="355">
        <v>0.2493659074265295</v>
      </c>
      <c r="R684" s="355">
        <v>6.7239548457213036</v>
      </c>
      <c r="S684" s="355">
        <v>1.3237774276049299</v>
      </c>
      <c r="T684" s="355">
        <v>0.55292508377514427</v>
      </c>
      <c r="U684" s="355">
        <v>4.2349589064533388</v>
      </c>
      <c r="V684" s="355">
        <v>5.2494800581293743</v>
      </c>
      <c r="X684" s="355">
        <f t="shared" si="170"/>
        <v>5.34</v>
      </c>
      <c r="Y684" s="355">
        <f t="shared" si="171"/>
        <v>0.2</v>
      </c>
      <c r="Z684" s="355">
        <f t="shared" si="172"/>
        <v>9.82</v>
      </c>
      <c r="AA684" s="355">
        <f t="shared" si="173"/>
        <v>14.91</v>
      </c>
      <c r="AB684" s="355">
        <f t="shared" si="174"/>
        <v>4.4800000000000004</v>
      </c>
      <c r="AC684" s="355">
        <f t="shared" si="175"/>
        <v>3.28</v>
      </c>
      <c r="AD684" s="355">
        <f t="shared" si="176"/>
        <v>2.2400000000000002</v>
      </c>
      <c r="AE684" s="355">
        <f t="shared" si="177"/>
        <v>0.25</v>
      </c>
      <c r="AF684" s="355">
        <f t="shared" si="178"/>
        <v>4.5199999999999996</v>
      </c>
      <c r="AG684" s="355">
        <f t="shared" si="179"/>
        <v>1.21</v>
      </c>
      <c r="AH684" s="355">
        <f t="shared" si="180"/>
        <v>2.64</v>
      </c>
      <c r="AI684" s="355">
        <f t="shared" si="181"/>
        <v>0.25</v>
      </c>
      <c r="AJ684" s="355">
        <f t="shared" si="182"/>
        <v>6.72</v>
      </c>
      <c r="AK684" s="355">
        <f t="shared" si="183"/>
        <v>1.32</v>
      </c>
      <c r="AL684" s="355">
        <f t="shared" si="184"/>
        <v>0.55000000000000004</v>
      </c>
      <c r="AM684" s="355">
        <f t="shared" si="185"/>
        <v>4.2300000000000004</v>
      </c>
      <c r="AN684" s="355">
        <f t="shared" si="186"/>
        <v>5.25</v>
      </c>
    </row>
    <row r="685" spans="1:40" ht="156" x14ac:dyDescent="0.3">
      <c r="A685" s="145">
        <v>1084</v>
      </c>
      <c r="B685" s="146" t="s">
        <v>923</v>
      </c>
      <c r="C685" s="146" t="s">
        <v>275</v>
      </c>
      <c r="D685" s="245" t="s">
        <v>3098</v>
      </c>
      <c r="E685" s="150" t="s">
        <v>925</v>
      </c>
      <c r="F685" s="150">
        <v>0.51158860479208768</v>
      </c>
      <c r="G685" s="150">
        <v>0.23282672356409326</v>
      </c>
      <c r="H685" s="150">
        <v>0.66446839629894439</v>
      </c>
      <c r="I685" s="150">
        <v>0.68039117173086217</v>
      </c>
      <c r="J685" s="150">
        <v>0.58087601205654071</v>
      </c>
      <c r="K685" s="150">
        <v>0.1482839118018825</v>
      </c>
      <c r="L685" s="150">
        <v>4.8324951467107122E-2</v>
      </c>
      <c r="M685" s="150">
        <v>9.6101596544803103E-3</v>
      </c>
      <c r="N685" s="150">
        <v>0.16539837515005051</v>
      </c>
      <c r="O685" s="150">
        <v>0.2166150948895757</v>
      </c>
      <c r="P685" s="150">
        <v>0</v>
      </c>
      <c r="Q685" s="150">
        <v>0.31767003631728469</v>
      </c>
      <c r="R685" s="150">
        <v>0.99619016499348578</v>
      </c>
      <c r="S685" s="150">
        <v>0.41767486972503776</v>
      </c>
      <c r="T685" s="150">
        <v>0</v>
      </c>
      <c r="U685" s="150">
        <v>2.4671169348369593</v>
      </c>
      <c r="V685" s="150">
        <v>2.4305001520579905</v>
      </c>
      <c r="X685" s="150">
        <f t="shared" si="170"/>
        <v>0.51</v>
      </c>
      <c r="Y685" s="150">
        <f t="shared" si="171"/>
        <v>0.23</v>
      </c>
      <c r="Z685" s="150">
        <f t="shared" si="172"/>
        <v>0.66</v>
      </c>
      <c r="AA685" s="150">
        <f t="shared" si="173"/>
        <v>0.68</v>
      </c>
      <c r="AB685" s="150">
        <f t="shared" si="174"/>
        <v>0.57999999999999996</v>
      </c>
      <c r="AC685" s="150">
        <f t="shared" si="175"/>
        <v>0.15</v>
      </c>
      <c r="AD685" s="150">
        <f t="shared" si="176"/>
        <v>0.05</v>
      </c>
      <c r="AE685" s="150">
        <f t="shared" si="177"/>
        <v>0.01</v>
      </c>
      <c r="AF685" s="150">
        <f t="shared" si="178"/>
        <v>0.17</v>
      </c>
      <c r="AG685" s="150">
        <f t="shared" si="179"/>
        <v>0.22</v>
      </c>
      <c r="AH685" s="150" t="str">
        <f t="shared" si="180"/>
        <v>NC</v>
      </c>
      <c r="AI685" s="150">
        <f t="shared" si="181"/>
        <v>0.32</v>
      </c>
      <c r="AJ685" s="150">
        <f t="shared" si="182"/>
        <v>1</v>
      </c>
      <c r="AK685" s="150">
        <f t="shared" si="183"/>
        <v>0.42</v>
      </c>
      <c r="AL685" s="150" t="str">
        <f t="shared" si="184"/>
        <v>NC</v>
      </c>
      <c r="AM685" s="150">
        <f t="shared" si="185"/>
        <v>2.4700000000000002</v>
      </c>
      <c r="AN685" s="150">
        <f t="shared" si="186"/>
        <v>2.4300000000000002</v>
      </c>
    </row>
    <row r="686" spans="1:40" ht="26" x14ac:dyDescent="0.3">
      <c r="A686" s="138">
        <v>1097</v>
      </c>
      <c r="B686" s="138" t="s">
        <v>923</v>
      </c>
      <c r="C686" s="172" t="s">
        <v>107</v>
      </c>
      <c r="D686" s="138" t="s">
        <v>4223</v>
      </c>
      <c r="E686" s="244" t="s">
        <v>275</v>
      </c>
      <c r="F686" s="244" t="s">
        <v>275</v>
      </c>
      <c r="G686" s="244" t="s">
        <v>275</v>
      </c>
      <c r="H686" s="244" t="s">
        <v>275</v>
      </c>
      <c r="I686" s="244" t="s">
        <v>275</v>
      </c>
      <c r="J686" s="244" t="s">
        <v>275</v>
      </c>
      <c r="K686" s="244" t="s">
        <v>275</v>
      </c>
      <c r="L686" s="244" t="s">
        <v>275</v>
      </c>
      <c r="M686" s="244" t="s">
        <v>275</v>
      </c>
      <c r="N686" s="244" t="s">
        <v>275</v>
      </c>
      <c r="O686" s="244" t="s">
        <v>275</v>
      </c>
      <c r="P686" s="244" t="s">
        <v>275</v>
      </c>
      <c r="Q686" s="244" t="s">
        <v>275</v>
      </c>
      <c r="R686" s="244" t="s">
        <v>275</v>
      </c>
      <c r="S686" s="244" t="s">
        <v>275</v>
      </c>
      <c r="T686" s="244" t="s">
        <v>275</v>
      </c>
      <c r="U686" s="244" t="s">
        <v>275</v>
      </c>
      <c r="V686" s="244" t="s">
        <v>275</v>
      </c>
      <c r="X686" s="244" t="str">
        <f t="shared" si="170"/>
        <v>-</v>
      </c>
      <c r="Y686" s="244" t="str">
        <f t="shared" si="171"/>
        <v>-</v>
      </c>
      <c r="Z686" s="244" t="str">
        <f t="shared" si="172"/>
        <v>-</v>
      </c>
      <c r="AA686" s="244" t="str">
        <f t="shared" si="173"/>
        <v>-</v>
      </c>
      <c r="AB686" s="244" t="str">
        <f t="shared" si="174"/>
        <v>-</v>
      </c>
      <c r="AC686" s="244" t="str">
        <f t="shared" si="175"/>
        <v>-</v>
      </c>
      <c r="AD686" s="244" t="str">
        <f t="shared" si="176"/>
        <v>-</v>
      </c>
      <c r="AE686" s="244" t="str">
        <f t="shared" si="177"/>
        <v>-</v>
      </c>
      <c r="AF686" s="244" t="str">
        <f t="shared" si="178"/>
        <v>-</v>
      </c>
      <c r="AG686" s="244" t="str">
        <f t="shared" si="179"/>
        <v>-</v>
      </c>
      <c r="AH686" s="244" t="str">
        <f t="shared" si="180"/>
        <v>-</v>
      </c>
      <c r="AI686" s="244" t="str">
        <f t="shared" si="181"/>
        <v>-</v>
      </c>
      <c r="AJ686" s="244" t="str">
        <f t="shared" si="182"/>
        <v>-</v>
      </c>
      <c r="AK686" s="244" t="str">
        <f t="shared" si="183"/>
        <v>-</v>
      </c>
      <c r="AL686" s="244" t="str">
        <f t="shared" si="184"/>
        <v>-</v>
      </c>
      <c r="AM686" s="244" t="str">
        <f t="shared" si="185"/>
        <v>-</v>
      </c>
      <c r="AN686" s="244" t="str">
        <f t="shared" si="186"/>
        <v>-</v>
      </c>
    </row>
    <row r="687" spans="1:40" ht="26" x14ac:dyDescent="0.3">
      <c r="A687" s="145">
        <v>1098</v>
      </c>
      <c r="B687" s="146" t="s">
        <v>923</v>
      </c>
      <c r="C687" s="146" t="s">
        <v>4221</v>
      </c>
      <c r="D687" s="145" t="s">
        <v>4222</v>
      </c>
      <c r="E687" s="150" t="s">
        <v>925</v>
      </c>
      <c r="F687" s="150">
        <v>2.0831760686178757</v>
      </c>
      <c r="G687" s="150">
        <v>7.7958817599094408</v>
      </c>
      <c r="H687" s="150">
        <v>3.3222361157781504</v>
      </c>
      <c r="I687" s="150">
        <v>9.3930885236470463</v>
      </c>
      <c r="J687" s="150">
        <v>2.4376720035056194</v>
      </c>
      <c r="K687" s="150">
        <v>2.4790312436818058</v>
      </c>
      <c r="L687" s="150">
        <v>18.444240702061492</v>
      </c>
      <c r="M687" s="150">
        <v>18.028646474354588</v>
      </c>
      <c r="N687" s="150">
        <v>1.0648866268797095</v>
      </c>
      <c r="O687" s="150">
        <v>13.622192454148465</v>
      </c>
      <c r="P687" s="150">
        <v>23.336019322772817</v>
      </c>
      <c r="Q687" s="150">
        <v>13.434585588256239</v>
      </c>
      <c r="R687" s="150">
        <v>1.614602572823034</v>
      </c>
      <c r="S687" s="150">
        <v>2.2138610861394454</v>
      </c>
      <c r="T687" s="150">
        <v>17.919432031611041</v>
      </c>
      <c r="U687" s="150">
        <v>3.1371029763998437</v>
      </c>
      <c r="V687" s="150">
        <v>17.04117055859605</v>
      </c>
      <c r="X687" s="150">
        <f t="shared" si="170"/>
        <v>2.08</v>
      </c>
      <c r="Y687" s="150">
        <f t="shared" si="171"/>
        <v>7.8</v>
      </c>
      <c r="Z687" s="150">
        <f t="shared" si="172"/>
        <v>3.32</v>
      </c>
      <c r="AA687" s="150">
        <f t="shared" si="173"/>
        <v>9.39</v>
      </c>
      <c r="AB687" s="150">
        <f t="shared" si="174"/>
        <v>2.44</v>
      </c>
      <c r="AC687" s="150">
        <f t="shared" si="175"/>
        <v>2.48</v>
      </c>
      <c r="AD687" s="150">
        <f t="shared" si="176"/>
        <v>18.440000000000001</v>
      </c>
      <c r="AE687" s="150">
        <f t="shared" si="177"/>
        <v>18.03</v>
      </c>
      <c r="AF687" s="150">
        <f t="shared" si="178"/>
        <v>1.06</v>
      </c>
      <c r="AG687" s="150">
        <f t="shared" si="179"/>
        <v>13.62</v>
      </c>
      <c r="AH687" s="150">
        <f t="shared" si="180"/>
        <v>23.34</v>
      </c>
      <c r="AI687" s="150">
        <f t="shared" si="181"/>
        <v>13.43</v>
      </c>
      <c r="AJ687" s="150">
        <f t="shared" si="182"/>
        <v>1.61</v>
      </c>
      <c r="AK687" s="150">
        <f t="shared" si="183"/>
        <v>2.21</v>
      </c>
      <c r="AL687" s="150">
        <f t="shared" si="184"/>
        <v>17.920000000000002</v>
      </c>
      <c r="AM687" s="150">
        <f t="shared" si="185"/>
        <v>3.14</v>
      </c>
      <c r="AN687" s="150">
        <f t="shared" si="186"/>
        <v>17.04</v>
      </c>
    </row>
    <row r="688" spans="1:40" ht="39" x14ac:dyDescent="0.3">
      <c r="A688" s="145">
        <v>1101</v>
      </c>
      <c r="B688" s="146" t="s">
        <v>923</v>
      </c>
      <c r="C688" s="146" t="s">
        <v>215</v>
      </c>
      <c r="D688" s="145" t="s">
        <v>4224</v>
      </c>
      <c r="E688" s="150" t="s">
        <v>925</v>
      </c>
      <c r="F688" s="150">
        <v>0.72185406031935251</v>
      </c>
      <c r="G688" s="150">
        <v>4.2018460372176749</v>
      </c>
      <c r="H688" s="150">
        <v>0.59630720708543572</v>
      </c>
      <c r="I688" s="150">
        <v>4.2140749646635527</v>
      </c>
      <c r="J688" s="150">
        <v>0.41544875138628889</v>
      </c>
      <c r="K688" s="150">
        <v>0.78377130067011369</v>
      </c>
      <c r="L688" s="150">
        <v>7.5419162973342608</v>
      </c>
      <c r="M688" s="150">
        <v>5.5861131094590801</v>
      </c>
      <c r="N688" s="150">
        <v>0.29417834838355772</v>
      </c>
      <c r="O688" s="150">
        <v>4.1427921798030027</v>
      </c>
      <c r="P688" s="150">
        <v>1.2675457513991331</v>
      </c>
      <c r="Q688" s="150">
        <v>5.2892639527768459</v>
      </c>
      <c r="R688" s="150">
        <v>0.10635057783147167</v>
      </c>
      <c r="S688" s="150">
        <v>0.89431921083108201</v>
      </c>
      <c r="T688" s="150">
        <v>6.2769867169199909</v>
      </c>
      <c r="U688" s="150">
        <v>0.16915223903518051</v>
      </c>
      <c r="V688" s="150">
        <v>2.3130769217292437</v>
      </c>
      <c r="X688" s="150">
        <f t="shared" si="170"/>
        <v>0.72</v>
      </c>
      <c r="Y688" s="150">
        <f t="shared" si="171"/>
        <v>4.2</v>
      </c>
      <c r="Z688" s="150">
        <f t="shared" si="172"/>
        <v>0.6</v>
      </c>
      <c r="AA688" s="150">
        <f t="shared" si="173"/>
        <v>4.21</v>
      </c>
      <c r="AB688" s="150">
        <f t="shared" si="174"/>
        <v>0.42</v>
      </c>
      <c r="AC688" s="150">
        <f t="shared" si="175"/>
        <v>0.78</v>
      </c>
      <c r="AD688" s="150">
        <f t="shared" si="176"/>
        <v>7.54</v>
      </c>
      <c r="AE688" s="150">
        <f t="shared" si="177"/>
        <v>5.59</v>
      </c>
      <c r="AF688" s="150">
        <f t="shared" si="178"/>
        <v>0.28999999999999998</v>
      </c>
      <c r="AG688" s="150">
        <f t="shared" si="179"/>
        <v>4.1399999999999997</v>
      </c>
      <c r="AH688" s="150">
        <f t="shared" si="180"/>
        <v>1.27</v>
      </c>
      <c r="AI688" s="150">
        <f t="shared" si="181"/>
        <v>5.29</v>
      </c>
      <c r="AJ688" s="150">
        <f t="shared" si="182"/>
        <v>0.11</v>
      </c>
      <c r="AK688" s="150">
        <f t="shared" si="183"/>
        <v>0.89</v>
      </c>
      <c r="AL688" s="150">
        <f t="shared" si="184"/>
        <v>6.28</v>
      </c>
      <c r="AM688" s="150">
        <f t="shared" si="185"/>
        <v>0.17</v>
      </c>
      <c r="AN688" s="150">
        <f t="shared" si="186"/>
        <v>2.31</v>
      </c>
    </row>
    <row r="689" spans="1:40" x14ac:dyDescent="0.3">
      <c r="A689" s="165">
        <v>1102</v>
      </c>
      <c r="B689" s="166" t="s">
        <v>923</v>
      </c>
      <c r="C689" s="293" t="s">
        <v>215</v>
      </c>
      <c r="D689" s="187" t="s">
        <v>4225</v>
      </c>
      <c r="E689" s="170" t="s">
        <v>925</v>
      </c>
      <c r="F689" s="170">
        <v>3.9513240039849209E-3</v>
      </c>
      <c r="G689" s="170">
        <v>0.30219426870149652</v>
      </c>
      <c r="H689" s="170">
        <v>0.10058972123079346</v>
      </c>
      <c r="I689" s="170">
        <v>1.2861049270120845E-2</v>
      </c>
      <c r="J689" s="170">
        <v>3.1032939387818438E-6</v>
      </c>
      <c r="K689" s="170">
        <v>8.1515189083295296E-3</v>
      </c>
      <c r="L689" s="170">
        <v>0</v>
      </c>
      <c r="M689" s="170">
        <v>0</v>
      </c>
      <c r="N689" s="170">
        <v>1.3340913990039654E-3</v>
      </c>
      <c r="O689" s="170">
        <v>0.25890441157027222</v>
      </c>
      <c r="P689" s="170">
        <v>0</v>
      </c>
      <c r="Q689" s="170">
        <v>1.4132401403839658</v>
      </c>
      <c r="R689" s="170">
        <v>6.275465372398743E-3</v>
      </c>
      <c r="S689" s="170">
        <v>0.52912887138702502</v>
      </c>
      <c r="T689" s="170">
        <v>0.32546496105148653</v>
      </c>
      <c r="U689" s="170">
        <v>8.3766721640497463E-2</v>
      </c>
      <c r="V689" s="170">
        <v>0</v>
      </c>
      <c r="X689" s="170">
        <f t="shared" si="170"/>
        <v>0.01</v>
      </c>
      <c r="Y689" s="170">
        <f t="shared" si="171"/>
        <v>0.3</v>
      </c>
      <c r="Z689" s="170">
        <f t="shared" si="172"/>
        <v>0.1</v>
      </c>
      <c r="AA689" s="170">
        <f t="shared" si="173"/>
        <v>0.01</v>
      </c>
      <c r="AB689" s="170">
        <f t="shared" si="174"/>
        <v>0.01</v>
      </c>
      <c r="AC689" s="170">
        <f t="shared" si="175"/>
        <v>0.01</v>
      </c>
      <c r="AD689" s="170" t="str">
        <f t="shared" si="176"/>
        <v>NC</v>
      </c>
      <c r="AE689" s="170" t="str">
        <f t="shared" si="177"/>
        <v>NC</v>
      </c>
      <c r="AF689" s="170">
        <f t="shared" si="178"/>
        <v>0.01</v>
      </c>
      <c r="AG689" s="170">
        <f t="shared" si="179"/>
        <v>0.26</v>
      </c>
      <c r="AH689" s="170" t="str">
        <f t="shared" si="180"/>
        <v>NC</v>
      </c>
      <c r="AI689" s="170">
        <f t="shared" si="181"/>
        <v>1.41</v>
      </c>
      <c r="AJ689" s="170">
        <f t="shared" si="182"/>
        <v>0.01</v>
      </c>
      <c r="AK689" s="170">
        <f t="shared" si="183"/>
        <v>0.53</v>
      </c>
      <c r="AL689" s="170">
        <f t="shared" si="184"/>
        <v>0.33</v>
      </c>
      <c r="AM689" s="170">
        <f t="shared" si="185"/>
        <v>0.08</v>
      </c>
      <c r="AN689" s="170" t="str">
        <f t="shared" si="186"/>
        <v>NC</v>
      </c>
    </row>
    <row r="690" spans="1:40" x14ac:dyDescent="0.3">
      <c r="A690" s="165">
        <v>1103</v>
      </c>
      <c r="B690" s="166" t="s">
        <v>923</v>
      </c>
      <c r="C690" s="293" t="s">
        <v>275</v>
      </c>
      <c r="D690" s="187" t="s">
        <v>4228</v>
      </c>
      <c r="E690" s="170" t="s">
        <v>926</v>
      </c>
      <c r="F690" s="170">
        <v>1.0367258187223213E-3</v>
      </c>
      <c r="G690" s="170">
        <v>0.16443902076661826</v>
      </c>
      <c r="H690" s="170">
        <v>1.7623364636048684E-4</v>
      </c>
      <c r="I690" s="170">
        <v>6.8661158608600642E-2</v>
      </c>
      <c r="J690" s="170">
        <v>2.6565544096878581E-3</v>
      </c>
      <c r="K690" s="170">
        <v>4.4330029112413395E-3</v>
      </c>
      <c r="L690" s="170">
        <v>0</v>
      </c>
      <c r="M690" s="170">
        <v>0</v>
      </c>
      <c r="N690" s="170">
        <v>7.1880901519667914E-5</v>
      </c>
      <c r="O690" s="170">
        <v>6.4286108871611153E-2</v>
      </c>
      <c r="P690" s="170">
        <v>0</v>
      </c>
      <c r="Q690" s="170">
        <v>0</v>
      </c>
      <c r="R690" s="170">
        <v>2.6685912345531561E-3</v>
      </c>
      <c r="S690" s="170">
        <v>1.8540049708759645E-3</v>
      </c>
      <c r="T690" s="170">
        <v>0</v>
      </c>
      <c r="U690" s="170">
        <v>7.236521684772519E-5</v>
      </c>
      <c r="V690" s="170">
        <v>0</v>
      </c>
      <c r="X690" s="170">
        <f t="shared" si="170"/>
        <v>0.01</v>
      </c>
      <c r="Y690" s="170">
        <f t="shared" si="171"/>
        <v>0.16</v>
      </c>
      <c r="Z690" s="170">
        <f t="shared" si="172"/>
        <v>0.01</v>
      </c>
      <c r="AA690" s="170">
        <f t="shared" si="173"/>
        <v>7.0000000000000007E-2</v>
      </c>
      <c r="AB690" s="170">
        <f t="shared" si="174"/>
        <v>0.01</v>
      </c>
      <c r="AC690" s="170">
        <f t="shared" si="175"/>
        <v>0.01</v>
      </c>
      <c r="AD690" s="170" t="str">
        <f t="shared" si="176"/>
        <v>NC</v>
      </c>
      <c r="AE690" s="170" t="str">
        <f t="shared" si="177"/>
        <v>NC</v>
      </c>
      <c r="AF690" s="170">
        <f t="shared" si="178"/>
        <v>0.01</v>
      </c>
      <c r="AG690" s="170">
        <f t="shared" si="179"/>
        <v>0.06</v>
      </c>
      <c r="AH690" s="170" t="str">
        <f t="shared" si="180"/>
        <v>NC</v>
      </c>
      <c r="AI690" s="170" t="str">
        <f t="shared" si="181"/>
        <v>NC</v>
      </c>
      <c r="AJ690" s="170">
        <f t="shared" si="182"/>
        <v>0.01</v>
      </c>
      <c r="AK690" s="170">
        <f t="shared" si="183"/>
        <v>0.01</v>
      </c>
      <c r="AL690" s="170" t="str">
        <f t="shared" si="184"/>
        <v>NC</v>
      </c>
      <c r="AM690" s="170">
        <f t="shared" si="185"/>
        <v>0.01</v>
      </c>
      <c r="AN690" s="170" t="str">
        <f t="shared" si="186"/>
        <v>NC</v>
      </c>
    </row>
    <row r="691" spans="1:40" ht="26" x14ac:dyDescent="0.3">
      <c r="A691" s="165">
        <v>1104</v>
      </c>
      <c r="B691" s="166" t="s">
        <v>923</v>
      </c>
      <c r="C691" s="293" t="s">
        <v>195</v>
      </c>
      <c r="D691" s="187" t="s">
        <v>4229</v>
      </c>
      <c r="E691" s="170" t="s">
        <v>926</v>
      </c>
      <c r="F691" s="170">
        <v>0.11370578251818272</v>
      </c>
      <c r="G691" s="170">
        <v>6.005170969302228E-2</v>
      </c>
      <c r="H691" s="170">
        <v>0.18642636075763117</v>
      </c>
      <c r="I691" s="170">
        <v>0.79240489920233736</v>
      </c>
      <c r="J691" s="170">
        <v>0.27113536023745932</v>
      </c>
      <c r="K691" s="170">
        <v>0.33520218894796611</v>
      </c>
      <c r="L691" s="170">
        <v>2.7750703366523992</v>
      </c>
      <c r="M691" s="170">
        <v>1.8206309455357188</v>
      </c>
      <c r="N691" s="170">
        <v>0.19810839702015373</v>
      </c>
      <c r="O691" s="170">
        <v>1.6625978666086076</v>
      </c>
      <c r="P691" s="170">
        <v>4.2088684088163429E-2</v>
      </c>
      <c r="Q691" s="170">
        <v>0.74368547488471359</v>
      </c>
      <c r="R691" s="170">
        <v>5.3227880940279033E-2</v>
      </c>
      <c r="S691" s="170">
        <v>0.19706336684702805</v>
      </c>
      <c r="T691" s="170">
        <v>1.1651867868612411</v>
      </c>
      <c r="U691" s="170">
        <v>1.2794373979947698E-3</v>
      </c>
      <c r="V691" s="170">
        <v>1.8002643530986275</v>
      </c>
      <c r="X691" s="170">
        <f t="shared" si="170"/>
        <v>0.11</v>
      </c>
      <c r="Y691" s="170">
        <f t="shared" si="171"/>
        <v>0.06</v>
      </c>
      <c r="Z691" s="170">
        <f t="shared" si="172"/>
        <v>0.19</v>
      </c>
      <c r="AA691" s="170">
        <f t="shared" si="173"/>
        <v>0.79</v>
      </c>
      <c r="AB691" s="170">
        <f t="shared" si="174"/>
        <v>0.27</v>
      </c>
      <c r="AC691" s="170">
        <f t="shared" si="175"/>
        <v>0.34</v>
      </c>
      <c r="AD691" s="170">
        <f t="shared" si="176"/>
        <v>2.78</v>
      </c>
      <c r="AE691" s="170">
        <f t="shared" si="177"/>
        <v>1.82</v>
      </c>
      <c r="AF691" s="170">
        <f t="shared" si="178"/>
        <v>0.2</v>
      </c>
      <c r="AG691" s="170">
        <f t="shared" si="179"/>
        <v>1.66</v>
      </c>
      <c r="AH691" s="170">
        <f t="shared" si="180"/>
        <v>0.04</v>
      </c>
      <c r="AI691" s="170">
        <f t="shared" si="181"/>
        <v>0.74</v>
      </c>
      <c r="AJ691" s="170">
        <f t="shared" si="182"/>
        <v>0.05</v>
      </c>
      <c r="AK691" s="170">
        <f t="shared" si="183"/>
        <v>0.2</v>
      </c>
      <c r="AL691" s="170">
        <f t="shared" si="184"/>
        <v>1.17</v>
      </c>
      <c r="AM691" s="170">
        <f t="shared" si="185"/>
        <v>0.01</v>
      </c>
      <c r="AN691" s="170">
        <f t="shared" si="186"/>
        <v>1.8</v>
      </c>
    </row>
    <row r="692" spans="1:40" ht="26" x14ac:dyDescent="0.3">
      <c r="A692" s="165">
        <v>1105</v>
      </c>
      <c r="B692" s="166" t="s">
        <v>923</v>
      </c>
      <c r="C692" s="293" t="s">
        <v>319</v>
      </c>
      <c r="D692" s="187" t="s">
        <v>4230</v>
      </c>
      <c r="E692" s="170" t="s">
        <v>926</v>
      </c>
      <c r="F692" s="170">
        <v>1.1309069598338306E-2</v>
      </c>
      <c r="G692" s="170">
        <v>0.28297706983853027</v>
      </c>
      <c r="H692" s="170">
        <v>4.8922952640191358E-5</v>
      </c>
      <c r="I692" s="170">
        <v>7.7973753429524603E-3</v>
      </c>
      <c r="J692" s="170">
        <v>8.3679028963339706E-3</v>
      </c>
      <c r="K692" s="170">
        <v>4.3558642349028013E-3</v>
      </c>
      <c r="L692" s="170">
        <v>0.98144821071567823</v>
      </c>
      <c r="M692" s="170">
        <v>0.58680519281899546</v>
      </c>
      <c r="N692" s="170">
        <v>9.0420116017222649E-3</v>
      </c>
      <c r="O692" s="170">
        <v>5.9278815047944904E-2</v>
      </c>
      <c r="P692" s="170">
        <v>1.0529662865714875</v>
      </c>
      <c r="Q692" s="170">
        <v>0</v>
      </c>
      <c r="R692" s="170">
        <v>4.8232689164525745E-4</v>
      </c>
      <c r="S692" s="170">
        <v>1.9629626915782766E-4</v>
      </c>
      <c r="T692" s="170">
        <v>0.37719986525727717</v>
      </c>
      <c r="U692" s="170">
        <v>1.4713893823151619E-4</v>
      </c>
      <c r="V692" s="170">
        <v>0</v>
      </c>
      <c r="X692" s="170">
        <f t="shared" si="170"/>
        <v>0.01</v>
      </c>
      <c r="Y692" s="170">
        <f t="shared" si="171"/>
        <v>0.28000000000000003</v>
      </c>
      <c r="Z692" s="170">
        <f t="shared" si="172"/>
        <v>0.01</v>
      </c>
      <c r="AA692" s="170">
        <f t="shared" si="173"/>
        <v>0.01</v>
      </c>
      <c r="AB692" s="170">
        <f t="shared" si="174"/>
        <v>0.01</v>
      </c>
      <c r="AC692" s="170">
        <f t="shared" si="175"/>
        <v>0.01</v>
      </c>
      <c r="AD692" s="170">
        <f t="shared" si="176"/>
        <v>0.98</v>
      </c>
      <c r="AE692" s="170">
        <f t="shared" si="177"/>
        <v>0.59</v>
      </c>
      <c r="AF692" s="170">
        <f t="shared" si="178"/>
        <v>0.01</v>
      </c>
      <c r="AG692" s="170">
        <f t="shared" si="179"/>
        <v>0.06</v>
      </c>
      <c r="AH692" s="170">
        <f t="shared" si="180"/>
        <v>1.05</v>
      </c>
      <c r="AI692" s="170" t="str">
        <f t="shared" si="181"/>
        <v>NC</v>
      </c>
      <c r="AJ692" s="170">
        <f t="shared" si="182"/>
        <v>0.01</v>
      </c>
      <c r="AK692" s="170">
        <f t="shared" si="183"/>
        <v>0.01</v>
      </c>
      <c r="AL692" s="170">
        <f t="shared" si="184"/>
        <v>0.38</v>
      </c>
      <c r="AM692" s="170">
        <f t="shared" si="185"/>
        <v>0.01</v>
      </c>
      <c r="AN692" s="170" t="str">
        <f t="shared" si="186"/>
        <v>NC</v>
      </c>
    </row>
    <row r="693" spans="1:40" x14ac:dyDescent="0.3">
      <c r="A693" s="165">
        <v>1106</v>
      </c>
      <c r="B693" s="166" t="s">
        <v>923</v>
      </c>
      <c r="C693" s="293" t="s">
        <v>275</v>
      </c>
      <c r="D693" s="187" t="s">
        <v>4231</v>
      </c>
      <c r="E693" s="170" t="s">
        <v>926</v>
      </c>
      <c r="F693" s="170">
        <v>0.59185115838012425</v>
      </c>
      <c r="G693" s="170">
        <v>3.3921839682180073</v>
      </c>
      <c r="H693" s="170">
        <v>0.30906596849801043</v>
      </c>
      <c r="I693" s="170">
        <v>3.3323504822395416</v>
      </c>
      <c r="J693" s="170">
        <v>0.13328583054886892</v>
      </c>
      <c r="K693" s="170">
        <v>0.43162872566767391</v>
      </c>
      <c r="L693" s="170">
        <v>3.7853977499661835</v>
      </c>
      <c r="M693" s="170">
        <v>3.1786769711043661</v>
      </c>
      <c r="N693" s="170">
        <v>8.5621967461158063E-2</v>
      </c>
      <c r="O693" s="170">
        <v>2.0977249777045666</v>
      </c>
      <c r="P693" s="170">
        <v>0.17249078073948212</v>
      </c>
      <c r="Q693" s="170">
        <v>3.1323383375081666</v>
      </c>
      <c r="R693" s="170">
        <v>4.3696313392595491E-2</v>
      </c>
      <c r="S693" s="170">
        <v>0.16607667135699508</v>
      </c>
      <c r="T693" s="170">
        <v>4.4091351037499864</v>
      </c>
      <c r="U693" s="170">
        <v>8.3886575841609023E-2</v>
      </c>
      <c r="V693" s="170">
        <v>0.51281256863061619</v>
      </c>
      <c r="X693" s="170">
        <f t="shared" si="170"/>
        <v>0.59</v>
      </c>
      <c r="Y693" s="170">
        <f t="shared" si="171"/>
        <v>3.39</v>
      </c>
      <c r="Z693" s="170">
        <f t="shared" si="172"/>
        <v>0.31</v>
      </c>
      <c r="AA693" s="170">
        <f t="shared" si="173"/>
        <v>3.33</v>
      </c>
      <c r="AB693" s="170">
        <f t="shared" si="174"/>
        <v>0.13</v>
      </c>
      <c r="AC693" s="170">
        <f t="shared" si="175"/>
        <v>0.43</v>
      </c>
      <c r="AD693" s="170">
        <f t="shared" si="176"/>
        <v>3.79</v>
      </c>
      <c r="AE693" s="170">
        <f t="shared" si="177"/>
        <v>3.18</v>
      </c>
      <c r="AF693" s="170">
        <f t="shared" si="178"/>
        <v>0.09</v>
      </c>
      <c r="AG693" s="170">
        <f t="shared" si="179"/>
        <v>2.1</v>
      </c>
      <c r="AH693" s="170">
        <f t="shared" si="180"/>
        <v>0.17</v>
      </c>
      <c r="AI693" s="170">
        <f t="shared" si="181"/>
        <v>3.13</v>
      </c>
      <c r="AJ693" s="170">
        <f t="shared" si="182"/>
        <v>0.04</v>
      </c>
      <c r="AK693" s="170">
        <f t="shared" si="183"/>
        <v>0.17</v>
      </c>
      <c r="AL693" s="170">
        <f t="shared" si="184"/>
        <v>4.41</v>
      </c>
      <c r="AM693" s="170">
        <f t="shared" si="185"/>
        <v>0.08</v>
      </c>
      <c r="AN693" s="170">
        <f t="shared" si="186"/>
        <v>0.51</v>
      </c>
    </row>
    <row r="694" spans="1:40" ht="39" x14ac:dyDescent="0.3">
      <c r="A694" s="145">
        <v>1107</v>
      </c>
      <c r="B694" s="146" t="s">
        <v>923</v>
      </c>
      <c r="C694" s="146" t="s">
        <v>216</v>
      </c>
      <c r="D694" s="145" t="s">
        <v>4232</v>
      </c>
      <c r="E694" s="150" t="s">
        <v>925</v>
      </c>
      <c r="F694" s="150">
        <v>1.3613220082985231</v>
      </c>
      <c r="G694" s="150">
        <v>3.5940357226917659</v>
      </c>
      <c r="H694" s="150">
        <v>1.4355325304040114</v>
      </c>
      <c r="I694" s="150">
        <v>5.1790135589834936</v>
      </c>
      <c r="J694" s="150">
        <v>2.0210897580834826</v>
      </c>
      <c r="K694" s="150">
        <v>1.6952599430116921</v>
      </c>
      <c r="L694" s="150">
        <v>10.90232440472723</v>
      </c>
      <c r="M694" s="150">
        <v>12.442533364895507</v>
      </c>
      <c r="N694" s="150">
        <v>0.76502858057296452</v>
      </c>
      <c r="O694" s="150">
        <v>9.479400274345462</v>
      </c>
      <c r="P694" s="150">
        <v>22.068473571373683</v>
      </c>
      <c r="Q694" s="150">
        <v>8.1453216354793927</v>
      </c>
      <c r="R694" s="150">
        <v>0.94870310218482479</v>
      </c>
      <c r="S694" s="150">
        <v>1.3195418753083634</v>
      </c>
      <c r="T694" s="150">
        <v>11.64244531469105</v>
      </c>
      <c r="U694" s="150">
        <v>2.958843440656449</v>
      </c>
      <c r="V694" s="150">
        <v>14.728093636866806</v>
      </c>
      <c r="X694" s="150">
        <f t="shared" si="170"/>
        <v>1.36</v>
      </c>
      <c r="Y694" s="150">
        <f t="shared" si="171"/>
        <v>3.59</v>
      </c>
      <c r="Z694" s="150">
        <f t="shared" si="172"/>
        <v>1.44</v>
      </c>
      <c r="AA694" s="150">
        <f t="shared" si="173"/>
        <v>5.18</v>
      </c>
      <c r="AB694" s="150">
        <f t="shared" si="174"/>
        <v>2.02</v>
      </c>
      <c r="AC694" s="150">
        <f t="shared" si="175"/>
        <v>1.7</v>
      </c>
      <c r="AD694" s="150">
        <f t="shared" si="176"/>
        <v>10.9</v>
      </c>
      <c r="AE694" s="150">
        <f t="shared" si="177"/>
        <v>12.44</v>
      </c>
      <c r="AF694" s="150">
        <f t="shared" si="178"/>
        <v>0.77</v>
      </c>
      <c r="AG694" s="150">
        <f t="shared" si="179"/>
        <v>9.48</v>
      </c>
      <c r="AH694" s="150">
        <f t="shared" si="180"/>
        <v>22.07</v>
      </c>
      <c r="AI694" s="150">
        <f t="shared" si="181"/>
        <v>8.15</v>
      </c>
      <c r="AJ694" s="150">
        <f t="shared" si="182"/>
        <v>0.95</v>
      </c>
      <c r="AK694" s="150">
        <f t="shared" si="183"/>
        <v>1.32</v>
      </c>
      <c r="AL694" s="150">
        <f t="shared" si="184"/>
        <v>11.64</v>
      </c>
      <c r="AM694" s="150">
        <f t="shared" si="185"/>
        <v>2.96</v>
      </c>
      <c r="AN694" s="150">
        <f t="shared" si="186"/>
        <v>14.73</v>
      </c>
    </row>
    <row r="695" spans="1:40" ht="26" x14ac:dyDescent="0.3">
      <c r="A695" s="165">
        <v>1108</v>
      </c>
      <c r="B695" s="166" t="s">
        <v>923</v>
      </c>
      <c r="C695" s="293" t="s">
        <v>216</v>
      </c>
      <c r="D695" s="187" t="s">
        <v>4233</v>
      </c>
      <c r="E695" s="170" t="s">
        <v>925</v>
      </c>
      <c r="F695" s="170">
        <v>0.95717014802584588</v>
      </c>
      <c r="G695" s="170">
        <v>0.16339575266835429</v>
      </c>
      <c r="H695" s="170">
        <v>0.90988505148093268</v>
      </c>
      <c r="I695" s="170">
        <v>0.27496082494382984</v>
      </c>
      <c r="J695" s="170">
        <v>1.3688537684241633</v>
      </c>
      <c r="K695" s="170">
        <v>0.46355185055480491</v>
      </c>
      <c r="L695" s="170">
        <v>0.59979880712994815</v>
      </c>
      <c r="M695" s="170">
        <v>0</v>
      </c>
      <c r="N695" s="170">
        <v>0.62136254069558572</v>
      </c>
      <c r="O695" s="170">
        <v>1.7132761043735434</v>
      </c>
      <c r="P695" s="170">
        <v>0</v>
      </c>
      <c r="Q695" s="170">
        <v>3.5108797537623864</v>
      </c>
      <c r="R695" s="170">
        <v>0.83040532135886946</v>
      </c>
      <c r="S695" s="170">
        <v>0.68935714965178596</v>
      </c>
      <c r="T695" s="170">
        <v>1.0870367598738813</v>
      </c>
      <c r="U695" s="170">
        <v>2.9092097865263389</v>
      </c>
      <c r="V695" s="170">
        <v>0.82288131793477615</v>
      </c>
      <c r="X695" s="170">
        <f t="shared" si="170"/>
        <v>0.96</v>
      </c>
      <c r="Y695" s="170">
        <f t="shared" si="171"/>
        <v>0.16</v>
      </c>
      <c r="Z695" s="170">
        <f t="shared" si="172"/>
        <v>0.91</v>
      </c>
      <c r="AA695" s="170">
        <f t="shared" si="173"/>
        <v>0.27</v>
      </c>
      <c r="AB695" s="170">
        <f t="shared" si="174"/>
        <v>1.37</v>
      </c>
      <c r="AC695" s="170">
        <f t="shared" si="175"/>
        <v>0.46</v>
      </c>
      <c r="AD695" s="170">
        <f t="shared" si="176"/>
        <v>0.6</v>
      </c>
      <c r="AE695" s="170" t="str">
        <f t="shared" si="177"/>
        <v>NC</v>
      </c>
      <c r="AF695" s="170">
        <f t="shared" si="178"/>
        <v>0.62</v>
      </c>
      <c r="AG695" s="170">
        <f t="shared" si="179"/>
        <v>1.71</v>
      </c>
      <c r="AH695" s="170" t="str">
        <f t="shared" si="180"/>
        <v>NC</v>
      </c>
      <c r="AI695" s="170">
        <f t="shared" si="181"/>
        <v>3.51</v>
      </c>
      <c r="AJ695" s="170">
        <f t="shared" si="182"/>
        <v>0.83</v>
      </c>
      <c r="AK695" s="170">
        <f t="shared" si="183"/>
        <v>0.69</v>
      </c>
      <c r="AL695" s="170">
        <f t="shared" si="184"/>
        <v>1.0900000000000001</v>
      </c>
      <c r="AM695" s="170">
        <f t="shared" si="185"/>
        <v>2.91</v>
      </c>
      <c r="AN695" s="170">
        <f t="shared" si="186"/>
        <v>0.82</v>
      </c>
    </row>
    <row r="696" spans="1:40" ht="26" x14ac:dyDescent="0.3">
      <c r="A696" s="165">
        <v>1109</v>
      </c>
      <c r="B696" s="166" t="s">
        <v>923</v>
      </c>
      <c r="C696" s="293" t="s">
        <v>196</v>
      </c>
      <c r="D696" s="187" t="s">
        <v>4234</v>
      </c>
      <c r="E696" s="170" t="s">
        <v>926</v>
      </c>
      <c r="F696" s="170">
        <v>0.18617671762535012</v>
      </c>
      <c r="G696" s="170">
        <v>0.90826548174032196</v>
      </c>
      <c r="H696" s="170">
        <v>0.158241418483307</v>
      </c>
      <c r="I696" s="170">
        <v>2.4993649022333839</v>
      </c>
      <c r="J696" s="170">
        <v>0.3870043846435835</v>
      </c>
      <c r="K696" s="170">
        <v>0.4019208266415365</v>
      </c>
      <c r="L696" s="170">
        <v>7.0232977995572385</v>
      </c>
      <c r="M696" s="170">
        <v>9.751062929652992</v>
      </c>
      <c r="N696" s="170">
        <v>1.8501682719180401E-2</v>
      </c>
      <c r="O696" s="170">
        <v>5.0905331510254772</v>
      </c>
      <c r="P696" s="170">
        <v>13.377862083852994</v>
      </c>
      <c r="Q696" s="170">
        <v>0.77177101797439618</v>
      </c>
      <c r="R696" s="170">
        <v>2.019170294186395E-2</v>
      </c>
      <c r="S696" s="170">
        <v>0.40948332190748632</v>
      </c>
      <c r="T696" s="170">
        <v>7.5008863615784858</v>
      </c>
      <c r="U696" s="170">
        <v>1.1534806909186101E-2</v>
      </c>
      <c r="V696" s="170">
        <v>5.8463239904219907E-2</v>
      </c>
      <c r="X696" s="170">
        <f t="shared" si="170"/>
        <v>0.19</v>
      </c>
      <c r="Y696" s="170">
        <f t="shared" si="171"/>
        <v>0.91</v>
      </c>
      <c r="Z696" s="170">
        <f t="shared" si="172"/>
        <v>0.16</v>
      </c>
      <c r="AA696" s="170">
        <f t="shared" si="173"/>
        <v>2.5</v>
      </c>
      <c r="AB696" s="170">
        <f t="shared" si="174"/>
        <v>0.39</v>
      </c>
      <c r="AC696" s="170">
        <f t="shared" si="175"/>
        <v>0.4</v>
      </c>
      <c r="AD696" s="170">
        <f t="shared" si="176"/>
        <v>7.02</v>
      </c>
      <c r="AE696" s="170">
        <f t="shared" si="177"/>
        <v>9.75</v>
      </c>
      <c r="AF696" s="170">
        <f t="shared" si="178"/>
        <v>0.02</v>
      </c>
      <c r="AG696" s="170">
        <f t="shared" si="179"/>
        <v>5.09</v>
      </c>
      <c r="AH696" s="170">
        <f t="shared" si="180"/>
        <v>13.38</v>
      </c>
      <c r="AI696" s="170">
        <f t="shared" si="181"/>
        <v>0.77</v>
      </c>
      <c r="AJ696" s="170">
        <f t="shared" si="182"/>
        <v>0.02</v>
      </c>
      <c r="AK696" s="170">
        <f t="shared" si="183"/>
        <v>0.41</v>
      </c>
      <c r="AL696" s="170">
        <f t="shared" si="184"/>
        <v>7.5</v>
      </c>
      <c r="AM696" s="170">
        <f t="shared" si="185"/>
        <v>0.01</v>
      </c>
      <c r="AN696" s="170">
        <f t="shared" si="186"/>
        <v>0.06</v>
      </c>
    </row>
    <row r="697" spans="1:40" ht="26" x14ac:dyDescent="0.3">
      <c r="A697" s="165">
        <v>1110</v>
      </c>
      <c r="B697" s="166" t="s">
        <v>923</v>
      </c>
      <c r="C697" s="293" t="s">
        <v>275</v>
      </c>
      <c r="D697" s="187" t="s">
        <v>4235</v>
      </c>
      <c r="E697" s="170" t="s">
        <v>926</v>
      </c>
      <c r="F697" s="170">
        <v>7.2602205668514788E-2</v>
      </c>
      <c r="G697" s="170">
        <v>0.93941940832565263</v>
      </c>
      <c r="H697" s="170">
        <v>7.0716540838514558E-2</v>
      </c>
      <c r="I697" s="170">
        <v>0.70480513168326253</v>
      </c>
      <c r="J697" s="170">
        <v>6.8753444745073181E-2</v>
      </c>
      <c r="K697" s="170">
        <v>0.2899204091323096</v>
      </c>
      <c r="L697" s="170">
        <v>0.7455522286405929</v>
      </c>
      <c r="M697" s="170">
        <v>0.29879281521050333</v>
      </c>
      <c r="N697" s="170">
        <v>4.0063335029502795E-2</v>
      </c>
      <c r="O697" s="170">
        <v>0.67396234441166158</v>
      </c>
      <c r="P697" s="170">
        <v>2.4306541326674518</v>
      </c>
      <c r="Q697" s="170">
        <v>1.4271714446978989</v>
      </c>
      <c r="R697" s="170">
        <v>3.4448975915948366E-2</v>
      </c>
      <c r="S697" s="170">
        <v>4.683517526195561E-2</v>
      </c>
      <c r="T697" s="170">
        <v>0.59880090916861695</v>
      </c>
      <c r="U697" s="170">
        <v>1.3507068121113299E-2</v>
      </c>
      <c r="V697" s="170">
        <v>5.5342452895231826</v>
      </c>
      <c r="X697" s="170">
        <f t="shared" si="170"/>
        <v>7.0000000000000007E-2</v>
      </c>
      <c r="Y697" s="170">
        <f t="shared" si="171"/>
        <v>0.94</v>
      </c>
      <c r="Z697" s="170">
        <f t="shared" si="172"/>
        <v>7.0000000000000007E-2</v>
      </c>
      <c r="AA697" s="170">
        <f t="shared" si="173"/>
        <v>0.7</v>
      </c>
      <c r="AB697" s="170">
        <f t="shared" si="174"/>
        <v>7.0000000000000007E-2</v>
      </c>
      <c r="AC697" s="170">
        <f t="shared" si="175"/>
        <v>0.28999999999999998</v>
      </c>
      <c r="AD697" s="170">
        <f t="shared" si="176"/>
        <v>0.75</v>
      </c>
      <c r="AE697" s="170">
        <f t="shared" si="177"/>
        <v>0.3</v>
      </c>
      <c r="AF697" s="170">
        <f t="shared" si="178"/>
        <v>0.04</v>
      </c>
      <c r="AG697" s="170">
        <f t="shared" si="179"/>
        <v>0.67</v>
      </c>
      <c r="AH697" s="170">
        <f t="shared" si="180"/>
        <v>2.4300000000000002</v>
      </c>
      <c r="AI697" s="170">
        <f t="shared" si="181"/>
        <v>1.43</v>
      </c>
      <c r="AJ697" s="170">
        <f t="shared" si="182"/>
        <v>0.03</v>
      </c>
      <c r="AK697" s="170">
        <f t="shared" si="183"/>
        <v>0.05</v>
      </c>
      <c r="AL697" s="170">
        <f t="shared" si="184"/>
        <v>0.6</v>
      </c>
      <c r="AM697" s="170">
        <f t="shared" si="185"/>
        <v>0.01</v>
      </c>
      <c r="AN697" s="170">
        <f t="shared" si="186"/>
        <v>5.53</v>
      </c>
    </row>
    <row r="698" spans="1:40" ht="26" x14ac:dyDescent="0.3">
      <c r="A698" s="165">
        <v>1111</v>
      </c>
      <c r="B698" s="166" t="s">
        <v>923</v>
      </c>
      <c r="C698" s="293" t="s">
        <v>275</v>
      </c>
      <c r="D698" s="187" t="s">
        <v>4236</v>
      </c>
      <c r="E698" s="170" t="s">
        <v>926</v>
      </c>
      <c r="F698" s="170">
        <v>1.007396547402007E-3</v>
      </c>
      <c r="G698" s="170">
        <v>8.2301856603988761E-4</v>
      </c>
      <c r="H698" s="170">
        <v>0.16047348577523635</v>
      </c>
      <c r="I698" s="170">
        <v>0.16660549741081143</v>
      </c>
      <c r="J698" s="170">
        <v>1.9632872268560773E-2</v>
      </c>
      <c r="K698" s="170">
        <v>2.8429895052855654E-2</v>
      </c>
      <c r="L698" s="170">
        <v>7.7576216999086234E-2</v>
      </c>
      <c r="M698" s="170">
        <v>8.7143077282352557E-2</v>
      </c>
      <c r="N698" s="170">
        <v>2.1481889542692728E-2</v>
      </c>
      <c r="O698" s="170">
        <v>2.1059795817196601E-2</v>
      </c>
      <c r="P698" s="170">
        <v>6.5811949403870432E-2</v>
      </c>
      <c r="Q698" s="170">
        <v>0.14773824857416748</v>
      </c>
      <c r="R698" s="170">
        <v>8.1375994386273312E-3</v>
      </c>
      <c r="S698" s="170">
        <v>2.5616642373728508E-2</v>
      </c>
      <c r="T698" s="170">
        <v>0.1287796609688581</v>
      </c>
      <c r="U698" s="170">
        <v>2.1340708402008573E-3</v>
      </c>
      <c r="V698" s="170">
        <v>0</v>
      </c>
      <c r="X698" s="170">
        <f t="shared" si="170"/>
        <v>0.01</v>
      </c>
      <c r="Y698" s="170">
        <f t="shared" si="171"/>
        <v>0.01</v>
      </c>
      <c r="Z698" s="170">
        <f t="shared" si="172"/>
        <v>0.16</v>
      </c>
      <c r="AA698" s="170">
        <f t="shared" si="173"/>
        <v>0.17</v>
      </c>
      <c r="AB698" s="170">
        <f t="shared" si="174"/>
        <v>0.02</v>
      </c>
      <c r="AC698" s="170">
        <f t="shared" si="175"/>
        <v>0.03</v>
      </c>
      <c r="AD698" s="170">
        <f t="shared" si="176"/>
        <v>0.08</v>
      </c>
      <c r="AE698" s="170">
        <f t="shared" si="177"/>
        <v>0.09</v>
      </c>
      <c r="AF698" s="170">
        <f t="shared" si="178"/>
        <v>0.02</v>
      </c>
      <c r="AG698" s="170">
        <f t="shared" si="179"/>
        <v>0.02</v>
      </c>
      <c r="AH698" s="170">
        <f t="shared" si="180"/>
        <v>7.0000000000000007E-2</v>
      </c>
      <c r="AI698" s="170">
        <f t="shared" si="181"/>
        <v>0.15</v>
      </c>
      <c r="AJ698" s="170">
        <f t="shared" si="182"/>
        <v>0.01</v>
      </c>
      <c r="AK698" s="170">
        <f t="shared" si="183"/>
        <v>0.03</v>
      </c>
      <c r="AL698" s="170">
        <f t="shared" si="184"/>
        <v>0.13</v>
      </c>
      <c r="AM698" s="170">
        <f t="shared" si="185"/>
        <v>0.01</v>
      </c>
      <c r="AN698" s="170" t="str">
        <f t="shared" si="186"/>
        <v>NC</v>
      </c>
    </row>
    <row r="699" spans="1:40" x14ac:dyDescent="0.3">
      <c r="A699" s="165">
        <v>1112</v>
      </c>
      <c r="B699" s="166" t="s">
        <v>923</v>
      </c>
      <c r="C699" s="293" t="s">
        <v>2255</v>
      </c>
      <c r="D699" s="187" t="s">
        <v>4237</v>
      </c>
      <c r="E699" s="170" t="s">
        <v>925</v>
      </c>
      <c r="F699" s="170">
        <v>0</v>
      </c>
      <c r="G699" s="170">
        <v>0</v>
      </c>
      <c r="H699" s="170">
        <v>1.2903963782887033</v>
      </c>
      <c r="I699" s="170">
        <v>0</v>
      </c>
      <c r="J699" s="170">
        <v>1.1334940358481117E-3</v>
      </c>
      <c r="K699" s="170">
        <v>0</v>
      </c>
      <c r="L699" s="170">
        <v>0</v>
      </c>
      <c r="M699" s="170">
        <v>0</v>
      </c>
      <c r="N699" s="170">
        <v>5.6796979231871709E-3</v>
      </c>
      <c r="O699" s="170">
        <v>0</v>
      </c>
      <c r="P699" s="170">
        <v>0</v>
      </c>
      <c r="Q699" s="170">
        <v>0</v>
      </c>
      <c r="R699" s="170">
        <v>0.55954889280673759</v>
      </c>
      <c r="S699" s="170">
        <v>0</v>
      </c>
      <c r="T699" s="170">
        <v>0</v>
      </c>
      <c r="U699" s="170">
        <v>9.1072967082142364E-3</v>
      </c>
      <c r="V699" s="170">
        <v>0</v>
      </c>
      <c r="X699" s="170" t="str">
        <f t="shared" si="170"/>
        <v>NC</v>
      </c>
      <c r="Y699" s="170" t="str">
        <f t="shared" si="171"/>
        <v>NC</v>
      </c>
      <c r="Z699" s="170">
        <f t="shared" si="172"/>
        <v>1.29</v>
      </c>
      <c r="AA699" s="170" t="str">
        <f t="shared" si="173"/>
        <v>NC</v>
      </c>
      <c r="AB699" s="170">
        <f t="shared" si="174"/>
        <v>0.01</v>
      </c>
      <c r="AC699" s="170" t="str">
        <f t="shared" si="175"/>
        <v>NC</v>
      </c>
      <c r="AD699" s="170" t="str">
        <f t="shared" si="176"/>
        <v>NC</v>
      </c>
      <c r="AE699" s="170" t="str">
        <f t="shared" si="177"/>
        <v>NC</v>
      </c>
      <c r="AF699" s="170">
        <f t="shared" si="178"/>
        <v>0.01</v>
      </c>
      <c r="AG699" s="170" t="str">
        <f t="shared" si="179"/>
        <v>NC</v>
      </c>
      <c r="AH699" s="170" t="str">
        <f t="shared" si="180"/>
        <v>NC</v>
      </c>
      <c r="AI699" s="170" t="str">
        <f t="shared" si="181"/>
        <v>NC</v>
      </c>
      <c r="AJ699" s="170">
        <f t="shared" si="182"/>
        <v>0.56000000000000005</v>
      </c>
      <c r="AK699" s="170" t="str">
        <f t="shared" si="183"/>
        <v>NC</v>
      </c>
      <c r="AL699" s="170" t="str">
        <f t="shared" si="184"/>
        <v>NC</v>
      </c>
      <c r="AM699" s="170">
        <f t="shared" si="185"/>
        <v>0.01</v>
      </c>
      <c r="AN699" s="170" t="str">
        <f t="shared" si="186"/>
        <v>NC</v>
      </c>
    </row>
    <row r="700" spans="1:40" x14ac:dyDescent="0.3">
      <c r="A700" s="138">
        <v>1113</v>
      </c>
      <c r="B700" s="138" t="s">
        <v>923</v>
      </c>
      <c r="C700" s="172" t="s">
        <v>302</v>
      </c>
      <c r="D700" s="138" t="s">
        <v>306</v>
      </c>
      <c r="E700" s="244" t="s">
        <v>275</v>
      </c>
      <c r="F700" s="244" t="s">
        <v>275</v>
      </c>
      <c r="G700" s="244" t="s">
        <v>275</v>
      </c>
      <c r="H700" s="244" t="s">
        <v>275</v>
      </c>
      <c r="I700" s="244" t="s">
        <v>275</v>
      </c>
      <c r="J700" s="244" t="s">
        <v>275</v>
      </c>
      <c r="K700" s="244" t="s">
        <v>275</v>
      </c>
      <c r="L700" s="244" t="s">
        <v>275</v>
      </c>
      <c r="M700" s="244" t="s">
        <v>275</v>
      </c>
      <c r="N700" s="244" t="s">
        <v>275</v>
      </c>
      <c r="O700" s="244" t="s">
        <v>275</v>
      </c>
      <c r="P700" s="244" t="s">
        <v>275</v>
      </c>
      <c r="Q700" s="244" t="s">
        <v>275</v>
      </c>
      <c r="R700" s="244" t="s">
        <v>275</v>
      </c>
      <c r="S700" s="244" t="s">
        <v>275</v>
      </c>
      <c r="T700" s="244" t="s">
        <v>275</v>
      </c>
      <c r="U700" s="244" t="s">
        <v>275</v>
      </c>
      <c r="V700" s="244" t="s">
        <v>275</v>
      </c>
      <c r="X700" s="244" t="str">
        <f t="shared" si="170"/>
        <v>-</v>
      </c>
      <c r="Y700" s="244" t="str">
        <f t="shared" si="171"/>
        <v>-</v>
      </c>
      <c r="Z700" s="244" t="str">
        <f t="shared" si="172"/>
        <v>-</v>
      </c>
      <c r="AA700" s="244" t="str">
        <f t="shared" si="173"/>
        <v>-</v>
      </c>
      <c r="AB700" s="244" t="str">
        <f t="shared" si="174"/>
        <v>-</v>
      </c>
      <c r="AC700" s="244" t="str">
        <f t="shared" si="175"/>
        <v>-</v>
      </c>
      <c r="AD700" s="244" t="str">
        <f t="shared" si="176"/>
        <v>-</v>
      </c>
      <c r="AE700" s="244" t="str">
        <f t="shared" si="177"/>
        <v>-</v>
      </c>
      <c r="AF700" s="244" t="str">
        <f t="shared" si="178"/>
        <v>-</v>
      </c>
      <c r="AG700" s="244" t="str">
        <f t="shared" si="179"/>
        <v>-</v>
      </c>
      <c r="AH700" s="244" t="str">
        <f t="shared" si="180"/>
        <v>-</v>
      </c>
      <c r="AI700" s="244" t="str">
        <f t="shared" si="181"/>
        <v>-</v>
      </c>
      <c r="AJ700" s="244" t="str">
        <f t="shared" si="182"/>
        <v>-</v>
      </c>
      <c r="AK700" s="244" t="str">
        <f t="shared" si="183"/>
        <v>-</v>
      </c>
      <c r="AL700" s="244" t="str">
        <f t="shared" si="184"/>
        <v>-</v>
      </c>
      <c r="AM700" s="244" t="str">
        <f t="shared" si="185"/>
        <v>-</v>
      </c>
      <c r="AN700" s="244" t="str">
        <f t="shared" si="186"/>
        <v>-</v>
      </c>
    </row>
    <row r="701" spans="1:40" ht="26" x14ac:dyDescent="0.3">
      <c r="A701" s="145">
        <v>1114</v>
      </c>
      <c r="B701" s="146" t="s">
        <v>923</v>
      </c>
      <c r="C701" s="342" t="s">
        <v>4238</v>
      </c>
      <c r="D701" s="145" t="s">
        <v>4239</v>
      </c>
      <c r="E701" s="150" t="s">
        <v>925</v>
      </c>
      <c r="F701" s="150">
        <v>1.6933723459873182</v>
      </c>
      <c r="G701" s="150">
        <v>1.907805137370403</v>
      </c>
      <c r="H701" s="150">
        <v>1.1785995932188551</v>
      </c>
      <c r="I701" s="150">
        <v>3.3467074008669973</v>
      </c>
      <c r="J701" s="150">
        <v>0.54718484905318432</v>
      </c>
      <c r="K701" s="150">
        <v>1.6377377873828174</v>
      </c>
      <c r="L701" s="150">
        <v>2.6107013383683078</v>
      </c>
      <c r="M701" s="150">
        <v>2.3072302585553857</v>
      </c>
      <c r="N701" s="150">
        <v>8.8895381887971539</v>
      </c>
      <c r="O701" s="150">
        <v>3.9172616422675781</v>
      </c>
      <c r="P701" s="150">
        <v>1.1605410506637204</v>
      </c>
      <c r="Q701" s="150">
        <v>2.0631925436828227</v>
      </c>
      <c r="R701" s="150">
        <v>1.8479579817104053</v>
      </c>
      <c r="S701" s="150">
        <v>1.6700131829834319</v>
      </c>
      <c r="T701" s="150">
        <v>2.799064434336163</v>
      </c>
      <c r="U701" s="150">
        <v>1.2371974074292251</v>
      </c>
      <c r="V701" s="150">
        <v>2.7527826733379732</v>
      </c>
      <c r="X701" s="150">
        <f t="shared" si="170"/>
        <v>1.69</v>
      </c>
      <c r="Y701" s="150">
        <f t="shared" si="171"/>
        <v>1.91</v>
      </c>
      <c r="Z701" s="150">
        <f t="shared" si="172"/>
        <v>1.18</v>
      </c>
      <c r="AA701" s="150">
        <f t="shared" si="173"/>
        <v>3.35</v>
      </c>
      <c r="AB701" s="150">
        <f t="shared" si="174"/>
        <v>0.55000000000000004</v>
      </c>
      <c r="AC701" s="150">
        <f t="shared" si="175"/>
        <v>1.64</v>
      </c>
      <c r="AD701" s="150">
        <f t="shared" si="176"/>
        <v>2.61</v>
      </c>
      <c r="AE701" s="150">
        <f t="shared" si="177"/>
        <v>2.31</v>
      </c>
      <c r="AF701" s="150">
        <f t="shared" si="178"/>
        <v>8.89</v>
      </c>
      <c r="AG701" s="150">
        <f t="shared" si="179"/>
        <v>3.92</v>
      </c>
      <c r="AH701" s="150">
        <f t="shared" si="180"/>
        <v>1.1599999999999999</v>
      </c>
      <c r="AI701" s="150">
        <f t="shared" si="181"/>
        <v>2.06</v>
      </c>
      <c r="AJ701" s="150">
        <f t="shared" si="182"/>
        <v>1.85</v>
      </c>
      <c r="AK701" s="150">
        <f t="shared" si="183"/>
        <v>1.67</v>
      </c>
      <c r="AL701" s="150">
        <f t="shared" si="184"/>
        <v>2.8</v>
      </c>
      <c r="AM701" s="150">
        <f t="shared" si="185"/>
        <v>1.24</v>
      </c>
      <c r="AN701" s="150">
        <f t="shared" si="186"/>
        <v>2.75</v>
      </c>
    </row>
    <row r="702" spans="1:40" x14ac:dyDescent="0.3">
      <c r="A702" s="138">
        <v>1116</v>
      </c>
      <c r="B702" s="138" t="s">
        <v>923</v>
      </c>
      <c r="C702" s="172" t="s">
        <v>4241</v>
      </c>
      <c r="D702" s="138" t="s">
        <v>4243</v>
      </c>
      <c r="E702" s="244" t="s">
        <v>275</v>
      </c>
      <c r="F702" s="244" t="s">
        <v>275</v>
      </c>
      <c r="G702" s="244" t="s">
        <v>275</v>
      </c>
      <c r="H702" s="244" t="s">
        <v>275</v>
      </c>
      <c r="I702" s="244" t="s">
        <v>275</v>
      </c>
      <c r="J702" s="244" t="s">
        <v>275</v>
      </c>
      <c r="K702" s="244" t="s">
        <v>275</v>
      </c>
      <c r="L702" s="244" t="s">
        <v>275</v>
      </c>
      <c r="M702" s="244" t="s">
        <v>275</v>
      </c>
      <c r="N702" s="244" t="s">
        <v>275</v>
      </c>
      <c r="O702" s="244" t="s">
        <v>275</v>
      </c>
      <c r="P702" s="244" t="s">
        <v>275</v>
      </c>
      <c r="Q702" s="244" t="s">
        <v>275</v>
      </c>
      <c r="R702" s="244" t="s">
        <v>275</v>
      </c>
      <c r="S702" s="244" t="s">
        <v>275</v>
      </c>
      <c r="T702" s="244" t="s">
        <v>275</v>
      </c>
      <c r="U702" s="244" t="s">
        <v>275</v>
      </c>
      <c r="V702" s="244" t="s">
        <v>275</v>
      </c>
      <c r="X702" s="244" t="str">
        <f t="shared" si="170"/>
        <v>-</v>
      </c>
      <c r="Y702" s="244" t="str">
        <f t="shared" si="171"/>
        <v>-</v>
      </c>
      <c r="Z702" s="244" t="str">
        <f t="shared" si="172"/>
        <v>-</v>
      </c>
      <c r="AA702" s="244" t="str">
        <f t="shared" si="173"/>
        <v>-</v>
      </c>
      <c r="AB702" s="244" t="str">
        <f t="shared" si="174"/>
        <v>-</v>
      </c>
      <c r="AC702" s="244" t="str">
        <f t="shared" si="175"/>
        <v>-</v>
      </c>
      <c r="AD702" s="244" t="str">
        <f t="shared" si="176"/>
        <v>-</v>
      </c>
      <c r="AE702" s="244" t="str">
        <f t="shared" si="177"/>
        <v>-</v>
      </c>
      <c r="AF702" s="244" t="str">
        <f t="shared" si="178"/>
        <v>-</v>
      </c>
      <c r="AG702" s="244" t="str">
        <f t="shared" si="179"/>
        <v>-</v>
      </c>
      <c r="AH702" s="244" t="str">
        <f t="shared" si="180"/>
        <v>-</v>
      </c>
      <c r="AI702" s="244" t="str">
        <f t="shared" si="181"/>
        <v>-</v>
      </c>
      <c r="AJ702" s="244" t="str">
        <f t="shared" si="182"/>
        <v>-</v>
      </c>
      <c r="AK702" s="244" t="str">
        <f t="shared" si="183"/>
        <v>-</v>
      </c>
      <c r="AL702" s="244" t="str">
        <f t="shared" si="184"/>
        <v>-</v>
      </c>
      <c r="AM702" s="244" t="str">
        <f t="shared" si="185"/>
        <v>-</v>
      </c>
      <c r="AN702" s="244" t="str">
        <f t="shared" si="186"/>
        <v>-</v>
      </c>
    </row>
    <row r="703" spans="1:40" ht="26" x14ac:dyDescent="0.3">
      <c r="A703" s="145">
        <v>1117</v>
      </c>
      <c r="B703" s="146" t="s">
        <v>923</v>
      </c>
      <c r="C703" s="342" t="s">
        <v>4273</v>
      </c>
      <c r="D703" s="145" t="s">
        <v>4242</v>
      </c>
      <c r="E703" s="150" t="s">
        <v>925</v>
      </c>
      <c r="F703" s="150">
        <v>1.6933723459873182</v>
      </c>
      <c r="G703" s="150">
        <v>1.907805137370403</v>
      </c>
      <c r="H703" s="150">
        <v>1.1785995932188551</v>
      </c>
      <c r="I703" s="150">
        <v>3.3467074008669973</v>
      </c>
      <c r="J703" s="150">
        <v>0.54718484905318432</v>
      </c>
      <c r="K703" s="150">
        <v>1.6377377873828174</v>
      </c>
      <c r="L703" s="150">
        <v>2.6107013383683078</v>
      </c>
      <c r="M703" s="150">
        <v>2.3072302585553857</v>
      </c>
      <c r="N703" s="150">
        <v>8.8895381887971539</v>
      </c>
      <c r="O703" s="150">
        <v>3.9172616422675781</v>
      </c>
      <c r="P703" s="150">
        <v>1.1605410506637204</v>
      </c>
      <c r="Q703" s="150">
        <v>2.0631925436828227</v>
      </c>
      <c r="R703" s="150">
        <v>1.8479579817104053</v>
      </c>
      <c r="S703" s="150">
        <v>1.6700131829834319</v>
      </c>
      <c r="T703" s="150">
        <v>2.799064434336163</v>
      </c>
      <c r="U703" s="150">
        <v>1.2371974074292251</v>
      </c>
      <c r="V703" s="150">
        <v>2.7527826733379732</v>
      </c>
      <c r="X703" s="150">
        <f t="shared" si="170"/>
        <v>1.69</v>
      </c>
      <c r="Y703" s="150">
        <f t="shared" si="171"/>
        <v>1.91</v>
      </c>
      <c r="Z703" s="150">
        <f t="shared" si="172"/>
        <v>1.18</v>
      </c>
      <c r="AA703" s="150">
        <f t="shared" si="173"/>
        <v>3.35</v>
      </c>
      <c r="AB703" s="150">
        <f t="shared" si="174"/>
        <v>0.55000000000000004</v>
      </c>
      <c r="AC703" s="150">
        <f t="shared" si="175"/>
        <v>1.64</v>
      </c>
      <c r="AD703" s="150">
        <f t="shared" si="176"/>
        <v>2.61</v>
      </c>
      <c r="AE703" s="150">
        <f t="shared" si="177"/>
        <v>2.31</v>
      </c>
      <c r="AF703" s="150">
        <f t="shared" si="178"/>
        <v>8.89</v>
      </c>
      <c r="AG703" s="150">
        <f t="shared" si="179"/>
        <v>3.92</v>
      </c>
      <c r="AH703" s="150">
        <f t="shared" si="180"/>
        <v>1.1599999999999999</v>
      </c>
      <c r="AI703" s="150">
        <f t="shared" si="181"/>
        <v>2.06</v>
      </c>
      <c r="AJ703" s="150">
        <f t="shared" si="182"/>
        <v>1.85</v>
      </c>
      <c r="AK703" s="150">
        <f t="shared" si="183"/>
        <v>1.67</v>
      </c>
      <c r="AL703" s="150">
        <f t="shared" si="184"/>
        <v>2.8</v>
      </c>
      <c r="AM703" s="150">
        <f t="shared" si="185"/>
        <v>1.24</v>
      </c>
      <c r="AN703" s="150">
        <f t="shared" si="186"/>
        <v>2.75</v>
      </c>
    </row>
    <row r="704" spans="1:40" ht="26" x14ac:dyDescent="0.3">
      <c r="A704" s="351">
        <v>1118</v>
      </c>
      <c r="B704" s="352" t="s">
        <v>923</v>
      </c>
      <c r="C704" s="352" t="s">
        <v>1283</v>
      </c>
      <c r="D704" s="351" t="s">
        <v>4245</v>
      </c>
      <c r="E704" s="355" t="s">
        <v>925</v>
      </c>
      <c r="F704" s="355">
        <v>5.4074837113163426E-5</v>
      </c>
      <c r="G704" s="355">
        <v>9.5833712528620499E-5</v>
      </c>
      <c r="H704" s="355">
        <v>5.9334959562703131E-5</v>
      </c>
      <c r="I704" s="355">
        <v>1.4403641629511939E-4</v>
      </c>
      <c r="J704" s="355">
        <v>0</v>
      </c>
      <c r="K704" s="355">
        <v>6.9480306014292999E-5</v>
      </c>
      <c r="L704" s="355">
        <v>0</v>
      </c>
      <c r="M704" s="355">
        <v>0</v>
      </c>
      <c r="N704" s="355">
        <v>2.3460142555578184E-3</v>
      </c>
      <c r="O704" s="355">
        <v>0</v>
      </c>
      <c r="P704" s="355">
        <v>0</v>
      </c>
      <c r="Q704" s="355">
        <v>1.0226333921223602E-4</v>
      </c>
      <c r="R704" s="355">
        <v>9.2623170491029413E-5</v>
      </c>
      <c r="S704" s="355">
        <v>6.6920895672375612E-5</v>
      </c>
      <c r="T704" s="355">
        <v>0</v>
      </c>
      <c r="U704" s="355">
        <v>6.2611305542487782E-5</v>
      </c>
      <c r="V704" s="355">
        <v>1.2508374601424935E-4</v>
      </c>
      <c r="X704" s="355">
        <f t="shared" si="170"/>
        <v>0.01</v>
      </c>
      <c r="Y704" s="355">
        <f t="shared" si="171"/>
        <v>0.01</v>
      </c>
      <c r="Z704" s="355">
        <f t="shared" si="172"/>
        <v>0.01</v>
      </c>
      <c r="AA704" s="355">
        <f t="shared" si="173"/>
        <v>0.01</v>
      </c>
      <c r="AB704" s="355" t="str">
        <f t="shared" si="174"/>
        <v>NC</v>
      </c>
      <c r="AC704" s="355">
        <f t="shared" si="175"/>
        <v>0.01</v>
      </c>
      <c r="AD704" s="355" t="str">
        <f t="shared" si="176"/>
        <v>NC</v>
      </c>
      <c r="AE704" s="355" t="str">
        <f t="shared" si="177"/>
        <v>NC</v>
      </c>
      <c r="AF704" s="355">
        <f t="shared" si="178"/>
        <v>0.01</v>
      </c>
      <c r="AG704" s="355" t="str">
        <f t="shared" si="179"/>
        <v>NC</v>
      </c>
      <c r="AH704" s="355" t="str">
        <f t="shared" si="180"/>
        <v>NC</v>
      </c>
      <c r="AI704" s="355">
        <f t="shared" si="181"/>
        <v>0.01</v>
      </c>
      <c r="AJ704" s="355">
        <f t="shared" si="182"/>
        <v>0.01</v>
      </c>
      <c r="AK704" s="355">
        <f t="shared" si="183"/>
        <v>0.01</v>
      </c>
      <c r="AL704" s="355" t="str">
        <f t="shared" si="184"/>
        <v>NC</v>
      </c>
      <c r="AM704" s="355">
        <f t="shared" si="185"/>
        <v>0.01</v>
      </c>
      <c r="AN704" s="355">
        <f t="shared" si="186"/>
        <v>0.01</v>
      </c>
    </row>
    <row r="705" spans="1:40" ht="26" x14ac:dyDescent="0.3">
      <c r="A705" s="351">
        <v>1120</v>
      </c>
      <c r="B705" s="352" t="s">
        <v>923</v>
      </c>
      <c r="C705" s="352" t="s">
        <v>1284</v>
      </c>
      <c r="D705" s="351" t="s">
        <v>4246</v>
      </c>
      <c r="E705" s="355" t="s">
        <v>925</v>
      </c>
      <c r="F705" s="355">
        <v>0.14410707542601553</v>
      </c>
      <c r="G705" s="355">
        <v>0.25539265168410769</v>
      </c>
      <c r="H705" s="355">
        <v>0.15812507165223758</v>
      </c>
      <c r="I705" s="355">
        <v>0.38385074861521778</v>
      </c>
      <c r="J705" s="355">
        <v>0</v>
      </c>
      <c r="K705" s="355">
        <v>0.18516197614189386</v>
      </c>
      <c r="L705" s="355">
        <v>0.52025181426621958</v>
      </c>
      <c r="M705" s="355">
        <v>4.5524135082356573E-2</v>
      </c>
      <c r="N705" s="355">
        <v>3.2305525602091509</v>
      </c>
      <c r="O705" s="355">
        <v>0.18224612850009725</v>
      </c>
      <c r="P705" s="355">
        <v>0.11942448934648273</v>
      </c>
      <c r="Q705" s="355">
        <v>0.27252732553468045</v>
      </c>
      <c r="R705" s="355">
        <v>0.24683669759771235</v>
      </c>
      <c r="S705" s="355">
        <v>0.17834125954099209</v>
      </c>
      <c r="T705" s="355">
        <v>0.13286533200084943</v>
      </c>
      <c r="U705" s="355">
        <v>0.16685639036601349</v>
      </c>
      <c r="V705" s="355">
        <v>0.33334271139313465</v>
      </c>
      <c r="X705" s="355">
        <f t="shared" si="170"/>
        <v>0.14000000000000001</v>
      </c>
      <c r="Y705" s="355">
        <f t="shared" si="171"/>
        <v>0.26</v>
      </c>
      <c r="Z705" s="355">
        <f t="shared" si="172"/>
        <v>0.16</v>
      </c>
      <c r="AA705" s="355">
        <f t="shared" si="173"/>
        <v>0.38</v>
      </c>
      <c r="AB705" s="355" t="str">
        <f t="shared" si="174"/>
        <v>NC</v>
      </c>
      <c r="AC705" s="355">
        <f t="shared" si="175"/>
        <v>0.19</v>
      </c>
      <c r="AD705" s="355">
        <f t="shared" si="176"/>
        <v>0.52</v>
      </c>
      <c r="AE705" s="355">
        <f t="shared" si="177"/>
        <v>0.05</v>
      </c>
      <c r="AF705" s="355">
        <f t="shared" si="178"/>
        <v>3.23</v>
      </c>
      <c r="AG705" s="355">
        <f t="shared" si="179"/>
        <v>0.18</v>
      </c>
      <c r="AH705" s="355">
        <f t="shared" si="180"/>
        <v>0.12</v>
      </c>
      <c r="AI705" s="355">
        <f t="shared" si="181"/>
        <v>0.27</v>
      </c>
      <c r="AJ705" s="355">
        <f t="shared" si="182"/>
        <v>0.25</v>
      </c>
      <c r="AK705" s="355">
        <f t="shared" si="183"/>
        <v>0.18</v>
      </c>
      <c r="AL705" s="355">
        <f t="shared" si="184"/>
        <v>0.13</v>
      </c>
      <c r="AM705" s="355">
        <f t="shared" si="185"/>
        <v>0.17</v>
      </c>
      <c r="AN705" s="355">
        <f t="shared" si="186"/>
        <v>0.33</v>
      </c>
    </row>
    <row r="706" spans="1:40" ht="26" x14ac:dyDescent="0.3">
      <c r="A706" s="351">
        <v>1123</v>
      </c>
      <c r="B706" s="352" t="s">
        <v>923</v>
      </c>
      <c r="C706" s="352" t="s">
        <v>1288</v>
      </c>
      <c r="D706" s="351" t="s">
        <v>4267</v>
      </c>
      <c r="E706" s="355" t="s">
        <v>925</v>
      </c>
      <c r="F706" s="355">
        <v>0.13038363472355122</v>
      </c>
      <c r="G706" s="355">
        <v>0.23107138986631878</v>
      </c>
      <c r="H706" s="355">
        <v>0.14306668511585624</v>
      </c>
      <c r="I706" s="355">
        <v>0.34729631177271914</v>
      </c>
      <c r="J706" s="355">
        <v>0</v>
      </c>
      <c r="K706" s="355">
        <v>0.16752884194343481</v>
      </c>
      <c r="L706" s="355">
        <v>0</v>
      </c>
      <c r="M706" s="355">
        <v>0</v>
      </c>
      <c r="N706" s="355">
        <v>5.6566396143324456</v>
      </c>
      <c r="O706" s="355">
        <v>0</v>
      </c>
      <c r="P706" s="355">
        <v>0</v>
      </c>
      <c r="Q706" s="355">
        <v>0.24657431399295018</v>
      </c>
      <c r="R706" s="355">
        <v>0.22333022664435911</v>
      </c>
      <c r="S706" s="355">
        <v>0.16135766804919108</v>
      </c>
      <c r="T706" s="355">
        <v>0</v>
      </c>
      <c r="U706" s="355">
        <v>0.15096651284094481</v>
      </c>
      <c r="V706" s="355">
        <v>0.30159819836434199</v>
      </c>
      <c r="X706" s="355">
        <f t="shared" si="170"/>
        <v>0.13</v>
      </c>
      <c r="Y706" s="355">
        <f t="shared" si="171"/>
        <v>0.23</v>
      </c>
      <c r="Z706" s="355">
        <f t="shared" si="172"/>
        <v>0.14000000000000001</v>
      </c>
      <c r="AA706" s="355">
        <f t="shared" si="173"/>
        <v>0.35</v>
      </c>
      <c r="AB706" s="355" t="str">
        <f t="shared" si="174"/>
        <v>NC</v>
      </c>
      <c r="AC706" s="355">
        <f t="shared" si="175"/>
        <v>0.17</v>
      </c>
      <c r="AD706" s="355" t="str">
        <f t="shared" si="176"/>
        <v>NC</v>
      </c>
      <c r="AE706" s="355" t="str">
        <f t="shared" si="177"/>
        <v>NC</v>
      </c>
      <c r="AF706" s="355">
        <f t="shared" si="178"/>
        <v>5.66</v>
      </c>
      <c r="AG706" s="355" t="str">
        <f t="shared" si="179"/>
        <v>NC</v>
      </c>
      <c r="AH706" s="355" t="str">
        <f t="shared" si="180"/>
        <v>NC</v>
      </c>
      <c r="AI706" s="355">
        <f t="shared" si="181"/>
        <v>0.25</v>
      </c>
      <c r="AJ706" s="355">
        <f t="shared" si="182"/>
        <v>0.22</v>
      </c>
      <c r="AK706" s="355">
        <f t="shared" si="183"/>
        <v>0.16</v>
      </c>
      <c r="AL706" s="355" t="str">
        <f t="shared" si="184"/>
        <v>NC</v>
      </c>
      <c r="AM706" s="355">
        <f t="shared" si="185"/>
        <v>0.15</v>
      </c>
      <c r="AN706" s="355">
        <f t="shared" si="186"/>
        <v>0.3</v>
      </c>
    </row>
    <row r="707" spans="1:40" ht="26" x14ac:dyDescent="0.3">
      <c r="A707" s="351">
        <v>1125</v>
      </c>
      <c r="B707" s="352" t="s">
        <v>923</v>
      </c>
      <c r="C707" s="352" t="s">
        <v>1285</v>
      </c>
      <c r="D707" s="351" t="s">
        <v>4248</v>
      </c>
      <c r="E707" s="355" t="s">
        <v>925</v>
      </c>
      <c r="F707" s="355">
        <v>0.16477076117416639</v>
      </c>
      <c r="G707" s="355">
        <v>0.29201370919420011</v>
      </c>
      <c r="H707" s="355">
        <v>0.18079881463027181</v>
      </c>
      <c r="I707" s="355">
        <v>0.43889156614710556</v>
      </c>
      <c r="J707" s="355">
        <v>0</v>
      </c>
      <c r="K707" s="355">
        <v>0.21171257316283631</v>
      </c>
      <c r="L707" s="355">
        <v>0.48467071097239939</v>
      </c>
      <c r="M707" s="355">
        <v>1.1261003692471721E-2</v>
      </c>
      <c r="N707" s="355">
        <v>0</v>
      </c>
      <c r="O707" s="355">
        <v>1.1691191641920604</v>
      </c>
      <c r="P707" s="355">
        <v>0</v>
      </c>
      <c r="Q707" s="355">
        <v>0.31160534440353055</v>
      </c>
      <c r="R707" s="355">
        <v>0.28223090662729666</v>
      </c>
      <c r="S707" s="355">
        <v>0.20391382585801821</v>
      </c>
      <c r="T707" s="355">
        <v>0.65136192510207602</v>
      </c>
      <c r="U707" s="355">
        <v>0.19078212756803048</v>
      </c>
      <c r="V707" s="355">
        <v>0.38114112111244519</v>
      </c>
      <c r="X707" s="355">
        <f t="shared" si="170"/>
        <v>0.16</v>
      </c>
      <c r="Y707" s="355">
        <f t="shared" si="171"/>
        <v>0.28999999999999998</v>
      </c>
      <c r="Z707" s="355">
        <f t="shared" si="172"/>
        <v>0.18</v>
      </c>
      <c r="AA707" s="355">
        <f t="shared" si="173"/>
        <v>0.44</v>
      </c>
      <c r="AB707" s="355" t="str">
        <f t="shared" si="174"/>
        <v>NC</v>
      </c>
      <c r="AC707" s="355">
        <f t="shared" si="175"/>
        <v>0.21</v>
      </c>
      <c r="AD707" s="355">
        <f t="shared" si="176"/>
        <v>0.48</v>
      </c>
      <c r="AE707" s="355">
        <f t="shared" si="177"/>
        <v>0.01</v>
      </c>
      <c r="AF707" s="355" t="str">
        <f t="shared" si="178"/>
        <v>NC</v>
      </c>
      <c r="AG707" s="355">
        <f t="shared" si="179"/>
        <v>1.17</v>
      </c>
      <c r="AH707" s="355" t="str">
        <f t="shared" si="180"/>
        <v>NC</v>
      </c>
      <c r="AI707" s="355">
        <f t="shared" si="181"/>
        <v>0.31</v>
      </c>
      <c r="AJ707" s="355">
        <f t="shared" si="182"/>
        <v>0.28000000000000003</v>
      </c>
      <c r="AK707" s="355">
        <f t="shared" si="183"/>
        <v>0.2</v>
      </c>
      <c r="AL707" s="355">
        <f t="shared" si="184"/>
        <v>0.65</v>
      </c>
      <c r="AM707" s="355">
        <f t="shared" si="185"/>
        <v>0.19</v>
      </c>
      <c r="AN707" s="355">
        <f t="shared" si="186"/>
        <v>0.38</v>
      </c>
    </row>
    <row r="708" spans="1:40" ht="26" x14ac:dyDescent="0.3">
      <c r="A708" s="165">
        <v>1132</v>
      </c>
      <c r="B708" s="166" t="s">
        <v>923</v>
      </c>
      <c r="C708" s="293" t="s">
        <v>307</v>
      </c>
      <c r="D708" s="187" t="s">
        <v>4253</v>
      </c>
      <c r="E708" s="170" t="s">
        <v>925</v>
      </c>
      <c r="F708" s="170">
        <v>0.50017221227315589</v>
      </c>
      <c r="G708" s="170">
        <v>9.6756376821224355E-4</v>
      </c>
      <c r="H708" s="170">
        <v>0</v>
      </c>
      <c r="I708" s="170">
        <v>0</v>
      </c>
      <c r="J708" s="170">
        <v>0</v>
      </c>
      <c r="K708" s="170">
        <v>0</v>
      </c>
      <c r="L708" s="170">
        <v>0</v>
      </c>
      <c r="M708" s="170">
        <v>0</v>
      </c>
      <c r="N708" s="170">
        <v>0</v>
      </c>
      <c r="O708" s="170">
        <v>0</v>
      </c>
      <c r="P708" s="170">
        <v>0</v>
      </c>
      <c r="Q708" s="170">
        <v>0</v>
      </c>
      <c r="R708" s="170">
        <v>0</v>
      </c>
      <c r="S708" s="170">
        <v>0</v>
      </c>
      <c r="T708" s="170">
        <v>0</v>
      </c>
      <c r="U708" s="170">
        <v>0</v>
      </c>
      <c r="V708" s="170">
        <v>0</v>
      </c>
      <c r="X708" s="170">
        <f t="shared" si="170"/>
        <v>0.5</v>
      </c>
      <c r="Y708" s="170">
        <f t="shared" si="171"/>
        <v>0.01</v>
      </c>
      <c r="Z708" s="170" t="str">
        <f t="shared" si="172"/>
        <v>NC</v>
      </c>
      <c r="AA708" s="170" t="str">
        <f t="shared" si="173"/>
        <v>NC</v>
      </c>
      <c r="AB708" s="170" t="str">
        <f t="shared" si="174"/>
        <v>NC</v>
      </c>
      <c r="AC708" s="170" t="str">
        <f t="shared" si="175"/>
        <v>NC</v>
      </c>
      <c r="AD708" s="170" t="str">
        <f t="shared" si="176"/>
        <v>NC</v>
      </c>
      <c r="AE708" s="170" t="str">
        <f t="shared" si="177"/>
        <v>NC</v>
      </c>
      <c r="AF708" s="170" t="str">
        <f t="shared" si="178"/>
        <v>NC</v>
      </c>
      <c r="AG708" s="170" t="str">
        <f t="shared" si="179"/>
        <v>NC</v>
      </c>
      <c r="AH708" s="170" t="str">
        <f t="shared" si="180"/>
        <v>NC</v>
      </c>
      <c r="AI708" s="170" t="str">
        <f t="shared" si="181"/>
        <v>NC</v>
      </c>
      <c r="AJ708" s="170" t="str">
        <f t="shared" si="182"/>
        <v>NC</v>
      </c>
      <c r="AK708" s="170" t="str">
        <f t="shared" si="183"/>
        <v>NC</v>
      </c>
      <c r="AL708" s="170" t="str">
        <f t="shared" si="184"/>
        <v>NC</v>
      </c>
      <c r="AM708" s="170" t="str">
        <f t="shared" si="185"/>
        <v>NC</v>
      </c>
      <c r="AN708" s="170" t="str">
        <f t="shared" si="186"/>
        <v>NC</v>
      </c>
    </row>
    <row r="709" spans="1:40" ht="26" x14ac:dyDescent="0.3">
      <c r="A709" s="351">
        <v>1133</v>
      </c>
      <c r="B709" s="352" t="s">
        <v>923</v>
      </c>
      <c r="C709" s="352" t="s">
        <v>218</v>
      </c>
      <c r="D709" s="351" t="s">
        <v>4254</v>
      </c>
      <c r="E709" s="355" t="s">
        <v>925</v>
      </c>
      <c r="F709" s="355">
        <v>0.60130941481567701</v>
      </c>
      <c r="G709" s="355">
        <v>1.0656659673260631</v>
      </c>
      <c r="H709" s="355">
        <v>0.65980170662549487</v>
      </c>
      <c r="I709" s="355">
        <v>1.6016775605502824</v>
      </c>
      <c r="J709" s="355">
        <v>0</v>
      </c>
      <c r="K709" s="355">
        <v>0.77261743874025268</v>
      </c>
      <c r="L709" s="355">
        <v>1.4307705420927221</v>
      </c>
      <c r="M709" s="355">
        <v>2.1428688050668856</v>
      </c>
      <c r="N709" s="355">
        <v>0</v>
      </c>
      <c r="O709" s="355">
        <v>2.5432765843548188</v>
      </c>
      <c r="P709" s="355">
        <v>0.78094336632493766</v>
      </c>
      <c r="Q709" s="355">
        <v>1.1371630862266204</v>
      </c>
      <c r="R709" s="355">
        <v>1.0299649045595685</v>
      </c>
      <c r="S709" s="355">
        <v>0.74415692702847724</v>
      </c>
      <c r="T709" s="355">
        <v>1.8707377711768791</v>
      </c>
      <c r="U709" s="355">
        <v>0.69623450585363011</v>
      </c>
      <c r="V709" s="355">
        <v>1.3909248392441613</v>
      </c>
      <c r="X709" s="355">
        <f t="shared" si="170"/>
        <v>0.6</v>
      </c>
      <c r="Y709" s="355">
        <f t="shared" si="171"/>
        <v>1.07</v>
      </c>
      <c r="Z709" s="355">
        <f t="shared" si="172"/>
        <v>0.66</v>
      </c>
      <c r="AA709" s="355">
        <f t="shared" si="173"/>
        <v>1.6</v>
      </c>
      <c r="AB709" s="355" t="str">
        <f t="shared" si="174"/>
        <v>NC</v>
      </c>
      <c r="AC709" s="355">
        <f t="shared" si="175"/>
        <v>0.77</v>
      </c>
      <c r="AD709" s="355">
        <f t="shared" si="176"/>
        <v>1.43</v>
      </c>
      <c r="AE709" s="355">
        <f t="shared" si="177"/>
        <v>2.14</v>
      </c>
      <c r="AF709" s="355" t="str">
        <f t="shared" si="178"/>
        <v>NC</v>
      </c>
      <c r="AG709" s="355">
        <f t="shared" si="179"/>
        <v>2.54</v>
      </c>
      <c r="AH709" s="355">
        <f t="shared" si="180"/>
        <v>0.78</v>
      </c>
      <c r="AI709" s="355">
        <f t="shared" si="181"/>
        <v>1.1399999999999999</v>
      </c>
      <c r="AJ709" s="355">
        <f t="shared" si="182"/>
        <v>1.03</v>
      </c>
      <c r="AK709" s="355">
        <f t="shared" si="183"/>
        <v>0.74</v>
      </c>
      <c r="AL709" s="355">
        <f t="shared" si="184"/>
        <v>1.87</v>
      </c>
      <c r="AM709" s="355">
        <f t="shared" si="185"/>
        <v>0.7</v>
      </c>
      <c r="AN709" s="355">
        <f t="shared" si="186"/>
        <v>1.39</v>
      </c>
    </row>
    <row r="710" spans="1:40" ht="26" x14ac:dyDescent="0.3">
      <c r="A710" s="351">
        <v>1135</v>
      </c>
      <c r="B710" s="352" t="s">
        <v>923</v>
      </c>
      <c r="C710" s="352" t="s">
        <v>1286</v>
      </c>
      <c r="D710" s="351" t="s">
        <v>1503</v>
      </c>
      <c r="E710" s="355" t="s">
        <v>925</v>
      </c>
      <c r="F710" s="355">
        <v>2.2483861808815469E-3</v>
      </c>
      <c r="G710" s="355">
        <v>3.9846850478902881E-3</v>
      </c>
      <c r="H710" s="355">
        <v>2.4670976418248269E-3</v>
      </c>
      <c r="I710" s="355">
        <v>5.9889128702121141E-3</v>
      </c>
      <c r="J710" s="355">
        <v>0</v>
      </c>
      <c r="K710" s="355">
        <v>2.8889326020351373E-3</v>
      </c>
      <c r="L710" s="355">
        <v>5.8782277126621192E-3</v>
      </c>
      <c r="M710" s="355">
        <v>1.5014671589962286E-2</v>
      </c>
      <c r="N710" s="355">
        <v>0</v>
      </c>
      <c r="O710" s="355">
        <v>1.1370758564374072E-2</v>
      </c>
      <c r="P710" s="355">
        <v>0</v>
      </c>
      <c r="Q710" s="355">
        <v>4.252023509833603E-3</v>
      </c>
      <c r="R710" s="355">
        <v>3.8511934141503153E-3</v>
      </c>
      <c r="S710" s="355">
        <v>2.7825144757645075E-3</v>
      </c>
      <c r="T710" s="355">
        <v>1.8743575252581091E-4</v>
      </c>
      <c r="U710" s="355">
        <v>2.603325348055705E-3</v>
      </c>
      <c r="V710" s="355">
        <v>5.2008768034342203E-3</v>
      </c>
      <c r="X710" s="355">
        <f t="shared" ref="X710:X761" si="187">IF(F710="-","-",IF(F710="NC","NC",IF(F710=0,"NC",IF(F710&lt;0.01,0.01,ROUND(F710,2)))))</f>
        <v>0.01</v>
      </c>
      <c r="Y710" s="355">
        <f t="shared" ref="Y710:Y761" si="188">IF(G710="-","-",IF(G710="NC","NC",IF(G710=0,"NC",IF(G710&lt;0.01,0.01,ROUND(G710,2)))))</f>
        <v>0.01</v>
      </c>
      <c r="Z710" s="355">
        <f t="shared" ref="Z710:Z761" si="189">IF(H710="-","-",IF(H710="NC","NC",IF(H710=0,"NC",IF(H710&lt;0.01,0.01,ROUND(H710,2)))))</f>
        <v>0.01</v>
      </c>
      <c r="AA710" s="355">
        <f t="shared" ref="AA710:AA761" si="190">IF(I710="-","-",IF(I710="NC","NC",IF(I710=0,"NC",IF(I710&lt;0.01,0.01,ROUND(I710,2)))))</f>
        <v>0.01</v>
      </c>
      <c r="AB710" s="355" t="str">
        <f t="shared" ref="AB710:AB761" si="191">IF(J710="-","-",IF(J710="NC","NC",IF(J710=0,"NC",IF(J710&lt;0.01,0.01,ROUND(J710,2)))))</f>
        <v>NC</v>
      </c>
      <c r="AC710" s="355">
        <f t="shared" ref="AC710:AC761" si="192">IF(K710="-","-",IF(K710="NC","NC",IF(K710=0,"NC",IF(K710&lt;0.01,0.01,ROUND(K710,2)))))</f>
        <v>0.01</v>
      </c>
      <c r="AD710" s="355">
        <f t="shared" ref="AD710:AD761" si="193">IF(L710="-","-",IF(L710="NC","NC",IF(L710=0,"NC",IF(L710&lt;0.01,0.01,ROUND(L710,2)))))</f>
        <v>0.01</v>
      </c>
      <c r="AE710" s="355">
        <f t="shared" ref="AE710:AE761" si="194">IF(M710="-","-",IF(M710="NC","NC",IF(M710=0,"NC",IF(M710&lt;0.01,0.01,ROUND(M710,2)))))</f>
        <v>0.02</v>
      </c>
      <c r="AF710" s="355" t="str">
        <f t="shared" ref="AF710:AF761" si="195">IF(N710="-","-",IF(N710="NC","NC",IF(N710=0,"NC",IF(N710&lt;0.01,0.01,ROUND(N710,2)))))</f>
        <v>NC</v>
      </c>
      <c r="AG710" s="355">
        <f t="shared" ref="AG710:AG761" si="196">IF(O710="-","-",IF(O710="NC","NC",IF(O710=0,"NC",IF(O710&lt;0.01,0.01,ROUND(O710,2)))))</f>
        <v>0.01</v>
      </c>
      <c r="AH710" s="355" t="str">
        <f t="shared" ref="AH710:AH761" si="197">IF(P710="-","-",IF(P710="NC","NC",IF(P710=0,"NC",IF(P710&lt;0.01,0.01,ROUND(P710,2)))))</f>
        <v>NC</v>
      </c>
      <c r="AI710" s="355">
        <f t="shared" ref="AI710:AI761" si="198">IF(Q710="-","-",IF(Q710="NC","NC",IF(Q710=0,"NC",IF(Q710&lt;0.01,0.01,ROUND(Q710,2)))))</f>
        <v>0.01</v>
      </c>
      <c r="AJ710" s="355">
        <f t="shared" ref="AJ710:AJ761" si="199">IF(R710="-","-",IF(R710="NC","NC",IF(R710=0,"NC",IF(R710&lt;0.01,0.01,ROUND(R710,2)))))</f>
        <v>0.01</v>
      </c>
      <c r="AK710" s="355">
        <f t="shared" ref="AK710:AK761" si="200">IF(S710="-","-",IF(S710="NC","NC",IF(S710=0,"NC",IF(S710&lt;0.01,0.01,ROUND(S710,2)))))</f>
        <v>0.01</v>
      </c>
      <c r="AL710" s="355">
        <f t="shared" ref="AL710:AL761" si="201">IF(T710="-","-",IF(T710="NC","NC",IF(T710=0,"NC",IF(T710&lt;0.01,0.01,ROUND(T710,2)))))</f>
        <v>0.01</v>
      </c>
      <c r="AM710" s="355">
        <f t="shared" ref="AM710:AM761" si="202">IF(U710="-","-",IF(U710="NC","NC",IF(U710=0,"NC",IF(U710&lt;0.01,0.01,ROUND(U710,2)))))</f>
        <v>0.01</v>
      </c>
      <c r="AN710" s="355">
        <f t="shared" ref="AN710:AN761" si="203">IF(V710="-","-",IF(V710="NC","NC",IF(V710=0,"NC",IF(V710&lt;0.01,0.01,ROUND(V710,2)))))</f>
        <v>0.01</v>
      </c>
    </row>
    <row r="711" spans="1:40" ht="26" x14ac:dyDescent="0.3">
      <c r="A711" s="351">
        <v>1137</v>
      </c>
      <c r="B711" s="352" t="s">
        <v>923</v>
      </c>
      <c r="C711" s="352" t="s">
        <v>1287</v>
      </c>
      <c r="D711" s="351" t="s">
        <v>1504</v>
      </c>
      <c r="E711" s="355" t="s">
        <v>925</v>
      </c>
      <c r="F711" s="355">
        <v>6.3625071146173424E-3</v>
      </c>
      <c r="G711" s="355">
        <v>1.1275904105037267E-2</v>
      </c>
      <c r="H711" s="355">
        <v>6.9814191316598818E-3</v>
      </c>
      <c r="I711" s="355">
        <v>1.6947489301240917E-2</v>
      </c>
      <c r="J711" s="355">
        <v>0</v>
      </c>
      <c r="K711" s="355">
        <v>8.1751321860961575E-3</v>
      </c>
      <c r="L711" s="355">
        <v>3.2433897658555818E-3</v>
      </c>
      <c r="M711" s="355">
        <v>5.3904460547311094E-2</v>
      </c>
      <c r="N711" s="355">
        <v>0</v>
      </c>
      <c r="O711" s="355">
        <v>1.1249006656227814E-2</v>
      </c>
      <c r="P711" s="355">
        <v>0</v>
      </c>
      <c r="Q711" s="355">
        <v>1.203242132640637E-2</v>
      </c>
      <c r="R711" s="355">
        <v>1.0898148060886766E-2</v>
      </c>
      <c r="S711" s="355">
        <v>7.8739890411691337E-3</v>
      </c>
      <c r="T711" s="355">
        <v>2.2453690403662373E-2</v>
      </c>
      <c r="U711" s="355">
        <v>7.3669177428291287E-3</v>
      </c>
      <c r="V711" s="355">
        <v>1.4717496462784859E-2</v>
      </c>
      <c r="X711" s="355">
        <f t="shared" si="187"/>
        <v>0.01</v>
      </c>
      <c r="Y711" s="355">
        <f t="shared" si="188"/>
        <v>0.01</v>
      </c>
      <c r="Z711" s="355">
        <f t="shared" si="189"/>
        <v>0.01</v>
      </c>
      <c r="AA711" s="355">
        <f t="shared" si="190"/>
        <v>0.02</v>
      </c>
      <c r="AB711" s="355" t="str">
        <f t="shared" si="191"/>
        <v>NC</v>
      </c>
      <c r="AC711" s="355">
        <f t="shared" si="192"/>
        <v>0.01</v>
      </c>
      <c r="AD711" s="355">
        <f t="shared" si="193"/>
        <v>0.01</v>
      </c>
      <c r="AE711" s="355">
        <f t="shared" si="194"/>
        <v>0.05</v>
      </c>
      <c r="AF711" s="355" t="str">
        <f t="shared" si="195"/>
        <v>NC</v>
      </c>
      <c r="AG711" s="355">
        <f t="shared" si="196"/>
        <v>0.01</v>
      </c>
      <c r="AH711" s="355" t="str">
        <f t="shared" si="197"/>
        <v>NC</v>
      </c>
      <c r="AI711" s="355">
        <f t="shared" si="198"/>
        <v>0.01</v>
      </c>
      <c r="AJ711" s="355">
        <f t="shared" si="199"/>
        <v>0.01</v>
      </c>
      <c r="AK711" s="355">
        <f t="shared" si="200"/>
        <v>0.01</v>
      </c>
      <c r="AL711" s="355">
        <f t="shared" si="201"/>
        <v>0.02</v>
      </c>
      <c r="AM711" s="355">
        <f t="shared" si="202"/>
        <v>0.01</v>
      </c>
      <c r="AN711" s="355">
        <f t="shared" si="203"/>
        <v>0.01</v>
      </c>
    </row>
    <row r="712" spans="1:40" ht="26" x14ac:dyDescent="0.3">
      <c r="A712" s="351">
        <v>1141</v>
      </c>
      <c r="B712" s="352" t="s">
        <v>923</v>
      </c>
      <c r="C712" s="352" t="s">
        <v>1262</v>
      </c>
      <c r="D712" s="351" t="s">
        <v>1505</v>
      </c>
      <c r="E712" s="355" t="s">
        <v>925</v>
      </c>
      <c r="F712" s="355">
        <v>1.5087842670117476E-4</v>
      </c>
      <c r="G712" s="355">
        <v>2.6739312669572725E-4</v>
      </c>
      <c r="H712" s="355">
        <v>1.6555510520473119E-4</v>
      </c>
      <c r="I712" s="355">
        <v>4.0188725548639427E-4</v>
      </c>
      <c r="J712" s="355">
        <v>0</v>
      </c>
      <c r="K712" s="355">
        <v>1.9386242877097461E-4</v>
      </c>
      <c r="L712" s="355">
        <v>0</v>
      </c>
      <c r="M712" s="355">
        <v>0</v>
      </c>
      <c r="N712" s="355">
        <v>0</v>
      </c>
      <c r="O712" s="355">
        <v>0</v>
      </c>
      <c r="P712" s="355">
        <v>0</v>
      </c>
      <c r="Q712" s="355">
        <v>2.8533293031029333E-4</v>
      </c>
      <c r="R712" s="355">
        <v>2.5843514258796173E-4</v>
      </c>
      <c r="S712" s="355">
        <v>1.8672121806583486E-4</v>
      </c>
      <c r="T712" s="355">
        <v>2.0213613900114322E-3</v>
      </c>
      <c r="U712" s="355">
        <v>1.7469669403141839E-4</v>
      </c>
      <c r="V712" s="355">
        <v>3.4900592978254517E-4</v>
      </c>
      <c r="X712" s="355">
        <f t="shared" si="187"/>
        <v>0.01</v>
      </c>
      <c r="Y712" s="355">
        <f t="shared" si="188"/>
        <v>0.01</v>
      </c>
      <c r="Z712" s="355">
        <f t="shared" si="189"/>
        <v>0.01</v>
      </c>
      <c r="AA712" s="355">
        <f t="shared" si="190"/>
        <v>0.01</v>
      </c>
      <c r="AB712" s="355" t="str">
        <f t="shared" si="191"/>
        <v>NC</v>
      </c>
      <c r="AC712" s="355">
        <f t="shared" si="192"/>
        <v>0.01</v>
      </c>
      <c r="AD712" s="355" t="str">
        <f t="shared" si="193"/>
        <v>NC</v>
      </c>
      <c r="AE712" s="355" t="str">
        <f t="shared" si="194"/>
        <v>NC</v>
      </c>
      <c r="AF712" s="355" t="str">
        <f t="shared" si="195"/>
        <v>NC</v>
      </c>
      <c r="AG712" s="355" t="str">
        <f t="shared" si="196"/>
        <v>NC</v>
      </c>
      <c r="AH712" s="355" t="str">
        <f t="shared" si="197"/>
        <v>NC</v>
      </c>
      <c r="AI712" s="355">
        <f t="shared" si="198"/>
        <v>0.01</v>
      </c>
      <c r="AJ712" s="355">
        <f t="shared" si="199"/>
        <v>0.01</v>
      </c>
      <c r="AK712" s="355">
        <f t="shared" si="200"/>
        <v>0.01</v>
      </c>
      <c r="AL712" s="355">
        <f t="shared" si="201"/>
        <v>0.01</v>
      </c>
      <c r="AM712" s="355">
        <f t="shared" si="202"/>
        <v>0.01</v>
      </c>
      <c r="AN712" s="355">
        <f t="shared" si="203"/>
        <v>0.01</v>
      </c>
    </row>
    <row r="713" spans="1:40" ht="26" x14ac:dyDescent="0.3">
      <c r="A713" s="351">
        <v>1144</v>
      </c>
      <c r="B713" s="352" t="s">
        <v>923</v>
      </c>
      <c r="C713" s="352" t="s">
        <v>1403</v>
      </c>
      <c r="D713" s="351" t="s">
        <v>1506</v>
      </c>
      <c r="E713" s="355" t="s">
        <v>925</v>
      </c>
      <c r="F713" s="355">
        <v>0.1438134010154388</v>
      </c>
      <c r="G713" s="355">
        <v>4.7070039539349566E-2</v>
      </c>
      <c r="H713" s="355">
        <v>2.7133908356742571E-2</v>
      </c>
      <c r="I713" s="355">
        <v>0.55150888793843744</v>
      </c>
      <c r="J713" s="355">
        <v>0.54718484905318432</v>
      </c>
      <c r="K713" s="355">
        <v>0.28938954987148335</v>
      </c>
      <c r="L713" s="355">
        <v>0.16588665355844925</v>
      </c>
      <c r="M713" s="355">
        <v>3.8657182576398788E-2</v>
      </c>
      <c r="N713" s="355">
        <v>0</v>
      </c>
      <c r="O713" s="355">
        <v>0</v>
      </c>
      <c r="P713" s="355">
        <v>0.26017319499230002</v>
      </c>
      <c r="Q713" s="355">
        <v>7.8650432419278687E-2</v>
      </c>
      <c r="R713" s="355">
        <v>5.0494846493352494E-2</v>
      </c>
      <c r="S713" s="355">
        <v>0.37133335687608143</v>
      </c>
      <c r="T713" s="355">
        <v>0.119436918510159</v>
      </c>
      <c r="U713" s="355">
        <v>2.2150319710147262E-2</v>
      </c>
      <c r="V713" s="355">
        <v>0.32538334028187454</v>
      </c>
      <c r="X713" s="355">
        <f t="shared" si="187"/>
        <v>0.14000000000000001</v>
      </c>
      <c r="Y713" s="355">
        <f t="shared" si="188"/>
        <v>0.05</v>
      </c>
      <c r="Z713" s="355">
        <f t="shared" si="189"/>
        <v>0.03</v>
      </c>
      <c r="AA713" s="355">
        <f t="shared" si="190"/>
        <v>0.55000000000000004</v>
      </c>
      <c r="AB713" s="355">
        <f t="shared" si="191"/>
        <v>0.55000000000000004</v>
      </c>
      <c r="AC713" s="355">
        <f t="shared" si="192"/>
        <v>0.28999999999999998</v>
      </c>
      <c r="AD713" s="355">
        <f t="shared" si="193"/>
        <v>0.17</v>
      </c>
      <c r="AE713" s="355">
        <f t="shared" si="194"/>
        <v>0.04</v>
      </c>
      <c r="AF713" s="355" t="str">
        <f t="shared" si="195"/>
        <v>NC</v>
      </c>
      <c r="AG713" s="355" t="str">
        <f t="shared" si="196"/>
        <v>NC</v>
      </c>
      <c r="AH713" s="355">
        <f t="shared" si="197"/>
        <v>0.26</v>
      </c>
      <c r="AI713" s="355">
        <f t="shared" si="198"/>
        <v>0.08</v>
      </c>
      <c r="AJ713" s="355">
        <f t="shared" si="199"/>
        <v>0.05</v>
      </c>
      <c r="AK713" s="355">
        <f t="shared" si="200"/>
        <v>0.37</v>
      </c>
      <c r="AL713" s="355">
        <f t="shared" si="201"/>
        <v>0.12</v>
      </c>
      <c r="AM713" s="355">
        <f t="shared" si="202"/>
        <v>0.02</v>
      </c>
      <c r="AN713" s="355">
        <f t="shared" si="203"/>
        <v>0.33</v>
      </c>
    </row>
    <row r="714" spans="1:40" x14ac:dyDescent="0.3">
      <c r="A714" s="138">
        <v>1147</v>
      </c>
      <c r="B714" s="138" t="s">
        <v>923</v>
      </c>
      <c r="C714" s="172" t="s">
        <v>4263</v>
      </c>
      <c r="D714" s="138" t="s">
        <v>4264</v>
      </c>
      <c r="E714" s="244" t="s">
        <v>275</v>
      </c>
      <c r="F714" s="244" t="s">
        <v>275</v>
      </c>
      <c r="G714" s="244" t="s">
        <v>275</v>
      </c>
      <c r="H714" s="244" t="s">
        <v>275</v>
      </c>
      <c r="I714" s="244" t="s">
        <v>275</v>
      </c>
      <c r="J714" s="244" t="s">
        <v>275</v>
      </c>
      <c r="K714" s="244" t="s">
        <v>275</v>
      </c>
      <c r="L714" s="244" t="s">
        <v>275</v>
      </c>
      <c r="M714" s="244" t="s">
        <v>275</v>
      </c>
      <c r="N714" s="244" t="s">
        <v>275</v>
      </c>
      <c r="O714" s="244" t="s">
        <v>275</v>
      </c>
      <c r="P714" s="244" t="s">
        <v>275</v>
      </c>
      <c r="Q714" s="244" t="s">
        <v>275</v>
      </c>
      <c r="R714" s="244" t="s">
        <v>275</v>
      </c>
      <c r="S714" s="244" t="s">
        <v>275</v>
      </c>
      <c r="T714" s="244" t="s">
        <v>275</v>
      </c>
      <c r="U714" s="244" t="s">
        <v>275</v>
      </c>
      <c r="V714" s="244" t="s">
        <v>275</v>
      </c>
      <c r="X714" s="244" t="str">
        <f t="shared" si="187"/>
        <v>-</v>
      </c>
      <c r="Y714" s="244" t="str">
        <f t="shared" si="188"/>
        <v>-</v>
      </c>
      <c r="Z714" s="244" t="str">
        <f t="shared" si="189"/>
        <v>-</v>
      </c>
      <c r="AA714" s="244" t="str">
        <f t="shared" si="190"/>
        <v>-</v>
      </c>
      <c r="AB714" s="244" t="str">
        <f t="shared" si="191"/>
        <v>-</v>
      </c>
      <c r="AC714" s="244" t="str">
        <f t="shared" si="192"/>
        <v>-</v>
      </c>
      <c r="AD714" s="244" t="str">
        <f t="shared" si="193"/>
        <v>-</v>
      </c>
      <c r="AE714" s="244" t="str">
        <f t="shared" si="194"/>
        <v>-</v>
      </c>
      <c r="AF714" s="244" t="str">
        <f t="shared" si="195"/>
        <v>-</v>
      </c>
      <c r="AG714" s="244" t="str">
        <f t="shared" si="196"/>
        <v>-</v>
      </c>
      <c r="AH714" s="244" t="str">
        <f t="shared" si="197"/>
        <v>-</v>
      </c>
      <c r="AI714" s="244" t="str">
        <f t="shared" si="198"/>
        <v>-</v>
      </c>
      <c r="AJ714" s="244" t="str">
        <f t="shared" si="199"/>
        <v>-</v>
      </c>
      <c r="AK714" s="244" t="str">
        <f t="shared" si="200"/>
        <v>-</v>
      </c>
      <c r="AL714" s="244" t="str">
        <f t="shared" si="201"/>
        <v>-</v>
      </c>
      <c r="AM714" s="244" t="str">
        <f t="shared" si="202"/>
        <v>-</v>
      </c>
      <c r="AN714" s="244" t="str">
        <f t="shared" si="203"/>
        <v>-</v>
      </c>
    </row>
    <row r="715" spans="1:40" ht="26" x14ac:dyDescent="0.3">
      <c r="A715" s="145">
        <v>1148</v>
      </c>
      <c r="B715" s="146" t="s">
        <v>923</v>
      </c>
      <c r="C715" s="342" t="s">
        <v>4272</v>
      </c>
      <c r="D715" s="145" t="s">
        <v>4265</v>
      </c>
      <c r="E715" s="150" t="s">
        <v>925</v>
      </c>
      <c r="F715" s="150" t="s">
        <v>1351</v>
      </c>
      <c r="G715" s="150" t="s">
        <v>1351</v>
      </c>
      <c r="H715" s="150" t="s">
        <v>1351</v>
      </c>
      <c r="I715" s="150" t="s">
        <v>1351</v>
      </c>
      <c r="J715" s="150" t="s">
        <v>1351</v>
      </c>
      <c r="K715" s="150" t="s">
        <v>1351</v>
      </c>
      <c r="L715" s="150" t="s">
        <v>1351</v>
      </c>
      <c r="M715" s="150" t="s">
        <v>1351</v>
      </c>
      <c r="N715" s="150" t="s">
        <v>1351</v>
      </c>
      <c r="O715" s="150" t="s">
        <v>1351</v>
      </c>
      <c r="P715" s="150" t="s">
        <v>1351</v>
      </c>
      <c r="Q715" s="150" t="s">
        <v>1351</v>
      </c>
      <c r="R715" s="150" t="s">
        <v>1351</v>
      </c>
      <c r="S715" s="150" t="s">
        <v>1351</v>
      </c>
      <c r="T715" s="150" t="s">
        <v>1351</v>
      </c>
      <c r="U715" s="150" t="s">
        <v>1351</v>
      </c>
      <c r="V715" s="150" t="s">
        <v>1351</v>
      </c>
      <c r="X715" s="150" t="str">
        <f t="shared" si="187"/>
        <v>NC</v>
      </c>
      <c r="Y715" s="150" t="str">
        <f t="shared" si="188"/>
        <v>NC</v>
      </c>
      <c r="Z715" s="150" t="str">
        <f t="shared" si="189"/>
        <v>NC</v>
      </c>
      <c r="AA715" s="150" t="str">
        <f t="shared" si="190"/>
        <v>NC</v>
      </c>
      <c r="AB715" s="150" t="str">
        <f t="shared" si="191"/>
        <v>NC</v>
      </c>
      <c r="AC715" s="150" t="str">
        <f t="shared" si="192"/>
        <v>NC</v>
      </c>
      <c r="AD715" s="150" t="str">
        <f t="shared" si="193"/>
        <v>NC</v>
      </c>
      <c r="AE715" s="150" t="str">
        <f t="shared" si="194"/>
        <v>NC</v>
      </c>
      <c r="AF715" s="150" t="str">
        <f t="shared" si="195"/>
        <v>NC</v>
      </c>
      <c r="AG715" s="150" t="str">
        <f t="shared" si="196"/>
        <v>NC</v>
      </c>
      <c r="AH715" s="150" t="str">
        <f t="shared" si="197"/>
        <v>NC</v>
      </c>
      <c r="AI715" s="150" t="str">
        <f t="shared" si="198"/>
        <v>NC</v>
      </c>
      <c r="AJ715" s="150" t="str">
        <f t="shared" si="199"/>
        <v>NC</v>
      </c>
      <c r="AK715" s="150" t="str">
        <f t="shared" si="200"/>
        <v>NC</v>
      </c>
      <c r="AL715" s="150" t="str">
        <f t="shared" si="201"/>
        <v>NC</v>
      </c>
      <c r="AM715" s="150" t="str">
        <f t="shared" si="202"/>
        <v>NC</v>
      </c>
      <c r="AN715" s="150" t="str">
        <f t="shared" si="203"/>
        <v>NC</v>
      </c>
    </row>
    <row r="716" spans="1:40" x14ac:dyDescent="0.3">
      <c r="A716" s="138">
        <v>1150</v>
      </c>
      <c r="B716" s="138" t="s">
        <v>923</v>
      </c>
      <c r="C716" s="172" t="s">
        <v>4268</v>
      </c>
      <c r="D716" s="138" t="s">
        <v>4269</v>
      </c>
      <c r="E716" s="244" t="s">
        <v>275</v>
      </c>
      <c r="F716" s="244" t="s">
        <v>275</v>
      </c>
      <c r="G716" s="244" t="s">
        <v>275</v>
      </c>
      <c r="H716" s="244" t="s">
        <v>275</v>
      </c>
      <c r="I716" s="244" t="s">
        <v>275</v>
      </c>
      <c r="J716" s="244" t="s">
        <v>275</v>
      </c>
      <c r="K716" s="244" t="s">
        <v>275</v>
      </c>
      <c r="L716" s="244" t="s">
        <v>275</v>
      </c>
      <c r="M716" s="244" t="s">
        <v>275</v>
      </c>
      <c r="N716" s="244" t="s">
        <v>275</v>
      </c>
      <c r="O716" s="244" t="s">
        <v>275</v>
      </c>
      <c r="P716" s="244" t="s">
        <v>275</v>
      </c>
      <c r="Q716" s="244" t="s">
        <v>275</v>
      </c>
      <c r="R716" s="244" t="s">
        <v>275</v>
      </c>
      <c r="S716" s="244" t="s">
        <v>275</v>
      </c>
      <c r="T716" s="244" t="s">
        <v>275</v>
      </c>
      <c r="U716" s="244" t="s">
        <v>275</v>
      </c>
      <c r="V716" s="244" t="s">
        <v>275</v>
      </c>
      <c r="X716" s="244" t="str">
        <f t="shared" si="187"/>
        <v>-</v>
      </c>
      <c r="Y716" s="244" t="str">
        <f t="shared" si="188"/>
        <v>-</v>
      </c>
      <c r="Z716" s="244" t="str">
        <f t="shared" si="189"/>
        <v>-</v>
      </c>
      <c r="AA716" s="244" t="str">
        <f t="shared" si="190"/>
        <v>-</v>
      </c>
      <c r="AB716" s="244" t="str">
        <f t="shared" si="191"/>
        <v>-</v>
      </c>
      <c r="AC716" s="244" t="str">
        <f t="shared" si="192"/>
        <v>-</v>
      </c>
      <c r="AD716" s="244" t="str">
        <f t="shared" si="193"/>
        <v>-</v>
      </c>
      <c r="AE716" s="244" t="str">
        <f t="shared" si="194"/>
        <v>-</v>
      </c>
      <c r="AF716" s="244" t="str">
        <f t="shared" si="195"/>
        <v>-</v>
      </c>
      <c r="AG716" s="244" t="str">
        <f t="shared" si="196"/>
        <v>-</v>
      </c>
      <c r="AH716" s="244" t="str">
        <f t="shared" si="197"/>
        <v>-</v>
      </c>
      <c r="AI716" s="244" t="str">
        <f t="shared" si="198"/>
        <v>-</v>
      </c>
      <c r="AJ716" s="244" t="str">
        <f t="shared" si="199"/>
        <v>-</v>
      </c>
      <c r="AK716" s="244" t="str">
        <f t="shared" si="200"/>
        <v>-</v>
      </c>
      <c r="AL716" s="244" t="str">
        <f t="shared" si="201"/>
        <v>-</v>
      </c>
      <c r="AM716" s="244" t="str">
        <f t="shared" si="202"/>
        <v>-</v>
      </c>
      <c r="AN716" s="244" t="str">
        <f t="shared" si="203"/>
        <v>-</v>
      </c>
    </row>
    <row r="717" spans="1:40" ht="26" x14ac:dyDescent="0.3">
      <c r="A717" s="482">
        <v>1151</v>
      </c>
      <c r="B717" s="483" t="s">
        <v>923</v>
      </c>
      <c r="C717" s="933" t="s">
        <v>4271</v>
      </c>
      <c r="D717" s="482" t="s">
        <v>4270</v>
      </c>
      <c r="E717" s="486" t="s">
        <v>925</v>
      </c>
      <c r="F717" s="486" t="s">
        <v>1351</v>
      </c>
      <c r="G717" s="486" t="s">
        <v>1351</v>
      </c>
      <c r="H717" s="486" t="s">
        <v>1351</v>
      </c>
      <c r="I717" s="486" t="s">
        <v>1351</v>
      </c>
      <c r="J717" s="486" t="s">
        <v>1351</v>
      </c>
      <c r="K717" s="486" t="s">
        <v>1351</v>
      </c>
      <c r="L717" s="486" t="s">
        <v>1351</v>
      </c>
      <c r="M717" s="486" t="s">
        <v>1351</v>
      </c>
      <c r="N717" s="486" t="s">
        <v>1351</v>
      </c>
      <c r="O717" s="486" t="s">
        <v>1351</v>
      </c>
      <c r="P717" s="486" t="s">
        <v>1351</v>
      </c>
      <c r="Q717" s="486" t="s">
        <v>1351</v>
      </c>
      <c r="R717" s="486" t="s">
        <v>1351</v>
      </c>
      <c r="S717" s="486" t="s">
        <v>1351</v>
      </c>
      <c r="T717" s="486" t="s">
        <v>1351</v>
      </c>
      <c r="U717" s="486" t="s">
        <v>1351</v>
      </c>
      <c r="V717" s="486" t="s">
        <v>1351</v>
      </c>
      <c r="X717" s="486" t="str">
        <f t="shared" si="187"/>
        <v>NC</v>
      </c>
      <c r="Y717" s="486" t="str">
        <f t="shared" si="188"/>
        <v>NC</v>
      </c>
      <c r="Z717" s="486" t="str">
        <f t="shared" si="189"/>
        <v>NC</v>
      </c>
      <c r="AA717" s="486" t="str">
        <f t="shared" si="190"/>
        <v>NC</v>
      </c>
      <c r="AB717" s="486" t="str">
        <f t="shared" si="191"/>
        <v>NC</v>
      </c>
      <c r="AC717" s="486" t="str">
        <f t="shared" si="192"/>
        <v>NC</v>
      </c>
      <c r="AD717" s="486" t="str">
        <f t="shared" si="193"/>
        <v>NC</v>
      </c>
      <c r="AE717" s="486" t="str">
        <f t="shared" si="194"/>
        <v>NC</v>
      </c>
      <c r="AF717" s="486" t="str">
        <f t="shared" si="195"/>
        <v>NC</v>
      </c>
      <c r="AG717" s="486" t="str">
        <f t="shared" si="196"/>
        <v>NC</v>
      </c>
      <c r="AH717" s="486" t="str">
        <f t="shared" si="197"/>
        <v>NC</v>
      </c>
      <c r="AI717" s="486" t="str">
        <f t="shared" si="198"/>
        <v>NC</v>
      </c>
      <c r="AJ717" s="486" t="str">
        <f t="shared" si="199"/>
        <v>NC</v>
      </c>
      <c r="AK717" s="486" t="str">
        <f t="shared" si="200"/>
        <v>NC</v>
      </c>
      <c r="AL717" s="486" t="str">
        <f t="shared" si="201"/>
        <v>NC</v>
      </c>
      <c r="AM717" s="486" t="str">
        <f t="shared" si="202"/>
        <v>NC</v>
      </c>
      <c r="AN717" s="486" t="str">
        <f t="shared" si="203"/>
        <v>NC</v>
      </c>
    </row>
    <row r="718" spans="1:40" x14ac:dyDescent="0.3">
      <c r="A718" s="138">
        <v>1152</v>
      </c>
      <c r="B718" s="138" t="s">
        <v>923</v>
      </c>
      <c r="C718" s="172" t="s">
        <v>310</v>
      </c>
      <c r="D718" s="138" t="s">
        <v>320</v>
      </c>
      <c r="E718" s="244" t="s">
        <v>275</v>
      </c>
      <c r="F718" s="244" t="s">
        <v>275</v>
      </c>
      <c r="G718" s="244" t="s">
        <v>275</v>
      </c>
      <c r="H718" s="244" t="s">
        <v>275</v>
      </c>
      <c r="I718" s="244" t="s">
        <v>275</v>
      </c>
      <c r="J718" s="244" t="s">
        <v>275</v>
      </c>
      <c r="K718" s="244" t="s">
        <v>275</v>
      </c>
      <c r="L718" s="244" t="s">
        <v>275</v>
      </c>
      <c r="M718" s="244" t="s">
        <v>275</v>
      </c>
      <c r="N718" s="244" t="s">
        <v>275</v>
      </c>
      <c r="O718" s="244" t="s">
        <v>275</v>
      </c>
      <c r="P718" s="244" t="s">
        <v>275</v>
      </c>
      <c r="Q718" s="244" t="s">
        <v>275</v>
      </c>
      <c r="R718" s="244" t="s">
        <v>275</v>
      </c>
      <c r="S718" s="244" t="s">
        <v>275</v>
      </c>
      <c r="T718" s="244" t="s">
        <v>275</v>
      </c>
      <c r="U718" s="244" t="s">
        <v>275</v>
      </c>
      <c r="V718" s="244" t="s">
        <v>275</v>
      </c>
      <c r="X718" s="244" t="str">
        <f t="shared" si="187"/>
        <v>-</v>
      </c>
      <c r="Y718" s="244" t="str">
        <f t="shared" si="188"/>
        <v>-</v>
      </c>
      <c r="Z718" s="244" t="str">
        <f t="shared" si="189"/>
        <v>-</v>
      </c>
      <c r="AA718" s="244" t="str">
        <f t="shared" si="190"/>
        <v>-</v>
      </c>
      <c r="AB718" s="244" t="str">
        <f t="shared" si="191"/>
        <v>-</v>
      </c>
      <c r="AC718" s="244" t="str">
        <f t="shared" si="192"/>
        <v>-</v>
      </c>
      <c r="AD718" s="244" t="str">
        <f t="shared" si="193"/>
        <v>-</v>
      </c>
      <c r="AE718" s="244" t="str">
        <f t="shared" si="194"/>
        <v>-</v>
      </c>
      <c r="AF718" s="244" t="str">
        <f t="shared" si="195"/>
        <v>-</v>
      </c>
      <c r="AG718" s="244" t="str">
        <f t="shared" si="196"/>
        <v>-</v>
      </c>
      <c r="AH718" s="244" t="str">
        <f t="shared" si="197"/>
        <v>-</v>
      </c>
      <c r="AI718" s="244" t="str">
        <f t="shared" si="198"/>
        <v>-</v>
      </c>
      <c r="AJ718" s="244" t="str">
        <f t="shared" si="199"/>
        <v>-</v>
      </c>
      <c r="AK718" s="244" t="str">
        <f t="shared" si="200"/>
        <v>-</v>
      </c>
      <c r="AL718" s="244" t="str">
        <f t="shared" si="201"/>
        <v>-</v>
      </c>
      <c r="AM718" s="244" t="str">
        <f t="shared" si="202"/>
        <v>-</v>
      </c>
      <c r="AN718" s="244" t="str">
        <f t="shared" si="203"/>
        <v>-</v>
      </c>
    </row>
    <row r="719" spans="1:40" ht="26" x14ac:dyDescent="0.3">
      <c r="A719" s="145">
        <v>1153</v>
      </c>
      <c r="B719" s="146" t="s">
        <v>923</v>
      </c>
      <c r="C719" s="146" t="s">
        <v>311</v>
      </c>
      <c r="D719" s="145" t="s">
        <v>4274</v>
      </c>
      <c r="E719" s="150" t="s">
        <v>925</v>
      </c>
      <c r="F719" s="150">
        <v>1.751745420616089</v>
      </c>
      <c r="G719" s="150">
        <v>1.0959178150181099</v>
      </c>
      <c r="H719" s="150">
        <v>1.3294793032305883</v>
      </c>
      <c r="I719" s="150">
        <v>5.9804095494581775</v>
      </c>
      <c r="J719" s="150">
        <v>2.9525113599605746</v>
      </c>
      <c r="K719" s="150">
        <v>1.5493177816716259</v>
      </c>
      <c r="L719" s="150">
        <v>1.0696305958591574</v>
      </c>
      <c r="M719" s="150">
        <v>1.2005484636155763</v>
      </c>
      <c r="N719" s="150">
        <v>1.4413846820333991</v>
      </c>
      <c r="O719" s="150">
        <v>1.7403188925524335</v>
      </c>
      <c r="P719" s="150">
        <v>6.3084147524143415</v>
      </c>
      <c r="Q719" s="150">
        <v>2.6137216890566601</v>
      </c>
      <c r="R719" s="150">
        <v>1.8467554979558329</v>
      </c>
      <c r="S719" s="150">
        <v>5.6088538132480465</v>
      </c>
      <c r="T719" s="150">
        <v>1.9892460491999409</v>
      </c>
      <c r="U719" s="150">
        <v>0.53728028851056731</v>
      </c>
      <c r="V719" s="150">
        <v>1.4586803031247917</v>
      </c>
      <c r="X719" s="150">
        <f t="shared" si="187"/>
        <v>1.75</v>
      </c>
      <c r="Y719" s="150">
        <f t="shared" si="188"/>
        <v>1.1000000000000001</v>
      </c>
      <c r="Z719" s="150">
        <f t="shared" si="189"/>
        <v>1.33</v>
      </c>
      <c r="AA719" s="150">
        <f t="shared" si="190"/>
        <v>5.98</v>
      </c>
      <c r="AB719" s="150">
        <f t="shared" si="191"/>
        <v>2.95</v>
      </c>
      <c r="AC719" s="150">
        <f t="shared" si="192"/>
        <v>1.55</v>
      </c>
      <c r="AD719" s="150">
        <f t="shared" si="193"/>
        <v>1.07</v>
      </c>
      <c r="AE719" s="150">
        <f t="shared" si="194"/>
        <v>1.2</v>
      </c>
      <c r="AF719" s="150">
        <f t="shared" si="195"/>
        <v>1.44</v>
      </c>
      <c r="AG719" s="150">
        <f t="shared" si="196"/>
        <v>1.74</v>
      </c>
      <c r="AH719" s="150">
        <f t="shared" si="197"/>
        <v>6.31</v>
      </c>
      <c r="AI719" s="150">
        <f t="shared" si="198"/>
        <v>2.61</v>
      </c>
      <c r="AJ719" s="150">
        <f t="shared" si="199"/>
        <v>1.85</v>
      </c>
      <c r="AK719" s="150">
        <f t="shared" si="200"/>
        <v>5.61</v>
      </c>
      <c r="AL719" s="150">
        <f t="shared" si="201"/>
        <v>1.99</v>
      </c>
      <c r="AM719" s="150">
        <f t="shared" si="202"/>
        <v>0.54</v>
      </c>
      <c r="AN719" s="150">
        <f t="shared" si="203"/>
        <v>1.46</v>
      </c>
    </row>
    <row r="720" spans="1:40" x14ac:dyDescent="0.3">
      <c r="A720" s="138">
        <v>1155</v>
      </c>
      <c r="B720" s="138" t="s">
        <v>923</v>
      </c>
      <c r="C720" s="172" t="s">
        <v>4275</v>
      </c>
      <c r="D720" s="138" t="s">
        <v>4277</v>
      </c>
      <c r="E720" s="244" t="s">
        <v>275</v>
      </c>
      <c r="F720" s="244" t="s">
        <v>275</v>
      </c>
      <c r="G720" s="244" t="s">
        <v>275</v>
      </c>
      <c r="H720" s="244" t="s">
        <v>275</v>
      </c>
      <c r="I720" s="244" t="s">
        <v>275</v>
      </c>
      <c r="J720" s="244" t="s">
        <v>275</v>
      </c>
      <c r="K720" s="244" t="s">
        <v>275</v>
      </c>
      <c r="L720" s="244" t="s">
        <v>275</v>
      </c>
      <c r="M720" s="244" t="s">
        <v>275</v>
      </c>
      <c r="N720" s="244" t="s">
        <v>275</v>
      </c>
      <c r="O720" s="244" t="s">
        <v>275</v>
      </c>
      <c r="P720" s="244" t="s">
        <v>275</v>
      </c>
      <c r="Q720" s="244" t="s">
        <v>275</v>
      </c>
      <c r="R720" s="244" t="s">
        <v>275</v>
      </c>
      <c r="S720" s="244" t="s">
        <v>275</v>
      </c>
      <c r="T720" s="244" t="s">
        <v>275</v>
      </c>
      <c r="U720" s="244" t="s">
        <v>275</v>
      </c>
      <c r="V720" s="244" t="s">
        <v>275</v>
      </c>
      <c r="X720" s="244" t="str">
        <f t="shared" si="187"/>
        <v>-</v>
      </c>
      <c r="Y720" s="244" t="str">
        <f t="shared" si="188"/>
        <v>-</v>
      </c>
      <c r="Z720" s="244" t="str">
        <f t="shared" si="189"/>
        <v>-</v>
      </c>
      <c r="AA720" s="244" t="str">
        <f t="shared" si="190"/>
        <v>-</v>
      </c>
      <c r="AB720" s="244" t="str">
        <f t="shared" si="191"/>
        <v>-</v>
      </c>
      <c r="AC720" s="244" t="str">
        <f t="shared" si="192"/>
        <v>-</v>
      </c>
      <c r="AD720" s="244" t="str">
        <f t="shared" si="193"/>
        <v>-</v>
      </c>
      <c r="AE720" s="244" t="str">
        <f t="shared" si="194"/>
        <v>-</v>
      </c>
      <c r="AF720" s="244" t="str">
        <f t="shared" si="195"/>
        <v>-</v>
      </c>
      <c r="AG720" s="244" t="str">
        <f t="shared" si="196"/>
        <v>-</v>
      </c>
      <c r="AH720" s="244" t="str">
        <f t="shared" si="197"/>
        <v>-</v>
      </c>
      <c r="AI720" s="244" t="str">
        <f t="shared" si="198"/>
        <v>-</v>
      </c>
      <c r="AJ720" s="244" t="str">
        <f t="shared" si="199"/>
        <v>-</v>
      </c>
      <c r="AK720" s="244" t="str">
        <f t="shared" si="200"/>
        <v>-</v>
      </c>
      <c r="AL720" s="244" t="str">
        <f t="shared" si="201"/>
        <v>-</v>
      </c>
      <c r="AM720" s="244" t="str">
        <f t="shared" si="202"/>
        <v>-</v>
      </c>
      <c r="AN720" s="244" t="str">
        <f t="shared" si="203"/>
        <v>-</v>
      </c>
    </row>
    <row r="721" spans="1:40" ht="26" x14ac:dyDescent="0.3">
      <c r="A721" s="145">
        <v>1156</v>
      </c>
      <c r="B721" s="146" t="s">
        <v>923</v>
      </c>
      <c r="C721" s="342" t="s">
        <v>4347</v>
      </c>
      <c r="D721" s="145" t="s">
        <v>4276</v>
      </c>
      <c r="E721" s="150" t="s">
        <v>925</v>
      </c>
      <c r="F721" s="150">
        <v>0.51413487992866747</v>
      </c>
      <c r="G721" s="150">
        <v>3.4053666482673002E-2</v>
      </c>
      <c r="H721" s="150">
        <v>5.2101307157351243E-3</v>
      </c>
      <c r="I721" s="150">
        <v>1.8175854761209158</v>
      </c>
      <c r="J721" s="150">
        <v>0.28057836636768974</v>
      </c>
      <c r="K721" s="150">
        <v>0.28521227588618669</v>
      </c>
      <c r="L721" s="150">
        <v>0.25052899243157833</v>
      </c>
      <c r="M721" s="150">
        <v>0.25593636272958781</v>
      </c>
      <c r="N721" s="150">
        <v>9.5257510647600893E-2</v>
      </c>
      <c r="O721" s="150">
        <v>0.15649583992735627</v>
      </c>
      <c r="P721" s="150">
        <v>0.48629967183772033</v>
      </c>
      <c r="Q721" s="150">
        <v>0.1091096968352057</v>
      </c>
      <c r="R721" s="150">
        <v>1.5871931877527001E-2</v>
      </c>
      <c r="S721" s="150">
        <v>1.5084970428869526</v>
      </c>
      <c r="T721" s="150">
        <v>0.23443366475704103</v>
      </c>
      <c r="U721" s="150">
        <v>1.9760943227984198E-3</v>
      </c>
      <c r="V721" s="150">
        <v>5.2682489884939371E-2</v>
      </c>
      <c r="X721" s="150">
        <f t="shared" si="187"/>
        <v>0.51</v>
      </c>
      <c r="Y721" s="150">
        <f t="shared" si="188"/>
        <v>0.03</v>
      </c>
      <c r="Z721" s="150">
        <f t="shared" si="189"/>
        <v>0.01</v>
      </c>
      <c r="AA721" s="150">
        <f t="shared" si="190"/>
        <v>1.82</v>
      </c>
      <c r="AB721" s="150">
        <f t="shared" si="191"/>
        <v>0.28000000000000003</v>
      </c>
      <c r="AC721" s="150">
        <f t="shared" si="192"/>
        <v>0.28999999999999998</v>
      </c>
      <c r="AD721" s="150">
        <f t="shared" si="193"/>
        <v>0.25</v>
      </c>
      <c r="AE721" s="150">
        <f t="shared" si="194"/>
        <v>0.26</v>
      </c>
      <c r="AF721" s="150">
        <f t="shared" si="195"/>
        <v>0.1</v>
      </c>
      <c r="AG721" s="150">
        <f t="shared" si="196"/>
        <v>0.16</v>
      </c>
      <c r="AH721" s="150">
        <f t="shared" si="197"/>
        <v>0.49</v>
      </c>
      <c r="AI721" s="150">
        <f t="shared" si="198"/>
        <v>0.11</v>
      </c>
      <c r="AJ721" s="150">
        <f t="shared" si="199"/>
        <v>0.02</v>
      </c>
      <c r="AK721" s="150">
        <f t="shared" si="200"/>
        <v>1.51</v>
      </c>
      <c r="AL721" s="150">
        <f t="shared" si="201"/>
        <v>0.23</v>
      </c>
      <c r="AM721" s="150">
        <f t="shared" si="202"/>
        <v>0.01</v>
      </c>
      <c r="AN721" s="150">
        <f t="shared" si="203"/>
        <v>0.05</v>
      </c>
    </row>
    <row r="722" spans="1:40" x14ac:dyDescent="0.3">
      <c r="A722" s="846">
        <v>1157</v>
      </c>
      <c r="B722" s="851" t="s">
        <v>923</v>
      </c>
      <c r="C722" s="846" t="s">
        <v>4324</v>
      </c>
      <c r="D722" s="846" t="s">
        <v>4325</v>
      </c>
      <c r="E722" s="873" t="s">
        <v>925</v>
      </c>
      <c r="F722" s="873">
        <v>0.1604361302731992</v>
      </c>
      <c r="G722" s="873">
        <v>1.0911500412867346E-2</v>
      </c>
      <c r="H722" s="873">
        <v>1.1930705451457058E-3</v>
      </c>
      <c r="I722" s="873">
        <v>0.37374401872261115</v>
      </c>
      <c r="J722" s="873">
        <v>8.4892738999311296E-2</v>
      </c>
      <c r="K722" s="873">
        <v>9.1053962219156043E-2</v>
      </c>
      <c r="L722" s="873">
        <v>0</v>
      </c>
      <c r="M722" s="873">
        <v>7.12081376082878E-2</v>
      </c>
      <c r="N722" s="873">
        <v>7.6438724564643651E-2</v>
      </c>
      <c r="O722" s="873">
        <v>4.7968213191180428E-2</v>
      </c>
      <c r="P722" s="873">
        <v>0.11875991261975968</v>
      </c>
      <c r="Q722" s="873">
        <v>1.8064780865443504E-2</v>
      </c>
      <c r="R722" s="873">
        <v>3.3074809106269907E-3</v>
      </c>
      <c r="S722" s="873">
        <v>0.497381976253092</v>
      </c>
      <c r="T722" s="873">
        <v>0</v>
      </c>
      <c r="U722" s="873">
        <v>4.7198213108807781E-4</v>
      </c>
      <c r="V722" s="873">
        <v>1.7560829961646457E-2</v>
      </c>
      <c r="X722" s="873">
        <f t="shared" si="187"/>
        <v>0.16</v>
      </c>
      <c r="Y722" s="873">
        <f t="shared" si="188"/>
        <v>0.01</v>
      </c>
      <c r="Z722" s="873">
        <f t="shared" si="189"/>
        <v>0.01</v>
      </c>
      <c r="AA722" s="873">
        <f t="shared" si="190"/>
        <v>0.37</v>
      </c>
      <c r="AB722" s="873">
        <f t="shared" si="191"/>
        <v>0.08</v>
      </c>
      <c r="AC722" s="873">
        <f t="shared" si="192"/>
        <v>0.09</v>
      </c>
      <c r="AD722" s="873" t="str">
        <f t="shared" si="193"/>
        <v>NC</v>
      </c>
      <c r="AE722" s="873">
        <f t="shared" si="194"/>
        <v>7.0000000000000007E-2</v>
      </c>
      <c r="AF722" s="873">
        <f t="shared" si="195"/>
        <v>0.08</v>
      </c>
      <c r="AG722" s="873">
        <f t="shared" si="196"/>
        <v>0.05</v>
      </c>
      <c r="AH722" s="873">
        <f t="shared" si="197"/>
        <v>0.12</v>
      </c>
      <c r="AI722" s="873">
        <f t="shared" si="198"/>
        <v>0.02</v>
      </c>
      <c r="AJ722" s="873">
        <f t="shared" si="199"/>
        <v>0.01</v>
      </c>
      <c r="AK722" s="873">
        <f t="shared" si="200"/>
        <v>0.5</v>
      </c>
      <c r="AL722" s="873" t="str">
        <f t="shared" si="201"/>
        <v>NC</v>
      </c>
      <c r="AM722" s="873">
        <f t="shared" si="202"/>
        <v>0.01</v>
      </c>
      <c r="AN722" s="873">
        <f t="shared" si="203"/>
        <v>0.02</v>
      </c>
    </row>
    <row r="723" spans="1:40" x14ac:dyDescent="0.3">
      <c r="A723" s="846">
        <v>1160</v>
      </c>
      <c r="B723" s="851" t="s">
        <v>923</v>
      </c>
      <c r="C723" s="846" t="s">
        <v>4328</v>
      </c>
      <c r="D723" s="846" t="s">
        <v>4329</v>
      </c>
      <c r="E723" s="873" t="s">
        <v>925</v>
      </c>
      <c r="F723" s="873">
        <v>0.1604361302731992</v>
      </c>
      <c r="G723" s="873">
        <v>1.0911500412867346E-2</v>
      </c>
      <c r="H723" s="873">
        <v>1.1930705451457058E-3</v>
      </c>
      <c r="I723" s="873">
        <v>0.37374401872261115</v>
      </c>
      <c r="J723" s="873">
        <v>8.4892738999311296E-2</v>
      </c>
      <c r="K723" s="873">
        <v>9.1053962219156043E-2</v>
      </c>
      <c r="L723" s="873">
        <v>0</v>
      </c>
      <c r="M723" s="873">
        <v>7.12081376082878E-2</v>
      </c>
      <c r="N723" s="873">
        <v>0</v>
      </c>
      <c r="O723" s="873">
        <v>4.7968213191180428E-2</v>
      </c>
      <c r="P723" s="873">
        <v>0.11875991261975968</v>
      </c>
      <c r="Q723" s="873">
        <v>1.8064780865443504E-2</v>
      </c>
      <c r="R723" s="873">
        <v>3.3074809106269907E-3</v>
      </c>
      <c r="S723" s="873">
        <v>0.497381976253092</v>
      </c>
      <c r="T723" s="873">
        <v>0.22376028113560381</v>
      </c>
      <c r="U723" s="873">
        <v>4.7198213108807781E-4</v>
      </c>
      <c r="V723" s="873">
        <v>1.7560829961646457E-2</v>
      </c>
      <c r="X723" s="873">
        <f t="shared" si="187"/>
        <v>0.16</v>
      </c>
      <c r="Y723" s="873">
        <f t="shared" si="188"/>
        <v>0.01</v>
      </c>
      <c r="Z723" s="873">
        <f t="shared" si="189"/>
        <v>0.01</v>
      </c>
      <c r="AA723" s="873">
        <f t="shared" si="190"/>
        <v>0.37</v>
      </c>
      <c r="AB723" s="873">
        <f t="shared" si="191"/>
        <v>0.08</v>
      </c>
      <c r="AC723" s="873">
        <f t="shared" si="192"/>
        <v>0.09</v>
      </c>
      <c r="AD723" s="873" t="str">
        <f t="shared" si="193"/>
        <v>NC</v>
      </c>
      <c r="AE723" s="873">
        <f t="shared" si="194"/>
        <v>7.0000000000000007E-2</v>
      </c>
      <c r="AF723" s="873" t="str">
        <f t="shared" si="195"/>
        <v>NC</v>
      </c>
      <c r="AG723" s="873">
        <f t="shared" si="196"/>
        <v>0.05</v>
      </c>
      <c r="AH723" s="873">
        <f t="shared" si="197"/>
        <v>0.12</v>
      </c>
      <c r="AI723" s="873">
        <f t="shared" si="198"/>
        <v>0.02</v>
      </c>
      <c r="AJ723" s="873">
        <f t="shared" si="199"/>
        <v>0.01</v>
      </c>
      <c r="AK723" s="873">
        <f t="shared" si="200"/>
        <v>0.5</v>
      </c>
      <c r="AL723" s="873">
        <f t="shared" si="201"/>
        <v>0.22</v>
      </c>
      <c r="AM723" s="873">
        <f t="shared" si="202"/>
        <v>0.01</v>
      </c>
      <c r="AN723" s="873">
        <f t="shared" si="203"/>
        <v>0.02</v>
      </c>
    </row>
    <row r="724" spans="1:40" x14ac:dyDescent="0.3">
      <c r="A724" s="846">
        <v>1162</v>
      </c>
      <c r="B724" s="851" t="s">
        <v>923</v>
      </c>
      <c r="C724" s="846" t="s">
        <v>4332</v>
      </c>
      <c r="D724" s="846" t="s">
        <v>4333</v>
      </c>
      <c r="E724" s="873" t="s">
        <v>925</v>
      </c>
      <c r="F724" s="873">
        <v>8.0218065136599598E-2</v>
      </c>
      <c r="G724" s="873">
        <v>5.4557502064336728E-3</v>
      </c>
      <c r="H724" s="873">
        <v>5.9653527257285289E-4</v>
      </c>
      <c r="I724" s="873">
        <v>0.18687200936130557</v>
      </c>
      <c r="J724" s="873">
        <v>4.2446369499655648E-2</v>
      </c>
      <c r="K724" s="873">
        <v>4.5526981109578021E-2</v>
      </c>
      <c r="L724" s="873">
        <v>0.11144256240124335</v>
      </c>
      <c r="M724" s="873">
        <v>3.56040688041439E-2</v>
      </c>
      <c r="N724" s="873">
        <v>0</v>
      </c>
      <c r="O724" s="873">
        <v>2.3984106595590214E-2</v>
      </c>
      <c r="P724" s="873">
        <v>5.9379956309879842E-2</v>
      </c>
      <c r="Q724" s="873">
        <v>9.032390432721752E-3</v>
      </c>
      <c r="R724" s="873">
        <v>1.6537404553134954E-3</v>
      </c>
      <c r="S724" s="873">
        <v>0.248690988126546</v>
      </c>
      <c r="T724" s="873">
        <v>0</v>
      </c>
      <c r="U724" s="873">
        <v>2.359910655440389E-4</v>
      </c>
      <c r="V724" s="873">
        <v>8.7804149808232285E-3</v>
      </c>
      <c r="X724" s="873">
        <f t="shared" si="187"/>
        <v>0.08</v>
      </c>
      <c r="Y724" s="873">
        <f t="shared" si="188"/>
        <v>0.01</v>
      </c>
      <c r="Z724" s="873">
        <f t="shared" si="189"/>
        <v>0.01</v>
      </c>
      <c r="AA724" s="873">
        <f t="shared" si="190"/>
        <v>0.19</v>
      </c>
      <c r="AB724" s="873">
        <f t="shared" si="191"/>
        <v>0.04</v>
      </c>
      <c r="AC724" s="873">
        <f t="shared" si="192"/>
        <v>0.05</v>
      </c>
      <c r="AD724" s="873">
        <f t="shared" si="193"/>
        <v>0.11</v>
      </c>
      <c r="AE724" s="873">
        <f t="shared" si="194"/>
        <v>0.04</v>
      </c>
      <c r="AF724" s="873" t="str">
        <f t="shared" si="195"/>
        <v>NC</v>
      </c>
      <c r="AG724" s="873">
        <f t="shared" si="196"/>
        <v>0.02</v>
      </c>
      <c r="AH724" s="873">
        <f t="shared" si="197"/>
        <v>0.06</v>
      </c>
      <c r="AI724" s="873">
        <f t="shared" si="198"/>
        <v>0.01</v>
      </c>
      <c r="AJ724" s="873">
        <f t="shared" si="199"/>
        <v>0.01</v>
      </c>
      <c r="AK724" s="873">
        <f t="shared" si="200"/>
        <v>0.25</v>
      </c>
      <c r="AL724" s="873" t="str">
        <f t="shared" si="201"/>
        <v>NC</v>
      </c>
      <c r="AM724" s="873">
        <f t="shared" si="202"/>
        <v>0.01</v>
      </c>
      <c r="AN724" s="873">
        <f t="shared" si="203"/>
        <v>0.01</v>
      </c>
    </row>
    <row r="725" spans="1:40" x14ac:dyDescent="0.3">
      <c r="A725" s="846">
        <v>1164</v>
      </c>
      <c r="B725" s="851" t="s">
        <v>923</v>
      </c>
      <c r="C725" s="846" t="s">
        <v>4336</v>
      </c>
      <c r="D725" s="846" t="s">
        <v>4337</v>
      </c>
      <c r="E725" s="873" t="s">
        <v>925</v>
      </c>
      <c r="F725" s="873">
        <v>8.0218065136599598E-2</v>
      </c>
      <c r="G725" s="873">
        <v>5.4557502064336728E-3</v>
      </c>
      <c r="H725" s="873">
        <v>5.9653527257285289E-4</v>
      </c>
      <c r="I725" s="873">
        <v>0.18687200936130557</v>
      </c>
      <c r="J725" s="873">
        <v>4.2446369499655648E-2</v>
      </c>
      <c r="K725" s="873">
        <v>4.5526981109578021E-2</v>
      </c>
      <c r="L725" s="873">
        <v>0.11144256240124335</v>
      </c>
      <c r="M725" s="873">
        <v>3.56040688041439E-2</v>
      </c>
      <c r="N725" s="873">
        <v>0</v>
      </c>
      <c r="O725" s="873">
        <v>2.3984106595590214E-2</v>
      </c>
      <c r="P725" s="873">
        <v>5.9379956309879842E-2</v>
      </c>
      <c r="Q725" s="873">
        <v>9.032390432721752E-3</v>
      </c>
      <c r="R725" s="873">
        <v>1.6537404553134954E-3</v>
      </c>
      <c r="S725" s="873">
        <v>0.248690988126546</v>
      </c>
      <c r="T725" s="873">
        <v>0</v>
      </c>
      <c r="U725" s="873">
        <v>2.359910655440389E-4</v>
      </c>
      <c r="V725" s="873">
        <v>8.7804149808232285E-3</v>
      </c>
      <c r="X725" s="873">
        <f t="shared" si="187"/>
        <v>0.08</v>
      </c>
      <c r="Y725" s="873">
        <f t="shared" si="188"/>
        <v>0.01</v>
      </c>
      <c r="Z725" s="873">
        <f t="shared" si="189"/>
        <v>0.01</v>
      </c>
      <c r="AA725" s="873">
        <f t="shared" si="190"/>
        <v>0.19</v>
      </c>
      <c r="AB725" s="873">
        <f t="shared" si="191"/>
        <v>0.04</v>
      </c>
      <c r="AC725" s="873">
        <f t="shared" si="192"/>
        <v>0.05</v>
      </c>
      <c r="AD725" s="873">
        <f t="shared" si="193"/>
        <v>0.11</v>
      </c>
      <c r="AE725" s="873">
        <f t="shared" si="194"/>
        <v>0.04</v>
      </c>
      <c r="AF725" s="873" t="str">
        <f t="shared" si="195"/>
        <v>NC</v>
      </c>
      <c r="AG725" s="873">
        <f t="shared" si="196"/>
        <v>0.02</v>
      </c>
      <c r="AH725" s="873">
        <f t="shared" si="197"/>
        <v>0.06</v>
      </c>
      <c r="AI725" s="873">
        <f t="shared" si="198"/>
        <v>0.01</v>
      </c>
      <c r="AJ725" s="873">
        <f t="shared" si="199"/>
        <v>0.01</v>
      </c>
      <c r="AK725" s="873">
        <f t="shared" si="200"/>
        <v>0.25</v>
      </c>
      <c r="AL725" s="873" t="str">
        <f t="shared" si="201"/>
        <v>NC</v>
      </c>
      <c r="AM725" s="873">
        <f t="shared" si="202"/>
        <v>0.01</v>
      </c>
      <c r="AN725" s="873">
        <f t="shared" si="203"/>
        <v>0.01</v>
      </c>
    </row>
    <row r="726" spans="1:40" x14ac:dyDescent="0.3">
      <c r="A726" s="846">
        <v>1171</v>
      </c>
      <c r="B726" s="851" t="s">
        <v>923</v>
      </c>
      <c r="C726" s="846" t="s">
        <v>1415</v>
      </c>
      <c r="D726" s="846" t="s">
        <v>4311</v>
      </c>
      <c r="E726" s="873" t="s">
        <v>925</v>
      </c>
      <c r="F726" s="873">
        <v>3.2826489109069885E-2</v>
      </c>
      <c r="G726" s="873">
        <v>1.3191652440709715E-3</v>
      </c>
      <c r="H726" s="873">
        <v>1.6309190802980069E-3</v>
      </c>
      <c r="I726" s="873">
        <v>0.69635341995308242</v>
      </c>
      <c r="J726" s="873">
        <v>2.5900149369755879E-2</v>
      </c>
      <c r="K726" s="873">
        <v>1.2050389228718558E-2</v>
      </c>
      <c r="L726" s="873">
        <v>2.7643867629091629E-2</v>
      </c>
      <c r="M726" s="873">
        <v>4.231194990472438E-2</v>
      </c>
      <c r="N726" s="873">
        <v>1.8818786082957242E-2</v>
      </c>
      <c r="O726" s="873">
        <v>1.2591200353814969E-2</v>
      </c>
      <c r="P726" s="873">
        <v>0.13001993397844125</v>
      </c>
      <c r="Q726" s="873">
        <v>5.4915354238875197E-2</v>
      </c>
      <c r="R726" s="873">
        <v>5.9494891456460279E-3</v>
      </c>
      <c r="S726" s="873">
        <v>1.635111412767672E-2</v>
      </c>
      <c r="T726" s="873">
        <v>1.0673383621437217E-2</v>
      </c>
      <c r="U726" s="873">
        <v>5.6014792953418616E-4</v>
      </c>
      <c r="V726" s="873">
        <v>0</v>
      </c>
      <c r="X726" s="873">
        <f t="shared" si="187"/>
        <v>0.03</v>
      </c>
      <c r="Y726" s="873">
        <f t="shared" si="188"/>
        <v>0.01</v>
      </c>
      <c r="Z726" s="873">
        <f t="shared" si="189"/>
        <v>0.01</v>
      </c>
      <c r="AA726" s="873">
        <f t="shared" si="190"/>
        <v>0.7</v>
      </c>
      <c r="AB726" s="873">
        <f t="shared" si="191"/>
        <v>0.03</v>
      </c>
      <c r="AC726" s="873">
        <f t="shared" si="192"/>
        <v>0.01</v>
      </c>
      <c r="AD726" s="873">
        <f t="shared" si="193"/>
        <v>0.03</v>
      </c>
      <c r="AE726" s="873">
        <f t="shared" si="194"/>
        <v>0.04</v>
      </c>
      <c r="AF726" s="873">
        <f t="shared" si="195"/>
        <v>0.02</v>
      </c>
      <c r="AG726" s="873">
        <f t="shared" si="196"/>
        <v>0.01</v>
      </c>
      <c r="AH726" s="873">
        <f t="shared" si="197"/>
        <v>0.13</v>
      </c>
      <c r="AI726" s="873">
        <f t="shared" si="198"/>
        <v>0.05</v>
      </c>
      <c r="AJ726" s="873">
        <f t="shared" si="199"/>
        <v>0.01</v>
      </c>
      <c r="AK726" s="873">
        <f t="shared" si="200"/>
        <v>0.02</v>
      </c>
      <c r="AL726" s="873">
        <f t="shared" si="201"/>
        <v>0.01</v>
      </c>
      <c r="AM726" s="873">
        <f t="shared" si="202"/>
        <v>0.01</v>
      </c>
      <c r="AN726" s="873" t="str">
        <f t="shared" si="203"/>
        <v>NC</v>
      </c>
    </row>
    <row r="727" spans="1:40" x14ac:dyDescent="0.3">
      <c r="A727" s="138">
        <v>1174</v>
      </c>
      <c r="B727" s="138" t="s">
        <v>923</v>
      </c>
      <c r="C727" s="172" t="s">
        <v>4279</v>
      </c>
      <c r="D727" s="138" t="s">
        <v>4280</v>
      </c>
      <c r="E727" s="244" t="s">
        <v>275</v>
      </c>
      <c r="F727" s="244" t="s">
        <v>275</v>
      </c>
      <c r="G727" s="244" t="s">
        <v>275</v>
      </c>
      <c r="H727" s="244" t="s">
        <v>275</v>
      </c>
      <c r="I727" s="244" t="s">
        <v>275</v>
      </c>
      <c r="J727" s="244" t="s">
        <v>275</v>
      </c>
      <c r="K727" s="244" t="s">
        <v>275</v>
      </c>
      <c r="L727" s="244" t="s">
        <v>275</v>
      </c>
      <c r="M727" s="244" t="s">
        <v>275</v>
      </c>
      <c r="N727" s="244" t="s">
        <v>275</v>
      </c>
      <c r="O727" s="244" t="s">
        <v>275</v>
      </c>
      <c r="P727" s="244" t="s">
        <v>275</v>
      </c>
      <c r="Q727" s="244" t="s">
        <v>275</v>
      </c>
      <c r="R727" s="244" t="s">
        <v>275</v>
      </c>
      <c r="S727" s="244" t="s">
        <v>275</v>
      </c>
      <c r="T727" s="244" t="s">
        <v>275</v>
      </c>
      <c r="U727" s="244" t="s">
        <v>275</v>
      </c>
      <c r="V727" s="244" t="s">
        <v>275</v>
      </c>
      <c r="X727" s="244" t="str">
        <f t="shared" si="187"/>
        <v>-</v>
      </c>
      <c r="Y727" s="244" t="str">
        <f t="shared" si="188"/>
        <v>-</v>
      </c>
      <c r="Z727" s="244" t="str">
        <f t="shared" si="189"/>
        <v>-</v>
      </c>
      <c r="AA727" s="244" t="str">
        <f t="shared" si="190"/>
        <v>-</v>
      </c>
      <c r="AB727" s="244" t="str">
        <f t="shared" si="191"/>
        <v>-</v>
      </c>
      <c r="AC727" s="244" t="str">
        <f t="shared" si="192"/>
        <v>-</v>
      </c>
      <c r="AD727" s="244" t="str">
        <f t="shared" si="193"/>
        <v>-</v>
      </c>
      <c r="AE727" s="244" t="str">
        <f t="shared" si="194"/>
        <v>-</v>
      </c>
      <c r="AF727" s="244" t="str">
        <f t="shared" si="195"/>
        <v>-</v>
      </c>
      <c r="AG727" s="244" t="str">
        <f t="shared" si="196"/>
        <v>-</v>
      </c>
      <c r="AH727" s="244" t="str">
        <f t="shared" si="197"/>
        <v>-</v>
      </c>
      <c r="AI727" s="244" t="str">
        <f t="shared" si="198"/>
        <v>-</v>
      </c>
      <c r="AJ727" s="244" t="str">
        <f t="shared" si="199"/>
        <v>-</v>
      </c>
      <c r="AK727" s="244" t="str">
        <f t="shared" si="200"/>
        <v>-</v>
      </c>
      <c r="AL727" s="244" t="str">
        <f t="shared" si="201"/>
        <v>-</v>
      </c>
      <c r="AM727" s="244" t="str">
        <f t="shared" si="202"/>
        <v>-</v>
      </c>
      <c r="AN727" s="244" t="str">
        <f t="shared" si="203"/>
        <v>-</v>
      </c>
    </row>
    <row r="728" spans="1:40" ht="26" x14ac:dyDescent="0.3">
      <c r="A728" s="145">
        <v>1175</v>
      </c>
      <c r="B728" s="146" t="s">
        <v>923</v>
      </c>
      <c r="C728" s="342" t="s">
        <v>4346</v>
      </c>
      <c r="D728" s="145" t="s">
        <v>4349</v>
      </c>
      <c r="E728" s="150" t="s">
        <v>925</v>
      </c>
      <c r="F728" s="150">
        <v>8.7531307623282859E-2</v>
      </c>
      <c r="G728" s="150">
        <v>0.13069250998110912</v>
      </c>
      <c r="H728" s="150">
        <v>5.6440189780713433E-2</v>
      </c>
      <c r="I728" s="150">
        <v>0.59409442963769588</v>
      </c>
      <c r="J728" s="150">
        <v>0.17546954884086802</v>
      </c>
      <c r="K728" s="150">
        <v>0.13722842753500597</v>
      </c>
      <c r="L728" s="150">
        <v>0.33021256710130259</v>
      </c>
      <c r="M728" s="150">
        <v>0.41421520796588934</v>
      </c>
      <c r="N728" s="150">
        <v>0.13603568468776131</v>
      </c>
      <c r="O728" s="150">
        <v>0.35178024998211732</v>
      </c>
      <c r="P728" s="150">
        <v>0.7852961966856904</v>
      </c>
      <c r="Q728" s="150">
        <v>0.9041295371247533</v>
      </c>
      <c r="R728" s="150">
        <v>5.0292037722114477E-2</v>
      </c>
      <c r="S728" s="150">
        <v>1.1210237808491077</v>
      </c>
      <c r="T728" s="150">
        <v>0.25115736780409864</v>
      </c>
      <c r="U728" s="150">
        <v>0.1470360317524857</v>
      </c>
      <c r="V728" s="150">
        <v>0.18842580922709126</v>
      </c>
      <c r="X728" s="150">
        <f t="shared" si="187"/>
        <v>0.09</v>
      </c>
      <c r="Y728" s="150">
        <f t="shared" si="188"/>
        <v>0.13</v>
      </c>
      <c r="Z728" s="150">
        <f t="shared" si="189"/>
        <v>0.06</v>
      </c>
      <c r="AA728" s="150">
        <f t="shared" si="190"/>
        <v>0.59</v>
      </c>
      <c r="AB728" s="150">
        <f t="shared" si="191"/>
        <v>0.18</v>
      </c>
      <c r="AC728" s="150">
        <f t="shared" si="192"/>
        <v>0.14000000000000001</v>
      </c>
      <c r="AD728" s="150">
        <f t="shared" si="193"/>
        <v>0.33</v>
      </c>
      <c r="AE728" s="150">
        <f t="shared" si="194"/>
        <v>0.41</v>
      </c>
      <c r="AF728" s="150">
        <f t="shared" si="195"/>
        <v>0.14000000000000001</v>
      </c>
      <c r="AG728" s="150">
        <f t="shared" si="196"/>
        <v>0.35</v>
      </c>
      <c r="AH728" s="150">
        <f t="shared" si="197"/>
        <v>0.79</v>
      </c>
      <c r="AI728" s="150">
        <f t="shared" si="198"/>
        <v>0.9</v>
      </c>
      <c r="AJ728" s="150">
        <f t="shared" si="199"/>
        <v>0.05</v>
      </c>
      <c r="AK728" s="150">
        <f t="shared" si="200"/>
        <v>1.1200000000000001</v>
      </c>
      <c r="AL728" s="150">
        <f t="shared" si="201"/>
        <v>0.25</v>
      </c>
      <c r="AM728" s="150">
        <f t="shared" si="202"/>
        <v>0.15</v>
      </c>
      <c r="AN728" s="150">
        <f t="shared" si="203"/>
        <v>0.19</v>
      </c>
    </row>
    <row r="729" spans="1:40" x14ac:dyDescent="0.3">
      <c r="A729" s="846">
        <v>1177</v>
      </c>
      <c r="B729" s="851" t="s">
        <v>923</v>
      </c>
      <c r="C729" s="846" t="s">
        <v>4314</v>
      </c>
      <c r="D729" s="846" t="s">
        <v>4315</v>
      </c>
      <c r="E729" s="873" t="s">
        <v>925</v>
      </c>
      <c r="F729" s="873">
        <v>1.0477385124600861E-2</v>
      </c>
      <c r="G729" s="873">
        <v>4.2104418353106299E-4</v>
      </c>
      <c r="H729" s="873">
        <v>5.2054812363777105E-4</v>
      </c>
      <c r="I729" s="873">
        <v>0.2222584005081891</v>
      </c>
      <c r="J729" s="873">
        <v>8.266672650552899E-3</v>
      </c>
      <c r="K729" s="873">
        <v>3.8461794811843544E-3</v>
      </c>
      <c r="L729" s="873">
        <v>1.3821933814545814E-2</v>
      </c>
      <c r="M729" s="873">
        <v>0</v>
      </c>
      <c r="N729" s="873">
        <v>6.0064805807741361E-3</v>
      </c>
      <c r="O729" s="873">
        <v>4.0187927149199784E-3</v>
      </c>
      <c r="P729" s="873">
        <v>4.1499074654039521E-2</v>
      </c>
      <c r="Q729" s="873">
        <v>1.7527592235125886E-2</v>
      </c>
      <c r="R729" s="873">
        <v>1.8989264696096585E-3</v>
      </c>
      <c r="S729" s="873">
        <v>5.2188621013581548E-3</v>
      </c>
      <c r="T729" s="873">
        <v>6.9146052694196896E-3</v>
      </c>
      <c r="U729" s="873">
        <v>1.7878505267430179E-4</v>
      </c>
      <c r="V729" s="873">
        <v>0</v>
      </c>
      <c r="X729" s="873">
        <f t="shared" si="187"/>
        <v>0.01</v>
      </c>
      <c r="Y729" s="873">
        <f t="shared" si="188"/>
        <v>0.01</v>
      </c>
      <c r="Z729" s="873">
        <f t="shared" si="189"/>
        <v>0.01</v>
      </c>
      <c r="AA729" s="873">
        <f t="shared" si="190"/>
        <v>0.22</v>
      </c>
      <c r="AB729" s="873">
        <f t="shared" si="191"/>
        <v>0.01</v>
      </c>
      <c r="AC729" s="873">
        <f t="shared" si="192"/>
        <v>0.01</v>
      </c>
      <c r="AD729" s="873">
        <f t="shared" si="193"/>
        <v>0.01</v>
      </c>
      <c r="AE729" s="873" t="str">
        <f t="shared" si="194"/>
        <v>NC</v>
      </c>
      <c r="AF729" s="873">
        <f t="shared" si="195"/>
        <v>0.01</v>
      </c>
      <c r="AG729" s="873">
        <f t="shared" si="196"/>
        <v>0.01</v>
      </c>
      <c r="AH729" s="873">
        <f t="shared" si="197"/>
        <v>0.04</v>
      </c>
      <c r="AI729" s="873">
        <f t="shared" si="198"/>
        <v>0.02</v>
      </c>
      <c r="AJ729" s="873">
        <f t="shared" si="199"/>
        <v>0.01</v>
      </c>
      <c r="AK729" s="873">
        <f t="shared" si="200"/>
        <v>0.01</v>
      </c>
      <c r="AL729" s="873">
        <f t="shared" si="201"/>
        <v>0.01</v>
      </c>
      <c r="AM729" s="873">
        <f t="shared" si="202"/>
        <v>0.01</v>
      </c>
      <c r="AN729" s="873" t="str">
        <f t="shared" si="203"/>
        <v>NC</v>
      </c>
    </row>
    <row r="730" spans="1:40" ht="26" x14ac:dyDescent="0.3">
      <c r="A730" s="165">
        <v>1180</v>
      </c>
      <c r="B730" s="166" t="s">
        <v>923</v>
      </c>
      <c r="C730" s="293" t="s">
        <v>219</v>
      </c>
      <c r="D730" s="187" t="s">
        <v>4351</v>
      </c>
      <c r="E730" s="170" t="s">
        <v>925</v>
      </c>
      <c r="F730" s="170">
        <v>7.6334746737045989E-2</v>
      </c>
      <c r="G730" s="170">
        <v>0.12667897976522211</v>
      </c>
      <c r="H730" s="170">
        <v>4.838767342795406E-2</v>
      </c>
      <c r="I730" s="170">
        <v>0.36112046522847963</v>
      </c>
      <c r="J730" s="170">
        <v>0.16661565308414444</v>
      </c>
      <c r="K730" s="170">
        <v>0.13187788637352918</v>
      </c>
      <c r="L730" s="170">
        <v>0.30760597393219574</v>
      </c>
      <c r="M730" s="170">
        <v>0.40907318051500868</v>
      </c>
      <c r="N730" s="170">
        <v>0.12479677000509505</v>
      </c>
      <c r="O730" s="170">
        <v>0.34202094935947008</v>
      </c>
      <c r="P730" s="170">
        <v>0.6968250667918956</v>
      </c>
      <c r="Q730" s="170">
        <v>0.8866019448896274</v>
      </c>
      <c r="R730" s="170">
        <v>4.7816508105912807E-2</v>
      </c>
      <c r="S730" s="170">
        <v>1.1153720738092583</v>
      </c>
      <c r="T730" s="170">
        <v>0.23810851980963255</v>
      </c>
      <c r="U730" s="170">
        <v>0.14469872891244559</v>
      </c>
      <c r="V730" s="170">
        <v>0.17963967805883138</v>
      </c>
      <c r="X730" s="170">
        <f t="shared" si="187"/>
        <v>0.08</v>
      </c>
      <c r="Y730" s="170">
        <f t="shared" si="188"/>
        <v>0.13</v>
      </c>
      <c r="Z730" s="170">
        <f t="shared" si="189"/>
        <v>0.05</v>
      </c>
      <c r="AA730" s="170">
        <f t="shared" si="190"/>
        <v>0.36</v>
      </c>
      <c r="AB730" s="170">
        <f t="shared" si="191"/>
        <v>0.17</v>
      </c>
      <c r="AC730" s="170">
        <f t="shared" si="192"/>
        <v>0.13</v>
      </c>
      <c r="AD730" s="170">
        <f t="shared" si="193"/>
        <v>0.31</v>
      </c>
      <c r="AE730" s="170">
        <f t="shared" si="194"/>
        <v>0.41</v>
      </c>
      <c r="AF730" s="170">
        <f t="shared" si="195"/>
        <v>0.12</v>
      </c>
      <c r="AG730" s="170">
        <f t="shared" si="196"/>
        <v>0.34</v>
      </c>
      <c r="AH730" s="170">
        <f t="shared" si="197"/>
        <v>0.7</v>
      </c>
      <c r="AI730" s="170">
        <f t="shared" si="198"/>
        <v>0.89</v>
      </c>
      <c r="AJ730" s="170">
        <f t="shared" si="199"/>
        <v>0.05</v>
      </c>
      <c r="AK730" s="170">
        <f t="shared" si="200"/>
        <v>1.1200000000000001</v>
      </c>
      <c r="AL730" s="170">
        <f t="shared" si="201"/>
        <v>0.24</v>
      </c>
      <c r="AM730" s="170">
        <f t="shared" si="202"/>
        <v>0.14000000000000001</v>
      </c>
      <c r="AN730" s="170">
        <f t="shared" si="203"/>
        <v>0.18</v>
      </c>
    </row>
    <row r="731" spans="1:40" x14ac:dyDescent="0.3">
      <c r="A731" s="165">
        <v>1183</v>
      </c>
      <c r="B731" s="166" t="s">
        <v>923</v>
      </c>
      <c r="C731" s="293" t="s">
        <v>1413</v>
      </c>
      <c r="D731" s="188" t="s">
        <v>1422</v>
      </c>
      <c r="E731" s="170" t="s">
        <v>925</v>
      </c>
      <c r="F731" s="170">
        <v>7.1917576163600986E-4</v>
      </c>
      <c r="G731" s="170">
        <v>3.5924860323559632E-3</v>
      </c>
      <c r="H731" s="170">
        <v>7.5319682291216036E-3</v>
      </c>
      <c r="I731" s="170">
        <v>1.0715563901027124E-2</v>
      </c>
      <c r="J731" s="170">
        <v>5.8722310617067772E-4</v>
      </c>
      <c r="K731" s="170">
        <v>1.5043616802924487E-3</v>
      </c>
      <c r="L731" s="170">
        <v>8.7846593545610457E-3</v>
      </c>
      <c r="M731" s="170">
        <v>5.1420274508806743E-3</v>
      </c>
      <c r="N731" s="170">
        <v>5.2324341018921078E-3</v>
      </c>
      <c r="O731" s="170">
        <v>5.7405079077272178E-3</v>
      </c>
      <c r="P731" s="170">
        <v>4.6972055239755256E-2</v>
      </c>
      <c r="Q731" s="170">
        <v>0</v>
      </c>
      <c r="R731" s="170">
        <v>5.7660314659201454E-4</v>
      </c>
      <c r="S731" s="170">
        <v>4.3284493849121729E-4</v>
      </c>
      <c r="T731" s="170">
        <v>6.1342427250464108E-3</v>
      </c>
      <c r="U731" s="170">
        <v>2.1585177873658067E-3</v>
      </c>
      <c r="V731" s="170">
        <v>8.786131168259893E-3</v>
      </c>
      <c r="X731" s="170">
        <f t="shared" si="187"/>
        <v>0.01</v>
      </c>
      <c r="Y731" s="170">
        <f t="shared" si="188"/>
        <v>0.01</v>
      </c>
      <c r="Z731" s="170">
        <f t="shared" si="189"/>
        <v>0.01</v>
      </c>
      <c r="AA731" s="170">
        <f t="shared" si="190"/>
        <v>0.01</v>
      </c>
      <c r="AB731" s="170">
        <f t="shared" si="191"/>
        <v>0.01</v>
      </c>
      <c r="AC731" s="170">
        <f t="shared" si="192"/>
        <v>0.01</v>
      </c>
      <c r="AD731" s="170">
        <f t="shared" si="193"/>
        <v>0.01</v>
      </c>
      <c r="AE731" s="170">
        <f t="shared" si="194"/>
        <v>0.01</v>
      </c>
      <c r="AF731" s="170">
        <f t="shared" si="195"/>
        <v>0.01</v>
      </c>
      <c r="AG731" s="170">
        <f t="shared" si="196"/>
        <v>0.01</v>
      </c>
      <c r="AH731" s="170">
        <f t="shared" si="197"/>
        <v>0.05</v>
      </c>
      <c r="AI731" s="170" t="str">
        <f t="shared" si="198"/>
        <v>NC</v>
      </c>
      <c r="AJ731" s="170">
        <f t="shared" si="199"/>
        <v>0.01</v>
      </c>
      <c r="AK731" s="170">
        <f t="shared" si="200"/>
        <v>0.01</v>
      </c>
      <c r="AL731" s="170">
        <f t="shared" si="201"/>
        <v>0.01</v>
      </c>
      <c r="AM731" s="170">
        <f t="shared" si="202"/>
        <v>0.01</v>
      </c>
      <c r="AN731" s="170">
        <f t="shared" si="203"/>
        <v>0.01</v>
      </c>
    </row>
    <row r="732" spans="1:40" x14ac:dyDescent="0.3">
      <c r="A732" s="138">
        <v>1185</v>
      </c>
      <c r="B732" s="138" t="s">
        <v>923</v>
      </c>
      <c r="C732" s="172" t="s">
        <v>4281</v>
      </c>
      <c r="D732" s="138" t="s">
        <v>4282</v>
      </c>
      <c r="E732" s="244" t="s">
        <v>275</v>
      </c>
      <c r="F732" s="244" t="s">
        <v>275</v>
      </c>
      <c r="G732" s="244" t="s">
        <v>275</v>
      </c>
      <c r="H732" s="244" t="s">
        <v>275</v>
      </c>
      <c r="I732" s="244" t="s">
        <v>275</v>
      </c>
      <c r="J732" s="244" t="s">
        <v>275</v>
      </c>
      <c r="K732" s="244" t="s">
        <v>275</v>
      </c>
      <c r="L732" s="244" t="s">
        <v>275</v>
      </c>
      <c r="M732" s="244" t="s">
        <v>275</v>
      </c>
      <c r="N732" s="244" t="s">
        <v>275</v>
      </c>
      <c r="O732" s="244" t="s">
        <v>275</v>
      </c>
      <c r="P732" s="244" t="s">
        <v>275</v>
      </c>
      <c r="Q732" s="244" t="s">
        <v>275</v>
      </c>
      <c r="R732" s="244" t="s">
        <v>275</v>
      </c>
      <c r="S732" s="244" t="s">
        <v>275</v>
      </c>
      <c r="T732" s="244" t="s">
        <v>275</v>
      </c>
      <c r="U732" s="244" t="s">
        <v>275</v>
      </c>
      <c r="V732" s="244" t="s">
        <v>275</v>
      </c>
      <c r="X732" s="244" t="str">
        <f t="shared" si="187"/>
        <v>-</v>
      </c>
      <c r="Y732" s="244" t="str">
        <f t="shared" si="188"/>
        <v>-</v>
      </c>
      <c r="Z732" s="244" t="str">
        <f t="shared" si="189"/>
        <v>-</v>
      </c>
      <c r="AA732" s="244" t="str">
        <f t="shared" si="190"/>
        <v>-</v>
      </c>
      <c r="AB732" s="244" t="str">
        <f t="shared" si="191"/>
        <v>-</v>
      </c>
      <c r="AC732" s="244" t="str">
        <f t="shared" si="192"/>
        <v>-</v>
      </c>
      <c r="AD732" s="244" t="str">
        <f t="shared" si="193"/>
        <v>-</v>
      </c>
      <c r="AE732" s="244" t="str">
        <f t="shared" si="194"/>
        <v>-</v>
      </c>
      <c r="AF732" s="244" t="str">
        <f t="shared" si="195"/>
        <v>-</v>
      </c>
      <c r="AG732" s="244" t="str">
        <f t="shared" si="196"/>
        <v>-</v>
      </c>
      <c r="AH732" s="244" t="str">
        <f t="shared" si="197"/>
        <v>-</v>
      </c>
      <c r="AI732" s="244" t="str">
        <f t="shared" si="198"/>
        <v>-</v>
      </c>
      <c r="AJ732" s="244" t="str">
        <f t="shared" si="199"/>
        <v>-</v>
      </c>
      <c r="AK732" s="244" t="str">
        <f t="shared" si="200"/>
        <v>-</v>
      </c>
      <c r="AL732" s="244" t="str">
        <f t="shared" si="201"/>
        <v>-</v>
      </c>
      <c r="AM732" s="244" t="str">
        <f t="shared" si="202"/>
        <v>-</v>
      </c>
      <c r="AN732" s="244" t="str">
        <f t="shared" si="203"/>
        <v>-</v>
      </c>
    </row>
    <row r="733" spans="1:40" ht="26" x14ac:dyDescent="0.3">
      <c r="A733" s="145">
        <v>1186</v>
      </c>
      <c r="B733" s="146" t="s">
        <v>923</v>
      </c>
      <c r="C733" s="342" t="s">
        <v>4352</v>
      </c>
      <c r="D733" s="145" t="s">
        <v>4283</v>
      </c>
      <c r="E733" s="150" t="s">
        <v>925</v>
      </c>
      <c r="F733" s="150">
        <v>4.9185836808851344E-2</v>
      </c>
      <c r="G733" s="150">
        <v>4.5173135665238029E-3</v>
      </c>
      <c r="H733" s="150">
        <v>1.2287498668409764E-2</v>
      </c>
      <c r="I733" s="150">
        <v>0.21454519135895406</v>
      </c>
      <c r="J733" s="150">
        <v>4.2819944153487263E-2</v>
      </c>
      <c r="K733" s="150">
        <v>3.6018972592205628E-2</v>
      </c>
      <c r="L733" s="150">
        <v>5.0850178769973893E-2</v>
      </c>
      <c r="M733" s="150">
        <v>5.8436797029616273E-2</v>
      </c>
      <c r="N733" s="150">
        <v>8.4790461324015604E-2</v>
      </c>
      <c r="O733" s="150">
        <v>9.8648735967248824E-2</v>
      </c>
      <c r="P733" s="150">
        <v>0.23168422274017925</v>
      </c>
      <c r="Q733" s="150">
        <v>0.40441931332012632</v>
      </c>
      <c r="R733" s="150">
        <v>1.1545160749157447E-2</v>
      </c>
      <c r="S733" s="150">
        <v>0.12855582475004648</v>
      </c>
      <c r="T733" s="150">
        <v>5.6491555201542969E-2</v>
      </c>
      <c r="U733" s="150">
        <v>1.7739590533917286E-3</v>
      </c>
      <c r="V733" s="150">
        <v>0.25770707438472423</v>
      </c>
      <c r="X733" s="150">
        <f t="shared" si="187"/>
        <v>0.05</v>
      </c>
      <c r="Y733" s="150">
        <f t="shared" si="188"/>
        <v>0.01</v>
      </c>
      <c r="Z733" s="150">
        <f t="shared" si="189"/>
        <v>0.01</v>
      </c>
      <c r="AA733" s="150">
        <f t="shared" si="190"/>
        <v>0.21</v>
      </c>
      <c r="AB733" s="150">
        <f t="shared" si="191"/>
        <v>0.04</v>
      </c>
      <c r="AC733" s="150">
        <f t="shared" si="192"/>
        <v>0.04</v>
      </c>
      <c r="AD733" s="150">
        <f t="shared" si="193"/>
        <v>0.05</v>
      </c>
      <c r="AE733" s="150">
        <f t="shared" si="194"/>
        <v>0.06</v>
      </c>
      <c r="AF733" s="150">
        <f t="shared" si="195"/>
        <v>0.08</v>
      </c>
      <c r="AG733" s="150">
        <f t="shared" si="196"/>
        <v>0.1</v>
      </c>
      <c r="AH733" s="150">
        <f t="shared" si="197"/>
        <v>0.23</v>
      </c>
      <c r="AI733" s="150">
        <f t="shared" si="198"/>
        <v>0.4</v>
      </c>
      <c r="AJ733" s="150">
        <f t="shared" si="199"/>
        <v>0.01</v>
      </c>
      <c r="AK733" s="150">
        <f t="shared" si="200"/>
        <v>0.13</v>
      </c>
      <c r="AL733" s="150">
        <f t="shared" si="201"/>
        <v>0.06</v>
      </c>
      <c r="AM733" s="150">
        <f t="shared" si="202"/>
        <v>0.01</v>
      </c>
      <c r="AN733" s="150">
        <f t="shared" si="203"/>
        <v>0.26</v>
      </c>
    </row>
    <row r="734" spans="1:40" x14ac:dyDescent="0.3">
      <c r="A734" s="165">
        <v>1187</v>
      </c>
      <c r="B734" s="166" t="s">
        <v>923</v>
      </c>
      <c r="C734" s="166" t="s">
        <v>1280</v>
      </c>
      <c r="D734" s="188" t="s">
        <v>1281</v>
      </c>
      <c r="E734" s="170" t="s">
        <v>925</v>
      </c>
      <c r="F734" s="170">
        <v>4.9185836808851344E-2</v>
      </c>
      <c r="G734" s="170">
        <v>4.5173135665238029E-3</v>
      </c>
      <c r="H734" s="170">
        <v>1.2287498668409764E-2</v>
      </c>
      <c r="I734" s="170">
        <v>0.21454519135895406</v>
      </c>
      <c r="J734" s="170">
        <v>4.2819944153487263E-2</v>
      </c>
      <c r="K734" s="170">
        <v>3.6018972592205628E-2</v>
      </c>
      <c r="L734" s="170">
        <v>5.0850178769973893E-2</v>
      </c>
      <c r="M734" s="170">
        <v>5.8436797029616273E-2</v>
      </c>
      <c r="N734" s="170">
        <v>8.4790461324015604E-2</v>
      </c>
      <c r="O734" s="170">
        <v>9.8648735967248824E-2</v>
      </c>
      <c r="P734" s="170">
        <v>0.23168422274017925</v>
      </c>
      <c r="Q734" s="170">
        <v>0.40441931332012632</v>
      </c>
      <c r="R734" s="170">
        <v>1.1545160749157447E-2</v>
      </c>
      <c r="S734" s="170">
        <v>0.12855582475004648</v>
      </c>
      <c r="T734" s="170">
        <v>5.6491555201542969E-2</v>
      </c>
      <c r="U734" s="170">
        <v>1.7739590533917286E-3</v>
      </c>
      <c r="V734" s="170">
        <v>0.25770707438472423</v>
      </c>
      <c r="X734" s="170">
        <f t="shared" si="187"/>
        <v>0.05</v>
      </c>
      <c r="Y734" s="170">
        <f t="shared" si="188"/>
        <v>0.01</v>
      </c>
      <c r="Z734" s="170">
        <f t="shared" si="189"/>
        <v>0.01</v>
      </c>
      <c r="AA734" s="170">
        <f t="shared" si="190"/>
        <v>0.21</v>
      </c>
      <c r="AB734" s="170">
        <f t="shared" si="191"/>
        <v>0.04</v>
      </c>
      <c r="AC734" s="170">
        <f t="shared" si="192"/>
        <v>0.04</v>
      </c>
      <c r="AD734" s="170">
        <f t="shared" si="193"/>
        <v>0.05</v>
      </c>
      <c r="AE734" s="170">
        <f t="shared" si="194"/>
        <v>0.06</v>
      </c>
      <c r="AF734" s="170">
        <f t="shared" si="195"/>
        <v>0.08</v>
      </c>
      <c r="AG734" s="170">
        <f t="shared" si="196"/>
        <v>0.1</v>
      </c>
      <c r="AH734" s="170">
        <f t="shared" si="197"/>
        <v>0.23</v>
      </c>
      <c r="AI734" s="170">
        <f t="shared" si="198"/>
        <v>0.4</v>
      </c>
      <c r="AJ734" s="170">
        <f t="shared" si="199"/>
        <v>0.01</v>
      </c>
      <c r="AK734" s="170">
        <f t="shared" si="200"/>
        <v>0.13</v>
      </c>
      <c r="AL734" s="170">
        <f t="shared" si="201"/>
        <v>0.06</v>
      </c>
      <c r="AM734" s="170">
        <f t="shared" si="202"/>
        <v>0.01</v>
      </c>
      <c r="AN734" s="170">
        <f t="shared" si="203"/>
        <v>0.26</v>
      </c>
    </row>
    <row r="735" spans="1:40" x14ac:dyDescent="0.3">
      <c r="A735" s="138">
        <v>1188</v>
      </c>
      <c r="B735" s="138" t="s">
        <v>923</v>
      </c>
      <c r="C735" s="172" t="s">
        <v>4284</v>
      </c>
      <c r="D735" s="138" t="s">
        <v>4285</v>
      </c>
      <c r="E735" s="244" t="s">
        <v>275</v>
      </c>
      <c r="F735" s="244" t="s">
        <v>275</v>
      </c>
      <c r="G735" s="244" t="s">
        <v>275</v>
      </c>
      <c r="H735" s="244" t="s">
        <v>275</v>
      </c>
      <c r="I735" s="244" t="s">
        <v>275</v>
      </c>
      <c r="J735" s="244" t="s">
        <v>275</v>
      </c>
      <c r="K735" s="244" t="s">
        <v>275</v>
      </c>
      <c r="L735" s="244" t="s">
        <v>275</v>
      </c>
      <c r="M735" s="244" t="s">
        <v>275</v>
      </c>
      <c r="N735" s="244" t="s">
        <v>275</v>
      </c>
      <c r="O735" s="244" t="s">
        <v>275</v>
      </c>
      <c r="P735" s="244" t="s">
        <v>275</v>
      </c>
      <c r="Q735" s="244" t="s">
        <v>275</v>
      </c>
      <c r="R735" s="244" t="s">
        <v>275</v>
      </c>
      <c r="S735" s="244" t="s">
        <v>275</v>
      </c>
      <c r="T735" s="244" t="s">
        <v>275</v>
      </c>
      <c r="U735" s="244" t="s">
        <v>275</v>
      </c>
      <c r="V735" s="244" t="s">
        <v>275</v>
      </c>
      <c r="X735" s="244" t="str">
        <f t="shared" si="187"/>
        <v>-</v>
      </c>
      <c r="Y735" s="244" t="str">
        <f t="shared" si="188"/>
        <v>-</v>
      </c>
      <c r="Z735" s="244" t="str">
        <f t="shared" si="189"/>
        <v>-</v>
      </c>
      <c r="AA735" s="244" t="str">
        <f t="shared" si="190"/>
        <v>-</v>
      </c>
      <c r="AB735" s="244" t="str">
        <f t="shared" si="191"/>
        <v>-</v>
      </c>
      <c r="AC735" s="244" t="str">
        <f t="shared" si="192"/>
        <v>-</v>
      </c>
      <c r="AD735" s="244" t="str">
        <f t="shared" si="193"/>
        <v>-</v>
      </c>
      <c r="AE735" s="244" t="str">
        <f t="shared" si="194"/>
        <v>-</v>
      </c>
      <c r="AF735" s="244" t="str">
        <f t="shared" si="195"/>
        <v>-</v>
      </c>
      <c r="AG735" s="244" t="str">
        <f t="shared" si="196"/>
        <v>-</v>
      </c>
      <c r="AH735" s="244" t="str">
        <f t="shared" si="197"/>
        <v>-</v>
      </c>
      <c r="AI735" s="244" t="str">
        <f t="shared" si="198"/>
        <v>-</v>
      </c>
      <c r="AJ735" s="244" t="str">
        <f t="shared" si="199"/>
        <v>-</v>
      </c>
      <c r="AK735" s="244" t="str">
        <f t="shared" si="200"/>
        <v>-</v>
      </c>
      <c r="AL735" s="244" t="str">
        <f t="shared" si="201"/>
        <v>-</v>
      </c>
      <c r="AM735" s="244" t="str">
        <f t="shared" si="202"/>
        <v>-</v>
      </c>
      <c r="AN735" s="244" t="str">
        <f t="shared" si="203"/>
        <v>-</v>
      </c>
    </row>
    <row r="736" spans="1:40" ht="26" x14ac:dyDescent="0.3">
      <c r="A736" s="145">
        <v>1189</v>
      </c>
      <c r="B736" s="146" t="s">
        <v>923</v>
      </c>
      <c r="C736" s="342" t="s">
        <v>4354</v>
      </c>
      <c r="D736" s="145" t="s">
        <v>4353</v>
      </c>
      <c r="E736" s="150" t="s">
        <v>925</v>
      </c>
      <c r="F736" s="150">
        <v>0.30144965336622964</v>
      </c>
      <c r="G736" s="150">
        <v>1.717884878123473E-2</v>
      </c>
      <c r="H736" s="150">
        <v>0.16411562802023288</v>
      </c>
      <c r="I736" s="150">
        <v>1.335177275432806</v>
      </c>
      <c r="J736" s="150">
        <v>0.77088613721410315</v>
      </c>
      <c r="K736" s="150">
        <v>0.10728625949272014</v>
      </c>
      <c r="L736" s="150">
        <v>0.27320453844724202</v>
      </c>
      <c r="M736" s="150">
        <v>6.6370764533407192E-2</v>
      </c>
      <c r="N736" s="150">
        <v>0.54421404717574662</v>
      </c>
      <c r="O736" s="150">
        <v>0.68736853222014838</v>
      </c>
      <c r="P736" s="150">
        <v>0.66776963053267213</v>
      </c>
      <c r="Q736" s="150">
        <v>0.58211494096448546</v>
      </c>
      <c r="R736" s="150">
        <v>0.764883116079071</v>
      </c>
      <c r="S736" s="150">
        <v>0.80329257456976</v>
      </c>
      <c r="T736" s="150">
        <v>0.22841072116392072</v>
      </c>
      <c r="U736" s="150">
        <v>2.2753572752564899E-2</v>
      </c>
      <c r="V736" s="150">
        <v>0.1172358976200851</v>
      </c>
      <c r="X736" s="150">
        <f t="shared" si="187"/>
        <v>0.3</v>
      </c>
      <c r="Y736" s="150">
        <f t="shared" si="188"/>
        <v>0.02</v>
      </c>
      <c r="Z736" s="150">
        <f t="shared" si="189"/>
        <v>0.16</v>
      </c>
      <c r="AA736" s="150">
        <f t="shared" si="190"/>
        <v>1.34</v>
      </c>
      <c r="AB736" s="150">
        <f t="shared" si="191"/>
        <v>0.77</v>
      </c>
      <c r="AC736" s="150">
        <f t="shared" si="192"/>
        <v>0.11</v>
      </c>
      <c r="AD736" s="150">
        <f t="shared" si="193"/>
        <v>0.27</v>
      </c>
      <c r="AE736" s="150">
        <f t="shared" si="194"/>
        <v>7.0000000000000007E-2</v>
      </c>
      <c r="AF736" s="150">
        <f t="shared" si="195"/>
        <v>0.54</v>
      </c>
      <c r="AG736" s="150">
        <f t="shared" si="196"/>
        <v>0.69</v>
      </c>
      <c r="AH736" s="150">
        <f t="shared" si="197"/>
        <v>0.67</v>
      </c>
      <c r="AI736" s="150">
        <f t="shared" si="198"/>
        <v>0.57999999999999996</v>
      </c>
      <c r="AJ736" s="150">
        <f t="shared" si="199"/>
        <v>0.76</v>
      </c>
      <c r="AK736" s="150">
        <f t="shared" si="200"/>
        <v>0.8</v>
      </c>
      <c r="AL736" s="150">
        <f t="shared" si="201"/>
        <v>0.23</v>
      </c>
      <c r="AM736" s="150">
        <f t="shared" si="202"/>
        <v>0.02</v>
      </c>
      <c r="AN736" s="150">
        <f t="shared" si="203"/>
        <v>0.12</v>
      </c>
    </row>
    <row r="737" spans="1:40" ht="26" x14ac:dyDescent="0.3">
      <c r="A737" s="351">
        <v>1190</v>
      </c>
      <c r="B737" s="352" t="s">
        <v>923</v>
      </c>
      <c r="C737" s="352" t="s">
        <v>1410</v>
      </c>
      <c r="D737" s="351" t="s">
        <v>4355</v>
      </c>
      <c r="E737" s="355" t="s">
        <v>925</v>
      </c>
      <c r="F737" s="885">
        <v>1.8493627316114487E-3</v>
      </c>
      <c r="G737" s="885">
        <v>6.0529530825994009E-4</v>
      </c>
      <c r="H737" s="885">
        <v>3.4892741930589026E-4</v>
      </c>
      <c r="I737" s="885">
        <v>7.0921066903655763E-3</v>
      </c>
      <c r="J737" s="885">
        <v>7.0365018836649317E-3</v>
      </c>
      <c r="K737" s="885">
        <v>3.721393449228561E-3</v>
      </c>
      <c r="L737" s="885">
        <v>0</v>
      </c>
      <c r="M737" s="885">
        <v>0</v>
      </c>
      <c r="N737" s="885">
        <v>5.344904866392209E-3</v>
      </c>
      <c r="O737" s="885">
        <v>0</v>
      </c>
      <c r="P737" s="885">
        <v>3.3456868913863225E-3</v>
      </c>
      <c r="Q737" s="885">
        <v>1.0114021190954525E-3</v>
      </c>
      <c r="R737" s="885">
        <v>6.4933647757361762E-4</v>
      </c>
      <c r="S737" s="885">
        <v>4.7751465883007415E-3</v>
      </c>
      <c r="T737" s="885">
        <v>0</v>
      </c>
      <c r="U737" s="885">
        <v>2.8484115858456923E-4</v>
      </c>
      <c r="V737" s="885">
        <v>4.1842541707218595E-3</v>
      </c>
      <c r="X737" s="885">
        <f t="shared" si="187"/>
        <v>0.01</v>
      </c>
      <c r="Y737" s="885">
        <f t="shared" si="188"/>
        <v>0.01</v>
      </c>
      <c r="Z737" s="885">
        <f t="shared" si="189"/>
        <v>0.01</v>
      </c>
      <c r="AA737" s="885">
        <f t="shared" si="190"/>
        <v>0.01</v>
      </c>
      <c r="AB737" s="885">
        <f t="shared" si="191"/>
        <v>0.01</v>
      </c>
      <c r="AC737" s="885">
        <f t="shared" si="192"/>
        <v>0.01</v>
      </c>
      <c r="AD737" s="885" t="str">
        <f t="shared" si="193"/>
        <v>NC</v>
      </c>
      <c r="AE737" s="885" t="str">
        <f t="shared" si="194"/>
        <v>NC</v>
      </c>
      <c r="AF737" s="885">
        <f t="shared" si="195"/>
        <v>0.01</v>
      </c>
      <c r="AG737" s="885" t="str">
        <f t="shared" si="196"/>
        <v>NC</v>
      </c>
      <c r="AH737" s="885">
        <f t="shared" si="197"/>
        <v>0.01</v>
      </c>
      <c r="AI737" s="885">
        <f t="shared" si="198"/>
        <v>0.01</v>
      </c>
      <c r="AJ737" s="885">
        <f t="shared" si="199"/>
        <v>0.01</v>
      </c>
      <c r="AK737" s="885">
        <f t="shared" si="200"/>
        <v>0.01</v>
      </c>
      <c r="AL737" s="885" t="str">
        <f t="shared" si="201"/>
        <v>NC</v>
      </c>
      <c r="AM737" s="885">
        <f t="shared" si="202"/>
        <v>0.01</v>
      </c>
      <c r="AN737" s="885">
        <f t="shared" si="203"/>
        <v>0.01</v>
      </c>
    </row>
    <row r="738" spans="1:40" x14ac:dyDescent="0.3">
      <c r="A738" s="165">
        <v>1192</v>
      </c>
      <c r="B738" s="166" t="s">
        <v>923</v>
      </c>
      <c r="C738" s="293" t="s">
        <v>217</v>
      </c>
      <c r="D738" s="187" t="s">
        <v>4356</v>
      </c>
      <c r="E738" s="170" t="s">
        <v>925</v>
      </c>
      <c r="F738" s="170">
        <v>0.25496466717311311</v>
      </c>
      <c r="G738" s="170">
        <v>1.9643407962576E-3</v>
      </c>
      <c r="H738" s="170">
        <v>0.15534510075071187</v>
      </c>
      <c r="I738" s="170">
        <v>1.1569123650685271</v>
      </c>
      <c r="J738" s="170">
        <v>0.59401889136829233</v>
      </c>
      <c r="K738" s="170">
        <v>1.3746511908529711E-2</v>
      </c>
      <c r="L738" s="170">
        <v>0.27320453844724202</v>
      </c>
      <c r="M738" s="170">
        <v>6.6370764533407192E-2</v>
      </c>
      <c r="N738" s="170">
        <v>0.53886914230935445</v>
      </c>
      <c r="O738" s="170">
        <v>0.68736853222014838</v>
      </c>
      <c r="P738" s="170">
        <v>0.58367352202232736</v>
      </c>
      <c r="Q738" s="170">
        <v>0.55669266293421815</v>
      </c>
      <c r="R738" s="170">
        <v>0.74856160344190692</v>
      </c>
      <c r="S738" s="170">
        <v>0.68326602735268127</v>
      </c>
      <c r="T738" s="170">
        <v>5.5006359578385532E-2</v>
      </c>
      <c r="U738" s="170">
        <v>1.5593897099050697E-2</v>
      </c>
      <c r="V738" s="170">
        <v>1.206183196504019E-2</v>
      </c>
      <c r="X738" s="170">
        <f t="shared" si="187"/>
        <v>0.25</v>
      </c>
      <c r="Y738" s="170">
        <f t="shared" si="188"/>
        <v>0.01</v>
      </c>
      <c r="Z738" s="170">
        <f t="shared" si="189"/>
        <v>0.16</v>
      </c>
      <c r="AA738" s="170">
        <f t="shared" si="190"/>
        <v>1.1599999999999999</v>
      </c>
      <c r="AB738" s="170">
        <f t="shared" si="191"/>
        <v>0.59</v>
      </c>
      <c r="AC738" s="170">
        <f t="shared" si="192"/>
        <v>0.01</v>
      </c>
      <c r="AD738" s="170">
        <f t="shared" si="193"/>
        <v>0.27</v>
      </c>
      <c r="AE738" s="170">
        <f t="shared" si="194"/>
        <v>7.0000000000000007E-2</v>
      </c>
      <c r="AF738" s="170">
        <f t="shared" si="195"/>
        <v>0.54</v>
      </c>
      <c r="AG738" s="170">
        <f t="shared" si="196"/>
        <v>0.69</v>
      </c>
      <c r="AH738" s="170">
        <f t="shared" si="197"/>
        <v>0.57999999999999996</v>
      </c>
      <c r="AI738" s="170">
        <f t="shared" si="198"/>
        <v>0.56000000000000005</v>
      </c>
      <c r="AJ738" s="170">
        <f t="shared" si="199"/>
        <v>0.75</v>
      </c>
      <c r="AK738" s="170">
        <f t="shared" si="200"/>
        <v>0.68</v>
      </c>
      <c r="AL738" s="170">
        <f t="shared" si="201"/>
        <v>0.06</v>
      </c>
      <c r="AM738" s="170">
        <f t="shared" si="202"/>
        <v>0.02</v>
      </c>
      <c r="AN738" s="170">
        <f t="shared" si="203"/>
        <v>0.01</v>
      </c>
    </row>
    <row r="739" spans="1:40" x14ac:dyDescent="0.3">
      <c r="A739" s="351">
        <v>1194</v>
      </c>
      <c r="B739" s="352" t="s">
        <v>923</v>
      </c>
      <c r="C739" s="352" t="s">
        <v>1416</v>
      </c>
      <c r="D739" s="351" t="s">
        <v>4300</v>
      </c>
      <c r="E739" s="355" t="s">
        <v>925</v>
      </c>
      <c r="F739" s="885">
        <v>4.4635623461505042E-2</v>
      </c>
      <c r="G739" s="885">
        <v>1.4609212676717191E-2</v>
      </c>
      <c r="H739" s="885">
        <v>8.4215998502151206E-3</v>
      </c>
      <c r="I739" s="885">
        <v>0.17117280367391333</v>
      </c>
      <c r="J739" s="885">
        <v>0.16983074396214598</v>
      </c>
      <c r="K739" s="885">
        <v>8.9818354134961864E-2</v>
      </c>
      <c r="L739" s="885">
        <v>0</v>
      </c>
      <c r="M739" s="885">
        <v>0</v>
      </c>
      <c r="N739" s="885">
        <v>0</v>
      </c>
      <c r="O739" s="885">
        <v>0</v>
      </c>
      <c r="P739" s="885">
        <v>8.0750421618958457E-2</v>
      </c>
      <c r="Q739" s="885">
        <v>2.4410875911171852E-2</v>
      </c>
      <c r="R739" s="885">
        <v>1.5672176159590444E-2</v>
      </c>
      <c r="S739" s="885">
        <v>0.11525140062877799</v>
      </c>
      <c r="T739" s="885">
        <v>0.17340436158553518</v>
      </c>
      <c r="U739" s="885">
        <v>6.8748344949296309E-3</v>
      </c>
      <c r="V739" s="885">
        <v>0.10098981148432305</v>
      </c>
      <c r="X739" s="885">
        <f t="shared" si="187"/>
        <v>0.04</v>
      </c>
      <c r="Y739" s="885">
        <f t="shared" si="188"/>
        <v>0.01</v>
      </c>
      <c r="Z739" s="885">
        <f t="shared" si="189"/>
        <v>0.01</v>
      </c>
      <c r="AA739" s="885">
        <f t="shared" si="190"/>
        <v>0.17</v>
      </c>
      <c r="AB739" s="885">
        <f t="shared" si="191"/>
        <v>0.17</v>
      </c>
      <c r="AC739" s="885">
        <f t="shared" si="192"/>
        <v>0.09</v>
      </c>
      <c r="AD739" s="885" t="str">
        <f t="shared" si="193"/>
        <v>NC</v>
      </c>
      <c r="AE739" s="885" t="str">
        <f t="shared" si="194"/>
        <v>NC</v>
      </c>
      <c r="AF739" s="885" t="str">
        <f t="shared" si="195"/>
        <v>NC</v>
      </c>
      <c r="AG739" s="885" t="str">
        <f t="shared" si="196"/>
        <v>NC</v>
      </c>
      <c r="AH739" s="885">
        <f t="shared" si="197"/>
        <v>0.08</v>
      </c>
      <c r="AI739" s="885">
        <f t="shared" si="198"/>
        <v>0.02</v>
      </c>
      <c r="AJ739" s="885">
        <f t="shared" si="199"/>
        <v>0.02</v>
      </c>
      <c r="AK739" s="885">
        <f t="shared" si="200"/>
        <v>0.12</v>
      </c>
      <c r="AL739" s="885">
        <f t="shared" si="201"/>
        <v>0.17</v>
      </c>
      <c r="AM739" s="885">
        <f t="shared" si="202"/>
        <v>0.01</v>
      </c>
      <c r="AN739" s="885">
        <f t="shared" si="203"/>
        <v>0.1</v>
      </c>
    </row>
    <row r="740" spans="1:40" x14ac:dyDescent="0.3">
      <c r="A740" s="138">
        <v>1196</v>
      </c>
      <c r="B740" s="138" t="s">
        <v>923</v>
      </c>
      <c r="C740" s="172" t="s">
        <v>4286</v>
      </c>
      <c r="D740" s="138" t="s">
        <v>4287</v>
      </c>
      <c r="E740" s="244" t="s">
        <v>275</v>
      </c>
      <c r="F740" s="244" t="s">
        <v>275</v>
      </c>
      <c r="G740" s="244" t="s">
        <v>275</v>
      </c>
      <c r="H740" s="244" t="s">
        <v>275</v>
      </c>
      <c r="I740" s="244" t="s">
        <v>275</v>
      </c>
      <c r="J740" s="244" t="s">
        <v>275</v>
      </c>
      <c r="K740" s="244" t="s">
        <v>275</v>
      </c>
      <c r="L740" s="244" t="s">
        <v>275</v>
      </c>
      <c r="M740" s="244" t="s">
        <v>275</v>
      </c>
      <c r="N740" s="244" t="s">
        <v>275</v>
      </c>
      <c r="O740" s="244" t="s">
        <v>275</v>
      </c>
      <c r="P740" s="244" t="s">
        <v>275</v>
      </c>
      <c r="Q740" s="244" t="s">
        <v>275</v>
      </c>
      <c r="R740" s="244" t="s">
        <v>275</v>
      </c>
      <c r="S740" s="244" t="s">
        <v>275</v>
      </c>
      <c r="T740" s="244" t="s">
        <v>275</v>
      </c>
      <c r="U740" s="244" t="s">
        <v>275</v>
      </c>
      <c r="V740" s="244" t="s">
        <v>275</v>
      </c>
      <c r="X740" s="244" t="str">
        <f t="shared" si="187"/>
        <v>-</v>
      </c>
      <c r="Y740" s="244" t="str">
        <f t="shared" si="188"/>
        <v>-</v>
      </c>
      <c r="Z740" s="244" t="str">
        <f t="shared" si="189"/>
        <v>-</v>
      </c>
      <c r="AA740" s="244" t="str">
        <f t="shared" si="190"/>
        <v>-</v>
      </c>
      <c r="AB740" s="244" t="str">
        <f t="shared" si="191"/>
        <v>-</v>
      </c>
      <c r="AC740" s="244" t="str">
        <f t="shared" si="192"/>
        <v>-</v>
      </c>
      <c r="AD740" s="244" t="str">
        <f t="shared" si="193"/>
        <v>-</v>
      </c>
      <c r="AE740" s="244" t="str">
        <f t="shared" si="194"/>
        <v>-</v>
      </c>
      <c r="AF740" s="244" t="str">
        <f t="shared" si="195"/>
        <v>-</v>
      </c>
      <c r="AG740" s="244" t="str">
        <f t="shared" si="196"/>
        <v>-</v>
      </c>
      <c r="AH740" s="244" t="str">
        <f t="shared" si="197"/>
        <v>-</v>
      </c>
      <c r="AI740" s="244" t="str">
        <f t="shared" si="198"/>
        <v>-</v>
      </c>
      <c r="AJ740" s="244" t="str">
        <f t="shared" si="199"/>
        <v>-</v>
      </c>
      <c r="AK740" s="244" t="str">
        <f t="shared" si="200"/>
        <v>-</v>
      </c>
      <c r="AL740" s="244" t="str">
        <f t="shared" si="201"/>
        <v>-</v>
      </c>
      <c r="AM740" s="244" t="str">
        <f t="shared" si="202"/>
        <v>-</v>
      </c>
      <c r="AN740" s="244" t="str">
        <f t="shared" si="203"/>
        <v>-</v>
      </c>
    </row>
    <row r="741" spans="1:40" ht="26" x14ac:dyDescent="0.3">
      <c r="A741" s="145">
        <v>1197</v>
      </c>
      <c r="B741" s="146" t="s">
        <v>923</v>
      </c>
      <c r="C741" s="342" t="s">
        <v>4358</v>
      </c>
      <c r="D741" s="145" t="s">
        <v>4288</v>
      </c>
      <c r="E741" s="150" t="s">
        <v>925</v>
      </c>
      <c r="F741" s="150">
        <v>0.19350250902410968</v>
      </c>
      <c r="G741" s="150">
        <v>0.32334628602633642</v>
      </c>
      <c r="H741" s="150">
        <v>0.21233560917929198</v>
      </c>
      <c r="I741" s="150">
        <v>0.79996490263285835</v>
      </c>
      <c r="J741" s="150">
        <v>2.2590345138008398E-2</v>
      </c>
      <c r="K741" s="150">
        <v>0.24095007101073362</v>
      </c>
      <c r="L741" s="150">
        <v>5.2368597676720974E-2</v>
      </c>
      <c r="M741" s="150">
        <v>0.15781922110854948</v>
      </c>
      <c r="N741" s="150">
        <v>1.2645991276036817E-2</v>
      </c>
      <c r="O741" s="150">
        <v>9.5620109642287565E-2</v>
      </c>
      <c r="P741" s="150">
        <v>3.5470909254011591</v>
      </c>
      <c r="Q741" s="150">
        <v>0.36245700534289421</v>
      </c>
      <c r="R741" s="150">
        <v>0.35629256453247965</v>
      </c>
      <c r="S741" s="150">
        <v>0.29205307581806178</v>
      </c>
      <c r="T741" s="150">
        <v>8.1005649246603979E-3</v>
      </c>
      <c r="U741" s="150">
        <v>0.21052224942627493</v>
      </c>
      <c r="V741" s="150">
        <v>0.42044013441247591</v>
      </c>
      <c r="X741" s="150">
        <f t="shared" si="187"/>
        <v>0.19</v>
      </c>
      <c r="Y741" s="150">
        <f t="shared" si="188"/>
        <v>0.32</v>
      </c>
      <c r="Z741" s="150">
        <f t="shared" si="189"/>
        <v>0.21</v>
      </c>
      <c r="AA741" s="150">
        <f t="shared" si="190"/>
        <v>0.8</v>
      </c>
      <c r="AB741" s="150">
        <f t="shared" si="191"/>
        <v>0.02</v>
      </c>
      <c r="AC741" s="150">
        <f t="shared" si="192"/>
        <v>0.24</v>
      </c>
      <c r="AD741" s="150">
        <f t="shared" si="193"/>
        <v>0.05</v>
      </c>
      <c r="AE741" s="150">
        <f t="shared" si="194"/>
        <v>0.16</v>
      </c>
      <c r="AF741" s="150">
        <f t="shared" si="195"/>
        <v>0.01</v>
      </c>
      <c r="AG741" s="150">
        <f t="shared" si="196"/>
        <v>0.1</v>
      </c>
      <c r="AH741" s="150">
        <f t="shared" si="197"/>
        <v>3.55</v>
      </c>
      <c r="AI741" s="150">
        <f t="shared" si="198"/>
        <v>0.36</v>
      </c>
      <c r="AJ741" s="150">
        <f t="shared" si="199"/>
        <v>0.36</v>
      </c>
      <c r="AK741" s="150">
        <f t="shared" si="200"/>
        <v>0.28999999999999998</v>
      </c>
      <c r="AL741" s="150">
        <f t="shared" si="201"/>
        <v>0.01</v>
      </c>
      <c r="AM741" s="150">
        <f t="shared" si="202"/>
        <v>0.21</v>
      </c>
      <c r="AN741" s="150">
        <f t="shared" si="203"/>
        <v>0.42</v>
      </c>
    </row>
    <row r="742" spans="1:40" x14ac:dyDescent="0.3">
      <c r="A742" s="351">
        <v>1198</v>
      </c>
      <c r="B742" s="352" t="s">
        <v>923</v>
      </c>
      <c r="C742" s="352" t="s">
        <v>1250</v>
      </c>
      <c r="D742" s="351" t="s">
        <v>4291</v>
      </c>
      <c r="E742" s="355" t="s">
        <v>925</v>
      </c>
      <c r="F742" s="355">
        <v>0.18176008081498621</v>
      </c>
      <c r="G742" s="355">
        <v>0.32212289974262315</v>
      </c>
      <c r="H742" s="355">
        <v>0.19944076803599906</v>
      </c>
      <c r="I742" s="355">
        <v>0.48414515999954599</v>
      </c>
      <c r="J742" s="355">
        <v>0</v>
      </c>
      <c r="K742" s="355">
        <v>0.23354200789878396</v>
      </c>
      <c r="L742" s="355">
        <v>3.942140859212611E-2</v>
      </c>
      <c r="M742" s="355">
        <v>0.14658468311667769</v>
      </c>
      <c r="N742" s="355">
        <v>0</v>
      </c>
      <c r="O742" s="355">
        <v>8.7002609076588397E-2</v>
      </c>
      <c r="P742" s="355">
        <v>3.5045484624909178</v>
      </c>
      <c r="Q742" s="355">
        <v>0.34373460544556395</v>
      </c>
      <c r="R742" s="355">
        <v>0.3113314038941703</v>
      </c>
      <c r="S742" s="355">
        <v>0.22493914091996928</v>
      </c>
      <c r="T742" s="355">
        <v>0</v>
      </c>
      <c r="U742" s="355">
        <v>0.21045344864412147</v>
      </c>
      <c r="V742" s="355">
        <v>0.42044013441247591</v>
      </c>
      <c r="X742" s="355">
        <f t="shared" si="187"/>
        <v>0.18</v>
      </c>
      <c r="Y742" s="355">
        <f t="shared" si="188"/>
        <v>0.32</v>
      </c>
      <c r="Z742" s="355">
        <f t="shared" si="189"/>
        <v>0.2</v>
      </c>
      <c r="AA742" s="355">
        <f t="shared" si="190"/>
        <v>0.48</v>
      </c>
      <c r="AB742" s="355" t="str">
        <f t="shared" si="191"/>
        <v>NC</v>
      </c>
      <c r="AC742" s="355">
        <f t="shared" si="192"/>
        <v>0.23</v>
      </c>
      <c r="AD742" s="355">
        <f t="shared" si="193"/>
        <v>0.04</v>
      </c>
      <c r="AE742" s="355">
        <f t="shared" si="194"/>
        <v>0.15</v>
      </c>
      <c r="AF742" s="355" t="str">
        <f t="shared" si="195"/>
        <v>NC</v>
      </c>
      <c r="AG742" s="355">
        <f t="shared" si="196"/>
        <v>0.09</v>
      </c>
      <c r="AH742" s="355">
        <f t="shared" si="197"/>
        <v>3.5</v>
      </c>
      <c r="AI742" s="355">
        <f t="shared" si="198"/>
        <v>0.34</v>
      </c>
      <c r="AJ742" s="355">
        <f t="shared" si="199"/>
        <v>0.31</v>
      </c>
      <c r="AK742" s="355">
        <f t="shared" si="200"/>
        <v>0.22</v>
      </c>
      <c r="AL742" s="355" t="str">
        <f t="shared" si="201"/>
        <v>NC</v>
      </c>
      <c r="AM742" s="355">
        <f t="shared" si="202"/>
        <v>0.21</v>
      </c>
      <c r="AN742" s="355">
        <f t="shared" si="203"/>
        <v>0.42</v>
      </c>
    </row>
    <row r="743" spans="1:40" x14ac:dyDescent="0.3">
      <c r="A743" s="165">
        <v>1200</v>
      </c>
      <c r="B743" s="166" t="s">
        <v>923</v>
      </c>
      <c r="C743" s="166" t="s">
        <v>1282</v>
      </c>
      <c r="D743" s="188" t="s">
        <v>4290</v>
      </c>
      <c r="E743" s="170" t="s">
        <v>925</v>
      </c>
      <c r="F743" s="170">
        <v>1.174242820912348E-2</v>
      </c>
      <c r="G743" s="170">
        <v>1.223386283713244E-3</v>
      </c>
      <c r="H743" s="170">
        <v>1.2894841143292927E-2</v>
      </c>
      <c r="I743" s="170">
        <v>0.31581974263331231</v>
      </c>
      <c r="J743" s="170">
        <v>2.2590345138008398E-2</v>
      </c>
      <c r="K743" s="170">
        <v>7.408063111949666E-3</v>
      </c>
      <c r="L743" s="170">
        <v>1.294718908459486E-2</v>
      </c>
      <c r="M743" s="170">
        <v>1.1234537991871792E-2</v>
      </c>
      <c r="N743" s="170">
        <v>1.2645991276036817E-2</v>
      </c>
      <c r="O743" s="170">
        <v>8.6175005656991665E-3</v>
      </c>
      <c r="P743" s="170">
        <v>4.2542462910241247E-2</v>
      </c>
      <c r="Q743" s="170">
        <v>1.8722399897330287E-2</v>
      </c>
      <c r="R743" s="170">
        <v>4.4961160638309336E-2</v>
      </c>
      <c r="S743" s="170">
        <v>6.7113934898092489E-2</v>
      </c>
      <c r="T743" s="170">
        <v>8.1005649246603979E-3</v>
      </c>
      <c r="U743" s="170">
        <v>6.8800782153451766E-5</v>
      </c>
      <c r="V743" s="170">
        <v>0</v>
      </c>
      <c r="X743" s="170">
        <f t="shared" si="187"/>
        <v>0.01</v>
      </c>
      <c r="Y743" s="170">
        <f t="shared" si="188"/>
        <v>0.01</v>
      </c>
      <c r="Z743" s="170">
        <f t="shared" si="189"/>
        <v>0.01</v>
      </c>
      <c r="AA743" s="170">
        <f t="shared" si="190"/>
        <v>0.32</v>
      </c>
      <c r="AB743" s="170">
        <f t="shared" si="191"/>
        <v>0.02</v>
      </c>
      <c r="AC743" s="170">
        <f t="shared" si="192"/>
        <v>0.01</v>
      </c>
      <c r="AD743" s="170">
        <f t="shared" si="193"/>
        <v>0.01</v>
      </c>
      <c r="AE743" s="170">
        <f t="shared" si="194"/>
        <v>0.01</v>
      </c>
      <c r="AF743" s="170">
        <f t="shared" si="195"/>
        <v>0.01</v>
      </c>
      <c r="AG743" s="170">
        <f t="shared" si="196"/>
        <v>0.01</v>
      </c>
      <c r="AH743" s="170">
        <f t="shared" si="197"/>
        <v>0.04</v>
      </c>
      <c r="AI743" s="170">
        <f t="shared" si="198"/>
        <v>0.02</v>
      </c>
      <c r="AJ743" s="170">
        <f t="shared" si="199"/>
        <v>0.04</v>
      </c>
      <c r="AK743" s="170">
        <f t="shared" si="200"/>
        <v>7.0000000000000007E-2</v>
      </c>
      <c r="AL743" s="170">
        <f t="shared" si="201"/>
        <v>0.01</v>
      </c>
      <c r="AM743" s="170">
        <f t="shared" si="202"/>
        <v>0.01</v>
      </c>
      <c r="AN743" s="170" t="str">
        <f t="shared" si="203"/>
        <v>NC</v>
      </c>
    </row>
    <row r="744" spans="1:40" x14ac:dyDescent="0.3">
      <c r="A744" s="173">
        <v>1201</v>
      </c>
      <c r="B744" s="173" t="s">
        <v>923</v>
      </c>
      <c r="C744" s="859" t="s">
        <v>4292</v>
      </c>
      <c r="D744" s="173" t="s">
        <v>4293</v>
      </c>
      <c r="E744" s="876" t="s">
        <v>275</v>
      </c>
      <c r="F744" s="876" t="s">
        <v>275</v>
      </c>
      <c r="G744" s="876" t="s">
        <v>275</v>
      </c>
      <c r="H744" s="876" t="s">
        <v>275</v>
      </c>
      <c r="I744" s="876" t="s">
        <v>275</v>
      </c>
      <c r="J744" s="876" t="s">
        <v>275</v>
      </c>
      <c r="K744" s="876" t="s">
        <v>275</v>
      </c>
      <c r="L744" s="876" t="s">
        <v>275</v>
      </c>
      <c r="M744" s="876" t="s">
        <v>275</v>
      </c>
      <c r="N744" s="876" t="s">
        <v>275</v>
      </c>
      <c r="O744" s="876" t="s">
        <v>275</v>
      </c>
      <c r="P744" s="876" t="s">
        <v>275</v>
      </c>
      <c r="Q744" s="876" t="s">
        <v>275</v>
      </c>
      <c r="R744" s="876" t="s">
        <v>275</v>
      </c>
      <c r="S744" s="876" t="s">
        <v>275</v>
      </c>
      <c r="T744" s="876" t="s">
        <v>275</v>
      </c>
      <c r="U744" s="876" t="s">
        <v>275</v>
      </c>
      <c r="V744" s="876" t="s">
        <v>275</v>
      </c>
      <c r="X744" s="876" t="str">
        <f t="shared" si="187"/>
        <v>-</v>
      </c>
      <c r="Y744" s="876" t="str">
        <f t="shared" si="188"/>
        <v>-</v>
      </c>
      <c r="Z744" s="876" t="str">
        <f t="shared" si="189"/>
        <v>-</v>
      </c>
      <c r="AA744" s="876" t="str">
        <f t="shared" si="190"/>
        <v>-</v>
      </c>
      <c r="AB744" s="876" t="str">
        <f t="shared" si="191"/>
        <v>-</v>
      </c>
      <c r="AC744" s="876" t="str">
        <f t="shared" si="192"/>
        <v>-</v>
      </c>
      <c r="AD744" s="876" t="str">
        <f t="shared" si="193"/>
        <v>-</v>
      </c>
      <c r="AE744" s="876" t="str">
        <f t="shared" si="194"/>
        <v>-</v>
      </c>
      <c r="AF744" s="876" t="str">
        <f t="shared" si="195"/>
        <v>-</v>
      </c>
      <c r="AG744" s="876" t="str">
        <f t="shared" si="196"/>
        <v>-</v>
      </c>
      <c r="AH744" s="876" t="str">
        <f t="shared" si="197"/>
        <v>-</v>
      </c>
      <c r="AI744" s="876" t="str">
        <f t="shared" si="198"/>
        <v>-</v>
      </c>
      <c r="AJ744" s="876" t="str">
        <f t="shared" si="199"/>
        <v>-</v>
      </c>
      <c r="AK744" s="876" t="str">
        <f t="shared" si="200"/>
        <v>-</v>
      </c>
      <c r="AL744" s="876" t="str">
        <f t="shared" si="201"/>
        <v>-</v>
      </c>
      <c r="AM744" s="876" t="str">
        <f t="shared" si="202"/>
        <v>-</v>
      </c>
      <c r="AN744" s="876" t="str">
        <f t="shared" si="203"/>
        <v>-</v>
      </c>
    </row>
    <row r="745" spans="1:40" ht="26" x14ac:dyDescent="0.3">
      <c r="A745" s="145">
        <v>1202</v>
      </c>
      <c r="B745" s="146" t="s">
        <v>923</v>
      </c>
      <c r="C745" s="342" t="s">
        <v>4359</v>
      </c>
      <c r="D745" s="145" t="s">
        <v>4294</v>
      </c>
      <c r="E745" s="150" t="s">
        <v>925</v>
      </c>
      <c r="F745" s="150">
        <v>0.18659966174533241</v>
      </c>
      <c r="G745" s="150">
        <v>6.1073956907806821E-2</v>
      </c>
      <c r="H745" s="150">
        <v>3.5206580787651806E-2</v>
      </c>
      <c r="I745" s="150">
        <v>0.71558958492198521</v>
      </c>
      <c r="J745" s="150">
        <v>0.70997909113166546</v>
      </c>
      <c r="K745" s="150">
        <v>0.37548651055721666</v>
      </c>
      <c r="L745" s="150">
        <v>0</v>
      </c>
      <c r="M745" s="150">
        <v>3.8657182576398788E-2</v>
      </c>
      <c r="N745" s="150">
        <v>0.21251221764975528</v>
      </c>
      <c r="O745" s="150">
        <v>0.13541142016807686</v>
      </c>
      <c r="P745" s="150">
        <v>0.33757792971987216</v>
      </c>
      <c r="Q745" s="150">
        <v>0.1020499062113551</v>
      </c>
      <c r="R745" s="150">
        <v>6.5517686175369322E-2</v>
      </c>
      <c r="S745" s="150">
        <v>0.48180961091655872</v>
      </c>
      <c r="T745" s="150">
        <v>0</v>
      </c>
      <c r="U745" s="150">
        <v>2.8740313046492324E-2</v>
      </c>
      <c r="V745" s="150">
        <v>0.42218889759547579</v>
      </c>
      <c r="X745" s="150">
        <f t="shared" si="187"/>
        <v>0.19</v>
      </c>
      <c r="Y745" s="150">
        <f t="shared" si="188"/>
        <v>0.06</v>
      </c>
      <c r="Z745" s="150">
        <f t="shared" si="189"/>
        <v>0.04</v>
      </c>
      <c r="AA745" s="150">
        <f t="shared" si="190"/>
        <v>0.72</v>
      </c>
      <c r="AB745" s="150">
        <f t="shared" si="191"/>
        <v>0.71</v>
      </c>
      <c r="AC745" s="150">
        <f t="shared" si="192"/>
        <v>0.38</v>
      </c>
      <c r="AD745" s="150" t="str">
        <f t="shared" si="193"/>
        <v>NC</v>
      </c>
      <c r="AE745" s="150">
        <f t="shared" si="194"/>
        <v>0.04</v>
      </c>
      <c r="AF745" s="150">
        <f t="shared" si="195"/>
        <v>0.21</v>
      </c>
      <c r="AG745" s="150">
        <f t="shared" si="196"/>
        <v>0.14000000000000001</v>
      </c>
      <c r="AH745" s="150">
        <f t="shared" si="197"/>
        <v>0.34</v>
      </c>
      <c r="AI745" s="150">
        <f t="shared" si="198"/>
        <v>0.1</v>
      </c>
      <c r="AJ745" s="150">
        <f t="shared" si="199"/>
        <v>7.0000000000000007E-2</v>
      </c>
      <c r="AK745" s="150">
        <f t="shared" si="200"/>
        <v>0.48</v>
      </c>
      <c r="AL745" s="150" t="str">
        <f t="shared" si="201"/>
        <v>NC</v>
      </c>
      <c r="AM745" s="150">
        <f t="shared" si="202"/>
        <v>0.03</v>
      </c>
      <c r="AN745" s="150">
        <f t="shared" si="203"/>
        <v>0.42</v>
      </c>
    </row>
    <row r="746" spans="1:40" x14ac:dyDescent="0.3">
      <c r="A746" s="292">
        <v>1203</v>
      </c>
      <c r="B746" s="391" t="s">
        <v>923</v>
      </c>
      <c r="C746" s="391" t="s">
        <v>4360</v>
      </c>
      <c r="D746" s="292" t="s">
        <v>1419</v>
      </c>
      <c r="E746" s="392" t="s">
        <v>925</v>
      </c>
      <c r="F746" s="366">
        <v>0.18659966174533241</v>
      </c>
      <c r="G746" s="366">
        <v>6.1073956907806821E-2</v>
      </c>
      <c r="H746" s="366">
        <v>3.5206580787651806E-2</v>
      </c>
      <c r="I746" s="366">
        <v>0.71558958492198521</v>
      </c>
      <c r="J746" s="366">
        <v>0.70997909113166546</v>
      </c>
      <c r="K746" s="366">
        <v>0.37548651055721666</v>
      </c>
      <c r="L746" s="366">
        <v>0</v>
      </c>
      <c r="M746" s="366">
        <v>3.8657182576398788E-2</v>
      </c>
      <c r="N746" s="366">
        <v>0.21251221764975528</v>
      </c>
      <c r="O746" s="366">
        <v>0.13541142016807686</v>
      </c>
      <c r="P746" s="366">
        <v>0.33757792971987216</v>
      </c>
      <c r="Q746" s="366">
        <v>0.1020499062113551</v>
      </c>
      <c r="R746" s="366">
        <v>6.5517686175369322E-2</v>
      </c>
      <c r="S746" s="366">
        <v>0.48180961091655872</v>
      </c>
      <c r="T746" s="366">
        <v>0</v>
      </c>
      <c r="U746" s="366">
        <v>2.8740313046492324E-2</v>
      </c>
      <c r="V746" s="366">
        <v>0.42218889759547579</v>
      </c>
      <c r="X746" s="366">
        <f t="shared" si="187"/>
        <v>0.19</v>
      </c>
      <c r="Y746" s="366">
        <f t="shared" si="188"/>
        <v>0.06</v>
      </c>
      <c r="Z746" s="366">
        <f t="shared" si="189"/>
        <v>0.04</v>
      </c>
      <c r="AA746" s="366">
        <f t="shared" si="190"/>
        <v>0.72</v>
      </c>
      <c r="AB746" s="366">
        <f t="shared" si="191"/>
        <v>0.71</v>
      </c>
      <c r="AC746" s="366">
        <f t="shared" si="192"/>
        <v>0.38</v>
      </c>
      <c r="AD746" s="366" t="str">
        <f t="shared" si="193"/>
        <v>NC</v>
      </c>
      <c r="AE746" s="366">
        <f t="shared" si="194"/>
        <v>0.04</v>
      </c>
      <c r="AF746" s="366">
        <f t="shared" si="195"/>
        <v>0.21</v>
      </c>
      <c r="AG746" s="366">
        <f t="shared" si="196"/>
        <v>0.14000000000000001</v>
      </c>
      <c r="AH746" s="366">
        <f t="shared" si="197"/>
        <v>0.34</v>
      </c>
      <c r="AI746" s="366">
        <f t="shared" si="198"/>
        <v>0.1</v>
      </c>
      <c r="AJ746" s="366">
        <f t="shared" si="199"/>
        <v>7.0000000000000007E-2</v>
      </c>
      <c r="AK746" s="366">
        <f t="shared" si="200"/>
        <v>0.48</v>
      </c>
      <c r="AL746" s="366" t="str">
        <f t="shared" si="201"/>
        <v>NC</v>
      </c>
      <c r="AM746" s="366">
        <f t="shared" si="202"/>
        <v>0.03</v>
      </c>
      <c r="AN746" s="366">
        <f t="shared" si="203"/>
        <v>0.42</v>
      </c>
    </row>
    <row r="747" spans="1:40" x14ac:dyDescent="0.3">
      <c r="A747" s="173">
        <v>1205</v>
      </c>
      <c r="B747" s="173" t="s">
        <v>923</v>
      </c>
      <c r="C747" s="859" t="s">
        <v>4295</v>
      </c>
      <c r="D747" s="173" t="s">
        <v>4296</v>
      </c>
      <c r="E747" s="876" t="s">
        <v>275</v>
      </c>
      <c r="F747" s="876" t="s">
        <v>275</v>
      </c>
      <c r="G747" s="876" t="s">
        <v>275</v>
      </c>
      <c r="H747" s="876" t="s">
        <v>275</v>
      </c>
      <c r="I747" s="876" t="s">
        <v>275</v>
      </c>
      <c r="J747" s="876" t="s">
        <v>275</v>
      </c>
      <c r="K747" s="876" t="s">
        <v>275</v>
      </c>
      <c r="L747" s="876" t="s">
        <v>275</v>
      </c>
      <c r="M747" s="876" t="s">
        <v>275</v>
      </c>
      <c r="N747" s="876" t="s">
        <v>275</v>
      </c>
      <c r="O747" s="876" t="s">
        <v>275</v>
      </c>
      <c r="P747" s="876" t="s">
        <v>275</v>
      </c>
      <c r="Q747" s="876" t="s">
        <v>275</v>
      </c>
      <c r="R747" s="876" t="s">
        <v>275</v>
      </c>
      <c r="S747" s="876" t="s">
        <v>275</v>
      </c>
      <c r="T747" s="876" t="s">
        <v>275</v>
      </c>
      <c r="U747" s="876" t="s">
        <v>275</v>
      </c>
      <c r="V747" s="876" t="s">
        <v>275</v>
      </c>
      <c r="X747" s="876" t="str">
        <f t="shared" si="187"/>
        <v>-</v>
      </c>
      <c r="Y747" s="876" t="str">
        <f t="shared" si="188"/>
        <v>-</v>
      </c>
      <c r="Z747" s="876" t="str">
        <f t="shared" si="189"/>
        <v>-</v>
      </c>
      <c r="AA747" s="876" t="str">
        <f t="shared" si="190"/>
        <v>-</v>
      </c>
      <c r="AB747" s="876" t="str">
        <f t="shared" si="191"/>
        <v>-</v>
      </c>
      <c r="AC747" s="876" t="str">
        <f t="shared" si="192"/>
        <v>-</v>
      </c>
      <c r="AD747" s="876" t="str">
        <f t="shared" si="193"/>
        <v>-</v>
      </c>
      <c r="AE747" s="876" t="str">
        <f t="shared" si="194"/>
        <v>-</v>
      </c>
      <c r="AF747" s="876" t="str">
        <f t="shared" si="195"/>
        <v>-</v>
      </c>
      <c r="AG747" s="876" t="str">
        <f t="shared" si="196"/>
        <v>-</v>
      </c>
      <c r="AH747" s="876" t="str">
        <f t="shared" si="197"/>
        <v>-</v>
      </c>
      <c r="AI747" s="876" t="str">
        <f t="shared" si="198"/>
        <v>-</v>
      </c>
      <c r="AJ747" s="876" t="str">
        <f t="shared" si="199"/>
        <v>-</v>
      </c>
      <c r="AK747" s="876" t="str">
        <f t="shared" si="200"/>
        <v>-</v>
      </c>
      <c r="AL747" s="876" t="str">
        <f t="shared" si="201"/>
        <v>-</v>
      </c>
      <c r="AM747" s="876" t="str">
        <f t="shared" si="202"/>
        <v>-</v>
      </c>
      <c r="AN747" s="876" t="str">
        <f t="shared" si="203"/>
        <v>-</v>
      </c>
    </row>
    <row r="748" spans="1:40" ht="26" x14ac:dyDescent="0.3">
      <c r="A748" s="152">
        <v>1206</v>
      </c>
      <c r="B748" s="153" t="s">
        <v>923</v>
      </c>
      <c r="C748" s="820" t="s">
        <v>4361</v>
      </c>
      <c r="D748" s="152" t="s">
        <v>4297</v>
      </c>
      <c r="E748" s="157" t="s">
        <v>925</v>
      </c>
      <c r="F748" s="157">
        <v>5.9852411443268279E-5</v>
      </c>
      <c r="G748" s="157">
        <v>2.4052289200790605E-6</v>
      </c>
      <c r="H748" s="157">
        <v>2.9736484916293519E-6</v>
      </c>
      <c r="I748" s="157">
        <v>1.269658514575755E-3</v>
      </c>
      <c r="J748" s="157">
        <v>4.7223642813889024E-5</v>
      </c>
      <c r="K748" s="157">
        <v>2.1971428372140874E-5</v>
      </c>
      <c r="L748" s="157">
        <v>0</v>
      </c>
      <c r="M748" s="157">
        <v>0</v>
      </c>
      <c r="N748" s="157">
        <v>3.4312220346122851E-5</v>
      </c>
      <c r="O748" s="157">
        <v>2.2957487218239763E-5</v>
      </c>
      <c r="P748" s="157">
        <v>2.3706484596776729E-4</v>
      </c>
      <c r="Q748" s="157">
        <v>1.001269543488842E-4</v>
      </c>
      <c r="R748" s="157">
        <v>1.0847680695894996E-5</v>
      </c>
      <c r="S748" s="157">
        <v>2.9812923553105284E-5</v>
      </c>
      <c r="T748" s="157">
        <v>7.3129822473254525E-5</v>
      </c>
      <c r="U748" s="157">
        <v>1.0213155673206533E-6</v>
      </c>
      <c r="V748" s="157">
        <v>0</v>
      </c>
      <c r="X748" s="157">
        <f t="shared" si="187"/>
        <v>0.01</v>
      </c>
      <c r="Y748" s="157">
        <f t="shared" si="188"/>
        <v>0.01</v>
      </c>
      <c r="Z748" s="157">
        <f t="shared" si="189"/>
        <v>0.01</v>
      </c>
      <c r="AA748" s="157">
        <f t="shared" si="190"/>
        <v>0.01</v>
      </c>
      <c r="AB748" s="157">
        <f t="shared" si="191"/>
        <v>0.01</v>
      </c>
      <c r="AC748" s="157">
        <f t="shared" si="192"/>
        <v>0.01</v>
      </c>
      <c r="AD748" s="157" t="str">
        <f t="shared" si="193"/>
        <v>NC</v>
      </c>
      <c r="AE748" s="157" t="str">
        <f t="shared" si="194"/>
        <v>NC</v>
      </c>
      <c r="AF748" s="157">
        <f t="shared" si="195"/>
        <v>0.01</v>
      </c>
      <c r="AG748" s="157">
        <f t="shared" si="196"/>
        <v>0.01</v>
      </c>
      <c r="AH748" s="157">
        <f t="shared" si="197"/>
        <v>0.01</v>
      </c>
      <c r="AI748" s="157">
        <f t="shared" si="198"/>
        <v>0.01</v>
      </c>
      <c r="AJ748" s="157">
        <f t="shared" si="199"/>
        <v>0.01</v>
      </c>
      <c r="AK748" s="157">
        <f t="shared" si="200"/>
        <v>0.01</v>
      </c>
      <c r="AL748" s="157">
        <f t="shared" si="201"/>
        <v>0.01</v>
      </c>
      <c r="AM748" s="157">
        <f t="shared" si="202"/>
        <v>0.01</v>
      </c>
      <c r="AN748" s="157" t="str">
        <f t="shared" si="203"/>
        <v>NC</v>
      </c>
    </row>
    <row r="749" spans="1:40" x14ac:dyDescent="0.3">
      <c r="A749" s="846">
        <v>1207</v>
      </c>
      <c r="B749" s="851" t="s">
        <v>923</v>
      </c>
      <c r="C749" s="846" t="s">
        <v>4318</v>
      </c>
      <c r="D749" s="846" t="s">
        <v>4319</v>
      </c>
      <c r="E749" s="873" t="s">
        <v>925</v>
      </c>
      <c r="F749" s="873">
        <v>5.9852411443268279E-5</v>
      </c>
      <c r="G749" s="873">
        <v>2.4052289200790605E-6</v>
      </c>
      <c r="H749" s="873">
        <v>2.9736484916293519E-6</v>
      </c>
      <c r="I749" s="873">
        <v>1.269658514575755E-3</v>
      </c>
      <c r="J749" s="873">
        <v>4.7223642813889024E-5</v>
      </c>
      <c r="K749" s="873">
        <v>2.1971428372140874E-5</v>
      </c>
      <c r="L749" s="873">
        <v>0</v>
      </c>
      <c r="M749" s="873">
        <v>0</v>
      </c>
      <c r="N749" s="873">
        <v>3.4312220346122851E-5</v>
      </c>
      <c r="O749" s="873">
        <v>2.2957487218239763E-5</v>
      </c>
      <c r="P749" s="873">
        <v>2.3706484596776729E-4</v>
      </c>
      <c r="Q749" s="873">
        <v>1.001269543488842E-4</v>
      </c>
      <c r="R749" s="873">
        <v>1.0847680695894996E-5</v>
      </c>
      <c r="S749" s="873">
        <v>2.9812923553105284E-5</v>
      </c>
      <c r="T749" s="873">
        <v>7.3129822473254525E-5</v>
      </c>
      <c r="U749" s="873">
        <v>1.0213155673206533E-6</v>
      </c>
      <c r="V749" s="873">
        <v>0</v>
      </c>
      <c r="X749" s="873">
        <f t="shared" si="187"/>
        <v>0.01</v>
      </c>
      <c r="Y749" s="873">
        <f t="shared" si="188"/>
        <v>0.01</v>
      </c>
      <c r="Z749" s="873">
        <f t="shared" si="189"/>
        <v>0.01</v>
      </c>
      <c r="AA749" s="873">
        <f t="shared" si="190"/>
        <v>0.01</v>
      </c>
      <c r="AB749" s="873">
        <f t="shared" si="191"/>
        <v>0.01</v>
      </c>
      <c r="AC749" s="873">
        <f t="shared" si="192"/>
        <v>0.01</v>
      </c>
      <c r="AD749" s="873" t="str">
        <f t="shared" si="193"/>
        <v>NC</v>
      </c>
      <c r="AE749" s="873" t="str">
        <f t="shared" si="194"/>
        <v>NC</v>
      </c>
      <c r="AF749" s="873">
        <f t="shared" si="195"/>
        <v>0.01</v>
      </c>
      <c r="AG749" s="873">
        <f t="shared" si="196"/>
        <v>0.01</v>
      </c>
      <c r="AH749" s="873">
        <f t="shared" si="197"/>
        <v>0.01</v>
      </c>
      <c r="AI749" s="873">
        <f t="shared" si="198"/>
        <v>0.01</v>
      </c>
      <c r="AJ749" s="873">
        <f t="shared" si="199"/>
        <v>0.01</v>
      </c>
      <c r="AK749" s="873">
        <f t="shared" si="200"/>
        <v>0.01</v>
      </c>
      <c r="AL749" s="873">
        <f t="shared" si="201"/>
        <v>0.01</v>
      </c>
      <c r="AM749" s="873">
        <f t="shared" si="202"/>
        <v>0.01</v>
      </c>
      <c r="AN749" s="873" t="str">
        <f t="shared" si="203"/>
        <v>NC</v>
      </c>
    </row>
    <row r="750" spans="1:40" x14ac:dyDescent="0.3">
      <c r="A750" s="173">
        <v>1209</v>
      </c>
      <c r="B750" s="173" t="s">
        <v>923</v>
      </c>
      <c r="C750" s="859" t="s">
        <v>4298</v>
      </c>
      <c r="D750" s="173" t="s">
        <v>4299</v>
      </c>
      <c r="E750" s="876" t="s">
        <v>275</v>
      </c>
      <c r="F750" s="876" t="s">
        <v>275</v>
      </c>
      <c r="G750" s="876" t="s">
        <v>275</v>
      </c>
      <c r="H750" s="876" t="s">
        <v>275</v>
      </c>
      <c r="I750" s="876" t="s">
        <v>275</v>
      </c>
      <c r="J750" s="876" t="s">
        <v>275</v>
      </c>
      <c r="K750" s="876" t="s">
        <v>275</v>
      </c>
      <c r="L750" s="876" t="s">
        <v>275</v>
      </c>
      <c r="M750" s="876" t="s">
        <v>275</v>
      </c>
      <c r="N750" s="876" t="s">
        <v>275</v>
      </c>
      <c r="O750" s="876" t="s">
        <v>275</v>
      </c>
      <c r="P750" s="876" t="s">
        <v>275</v>
      </c>
      <c r="Q750" s="876" t="s">
        <v>275</v>
      </c>
      <c r="R750" s="876" t="s">
        <v>275</v>
      </c>
      <c r="S750" s="876" t="s">
        <v>275</v>
      </c>
      <c r="T750" s="876" t="s">
        <v>275</v>
      </c>
      <c r="U750" s="876" t="s">
        <v>275</v>
      </c>
      <c r="V750" s="876" t="s">
        <v>275</v>
      </c>
      <c r="X750" s="876" t="str">
        <f t="shared" si="187"/>
        <v>-</v>
      </c>
      <c r="Y750" s="876" t="str">
        <f t="shared" si="188"/>
        <v>-</v>
      </c>
      <c r="Z750" s="876" t="str">
        <f t="shared" si="189"/>
        <v>-</v>
      </c>
      <c r="AA750" s="876" t="str">
        <f t="shared" si="190"/>
        <v>-</v>
      </c>
      <c r="AB750" s="876" t="str">
        <f t="shared" si="191"/>
        <v>-</v>
      </c>
      <c r="AC750" s="876" t="str">
        <f t="shared" si="192"/>
        <v>-</v>
      </c>
      <c r="AD750" s="876" t="str">
        <f t="shared" si="193"/>
        <v>-</v>
      </c>
      <c r="AE750" s="876" t="str">
        <f t="shared" si="194"/>
        <v>-</v>
      </c>
      <c r="AF750" s="876" t="str">
        <f t="shared" si="195"/>
        <v>-</v>
      </c>
      <c r="AG750" s="876" t="str">
        <f t="shared" si="196"/>
        <v>-</v>
      </c>
      <c r="AH750" s="876" t="str">
        <f t="shared" si="197"/>
        <v>-</v>
      </c>
      <c r="AI750" s="876" t="str">
        <f t="shared" si="198"/>
        <v>-</v>
      </c>
      <c r="AJ750" s="876" t="str">
        <f t="shared" si="199"/>
        <v>-</v>
      </c>
      <c r="AK750" s="876" t="str">
        <f t="shared" si="200"/>
        <v>-</v>
      </c>
      <c r="AL750" s="876" t="str">
        <f t="shared" si="201"/>
        <v>-</v>
      </c>
      <c r="AM750" s="876" t="str">
        <f t="shared" si="202"/>
        <v>-</v>
      </c>
      <c r="AN750" s="876" t="str">
        <f t="shared" si="203"/>
        <v>-</v>
      </c>
    </row>
    <row r="751" spans="1:40" x14ac:dyDescent="0.3">
      <c r="A751" s="173">
        <v>1211</v>
      </c>
      <c r="B751" s="173" t="s">
        <v>923</v>
      </c>
      <c r="C751" s="859" t="s">
        <v>4302</v>
      </c>
      <c r="D751" s="173" t="s">
        <v>4301</v>
      </c>
      <c r="E751" s="876" t="s">
        <v>275</v>
      </c>
      <c r="F751" s="876" t="s">
        <v>275</v>
      </c>
      <c r="G751" s="876" t="s">
        <v>275</v>
      </c>
      <c r="H751" s="876" t="s">
        <v>275</v>
      </c>
      <c r="I751" s="876" t="s">
        <v>275</v>
      </c>
      <c r="J751" s="876" t="s">
        <v>275</v>
      </c>
      <c r="K751" s="876" t="s">
        <v>275</v>
      </c>
      <c r="L751" s="876" t="s">
        <v>275</v>
      </c>
      <c r="M751" s="876" t="s">
        <v>275</v>
      </c>
      <c r="N751" s="876" t="s">
        <v>275</v>
      </c>
      <c r="O751" s="876" t="s">
        <v>275</v>
      </c>
      <c r="P751" s="876" t="s">
        <v>275</v>
      </c>
      <c r="Q751" s="876" t="s">
        <v>275</v>
      </c>
      <c r="R751" s="876" t="s">
        <v>275</v>
      </c>
      <c r="S751" s="876" t="s">
        <v>275</v>
      </c>
      <c r="T751" s="876" t="s">
        <v>275</v>
      </c>
      <c r="U751" s="876" t="s">
        <v>275</v>
      </c>
      <c r="V751" s="876" t="s">
        <v>275</v>
      </c>
      <c r="X751" s="876" t="str">
        <f t="shared" si="187"/>
        <v>-</v>
      </c>
      <c r="Y751" s="876" t="str">
        <f t="shared" si="188"/>
        <v>-</v>
      </c>
      <c r="Z751" s="876" t="str">
        <f t="shared" si="189"/>
        <v>-</v>
      </c>
      <c r="AA751" s="876" t="str">
        <f t="shared" si="190"/>
        <v>-</v>
      </c>
      <c r="AB751" s="876" t="str">
        <f t="shared" si="191"/>
        <v>-</v>
      </c>
      <c r="AC751" s="876" t="str">
        <f t="shared" si="192"/>
        <v>-</v>
      </c>
      <c r="AD751" s="876" t="str">
        <f t="shared" si="193"/>
        <v>-</v>
      </c>
      <c r="AE751" s="876" t="str">
        <f t="shared" si="194"/>
        <v>-</v>
      </c>
      <c r="AF751" s="876" t="str">
        <f t="shared" si="195"/>
        <v>-</v>
      </c>
      <c r="AG751" s="876" t="str">
        <f t="shared" si="196"/>
        <v>-</v>
      </c>
      <c r="AH751" s="876" t="str">
        <f t="shared" si="197"/>
        <v>-</v>
      </c>
      <c r="AI751" s="876" t="str">
        <f t="shared" si="198"/>
        <v>-</v>
      </c>
      <c r="AJ751" s="876" t="str">
        <f t="shared" si="199"/>
        <v>-</v>
      </c>
      <c r="AK751" s="876" t="str">
        <f t="shared" si="200"/>
        <v>-</v>
      </c>
      <c r="AL751" s="876" t="str">
        <f t="shared" si="201"/>
        <v>-</v>
      </c>
      <c r="AM751" s="876" t="str">
        <f t="shared" si="202"/>
        <v>-</v>
      </c>
      <c r="AN751" s="876" t="str">
        <f t="shared" si="203"/>
        <v>-</v>
      </c>
    </row>
    <row r="752" spans="1:40" x14ac:dyDescent="0.3">
      <c r="A752" s="351">
        <v>1212</v>
      </c>
      <c r="B752" s="352" t="s">
        <v>923</v>
      </c>
      <c r="C752" s="352" t="s">
        <v>4364</v>
      </c>
      <c r="D752" s="351" t="s">
        <v>1426</v>
      </c>
      <c r="E752" s="355" t="s">
        <v>926</v>
      </c>
      <c r="F752" s="355">
        <v>0.41928171970817213</v>
      </c>
      <c r="G752" s="355">
        <v>0.52505282804350606</v>
      </c>
      <c r="H752" s="355">
        <v>0.84388069243006159</v>
      </c>
      <c r="I752" s="355">
        <v>0.50218303083838689</v>
      </c>
      <c r="J752" s="355">
        <v>0.95014070347193857</v>
      </c>
      <c r="K752" s="355">
        <v>0.3671132931691849</v>
      </c>
      <c r="L752" s="355">
        <v>0.11246572143233971</v>
      </c>
      <c r="M752" s="355">
        <v>0.20911292767212739</v>
      </c>
      <c r="N752" s="355">
        <v>0.35589445705213657</v>
      </c>
      <c r="O752" s="355">
        <v>0.2149710471579801</v>
      </c>
      <c r="P752" s="355">
        <v>0.25245911065108073</v>
      </c>
      <c r="Q752" s="355">
        <v>0.14934116230349115</v>
      </c>
      <c r="R752" s="355">
        <v>0.58234215313941817</v>
      </c>
      <c r="S752" s="355">
        <v>1.2735920905340063</v>
      </c>
      <c r="T752" s="355">
        <v>1.210579045526204</v>
      </c>
      <c r="U752" s="355">
        <v>0.12447704684099195</v>
      </c>
      <c r="V752" s="355">
        <v>0</v>
      </c>
      <c r="X752" s="355">
        <f t="shared" si="187"/>
        <v>0.42</v>
      </c>
      <c r="Y752" s="355">
        <f t="shared" si="188"/>
        <v>0.53</v>
      </c>
      <c r="Z752" s="355">
        <f t="shared" si="189"/>
        <v>0.84</v>
      </c>
      <c r="AA752" s="355">
        <f t="shared" si="190"/>
        <v>0.5</v>
      </c>
      <c r="AB752" s="355">
        <f t="shared" si="191"/>
        <v>0.95</v>
      </c>
      <c r="AC752" s="355">
        <f t="shared" si="192"/>
        <v>0.37</v>
      </c>
      <c r="AD752" s="355">
        <f t="shared" si="193"/>
        <v>0.11</v>
      </c>
      <c r="AE752" s="355">
        <f t="shared" si="194"/>
        <v>0.21</v>
      </c>
      <c r="AF752" s="355">
        <f t="shared" si="195"/>
        <v>0.36</v>
      </c>
      <c r="AG752" s="355">
        <f t="shared" si="196"/>
        <v>0.21</v>
      </c>
      <c r="AH752" s="355">
        <f t="shared" si="197"/>
        <v>0.25</v>
      </c>
      <c r="AI752" s="355">
        <f t="shared" si="198"/>
        <v>0.15</v>
      </c>
      <c r="AJ752" s="355">
        <f t="shared" si="199"/>
        <v>0.57999999999999996</v>
      </c>
      <c r="AK752" s="355">
        <f t="shared" si="200"/>
        <v>1.27</v>
      </c>
      <c r="AL752" s="355">
        <f t="shared" si="201"/>
        <v>1.21</v>
      </c>
      <c r="AM752" s="355">
        <f t="shared" si="202"/>
        <v>0.12</v>
      </c>
      <c r="AN752" s="355" t="str">
        <f t="shared" si="203"/>
        <v>NC</v>
      </c>
    </row>
    <row r="753" spans="1:40" x14ac:dyDescent="0.3">
      <c r="A753" s="138">
        <v>1216</v>
      </c>
      <c r="B753" s="138" t="s">
        <v>923</v>
      </c>
      <c r="C753" s="172" t="s">
        <v>308</v>
      </c>
      <c r="D753" s="138" t="s">
        <v>309</v>
      </c>
      <c r="E753" s="244" t="s">
        <v>275</v>
      </c>
      <c r="F753" s="244" t="s">
        <v>275</v>
      </c>
      <c r="G753" s="244" t="s">
        <v>275</v>
      </c>
      <c r="H753" s="244" t="s">
        <v>275</v>
      </c>
      <c r="I753" s="244" t="s">
        <v>275</v>
      </c>
      <c r="J753" s="244" t="s">
        <v>275</v>
      </c>
      <c r="K753" s="244" t="s">
        <v>275</v>
      </c>
      <c r="L753" s="244" t="s">
        <v>275</v>
      </c>
      <c r="M753" s="244" t="s">
        <v>275</v>
      </c>
      <c r="N753" s="244" t="s">
        <v>275</v>
      </c>
      <c r="O753" s="244" t="s">
        <v>275</v>
      </c>
      <c r="P753" s="244" t="s">
        <v>275</v>
      </c>
      <c r="Q753" s="244" t="s">
        <v>275</v>
      </c>
      <c r="R753" s="244" t="s">
        <v>275</v>
      </c>
      <c r="S753" s="244" t="s">
        <v>275</v>
      </c>
      <c r="T753" s="244" t="s">
        <v>275</v>
      </c>
      <c r="U753" s="244" t="s">
        <v>275</v>
      </c>
      <c r="V753" s="244" t="s">
        <v>275</v>
      </c>
      <c r="X753" s="244" t="str">
        <f t="shared" si="187"/>
        <v>-</v>
      </c>
      <c r="Y753" s="244" t="str">
        <f t="shared" si="188"/>
        <v>-</v>
      </c>
      <c r="Z753" s="244" t="str">
        <f t="shared" si="189"/>
        <v>-</v>
      </c>
      <c r="AA753" s="244" t="str">
        <f t="shared" si="190"/>
        <v>-</v>
      </c>
      <c r="AB753" s="244" t="str">
        <f t="shared" si="191"/>
        <v>-</v>
      </c>
      <c r="AC753" s="244" t="str">
        <f t="shared" si="192"/>
        <v>-</v>
      </c>
      <c r="AD753" s="244" t="str">
        <f t="shared" si="193"/>
        <v>-</v>
      </c>
      <c r="AE753" s="244" t="str">
        <f t="shared" si="194"/>
        <v>-</v>
      </c>
      <c r="AF753" s="244" t="str">
        <f t="shared" si="195"/>
        <v>-</v>
      </c>
      <c r="AG753" s="244" t="str">
        <f t="shared" si="196"/>
        <v>-</v>
      </c>
      <c r="AH753" s="244" t="str">
        <f t="shared" si="197"/>
        <v>-</v>
      </c>
      <c r="AI753" s="244" t="str">
        <f t="shared" si="198"/>
        <v>-</v>
      </c>
      <c r="AJ753" s="244" t="str">
        <f t="shared" si="199"/>
        <v>-</v>
      </c>
      <c r="AK753" s="244" t="str">
        <f t="shared" si="200"/>
        <v>-</v>
      </c>
      <c r="AL753" s="244" t="str">
        <f t="shared" si="201"/>
        <v>-</v>
      </c>
      <c r="AM753" s="244" t="str">
        <f t="shared" si="202"/>
        <v>-</v>
      </c>
      <c r="AN753" s="244" t="str">
        <f t="shared" si="203"/>
        <v>-</v>
      </c>
    </row>
    <row r="754" spans="1:40" ht="26" x14ac:dyDescent="0.3">
      <c r="A754" s="165">
        <v>1218</v>
      </c>
      <c r="B754" s="166" t="s">
        <v>923</v>
      </c>
      <c r="C754" s="293" t="s">
        <v>321</v>
      </c>
      <c r="D754" s="187" t="s">
        <v>322</v>
      </c>
      <c r="E754" s="170" t="s">
        <v>925</v>
      </c>
      <c r="F754" s="170">
        <v>7.7905164958850062E-4</v>
      </c>
      <c r="G754" s="170">
        <v>4.1312769913466892E-2</v>
      </c>
      <c r="H754" s="170">
        <v>1.1851451546285045E-4</v>
      </c>
      <c r="I754" s="170">
        <v>3.4314495504360782E-4</v>
      </c>
      <c r="J754" s="170">
        <v>0</v>
      </c>
      <c r="K754" s="170">
        <v>2.3758625006401813E-4</v>
      </c>
      <c r="L754" s="170">
        <v>0</v>
      </c>
      <c r="M754" s="170">
        <v>0</v>
      </c>
      <c r="N754" s="170">
        <v>1.5771613931629788E-2</v>
      </c>
      <c r="O754" s="170">
        <v>1.5956133573051621E-2</v>
      </c>
      <c r="P754" s="170">
        <v>0</v>
      </c>
      <c r="Q754" s="170">
        <v>0</v>
      </c>
      <c r="R754" s="170">
        <v>0</v>
      </c>
      <c r="S754" s="170">
        <v>0</v>
      </c>
      <c r="T754" s="170">
        <v>3.7734960345142683E-2</v>
      </c>
      <c r="U754" s="170">
        <v>0</v>
      </c>
      <c r="V754" s="170">
        <v>0</v>
      </c>
      <c r="X754" s="170">
        <f t="shared" si="187"/>
        <v>0.01</v>
      </c>
      <c r="Y754" s="170">
        <f t="shared" si="188"/>
        <v>0.04</v>
      </c>
      <c r="Z754" s="170">
        <f t="shared" si="189"/>
        <v>0.01</v>
      </c>
      <c r="AA754" s="170">
        <f t="shared" si="190"/>
        <v>0.01</v>
      </c>
      <c r="AB754" s="170" t="str">
        <f t="shared" si="191"/>
        <v>NC</v>
      </c>
      <c r="AC754" s="170">
        <f t="shared" si="192"/>
        <v>0.01</v>
      </c>
      <c r="AD754" s="170" t="str">
        <f t="shared" si="193"/>
        <v>NC</v>
      </c>
      <c r="AE754" s="170" t="str">
        <f t="shared" si="194"/>
        <v>NC</v>
      </c>
      <c r="AF754" s="170">
        <f t="shared" si="195"/>
        <v>0.02</v>
      </c>
      <c r="AG754" s="170">
        <f t="shared" si="196"/>
        <v>0.02</v>
      </c>
      <c r="AH754" s="170" t="str">
        <f t="shared" si="197"/>
        <v>NC</v>
      </c>
      <c r="AI754" s="170" t="str">
        <f t="shared" si="198"/>
        <v>NC</v>
      </c>
      <c r="AJ754" s="170" t="str">
        <f t="shared" si="199"/>
        <v>NC</v>
      </c>
      <c r="AK754" s="170" t="str">
        <f t="shared" si="200"/>
        <v>NC</v>
      </c>
      <c r="AL754" s="170">
        <f t="shared" si="201"/>
        <v>0.04</v>
      </c>
      <c r="AM754" s="170" t="str">
        <f t="shared" si="202"/>
        <v>NC</v>
      </c>
      <c r="AN754" s="170" t="str">
        <f t="shared" si="203"/>
        <v>NC</v>
      </c>
    </row>
    <row r="755" spans="1:40" x14ac:dyDescent="0.3">
      <c r="A755" s="138">
        <v>1219</v>
      </c>
      <c r="B755" s="138" t="s">
        <v>923</v>
      </c>
      <c r="C755" s="172" t="s">
        <v>299</v>
      </c>
      <c r="D755" s="138" t="s">
        <v>300</v>
      </c>
      <c r="E755" s="244" t="s">
        <v>275</v>
      </c>
      <c r="F755" s="244" t="s">
        <v>275</v>
      </c>
      <c r="G755" s="244" t="s">
        <v>275</v>
      </c>
      <c r="H755" s="244" t="s">
        <v>275</v>
      </c>
      <c r="I755" s="244" t="s">
        <v>275</v>
      </c>
      <c r="J755" s="244" t="s">
        <v>275</v>
      </c>
      <c r="K755" s="244" t="s">
        <v>275</v>
      </c>
      <c r="L755" s="244" t="s">
        <v>275</v>
      </c>
      <c r="M755" s="244" t="s">
        <v>275</v>
      </c>
      <c r="N755" s="244" t="s">
        <v>275</v>
      </c>
      <c r="O755" s="244" t="s">
        <v>275</v>
      </c>
      <c r="P755" s="244" t="s">
        <v>275</v>
      </c>
      <c r="Q755" s="244" t="s">
        <v>275</v>
      </c>
      <c r="R755" s="244" t="s">
        <v>275</v>
      </c>
      <c r="S755" s="244" t="s">
        <v>275</v>
      </c>
      <c r="T755" s="244" t="s">
        <v>275</v>
      </c>
      <c r="U755" s="244" t="s">
        <v>275</v>
      </c>
      <c r="V755" s="244" t="s">
        <v>275</v>
      </c>
      <c r="X755" s="244" t="str">
        <f t="shared" si="187"/>
        <v>-</v>
      </c>
      <c r="Y755" s="244" t="str">
        <f t="shared" si="188"/>
        <v>-</v>
      </c>
      <c r="Z755" s="244" t="str">
        <f t="shared" si="189"/>
        <v>-</v>
      </c>
      <c r="AA755" s="244" t="str">
        <f t="shared" si="190"/>
        <v>-</v>
      </c>
      <c r="AB755" s="244" t="str">
        <f t="shared" si="191"/>
        <v>-</v>
      </c>
      <c r="AC755" s="244" t="str">
        <f t="shared" si="192"/>
        <v>-</v>
      </c>
      <c r="AD755" s="244" t="str">
        <f t="shared" si="193"/>
        <v>-</v>
      </c>
      <c r="AE755" s="244" t="str">
        <f t="shared" si="194"/>
        <v>-</v>
      </c>
      <c r="AF755" s="244" t="str">
        <f t="shared" si="195"/>
        <v>-</v>
      </c>
      <c r="AG755" s="244" t="str">
        <f t="shared" si="196"/>
        <v>-</v>
      </c>
      <c r="AH755" s="244" t="str">
        <f t="shared" si="197"/>
        <v>-</v>
      </c>
      <c r="AI755" s="244" t="str">
        <f t="shared" si="198"/>
        <v>-</v>
      </c>
      <c r="AJ755" s="244" t="str">
        <f t="shared" si="199"/>
        <v>-</v>
      </c>
      <c r="AK755" s="244" t="str">
        <f t="shared" si="200"/>
        <v>-</v>
      </c>
      <c r="AL755" s="244" t="str">
        <f t="shared" si="201"/>
        <v>-</v>
      </c>
      <c r="AM755" s="244" t="str">
        <f t="shared" si="202"/>
        <v>-</v>
      </c>
      <c r="AN755" s="244" t="str">
        <f t="shared" si="203"/>
        <v>-</v>
      </c>
    </row>
    <row r="756" spans="1:40" ht="26" x14ac:dyDescent="0.3">
      <c r="A756" s="165">
        <v>1221</v>
      </c>
      <c r="B756" s="166" t="s">
        <v>923</v>
      </c>
      <c r="C756" s="166" t="s">
        <v>275</v>
      </c>
      <c r="D756" s="165" t="s">
        <v>3109</v>
      </c>
      <c r="E756" s="170" t="s">
        <v>925</v>
      </c>
      <c r="F756" s="170">
        <v>2.390636228262327</v>
      </c>
      <c r="G756" s="170">
        <v>1.9862356346404577</v>
      </c>
      <c r="H756" s="170">
        <v>1.4704555493521523</v>
      </c>
      <c r="I756" s="170">
        <v>2.4609637348500484</v>
      </c>
      <c r="J756" s="170">
        <v>2.3101058914191568</v>
      </c>
      <c r="K756" s="170">
        <v>3.0550952961015061</v>
      </c>
      <c r="L756" s="170">
        <v>3.3664255859559065</v>
      </c>
      <c r="M756" s="170">
        <v>1.7482346792032377</v>
      </c>
      <c r="N756" s="170">
        <v>1.1232827279379882</v>
      </c>
      <c r="O756" s="170">
        <v>1.8612379770111751</v>
      </c>
      <c r="P756" s="170">
        <v>2.2951944137153131</v>
      </c>
      <c r="Q756" s="170">
        <v>0.75019323111996283</v>
      </c>
      <c r="R756" s="170">
        <v>1.618096173565464</v>
      </c>
      <c r="S756" s="170">
        <v>5.2507606789731964</v>
      </c>
      <c r="T756" s="170">
        <v>0.86686224490264607</v>
      </c>
      <c r="U756" s="170">
        <v>0.55846912129045412</v>
      </c>
      <c r="V756" s="170">
        <v>0.87759390940888438</v>
      </c>
      <c r="X756" s="170">
        <f t="shared" si="187"/>
        <v>2.39</v>
      </c>
      <c r="Y756" s="170">
        <f t="shared" si="188"/>
        <v>1.99</v>
      </c>
      <c r="Z756" s="170">
        <f t="shared" si="189"/>
        <v>1.47</v>
      </c>
      <c r="AA756" s="170">
        <f t="shared" si="190"/>
        <v>2.46</v>
      </c>
      <c r="AB756" s="170">
        <f t="shared" si="191"/>
        <v>2.31</v>
      </c>
      <c r="AC756" s="170">
        <f t="shared" si="192"/>
        <v>3.06</v>
      </c>
      <c r="AD756" s="170">
        <f t="shared" si="193"/>
        <v>3.37</v>
      </c>
      <c r="AE756" s="170">
        <f t="shared" si="194"/>
        <v>1.75</v>
      </c>
      <c r="AF756" s="170">
        <f t="shared" si="195"/>
        <v>1.1200000000000001</v>
      </c>
      <c r="AG756" s="170">
        <f t="shared" si="196"/>
        <v>1.86</v>
      </c>
      <c r="AH756" s="170">
        <f t="shared" si="197"/>
        <v>2.2999999999999998</v>
      </c>
      <c r="AI756" s="170">
        <f t="shared" si="198"/>
        <v>0.75</v>
      </c>
      <c r="AJ756" s="170">
        <f t="shared" si="199"/>
        <v>1.62</v>
      </c>
      <c r="AK756" s="170">
        <f t="shared" si="200"/>
        <v>5.25</v>
      </c>
      <c r="AL756" s="170">
        <f t="shared" si="201"/>
        <v>0.87</v>
      </c>
      <c r="AM756" s="170">
        <f t="shared" si="202"/>
        <v>0.56000000000000005</v>
      </c>
      <c r="AN756" s="170">
        <f t="shared" si="203"/>
        <v>0.88</v>
      </c>
    </row>
    <row r="757" spans="1:40" ht="39" x14ac:dyDescent="0.3">
      <c r="A757" s="145">
        <v>1222</v>
      </c>
      <c r="B757" s="146" t="s">
        <v>923</v>
      </c>
      <c r="C757" s="146" t="s">
        <v>301</v>
      </c>
      <c r="D757" s="145" t="s">
        <v>2349</v>
      </c>
      <c r="E757" s="150" t="s">
        <v>925</v>
      </c>
      <c r="F757" s="150">
        <v>2.2767244953946459</v>
      </c>
      <c r="G757" s="150">
        <v>1.9835209839899846</v>
      </c>
      <c r="H757" s="150">
        <v>0.4625992389864223</v>
      </c>
      <c r="I757" s="150">
        <v>2.4322040871378197</v>
      </c>
      <c r="J757" s="150">
        <v>1.2937161519213245</v>
      </c>
      <c r="K757" s="150">
        <v>3.0440255084398977</v>
      </c>
      <c r="L757" s="150">
        <v>2.9054265027421859</v>
      </c>
      <c r="M757" s="150">
        <v>1.7297766200381282</v>
      </c>
      <c r="N757" s="150">
        <v>1.1426237475922716</v>
      </c>
      <c r="O757" s="150">
        <v>1.854500947247361</v>
      </c>
      <c r="P757" s="150">
        <v>2.2906574412403558</v>
      </c>
      <c r="Q757" s="150">
        <v>0.74256469534600478</v>
      </c>
      <c r="R757" s="150">
        <v>0.53089518075515507</v>
      </c>
      <c r="S757" s="150">
        <v>5.248723288459666</v>
      </c>
      <c r="T757" s="150">
        <v>0.86481095177495559</v>
      </c>
      <c r="U757" s="150">
        <v>0.55833043925527626</v>
      </c>
      <c r="V757" s="150">
        <v>0.87759390940888471</v>
      </c>
      <c r="X757" s="150">
        <f t="shared" si="187"/>
        <v>2.2799999999999998</v>
      </c>
      <c r="Y757" s="150">
        <f t="shared" si="188"/>
        <v>1.98</v>
      </c>
      <c r="Z757" s="150">
        <f t="shared" si="189"/>
        <v>0.46</v>
      </c>
      <c r="AA757" s="150">
        <f t="shared" si="190"/>
        <v>2.4300000000000002</v>
      </c>
      <c r="AB757" s="150">
        <f t="shared" si="191"/>
        <v>1.29</v>
      </c>
      <c r="AC757" s="150">
        <f t="shared" si="192"/>
        <v>3.04</v>
      </c>
      <c r="AD757" s="150">
        <f t="shared" si="193"/>
        <v>2.91</v>
      </c>
      <c r="AE757" s="150">
        <f t="shared" si="194"/>
        <v>1.73</v>
      </c>
      <c r="AF757" s="150">
        <f t="shared" si="195"/>
        <v>1.1399999999999999</v>
      </c>
      <c r="AG757" s="150">
        <f t="shared" si="196"/>
        <v>1.85</v>
      </c>
      <c r="AH757" s="150">
        <f t="shared" si="197"/>
        <v>2.29</v>
      </c>
      <c r="AI757" s="150">
        <f t="shared" si="198"/>
        <v>0.74</v>
      </c>
      <c r="AJ757" s="150">
        <f t="shared" si="199"/>
        <v>0.53</v>
      </c>
      <c r="AK757" s="150">
        <f t="shared" si="200"/>
        <v>5.25</v>
      </c>
      <c r="AL757" s="150">
        <f t="shared" si="201"/>
        <v>0.86</v>
      </c>
      <c r="AM757" s="150">
        <f t="shared" si="202"/>
        <v>0.56000000000000005</v>
      </c>
      <c r="AN757" s="150">
        <f t="shared" si="203"/>
        <v>0.88</v>
      </c>
    </row>
    <row r="758" spans="1:40" ht="26" x14ac:dyDescent="0.3">
      <c r="A758" s="261">
        <v>1223</v>
      </c>
      <c r="B758" s="262" t="s">
        <v>923</v>
      </c>
      <c r="C758" s="262" t="s">
        <v>301</v>
      </c>
      <c r="D758" s="261" t="s">
        <v>2264</v>
      </c>
      <c r="E758" s="265" t="s">
        <v>925</v>
      </c>
      <c r="F758" s="265">
        <v>2.2759001164599337</v>
      </c>
      <c r="G758" s="265">
        <v>1.9233529472357738</v>
      </c>
      <c r="H758" s="265">
        <v>0.46068362316677519</v>
      </c>
      <c r="I758" s="265">
        <v>2.3951760368216375</v>
      </c>
      <c r="J758" s="265">
        <v>1.2882602918844923</v>
      </c>
      <c r="K758" s="265">
        <v>3.0375407249657349</v>
      </c>
      <c r="L758" s="265">
        <v>2.7100194380673859</v>
      </c>
      <c r="M758" s="265">
        <v>0.8205734986983878</v>
      </c>
      <c r="N758" s="265">
        <v>1.1400418948260849</v>
      </c>
      <c r="O758" s="265">
        <v>1.5942181573099485</v>
      </c>
      <c r="P758" s="265">
        <v>1.8221801209575919</v>
      </c>
      <c r="Q758" s="265">
        <v>0.52764744801123498</v>
      </c>
      <c r="R758" s="265">
        <v>0.52975266895148687</v>
      </c>
      <c r="S758" s="265">
        <v>5.2464571835743721</v>
      </c>
      <c r="T758" s="265">
        <v>0.6348366118546741</v>
      </c>
      <c r="U758" s="265">
        <v>0.5569199587475433</v>
      </c>
      <c r="V758" s="265">
        <v>0.82130536023869716</v>
      </c>
      <c r="X758" s="265">
        <f t="shared" si="187"/>
        <v>2.2799999999999998</v>
      </c>
      <c r="Y758" s="265">
        <f t="shared" si="188"/>
        <v>1.92</v>
      </c>
      <c r="Z758" s="265">
        <f t="shared" si="189"/>
        <v>0.46</v>
      </c>
      <c r="AA758" s="265">
        <f t="shared" si="190"/>
        <v>2.4</v>
      </c>
      <c r="AB758" s="265">
        <f t="shared" si="191"/>
        <v>1.29</v>
      </c>
      <c r="AC758" s="265">
        <f t="shared" si="192"/>
        <v>3.04</v>
      </c>
      <c r="AD758" s="265">
        <f t="shared" si="193"/>
        <v>2.71</v>
      </c>
      <c r="AE758" s="265">
        <f t="shared" si="194"/>
        <v>0.82</v>
      </c>
      <c r="AF758" s="265">
        <f t="shared" si="195"/>
        <v>1.1399999999999999</v>
      </c>
      <c r="AG758" s="265">
        <f t="shared" si="196"/>
        <v>1.59</v>
      </c>
      <c r="AH758" s="265">
        <f t="shared" si="197"/>
        <v>1.82</v>
      </c>
      <c r="AI758" s="265">
        <f t="shared" si="198"/>
        <v>0.53</v>
      </c>
      <c r="AJ758" s="265">
        <f t="shared" si="199"/>
        <v>0.53</v>
      </c>
      <c r="AK758" s="265">
        <f t="shared" si="200"/>
        <v>5.25</v>
      </c>
      <c r="AL758" s="265">
        <f t="shared" si="201"/>
        <v>0.63</v>
      </c>
      <c r="AM758" s="265">
        <f t="shared" si="202"/>
        <v>0.56000000000000005</v>
      </c>
      <c r="AN758" s="265">
        <f t="shared" si="203"/>
        <v>0.82</v>
      </c>
    </row>
    <row r="759" spans="1:40" x14ac:dyDescent="0.3">
      <c r="A759" s="165">
        <v>1224</v>
      </c>
      <c r="B759" s="166" t="s">
        <v>923</v>
      </c>
      <c r="C759" s="166" t="s">
        <v>275</v>
      </c>
      <c r="D759" s="187" t="s">
        <v>1087</v>
      </c>
      <c r="E759" s="170" t="s">
        <v>926</v>
      </c>
      <c r="F759" s="170">
        <v>8.2437893471232952E-4</v>
      </c>
      <c r="G759" s="170">
        <v>6.0168036754210751E-2</v>
      </c>
      <c r="H759" s="170">
        <v>1.9156158196471089E-3</v>
      </c>
      <c r="I759" s="170">
        <v>3.7028050316182309E-2</v>
      </c>
      <c r="J759" s="170">
        <v>5.4558600368321631E-3</v>
      </c>
      <c r="K759" s="170">
        <v>6.4847834741629555E-3</v>
      </c>
      <c r="L759" s="170">
        <v>0.1954070646748001</v>
      </c>
      <c r="M759" s="170">
        <v>0.90920312133974035</v>
      </c>
      <c r="N759" s="170">
        <v>2.5818527661868183E-3</v>
      </c>
      <c r="O759" s="170">
        <v>0.26028278993741244</v>
      </c>
      <c r="P759" s="170">
        <v>0.46847732028276384</v>
      </c>
      <c r="Q759" s="170">
        <v>0.21491724733476983</v>
      </c>
      <c r="R759" s="170">
        <v>1.1425118036681571E-3</v>
      </c>
      <c r="S759" s="170">
        <v>2.2661048852942465E-3</v>
      </c>
      <c r="T759" s="170">
        <v>0.22997433992028143</v>
      </c>
      <c r="U759" s="170">
        <v>1.4104805077329353E-3</v>
      </c>
      <c r="V759" s="170">
        <v>5.6288549170187524E-2</v>
      </c>
      <c r="X759" s="170">
        <f t="shared" si="187"/>
        <v>0.01</v>
      </c>
      <c r="Y759" s="170">
        <f t="shared" si="188"/>
        <v>0.06</v>
      </c>
      <c r="Z759" s="170">
        <f t="shared" si="189"/>
        <v>0.01</v>
      </c>
      <c r="AA759" s="170">
        <f t="shared" si="190"/>
        <v>0.04</v>
      </c>
      <c r="AB759" s="170">
        <f t="shared" si="191"/>
        <v>0.01</v>
      </c>
      <c r="AC759" s="170">
        <f t="shared" si="192"/>
        <v>0.01</v>
      </c>
      <c r="AD759" s="170">
        <f t="shared" si="193"/>
        <v>0.2</v>
      </c>
      <c r="AE759" s="170">
        <f t="shared" si="194"/>
        <v>0.91</v>
      </c>
      <c r="AF759" s="170">
        <f t="shared" si="195"/>
        <v>0.01</v>
      </c>
      <c r="AG759" s="170">
        <f t="shared" si="196"/>
        <v>0.26</v>
      </c>
      <c r="AH759" s="170">
        <f t="shared" si="197"/>
        <v>0.47</v>
      </c>
      <c r="AI759" s="170">
        <f t="shared" si="198"/>
        <v>0.21</v>
      </c>
      <c r="AJ759" s="170">
        <f t="shared" si="199"/>
        <v>0.01</v>
      </c>
      <c r="AK759" s="170">
        <f t="shared" si="200"/>
        <v>0.01</v>
      </c>
      <c r="AL759" s="170">
        <f t="shared" si="201"/>
        <v>0.23</v>
      </c>
      <c r="AM759" s="170">
        <f t="shared" si="202"/>
        <v>0.01</v>
      </c>
      <c r="AN759" s="170">
        <f t="shared" si="203"/>
        <v>0.06</v>
      </c>
    </row>
    <row r="760" spans="1:40" ht="26" x14ac:dyDescent="0.3">
      <c r="A760" s="165">
        <v>1225</v>
      </c>
      <c r="B760" s="166" t="s">
        <v>923</v>
      </c>
      <c r="C760" s="293" t="s">
        <v>1088</v>
      </c>
      <c r="D760" s="187" t="s">
        <v>3108</v>
      </c>
      <c r="E760" s="170" t="s">
        <v>925</v>
      </c>
      <c r="F760" s="170">
        <v>0.11391173286768126</v>
      </c>
      <c r="G760" s="170">
        <v>1.5821610722648646E-3</v>
      </c>
      <c r="H760" s="170">
        <v>1.0078563103657299</v>
      </c>
      <c r="I760" s="170">
        <v>2.8759647712228064E-2</v>
      </c>
      <c r="J760" s="170">
        <v>1.0161340137850865</v>
      </c>
      <c r="K760" s="170">
        <v>1.1069787661604239E-2</v>
      </c>
      <c r="L760" s="170">
        <v>0.46099908321371885</v>
      </c>
      <c r="M760" s="170">
        <v>1.8458059165110095E-2</v>
      </c>
      <c r="N760" s="170">
        <v>2.8159652564388715E-4</v>
      </c>
      <c r="O760" s="170">
        <v>6.7370297638179423E-3</v>
      </c>
      <c r="P760" s="170">
        <v>4.5369724749569308E-3</v>
      </c>
      <c r="Q760" s="170">
        <v>7.6285357739569156E-3</v>
      </c>
      <c r="R760" s="170">
        <v>6.035421446893048E-4</v>
      </c>
      <c r="S760" s="170">
        <v>2.0373905135230835E-3</v>
      </c>
      <c r="T760" s="170">
        <v>4.4695763482591102E-3</v>
      </c>
      <c r="U760" s="170">
        <v>1.3868203517783504E-4</v>
      </c>
      <c r="V760" s="170">
        <v>0</v>
      </c>
      <c r="X760" s="170">
        <f t="shared" si="187"/>
        <v>0.11</v>
      </c>
      <c r="Y760" s="170">
        <f t="shared" si="188"/>
        <v>0.01</v>
      </c>
      <c r="Z760" s="170">
        <f t="shared" si="189"/>
        <v>1.01</v>
      </c>
      <c r="AA760" s="170">
        <f t="shared" si="190"/>
        <v>0.03</v>
      </c>
      <c r="AB760" s="170">
        <f t="shared" si="191"/>
        <v>1.02</v>
      </c>
      <c r="AC760" s="170">
        <f t="shared" si="192"/>
        <v>0.01</v>
      </c>
      <c r="AD760" s="170">
        <f t="shared" si="193"/>
        <v>0.46</v>
      </c>
      <c r="AE760" s="170">
        <f t="shared" si="194"/>
        <v>0.02</v>
      </c>
      <c r="AF760" s="170">
        <f t="shared" si="195"/>
        <v>0.01</v>
      </c>
      <c r="AG760" s="170">
        <f t="shared" si="196"/>
        <v>0.01</v>
      </c>
      <c r="AH760" s="170">
        <f t="shared" si="197"/>
        <v>0.01</v>
      </c>
      <c r="AI760" s="170">
        <f t="shared" si="198"/>
        <v>0.01</v>
      </c>
      <c r="AJ760" s="170">
        <f t="shared" si="199"/>
        <v>0.01</v>
      </c>
      <c r="AK760" s="170">
        <f t="shared" si="200"/>
        <v>0.01</v>
      </c>
      <c r="AL760" s="170">
        <f t="shared" si="201"/>
        <v>0.01</v>
      </c>
      <c r="AM760" s="170">
        <f t="shared" si="202"/>
        <v>0.01</v>
      </c>
      <c r="AN760" s="170" t="str">
        <f t="shared" si="203"/>
        <v>NC</v>
      </c>
    </row>
    <row r="761" spans="1:40" x14ac:dyDescent="0.3">
      <c r="A761" s="261">
        <v>1227</v>
      </c>
      <c r="B761" s="262" t="s">
        <v>923</v>
      </c>
      <c r="C761" s="262" t="s">
        <v>275</v>
      </c>
      <c r="D761" s="262" t="s">
        <v>3107</v>
      </c>
      <c r="E761" s="265" t="s">
        <v>925</v>
      </c>
      <c r="F761" s="265">
        <v>0</v>
      </c>
      <c r="G761" s="265">
        <v>6.7949374692437984E-3</v>
      </c>
      <c r="H761" s="265">
        <v>0</v>
      </c>
      <c r="I761" s="265">
        <v>0</v>
      </c>
      <c r="J761" s="265">
        <v>6.5083258361953698E-4</v>
      </c>
      <c r="K761" s="265">
        <v>0</v>
      </c>
      <c r="L761" s="265">
        <v>0</v>
      </c>
      <c r="M761" s="265">
        <v>0</v>
      </c>
      <c r="N761" s="265">
        <v>0</v>
      </c>
      <c r="O761" s="265">
        <v>0</v>
      </c>
      <c r="P761" s="265">
        <v>0</v>
      </c>
      <c r="Q761" s="265">
        <v>0</v>
      </c>
      <c r="R761" s="265">
        <v>1.0865974506656186</v>
      </c>
      <c r="S761" s="265">
        <v>0</v>
      </c>
      <c r="T761" s="265">
        <v>0</v>
      </c>
      <c r="U761" s="265">
        <v>0</v>
      </c>
      <c r="V761" s="265">
        <v>0</v>
      </c>
      <c r="X761" s="265" t="str">
        <f t="shared" si="187"/>
        <v>NC</v>
      </c>
      <c r="Y761" s="265">
        <f t="shared" si="188"/>
        <v>0.01</v>
      </c>
      <c r="Z761" s="265" t="str">
        <f t="shared" si="189"/>
        <v>NC</v>
      </c>
      <c r="AA761" s="265" t="str">
        <f t="shared" si="190"/>
        <v>NC</v>
      </c>
      <c r="AB761" s="265">
        <f t="shared" si="191"/>
        <v>0.01</v>
      </c>
      <c r="AC761" s="265" t="str">
        <f t="shared" si="192"/>
        <v>NC</v>
      </c>
      <c r="AD761" s="265" t="str">
        <f t="shared" si="193"/>
        <v>NC</v>
      </c>
      <c r="AE761" s="265" t="str">
        <f t="shared" si="194"/>
        <v>NC</v>
      </c>
      <c r="AF761" s="265" t="str">
        <f t="shared" si="195"/>
        <v>NC</v>
      </c>
      <c r="AG761" s="265" t="str">
        <f t="shared" si="196"/>
        <v>NC</v>
      </c>
      <c r="AH761" s="265" t="str">
        <f t="shared" si="197"/>
        <v>NC</v>
      </c>
      <c r="AI761" s="265" t="str">
        <f t="shared" si="198"/>
        <v>NC</v>
      </c>
      <c r="AJ761" s="265">
        <f t="shared" si="199"/>
        <v>1.0900000000000001</v>
      </c>
      <c r="AK761" s="265" t="str">
        <f t="shared" si="200"/>
        <v>NC</v>
      </c>
      <c r="AL761" s="265" t="str">
        <f t="shared" si="201"/>
        <v>NC</v>
      </c>
      <c r="AM761" s="265" t="str">
        <f t="shared" si="202"/>
        <v>NC</v>
      </c>
      <c r="AN761" s="265" t="str">
        <f t="shared" si="203"/>
        <v>NC</v>
      </c>
    </row>
    <row r="762" spans="1:40" x14ac:dyDescent="0.3">
      <c r="A762" s="171"/>
      <c r="B762" s="849"/>
      <c r="C762" s="849"/>
      <c r="D762" s="849"/>
      <c r="E762" s="870"/>
      <c r="F762" s="870"/>
      <c r="G762" s="870"/>
      <c r="H762" s="870"/>
      <c r="I762" s="870"/>
      <c r="J762" s="870"/>
      <c r="K762" s="870"/>
      <c r="L762" s="870"/>
      <c r="M762" s="870"/>
      <c r="N762" s="870"/>
      <c r="O762" s="870"/>
      <c r="P762" s="870"/>
      <c r="Q762" s="870"/>
      <c r="R762" s="870"/>
      <c r="S762" s="870"/>
      <c r="T762" s="870"/>
      <c r="U762" s="870"/>
      <c r="V762" s="870"/>
      <c r="X762" s="870"/>
      <c r="Y762" s="870"/>
      <c r="Z762" s="870"/>
      <c r="AA762" s="870"/>
      <c r="AB762" s="870"/>
      <c r="AC762" s="870"/>
      <c r="AD762" s="870"/>
      <c r="AE762" s="870"/>
      <c r="AF762" s="870"/>
      <c r="AG762" s="870"/>
      <c r="AH762" s="870"/>
      <c r="AI762" s="870"/>
      <c r="AJ762" s="870"/>
      <c r="AK762" s="870"/>
      <c r="AL762" s="870"/>
      <c r="AM762" s="870"/>
      <c r="AN762" s="870"/>
    </row>
    <row r="763" spans="1:40" x14ac:dyDescent="0.3">
      <c r="A763" s="138">
        <v>1228</v>
      </c>
      <c r="B763" s="138" t="s">
        <v>923</v>
      </c>
      <c r="C763" s="172" t="s">
        <v>313</v>
      </c>
      <c r="D763" s="138" t="s">
        <v>314</v>
      </c>
      <c r="E763" s="244" t="s">
        <v>275</v>
      </c>
      <c r="F763" s="244" t="s">
        <v>275</v>
      </c>
      <c r="G763" s="244" t="s">
        <v>275</v>
      </c>
      <c r="H763" s="244" t="s">
        <v>275</v>
      </c>
      <c r="I763" s="244" t="s">
        <v>275</v>
      </c>
      <c r="J763" s="244" t="s">
        <v>275</v>
      </c>
      <c r="K763" s="244" t="s">
        <v>275</v>
      </c>
      <c r="L763" s="244" t="s">
        <v>275</v>
      </c>
      <c r="M763" s="244" t="s">
        <v>275</v>
      </c>
      <c r="N763" s="244" t="s">
        <v>275</v>
      </c>
      <c r="O763" s="244" t="s">
        <v>275</v>
      </c>
      <c r="P763" s="244" t="s">
        <v>275</v>
      </c>
      <c r="Q763" s="244" t="s">
        <v>275</v>
      </c>
      <c r="R763" s="244" t="s">
        <v>275</v>
      </c>
      <c r="S763" s="244" t="s">
        <v>275</v>
      </c>
      <c r="T763" s="244" t="s">
        <v>275</v>
      </c>
      <c r="U763" s="244" t="s">
        <v>275</v>
      </c>
      <c r="V763" s="244" t="s">
        <v>275</v>
      </c>
      <c r="X763" s="244" t="str">
        <f t="shared" ref="X763:X794" si="204">IF(F763="-","-",IF(F763="NC","NC",IF(F763=0,"NC",IF(F763&lt;0.01,0.01,ROUND(F763,2)))))</f>
        <v>-</v>
      </c>
      <c r="Y763" s="244" t="str">
        <f t="shared" ref="Y763:Y794" si="205">IF(G763="-","-",IF(G763="NC","NC",IF(G763=0,"NC",IF(G763&lt;0.01,0.01,ROUND(G763,2)))))</f>
        <v>-</v>
      </c>
      <c r="Z763" s="244" t="str">
        <f t="shared" ref="Z763:Z794" si="206">IF(H763="-","-",IF(H763="NC","NC",IF(H763=0,"NC",IF(H763&lt;0.01,0.01,ROUND(H763,2)))))</f>
        <v>-</v>
      </c>
      <c r="AA763" s="244" t="str">
        <f t="shared" ref="AA763:AA794" si="207">IF(I763="-","-",IF(I763="NC","NC",IF(I763=0,"NC",IF(I763&lt;0.01,0.01,ROUND(I763,2)))))</f>
        <v>-</v>
      </c>
      <c r="AB763" s="244" t="str">
        <f t="shared" ref="AB763:AB794" si="208">IF(J763="-","-",IF(J763="NC","NC",IF(J763=0,"NC",IF(J763&lt;0.01,0.01,ROUND(J763,2)))))</f>
        <v>-</v>
      </c>
      <c r="AC763" s="244" t="str">
        <f t="shared" ref="AC763:AC794" si="209">IF(K763="-","-",IF(K763="NC","NC",IF(K763=0,"NC",IF(K763&lt;0.01,0.01,ROUND(K763,2)))))</f>
        <v>-</v>
      </c>
      <c r="AD763" s="244" t="str">
        <f t="shared" ref="AD763:AD794" si="210">IF(L763="-","-",IF(L763="NC","NC",IF(L763=0,"NC",IF(L763&lt;0.01,0.01,ROUND(L763,2)))))</f>
        <v>-</v>
      </c>
      <c r="AE763" s="244" t="str">
        <f t="shared" ref="AE763:AE794" si="211">IF(M763="-","-",IF(M763="NC","NC",IF(M763=0,"NC",IF(M763&lt;0.01,0.01,ROUND(M763,2)))))</f>
        <v>-</v>
      </c>
      <c r="AF763" s="244" t="str">
        <f t="shared" ref="AF763:AF794" si="212">IF(N763="-","-",IF(N763="NC","NC",IF(N763=0,"NC",IF(N763&lt;0.01,0.01,ROUND(N763,2)))))</f>
        <v>-</v>
      </c>
      <c r="AG763" s="244" t="str">
        <f t="shared" ref="AG763:AG794" si="213">IF(O763="-","-",IF(O763="NC","NC",IF(O763=0,"NC",IF(O763&lt;0.01,0.01,ROUND(O763,2)))))</f>
        <v>-</v>
      </c>
      <c r="AH763" s="244" t="str">
        <f t="shared" ref="AH763:AH794" si="214">IF(P763="-","-",IF(P763="NC","NC",IF(P763=0,"NC",IF(P763&lt;0.01,0.01,ROUND(P763,2)))))</f>
        <v>-</v>
      </c>
      <c r="AI763" s="244" t="str">
        <f t="shared" ref="AI763:AI794" si="215">IF(Q763="-","-",IF(Q763="NC","NC",IF(Q763=0,"NC",IF(Q763&lt;0.01,0.01,ROUND(Q763,2)))))</f>
        <v>-</v>
      </c>
      <c r="AJ763" s="244" t="str">
        <f t="shared" ref="AJ763:AJ794" si="216">IF(R763="-","-",IF(R763="NC","NC",IF(R763=0,"NC",IF(R763&lt;0.01,0.01,ROUND(R763,2)))))</f>
        <v>-</v>
      </c>
      <c r="AK763" s="244" t="str">
        <f t="shared" ref="AK763:AK794" si="217">IF(S763="-","-",IF(S763="NC","NC",IF(S763=0,"NC",IF(S763&lt;0.01,0.01,ROUND(S763,2)))))</f>
        <v>-</v>
      </c>
      <c r="AL763" s="244" t="str">
        <f t="shared" ref="AL763:AL794" si="218">IF(T763="-","-",IF(T763="NC","NC",IF(T763=0,"NC",IF(T763&lt;0.01,0.01,ROUND(T763,2)))))</f>
        <v>-</v>
      </c>
      <c r="AM763" s="244" t="str">
        <f t="shared" ref="AM763:AM794" si="219">IF(U763="-","-",IF(U763="NC","NC",IF(U763=0,"NC",IF(U763&lt;0.01,0.01,ROUND(U763,2)))))</f>
        <v>-</v>
      </c>
      <c r="AN763" s="244" t="str">
        <f t="shared" ref="AN763:AN794" si="220">IF(V763="-","-",IF(V763="NC","NC",IF(V763=0,"NC",IF(V763&lt;0.01,0.01,ROUND(V763,2)))))</f>
        <v>-</v>
      </c>
    </row>
    <row r="764" spans="1:40" ht="39" x14ac:dyDescent="0.3">
      <c r="A764" s="145">
        <v>1229</v>
      </c>
      <c r="B764" s="146" t="s">
        <v>923</v>
      </c>
      <c r="C764" s="342" t="s">
        <v>334</v>
      </c>
      <c r="D764" s="145" t="s">
        <v>2265</v>
      </c>
      <c r="E764" s="150" t="s">
        <v>925</v>
      </c>
      <c r="F764" s="150">
        <v>31.201458095610164</v>
      </c>
      <c r="G764" s="150">
        <v>72.43512313651442</v>
      </c>
      <c r="H764" s="150">
        <v>20.884364154607724</v>
      </c>
      <c r="I764" s="150">
        <v>47.977763578100301</v>
      </c>
      <c r="J764" s="150">
        <v>33.084826098761198</v>
      </c>
      <c r="K764" s="150">
        <v>36.251135372744798</v>
      </c>
      <c r="L764" s="150">
        <v>140.03087611441987</v>
      </c>
      <c r="M764" s="150">
        <v>150.89151107869401</v>
      </c>
      <c r="N764" s="150">
        <v>79.316464847435867</v>
      </c>
      <c r="O764" s="150">
        <v>111.23622738242186</v>
      </c>
      <c r="P764" s="150">
        <v>120.30004095962164</v>
      </c>
      <c r="Q764" s="150">
        <v>51.27297549835604</v>
      </c>
      <c r="R764" s="150">
        <v>29.175359755495247</v>
      </c>
      <c r="S764" s="150">
        <v>50.893918703817015</v>
      </c>
      <c r="T764" s="150">
        <v>121.44320288044921</v>
      </c>
      <c r="U764" s="150">
        <v>22.575729474030414</v>
      </c>
      <c r="V764" s="150">
        <v>72.137496590016241</v>
      </c>
      <c r="X764" s="150">
        <f t="shared" si="204"/>
        <v>31.2</v>
      </c>
      <c r="Y764" s="150">
        <f t="shared" si="205"/>
        <v>72.44</v>
      </c>
      <c r="Z764" s="150">
        <f t="shared" si="206"/>
        <v>20.88</v>
      </c>
      <c r="AA764" s="150">
        <f t="shared" si="207"/>
        <v>47.98</v>
      </c>
      <c r="AB764" s="150">
        <f t="shared" si="208"/>
        <v>33.08</v>
      </c>
      <c r="AC764" s="150">
        <f t="shared" si="209"/>
        <v>36.25</v>
      </c>
      <c r="AD764" s="150">
        <f t="shared" si="210"/>
        <v>140.03</v>
      </c>
      <c r="AE764" s="150">
        <f t="shared" si="211"/>
        <v>150.88999999999999</v>
      </c>
      <c r="AF764" s="150">
        <f t="shared" si="212"/>
        <v>79.319999999999993</v>
      </c>
      <c r="AG764" s="150">
        <f t="shared" si="213"/>
        <v>111.24</v>
      </c>
      <c r="AH764" s="150">
        <f t="shared" si="214"/>
        <v>120.3</v>
      </c>
      <c r="AI764" s="150">
        <f t="shared" si="215"/>
        <v>51.27</v>
      </c>
      <c r="AJ764" s="150">
        <f t="shared" si="216"/>
        <v>29.18</v>
      </c>
      <c r="AK764" s="150">
        <f t="shared" si="217"/>
        <v>50.89</v>
      </c>
      <c r="AL764" s="150">
        <f t="shared" si="218"/>
        <v>121.44</v>
      </c>
      <c r="AM764" s="150">
        <f t="shared" si="219"/>
        <v>22.58</v>
      </c>
      <c r="AN764" s="150">
        <f t="shared" si="220"/>
        <v>72.14</v>
      </c>
    </row>
    <row r="765" spans="1:40" ht="26" x14ac:dyDescent="0.3">
      <c r="A765" s="165">
        <v>1231</v>
      </c>
      <c r="B765" s="166" t="s">
        <v>923</v>
      </c>
      <c r="C765" s="166" t="s">
        <v>109</v>
      </c>
      <c r="D765" s="165" t="s">
        <v>1092</v>
      </c>
      <c r="E765" s="170" t="s">
        <v>925</v>
      </c>
      <c r="F765" s="170">
        <v>3.9025982435336939</v>
      </c>
      <c r="G765" s="170">
        <v>0.18903380546634038</v>
      </c>
      <c r="H765" s="170">
        <v>1.6037581456819713E-3</v>
      </c>
      <c r="I765" s="170">
        <v>1.8470664792677192E-2</v>
      </c>
      <c r="J765" s="170">
        <v>1.5519188981771157</v>
      </c>
      <c r="K765" s="170">
        <v>3.0077697813352948</v>
      </c>
      <c r="L765" s="170">
        <v>0</v>
      </c>
      <c r="M765" s="170">
        <v>0</v>
      </c>
      <c r="N765" s="170">
        <v>1.0961962148914477</v>
      </c>
      <c r="O765" s="170">
        <v>1.1753519239820789E-2</v>
      </c>
      <c r="P765" s="170">
        <v>0</v>
      </c>
      <c r="Q765" s="170">
        <v>0</v>
      </c>
      <c r="R765" s="170">
        <v>0</v>
      </c>
      <c r="S765" s="170">
        <v>0.34443275786506883</v>
      </c>
      <c r="T765" s="170">
        <v>1.1766366326288653E-2</v>
      </c>
      <c r="U765" s="170">
        <v>0</v>
      </c>
      <c r="V765" s="170">
        <v>0</v>
      </c>
      <c r="X765" s="170">
        <f t="shared" si="204"/>
        <v>3.9</v>
      </c>
      <c r="Y765" s="170">
        <f t="shared" si="205"/>
        <v>0.19</v>
      </c>
      <c r="Z765" s="170">
        <f t="shared" si="206"/>
        <v>0.01</v>
      </c>
      <c r="AA765" s="170">
        <f t="shared" si="207"/>
        <v>0.02</v>
      </c>
      <c r="AB765" s="170">
        <f t="shared" si="208"/>
        <v>1.55</v>
      </c>
      <c r="AC765" s="170">
        <f t="shared" si="209"/>
        <v>3.01</v>
      </c>
      <c r="AD765" s="170" t="str">
        <f t="shared" si="210"/>
        <v>NC</v>
      </c>
      <c r="AE765" s="170" t="str">
        <f t="shared" si="211"/>
        <v>NC</v>
      </c>
      <c r="AF765" s="170">
        <f t="shared" si="212"/>
        <v>1.1000000000000001</v>
      </c>
      <c r="AG765" s="170">
        <f t="shared" si="213"/>
        <v>0.01</v>
      </c>
      <c r="AH765" s="170" t="str">
        <f t="shared" si="214"/>
        <v>NC</v>
      </c>
      <c r="AI765" s="170" t="str">
        <f t="shared" si="215"/>
        <v>NC</v>
      </c>
      <c r="AJ765" s="170" t="str">
        <f t="shared" si="216"/>
        <v>NC</v>
      </c>
      <c r="AK765" s="170">
        <f t="shared" si="217"/>
        <v>0.34</v>
      </c>
      <c r="AL765" s="170">
        <f t="shared" si="218"/>
        <v>0.01</v>
      </c>
      <c r="AM765" s="170" t="str">
        <f t="shared" si="219"/>
        <v>NC</v>
      </c>
      <c r="AN765" s="170" t="str">
        <f t="shared" si="220"/>
        <v>NC</v>
      </c>
    </row>
    <row r="766" spans="1:40" ht="39" x14ac:dyDescent="0.3">
      <c r="A766" s="251">
        <v>1232</v>
      </c>
      <c r="B766" s="252" t="s">
        <v>923</v>
      </c>
      <c r="C766" s="750" t="s">
        <v>79</v>
      </c>
      <c r="D766" s="730" t="s">
        <v>2266</v>
      </c>
      <c r="E766" s="254" t="s">
        <v>925</v>
      </c>
      <c r="F766" s="254">
        <v>0.37730246927837524</v>
      </c>
      <c r="G766" s="254">
        <v>1.8504856589148098E-2</v>
      </c>
      <c r="H766" s="254">
        <v>0</v>
      </c>
      <c r="I766" s="254">
        <v>4.3468033292243184</v>
      </c>
      <c r="J766" s="254">
        <v>2.1095013510058012E-2</v>
      </c>
      <c r="K766" s="254">
        <v>0.48246879981256957</v>
      </c>
      <c r="L766" s="254">
        <v>0</v>
      </c>
      <c r="M766" s="254">
        <v>0</v>
      </c>
      <c r="N766" s="254">
        <v>1.8156440255463698E-2</v>
      </c>
      <c r="O766" s="254">
        <v>7.3739422290912556E-4</v>
      </c>
      <c r="P766" s="254">
        <v>0</v>
      </c>
      <c r="Q766" s="254">
        <v>0</v>
      </c>
      <c r="R766" s="254">
        <v>0.95418441868753556</v>
      </c>
      <c r="S766" s="254">
        <v>0</v>
      </c>
      <c r="T766" s="254">
        <v>0</v>
      </c>
      <c r="U766" s="254">
        <v>0</v>
      </c>
      <c r="V766" s="254">
        <v>0</v>
      </c>
      <c r="X766" s="254">
        <f t="shared" si="204"/>
        <v>0.38</v>
      </c>
      <c r="Y766" s="254">
        <f t="shared" si="205"/>
        <v>0.02</v>
      </c>
      <c r="Z766" s="254" t="str">
        <f t="shared" si="206"/>
        <v>NC</v>
      </c>
      <c r="AA766" s="254">
        <f t="shared" si="207"/>
        <v>4.3499999999999996</v>
      </c>
      <c r="AB766" s="254">
        <f t="shared" si="208"/>
        <v>0.02</v>
      </c>
      <c r="AC766" s="254">
        <f t="shared" si="209"/>
        <v>0.48</v>
      </c>
      <c r="AD766" s="254" t="str">
        <f t="shared" si="210"/>
        <v>NC</v>
      </c>
      <c r="AE766" s="254" t="str">
        <f t="shared" si="211"/>
        <v>NC</v>
      </c>
      <c r="AF766" s="254">
        <f t="shared" si="212"/>
        <v>0.02</v>
      </c>
      <c r="AG766" s="254">
        <f t="shared" si="213"/>
        <v>0.01</v>
      </c>
      <c r="AH766" s="254" t="str">
        <f t="shared" si="214"/>
        <v>NC</v>
      </c>
      <c r="AI766" s="254" t="str">
        <f t="shared" si="215"/>
        <v>NC</v>
      </c>
      <c r="AJ766" s="254">
        <f t="shared" si="216"/>
        <v>0.95</v>
      </c>
      <c r="AK766" s="254" t="str">
        <f t="shared" si="217"/>
        <v>NC</v>
      </c>
      <c r="AL766" s="254" t="str">
        <f t="shared" si="218"/>
        <v>NC</v>
      </c>
      <c r="AM766" s="254" t="str">
        <f t="shared" si="219"/>
        <v>NC</v>
      </c>
      <c r="AN766" s="254" t="str">
        <f t="shared" si="220"/>
        <v>NC</v>
      </c>
    </row>
    <row r="767" spans="1:40" ht="26" x14ac:dyDescent="0.3">
      <c r="A767" s="145">
        <v>1235</v>
      </c>
      <c r="B767" s="146" t="s">
        <v>923</v>
      </c>
      <c r="C767" s="146" t="s">
        <v>81</v>
      </c>
      <c r="D767" s="145" t="s">
        <v>2929</v>
      </c>
      <c r="E767" s="150" t="s">
        <v>925</v>
      </c>
      <c r="F767" s="150">
        <v>14.05490375025405</v>
      </c>
      <c r="G767" s="150">
        <v>35.147640556978672</v>
      </c>
      <c r="H767" s="150">
        <v>8.0398656992288977</v>
      </c>
      <c r="I767" s="150">
        <v>22.642494926847988</v>
      </c>
      <c r="J767" s="150">
        <v>20.194819751188824</v>
      </c>
      <c r="K767" s="150">
        <v>16.3978317208365</v>
      </c>
      <c r="L767" s="150">
        <v>52.972339280459693</v>
      </c>
      <c r="M767" s="150">
        <v>24.556672755538617</v>
      </c>
      <c r="N767" s="150">
        <v>8.7243738801103721</v>
      </c>
      <c r="O767" s="150">
        <v>54.626362963754829</v>
      </c>
      <c r="P767" s="150">
        <v>41.750037494829414</v>
      </c>
      <c r="Q767" s="150">
        <v>22.183665765844598</v>
      </c>
      <c r="R767" s="150">
        <v>15.34416702347008</v>
      </c>
      <c r="S767" s="150">
        <v>4.7251839314773889</v>
      </c>
      <c r="T767" s="150">
        <v>29.579919358239493</v>
      </c>
      <c r="U767" s="150">
        <v>9.5613588144012045</v>
      </c>
      <c r="V767" s="150">
        <v>16.86165528118137</v>
      </c>
      <c r="X767" s="150">
        <f t="shared" si="204"/>
        <v>14.05</v>
      </c>
      <c r="Y767" s="150">
        <f t="shared" si="205"/>
        <v>35.15</v>
      </c>
      <c r="Z767" s="150">
        <f t="shared" si="206"/>
        <v>8.0399999999999991</v>
      </c>
      <c r="AA767" s="150">
        <f t="shared" si="207"/>
        <v>22.64</v>
      </c>
      <c r="AB767" s="150">
        <f t="shared" si="208"/>
        <v>20.190000000000001</v>
      </c>
      <c r="AC767" s="150">
        <f t="shared" si="209"/>
        <v>16.399999999999999</v>
      </c>
      <c r="AD767" s="150">
        <f t="shared" si="210"/>
        <v>52.97</v>
      </c>
      <c r="AE767" s="150">
        <f t="shared" si="211"/>
        <v>24.56</v>
      </c>
      <c r="AF767" s="150">
        <f t="shared" si="212"/>
        <v>8.7200000000000006</v>
      </c>
      <c r="AG767" s="150">
        <f t="shared" si="213"/>
        <v>54.63</v>
      </c>
      <c r="AH767" s="150">
        <f t="shared" si="214"/>
        <v>41.75</v>
      </c>
      <c r="AI767" s="150">
        <f t="shared" si="215"/>
        <v>22.18</v>
      </c>
      <c r="AJ767" s="150">
        <f t="shared" si="216"/>
        <v>15.34</v>
      </c>
      <c r="AK767" s="150">
        <f t="shared" si="217"/>
        <v>4.7300000000000004</v>
      </c>
      <c r="AL767" s="150">
        <f t="shared" si="218"/>
        <v>29.58</v>
      </c>
      <c r="AM767" s="150">
        <f t="shared" si="219"/>
        <v>9.56</v>
      </c>
      <c r="AN767" s="150">
        <f t="shared" si="220"/>
        <v>16.86</v>
      </c>
    </row>
    <row r="768" spans="1:40" ht="26" x14ac:dyDescent="0.3">
      <c r="A768" s="165">
        <v>1245</v>
      </c>
      <c r="B768" s="166" t="s">
        <v>923</v>
      </c>
      <c r="C768" s="166" t="s">
        <v>85</v>
      </c>
      <c r="D768" s="165" t="s">
        <v>1100</v>
      </c>
      <c r="E768" s="170" t="s">
        <v>925</v>
      </c>
      <c r="F768" s="170">
        <v>3.6896930541872104</v>
      </c>
      <c r="G768" s="170">
        <v>1.2059596611595826</v>
      </c>
      <c r="H768" s="170">
        <v>1.4184138094849219</v>
      </c>
      <c r="I768" s="170">
        <v>3.5274192947486878</v>
      </c>
      <c r="J768" s="170">
        <v>1.0030740658072455</v>
      </c>
      <c r="K768" s="170">
        <v>2.5307500598415538</v>
      </c>
      <c r="L768" s="170">
        <v>0.11740468318388793</v>
      </c>
      <c r="M768" s="170">
        <v>0.23908738914450656</v>
      </c>
      <c r="N768" s="170">
        <v>2.4737836077320479</v>
      </c>
      <c r="O768" s="170">
        <v>0.14171632095316106</v>
      </c>
      <c r="P768" s="170">
        <v>1.7724612388185651E-2</v>
      </c>
      <c r="Q768" s="170">
        <v>0.44295328360148095</v>
      </c>
      <c r="R768" s="170">
        <v>4.7994355946741782</v>
      </c>
      <c r="S768" s="170">
        <v>0.27377457431596952</v>
      </c>
      <c r="T768" s="170">
        <v>0.26692688795597524</v>
      </c>
      <c r="U768" s="170">
        <v>2.3338143091823822</v>
      </c>
      <c r="V768" s="170">
        <v>0.16307494563614913</v>
      </c>
      <c r="X768" s="170">
        <f t="shared" si="204"/>
        <v>3.69</v>
      </c>
      <c r="Y768" s="170">
        <f t="shared" si="205"/>
        <v>1.21</v>
      </c>
      <c r="Z768" s="170">
        <f t="shared" si="206"/>
        <v>1.42</v>
      </c>
      <c r="AA768" s="170">
        <f t="shared" si="207"/>
        <v>3.53</v>
      </c>
      <c r="AB768" s="170">
        <f t="shared" si="208"/>
        <v>1</v>
      </c>
      <c r="AC768" s="170">
        <f t="shared" si="209"/>
        <v>2.5299999999999998</v>
      </c>
      <c r="AD768" s="170">
        <f t="shared" si="210"/>
        <v>0.12</v>
      </c>
      <c r="AE768" s="170">
        <f t="shared" si="211"/>
        <v>0.24</v>
      </c>
      <c r="AF768" s="170">
        <f t="shared" si="212"/>
        <v>2.4700000000000002</v>
      </c>
      <c r="AG768" s="170">
        <f t="shared" si="213"/>
        <v>0.14000000000000001</v>
      </c>
      <c r="AH768" s="170">
        <f t="shared" si="214"/>
        <v>0.02</v>
      </c>
      <c r="AI768" s="170">
        <f t="shared" si="215"/>
        <v>0.44</v>
      </c>
      <c r="AJ768" s="170">
        <f t="shared" si="216"/>
        <v>4.8</v>
      </c>
      <c r="AK768" s="170">
        <f t="shared" si="217"/>
        <v>0.27</v>
      </c>
      <c r="AL768" s="170">
        <f t="shared" si="218"/>
        <v>0.27</v>
      </c>
      <c r="AM768" s="170">
        <f t="shared" si="219"/>
        <v>2.33</v>
      </c>
      <c r="AN768" s="170">
        <f t="shared" si="220"/>
        <v>0.16</v>
      </c>
    </row>
    <row r="769" spans="1:40" ht="26" x14ac:dyDescent="0.3">
      <c r="A769" s="251">
        <v>1246</v>
      </c>
      <c r="B769" s="252" t="s">
        <v>923</v>
      </c>
      <c r="C769" s="750" t="s">
        <v>88</v>
      </c>
      <c r="D769" s="252" t="s">
        <v>1101</v>
      </c>
      <c r="E769" s="254" t="s">
        <v>925</v>
      </c>
      <c r="F769" s="254">
        <v>0.25552276687632675</v>
      </c>
      <c r="G769" s="254">
        <v>3.0407878976846052</v>
      </c>
      <c r="H769" s="254">
        <v>1.6309943276446484E-2</v>
      </c>
      <c r="I769" s="254">
        <v>3.9751000550653469E-3</v>
      </c>
      <c r="J769" s="254">
        <v>0.19506249592259428</v>
      </c>
      <c r="K769" s="254">
        <v>5.9314537712697638E-2</v>
      </c>
      <c r="L769" s="254">
        <v>0.97691410636297438</v>
      </c>
      <c r="M769" s="254">
        <v>0.17821807982005666</v>
      </c>
      <c r="N769" s="254">
        <v>0.5523445544996668</v>
      </c>
      <c r="O769" s="254">
        <v>0.58434708437721694</v>
      </c>
      <c r="P769" s="254">
        <v>1.9067423605378302</v>
      </c>
      <c r="Q769" s="254">
        <v>0</v>
      </c>
      <c r="R769" s="254">
        <v>0.18563010334467109</v>
      </c>
      <c r="S769" s="254">
        <v>1.2881245315475704E-2</v>
      </c>
      <c r="T769" s="254">
        <v>0.43510446593355107</v>
      </c>
      <c r="U769" s="254">
        <v>0</v>
      </c>
      <c r="V769" s="254">
        <v>0</v>
      </c>
      <c r="X769" s="254">
        <f t="shared" si="204"/>
        <v>0.26</v>
      </c>
      <c r="Y769" s="254">
        <f t="shared" si="205"/>
        <v>3.04</v>
      </c>
      <c r="Z769" s="254">
        <f t="shared" si="206"/>
        <v>0.02</v>
      </c>
      <c r="AA769" s="254">
        <f t="shared" si="207"/>
        <v>0.01</v>
      </c>
      <c r="AB769" s="254">
        <f t="shared" si="208"/>
        <v>0.2</v>
      </c>
      <c r="AC769" s="254">
        <f t="shared" si="209"/>
        <v>0.06</v>
      </c>
      <c r="AD769" s="254">
        <f t="shared" si="210"/>
        <v>0.98</v>
      </c>
      <c r="AE769" s="254">
        <f t="shared" si="211"/>
        <v>0.18</v>
      </c>
      <c r="AF769" s="254">
        <f t="shared" si="212"/>
        <v>0.55000000000000004</v>
      </c>
      <c r="AG769" s="254">
        <f t="shared" si="213"/>
        <v>0.57999999999999996</v>
      </c>
      <c r="AH769" s="254">
        <f t="shared" si="214"/>
        <v>1.91</v>
      </c>
      <c r="AI769" s="254" t="str">
        <f t="shared" si="215"/>
        <v>NC</v>
      </c>
      <c r="AJ769" s="254">
        <f t="shared" si="216"/>
        <v>0.19</v>
      </c>
      <c r="AK769" s="254">
        <f t="shared" si="217"/>
        <v>0.01</v>
      </c>
      <c r="AL769" s="254">
        <f t="shared" si="218"/>
        <v>0.44</v>
      </c>
      <c r="AM769" s="254" t="str">
        <f t="shared" si="219"/>
        <v>NC</v>
      </c>
      <c r="AN769" s="254" t="str">
        <f t="shared" si="220"/>
        <v>NC</v>
      </c>
    </row>
    <row r="770" spans="1:40" ht="26" x14ac:dyDescent="0.3">
      <c r="A770" s="145">
        <v>1251</v>
      </c>
      <c r="B770" s="146" t="s">
        <v>923</v>
      </c>
      <c r="C770" s="280" t="s">
        <v>336</v>
      </c>
      <c r="D770" s="145" t="s">
        <v>2273</v>
      </c>
      <c r="E770" s="150" t="s">
        <v>925</v>
      </c>
      <c r="F770" s="150">
        <v>0.1666267752226403</v>
      </c>
      <c r="G770" s="150">
        <v>26.632450758806598</v>
      </c>
      <c r="H770" s="150">
        <v>5.5498846489218741</v>
      </c>
      <c r="I770" s="150">
        <v>2.7762128790263141</v>
      </c>
      <c r="J770" s="150">
        <v>8.386423872417895</v>
      </c>
      <c r="K770" s="150">
        <v>3.8407004642935556</v>
      </c>
      <c r="L770" s="150">
        <v>69.207008464452784</v>
      </c>
      <c r="M770" s="150">
        <v>117.73295582450666</v>
      </c>
      <c r="N770" s="150">
        <v>63.140608534983507</v>
      </c>
      <c r="O770" s="150">
        <v>52.121224927726288</v>
      </c>
      <c r="P770" s="150">
        <v>72.827151204836042</v>
      </c>
      <c r="Q770" s="150">
        <v>28.079327754727842</v>
      </c>
      <c r="R770" s="150">
        <v>2.2772148639941587</v>
      </c>
      <c r="S770" s="150">
        <v>8.1923502842513027</v>
      </c>
      <c r="T770" s="150">
        <v>84.600710521307818</v>
      </c>
      <c r="U770" s="150">
        <v>7.5088416001816318</v>
      </c>
      <c r="V770" s="150">
        <v>34.180608746988895</v>
      </c>
      <c r="X770" s="150">
        <f t="shared" si="204"/>
        <v>0.17</v>
      </c>
      <c r="Y770" s="150">
        <f t="shared" si="205"/>
        <v>26.63</v>
      </c>
      <c r="Z770" s="150">
        <f t="shared" si="206"/>
        <v>5.55</v>
      </c>
      <c r="AA770" s="150">
        <f t="shared" si="207"/>
        <v>2.78</v>
      </c>
      <c r="AB770" s="150">
        <f t="shared" si="208"/>
        <v>8.39</v>
      </c>
      <c r="AC770" s="150">
        <f t="shared" si="209"/>
        <v>3.84</v>
      </c>
      <c r="AD770" s="150">
        <f t="shared" si="210"/>
        <v>69.209999999999994</v>
      </c>
      <c r="AE770" s="150">
        <f t="shared" si="211"/>
        <v>117.73</v>
      </c>
      <c r="AF770" s="150">
        <f t="shared" si="212"/>
        <v>63.14</v>
      </c>
      <c r="AG770" s="150">
        <f t="shared" si="213"/>
        <v>52.12</v>
      </c>
      <c r="AH770" s="150">
        <f t="shared" si="214"/>
        <v>72.83</v>
      </c>
      <c r="AI770" s="150">
        <f t="shared" si="215"/>
        <v>28.08</v>
      </c>
      <c r="AJ770" s="150">
        <f t="shared" si="216"/>
        <v>2.2799999999999998</v>
      </c>
      <c r="AK770" s="150">
        <f t="shared" si="217"/>
        <v>8.19</v>
      </c>
      <c r="AL770" s="150">
        <f t="shared" si="218"/>
        <v>84.6</v>
      </c>
      <c r="AM770" s="150">
        <f t="shared" si="219"/>
        <v>7.51</v>
      </c>
      <c r="AN770" s="150">
        <f t="shared" si="220"/>
        <v>34.18</v>
      </c>
    </row>
    <row r="771" spans="1:40" ht="39" x14ac:dyDescent="0.3">
      <c r="A771" s="251">
        <v>1257</v>
      </c>
      <c r="B771" s="252" t="s">
        <v>923</v>
      </c>
      <c r="C771" s="252" t="s">
        <v>3112</v>
      </c>
      <c r="D771" s="730" t="s">
        <v>3115</v>
      </c>
      <c r="E771" s="254" t="s">
        <v>925</v>
      </c>
      <c r="F771" s="254">
        <v>5.7189997169922652E-2</v>
      </c>
      <c r="G771" s="254">
        <v>0.52426615219464356</v>
      </c>
      <c r="H771" s="254">
        <v>1.4411470989943304E-2</v>
      </c>
      <c r="I771" s="254">
        <v>1.3866460751422443E-3</v>
      </c>
      <c r="J771" s="254">
        <v>0.56177785827296611</v>
      </c>
      <c r="K771" s="254">
        <v>0.89737047869474151</v>
      </c>
      <c r="L771" s="254">
        <v>1.0994411887347979</v>
      </c>
      <c r="M771" s="254">
        <v>2.0795861543455225</v>
      </c>
      <c r="N771" s="254">
        <v>0.76808021757971534</v>
      </c>
      <c r="O771" s="254">
        <v>0.92790747314427535</v>
      </c>
      <c r="P771" s="254">
        <v>0.18623701605478904</v>
      </c>
      <c r="Q771" s="254">
        <v>0</v>
      </c>
      <c r="R771" s="254">
        <v>2.6268919336032773E-2</v>
      </c>
      <c r="S771" s="254">
        <v>0</v>
      </c>
      <c r="T771" s="254">
        <v>1.4953007690871145</v>
      </c>
      <c r="U771" s="254">
        <v>0.26610382073129674</v>
      </c>
      <c r="V771" s="254">
        <v>0</v>
      </c>
      <c r="X771" s="254">
        <f t="shared" si="204"/>
        <v>0.06</v>
      </c>
      <c r="Y771" s="254">
        <f t="shared" si="205"/>
        <v>0.52</v>
      </c>
      <c r="Z771" s="254">
        <f t="shared" si="206"/>
        <v>0.01</v>
      </c>
      <c r="AA771" s="254">
        <f t="shared" si="207"/>
        <v>0.01</v>
      </c>
      <c r="AB771" s="254">
        <f t="shared" si="208"/>
        <v>0.56000000000000005</v>
      </c>
      <c r="AC771" s="254">
        <f t="shared" si="209"/>
        <v>0.9</v>
      </c>
      <c r="AD771" s="254">
        <f t="shared" si="210"/>
        <v>1.1000000000000001</v>
      </c>
      <c r="AE771" s="254">
        <f t="shared" si="211"/>
        <v>2.08</v>
      </c>
      <c r="AF771" s="254">
        <f t="shared" si="212"/>
        <v>0.77</v>
      </c>
      <c r="AG771" s="254">
        <f t="shared" si="213"/>
        <v>0.93</v>
      </c>
      <c r="AH771" s="254">
        <f t="shared" si="214"/>
        <v>0.19</v>
      </c>
      <c r="AI771" s="254" t="str">
        <f t="shared" si="215"/>
        <v>NC</v>
      </c>
      <c r="AJ771" s="254">
        <f t="shared" si="216"/>
        <v>0.03</v>
      </c>
      <c r="AK771" s="254" t="str">
        <f t="shared" si="217"/>
        <v>NC</v>
      </c>
      <c r="AL771" s="254">
        <f t="shared" si="218"/>
        <v>1.5</v>
      </c>
      <c r="AM771" s="254">
        <f t="shared" si="219"/>
        <v>0.27</v>
      </c>
      <c r="AN771" s="254" t="str">
        <f t="shared" si="220"/>
        <v>NC</v>
      </c>
    </row>
    <row r="772" spans="1:40" ht="26" x14ac:dyDescent="0.3">
      <c r="A772" s="165">
        <v>1260</v>
      </c>
      <c r="B772" s="166" t="s">
        <v>923</v>
      </c>
      <c r="C772" s="281" t="s">
        <v>335</v>
      </c>
      <c r="D772" s="165" t="s">
        <v>2398</v>
      </c>
      <c r="E772" s="170" t="s">
        <v>925</v>
      </c>
      <c r="F772" s="170">
        <v>8.4023570516063639</v>
      </c>
      <c r="G772" s="170">
        <v>5.6761105627056372</v>
      </c>
      <c r="H772" s="170">
        <v>0.76340653166000194</v>
      </c>
      <c r="I772" s="170">
        <v>14.641570710691209</v>
      </c>
      <c r="J772" s="170">
        <v>1.082940324003894</v>
      </c>
      <c r="K772" s="170">
        <v>8.8974730046388117</v>
      </c>
      <c r="L772" s="170">
        <v>15.290568325144283</v>
      </c>
      <c r="M772" s="170">
        <v>4.8853910032992189</v>
      </c>
      <c r="N772" s="170">
        <v>2.5306861543865122</v>
      </c>
      <c r="O772" s="170">
        <v>2.0887252298740751</v>
      </c>
      <c r="P772" s="170">
        <v>3.473273833824932</v>
      </c>
      <c r="Q772" s="170">
        <v>0.56702869418212021</v>
      </c>
      <c r="R772" s="170">
        <v>3.5317171640688318</v>
      </c>
      <c r="S772" s="170">
        <v>3.4097039425852023</v>
      </c>
      <c r="T772" s="170">
        <v>4.3116039109733162</v>
      </c>
      <c r="U772" s="170">
        <v>0.64939629803294996</v>
      </c>
      <c r="V772" s="170">
        <v>20.932157616209825</v>
      </c>
      <c r="X772" s="170">
        <f t="shared" si="204"/>
        <v>8.4</v>
      </c>
      <c r="Y772" s="170">
        <f t="shared" si="205"/>
        <v>5.68</v>
      </c>
      <c r="Z772" s="170">
        <f t="shared" si="206"/>
        <v>0.76</v>
      </c>
      <c r="AA772" s="170">
        <f t="shared" si="207"/>
        <v>14.64</v>
      </c>
      <c r="AB772" s="170">
        <f t="shared" si="208"/>
        <v>1.08</v>
      </c>
      <c r="AC772" s="170">
        <f t="shared" si="209"/>
        <v>8.9</v>
      </c>
      <c r="AD772" s="170">
        <f t="shared" si="210"/>
        <v>15.29</v>
      </c>
      <c r="AE772" s="170">
        <f t="shared" si="211"/>
        <v>4.8899999999999997</v>
      </c>
      <c r="AF772" s="170">
        <f t="shared" si="212"/>
        <v>2.5299999999999998</v>
      </c>
      <c r="AG772" s="170">
        <f t="shared" si="213"/>
        <v>2.09</v>
      </c>
      <c r="AH772" s="170">
        <f t="shared" si="214"/>
        <v>3.47</v>
      </c>
      <c r="AI772" s="170">
        <f t="shared" si="215"/>
        <v>0.56999999999999995</v>
      </c>
      <c r="AJ772" s="170">
        <f t="shared" si="216"/>
        <v>3.53</v>
      </c>
      <c r="AK772" s="170">
        <f t="shared" si="217"/>
        <v>3.41</v>
      </c>
      <c r="AL772" s="170">
        <f t="shared" si="218"/>
        <v>4.3099999999999996</v>
      </c>
      <c r="AM772" s="170">
        <f t="shared" si="219"/>
        <v>0.65</v>
      </c>
      <c r="AN772" s="170">
        <f t="shared" si="220"/>
        <v>20.93</v>
      </c>
    </row>
    <row r="773" spans="1:40" x14ac:dyDescent="0.3">
      <c r="A773" s="165">
        <v>1261</v>
      </c>
      <c r="B773" s="166" t="s">
        <v>923</v>
      </c>
      <c r="C773" s="166" t="s">
        <v>275</v>
      </c>
      <c r="D773" s="165" t="s">
        <v>1110</v>
      </c>
      <c r="E773" s="170" t="s">
        <v>925</v>
      </c>
      <c r="F773" s="170">
        <v>0.29526398748158245</v>
      </c>
      <c r="G773" s="170">
        <v>3.6888492920598135E-4</v>
      </c>
      <c r="H773" s="170">
        <v>5.0804682928999529</v>
      </c>
      <c r="I773" s="170">
        <v>1.9430026638907257E-2</v>
      </c>
      <c r="J773" s="170">
        <v>8.7713819460605649E-2</v>
      </c>
      <c r="K773" s="170">
        <v>0.13745652557907109</v>
      </c>
      <c r="L773" s="170">
        <v>0.36720006608144012</v>
      </c>
      <c r="M773" s="170">
        <v>1.2195998720394152</v>
      </c>
      <c r="N773" s="170">
        <v>1.223524299713827E-2</v>
      </c>
      <c r="O773" s="170">
        <v>0.73345246912929885</v>
      </c>
      <c r="P773" s="170">
        <v>0.13887443715044742</v>
      </c>
      <c r="Q773" s="170">
        <v>0</v>
      </c>
      <c r="R773" s="170">
        <v>2.0567416679197619</v>
      </c>
      <c r="S773" s="170">
        <v>33.935591968006605</v>
      </c>
      <c r="T773" s="170">
        <v>0.74187060062564192</v>
      </c>
      <c r="U773" s="170">
        <v>2.2562146315009497</v>
      </c>
      <c r="V773" s="170">
        <v>0</v>
      </c>
      <c r="X773" s="170">
        <f t="shared" si="204"/>
        <v>0.3</v>
      </c>
      <c r="Y773" s="170">
        <f t="shared" si="205"/>
        <v>0.01</v>
      </c>
      <c r="Z773" s="170">
        <f t="shared" si="206"/>
        <v>5.08</v>
      </c>
      <c r="AA773" s="170">
        <f t="shared" si="207"/>
        <v>0.02</v>
      </c>
      <c r="AB773" s="170">
        <f t="shared" si="208"/>
        <v>0.09</v>
      </c>
      <c r="AC773" s="170">
        <f t="shared" si="209"/>
        <v>0.14000000000000001</v>
      </c>
      <c r="AD773" s="170">
        <f t="shared" si="210"/>
        <v>0.37</v>
      </c>
      <c r="AE773" s="170">
        <f t="shared" si="211"/>
        <v>1.22</v>
      </c>
      <c r="AF773" s="170">
        <f t="shared" si="212"/>
        <v>0.01</v>
      </c>
      <c r="AG773" s="170">
        <f t="shared" si="213"/>
        <v>0.73</v>
      </c>
      <c r="AH773" s="170">
        <f t="shared" si="214"/>
        <v>0.14000000000000001</v>
      </c>
      <c r="AI773" s="170" t="str">
        <f t="shared" si="215"/>
        <v>NC</v>
      </c>
      <c r="AJ773" s="170">
        <f t="shared" si="216"/>
        <v>2.06</v>
      </c>
      <c r="AK773" s="170">
        <f t="shared" si="217"/>
        <v>33.94</v>
      </c>
      <c r="AL773" s="170">
        <f t="shared" si="218"/>
        <v>0.74</v>
      </c>
      <c r="AM773" s="170">
        <f t="shared" si="219"/>
        <v>2.2599999999999998</v>
      </c>
      <c r="AN773" s="170" t="str">
        <f t="shared" si="220"/>
        <v>NC</v>
      </c>
    </row>
    <row r="774" spans="1:40" x14ac:dyDescent="0.3">
      <c r="A774" s="138">
        <v>1262</v>
      </c>
      <c r="B774" s="138" t="s">
        <v>923</v>
      </c>
      <c r="C774" s="172" t="s">
        <v>315</v>
      </c>
      <c r="D774" s="138" t="s">
        <v>316</v>
      </c>
      <c r="E774" s="244" t="s">
        <v>275</v>
      </c>
      <c r="F774" s="244" t="s">
        <v>275</v>
      </c>
      <c r="G774" s="244" t="s">
        <v>275</v>
      </c>
      <c r="H774" s="244" t="s">
        <v>275</v>
      </c>
      <c r="I774" s="244" t="s">
        <v>275</v>
      </c>
      <c r="J774" s="244" t="s">
        <v>275</v>
      </c>
      <c r="K774" s="244" t="s">
        <v>275</v>
      </c>
      <c r="L774" s="244" t="s">
        <v>275</v>
      </c>
      <c r="M774" s="244" t="s">
        <v>275</v>
      </c>
      <c r="N774" s="244" t="s">
        <v>275</v>
      </c>
      <c r="O774" s="244" t="s">
        <v>275</v>
      </c>
      <c r="P774" s="244" t="s">
        <v>275</v>
      </c>
      <c r="Q774" s="244" t="s">
        <v>275</v>
      </c>
      <c r="R774" s="244" t="s">
        <v>275</v>
      </c>
      <c r="S774" s="244" t="s">
        <v>275</v>
      </c>
      <c r="T774" s="244" t="s">
        <v>275</v>
      </c>
      <c r="U774" s="244" t="s">
        <v>275</v>
      </c>
      <c r="V774" s="244" t="s">
        <v>275</v>
      </c>
      <c r="X774" s="244" t="str">
        <f t="shared" si="204"/>
        <v>-</v>
      </c>
      <c r="Y774" s="244" t="str">
        <f t="shared" si="205"/>
        <v>-</v>
      </c>
      <c r="Z774" s="244" t="str">
        <f t="shared" si="206"/>
        <v>-</v>
      </c>
      <c r="AA774" s="244" t="str">
        <f t="shared" si="207"/>
        <v>-</v>
      </c>
      <c r="AB774" s="244" t="str">
        <f t="shared" si="208"/>
        <v>-</v>
      </c>
      <c r="AC774" s="244" t="str">
        <f t="shared" si="209"/>
        <v>-</v>
      </c>
      <c r="AD774" s="244" t="str">
        <f t="shared" si="210"/>
        <v>-</v>
      </c>
      <c r="AE774" s="244" t="str">
        <f t="shared" si="211"/>
        <v>-</v>
      </c>
      <c r="AF774" s="244" t="str">
        <f t="shared" si="212"/>
        <v>-</v>
      </c>
      <c r="AG774" s="244" t="str">
        <f t="shared" si="213"/>
        <v>-</v>
      </c>
      <c r="AH774" s="244" t="str">
        <f t="shared" si="214"/>
        <v>-</v>
      </c>
      <c r="AI774" s="244" t="str">
        <f t="shared" si="215"/>
        <v>-</v>
      </c>
      <c r="AJ774" s="244" t="str">
        <f t="shared" si="216"/>
        <v>-</v>
      </c>
      <c r="AK774" s="244" t="str">
        <f t="shared" si="217"/>
        <v>-</v>
      </c>
      <c r="AL774" s="244" t="str">
        <f t="shared" si="218"/>
        <v>-</v>
      </c>
      <c r="AM774" s="244" t="str">
        <f t="shared" si="219"/>
        <v>-</v>
      </c>
      <c r="AN774" s="244" t="str">
        <f t="shared" si="220"/>
        <v>-</v>
      </c>
    </row>
    <row r="775" spans="1:40" ht="26" x14ac:dyDescent="0.3">
      <c r="A775" s="145">
        <v>1263</v>
      </c>
      <c r="B775" s="146" t="s">
        <v>923</v>
      </c>
      <c r="C775" s="342" t="s">
        <v>111</v>
      </c>
      <c r="D775" s="145" t="s">
        <v>2282</v>
      </c>
      <c r="E775" s="150" t="s">
        <v>925</v>
      </c>
      <c r="F775" s="150">
        <v>3.2889265722959782</v>
      </c>
      <c r="G775" s="150">
        <v>6.1428090317823765</v>
      </c>
      <c r="H775" s="150">
        <v>0.81554506563747087</v>
      </c>
      <c r="I775" s="150">
        <v>1.5732188931444777</v>
      </c>
      <c r="J775" s="150">
        <v>2.2285549772653512</v>
      </c>
      <c r="K775" s="150">
        <v>1.0734876827540762</v>
      </c>
      <c r="L775" s="150">
        <v>6.4387724163034745</v>
      </c>
      <c r="M775" s="150">
        <v>15.513928976574672</v>
      </c>
      <c r="N775" s="150">
        <v>3.7921982729077381</v>
      </c>
      <c r="O775" s="150">
        <v>8.2940817318573501</v>
      </c>
      <c r="P775" s="150">
        <v>18.440918969548434</v>
      </c>
      <c r="Q775" s="150">
        <v>8.0016761872609354</v>
      </c>
      <c r="R775" s="150">
        <v>1.047785900589562</v>
      </c>
      <c r="S775" s="150">
        <v>1.1373307328065334</v>
      </c>
      <c r="T775" s="150">
        <v>18.688838443272772</v>
      </c>
      <c r="U775" s="150">
        <v>0.93963490618275092</v>
      </c>
      <c r="V775" s="150">
        <v>3.1159868270304321</v>
      </c>
      <c r="X775" s="150">
        <f t="shared" si="204"/>
        <v>3.29</v>
      </c>
      <c r="Y775" s="150">
        <f t="shared" si="205"/>
        <v>6.14</v>
      </c>
      <c r="Z775" s="150">
        <f t="shared" si="206"/>
        <v>0.82</v>
      </c>
      <c r="AA775" s="150">
        <f t="shared" si="207"/>
        <v>1.57</v>
      </c>
      <c r="AB775" s="150">
        <f t="shared" si="208"/>
        <v>2.23</v>
      </c>
      <c r="AC775" s="150">
        <f t="shared" si="209"/>
        <v>1.07</v>
      </c>
      <c r="AD775" s="150">
        <f t="shared" si="210"/>
        <v>6.44</v>
      </c>
      <c r="AE775" s="150">
        <f t="shared" si="211"/>
        <v>15.51</v>
      </c>
      <c r="AF775" s="150">
        <f t="shared" si="212"/>
        <v>3.79</v>
      </c>
      <c r="AG775" s="150">
        <f t="shared" si="213"/>
        <v>8.2899999999999991</v>
      </c>
      <c r="AH775" s="150">
        <f t="shared" si="214"/>
        <v>18.440000000000001</v>
      </c>
      <c r="AI775" s="150">
        <f t="shared" si="215"/>
        <v>8</v>
      </c>
      <c r="AJ775" s="150">
        <f t="shared" si="216"/>
        <v>1.05</v>
      </c>
      <c r="AK775" s="150">
        <f t="shared" si="217"/>
        <v>1.1399999999999999</v>
      </c>
      <c r="AL775" s="150">
        <f t="shared" si="218"/>
        <v>18.690000000000001</v>
      </c>
      <c r="AM775" s="150">
        <f t="shared" si="219"/>
        <v>0.94</v>
      </c>
      <c r="AN775" s="150">
        <f t="shared" si="220"/>
        <v>3.12</v>
      </c>
    </row>
    <row r="776" spans="1:40" ht="26" x14ac:dyDescent="0.3">
      <c r="A776" s="165">
        <v>1265</v>
      </c>
      <c r="B776" s="166" t="s">
        <v>923</v>
      </c>
      <c r="C776" s="293" t="s">
        <v>1111</v>
      </c>
      <c r="D776" s="187" t="s">
        <v>2275</v>
      </c>
      <c r="E776" s="170" t="s">
        <v>925</v>
      </c>
      <c r="F776" s="170">
        <v>0.32390108117916822</v>
      </c>
      <c r="G776" s="170">
        <v>0</v>
      </c>
      <c r="H776" s="170">
        <v>0</v>
      </c>
      <c r="I776" s="170">
        <v>5.130740194083331E-4</v>
      </c>
      <c r="J776" s="170">
        <v>0</v>
      </c>
      <c r="K776" s="170">
        <v>7.1869194365318217E-2</v>
      </c>
      <c r="L776" s="170">
        <v>0</v>
      </c>
      <c r="M776" s="170">
        <v>0</v>
      </c>
      <c r="N776" s="170">
        <v>2.0772468191244432E-2</v>
      </c>
      <c r="O776" s="170">
        <v>0</v>
      </c>
      <c r="P776" s="170">
        <v>0</v>
      </c>
      <c r="Q776" s="170">
        <v>0</v>
      </c>
      <c r="R776" s="170">
        <v>0</v>
      </c>
      <c r="S776" s="170">
        <v>1.3715079202828766E-2</v>
      </c>
      <c r="T776" s="170">
        <v>0</v>
      </c>
      <c r="U776" s="170">
        <v>0</v>
      </c>
      <c r="V776" s="170">
        <v>0</v>
      </c>
      <c r="X776" s="170">
        <f t="shared" si="204"/>
        <v>0.32</v>
      </c>
      <c r="Y776" s="170" t="str">
        <f t="shared" si="205"/>
        <v>NC</v>
      </c>
      <c r="Z776" s="170" t="str">
        <f t="shared" si="206"/>
        <v>NC</v>
      </c>
      <c r="AA776" s="170">
        <f t="shared" si="207"/>
        <v>0.01</v>
      </c>
      <c r="AB776" s="170" t="str">
        <f t="shared" si="208"/>
        <v>NC</v>
      </c>
      <c r="AC776" s="170">
        <f t="shared" si="209"/>
        <v>7.0000000000000007E-2</v>
      </c>
      <c r="AD776" s="170" t="str">
        <f t="shared" si="210"/>
        <v>NC</v>
      </c>
      <c r="AE776" s="170" t="str">
        <f t="shared" si="211"/>
        <v>NC</v>
      </c>
      <c r="AF776" s="170">
        <f t="shared" si="212"/>
        <v>0.02</v>
      </c>
      <c r="AG776" s="170" t="str">
        <f t="shared" si="213"/>
        <v>NC</v>
      </c>
      <c r="AH776" s="170" t="str">
        <f t="shared" si="214"/>
        <v>NC</v>
      </c>
      <c r="AI776" s="170" t="str">
        <f t="shared" si="215"/>
        <v>NC</v>
      </c>
      <c r="AJ776" s="170" t="str">
        <f t="shared" si="216"/>
        <v>NC</v>
      </c>
      <c r="AK776" s="170">
        <f t="shared" si="217"/>
        <v>0.01</v>
      </c>
      <c r="AL776" s="170" t="str">
        <f t="shared" si="218"/>
        <v>NC</v>
      </c>
      <c r="AM776" s="170" t="str">
        <f t="shared" si="219"/>
        <v>NC</v>
      </c>
      <c r="AN776" s="170" t="str">
        <f t="shared" si="220"/>
        <v>NC</v>
      </c>
    </row>
    <row r="777" spans="1:40" ht="26" x14ac:dyDescent="0.3">
      <c r="A777" s="251">
        <v>1266</v>
      </c>
      <c r="B777" s="252" t="s">
        <v>923</v>
      </c>
      <c r="C777" s="252" t="s">
        <v>2277</v>
      </c>
      <c r="D777" s="730" t="s">
        <v>2278</v>
      </c>
      <c r="E777" s="254" t="s">
        <v>925</v>
      </c>
      <c r="F777" s="254">
        <v>1.3867276334381E-2</v>
      </c>
      <c r="G777" s="254">
        <v>0</v>
      </c>
      <c r="H777" s="254">
        <v>0</v>
      </c>
      <c r="I777" s="254">
        <v>9.9728394929886999E-2</v>
      </c>
      <c r="J777" s="254">
        <v>1.3165685115598227E-3</v>
      </c>
      <c r="K777" s="254">
        <v>1.7823221726400211E-2</v>
      </c>
      <c r="L777" s="254">
        <v>0</v>
      </c>
      <c r="M777" s="254">
        <v>0</v>
      </c>
      <c r="N777" s="254">
        <v>0</v>
      </c>
      <c r="O777" s="254">
        <v>5.2972117148129908E-5</v>
      </c>
      <c r="P777" s="254">
        <v>0</v>
      </c>
      <c r="Q777" s="254">
        <v>0</v>
      </c>
      <c r="R777" s="254">
        <v>3.545870184488932E-2</v>
      </c>
      <c r="S777" s="254">
        <v>0</v>
      </c>
      <c r="T777" s="254">
        <v>0</v>
      </c>
      <c r="U777" s="254">
        <v>0</v>
      </c>
      <c r="V777" s="254">
        <v>0</v>
      </c>
      <c r="X777" s="254">
        <f t="shared" si="204"/>
        <v>0.01</v>
      </c>
      <c r="Y777" s="254" t="str">
        <f t="shared" si="205"/>
        <v>NC</v>
      </c>
      <c r="Z777" s="254" t="str">
        <f t="shared" si="206"/>
        <v>NC</v>
      </c>
      <c r="AA777" s="254">
        <f t="shared" si="207"/>
        <v>0.1</v>
      </c>
      <c r="AB777" s="254">
        <f t="shared" si="208"/>
        <v>0.01</v>
      </c>
      <c r="AC777" s="254">
        <f t="shared" si="209"/>
        <v>0.02</v>
      </c>
      <c r="AD777" s="254" t="str">
        <f t="shared" si="210"/>
        <v>NC</v>
      </c>
      <c r="AE777" s="254" t="str">
        <f t="shared" si="211"/>
        <v>NC</v>
      </c>
      <c r="AF777" s="254" t="str">
        <f t="shared" si="212"/>
        <v>NC</v>
      </c>
      <c r="AG777" s="254">
        <f t="shared" si="213"/>
        <v>0.01</v>
      </c>
      <c r="AH777" s="254" t="str">
        <f t="shared" si="214"/>
        <v>NC</v>
      </c>
      <c r="AI777" s="254" t="str">
        <f t="shared" si="215"/>
        <v>NC</v>
      </c>
      <c r="AJ777" s="254">
        <f t="shared" si="216"/>
        <v>0.04</v>
      </c>
      <c r="AK777" s="254" t="str">
        <f t="shared" si="217"/>
        <v>NC</v>
      </c>
      <c r="AL777" s="254" t="str">
        <f t="shared" si="218"/>
        <v>NC</v>
      </c>
      <c r="AM777" s="254" t="str">
        <f t="shared" si="219"/>
        <v>NC</v>
      </c>
      <c r="AN777" s="254" t="str">
        <f t="shared" si="220"/>
        <v>NC</v>
      </c>
    </row>
    <row r="778" spans="1:40" ht="26" x14ac:dyDescent="0.3">
      <c r="A778" s="145">
        <v>1269</v>
      </c>
      <c r="B778" s="146" t="s">
        <v>923</v>
      </c>
      <c r="C778" s="146" t="s">
        <v>343</v>
      </c>
      <c r="D778" s="145" t="s">
        <v>2274</v>
      </c>
      <c r="E778" s="150" t="s">
        <v>925</v>
      </c>
      <c r="F778" s="150">
        <v>2.2043551592664872</v>
      </c>
      <c r="G778" s="150">
        <v>1.9882638092718001</v>
      </c>
      <c r="H778" s="150">
        <v>0.49447992771373572</v>
      </c>
      <c r="I778" s="150">
        <v>0.73892484787628265</v>
      </c>
      <c r="J778" s="150">
        <v>0.81439250720012302</v>
      </c>
      <c r="K778" s="150">
        <v>0.80063168754835123</v>
      </c>
      <c r="L778" s="150">
        <v>2.4332564020232574</v>
      </c>
      <c r="M778" s="150">
        <v>1.738908515391639</v>
      </c>
      <c r="N778" s="150">
        <v>0.66069509181188757</v>
      </c>
      <c r="O778" s="150">
        <v>4.2742368269566331</v>
      </c>
      <c r="P778" s="150">
        <v>5.0119732681037039</v>
      </c>
      <c r="Q778" s="150">
        <v>1.4283253122955539</v>
      </c>
      <c r="R778" s="150">
        <v>0.65230758140570766</v>
      </c>
      <c r="S778" s="150">
        <v>0.49595752117195324</v>
      </c>
      <c r="T778" s="150">
        <v>2.4397194581184665</v>
      </c>
      <c r="U778" s="150">
        <v>0.24370967954671996</v>
      </c>
      <c r="V778" s="150">
        <v>0.97858685046716465</v>
      </c>
      <c r="X778" s="150">
        <f t="shared" si="204"/>
        <v>2.2000000000000002</v>
      </c>
      <c r="Y778" s="150">
        <f t="shared" si="205"/>
        <v>1.99</v>
      </c>
      <c r="Z778" s="150">
        <f t="shared" si="206"/>
        <v>0.49</v>
      </c>
      <c r="AA778" s="150">
        <f t="shared" si="207"/>
        <v>0.74</v>
      </c>
      <c r="AB778" s="150">
        <f t="shared" si="208"/>
        <v>0.81</v>
      </c>
      <c r="AC778" s="150">
        <f t="shared" si="209"/>
        <v>0.8</v>
      </c>
      <c r="AD778" s="150">
        <f t="shared" si="210"/>
        <v>2.4300000000000002</v>
      </c>
      <c r="AE778" s="150">
        <f t="shared" si="211"/>
        <v>1.74</v>
      </c>
      <c r="AF778" s="150">
        <f t="shared" si="212"/>
        <v>0.66</v>
      </c>
      <c r="AG778" s="150">
        <f t="shared" si="213"/>
        <v>4.2699999999999996</v>
      </c>
      <c r="AH778" s="150">
        <f t="shared" si="214"/>
        <v>5.01</v>
      </c>
      <c r="AI778" s="150">
        <f t="shared" si="215"/>
        <v>1.43</v>
      </c>
      <c r="AJ778" s="150">
        <f t="shared" si="216"/>
        <v>0.65</v>
      </c>
      <c r="AK778" s="150">
        <f t="shared" si="217"/>
        <v>0.5</v>
      </c>
      <c r="AL778" s="150">
        <f t="shared" si="218"/>
        <v>2.44</v>
      </c>
      <c r="AM778" s="150">
        <f t="shared" si="219"/>
        <v>0.24</v>
      </c>
      <c r="AN778" s="150">
        <f t="shared" si="220"/>
        <v>0.98</v>
      </c>
    </row>
    <row r="779" spans="1:40" ht="26" x14ac:dyDescent="0.3">
      <c r="A779" s="165">
        <v>1276</v>
      </c>
      <c r="B779" s="166" t="s">
        <v>923</v>
      </c>
      <c r="C779" s="293" t="s">
        <v>345</v>
      </c>
      <c r="D779" s="187" t="s">
        <v>2284</v>
      </c>
      <c r="E779" s="170" t="s">
        <v>925</v>
      </c>
      <c r="F779" s="170">
        <v>0.19445085291184344</v>
      </c>
      <c r="G779" s="170">
        <v>9.6902061063850586E-3</v>
      </c>
      <c r="H779" s="170">
        <v>4.1849273210032373E-2</v>
      </c>
      <c r="I779" s="170">
        <v>6.7765309836211832E-2</v>
      </c>
      <c r="J779" s="170">
        <v>3.9969489473035682E-3</v>
      </c>
      <c r="K779" s="170">
        <v>2.3258668606541348E-2</v>
      </c>
      <c r="L779" s="170">
        <v>8.6498441108633719E-7</v>
      </c>
      <c r="M779" s="170">
        <v>0</v>
      </c>
      <c r="N779" s="170">
        <v>2.5172133269942013E-2</v>
      </c>
      <c r="O779" s="170">
        <v>1.7681408768398332E-3</v>
      </c>
      <c r="P779" s="170">
        <v>0</v>
      </c>
      <c r="Q779" s="170">
        <v>1.2686458392931655E-2</v>
      </c>
      <c r="R779" s="170">
        <v>0.13408165284277515</v>
      </c>
      <c r="S779" s="170">
        <v>7.798923499750937E-3</v>
      </c>
      <c r="T779" s="170">
        <v>0</v>
      </c>
      <c r="U779" s="170">
        <v>7.5959082535843131E-2</v>
      </c>
      <c r="V779" s="170">
        <v>4.4474984658913353E-3</v>
      </c>
      <c r="X779" s="170">
        <f t="shared" si="204"/>
        <v>0.19</v>
      </c>
      <c r="Y779" s="170">
        <f t="shared" si="205"/>
        <v>0.01</v>
      </c>
      <c r="Z779" s="170">
        <f t="shared" si="206"/>
        <v>0.04</v>
      </c>
      <c r="AA779" s="170">
        <f t="shared" si="207"/>
        <v>7.0000000000000007E-2</v>
      </c>
      <c r="AB779" s="170">
        <f t="shared" si="208"/>
        <v>0.01</v>
      </c>
      <c r="AC779" s="170">
        <f t="shared" si="209"/>
        <v>0.02</v>
      </c>
      <c r="AD779" s="170">
        <f t="shared" si="210"/>
        <v>0.01</v>
      </c>
      <c r="AE779" s="170" t="str">
        <f t="shared" si="211"/>
        <v>NC</v>
      </c>
      <c r="AF779" s="170">
        <f t="shared" si="212"/>
        <v>0.03</v>
      </c>
      <c r="AG779" s="170">
        <f t="shared" si="213"/>
        <v>0.01</v>
      </c>
      <c r="AH779" s="170" t="str">
        <f t="shared" si="214"/>
        <v>NC</v>
      </c>
      <c r="AI779" s="170">
        <f t="shared" si="215"/>
        <v>0.01</v>
      </c>
      <c r="AJ779" s="170">
        <f t="shared" si="216"/>
        <v>0.13</v>
      </c>
      <c r="AK779" s="170">
        <f t="shared" si="217"/>
        <v>0.01</v>
      </c>
      <c r="AL779" s="170" t="str">
        <f t="shared" si="218"/>
        <v>NC</v>
      </c>
      <c r="AM779" s="170">
        <f t="shared" si="219"/>
        <v>0.08</v>
      </c>
      <c r="AN779" s="170">
        <f t="shared" si="220"/>
        <v>0.01</v>
      </c>
    </row>
    <row r="780" spans="1:40" ht="26" x14ac:dyDescent="0.3">
      <c r="A780" s="145">
        <v>1277</v>
      </c>
      <c r="B780" s="146" t="s">
        <v>923</v>
      </c>
      <c r="C780" s="146" t="s">
        <v>344</v>
      </c>
      <c r="D780" s="145" t="s">
        <v>2285</v>
      </c>
      <c r="E780" s="150" t="s">
        <v>925</v>
      </c>
      <c r="F780" s="150">
        <v>3.2293997440553196E-2</v>
      </c>
      <c r="G780" s="150">
        <v>4.1197288460506076</v>
      </c>
      <c r="H780" s="150">
        <v>0.25977969478525498</v>
      </c>
      <c r="I780" s="150">
        <v>0.34619137681306461</v>
      </c>
      <c r="J780" s="150">
        <v>1.4051449190028182</v>
      </c>
      <c r="K780" s="150">
        <v>0.14450328197894011</v>
      </c>
      <c r="L780" s="150">
        <v>3.9956890011955193</v>
      </c>
      <c r="M780" s="150">
        <v>13.775020461183033</v>
      </c>
      <c r="N780" s="150">
        <v>3.0788021656254085</v>
      </c>
      <c r="O780" s="150">
        <v>4.0177209415644146</v>
      </c>
      <c r="P780" s="150">
        <v>13.428945701444729</v>
      </c>
      <c r="Q780" s="150">
        <v>6.5512878037254589</v>
      </c>
      <c r="R780" s="150">
        <v>0.15452345814968174</v>
      </c>
      <c r="S780" s="150">
        <v>0.6131833933181583</v>
      </c>
      <c r="T780" s="150">
        <v>16.245492921574257</v>
      </c>
      <c r="U780" s="150">
        <v>0.60484679418065801</v>
      </c>
      <c r="V780" s="150">
        <v>2.1308701572743831</v>
      </c>
      <c r="X780" s="150">
        <f t="shared" si="204"/>
        <v>0.03</v>
      </c>
      <c r="Y780" s="150">
        <f t="shared" si="205"/>
        <v>4.12</v>
      </c>
      <c r="Z780" s="150">
        <f t="shared" si="206"/>
        <v>0.26</v>
      </c>
      <c r="AA780" s="150">
        <f t="shared" si="207"/>
        <v>0.35</v>
      </c>
      <c r="AB780" s="150">
        <f t="shared" si="208"/>
        <v>1.41</v>
      </c>
      <c r="AC780" s="150">
        <f t="shared" si="209"/>
        <v>0.14000000000000001</v>
      </c>
      <c r="AD780" s="150">
        <f t="shared" si="210"/>
        <v>4</v>
      </c>
      <c r="AE780" s="150">
        <f t="shared" si="211"/>
        <v>13.78</v>
      </c>
      <c r="AF780" s="150">
        <f t="shared" si="212"/>
        <v>3.08</v>
      </c>
      <c r="AG780" s="150">
        <f t="shared" si="213"/>
        <v>4.0199999999999996</v>
      </c>
      <c r="AH780" s="150">
        <f t="shared" si="214"/>
        <v>13.43</v>
      </c>
      <c r="AI780" s="150">
        <f t="shared" si="215"/>
        <v>6.55</v>
      </c>
      <c r="AJ780" s="150">
        <f t="shared" si="216"/>
        <v>0.15</v>
      </c>
      <c r="AK780" s="150">
        <f t="shared" si="217"/>
        <v>0.61</v>
      </c>
      <c r="AL780" s="150">
        <f t="shared" si="218"/>
        <v>16.25</v>
      </c>
      <c r="AM780" s="150">
        <f t="shared" si="219"/>
        <v>0.6</v>
      </c>
      <c r="AN780" s="150">
        <f t="shared" si="220"/>
        <v>2.13</v>
      </c>
    </row>
    <row r="781" spans="1:40" ht="26" x14ac:dyDescent="0.3">
      <c r="A781" s="165">
        <v>1284</v>
      </c>
      <c r="B781" s="166" t="s">
        <v>923</v>
      </c>
      <c r="C781" s="293" t="s">
        <v>346</v>
      </c>
      <c r="D781" s="187" t="s">
        <v>2289</v>
      </c>
      <c r="E781" s="170" t="s">
        <v>925</v>
      </c>
      <c r="F781" s="170">
        <v>0.53392548149792607</v>
      </c>
      <c r="G781" s="170">
        <v>2.5126170353583638E-2</v>
      </c>
      <c r="H781" s="170">
        <v>1.9436169928447791E-2</v>
      </c>
      <c r="I781" s="170">
        <v>0.41982428459951027</v>
      </c>
      <c r="J781" s="170">
        <v>5.0206021151063549E-3</v>
      </c>
      <c r="K781" s="170">
        <v>3.3224850254925352E-2</v>
      </c>
      <c r="L781" s="170">
        <v>9.8261481002872419E-3</v>
      </c>
      <c r="M781" s="170">
        <v>0</v>
      </c>
      <c r="N781" s="170">
        <v>6.7564140092556072E-3</v>
      </c>
      <c r="O781" s="170">
        <v>3.5582245946087315E-4</v>
      </c>
      <c r="P781" s="170">
        <v>0</v>
      </c>
      <c r="Q781" s="170">
        <v>9.3766128469910167E-3</v>
      </c>
      <c r="R781" s="170">
        <v>0.10687320819139742</v>
      </c>
      <c r="S781" s="170">
        <v>6.6758156138420214E-3</v>
      </c>
      <c r="T781" s="170">
        <v>3.6260635800455646E-3</v>
      </c>
      <c r="U781" s="170">
        <v>1.511934991952979E-2</v>
      </c>
      <c r="V781" s="170">
        <v>2.0823208229926622E-3</v>
      </c>
      <c r="X781" s="170">
        <f t="shared" si="204"/>
        <v>0.53</v>
      </c>
      <c r="Y781" s="170">
        <f t="shared" si="205"/>
        <v>0.03</v>
      </c>
      <c r="Z781" s="170">
        <f t="shared" si="206"/>
        <v>0.02</v>
      </c>
      <c r="AA781" s="170">
        <f t="shared" si="207"/>
        <v>0.42</v>
      </c>
      <c r="AB781" s="170">
        <f t="shared" si="208"/>
        <v>0.01</v>
      </c>
      <c r="AC781" s="170">
        <f t="shared" si="209"/>
        <v>0.03</v>
      </c>
      <c r="AD781" s="170">
        <f t="shared" si="210"/>
        <v>0.01</v>
      </c>
      <c r="AE781" s="170" t="str">
        <f t="shared" si="211"/>
        <v>NC</v>
      </c>
      <c r="AF781" s="170">
        <f t="shared" si="212"/>
        <v>0.01</v>
      </c>
      <c r="AG781" s="170">
        <f t="shared" si="213"/>
        <v>0.01</v>
      </c>
      <c r="AH781" s="170" t="str">
        <f t="shared" si="214"/>
        <v>NC</v>
      </c>
      <c r="AI781" s="170">
        <f t="shared" si="215"/>
        <v>0.01</v>
      </c>
      <c r="AJ781" s="170">
        <f t="shared" si="216"/>
        <v>0.11</v>
      </c>
      <c r="AK781" s="170">
        <f t="shared" si="217"/>
        <v>0.01</v>
      </c>
      <c r="AL781" s="170">
        <f t="shared" si="218"/>
        <v>0.01</v>
      </c>
      <c r="AM781" s="170">
        <f t="shared" si="219"/>
        <v>0.02</v>
      </c>
      <c r="AN781" s="170">
        <f t="shared" si="220"/>
        <v>0.01</v>
      </c>
    </row>
    <row r="782" spans="1:40" x14ac:dyDescent="0.3">
      <c r="A782" s="138">
        <v>1285</v>
      </c>
      <c r="B782" s="138" t="s">
        <v>923</v>
      </c>
      <c r="C782" s="172" t="s">
        <v>0</v>
      </c>
      <c r="D782" s="138" t="s">
        <v>1</v>
      </c>
      <c r="E782" s="244" t="s">
        <v>275</v>
      </c>
      <c r="F782" s="244" t="s">
        <v>275</v>
      </c>
      <c r="G782" s="244" t="s">
        <v>275</v>
      </c>
      <c r="H782" s="244" t="s">
        <v>275</v>
      </c>
      <c r="I782" s="244" t="s">
        <v>275</v>
      </c>
      <c r="J782" s="244" t="s">
        <v>275</v>
      </c>
      <c r="K782" s="244" t="s">
        <v>275</v>
      </c>
      <c r="L782" s="244" t="s">
        <v>275</v>
      </c>
      <c r="M782" s="244" t="s">
        <v>275</v>
      </c>
      <c r="N782" s="244" t="s">
        <v>275</v>
      </c>
      <c r="O782" s="244" t="s">
        <v>275</v>
      </c>
      <c r="P782" s="244" t="s">
        <v>275</v>
      </c>
      <c r="Q782" s="244" t="s">
        <v>275</v>
      </c>
      <c r="R782" s="244" t="s">
        <v>275</v>
      </c>
      <c r="S782" s="244" t="s">
        <v>275</v>
      </c>
      <c r="T782" s="244" t="s">
        <v>275</v>
      </c>
      <c r="U782" s="244" t="s">
        <v>275</v>
      </c>
      <c r="V782" s="244" t="s">
        <v>275</v>
      </c>
      <c r="X782" s="244" t="str">
        <f t="shared" si="204"/>
        <v>-</v>
      </c>
      <c r="Y782" s="244" t="str">
        <f t="shared" si="205"/>
        <v>-</v>
      </c>
      <c r="Z782" s="244" t="str">
        <f t="shared" si="206"/>
        <v>-</v>
      </c>
      <c r="AA782" s="244" t="str">
        <f t="shared" si="207"/>
        <v>-</v>
      </c>
      <c r="AB782" s="244" t="str">
        <f t="shared" si="208"/>
        <v>-</v>
      </c>
      <c r="AC782" s="244" t="str">
        <f t="shared" si="209"/>
        <v>-</v>
      </c>
      <c r="AD782" s="244" t="str">
        <f t="shared" si="210"/>
        <v>-</v>
      </c>
      <c r="AE782" s="244" t="str">
        <f t="shared" si="211"/>
        <v>-</v>
      </c>
      <c r="AF782" s="244" t="str">
        <f t="shared" si="212"/>
        <v>-</v>
      </c>
      <c r="AG782" s="244" t="str">
        <f t="shared" si="213"/>
        <v>-</v>
      </c>
      <c r="AH782" s="244" t="str">
        <f t="shared" si="214"/>
        <v>-</v>
      </c>
      <c r="AI782" s="244" t="str">
        <f t="shared" si="215"/>
        <v>-</v>
      </c>
      <c r="AJ782" s="244" t="str">
        <f t="shared" si="216"/>
        <v>-</v>
      </c>
      <c r="AK782" s="244" t="str">
        <f t="shared" si="217"/>
        <v>-</v>
      </c>
      <c r="AL782" s="244" t="str">
        <f t="shared" si="218"/>
        <v>-</v>
      </c>
      <c r="AM782" s="244" t="str">
        <f t="shared" si="219"/>
        <v>-</v>
      </c>
      <c r="AN782" s="244" t="str">
        <f t="shared" si="220"/>
        <v>-</v>
      </c>
    </row>
    <row r="783" spans="1:40" ht="26" x14ac:dyDescent="0.3">
      <c r="A783" s="145">
        <v>1286</v>
      </c>
      <c r="B783" s="146" t="s">
        <v>923</v>
      </c>
      <c r="C783" s="342" t="s">
        <v>450</v>
      </c>
      <c r="D783" s="145" t="s">
        <v>2290</v>
      </c>
      <c r="E783" s="150" t="s">
        <v>925</v>
      </c>
      <c r="F783" s="150">
        <v>4.7871367729387666</v>
      </c>
      <c r="G783" s="150">
        <v>9.6780564507881142</v>
      </c>
      <c r="H783" s="150">
        <v>2.9657161907658223</v>
      </c>
      <c r="I783" s="150">
        <v>5.4947300589777761</v>
      </c>
      <c r="J783" s="150">
        <v>3.8403899819518257</v>
      </c>
      <c r="K783" s="150">
        <v>5.0312306973609777</v>
      </c>
      <c r="L783" s="150">
        <v>15.173880155991299</v>
      </c>
      <c r="M783" s="150">
        <v>5.1856976087442446</v>
      </c>
      <c r="N783" s="150">
        <v>6.3033862741212827</v>
      </c>
      <c r="O783" s="150">
        <v>6.7819684091999788</v>
      </c>
      <c r="P783" s="150">
        <v>3.3232021053948437</v>
      </c>
      <c r="Q783" s="150">
        <v>3.1712749259033917</v>
      </c>
      <c r="R783" s="150">
        <v>4.639942946468568</v>
      </c>
      <c r="S783" s="150">
        <v>1.9737580558909111</v>
      </c>
      <c r="T783" s="150">
        <v>10.008916186164399</v>
      </c>
      <c r="U783" s="150">
        <v>3.2699395135232665</v>
      </c>
      <c r="V783" s="150">
        <v>3.9775819270448767</v>
      </c>
      <c r="X783" s="150">
        <f t="shared" si="204"/>
        <v>4.79</v>
      </c>
      <c r="Y783" s="150">
        <f t="shared" si="205"/>
        <v>9.68</v>
      </c>
      <c r="Z783" s="150">
        <f t="shared" si="206"/>
        <v>2.97</v>
      </c>
      <c r="AA783" s="150">
        <f t="shared" si="207"/>
        <v>5.49</v>
      </c>
      <c r="AB783" s="150">
        <f t="shared" si="208"/>
        <v>3.84</v>
      </c>
      <c r="AC783" s="150">
        <f t="shared" si="209"/>
        <v>5.03</v>
      </c>
      <c r="AD783" s="150">
        <f t="shared" si="210"/>
        <v>15.17</v>
      </c>
      <c r="AE783" s="150">
        <f t="shared" si="211"/>
        <v>5.19</v>
      </c>
      <c r="AF783" s="150">
        <f t="shared" si="212"/>
        <v>6.3</v>
      </c>
      <c r="AG783" s="150">
        <f t="shared" si="213"/>
        <v>6.78</v>
      </c>
      <c r="AH783" s="150">
        <f t="shared" si="214"/>
        <v>3.32</v>
      </c>
      <c r="AI783" s="150">
        <f t="shared" si="215"/>
        <v>3.17</v>
      </c>
      <c r="AJ783" s="150">
        <f t="shared" si="216"/>
        <v>4.6399999999999997</v>
      </c>
      <c r="AK783" s="150">
        <f t="shared" si="217"/>
        <v>1.97</v>
      </c>
      <c r="AL783" s="150">
        <f t="shared" si="218"/>
        <v>10.01</v>
      </c>
      <c r="AM783" s="150">
        <f t="shared" si="219"/>
        <v>3.27</v>
      </c>
      <c r="AN783" s="150">
        <f t="shared" si="220"/>
        <v>3.98</v>
      </c>
    </row>
    <row r="784" spans="1:40" ht="26" x14ac:dyDescent="0.3">
      <c r="A784" s="165">
        <v>1288</v>
      </c>
      <c r="B784" s="166" t="s">
        <v>923</v>
      </c>
      <c r="C784" s="293" t="s">
        <v>189</v>
      </c>
      <c r="D784" s="187" t="s">
        <v>1116</v>
      </c>
      <c r="E784" s="170" t="s">
        <v>925</v>
      </c>
      <c r="F784" s="170">
        <v>0.43371218895627001</v>
      </c>
      <c r="G784" s="170">
        <v>0</v>
      </c>
      <c r="H784" s="170">
        <v>0</v>
      </c>
      <c r="I784" s="170">
        <v>3.0784441258279831E-3</v>
      </c>
      <c r="J784" s="170">
        <v>0.35909341819346702</v>
      </c>
      <c r="K784" s="170">
        <v>0.4816619730389769</v>
      </c>
      <c r="L784" s="170">
        <v>0</v>
      </c>
      <c r="M784" s="170">
        <v>0</v>
      </c>
      <c r="N784" s="170">
        <v>0.23738950336323061</v>
      </c>
      <c r="O784" s="170">
        <v>1.3075231276366811E-3</v>
      </c>
      <c r="P784" s="170">
        <v>0</v>
      </c>
      <c r="Q784" s="170">
        <v>0</v>
      </c>
      <c r="R784" s="170">
        <v>0</v>
      </c>
      <c r="S784" s="170">
        <v>9.1433861352191656E-2</v>
      </c>
      <c r="T784" s="170">
        <v>0</v>
      </c>
      <c r="U784" s="170">
        <v>0</v>
      </c>
      <c r="V784" s="170">
        <v>0</v>
      </c>
      <c r="X784" s="170">
        <f t="shared" si="204"/>
        <v>0.43</v>
      </c>
      <c r="Y784" s="170" t="str">
        <f t="shared" si="205"/>
        <v>NC</v>
      </c>
      <c r="Z784" s="170" t="str">
        <f t="shared" si="206"/>
        <v>NC</v>
      </c>
      <c r="AA784" s="170">
        <f t="shared" si="207"/>
        <v>0.01</v>
      </c>
      <c r="AB784" s="170">
        <f t="shared" si="208"/>
        <v>0.36</v>
      </c>
      <c r="AC784" s="170">
        <f t="shared" si="209"/>
        <v>0.48</v>
      </c>
      <c r="AD784" s="170" t="str">
        <f t="shared" si="210"/>
        <v>NC</v>
      </c>
      <c r="AE784" s="170" t="str">
        <f t="shared" si="211"/>
        <v>NC</v>
      </c>
      <c r="AF784" s="170">
        <f t="shared" si="212"/>
        <v>0.24</v>
      </c>
      <c r="AG784" s="170">
        <f t="shared" si="213"/>
        <v>0.01</v>
      </c>
      <c r="AH784" s="170" t="str">
        <f t="shared" si="214"/>
        <v>NC</v>
      </c>
      <c r="AI784" s="170" t="str">
        <f t="shared" si="215"/>
        <v>NC</v>
      </c>
      <c r="AJ784" s="170" t="str">
        <f t="shared" si="216"/>
        <v>NC</v>
      </c>
      <c r="AK784" s="170">
        <f t="shared" si="217"/>
        <v>0.09</v>
      </c>
      <c r="AL784" s="170" t="str">
        <f t="shared" si="218"/>
        <v>NC</v>
      </c>
      <c r="AM784" s="170" t="str">
        <f t="shared" si="219"/>
        <v>NC</v>
      </c>
      <c r="AN784" s="170" t="str">
        <f t="shared" si="220"/>
        <v>NC</v>
      </c>
    </row>
    <row r="785" spans="1:40" ht="39" x14ac:dyDescent="0.3">
      <c r="A785" s="251">
        <v>1289</v>
      </c>
      <c r="B785" s="252" t="s">
        <v>923</v>
      </c>
      <c r="C785" s="252" t="s">
        <v>2291</v>
      </c>
      <c r="D785" s="730" t="s">
        <v>1118</v>
      </c>
      <c r="E785" s="254" t="s">
        <v>925</v>
      </c>
      <c r="F785" s="254">
        <v>4.9677824859840278E-2</v>
      </c>
      <c r="G785" s="254">
        <v>0</v>
      </c>
      <c r="H785" s="254">
        <v>0</v>
      </c>
      <c r="I785" s="254">
        <v>0.68186992630611609</v>
      </c>
      <c r="J785" s="254">
        <v>3.0815360801124663E-3</v>
      </c>
      <c r="K785" s="254">
        <v>4.1534325518985123E-2</v>
      </c>
      <c r="L785" s="254">
        <v>0</v>
      </c>
      <c r="M785" s="254">
        <v>0</v>
      </c>
      <c r="N785" s="254">
        <v>0</v>
      </c>
      <c r="O785" s="254">
        <v>1.3243029257111868E-4</v>
      </c>
      <c r="P785" s="254">
        <v>0</v>
      </c>
      <c r="Q785" s="254">
        <v>0</v>
      </c>
      <c r="R785" s="254">
        <v>0.13377883378470062</v>
      </c>
      <c r="S785" s="254">
        <v>0</v>
      </c>
      <c r="T785" s="254">
        <v>0</v>
      </c>
      <c r="U785" s="254">
        <v>0</v>
      </c>
      <c r="V785" s="254">
        <v>0</v>
      </c>
      <c r="X785" s="254">
        <f t="shared" si="204"/>
        <v>0.05</v>
      </c>
      <c r="Y785" s="254" t="str">
        <f t="shared" si="205"/>
        <v>NC</v>
      </c>
      <c r="Z785" s="254" t="str">
        <f t="shared" si="206"/>
        <v>NC</v>
      </c>
      <c r="AA785" s="254">
        <f t="shared" si="207"/>
        <v>0.68</v>
      </c>
      <c r="AB785" s="254">
        <f t="shared" si="208"/>
        <v>0.01</v>
      </c>
      <c r="AC785" s="254">
        <f t="shared" si="209"/>
        <v>0.04</v>
      </c>
      <c r="AD785" s="254" t="str">
        <f t="shared" si="210"/>
        <v>NC</v>
      </c>
      <c r="AE785" s="254" t="str">
        <f t="shared" si="211"/>
        <v>NC</v>
      </c>
      <c r="AF785" s="254" t="str">
        <f t="shared" si="212"/>
        <v>NC</v>
      </c>
      <c r="AG785" s="254">
        <f t="shared" si="213"/>
        <v>0.01</v>
      </c>
      <c r="AH785" s="254" t="str">
        <f t="shared" si="214"/>
        <v>NC</v>
      </c>
      <c r="AI785" s="254" t="str">
        <f t="shared" si="215"/>
        <v>NC</v>
      </c>
      <c r="AJ785" s="254">
        <f t="shared" si="216"/>
        <v>0.13</v>
      </c>
      <c r="AK785" s="254" t="str">
        <f t="shared" si="217"/>
        <v>NC</v>
      </c>
      <c r="AL785" s="254" t="str">
        <f t="shared" si="218"/>
        <v>NC</v>
      </c>
      <c r="AM785" s="254" t="str">
        <f t="shared" si="219"/>
        <v>NC</v>
      </c>
      <c r="AN785" s="254" t="str">
        <f t="shared" si="220"/>
        <v>NC</v>
      </c>
    </row>
    <row r="786" spans="1:40" ht="26" x14ac:dyDescent="0.3">
      <c r="A786" s="165">
        <v>1292</v>
      </c>
      <c r="B786" s="166" t="s">
        <v>923</v>
      </c>
      <c r="C786" s="293" t="s">
        <v>80</v>
      </c>
      <c r="D786" s="187" t="s">
        <v>1117</v>
      </c>
      <c r="E786" s="170" t="s">
        <v>925</v>
      </c>
      <c r="F786" s="170">
        <v>1.8091450556303244</v>
      </c>
      <c r="G786" s="170">
        <v>7.2108737621989842</v>
      </c>
      <c r="H786" s="170">
        <v>1.7740946987358979</v>
      </c>
      <c r="I786" s="170">
        <v>2.0733219741949194</v>
      </c>
      <c r="J786" s="170">
        <v>2.1777442073346895</v>
      </c>
      <c r="K786" s="170">
        <v>2.5566351368056006</v>
      </c>
      <c r="L786" s="170">
        <v>8.2216866239330315</v>
      </c>
      <c r="M786" s="170">
        <v>1.9744475119099314</v>
      </c>
      <c r="N786" s="170">
        <v>2.0974668282457034</v>
      </c>
      <c r="O786" s="170">
        <v>3.3923855886623917</v>
      </c>
      <c r="P786" s="170">
        <v>0.9821341473558326</v>
      </c>
      <c r="Q786" s="170">
        <v>2.4233757906758564</v>
      </c>
      <c r="R786" s="170">
        <v>2.6553992962642026</v>
      </c>
      <c r="S786" s="170">
        <v>1.0836881808838823</v>
      </c>
      <c r="T786" s="170">
        <v>3.2908893596758713</v>
      </c>
      <c r="U786" s="170">
        <v>1.8494711450624808</v>
      </c>
      <c r="V786" s="170">
        <v>1.6778604628562657</v>
      </c>
      <c r="X786" s="170">
        <f t="shared" si="204"/>
        <v>1.81</v>
      </c>
      <c r="Y786" s="170">
        <f t="shared" si="205"/>
        <v>7.21</v>
      </c>
      <c r="Z786" s="170">
        <f t="shared" si="206"/>
        <v>1.77</v>
      </c>
      <c r="AA786" s="170">
        <f t="shared" si="207"/>
        <v>2.0699999999999998</v>
      </c>
      <c r="AB786" s="170">
        <f t="shared" si="208"/>
        <v>2.1800000000000002</v>
      </c>
      <c r="AC786" s="170">
        <f t="shared" si="209"/>
        <v>2.56</v>
      </c>
      <c r="AD786" s="170">
        <f t="shared" si="210"/>
        <v>8.2200000000000006</v>
      </c>
      <c r="AE786" s="170">
        <f t="shared" si="211"/>
        <v>1.97</v>
      </c>
      <c r="AF786" s="170">
        <f t="shared" si="212"/>
        <v>2.1</v>
      </c>
      <c r="AG786" s="170">
        <f t="shared" si="213"/>
        <v>3.39</v>
      </c>
      <c r="AH786" s="170">
        <f t="shared" si="214"/>
        <v>0.98</v>
      </c>
      <c r="AI786" s="170">
        <f t="shared" si="215"/>
        <v>2.42</v>
      </c>
      <c r="AJ786" s="170">
        <f t="shared" si="216"/>
        <v>2.66</v>
      </c>
      <c r="AK786" s="170">
        <f t="shared" si="217"/>
        <v>1.08</v>
      </c>
      <c r="AL786" s="170">
        <f t="shared" si="218"/>
        <v>3.29</v>
      </c>
      <c r="AM786" s="170">
        <f t="shared" si="219"/>
        <v>1.85</v>
      </c>
      <c r="AN786" s="170">
        <f t="shared" si="220"/>
        <v>1.68</v>
      </c>
    </row>
    <row r="787" spans="1:40" ht="26" x14ac:dyDescent="0.3">
      <c r="A787" s="165">
        <v>1293</v>
      </c>
      <c r="B787" s="166" t="s">
        <v>923</v>
      </c>
      <c r="C787" s="293" t="s">
        <v>86</v>
      </c>
      <c r="D787" s="187" t="s">
        <v>1122</v>
      </c>
      <c r="E787" s="170" t="s">
        <v>925</v>
      </c>
      <c r="F787" s="170">
        <v>1.0601058713253462</v>
      </c>
      <c r="G787" s="170">
        <v>9.0441923201015434E-2</v>
      </c>
      <c r="H787" s="170">
        <v>0.26448326689208496</v>
      </c>
      <c r="I787" s="170">
        <v>0.71398914960723503</v>
      </c>
      <c r="J787" s="170">
        <v>0.16363367229829962</v>
      </c>
      <c r="K787" s="170">
        <v>0.38006446721933596</v>
      </c>
      <c r="L787" s="170">
        <v>2.3920038897846444E-2</v>
      </c>
      <c r="M787" s="170">
        <v>5.8522987522122684E-2</v>
      </c>
      <c r="N787" s="170">
        <v>0.44596501830388319</v>
      </c>
      <c r="O787" s="170">
        <v>8.6633208397810125E-3</v>
      </c>
      <c r="P787" s="170">
        <v>6.1805991713374722E-3</v>
      </c>
      <c r="Q787" s="170">
        <v>7.8550574814823332E-2</v>
      </c>
      <c r="R787" s="170">
        <v>0.93203478510746796</v>
      </c>
      <c r="S787" s="170">
        <v>2.6145603492361509E-2</v>
      </c>
      <c r="T787" s="170">
        <v>1.5148363219758506E-2</v>
      </c>
      <c r="U787" s="170">
        <v>0.66839587400007971</v>
      </c>
      <c r="V787" s="170">
        <v>3.2614988042303436E-2</v>
      </c>
      <c r="X787" s="170">
        <f t="shared" si="204"/>
        <v>1.06</v>
      </c>
      <c r="Y787" s="170">
        <f t="shared" si="205"/>
        <v>0.09</v>
      </c>
      <c r="Z787" s="170">
        <f t="shared" si="206"/>
        <v>0.26</v>
      </c>
      <c r="AA787" s="170">
        <f t="shared" si="207"/>
        <v>0.71</v>
      </c>
      <c r="AB787" s="170">
        <f t="shared" si="208"/>
        <v>0.16</v>
      </c>
      <c r="AC787" s="170">
        <f t="shared" si="209"/>
        <v>0.38</v>
      </c>
      <c r="AD787" s="170">
        <f t="shared" si="210"/>
        <v>0.02</v>
      </c>
      <c r="AE787" s="170">
        <f t="shared" si="211"/>
        <v>0.06</v>
      </c>
      <c r="AF787" s="170">
        <f t="shared" si="212"/>
        <v>0.45</v>
      </c>
      <c r="AG787" s="170">
        <f t="shared" si="213"/>
        <v>0.01</v>
      </c>
      <c r="AH787" s="170">
        <f t="shared" si="214"/>
        <v>0.01</v>
      </c>
      <c r="AI787" s="170">
        <f t="shared" si="215"/>
        <v>0.08</v>
      </c>
      <c r="AJ787" s="170">
        <f t="shared" si="216"/>
        <v>0.93</v>
      </c>
      <c r="AK787" s="170">
        <f t="shared" si="217"/>
        <v>0.03</v>
      </c>
      <c r="AL787" s="170">
        <f t="shared" si="218"/>
        <v>0.02</v>
      </c>
      <c r="AM787" s="170">
        <f t="shared" si="219"/>
        <v>0.67</v>
      </c>
      <c r="AN787" s="170">
        <f t="shared" si="220"/>
        <v>0.03</v>
      </c>
    </row>
    <row r="788" spans="1:40" ht="26" x14ac:dyDescent="0.3">
      <c r="A788" s="165">
        <v>1294</v>
      </c>
      <c r="B788" s="166" t="s">
        <v>923</v>
      </c>
      <c r="C788" s="293" t="s">
        <v>190</v>
      </c>
      <c r="D788" s="187" t="s">
        <v>1123</v>
      </c>
      <c r="E788" s="170" t="s">
        <v>925</v>
      </c>
      <c r="F788" s="170">
        <v>1.8423273406836136E-3</v>
      </c>
      <c r="G788" s="170">
        <v>3.3085119168693239E-4</v>
      </c>
      <c r="H788" s="170">
        <v>1.4179955168708333E-3</v>
      </c>
      <c r="I788" s="170">
        <v>0</v>
      </c>
      <c r="J788" s="170">
        <v>5.1474186407246506E-5</v>
      </c>
      <c r="K788" s="170">
        <v>1.3962991080582569E-3</v>
      </c>
      <c r="L788" s="170">
        <v>4.8845140850436418E-3</v>
      </c>
      <c r="M788" s="170">
        <v>3.5907236065240472E-3</v>
      </c>
      <c r="N788" s="170">
        <v>5.9621047730516849E-4</v>
      </c>
      <c r="O788" s="170">
        <v>8.5544759817671769E-3</v>
      </c>
      <c r="P788" s="170">
        <v>3.1052691731355064E-2</v>
      </c>
      <c r="Q788" s="170">
        <v>0</v>
      </c>
      <c r="R788" s="170">
        <v>6.0517213759514778E-3</v>
      </c>
      <c r="S788" s="170">
        <v>0</v>
      </c>
      <c r="T788" s="170">
        <v>8.9626405508949521E-3</v>
      </c>
      <c r="U788" s="170">
        <v>0</v>
      </c>
      <c r="V788" s="170">
        <v>0</v>
      </c>
      <c r="X788" s="170">
        <f t="shared" si="204"/>
        <v>0.01</v>
      </c>
      <c r="Y788" s="170">
        <f t="shared" si="205"/>
        <v>0.01</v>
      </c>
      <c r="Z788" s="170">
        <f t="shared" si="206"/>
        <v>0.01</v>
      </c>
      <c r="AA788" s="170" t="str">
        <f t="shared" si="207"/>
        <v>NC</v>
      </c>
      <c r="AB788" s="170">
        <f t="shared" si="208"/>
        <v>0.01</v>
      </c>
      <c r="AC788" s="170">
        <f t="shared" si="209"/>
        <v>0.01</v>
      </c>
      <c r="AD788" s="170">
        <f t="shared" si="210"/>
        <v>0.01</v>
      </c>
      <c r="AE788" s="170">
        <f t="shared" si="211"/>
        <v>0.01</v>
      </c>
      <c r="AF788" s="170">
        <f t="shared" si="212"/>
        <v>0.01</v>
      </c>
      <c r="AG788" s="170">
        <f t="shared" si="213"/>
        <v>0.01</v>
      </c>
      <c r="AH788" s="170">
        <f t="shared" si="214"/>
        <v>0.03</v>
      </c>
      <c r="AI788" s="170" t="str">
        <f t="shared" si="215"/>
        <v>NC</v>
      </c>
      <c r="AJ788" s="170">
        <f t="shared" si="216"/>
        <v>0.01</v>
      </c>
      <c r="AK788" s="170" t="str">
        <f t="shared" si="217"/>
        <v>NC</v>
      </c>
      <c r="AL788" s="170">
        <f t="shared" si="218"/>
        <v>0.01</v>
      </c>
      <c r="AM788" s="170" t="str">
        <f t="shared" si="219"/>
        <v>NC</v>
      </c>
      <c r="AN788" s="170" t="str">
        <f t="shared" si="220"/>
        <v>NC</v>
      </c>
    </row>
    <row r="789" spans="1:40" ht="26" x14ac:dyDescent="0.3">
      <c r="A789" s="165">
        <v>1295</v>
      </c>
      <c r="B789" s="166" t="s">
        <v>923</v>
      </c>
      <c r="C789" s="293" t="s">
        <v>337</v>
      </c>
      <c r="D789" s="187" t="s">
        <v>1124</v>
      </c>
      <c r="E789" s="170" t="s">
        <v>925</v>
      </c>
      <c r="F789" s="170">
        <v>1.2901750653179828E-3</v>
      </c>
      <c r="G789" s="170">
        <v>1.6726124014384816</v>
      </c>
      <c r="H789" s="170">
        <v>0.80331632531540964</v>
      </c>
      <c r="I789" s="170">
        <v>0.32460533505831685</v>
      </c>
      <c r="J789" s="170">
        <v>0.93565374163563353</v>
      </c>
      <c r="K789" s="170">
        <v>0.1792727521874897</v>
      </c>
      <c r="L789" s="170">
        <v>5.239363401196548</v>
      </c>
      <c r="M789" s="170">
        <v>2.6175074327163772</v>
      </c>
      <c r="N789" s="170">
        <v>3.1858237013572173</v>
      </c>
      <c r="O789" s="170">
        <v>3.3042102055511915</v>
      </c>
      <c r="P789" s="170">
        <v>2.0991284085546495</v>
      </c>
      <c r="Q789" s="170">
        <v>0.60006271780887321</v>
      </c>
      <c r="R789" s="170">
        <v>0.16095251226707227</v>
      </c>
      <c r="S789" s="170">
        <v>0.73080032806752637</v>
      </c>
      <c r="T789" s="170">
        <v>6.1478609683910292</v>
      </c>
      <c r="U789" s="170">
        <v>0.60927962838504934</v>
      </c>
      <c r="V789" s="170">
        <v>2.2404213840334277</v>
      </c>
      <c r="X789" s="170">
        <f t="shared" si="204"/>
        <v>0.01</v>
      </c>
      <c r="Y789" s="170">
        <f t="shared" si="205"/>
        <v>1.67</v>
      </c>
      <c r="Z789" s="170">
        <f t="shared" si="206"/>
        <v>0.8</v>
      </c>
      <c r="AA789" s="170">
        <f t="shared" si="207"/>
        <v>0.32</v>
      </c>
      <c r="AB789" s="170">
        <f t="shared" si="208"/>
        <v>0.94</v>
      </c>
      <c r="AC789" s="170">
        <f t="shared" si="209"/>
        <v>0.18</v>
      </c>
      <c r="AD789" s="170">
        <f t="shared" si="210"/>
        <v>5.24</v>
      </c>
      <c r="AE789" s="170">
        <f t="shared" si="211"/>
        <v>2.62</v>
      </c>
      <c r="AF789" s="170">
        <f t="shared" si="212"/>
        <v>3.19</v>
      </c>
      <c r="AG789" s="170">
        <f t="shared" si="213"/>
        <v>3.3</v>
      </c>
      <c r="AH789" s="170">
        <f t="shared" si="214"/>
        <v>2.1</v>
      </c>
      <c r="AI789" s="170">
        <f t="shared" si="215"/>
        <v>0.6</v>
      </c>
      <c r="AJ789" s="170">
        <f t="shared" si="216"/>
        <v>0.16</v>
      </c>
      <c r="AK789" s="170">
        <f t="shared" si="217"/>
        <v>0.73</v>
      </c>
      <c r="AL789" s="170">
        <f t="shared" si="218"/>
        <v>6.15</v>
      </c>
      <c r="AM789" s="170">
        <f t="shared" si="219"/>
        <v>0.61</v>
      </c>
      <c r="AN789" s="170">
        <f t="shared" si="220"/>
        <v>2.2400000000000002</v>
      </c>
    </row>
    <row r="790" spans="1:40" ht="26" x14ac:dyDescent="0.3">
      <c r="A790" s="165">
        <v>1296</v>
      </c>
      <c r="B790" s="166" t="s">
        <v>923</v>
      </c>
      <c r="C790" s="293" t="s">
        <v>338</v>
      </c>
      <c r="D790" s="187" t="s">
        <v>1125</v>
      </c>
      <c r="E790" s="170" t="s">
        <v>925</v>
      </c>
      <c r="F790" s="170">
        <v>1.4313633297609838</v>
      </c>
      <c r="G790" s="170">
        <v>0.70379751275794533</v>
      </c>
      <c r="H790" s="170">
        <v>0.12240390430555856</v>
      </c>
      <c r="I790" s="170">
        <v>1.6978652296853607</v>
      </c>
      <c r="J790" s="170">
        <v>0.20113193222321632</v>
      </c>
      <c r="K790" s="170">
        <v>1.3906657434825316</v>
      </c>
      <c r="L790" s="170">
        <v>1.6840255778788285</v>
      </c>
      <c r="M790" s="170">
        <v>0.53162895298928969</v>
      </c>
      <c r="N790" s="170">
        <v>0.33614501237394251</v>
      </c>
      <c r="O790" s="170">
        <v>6.6714864744640764E-2</v>
      </c>
      <c r="P790" s="170">
        <v>0.20470625858166913</v>
      </c>
      <c r="Q790" s="170">
        <v>6.9285842603838868E-2</v>
      </c>
      <c r="R790" s="170">
        <v>0.75172579766917236</v>
      </c>
      <c r="S790" s="170">
        <v>4.1690082094949212E-2</v>
      </c>
      <c r="T790" s="170">
        <v>0.54605485432684464</v>
      </c>
      <c r="U790" s="170">
        <v>0.14279286607565717</v>
      </c>
      <c r="V790" s="170">
        <v>2.6685092112879984E-2</v>
      </c>
      <c r="X790" s="170">
        <f t="shared" si="204"/>
        <v>1.43</v>
      </c>
      <c r="Y790" s="170">
        <f t="shared" si="205"/>
        <v>0.7</v>
      </c>
      <c r="Z790" s="170">
        <f t="shared" si="206"/>
        <v>0.12</v>
      </c>
      <c r="AA790" s="170">
        <f t="shared" si="207"/>
        <v>1.7</v>
      </c>
      <c r="AB790" s="170">
        <f t="shared" si="208"/>
        <v>0.2</v>
      </c>
      <c r="AC790" s="170">
        <f t="shared" si="209"/>
        <v>1.39</v>
      </c>
      <c r="AD790" s="170">
        <f t="shared" si="210"/>
        <v>1.68</v>
      </c>
      <c r="AE790" s="170">
        <f t="shared" si="211"/>
        <v>0.53</v>
      </c>
      <c r="AF790" s="170">
        <f t="shared" si="212"/>
        <v>0.34</v>
      </c>
      <c r="AG790" s="170">
        <f t="shared" si="213"/>
        <v>7.0000000000000007E-2</v>
      </c>
      <c r="AH790" s="170">
        <f t="shared" si="214"/>
        <v>0.2</v>
      </c>
      <c r="AI790" s="170">
        <f t="shared" si="215"/>
        <v>7.0000000000000007E-2</v>
      </c>
      <c r="AJ790" s="170">
        <f t="shared" si="216"/>
        <v>0.75</v>
      </c>
      <c r="AK790" s="170">
        <f t="shared" si="217"/>
        <v>0.04</v>
      </c>
      <c r="AL790" s="170">
        <f t="shared" si="218"/>
        <v>0.55000000000000004</v>
      </c>
      <c r="AM790" s="170">
        <f t="shared" si="219"/>
        <v>0.14000000000000001</v>
      </c>
      <c r="AN790" s="170">
        <f t="shared" si="220"/>
        <v>0.03</v>
      </c>
    </row>
    <row r="791" spans="1:40" x14ac:dyDescent="0.3">
      <c r="A791" s="138">
        <v>1297</v>
      </c>
      <c r="B791" s="138" t="s">
        <v>923</v>
      </c>
      <c r="C791" s="172" t="s">
        <v>2</v>
      </c>
      <c r="D791" s="138" t="s">
        <v>292</v>
      </c>
      <c r="E791" s="244" t="s">
        <v>275</v>
      </c>
      <c r="F791" s="244" t="s">
        <v>275</v>
      </c>
      <c r="G791" s="244" t="s">
        <v>275</v>
      </c>
      <c r="H791" s="244" t="s">
        <v>275</v>
      </c>
      <c r="I791" s="244" t="s">
        <v>275</v>
      </c>
      <c r="J791" s="244" t="s">
        <v>275</v>
      </c>
      <c r="K791" s="244" t="s">
        <v>275</v>
      </c>
      <c r="L791" s="244" t="s">
        <v>275</v>
      </c>
      <c r="M791" s="244" t="s">
        <v>275</v>
      </c>
      <c r="N791" s="244" t="s">
        <v>275</v>
      </c>
      <c r="O791" s="244" t="s">
        <v>275</v>
      </c>
      <c r="P791" s="244" t="s">
        <v>275</v>
      </c>
      <c r="Q791" s="244" t="s">
        <v>275</v>
      </c>
      <c r="R791" s="244" t="s">
        <v>275</v>
      </c>
      <c r="S791" s="244" t="s">
        <v>275</v>
      </c>
      <c r="T791" s="244" t="s">
        <v>275</v>
      </c>
      <c r="U791" s="244" t="s">
        <v>275</v>
      </c>
      <c r="V791" s="244" t="s">
        <v>275</v>
      </c>
      <c r="X791" s="244" t="str">
        <f t="shared" si="204"/>
        <v>-</v>
      </c>
      <c r="Y791" s="244" t="str">
        <f t="shared" si="205"/>
        <v>-</v>
      </c>
      <c r="Z791" s="244" t="str">
        <f t="shared" si="206"/>
        <v>-</v>
      </c>
      <c r="AA791" s="244" t="str">
        <f t="shared" si="207"/>
        <v>-</v>
      </c>
      <c r="AB791" s="244" t="str">
        <f t="shared" si="208"/>
        <v>-</v>
      </c>
      <c r="AC791" s="244" t="str">
        <f t="shared" si="209"/>
        <v>-</v>
      </c>
      <c r="AD791" s="244" t="str">
        <f t="shared" si="210"/>
        <v>-</v>
      </c>
      <c r="AE791" s="244" t="str">
        <f t="shared" si="211"/>
        <v>-</v>
      </c>
      <c r="AF791" s="244" t="str">
        <f t="shared" si="212"/>
        <v>-</v>
      </c>
      <c r="AG791" s="244" t="str">
        <f t="shared" si="213"/>
        <v>-</v>
      </c>
      <c r="AH791" s="244" t="str">
        <f t="shared" si="214"/>
        <v>-</v>
      </c>
      <c r="AI791" s="244" t="str">
        <f t="shared" si="215"/>
        <v>-</v>
      </c>
      <c r="AJ791" s="244" t="str">
        <f t="shared" si="216"/>
        <v>-</v>
      </c>
      <c r="AK791" s="244" t="str">
        <f t="shared" si="217"/>
        <v>-</v>
      </c>
      <c r="AL791" s="244" t="str">
        <f t="shared" si="218"/>
        <v>-</v>
      </c>
      <c r="AM791" s="244" t="str">
        <f t="shared" si="219"/>
        <v>-</v>
      </c>
      <c r="AN791" s="244" t="str">
        <f t="shared" si="220"/>
        <v>-</v>
      </c>
    </row>
    <row r="792" spans="1:40" ht="26" x14ac:dyDescent="0.3">
      <c r="A792" s="145">
        <v>1298</v>
      </c>
      <c r="B792" s="146" t="s">
        <v>923</v>
      </c>
      <c r="C792" s="146" t="s">
        <v>73</v>
      </c>
      <c r="D792" s="145" t="s">
        <v>2293</v>
      </c>
      <c r="E792" s="817" t="s">
        <v>925</v>
      </c>
      <c r="F792" s="817">
        <v>289.65266906166022</v>
      </c>
      <c r="G792" s="817">
        <v>485.88045620123034</v>
      </c>
      <c r="H792" s="817">
        <v>26.917687036639865</v>
      </c>
      <c r="I792" s="817">
        <v>239.03180061431635</v>
      </c>
      <c r="J792" s="817">
        <v>199.91476051771329</v>
      </c>
      <c r="K792" s="817">
        <v>180.52809833865768</v>
      </c>
      <c r="L792" s="817">
        <v>388.91599927039493</v>
      </c>
      <c r="M792" s="817">
        <v>335.88203771971178</v>
      </c>
      <c r="N792" s="817">
        <v>49.14838551748263</v>
      </c>
      <c r="O792" s="817">
        <v>331.24662603125171</v>
      </c>
      <c r="P792" s="817">
        <v>468.56179900153478</v>
      </c>
      <c r="Q792" s="817">
        <v>245.44996291454291</v>
      </c>
      <c r="R792" s="817">
        <v>108.75288247312514</v>
      </c>
      <c r="S792" s="817">
        <v>70.312486815313591</v>
      </c>
      <c r="T792" s="817">
        <v>436.10535141042027</v>
      </c>
      <c r="U792" s="817">
        <v>61.550590321924545</v>
      </c>
      <c r="V792" s="817">
        <v>79.092034462081045</v>
      </c>
      <c r="X792" s="817">
        <f t="shared" si="204"/>
        <v>289.64999999999998</v>
      </c>
      <c r="Y792" s="817">
        <f t="shared" si="205"/>
        <v>485.88</v>
      </c>
      <c r="Z792" s="817">
        <f t="shared" si="206"/>
        <v>26.92</v>
      </c>
      <c r="AA792" s="817">
        <f t="shared" si="207"/>
        <v>239.03</v>
      </c>
      <c r="AB792" s="817">
        <f t="shared" si="208"/>
        <v>199.91</v>
      </c>
      <c r="AC792" s="817">
        <f t="shared" si="209"/>
        <v>180.53</v>
      </c>
      <c r="AD792" s="817">
        <f t="shared" si="210"/>
        <v>388.92</v>
      </c>
      <c r="AE792" s="817">
        <f t="shared" si="211"/>
        <v>335.88</v>
      </c>
      <c r="AF792" s="817">
        <f t="shared" si="212"/>
        <v>49.15</v>
      </c>
      <c r="AG792" s="817">
        <f t="shared" si="213"/>
        <v>331.25</v>
      </c>
      <c r="AH792" s="817">
        <f t="shared" si="214"/>
        <v>468.56</v>
      </c>
      <c r="AI792" s="817">
        <f t="shared" si="215"/>
        <v>245.45</v>
      </c>
      <c r="AJ792" s="817">
        <f t="shared" si="216"/>
        <v>108.75</v>
      </c>
      <c r="AK792" s="817">
        <f t="shared" si="217"/>
        <v>70.31</v>
      </c>
      <c r="AL792" s="817">
        <f t="shared" si="218"/>
        <v>436.11</v>
      </c>
      <c r="AM792" s="817">
        <f t="shared" si="219"/>
        <v>61.55</v>
      </c>
      <c r="AN792" s="817">
        <f t="shared" si="220"/>
        <v>79.09</v>
      </c>
    </row>
    <row r="793" spans="1:40" ht="26" x14ac:dyDescent="0.3">
      <c r="A793" s="145">
        <v>1299</v>
      </c>
      <c r="B793" s="146" t="s">
        <v>923</v>
      </c>
      <c r="C793" s="342" t="s">
        <v>73</v>
      </c>
      <c r="D793" s="145" t="s">
        <v>1126</v>
      </c>
      <c r="E793" s="150" t="s">
        <v>925</v>
      </c>
      <c r="F793" s="150">
        <v>254.97389394596772</v>
      </c>
      <c r="G793" s="150">
        <v>449.9930150128726</v>
      </c>
      <c r="H793" s="150">
        <v>19.200818898325924</v>
      </c>
      <c r="I793" s="150">
        <v>108.64971870154199</v>
      </c>
      <c r="J793" s="150">
        <v>171.36464746248967</v>
      </c>
      <c r="K793" s="150">
        <v>144.17539154382405</v>
      </c>
      <c r="L793" s="150">
        <v>268.5618329790251</v>
      </c>
      <c r="M793" s="150">
        <v>225.54238525835265</v>
      </c>
      <c r="N793" s="150">
        <v>39.092252542828177</v>
      </c>
      <c r="O793" s="150">
        <v>237.91587495304566</v>
      </c>
      <c r="P793" s="150">
        <v>224.69771676058164</v>
      </c>
      <c r="Q793" s="150">
        <v>60.371021189855199</v>
      </c>
      <c r="R793" s="150">
        <v>96.856620311373021</v>
      </c>
      <c r="S793" s="150">
        <v>15.756063573380537</v>
      </c>
      <c r="T793" s="150">
        <v>345.35224018698619</v>
      </c>
      <c r="U793" s="150">
        <v>58.340917200417849</v>
      </c>
      <c r="V793" s="150">
        <v>21.375489283965624</v>
      </c>
      <c r="X793" s="150">
        <f t="shared" si="204"/>
        <v>254.97</v>
      </c>
      <c r="Y793" s="150">
        <f t="shared" si="205"/>
        <v>449.99</v>
      </c>
      <c r="Z793" s="150">
        <f t="shared" si="206"/>
        <v>19.2</v>
      </c>
      <c r="AA793" s="150">
        <f t="shared" si="207"/>
        <v>108.65</v>
      </c>
      <c r="AB793" s="150">
        <f t="shared" si="208"/>
        <v>171.36</v>
      </c>
      <c r="AC793" s="150">
        <f t="shared" si="209"/>
        <v>144.18</v>
      </c>
      <c r="AD793" s="150">
        <f t="shared" si="210"/>
        <v>268.56</v>
      </c>
      <c r="AE793" s="150">
        <f t="shared" si="211"/>
        <v>225.54</v>
      </c>
      <c r="AF793" s="150">
        <f t="shared" si="212"/>
        <v>39.090000000000003</v>
      </c>
      <c r="AG793" s="150">
        <f t="shared" si="213"/>
        <v>237.92</v>
      </c>
      <c r="AH793" s="150">
        <f t="shared" si="214"/>
        <v>224.7</v>
      </c>
      <c r="AI793" s="150">
        <f t="shared" si="215"/>
        <v>60.37</v>
      </c>
      <c r="AJ793" s="150">
        <f t="shared" si="216"/>
        <v>96.86</v>
      </c>
      <c r="AK793" s="150">
        <f t="shared" si="217"/>
        <v>15.76</v>
      </c>
      <c r="AL793" s="150">
        <f t="shared" si="218"/>
        <v>345.35</v>
      </c>
      <c r="AM793" s="150">
        <f t="shared" si="219"/>
        <v>58.34</v>
      </c>
      <c r="AN793" s="150">
        <f t="shared" si="220"/>
        <v>21.38</v>
      </c>
    </row>
    <row r="794" spans="1:40" ht="26" x14ac:dyDescent="0.3">
      <c r="A794" s="145">
        <v>1303</v>
      </c>
      <c r="B794" s="146" t="s">
        <v>923</v>
      </c>
      <c r="C794" s="146" t="s">
        <v>74</v>
      </c>
      <c r="D794" s="145" t="s">
        <v>2295</v>
      </c>
      <c r="E794" s="817" t="s">
        <v>925</v>
      </c>
      <c r="F794" s="817">
        <v>107.99285536410417</v>
      </c>
      <c r="G794" s="817">
        <v>0.19468896400788679</v>
      </c>
      <c r="H794" s="817">
        <v>0</v>
      </c>
      <c r="I794" s="817">
        <v>2.3945619082049673E-3</v>
      </c>
      <c r="J794" s="817">
        <v>51.711568072915682</v>
      </c>
      <c r="K794" s="817">
        <v>11.738982451868909</v>
      </c>
      <c r="L794" s="817">
        <v>0</v>
      </c>
      <c r="M794" s="817">
        <v>0</v>
      </c>
      <c r="N794" s="817">
        <v>4.4425021394000819</v>
      </c>
      <c r="O794" s="817">
        <v>7.9456331545796316E-2</v>
      </c>
      <c r="P794" s="817">
        <v>0</v>
      </c>
      <c r="Q794" s="817">
        <v>0</v>
      </c>
      <c r="R794" s="817">
        <v>0</v>
      </c>
      <c r="S794" s="817">
        <v>2.4210501279070153</v>
      </c>
      <c r="T794" s="817">
        <v>0</v>
      </c>
      <c r="U794" s="817">
        <v>0</v>
      </c>
      <c r="V794" s="817">
        <v>0</v>
      </c>
      <c r="X794" s="817">
        <f t="shared" si="204"/>
        <v>107.99</v>
      </c>
      <c r="Y794" s="817">
        <f t="shared" si="205"/>
        <v>0.19</v>
      </c>
      <c r="Z794" s="817" t="str">
        <f t="shared" si="206"/>
        <v>NC</v>
      </c>
      <c r="AA794" s="817">
        <f t="shared" si="207"/>
        <v>0.01</v>
      </c>
      <c r="AB794" s="817">
        <f t="shared" si="208"/>
        <v>51.71</v>
      </c>
      <c r="AC794" s="817">
        <f t="shared" si="209"/>
        <v>11.74</v>
      </c>
      <c r="AD794" s="817" t="str">
        <f t="shared" si="210"/>
        <v>NC</v>
      </c>
      <c r="AE794" s="817" t="str">
        <f t="shared" si="211"/>
        <v>NC</v>
      </c>
      <c r="AF794" s="817">
        <f t="shared" si="212"/>
        <v>4.4400000000000004</v>
      </c>
      <c r="AG794" s="817">
        <f t="shared" si="213"/>
        <v>0.08</v>
      </c>
      <c r="AH794" s="817" t="str">
        <f t="shared" si="214"/>
        <v>NC</v>
      </c>
      <c r="AI794" s="817" t="str">
        <f t="shared" si="215"/>
        <v>NC</v>
      </c>
      <c r="AJ794" s="817" t="str">
        <f t="shared" si="216"/>
        <v>NC</v>
      </c>
      <c r="AK794" s="817">
        <f t="shared" si="217"/>
        <v>2.42</v>
      </c>
      <c r="AL794" s="817" t="str">
        <f t="shared" si="218"/>
        <v>NC</v>
      </c>
      <c r="AM794" s="817" t="str">
        <f t="shared" si="219"/>
        <v>NC</v>
      </c>
      <c r="AN794" s="817" t="str">
        <f t="shared" si="220"/>
        <v>NC</v>
      </c>
    </row>
    <row r="795" spans="1:40" ht="26" x14ac:dyDescent="0.3">
      <c r="A795" s="145">
        <v>1304</v>
      </c>
      <c r="B795" s="146" t="s">
        <v>923</v>
      </c>
      <c r="C795" s="146" t="s">
        <v>74</v>
      </c>
      <c r="D795" s="145" t="s">
        <v>2296</v>
      </c>
      <c r="E795" s="817" t="s">
        <v>925</v>
      </c>
      <c r="F795" s="817">
        <v>104.10618485805958</v>
      </c>
      <c r="G795" s="817">
        <v>0.19468896400788679</v>
      </c>
      <c r="H795" s="817">
        <v>0</v>
      </c>
      <c r="I795" s="817">
        <v>2.3945619082049673E-3</v>
      </c>
      <c r="J795" s="817">
        <v>47.428634233505186</v>
      </c>
      <c r="K795" s="817">
        <v>8.1304280518540644</v>
      </c>
      <c r="L795" s="817">
        <v>0</v>
      </c>
      <c r="M795" s="817">
        <v>0</v>
      </c>
      <c r="N795" s="817">
        <v>4.3961348481273674</v>
      </c>
      <c r="O795" s="817">
        <v>2.0298139292792124E-2</v>
      </c>
      <c r="P795" s="817">
        <v>0</v>
      </c>
      <c r="Q795" s="817">
        <v>0</v>
      </c>
      <c r="R795" s="817">
        <v>0</v>
      </c>
      <c r="S795" s="817">
        <v>2.4210501279070153</v>
      </c>
      <c r="T795" s="817">
        <v>0</v>
      </c>
      <c r="U795" s="817">
        <v>0</v>
      </c>
      <c r="V795" s="817">
        <v>0</v>
      </c>
      <c r="X795" s="817">
        <f t="shared" ref="X795:X830" si="221">IF(F795="-","-",IF(F795="NC","NC",IF(F795=0,"NC",IF(F795&lt;0.01,0.01,ROUND(F795,2)))))</f>
        <v>104.11</v>
      </c>
      <c r="Y795" s="817">
        <f t="shared" ref="Y795:Y830" si="222">IF(G795="-","-",IF(G795="NC","NC",IF(G795=0,"NC",IF(G795&lt;0.01,0.01,ROUND(G795,2)))))</f>
        <v>0.19</v>
      </c>
      <c r="Z795" s="817" t="str">
        <f t="shared" ref="Z795:Z830" si="223">IF(H795="-","-",IF(H795="NC","NC",IF(H795=0,"NC",IF(H795&lt;0.01,0.01,ROUND(H795,2)))))</f>
        <v>NC</v>
      </c>
      <c r="AA795" s="817">
        <f t="shared" ref="AA795:AA830" si="224">IF(I795="-","-",IF(I795="NC","NC",IF(I795=0,"NC",IF(I795&lt;0.01,0.01,ROUND(I795,2)))))</f>
        <v>0.01</v>
      </c>
      <c r="AB795" s="817">
        <f t="shared" ref="AB795:AB830" si="225">IF(J795="-","-",IF(J795="NC","NC",IF(J795=0,"NC",IF(J795&lt;0.01,0.01,ROUND(J795,2)))))</f>
        <v>47.43</v>
      </c>
      <c r="AC795" s="817">
        <f t="shared" ref="AC795:AC830" si="226">IF(K795="-","-",IF(K795="NC","NC",IF(K795=0,"NC",IF(K795&lt;0.01,0.01,ROUND(K795,2)))))</f>
        <v>8.1300000000000008</v>
      </c>
      <c r="AD795" s="817" t="str">
        <f t="shared" ref="AD795:AD830" si="227">IF(L795="-","-",IF(L795="NC","NC",IF(L795=0,"NC",IF(L795&lt;0.01,0.01,ROUND(L795,2)))))</f>
        <v>NC</v>
      </c>
      <c r="AE795" s="817" t="str">
        <f t="shared" ref="AE795:AE830" si="228">IF(M795="-","-",IF(M795="NC","NC",IF(M795=0,"NC",IF(M795&lt;0.01,0.01,ROUND(M795,2)))))</f>
        <v>NC</v>
      </c>
      <c r="AF795" s="817">
        <f t="shared" ref="AF795:AF830" si="229">IF(N795="-","-",IF(N795="NC","NC",IF(N795=0,"NC",IF(N795&lt;0.01,0.01,ROUND(N795,2)))))</f>
        <v>4.4000000000000004</v>
      </c>
      <c r="AG795" s="817">
        <f t="shared" ref="AG795:AG830" si="230">IF(O795="-","-",IF(O795="NC","NC",IF(O795=0,"NC",IF(O795&lt;0.01,0.01,ROUND(O795,2)))))</f>
        <v>0.02</v>
      </c>
      <c r="AH795" s="817" t="str">
        <f t="shared" ref="AH795:AH830" si="231">IF(P795="-","-",IF(P795="NC","NC",IF(P795=0,"NC",IF(P795&lt;0.01,0.01,ROUND(P795,2)))))</f>
        <v>NC</v>
      </c>
      <c r="AI795" s="817" t="str">
        <f t="shared" ref="AI795:AI830" si="232">IF(Q795="-","-",IF(Q795="NC","NC",IF(Q795=0,"NC",IF(Q795&lt;0.01,0.01,ROUND(Q795,2)))))</f>
        <v>NC</v>
      </c>
      <c r="AJ795" s="817" t="str">
        <f t="shared" ref="AJ795:AJ830" si="233">IF(R795="-","-",IF(R795="NC","NC",IF(R795=0,"NC",IF(R795&lt;0.01,0.01,ROUND(R795,2)))))</f>
        <v>NC</v>
      </c>
      <c r="AK795" s="817">
        <f t="shared" ref="AK795:AK830" si="234">IF(S795="-","-",IF(S795="NC","NC",IF(S795=0,"NC",IF(S795&lt;0.01,0.01,ROUND(S795,2)))))</f>
        <v>2.42</v>
      </c>
      <c r="AL795" s="817" t="str">
        <f t="shared" ref="AL795:AL830" si="235">IF(T795="-","-",IF(T795="NC","NC",IF(T795=0,"NC",IF(T795&lt;0.01,0.01,ROUND(T795,2)))))</f>
        <v>NC</v>
      </c>
      <c r="AM795" s="817" t="str">
        <f t="shared" ref="AM795:AM830" si="236">IF(U795="-","-",IF(U795="NC","NC",IF(U795=0,"NC",IF(U795&lt;0.01,0.01,ROUND(U795,2)))))</f>
        <v>NC</v>
      </c>
      <c r="AN795" s="817" t="str">
        <f t="shared" ref="AN795:AN830" si="237">IF(V795="-","-",IF(V795="NC","NC",IF(V795=0,"NC",IF(V795&lt;0.01,0.01,ROUND(V795,2)))))</f>
        <v>NC</v>
      </c>
    </row>
    <row r="796" spans="1:40" ht="26" x14ac:dyDescent="0.3">
      <c r="A796" s="165">
        <v>1311</v>
      </c>
      <c r="B796" s="166" t="s">
        <v>923</v>
      </c>
      <c r="C796" s="293" t="s">
        <v>75</v>
      </c>
      <c r="D796" s="187" t="s">
        <v>1140</v>
      </c>
      <c r="E796" s="170" t="s">
        <v>925</v>
      </c>
      <c r="F796" s="170">
        <v>0.50844940571105612</v>
      </c>
      <c r="G796" s="170">
        <v>1.4513143736116579E-3</v>
      </c>
      <c r="H796" s="170">
        <v>0</v>
      </c>
      <c r="I796" s="170">
        <v>9.1867981458310304</v>
      </c>
      <c r="J796" s="170">
        <v>9.201317128510739E-3</v>
      </c>
      <c r="K796" s="170">
        <v>0</v>
      </c>
      <c r="L796" s="170">
        <v>0</v>
      </c>
      <c r="M796" s="170">
        <v>0</v>
      </c>
      <c r="N796" s="170">
        <v>1.8191741376149817E-2</v>
      </c>
      <c r="O796" s="170">
        <v>1.0237114935042428E-4</v>
      </c>
      <c r="P796" s="170">
        <v>0</v>
      </c>
      <c r="Q796" s="170">
        <v>0</v>
      </c>
      <c r="R796" s="170">
        <v>6.1010898682084562</v>
      </c>
      <c r="S796" s="170">
        <v>0</v>
      </c>
      <c r="T796" s="170">
        <v>0</v>
      </c>
      <c r="U796" s="170">
        <v>0</v>
      </c>
      <c r="V796" s="170">
        <v>0</v>
      </c>
      <c r="X796" s="170">
        <f t="shared" si="221"/>
        <v>0.51</v>
      </c>
      <c r="Y796" s="170">
        <f t="shared" si="222"/>
        <v>0.01</v>
      </c>
      <c r="Z796" s="170" t="str">
        <f t="shared" si="223"/>
        <v>NC</v>
      </c>
      <c r="AA796" s="170">
        <f t="shared" si="224"/>
        <v>9.19</v>
      </c>
      <c r="AB796" s="170">
        <f t="shared" si="225"/>
        <v>0.01</v>
      </c>
      <c r="AC796" s="170" t="str">
        <f t="shared" si="226"/>
        <v>NC</v>
      </c>
      <c r="AD796" s="170" t="str">
        <f t="shared" si="227"/>
        <v>NC</v>
      </c>
      <c r="AE796" s="170" t="str">
        <f t="shared" si="228"/>
        <v>NC</v>
      </c>
      <c r="AF796" s="170">
        <f t="shared" si="229"/>
        <v>0.02</v>
      </c>
      <c r="AG796" s="170">
        <f t="shared" si="230"/>
        <v>0.01</v>
      </c>
      <c r="AH796" s="170" t="str">
        <f t="shared" si="231"/>
        <v>NC</v>
      </c>
      <c r="AI796" s="170" t="str">
        <f t="shared" si="232"/>
        <v>NC</v>
      </c>
      <c r="AJ796" s="170">
        <f t="shared" si="233"/>
        <v>6.1</v>
      </c>
      <c r="AK796" s="170" t="str">
        <f t="shared" si="234"/>
        <v>NC</v>
      </c>
      <c r="AL796" s="170" t="str">
        <f t="shared" si="235"/>
        <v>NC</v>
      </c>
      <c r="AM796" s="170" t="str">
        <f t="shared" si="236"/>
        <v>NC</v>
      </c>
      <c r="AN796" s="170" t="str">
        <f t="shared" si="237"/>
        <v>NC</v>
      </c>
    </row>
    <row r="797" spans="1:40" ht="26" x14ac:dyDescent="0.3">
      <c r="A797" s="145">
        <v>1312</v>
      </c>
      <c r="B797" s="146" t="s">
        <v>923</v>
      </c>
      <c r="C797" s="146" t="s">
        <v>76</v>
      </c>
      <c r="D797" s="145" t="s">
        <v>2305</v>
      </c>
      <c r="E797" s="150" t="s">
        <v>925</v>
      </c>
      <c r="F797" s="150">
        <v>164.81984502260411</v>
      </c>
      <c r="G797" s="150">
        <v>476.22909749034039</v>
      </c>
      <c r="H797" s="150">
        <v>25.806006819931604</v>
      </c>
      <c r="I797" s="150">
        <v>204.55883990163366</v>
      </c>
      <c r="J797" s="150">
        <v>141.82200664021752</v>
      </c>
      <c r="K797" s="150">
        <v>149.95234174700644</v>
      </c>
      <c r="L797" s="150">
        <v>386.24456005521665</v>
      </c>
      <c r="M797" s="150">
        <v>333.72140293820235</v>
      </c>
      <c r="N797" s="150">
        <v>41.038008398135737</v>
      </c>
      <c r="O797" s="150">
        <v>329.157639008785</v>
      </c>
      <c r="P797" s="150">
        <v>468.40054314960435</v>
      </c>
      <c r="Q797" s="150">
        <v>245.44996291454291</v>
      </c>
      <c r="R797" s="150">
        <v>84.32432942445665</v>
      </c>
      <c r="S797" s="150">
        <v>67.432415009030933</v>
      </c>
      <c r="T797" s="150">
        <v>420.83030286583198</v>
      </c>
      <c r="U797" s="150">
        <v>59.865519874292268</v>
      </c>
      <c r="V797" s="150">
        <v>79.092034462081045</v>
      </c>
      <c r="X797" s="150">
        <f t="shared" si="221"/>
        <v>164.82</v>
      </c>
      <c r="Y797" s="150">
        <f t="shared" si="222"/>
        <v>476.23</v>
      </c>
      <c r="Z797" s="150">
        <f t="shared" si="223"/>
        <v>25.81</v>
      </c>
      <c r="AA797" s="150">
        <f t="shared" si="224"/>
        <v>204.56</v>
      </c>
      <c r="AB797" s="150">
        <f t="shared" si="225"/>
        <v>141.82</v>
      </c>
      <c r="AC797" s="150">
        <f t="shared" si="226"/>
        <v>149.94999999999999</v>
      </c>
      <c r="AD797" s="150">
        <f t="shared" si="227"/>
        <v>386.24</v>
      </c>
      <c r="AE797" s="150">
        <f t="shared" si="228"/>
        <v>333.72</v>
      </c>
      <c r="AF797" s="150">
        <f t="shared" si="229"/>
        <v>41.04</v>
      </c>
      <c r="AG797" s="150">
        <f t="shared" si="230"/>
        <v>329.16</v>
      </c>
      <c r="AH797" s="150">
        <f t="shared" si="231"/>
        <v>468.4</v>
      </c>
      <c r="AI797" s="150">
        <f t="shared" si="232"/>
        <v>245.45</v>
      </c>
      <c r="AJ797" s="150">
        <f t="shared" si="233"/>
        <v>84.32</v>
      </c>
      <c r="AK797" s="150">
        <f t="shared" si="234"/>
        <v>67.430000000000007</v>
      </c>
      <c r="AL797" s="150">
        <f t="shared" si="235"/>
        <v>420.83</v>
      </c>
      <c r="AM797" s="150">
        <f t="shared" si="236"/>
        <v>59.87</v>
      </c>
      <c r="AN797" s="150">
        <f t="shared" si="237"/>
        <v>79.09</v>
      </c>
    </row>
    <row r="798" spans="1:40" ht="26" x14ac:dyDescent="0.3">
      <c r="A798" s="145">
        <v>1313</v>
      </c>
      <c r="B798" s="146" t="s">
        <v>923</v>
      </c>
      <c r="C798" s="146" t="s">
        <v>76</v>
      </c>
      <c r="D798" s="145" t="s">
        <v>2303</v>
      </c>
      <c r="E798" s="150" t="s">
        <v>925</v>
      </c>
      <c r="F798" s="150">
        <v>135.11455230954641</v>
      </c>
      <c r="G798" s="150">
        <v>441.04853940271494</v>
      </c>
      <c r="H798" s="150">
        <v>18.089150951330645</v>
      </c>
      <c r="I798" s="150">
        <v>74.443776173549352</v>
      </c>
      <c r="J798" s="150">
        <v>117.61415419824432</v>
      </c>
      <c r="K798" s="150">
        <v>120.404266463715</v>
      </c>
      <c r="L798" s="150">
        <v>268.05210538984659</v>
      </c>
      <c r="M798" s="150">
        <v>225.10748024471292</v>
      </c>
      <c r="N798" s="150">
        <v>31.17442668321544</v>
      </c>
      <c r="O798" s="150">
        <v>236.34907375678833</v>
      </c>
      <c r="P798" s="150">
        <v>224.69771676058164</v>
      </c>
      <c r="Q798" s="150">
        <v>60.371021189855199</v>
      </c>
      <c r="R798" s="150">
        <v>73.364436993912918</v>
      </c>
      <c r="S798" s="150">
        <v>12.875991767097872</v>
      </c>
      <c r="T798" s="150">
        <v>331.49528261860132</v>
      </c>
      <c r="U798" s="150">
        <v>56.655846752785571</v>
      </c>
      <c r="V798" s="150">
        <v>21.375489283965624</v>
      </c>
      <c r="X798" s="150">
        <f t="shared" si="221"/>
        <v>135.11000000000001</v>
      </c>
      <c r="Y798" s="150">
        <f t="shared" si="222"/>
        <v>441.05</v>
      </c>
      <c r="Z798" s="150">
        <f t="shared" si="223"/>
        <v>18.09</v>
      </c>
      <c r="AA798" s="150">
        <f t="shared" si="224"/>
        <v>74.44</v>
      </c>
      <c r="AB798" s="150">
        <f t="shared" si="225"/>
        <v>117.61</v>
      </c>
      <c r="AC798" s="150">
        <f t="shared" si="226"/>
        <v>120.4</v>
      </c>
      <c r="AD798" s="150">
        <f t="shared" si="227"/>
        <v>268.05</v>
      </c>
      <c r="AE798" s="150">
        <f t="shared" si="228"/>
        <v>225.11</v>
      </c>
      <c r="AF798" s="150">
        <f t="shared" si="229"/>
        <v>31.17</v>
      </c>
      <c r="AG798" s="150">
        <f t="shared" si="230"/>
        <v>236.35</v>
      </c>
      <c r="AH798" s="150">
        <f t="shared" si="231"/>
        <v>224.7</v>
      </c>
      <c r="AI798" s="150">
        <f t="shared" si="232"/>
        <v>60.37</v>
      </c>
      <c r="AJ798" s="150">
        <f t="shared" si="233"/>
        <v>73.36</v>
      </c>
      <c r="AK798" s="150">
        <f t="shared" si="234"/>
        <v>12.88</v>
      </c>
      <c r="AL798" s="150">
        <f t="shared" si="235"/>
        <v>331.5</v>
      </c>
      <c r="AM798" s="150">
        <f t="shared" si="236"/>
        <v>56.66</v>
      </c>
      <c r="AN798" s="150">
        <f t="shared" si="237"/>
        <v>21.38</v>
      </c>
    </row>
    <row r="799" spans="1:40" ht="26" x14ac:dyDescent="0.3">
      <c r="A799" s="145">
        <v>1345</v>
      </c>
      <c r="B799" s="146" t="s">
        <v>923</v>
      </c>
      <c r="C799" s="342" t="s">
        <v>77</v>
      </c>
      <c r="D799" s="145" t="s">
        <v>2306</v>
      </c>
      <c r="E799" s="817" t="s">
        <v>925</v>
      </c>
      <c r="F799" s="817">
        <v>8.279702258063482</v>
      </c>
      <c r="G799" s="817">
        <v>2.9784443947518424</v>
      </c>
      <c r="H799" s="817">
        <v>0.87661303383888189</v>
      </c>
      <c r="I799" s="817">
        <v>18.033584742100931</v>
      </c>
      <c r="J799" s="817">
        <v>6.3281592632298267</v>
      </c>
      <c r="K799" s="817">
        <v>7.1979666756352962</v>
      </c>
      <c r="L799" s="817">
        <v>1.7843498158689537</v>
      </c>
      <c r="M799" s="817">
        <v>1.1748695385853507</v>
      </c>
      <c r="N799" s="817">
        <v>2.6213366945933809</v>
      </c>
      <c r="O799" s="817">
        <v>1.5298315735006558</v>
      </c>
      <c r="P799" s="817">
        <v>0</v>
      </c>
      <c r="Q799" s="817">
        <v>0</v>
      </c>
      <c r="R799" s="817">
        <v>12.017581972096746</v>
      </c>
      <c r="S799" s="817">
        <v>0.45902167837564883</v>
      </c>
      <c r="T799" s="817">
        <v>0.90276384906413953</v>
      </c>
      <c r="U799" s="817">
        <v>1.5426625166614418</v>
      </c>
      <c r="V799" s="817">
        <v>0</v>
      </c>
      <c r="X799" s="817">
        <f t="shared" si="221"/>
        <v>8.2799999999999994</v>
      </c>
      <c r="Y799" s="817">
        <f t="shared" si="222"/>
        <v>2.98</v>
      </c>
      <c r="Z799" s="817">
        <f t="shared" si="223"/>
        <v>0.88</v>
      </c>
      <c r="AA799" s="817">
        <f t="shared" si="224"/>
        <v>18.03</v>
      </c>
      <c r="AB799" s="817">
        <f t="shared" si="225"/>
        <v>6.33</v>
      </c>
      <c r="AC799" s="817">
        <f t="shared" si="226"/>
        <v>7.2</v>
      </c>
      <c r="AD799" s="817">
        <f t="shared" si="227"/>
        <v>1.78</v>
      </c>
      <c r="AE799" s="817">
        <f t="shared" si="228"/>
        <v>1.17</v>
      </c>
      <c r="AF799" s="817">
        <f t="shared" si="229"/>
        <v>2.62</v>
      </c>
      <c r="AG799" s="817">
        <f t="shared" si="230"/>
        <v>1.53</v>
      </c>
      <c r="AH799" s="817" t="str">
        <f t="shared" si="231"/>
        <v>NC</v>
      </c>
      <c r="AI799" s="817" t="str">
        <f t="shared" si="232"/>
        <v>NC</v>
      </c>
      <c r="AJ799" s="817">
        <f t="shared" si="233"/>
        <v>12.02</v>
      </c>
      <c r="AK799" s="817">
        <f t="shared" si="234"/>
        <v>0.46</v>
      </c>
      <c r="AL799" s="817">
        <f t="shared" si="235"/>
        <v>0.9</v>
      </c>
      <c r="AM799" s="817">
        <f t="shared" si="236"/>
        <v>1.54</v>
      </c>
      <c r="AN799" s="817" t="str">
        <f t="shared" si="237"/>
        <v>NC</v>
      </c>
    </row>
    <row r="800" spans="1:40" ht="26" x14ac:dyDescent="0.3">
      <c r="A800" s="251">
        <v>1346</v>
      </c>
      <c r="B800" s="252" t="s">
        <v>923</v>
      </c>
      <c r="C800" s="252" t="s">
        <v>77</v>
      </c>
      <c r="D800" s="730" t="s">
        <v>1173</v>
      </c>
      <c r="E800" s="254" t="s">
        <v>925</v>
      </c>
      <c r="F800" s="254">
        <v>8.0453574241843544</v>
      </c>
      <c r="G800" s="254">
        <v>2.6426464249570105</v>
      </c>
      <c r="H800" s="254">
        <v>0.87661303383888189</v>
      </c>
      <c r="I800" s="254">
        <v>18.017719246815918</v>
      </c>
      <c r="J800" s="254">
        <v>6.2792945333318597</v>
      </c>
      <c r="K800" s="254">
        <v>6.1319589985512595</v>
      </c>
      <c r="L800" s="254">
        <v>0.44459150198844838</v>
      </c>
      <c r="M800" s="254">
        <v>0.43020095578701156</v>
      </c>
      <c r="N800" s="254">
        <v>2.6120335802700989</v>
      </c>
      <c r="O800" s="254">
        <v>1.476182918393085</v>
      </c>
      <c r="P800" s="254">
        <v>0</v>
      </c>
      <c r="Q800" s="254">
        <v>0</v>
      </c>
      <c r="R800" s="254">
        <v>11.218089780284929</v>
      </c>
      <c r="S800" s="254">
        <v>0.45902167837564883</v>
      </c>
      <c r="T800" s="254">
        <v>0.79663074014239532</v>
      </c>
      <c r="U800" s="254">
        <v>1.5426625166614418</v>
      </c>
      <c r="V800" s="254">
        <v>0</v>
      </c>
      <c r="X800" s="254">
        <f t="shared" si="221"/>
        <v>8.0500000000000007</v>
      </c>
      <c r="Y800" s="254">
        <f t="shared" si="222"/>
        <v>2.64</v>
      </c>
      <c r="Z800" s="254">
        <f t="shared" si="223"/>
        <v>0.88</v>
      </c>
      <c r="AA800" s="254">
        <f t="shared" si="224"/>
        <v>18.02</v>
      </c>
      <c r="AB800" s="254">
        <f t="shared" si="225"/>
        <v>6.28</v>
      </c>
      <c r="AC800" s="254">
        <f t="shared" si="226"/>
        <v>6.13</v>
      </c>
      <c r="AD800" s="254">
        <f t="shared" si="227"/>
        <v>0.44</v>
      </c>
      <c r="AE800" s="254">
        <f t="shared" si="228"/>
        <v>0.43</v>
      </c>
      <c r="AF800" s="254">
        <f t="shared" si="229"/>
        <v>2.61</v>
      </c>
      <c r="AG800" s="254">
        <f t="shared" si="230"/>
        <v>1.48</v>
      </c>
      <c r="AH800" s="254" t="str">
        <f t="shared" si="231"/>
        <v>NC</v>
      </c>
      <c r="AI800" s="254" t="str">
        <f t="shared" si="232"/>
        <v>NC</v>
      </c>
      <c r="AJ800" s="254">
        <f t="shared" si="233"/>
        <v>11.22</v>
      </c>
      <c r="AK800" s="254">
        <f t="shared" si="234"/>
        <v>0.46</v>
      </c>
      <c r="AL800" s="254">
        <f t="shared" si="235"/>
        <v>0.8</v>
      </c>
      <c r="AM800" s="254">
        <f t="shared" si="236"/>
        <v>1.54</v>
      </c>
      <c r="AN800" s="254" t="str">
        <f t="shared" si="237"/>
        <v>NC</v>
      </c>
    </row>
    <row r="801" spans="1:40" ht="26" x14ac:dyDescent="0.3">
      <c r="A801" s="145">
        <v>1351</v>
      </c>
      <c r="B801" s="146" t="s">
        <v>923</v>
      </c>
      <c r="C801" s="146" t="s">
        <v>78</v>
      </c>
      <c r="D801" s="145" t="s">
        <v>2309</v>
      </c>
      <c r="E801" s="817" t="s">
        <v>925</v>
      </c>
      <c r="F801" s="817">
        <v>7.8961501226220472</v>
      </c>
      <c r="G801" s="817">
        <v>6.476774037756603</v>
      </c>
      <c r="H801" s="817">
        <v>0.23506718286937853</v>
      </c>
      <c r="I801" s="817">
        <v>7.2501832628425005</v>
      </c>
      <c r="J801" s="817">
        <v>4.3825224221773068E-2</v>
      </c>
      <c r="K801" s="817">
        <v>11.638807464147041</v>
      </c>
      <c r="L801" s="817">
        <v>0.88708939930933073</v>
      </c>
      <c r="M801" s="817">
        <v>0.98576524292403389</v>
      </c>
      <c r="N801" s="817">
        <v>1.0283465439772783</v>
      </c>
      <c r="O801" s="817">
        <v>0.47959674627091864</v>
      </c>
      <c r="P801" s="817">
        <v>0.16125585193045439</v>
      </c>
      <c r="Q801" s="817">
        <v>0</v>
      </c>
      <c r="R801" s="817">
        <v>6.3098812083632785</v>
      </c>
      <c r="S801" s="817">
        <v>0</v>
      </c>
      <c r="T801" s="817">
        <v>14.372284695524179</v>
      </c>
      <c r="U801" s="817">
        <v>0.14240793097083604</v>
      </c>
      <c r="V801" s="817">
        <v>0</v>
      </c>
      <c r="X801" s="817">
        <f t="shared" si="221"/>
        <v>7.9</v>
      </c>
      <c r="Y801" s="817">
        <f t="shared" si="222"/>
        <v>6.48</v>
      </c>
      <c r="Z801" s="817">
        <f t="shared" si="223"/>
        <v>0.24</v>
      </c>
      <c r="AA801" s="817">
        <f t="shared" si="224"/>
        <v>7.25</v>
      </c>
      <c r="AB801" s="817">
        <f t="shared" si="225"/>
        <v>0.04</v>
      </c>
      <c r="AC801" s="817">
        <f t="shared" si="226"/>
        <v>11.64</v>
      </c>
      <c r="AD801" s="817">
        <f t="shared" si="227"/>
        <v>0.89</v>
      </c>
      <c r="AE801" s="817">
        <f t="shared" si="228"/>
        <v>0.99</v>
      </c>
      <c r="AF801" s="817">
        <f t="shared" si="229"/>
        <v>1.03</v>
      </c>
      <c r="AG801" s="817">
        <f t="shared" si="230"/>
        <v>0.48</v>
      </c>
      <c r="AH801" s="817">
        <f t="shared" si="231"/>
        <v>0.16</v>
      </c>
      <c r="AI801" s="817" t="str">
        <f t="shared" si="232"/>
        <v>NC</v>
      </c>
      <c r="AJ801" s="817">
        <f t="shared" si="233"/>
        <v>6.31</v>
      </c>
      <c r="AK801" s="817" t="str">
        <f t="shared" si="234"/>
        <v>NC</v>
      </c>
      <c r="AL801" s="817">
        <f t="shared" si="235"/>
        <v>14.37</v>
      </c>
      <c r="AM801" s="817">
        <f t="shared" si="236"/>
        <v>0.14000000000000001</v>
      </c>
      <c r="AN801" s="817" t="str">
        <f t="shared" si="237"/>
        <v>NC</v>
      </c>
    </row>
    <row r="802" spans="1:40" ht="26" x14ac:dyDescent="0.3">
      <c r="A802" s="145">
        <v>1352</v>
      </c>
      <c r="B802" s="146" t="s">
        <v>923</v>
      </c>
      <c r="C802" s="146" t="s">
        <v>78</v>
      </c>
      <c r="D802" s="145" t="s">
        <v>1180</v>
      </c>
      <c r="E802" s="817" t="s">
        <v>925</v>
      </c>
      <c r="F802" s="817">
        <v>7.0436830599109568</v>
      </c>
      <c r="G802" s="817">
        <v>6.1056889068190987</v>
      </c>
      <c r="H802" s="817">
        <v>0.2350549131563956</v>
      </c>
      <c r="I802" s="817">
        <v>6.9990305734374818</v>
      </c>
      <c r="J802" s="817">
        <v>3.3363180279800432E-2</v>
      </c>
      <c r="K802" s="817">
        <v>9.5087380297037249</v>
      </c>
      <c r="L802" s="817">
        <v>6.5136087190075895E-2</v>
      </c>
      <c r="M802" s="817">
        <v>4.7040578527408764E-3</v>
      </c>
      <c r="N802" s="817">
        <v>0.891465689839119</v>
      </c>
      <c r="O802" s="817">
        <v>7.0217767422123017E-2</v>
      </c>
      <c r="P802" s="817">
        <v>0</v>
      </c>
      <c r="Q802" s="817">
        <v>0</v>
      </c>
      <c r="R802" s="817">
        <v>6.1730036689667198</v>
      </c>
      <c r="S802" s="817">
        <v>0</v>
      </c>
      <c r="T802" s="817">
        <v>13.060326828242465</v>
      </c>
      <c r="U802" s="817">
        <v>0.14240793097083604</v>
      </c>
      <c r="V802" s="817">
        <v>0</v>
      </c>
      <c r="X802" s="817">
        <f t="shared" si="221"/>
        <v>7.04</v>
      </c>
      <c r="Y802" s="817">
        <f t="shared" si="222"/>
        <v>6.11</v>
      </c>
      <c r="Z802" s="817">
        <f t="shared" si="223"/>
        <v>0.24</v>
      </c>
      <c r="AA802" s="817">
        <f t="shared" si="224"/>
        <v>7</v>
      </c>
      <c r="AB802" s="817">
        <f t="shared" si="225"/>
        <v>0.03</v>
      </c>
      <c r="AC802" s="817">
        <f t="shared" si="226"/>
        <v>9.51</v>
      </c>
      <c r="AD802" s="817">
        <f t="shared" si="227"/>
        <v>7.0000000000000007E-2</v>
      </c>
      <c r="AE802" s="817">
        <f t="shared" si="228"/>
        <v>0.01</v>
      </c>
      <c r="AF802" s="817">
        <f t="shared" si="229"/>
        <v>0.89</v>
      </c>
      <c r="AG802" s="817">
        <f t="shared" si="230"/>
        <v>7.0000000000000007E-2</v>
      </c>
      <c r="AH802" s="817" t="str">
        <f t="shared" si="231"/>
        <v>NC</v>
      </c>
      <c r="AI802" s="817" t="str">
        <f t="shared" si="232"/>
        <v>NC</v>
      </c>
      <c r="AJ802" s="817">
        <f t="shared" si="233"/>
        <v>6.17</v>
      </c>
      <c r="AK802" s="817" t="str">
        <f t="shared" si="234"/>
        <v>NC</v>
      </c>
      <c r="AL802" s="817">
        <f t="shared" si="235"/>
        <v>13.06</v>
      </c>
      <c r="AM802" s="817">
        <f t="shared" si="236"/>
        <v>0.14000000000000001</v>
      </c>
      <c r="AN802" s="817" t="str">
        <f t="shared" si="237"/>
        <v>NC</v>
      </c>
    </row>
    <row r="803" spans="1:40" ht="26" x14ac:dyDescent="0.3">
      <c r="A803" s="165">
        <v>1358</v>
      </c>
      <c r="B803" s="166" t="s">
        <v>923</v>
      </c>
      <c r="C803" s="166" t="s">
        <v>275</v>
      </c>
      <c r="D803" s="240" t="s">
        <v>1188</v>
      </c>
      <c r="E803" s="170" t="s">
        <v>925</v>
      </c>
      <c r="F803" s="170">
        <v>0.15566688855533628</v>
      </c>
      <c r="G803" s="170">
        <v>0</v>
      </c>
      <c r="H803" s="170">
        <v>0</v>
      </c>
      <c r="I803" s="170">
        <v>0</v>
      </c>
      <c r="J803" s="170">
        <v>0</v>
      </c>
      <c r="K803" s="170">
        <v>0</v>
      </c>
      <c r="L803" s="170">
        <v>0</v>
      </c>
      <c r="M803" s="170">
        <v>0</v>
      </c>
      <c r="N803" s="170">
        <v>0</v>
      </c>
      <c r="O803" s="170">
        <v>0</v>
      </c>
      <c r="P803" s="170">
        <v>0</v>
      </c>
      <c r="Q803" s="170">
        <v>0</v>
      </c>
      <c r="R803" s="170">
        <v>0</v>
      </c>
      <c r="S803" s="170">
        <v>0</v>
      </c>
      <c r="T803" s="170">
        <v>0</v>
      </c>
      <c r="U803" s="170">
        <v>0</v>
      </c>
      <c r="V803" s="170">
        <v>0</v>
      </c>
      <c r="X803" s="170">
        <f t="shared" si="221"/>
        <v>0.16</v>
      </c>
      <c r="Y803" s="170" t="str">
        <f t="shared" si="222"/>
        <v>NC</v>
      </c>
      <c r="Z803" s="170" t="str">
        <f t="shared" si="223"/>
        <v>NC</v>
      </c>
      <c r="AA803" s="170" t="str">
        <f t="shared" si="224"/>
        <v>NC</v>
      </c>
      <c r="AB803" s="170" t="str">
        <f t="shared" si="225"/>
        <v>NC</v>
      </c>
      <c r="AC803" s="170" t="str">
        <f t="shared" si="226"/>
        <v>NC</v>
      </c>
      <c r="AD803" s="170" t="str">
        <f t="shared" si="227"/>
        <v>NC</v>
      </c>
      <c r="AE803" s="170" t="str">
        <f t="shared" si="228"/>
        <v>NC</v>
      </c>
      <c r="AF803" s="170" t="str">
        <f t="shared" si="229"/>
        <v>NC</v>
      </c>
      <c r="AG803" s="170" t="str">
        <f t="shared" si="230"/>
        <v>NC</v>
      </c>
      <c r="AH803" s="170" t="str">
        <f t="shared" si="231"/>
        <v>NC</v>
      </c>
      <c r="AI803" s="170" t="str">
        <f t="shared" si="232"/>
        <v>NC</v>
      </c>
      <c r="AJ803" s="170" t="str">
        <f t="shared" si="233"/>
        <v>NC</v>
      </c>
      <c r="AK803" s="170" t="str">
        <f t="shared" si="234"/>
        <v>NC</v>
      </c>
      <c r="AL803" s="170" t="str">
        <f t="shared" si="235"/>
        <v>NC</v>
      </c>
      <c r="AM803" s="170" t="str">
        <f t="shared" si="236"/>
        <v>NC</v>
      </c>
      <c r="AN803" s="170" t="str">
        <f t="shared" si="237"/>
        <v>NC</v>
      </c>
    </row>
    <row r="804" spans="1:40" x14ac:dyDescent="0.3">
      <c r="A804" s="138">
        <v>1359</v>
      </c>
      <c r="B804" s="138" t="s">
        <v>923</v>
      </c>
      <c r="C804" s="172" t="s">
        <v>6</v>
      </c>
      <c r="D804" s="138" t="s">
        <v>7</v>
      </c>
      <c r="E804" s="244" t="s">
        <v>275</v>
      </c>
      <c r="F804" s="244" t="s">
        <v>275</v>
      </c>
      <c r="G804" s="244" t="s">
        <v>275</v>
      </c>
      <c r="H804" s="244" t="s">
        <v>275</v>
      </c>
      <c r="I804" s="244" t="s">
        <v>275</v>
      </c>
      <c r="J804" s="244" t="s">
        <v>275</v>
      </c>
      <c r="K804" s="244" t="s">
        <v>275</v>
      </c>
      <c r="L804" s="244" t="s">
        <v>275</v>
      </c>
      <c r="M804" s="244" t="s">
        <v>275</v>
      </c>
      <c r="N804" s="244" t="s">
        <v>275</v>
      </c>
      <c r="O804" s="244" t="s">
        <v>275</v>
      </c>
      <c r="P804" s="244" t="s">
        <v>275</v>
      </c>
      <c r="Q804" s="244" t="s">
        <v>275</v>
      </c>
      <c r="R804" s="244" t="s">
        <v>275</v>
      </c>
      <c r="S804" s="244" t="s">
        <v>275</v>
      </c>
      <c r="T804" s="244" t="s">
        <v>275</v>
      </c>
      <c r="U804" s="244" t="s">
        <v>275</v>
      </c>
      <c r="V804" s="244" t="s">
        <v>275</v>
      </c>
      <c r="X804" s="244" t="str">
        <f t="shared" si="221"/>
        <v>-</v>
      </c>
      <c r="Y804" s="244" t="str">
        <f t="shared" si="222"/>
        <v>-</v>
      </c>
      <c r="Z804" s="244" t="str">
        <f t="shared" si="223"/>
        <v>-</v>
      </c>
      <c r="AA804" s="244" t="str">
        <f t="shared" si="224"/>
        <v>-</v>
      </c>
      <c r="AB804" s="244" t="str">
        <f t="shared" si="225"/>
        <v>-</v>
      </c>
      <c r="AC804" s="244" t="str">
        <f t="shared" si="226"/>
        <v>-</v>
      </c>
      <c r="AD804" s="244" t="str">
        <f t="shared" si="227"/>
        <v>-</v>
      </c>
      <c r="AE804" s="244" t="str">
        <f t="shared" si="228"/>
        <v>-</v>
      </c>
      <c r="AF804" s="244" t="str">
        <f t="shared" si="229"/>
        <v>-</v>
      </c>
      <c r="AG804" s="244" t="str">
        <f t="shared" si="230"/>
        <v>-</v>
      </c>
      <c r="AH804" s="244" t="str">
        <f t="shared" si="231"/>
        <v>-</v>
      </c>
      <c r="AI804" s="244" t="str">
        <f t="shared" si="232"/>
        <v>-</v>
      </c>
      <c r="AJ804" s="244" t="str">
        <f t="shared" si="233"/>
        <v>-</v>
      </c>
      <c r="AK804" s="244" t="str">
        <f t="shared" si="234"/>
        <v>-</v>
      </c>
      <c r="AL804" s="244" t="str">
        <f t="shared" si="235"/>
        <v>-</v>
      </c>
      <c r="AM804" s="244" t="str">
        <f t="shared" si="236"/>
        <v>-</v>
      </c>
      <c r="AN804" s="244" t="str">
        <f t="shared" si="237"/>
        <v>-</v>
      </c>
    </row>
    <row r="805" spans="1:40" ht="26" x14ac:dyDescent="0.3">
      <c r="A805" s="145">
        <v>1360</v>
      </c>
      <c r="B805" s="146" t="s">
        <v>923</v>
      </c>
      <c r="C805" s="342" t="s">
        <v>339</v>
      </c>
      <c r="D805" s="145" t="s">
        <v>2314</v>
      </c>
      <c r="E805" s="150" t="s">
        <v>925</v>
      </c>
      <c r="F805" s="150">
        <v>14.6257957843941</v>
      </c>
      <c r="G805" s="150">
        <v>29.761582945321624</v>
      </c>
      <c r="H805" s="150">
        <v>8.042522057371194</v>
      </c>
      <c r="I805" s="150">
        <v>129.67893357300656</v>
      </c>
      <c r="J805" s="150">
        <v>25.040489925338161</v>
      </c>
      <c r="K805" s="150">
        <v>35.662620698415964</v>
      </c>
      <c r="L805" s="150">
        <v>73.76088958978994</v>
      </c>
      <c r="M805" s="150">
        <v>53.856355124552685</v>
      </c>
      <c r="N805" s="150">
        <v>23.981651941583483</v>
      </c>
      <c r="O805" s="150">
        <v>87.124535110313374</v>
      </c>
      <c r="P805" s="150">
        <v>53.376151525667353</v>
      </c>
      <c r="Q805" s="150">
        <v>84.454196282443476</v>
      </c>
      <c r="R805" s="150">
        <v>3.9172268336672471</v>
      </c>
      <c r="S805" s="150">
        <v>12.025750028817638</v>
      </c>
      <c r="T805" s="150">
        <v>57.074048120312874</v>
      </c>
      <c r="U805" s="150">
        <v>5.0288309128711877</v>
      </c>
      <c r="V805" s="150">
        <v>55.560659947904561</v>
      </c>
      <c r="X805" s="150">
        <f t="shared" si="221"/>
        <v>14.63</v>
      </c>
      <c r="Y805" s="150">
        <f t="shared" si="222"/>
        <v>29.76</v>
      </c>
      <c r="Z805" s="150">
        <f t="shared" si="223"/>
        <v>8.0399999999999991</v>
      </c>
      <c r="AA805" s="150">
        <f t="shared" si="224"/>
        <v>129.68</v>
      </c>
      <c r="AB805" s="150">
        <f t="shared" si="225"/>
        <v>25.04</v>
      </c>
      <c r="AC805" s="150">
        <f t="shared" si="226"/>
        <v>35.659999999999997</v>
      </c>
      <c r="AD805" s="150">
        <f t="shared" si="227"/>
        <v>73.760000000000005</v>
      </c>
      <c r="AE805" s="150">
        <f t="shared" si="228"/>
        <v>53.86</v>
      </c>
      <c r="AF805" s="150">
        <f t="shared" si="229"/>
        <v>23.98</v>
      </c>
      <c r="AG805" s="150">
        <f t="shared" si="230"/>
        <v>87.12</v>
      </c>
      <c r="AH805" s="150">
        <f t="shared" si="231"/>
        <v>53.38</v>
      </c>
      <c r="AI805" s="150">
        <f t="shared" si="232"/>
        <v>84.45</v>
      </c>
      <c r="AJ805" s="150">
        <f t="shared" si="233"/>
        <v>3.92</v>
      </c>
      <c r="AK805" s="150">
        <f t="shared" si="234"/>
        <v>12.03</v>
      </c>
      <c r="AL805" s="150">
        <f t="shared" si="235"/>
        <v>57.07</v>
      </c>
      <c r="AM805" s="150">
        <f t="shared" si="236"/>
        <v>5.03</v>
      </c>
      <c r="AN805" s="150">
        <f t="shared" si="237"/>
        <v>55.56</v>
      </c>
    </row>
    <row r="806" spans="1:40" ht="26" x14ac:dyDescent="0.3">
      <c r="A806" s="145">
        <v>1362</v>
      </c>
      <c r="B806" s="146" t="s">
        <v>923</v>
      </c>
      <c r="C806" s="146" t="s">
        <v>82</v>
      </c>
      <c r="D806" s="145" t="s">
        <v>2315</v>
      </c>
      <c r="E806" s="150" t="s">
        <v>925</v>
      </c>
      <c r="F806" s="150">
        <v>14.039921729496564</v>
      </c>
      <c r="G806" s="150">
        <v>29.05574891844357</v>
      </c>
      <c r="H806" s="150">
        <v>7.1254956222975139</v>
      </c>
      <c r="I806" s="150">
        <v>118.99715449399675</v>
      </c>
      <c r="J806" s="150">
        <v>23.894617917667073</v>
      </c>
      <c r="K806" s="150">
        <v>33.845510437378479</v>
      </c>
      <c r="L806" s="150">
        <v>55.834407286087036</v>
      </c>
      <c r="M806" s="150">
        <v>42.96632062269039</v>
      </c>
      <c r="N806" s="150">
        <v>18.307252853607743</v>
      </c>
      <c r="O806" s="150">
        <v>74.272134190172054</v>
      </c>
      <c r="P806" s="150">
        <v>44.534999976611836</v>
      </c>
      <c r="Q806" s="150">
        <v>78.067617308521136</v>
      </c>
      <c r="R806" s="150">
        <v>3.8398444341339171</v>
      </c>
      <c r="S806" s="150">
        <v>11.807426833409901</v>
      </c>
      <c r="T806" s="150">
        <v>47.244498890378289</v>
      </c>
      <c r="U806" s="150">
        <v>4.6461244261168622</v>
      </c>
      <c r="V806" s="150">
        <v>54.964471954628024</v>
      </c>
      <c r="X806" s="150">
        <f t="shared" si="221"/>
        <v>14.04</v>
      </c>
      <c r="Y806" s="150">
        <f t="shared" si="222"/>
        <v>29.06</v>
      </c>
      <c r="Z806" s="150">
        <f t="shared" si="223"/>
        <v>7.13</v>
      </c>
      <c r="AA806" s="150">
        <f t="shared" si="224"/>
        <v>119</v>
      </c>
      <c r="AB806" s="150">
        <f t="shared" si="225"/>
        <v>23.89</v>
      </c>
      <c r="AC806" s="150">
        <f t="shared" si="226"/>
        <v>33.85</v>
      </c>
      <c r="AD806" s="150">
        <f t="shared" si="227"/>
        <v>55.83</v>
      </c>
      <c r="AE806" s="150">
        <f t="shared" si="228"/>
        <v>42.97</v>
      </c>
      <c r="AF806" s="150">
        <f t="shared" si="229"/>
        <v>18.309999999999999</v>
      </c>
      <c r="AG806" s="150">
        <f t="shared" si="230"/>
        <v>74.27</v>
      </c>
      <c r="AH806" s="150">
        <f t="shared" si="231"/>
        <v>44.53</v>
      </c>
      <c r="AI806" s="150">
        <f t="shared" si="232"/>
        <v>78.069999999999993</v>
      </c>
      <c r="AJ806" s="150">
        <f t="shared" si="233"/>
        <v>3.84</v>
      </c>
      <c r="AK806" s="150">
        <f t="shared" si="234"/>
        <v>11.81</v>
      </c>
      <c r="AL806" s="150">
        <f t="shared" si="235"/>
        <v>47.24</v>
      </c>
      <c r="AM806" s="150">
        <f t="shared" si="236"/>
        <v>4.6500000000000004</v>
      </c>
      <c r="AN806" s="150">
        <f t="shared" si="237"/>
        <v>54.96</v>
      </c>
    </row>
    <row r="807" spans="1:40" ht="26" x14ac:dyDescent="0.3">
      <c r="A807" s="165">
        <v>1365</v>
      </c>
      <c r="B807" s="166" t="s">
        <v>923</v>
      </c>
      <c r="C807" s="293" t="s">
        <v>84</v>
      </c>
      <c r="D807" s="187" t="s">
        <v>1192</v>
      </c>
      <c r="E807" s="170" t="s">
        <v>925</v>
      </c>
      <c r="F807" s="170">
        <v>3.5254986618443174E-2</v>
      </c>
      <c r="G807" s="170">
        <v>2.0048249739302904E-2</v>
      </c>
      <c r="H807" s="170">
        <v>0.17943919419350901</v>
      </c>
      <c r="I807" s="170">
        <v>0.31118321932933285</v>
      </c>
      <c r="J807" s="170">
        <v>0.27836710981216672</v>
      </c>
      <c r="K807" s="170">
        <v>0.49458087701868098</v>
      </c>
      <c r="L807" s="170">
        <v>4.7355677641977056</v>
      </c>
      <c r="M807" s="170">
        <v>1.1574164291302711</v>
      </c>
      <c r="N807" s="170">
        <v>3.0965090951410819</v>
      </c>
      <c r="O807" s="170">
        <v>0.56721911919414703</v>
      </c>
      <c r="P807" s="170">
        <v>0.70525119867800812</v>
      </c>
      <c r="Q807" s="170">
        <v>0.16394542553823632</v>
      </c>
      <c r="R807" s="170">
        <v>1.3228767715881438E-2</v>
      </c>
      <c r="S807" s="170">
        <v>5.8820874028423738E-2</v>
      </c>
      <c r="T807" s="170">
        <v>1.6558657894794773</v>
      </c>
      <c r="U807" s="170">
        <v>1.9274635506231092E-4</v>
      </c>
      <c r="V807" s="170">
        <v>0.28470517239034276</v>
      </c>
      <c r="X807" s="170">
        <f t="shared" si="221"/>
        <v>0.04</v>
      </c>
      <c r="Y807" s="170">
        <f t="shared" si="222"/>
        <v>0.02</v>
      </c>
      <c r="Z807" s="170">
        <f t="shared" si="223"/>
        <v>0.18</v>
      </c>
      <c r="AA807" s="170">
        <f t="shared" si="224"/>
        <v>0.31</v>
      </c>
      <c r="AB807" s="170">
        <f t="shared" si="225"/>
        <v>0.28000000000000003</v>
      </c>
      <c r="AC807" s="170">
        <f t="shared" si="226"/>
        <v>0.49</v>
      </c>
      <c r="AD807" s="170">
        <f t="shared" si="227"/>
        <v>4.74</v>
      </c>
      <c r="AE807" s="170">
        <f t="shared" si="228"/>
        <v>1.1599999999999999</v>
      </c>
      <c r="AF807" s="170">
        <f t="shared" si="229"/>
        <v>3.1</v>
      </c>
      <c r="AG807" s="170">
        <f t="shared" si="230"/>
        <v>0.56999999999999995</v>
      </c>
      <c r="AH807" s="170">
        <f t="shared" si="231"/>
        <v>0.71</v>
      </c>
      <c r="AI807" s="170">
        <f t="shared" si="232"/>
        <v>0.16</v>
      </c>
      <c r="AJ807" s="170">
        <f t="shared" si="233"/>
        <v>0.01</v>
      </c>
      <c r="AK807" s="170">
        <f t="shared" si="234"/>
        <v>0.06</v>
      </c>
      <c r="AL807" s="170">
        <f t="shared" si="235"/>
        <v>1.66</v>
      </c>
      <c r="AM807" s="170">
        <f t="shared" si="236"/>
        <v>0.01</v>
      </c>
      <c r="AN807" s="170">
        <f t="shared" si="237"/>
        <v>0.28000000000000003</v>
      </c>
    </row>
    <row r="808" spans="1:40" ht="26" x14ac:dyDescent="0.3">
      <c r="A808" s="165">
        <v>1366</v>
      </c>
      <c r="B808" s="166" t="s">
        <v>923</v>
      </c>
      <c r="C808" s="293" t="s">
        <v>87</v>
      </c>
      <c r="D808" s="187" t="s">
        <v>1193</v>
      </c>
      <c r="E808" s="170" t="s">
        <v>925</v>
      </c>
      <c r="F808" s="170">
        <v>8.8873405871679647E-4</v>
      </c>
      <c r="G808" s="170">
        <v>2.3533893686628125E-3</v>
      </c>
      <c r="H808" s="170">
        <v>0.16622865255817701</v>
      </c>
      <c r="I808" s="170">
        <v>0.23797937233808517</v>
      </c>
      <c r="J808" s="170">
        <v>3.1850498180578794E-3</v>
      </c>
      <c r="K808" s="170">
        <v>0.54249822917687573</v>
      </c>
      <c r="L808" s="170">
        <v>0.18873598311772702</v>
      </c>
      <c r="M808" s="170">
        <v>0.38556311474204524</v>
      </c>
      <c r="N808" s="170">
        <v>2.4141171321491801</v>
      </c>
      <c r="O808" s="170">
        <v>7.4457681404809614E-2</v>
      </c>
      <c r="P808" s="170">
        <v>1.5102997200335463E-2</v>
      </c>
      <c r="Q808" s="170">
        <v>0</v>
      </c>
      <c r="R808" s="170">
        <v>2.2449876318875376E-4</v>
      </c>
      <c r="S808" s="170">
        <v>9.5383883322377081E-5</v>
      </c>
      <c r="T808" s="170">
        <v>0.9987472367687551</v>
      </c>
      <c r="U808" s="170">
        <v>0</v>
      </c>
      <c r="V808" s="170">
        <v>0</v>
      </c>
      <c r="X808" s="170">
        <f t="shared" si="221"/>
        <v>0.01</v>
      </c>
      <c r="Y808" s="170">
        <f t="shared" si="222"/>
        <v>0.01</v>
      </c>
      <c r="Z808" s="170">
        <f t="shared" si="223"/>
        <v>0.17</v>
      </c>
      <c r="AA808" s="170">
        <f t="shared" si="224"/>
        <v>0.24</v>
      </c>
      <c r="AB808" s="170">
        <f t="shared" si="225"/>
        <v>0.01</v>
      </c>
      <c r="AC808" s="170">
        <f t="shared" si="226"/>
        <v>0.54</v>
      </c>
      <c r="AD808" s="170">
        <f t="shared" si="227"/>
        <v>0.19</v>
      </c>
      <c r="AE808" s="170">
        <f t="shared" si="228"/>
        <v>0.39</v>
      </c>
      <c r="AF808" s="170">
        <f t="shared" si="229"/>
        <v>2.41</v>
      </c>
      <c r="AG808" s="170">
        <f t="shared" si="230"/>
        <v>7.0000000000000007E-2</v>
      </c>
      <c r="AH808" s="170">
        <f t="shared" si="231"/>
        <v>0.02</v>
      </c>
      <c r="AI808" s="170" t="str">
        <f t="shared" si="232"/>
        <v>NC</v>
      </c>
      <c r="AJ808" s="170">
        <f t="shared" si="233"/>
        <v>0.01</v>
      </c>
      <c r="AK808" s="170">
        <f t="shared" si="234"/>
        <v>0.01</v>
      </c>
      <c r="AL808" s="170">
        <f t="shared" si="235"/>
        <v>1</v>
      </c>
      <c r="AM808" s="170" t="str">
        <f t="shared" si="236"/>
        <v>NC</v>
      </c>
      <c r="AN808" s="170" t="str">
        <f t="shared" si="237"/>
        <v>NC</v>
      </c>
    </row>
    <row r="809" spans="1:40" ht="26" x14ac:dyDescent="0.3">
      <c r="A809" s="165">
        <v>1367</v>
      </c>
      <c r="B809" s="166" t="s">
        <v>923</v>
      </c>
      <c r="C809" s="293" t="s">
        <v>2392</v>
      </c>
      <c r="D809" s="788" t="s">
        <v>1195</v>
      </c>
      <c r="E809" s="170" t="s">
        <v>925</v>
      </c>
      <c r="F809" s="170">
        <v>1.5615004590813511E-2</v>
      </c>
      <c r="G809" s="170">
        <v>5.2163102748490775E-5</v>
      </c>
      <c r="H809" s="170">
        <v>0</v>
      </c>
      <c r="I809" s="170">
        <v>5.9580820846688573E-2</v>
      </c>
      <c r="J809" s="170">
        <v>2.1288165071601558E-6</v>
      </c>
      <c r="K809" s="170">
        <v>0.14662743236448297</v>
      </c>
      <c r="L809" s="170">
        <v>4.2063479118752351E-3</v>
      </c>
      <c r="M809" s="170">
        <v>7.3738573716675354E-3</v>
      </c>
      <c r="N809" s="170">
        <v>3.5685420467545566E-4</v>
      </c>
      <c r="O809" s="170">
        <v>0.14862988203753594</v>
      </c>
      <c r="P809" s="170">
        <v>0.11965951181878082</v>
      </c>
      <c r="Q809" s="170">
        <v>0</v>
      </c>
      <c r="R809" s="170">
        <v>1.6811173884799829E-2</v>
      </c>
      <c r="S809" s="170">
        <v>0</v>
      </c>
      <c r="T809" s="170">
        <v>8.47527843648678E-3</v>
      </c>
      <c r="U809" s="170">
        <v>0</v>
      </c>
      <c r="V809" s="170">
        <v>0</v>
      </c>
      <c r="X809" s="170">
        <f t="shared" si="221"/>
        <v>0.02</v>
      </c>
      <c r="Y809" s="170">
        <f t="shared" si="222"/>
        <v>0.01</v>
      </c>
      <c r="Z809" s="170" t="str">
        <f t="shared" si="223"/>
        <v>NC</v>
      </c>
      <c r="AA809" s="170">
        <f t="shared" si="224"/>
        <v>0.06</v>
      </c>
      <c r="AB809" s="170">
        <f t="shared" si="225"/>
        <v>0.01</v>
      </c>
      <c r="AC809" s="170">
        <f t="shared" si="226"/>
        <v>0.15</v>
      </c>
      <c r="AD809" s="170">
        <f t="shared" si="227"/>
        <v>0.01</v>
      </c>
      <c r="AE809" s="170">
        <f t="shared" si="228"/>
        <v>0.01</v>
      </c>
      <c r="AF809" s="170">
        <f t="shared" si="229"/>
        <v>0.01</v>
      </c>
      <c r="AG809" s="170">
        <f t="shared" si="230"/>
        <v>0.15</v>
      </c>
      <c r="AH809" s="170">
        <f t="shared" si="231"/>
        <v>0.12</v>
      </c>
      <c r="AI809" s="170" t="str">
        <f t="shared" si="232"/>
        <v>NC</v>
      </c>
      <c r="AJ809" s="170">
        <f t="shared" si="233"/>
        <v>0.02</v>
      </c>
      <c r="AK809" s="170" t="str">
        <f t="shared" si="234"/>
        <v>NC</v>
      </c>
      <c r="AL809" s="170">
        <f t="shared" si="235"/>
        <v>0.01</v>
      </c>
      <c r="AM809" s="170" t="str">
        <f t="shared" si="236"/>
        <v>NC</v>
      </c>
      <c r="AN809" s="170" t="str">
        <f t="shared" si="237"/>
        <v>NC</v>
      </c>
    </row>
    <row r="810" spans="1:40" ht="26" x14ac:dyDescent="0.3">
      <c r="A810" s="165">
        <v>1369</v>
      </c>
      <c r="B810" s="166" t="s">
        <v>923</v>
      </c>
      <c r="C810" s="293" t="s">
        <v>342</v>
      </c>
      <c r="D810" s="187" t="s">
        <v>1194</v>
      </c>
      <c r="E810" s="170" t="s">
        <v>925</v>
      </c>
      <c r="F810" s="170">
        <v>0.5099570696689506</v>
      </c>
      <c r="G810" s="170">
        <v>0.40488925553839461</v>
      </c>
      <c r="H810" s="170">
        <v>0.54775267263450422</v>
      </c>
      <c r="I810" s="170">
        <v>9.1131027305149299</v>
      </c>
      <c r="J810" s="170">
        <v>0.77848569261185074</v>
      </c>
      <c r="K810" s="170">
        <v>0.53978592114502477</v>
      </c>
      <c r="L810" s="170">
        <v>10.294753391358643</v>
      </c>
      <c r="M810" s="170">
        <v>7.958645500289137</v>
      </c>
      <c r="N810" s="170">
        <v>7.4613314086529159E-2</v>
      </c>
      <c r="O810" s="170">
        <v>10.823296900920154</v>
      </c>
      <c r="P810" s="170">
        <v>6.9987475396012799</v>
      </c>
      <c r="Q810" s="170">
        <v>5.3677375913922267</v>
      </c>
      <c r="R810" s="170">
        <v>2.9848014548933099E-2</v>
      </c>
      <c r="S810" s="170">
        <v>3.915244452955443E-2</v>
      </c>
      <c r="T810" s="170">
        <v>6.4924710835260182</v>
      </c>
      <c r="U810" s="170">
        <v>0.37260933961868625</v>
      </c>
      <c r="V810" s="170">
        <v>0.13144357837749301</v>
      </c>
      <c r="X810" s="170">
        <f t="shared" si="221"/>
        <v>0.51</v>
      </c>
      <c r="Y810" s="170">
        <f t="shared" si="222"/>
        <v>0.4</v>
      </c>
      <c r="Z810" s="170">
        <f t="shared" si="223"/>
        <v>0.55000000000000004</v>
      </c>
      <c r="AA810" s="170">
        <f t="shared" si="224"/>
        <v>9.11</v>
      </c>
      <c r="AB810" s="170">
        <f t="shared" si="225"/>
        <v>0.78</v>
      </c>
      <c r="AC810" s="170">
        <f t="shared" si="226"/>
        <v>0.54</v>
      </c>
      <c r="AD810" s="170">
        <f t="shared" si="227"/>
        <v>10.29</v>
      </c>
      <c r="AE810" s="170">
        <f t="shared" si="228"/>
        <v>7.96</v>
      </c>
      <c r="AF810" s="170">
        <f t="shared" si="229"/>
        <v>7.0000000000000007E-2</v>
      </c>
      <c r="AG810" s="170">
        <f t="shared" si="230"/>
        <v>10.82</v>
      </c>
      <c r="AH810" s="170">
        <f t="shared" si="231"/>
        <v>7</v>
      </c>
      <c r="AI810" s="170">
        <f t="shared" si="232"/>
        <v>5.37</v>
      </c>
      <c r="AJ810" s="170">
        <f t="shared" si="233"/>
        <v>0.03</v>
      </c>
      <c r="AK810" s="170">
        <f t="shared" si="234"/>
        <v>0.04</v>
      </c>
      <c r="AL810" s="170">
        <f t="shared" si="235"/>
        <v>6.49</v>
      </c>
      <c r="AM810" s="170">
        <f t="shared" si="236"/>
        <v>0.37</v>
      </c>
      <c r="AN810" s="170">
        <f t="shared" si="237"/>
        <v>0.13</v>
      </c>
    </row>
    <row r="811" spans="1:40" x14ac:dyDescent="0.3">
      <c r="A811" s="836">
        <v>1371</v>
      </c>
      <c r="B811" s="837" t="s">
        <v>923</v>
      </c>
      <c r="C811" s="172" t="s">
        <v>8</v>
      </c>
      <c r="D811" s="138" t="s">
        <v>9</v>
      </c>
      <c r="E811" s="244" t="s">
        <v>275</v>
      </c>
      <c r="F811" s="244" t="s">
        <v>275</v>
      </c>
      <c r="G811" s="244" t="s">
        <v>275</v>
      </c>
      <c r="H811" s="244" t="s">
        <v>275</v>
      </c>
      <c r="I811" s="244" t="s">
        <v>275</v>
      </c>
      <c r="J811" s="244" t="s">
        <v>275</v>
      </c>
      <c r="K811" s="244" t="s">
        <v>275</v>
      </c>
      <c r="L811" s="244" t="s">
        <v>275</v>
      </c>
      <c r="M811" s="244" t="s">
        <v>275</v>
      </c>
      <c r="N811" s="244" t="s">
        <v>275</v>
      </c>
      <c r="O811" s="244" t="s">
        <v>275</v>
      </c>
      <c r="P811" s="244" t="s">
        <v>275</v>
      </c>
      <c r="Q811" s="244" t="s">
        <v>275</v>
      </c>
      <c r="R811" s="244" t="s">
        <v>275</v>
      </c>
      <c r="S811" s="244" t="s">
        <v>275</v>
      </c>
      <c r="T811" s="244" t="s">
        <v>275</v>
      </c>
      <c r="U811" s="244" t="s">
        <v>275</v>
      </c>
      <c r="V811" s="244" t="s">
        <v>275</v>
      </c>
      <c r="X811" s="244" t="str">
        <f t="shared" si="221"/>
        <v>-</v>
      </c>
      <c r="Y811" s="244" t="str">
        <f t="shared" si="222"/>
        <v>-</v>
      </c>
      <c r="Z811" s="244" t="str">
        <f t="shared" si="223"/>
        <v>-</v>
      </c>
      <c r="AA811" s="244" t="str">
        <f t="shared" si="224"/>
        <v>-</v>
      </c>
      <c r="AB811" s="244" t="str">
        <f t="shared" si="225"/>
        <v>-</v>
      </c>
      <c r="AC811" s="244" t="str">
        <f t="shared" si="226"/>
        <v>-</v>
      </c>
      <c r="AD811" s="244" t="str">
        <f t="shared" si="227"/>
        <v>-</v>
      </c>
      <c r="AE811" s="244" t="str">
        <f t="shared" si="228"/>
        <v>-</v>
      </c>
      <c r="AF811" s="244" t="str">
        <f t="shared" si="229"/>
        <v>-</v>
      </c>
      <c r="AG811" s="244" t="str">
        <f t="shared" si="230"/>
        <v>-</v>
      </c>
      <c r="AH811" s="244" t="str">
        <f t="shared" si="231"/>
        <v>-</v>
      </c>
      <c r="AI811" s="244" t="str">
        <f t="shared" si="232"/>
        <v>-</v>
      </c>
      <c r="AJ811" s="244" t="str">
        <f t="shared" si="233"/>
        <v>-</v>
      </c>
      <c r="AK811" s="244" t="str">
        <f t="shared" si="234"/>
        <v>-</v>
      </c>
      <c r="AL811" s="244" t="str">
        <f t="shared" si="235"/>
        <v>-</v>
      </c>
      <c r="AM811" s="244" t="str">
        <f t="shared" si="236"/>
        <v>-</v>
      </c>
      <c r="AN811" s="244" t="str">
        <f t="shared" si="237"/>
        <v>-</v>
      </c>
    </row>
    <row r="812" spans="1:40" x14ac:dyDescent="0.3">
      <c r="A812" s="145">
        <v>1372</v>
      </c>
      <c r="B812" s="146" t="s">
        <v>923</v>
      </c>
      <c r="C812" s="405" t="s">
        <v>341</v>
      </c>
      <c r="D812" s="406" t="s">
        <v>2312</v>
      </c>
      <c r="E812" s="150" t="s">
        <v>925</v>
      </c>
      <c r="F812" s="150">
        <v>1.4738390872590902E-3</v>
      </c>
      <c r="G812" s="150">
        <v>9.9519769980229086E-2</v>
      </c>
      <c r="H812" s="150">
        <v>0</v>
      </c>
      <c r="I812" s="150">
        <v>9.9153322668714045E-2</v>
      </c>
      <c r="J812" s="150">
        <v>1.9710108789764783E-6</v>
      </c>
      <c r="K812" s="150">
        <v>2.7013290039114113E-3</v>
      </c>
      <c r="L812" s="150">
        <v>5.2237167765492691E-2</v>
      </c>
      <c r="M812" s="150">
        <v>9.464702627703768E-2</v>
      </c>
      <c r="N812" s="150">
        <v>0</v>
      </c>
      <c r="O812" s="150">
        <v>3.9253731828601444E-2</v>
      </c>
      <c r="P812" s="150">
        <v>0.70787674088333097</v>
      </c>
      <c r="Q812" s="150">
        <v>0</v>
      </c>
      <c r="R812" s="150">
        <v>0</v>
      </c>
      <c r="S812" s="150">
        <v>0</v>
      </c>
      <c r="T812" s="150">
        <v>0.32098179135334964</v>
      </c>
      <c r="U812" s="150">
        <v>0</v>
      </c>
      <c r="V812" s="150">
        <v>0</v>
      </c>
      <c r="X812" s="150">
        <f t="shared" si="221"/>
        <v>0.01</v>
      </c>
      <c r="Y812" s="150">
        <f t="shared" si="222"/>
        <v>0.1</v>
      </c>
      <c r="Z812" s="150" t="str">
        <f t="shared" si="223"/>
        <v>NC</v>
      </c>
      <c r="AA812" s="150">
        <f t="shared" si="224"/>
        <v>0.1</v>
      </c>
      <c r="AB812" s="150">
        <f t="shared" si="225"/>
        <v>0.01</v>
      </c>
      <c r="AC812" s="150">
        <f t="shared" si="226"/>
        <v>0.01</v>
      </c>
      <c r="AD812" s="150">
        <f t="shared" si="227"/>
        <v>0.05</v>
      </c>
      <c r="AE812" s="150">
        <f t="shared" si="228"/>
        <v>0.09</v>
      </c>
      <c r="AF812" s="150" t="str">
        <f t="shared" si="229"/>
        <v>NC</v>
      </c>
      <c r="AG812" s="150">
        <f t="shared" si="230"/>
        <v>0.04</v>
      </c>
      <c r="AH812" s="150">
        <f t="shared" si="231"/>
        <v>0.71</v>
      </c>
      <c r="AI812" s="150" t="str">
        <f t="shared" si="232"/>
        <v>NC</v>
      </c>
      <c r="AJ812" s="150" t="str">
        <f t="shared" si="233"/>
        <v>NC</v>
      </c>
      <c r="AK812" s="150" t="str">
        <f t="shared" si="234"/>
        <v>NC</v>
      </c>
      <c r="AL812" s="150">
        <f t="shared" si="235"/>
        <v>0.32</v>
      </c>
      <c r="AM812" s="150" t="str">
        <f t="shared" si="236"/>
        <v>NC</v>
      </c>
      <c r="AN812" s="150" t="str">
        <f t="shared" si="237"/>
        <v>NC</v>
      </c>
    </row>
    <row r="813" spans="1:40" x14ac:dyDescent="0.3">
      <c r="A813" s="138">
        <v>1376</v>
      </c>
      <c r="B813" s="138" t="s">
        <v>923</v>
      </c>
      <c r="C813" s="172" t="s">
        <v>10</v>
      </c>
      <c r="D813" s="138" t="s">
        <v>11</v>
      </c>
      <c r="E813" s="244" t="s">
        <v>275</v>
      </c>
      <c r="F813" s="244" t="s">
        <v>275</v>
      </c>
      <c r="G813" s="244" t="s">
        <v>275</v>
      </c>
      <c r="H813" s="244" t="s">
        <v>275</v>
      </c>
      <c r="I813" s="244" t="s">
        <v>275</v>
      </c>
      <c r="J813" s="244" t="s">
        <v>275</v>
      </c>
      <c r="K813" s="244" t="s">
        <v>275</v>
      </c>
      <c r="L813" s="244" t="s">
        <v>275</v>
      </c>
      <c r="M813" s="244" t="s">
        <v>275</v>
      </c>
      <c r="N813" s="244" t="s">
        <v>275</v>
      </c>
      <c r="O813" s="244" t="s">
        <v>275</v>
      </c>
      <c r="P813" s="244" t="s">
        <v>275</v>
      </c>
      <c r="Q813" s="244" t="s">
        <v>275</v>
      </c>
      <c r="R813" s="244" t="s">
        <v>275</v>
      </c>
      <c r="S813" s="244" t="s">
        <v>275</v>
      </c>
      <c r="T813" s="244" t="s">
        <v>275</v>
      </c>
      <c r="U813" s="244" t="s">
        <v>275</v>
      </c>
      <c r="V813" s="244" t="s">
        <v>275</v>
      </c>
      <c r="X813" s="244" t="str">
        <f t="shared" si="221"/>
        <v>-</v>
      </c>
      <c r="Y813" s="244" t="str">
        <f t="shared" si="222"/>
        <v>-</v>
      </c>
      <c r="Z813" s="244" t="str">
        <f t="shared" si="223"/>
        <v>-</v>
      </c>
      <c r="AA813" s="244" t="str">
        <f t="shared" si="224"/>
        <v>-</v>
      </c>
      <c r="AB813" s="244" t="str">
        <f t="shared" si="225"/>
        <v>-</v>
      </c>
      <c r="AC813" s="244" t="str">
        <f t="shared" si="226"/>
        <v>-</v>
      </c>
      <c r="AD813" s="244" t="str">
        <f t="shared" si="227"/>
        <v>-</v>
      </c>
      <c r="AE813" s="244" t="str">
        <f t="shared" si="228"/>
        <v>-</v>
      </c>
      <c r="AF813" s="244" t="str">
        <f t="shared" si="229"/>
        <v>-</v>
      </c>
      <c r="AG813" s="244" t="str">
        <f t="shared" si="230"/>
        <v>-</v>
      </c>
      <c r="AH813" s="244" t="str">
        <f t="shared" si="231"/>
        <v>-</v>
      </c>
      <c r="AI813" s="244" t="str">
        <f t="shared" si="232"/>
        <v>-</v>
      </c>
      <c r="AJ813" s="244" t="str">
        <f t="shared" si="233"/>
        <v>-</v>
      </c>
      <c r="AK813" s="244" t="str">
        <f t="shared" si="234"/>
        <v>-</v>
      </c>
      <c r="AL813" s="244" t="str">
        <f t="shared" si="235"/>
        <v>-</v>
      </c>
      <c r="AM813" s="244" t="str">
        <f t="shared" si="236"/>
        <v>-</v>
      </c>
      <c r="AN813" s="244" t="str">
        <f t="shared" si="237"/>
        <v>-</v>
      </c>
    </row>
    <row r="814" spans="1:40" ht="26" x14ac:dyDescent="0.3">
      <c r="A814" s="145">
        <v>1377</v>
      </c>
      <c r="B814" s="146" t="s">
        <v>923</v>
      </c>
      <c r="C814" s="342" t="s">
        <v>340</v>
      </c>
      <c r="D814" s="145" t="s">
        <v>2321</v>
      </c>
      <c r="E814" s="150" t="s">
        <v>925</v>
      </c>
      <c r="F814" s="150">
        <v>0.12126193918025796</v>
      </c>
      <c r="G814" s="150">
        <v>0.11620087301478314</v>
      </c>
      <c r="H814" s="150">
        <v>0.11235621659786396</v>
      </c>
      <c r="I814" s="150">
        <v>5.3682346650039054</v>
      </c>
      <c r="J814" s="150">
        <v>0.23839076333748421</v>
      </c>
      <c r="K814" s="150">
        <v>1.9202639829864879E-2</v>
      </c>
      <c r="L814" s="150">
        <v>0.33219859908305488</v>
      </c>
      <c r="M814" s="150">
        <v>0.71784686084969285</v>
      </c>
      <c r="N814" s="150">
        <v>0.27012791714591688</v>
      </c>
      <c r="O814" s="150">
        <v>0.34532096790849409</v>
      </c>
      <c r="P814" s="150">
        <v>0.79828178057405763</v>
      </c>
      <c r="Q814" s="150">
        <v>0</v>
      </c>
      <c r="R814" s="150">
        <v>2.4433621656123648E-2</v>
      </c>
      <c r="S814" s="150">
        <v>0.70414718575835411</v>
      </c>
      <c r="T814" s="150">
        <v>0.97373708856236285</v>
      </c>
      <c r="U814" s="150">
        <v>1.0060228543633778E-2</v>
      </c>
      <c r="V814" s="150">
        <v>0</v>
      </c>
      <c r="X814" s="150">
        <f t="shared" si="221"/>
        <v>0.12</v>
      </c>
      <c r="Y814" s="150">
        <f t="shared" si="222"/>
        <v>0.12</v>
      </c>
      <c r="Z814" s="150">
        <f t="shared" si="223"/>
        <v>0.11</v>
      </c>
      <c r="AA814" s="150">
        <f t="shared" si="224"/>
        <v>5.37</v>
      </c>
      <c r="AB814" s="150">
        <f t="shared" si="225"/>
        <v>0.24</v>
      </c>
      <c r="AC814" s="150">
        <f t="shared" si="226"/>
        <v>0.02</v>
      </c>
      <c r="AD814" s="150">
        <f t="shared" si="227"/>
        <v>0.33</v>
      </c>
      <c r="AE814" s="150">
        <f t="shared" si="228"/>
        <v>0.72</v>
      </c>
      <c r="AF814" s="150">
        <f t="shared" si="229"/>
        <v>0.27</v>
      </c>
      <c r="AG814" s="150">
        <f t="shared" si="230"/>
        <v>0.35</v>
      </c>
      <c r="AH814" s="150">
        <f t="shared" si="231"/>
        <v>0.8</v>
      </c>
      <c r="AI814" s="150" t="str">
        <f t="shared" si="232"/>
        <v>NC</v>
      </c>
      <c r="AJ814" s="150">
        <f t="shared" si="233"/>
        <v>0.02</v>
      </c>
      <c r="AK814" s="150">
        <f t="shared" si="234"/>
        <v>0.7</v>
      </c>
      <c r="AL814" s="150">
        <f t="shared" si="235"/>
        <v>0.97</v>
      </c>
      <c r="AM814" s="150">
        <f t="shared" si="236"/>
        <v>0.01</v>
      </c>
      <c r="AN814" s="150" t="str">
        <f t="shared" si="237"/>
        <v>NC</v>
      </c>
    </row>
    <row r="815" spans="1:40" ht="26" x14ac:dyDescent="0.3">
      <c r="A815" s="165">
        <v>1379</v>
      </c>
      <c r="B815" s="166" t="s">
        <v>923</v>
      </c>
      <c r="C815" s="293" t="s">
        <v>83</v>
      </c>
      <c r="D815" s="187" t="s">
        <v>1198</v>
      </c>
      <c r="E815" s="170" t="s">
        <v>925</v>
      </c>
      <c r="F815" s="170">
        <v>0.11979450305315253</v>
      </c>
      <c r="G815" s="170">
        <v>7.8484747052353171E-2</v>
      </c>
      <c r="H815" s="170">
        <v>0.11182526772236748</v>
      </c>
      <c r="I815" s="170">
        <v>5.3386255659199531</v>
      </c>
      <c r="J815" s="170">
        <v>0.22956346700641253</v>
      </c>
      <c r="K815" s="170">
        <v>5.6451230284141713E-3</v>
      </c>
      <c r="L815" s="170">
        <v>0.13735790869944964</v>
      </c>
      <c r="M815" s="170">
        <v>0.62420451076483596</v>
      </c>
      <c r="N815" s="170">
        <v>0.26464052701721907</v>
      </c>
      <c r="O815" s="170">
        <v>0.32211065962904584</v>
      </c>
      <c r="P815" s="170">
        <v>0.52247489966229799</v>
      </c>
      <c r="Q815" s="170">
        <v>0</v>
      </c>
      <c r="R815" s="170">
        <v>2.2699983152964131E-2</v>
      </c>
      <c r="S815" s="170">
        <v>0.70209299264132119</v>
      </c>
      <c r="T815" s="170">
        <v>0.80647764786519194</v>
      </c>
      <c r="U815" s="170">
        <v>8.9106353568996731E-3</v>
      </c>
      <c r="V815" s="170">
        <v>0</v>
      </c>
      <c r="X815" s="170">
        <f t="shared" si="221"/>
        <v>0.12</v>
      </c>
      <c r="Y815" s="170">
        <f t="shared" si="222"/>
        <v>0.08</v>
      </c>
      <c r="Z815" s="170">
        <f t="shared" si="223"/>
        <v>0.11</v>
      </c>
      <c r="AA815" s="170">
        <f t="shared" si="224"/>
        <v>5.34</v>
      </c>
      <c r="AB815" s="170">
        <f t="shared" si="225"/>
        <v>0.23</v>
      </c>
      <c r="AC815" s="170">
        <f t="shared" si="226"/>
        <v>0.01</v>
      </c>
      <c r="AD815" s="170">
        <f t="shared" si="227"/>
        <v>0.14000000000000001</v>
      </c>
      <c r="AE815" s="170">
        <f t="shared" si="228"/>
        <v>0.62</v>
      </c>
      <c r="AF815" s="170">
        <f t="shared" si="229"/>
        <v>0.26</v>
      </c>
      <c r="AG815" s="170">
        <f t="shared" si="230"/>
        <v>0.32</v>
      </c>
      <c r="AH815" s="170">
        <f t="shared" si="231"/>
        <v>0.52</v>
      </c>
      <c r="AI815" s="170" t="str">
        <f t="shared" si="232"/>
        <v>NC</v>
      </c>
      <c r="AJ815" s="170">
        <f t="shared" si="233"/>
        <v>0.02</v>
      </c>
      <c r="AK815" s="170">
        <f t="shared" si="234"/>
        <v>0.7</v>
      </c>
      <c r="AL815" s="170">
        <f t="shared" si="235"/>
        <v>0.81</v>
      </c>
      <c r="AM815" s="170">
        <f t="shared" si="236"/>
        <v>0.01</v>
      </c>
      <c r="AN815" s="170" t="str">
        <f t="shared" si="237"/>
        <v>NC</v>
      </c>
    </row>
    <row r="816" spans="1:40" ht="26" x14ac:dyDescent="0.3">
      <c r="A816" s="145">
        <v>1380</v>
      </c>
      <c r="B816" s="146" t="s">
        <v>923</v>
      </c>
      <c r="C816" s="146" t="s">
        <v>191</v>
      </c>
      <c r="D816" s="145" t="s">
        <v>2322</v>
      </c>
      <c r="E816" s="150" t="s">
        <v>925</v>
      </c>
      <c r="F816" s="150">
        <v>4.6125785669097912E-5</v>
      </c>
      <c r="G816" s="150">
        <v>2.7251841779942308E-2</v>
      </c>
      <c r="H816" s="150">
        <v>1.0662244021136357E-4</v>
      </c>
      <c r="I816" s="150">
        <v>4.8854833615296018E-4</v>
      </c>
      <c r="J816" s="150">
        <v>8.7058617103161762E-3</v>
      </c>
      <c r="K816" s="150">
        <v>9.7951988584438678E-3</v>
      </c>
      <c r="L816" s="150">
        <v>8.7225589727705943E-2</v>
      </c>
      <c r="M816" s="150">
        <v>4.3438263066648483E-2</v>
      </c>
      <c r="N816" s="150">
        <v>1.666743194381811E-3</v>
      </c>
      <c r="O816" s="150">
        <v>8.9624413521349115E-4</v>
      </c>
      <c r="P816" s="150">
        <v>4.7432453364863916E-2</v>
      </c>
      <c r="Q816" s="150">
        <v>0</v>
      </c>
      <c r="R816" s="150">
        <v>5.2994906949957097E-4</v>
      </c>
      <c r="S816" s="150">
        <v>0</v>
      </c>
      <c r="T816" s="150">
        <v>5.251940146491154E-2</v>
      </c>
      <c r="U816" s="150">
        <v>0</v>
      </c>
      <c r="V816" s="150">
        <v>0</v>
      </c>
      <c r="X816" s="150">
        <f t="shared" si="221"/>
        <v>0.01</v>
      </c>
      <c r="Y816" s="150">
        <f t="shared" si="222"/>
        <v>0.03</v>
      </c>
      <c r="Z816" s="150">
        <f t="shared" si="223"/>
        <v>0.01</v>
      </c>
      <c r="AA816" s="150">
        <f t="shared" si="224"/>
        <v>0.01</v>
      </c>
      <c r="AB816" s="150">
        <f t="shared" si="225"/>
        <v>0.01</v>
      </c>
      <c r="AC816" s="150">
        <f t="shared" si="226"/>
        <v>0.01</v>
      </c>
      <c r="AD816" s="150">
        <f t="shared" si="227"/>
        <v>0.09</v>
      </c>
      <c r="AE816" s="150">
        <f t="shared" si="228"/>
        <v>0.04</v>
      </c>
      <c r="AF816" s="150">
        <f t="shared" si="229"/>
        <v>0.01</v>
      </c>
      <c r="AG816" s="150">
        <f t="shared" si="230"/>
        <v>0.01</v>
      </c>
      <c r="AH816" s="150">
        <f t="shared" si="231"/>
        <v>0.05</v>
      </c>
      <c r="AI816" s="150" t="str">
        <f t="shared" si="232"/>
        <v>NC</v>
      </c>
      <c r="AJ816" s="150">
        <f t="shared" si="233"/>
        <v>0.01</v>
      </c>
      <c r="AK816" s="150" t="str">
        <f t="shared" si="234"/>
        <v>NC</v>
      </c>
      <c r="AL816" s="150">
        <f t="shared" si="235"/>
        <v>0.05</v>
      </c>
      <c r="AM816" s="150" t="str">
        <f t="shared" si="236"/>
        <v>NC</v>
      </c>
      <c r="AN816" s="150" t="str">
        <f t="shared" si="237"/>
        <v>NC</v>
      </c>
    </row>
    <row r="817" spans="1:40" ht="26" x14ac:dyDescent="0.3">
      <c r="A817" s="145">
        <v>1384</v>
      </c>
      <c r="B817" s="146" t="s">
        <v>923</v>
      </c>
      <c r="C817" s="146" t="s">
        <v>192</v>
      </c>
      <c r="D817" s="145" t="s">
        <v>2323</v>
      </c>
      <c r="E817" s="150" t="s">
        <v>925</v>
      </c>
      <c r="F817" s="150">
        <v>0</v>
      </c>
      <c r="G817" s="150">
        <v>0</v>
      </c>
      <c r="H817" s="150">
        <v>4.2432643528511615E-4</v>
      </c>
      <c r="I817" s="150">
        <v>2.657034178303596E-2</v>
      </c>
      <c r="J817" s="150">
        <v>9.5459660942153833E-6</v>
      </c>
      <c r="K817" s="150">
        <v>1.3424544959062972E-3</v>
      </c>
      <c r="L817" s="150">
        <v>7.3719456440928033E-2</v>
      </c>
      <c r="M817" s="150">
        <v>3.8347080594997103E-3</v>
      </c>
      <c r="N817" s="150">
        <v>2.044381431253811E-4</v>
      </c>
      <c r="O817" s="150">
        <v>1.068211492586822E-2</v>
      </c>
      <c r="P817" s="150">
        <v>5.2743852893226313E-3</v>
      </c>
      <c r="Q817" s="150">
        <v>0</v>
      </c>
      <c r="R817" s="150">
        <v>2.2100000921792753E-4</v>
      </c>
      <c r="S817" s="150">
        <v>2.0541931170329633E-3</v>
      </c>
      <c r="T817" s="150">
        <v>5.2904311921408299E-2</v>
      </c>
      <c r="U817" s="150">
        <v>1.1495931867341056E-3</v>
      </c>
      <c r="V817" s="150">
        <v>0</v>
      </c>
      <c r="X817" s="150" t="str">
        <f t="shared" si="221"/>
        <v>NC</v>
      </c>
      <c r="Y817" s="150" t="str">
        <f t="shared" si="222"/>
        <v>NC</v>
      </c>
      <c r="Z817" s="150">
        <f t="shared" si="223"/>
        <v>0.01</v>
      </c>
      <c r="AA817" s="150">
        <f t="shared" si="224"/>
        <v>0.03</v>
      </c>
      <c r="AB817" s="150">
        <f t="shared" si="225"/>
        <v>0.01</v>
      </c>
      <c r="AC817" s="150">
        <f t="shared" si="226"/>
        <v>0.01</v>
      </c>
      <c r="AD817" s="150">
        <f t="shared" si="227"/>
        <v>7.0000000000000007E-2</v>
      </c>
      <c r="AE817" s="150">
        <f t="shared" si="228"/>
        <v>0.01</v>
      </c>
      <c r="AF817" s="150">
        <f t="shared" si="229"/>
        <v>0.01</v>
      </c>
      <c r="AG817" s="150">
        <f t="shared" si="230"/>
        <v>0.01</v>
      </c>
      <c r="AH817" s="150">
        <f t="shared" si="231"/>
        <v>0.01</v>
      </c>
      <c r="AI817" s="150" t="str">
        <f t="shared" si="232"/>
        <v>NC</v>
      </c>
      <c r="AJ817" s="150">
        <f t="shared" si="233"/>
        <v>0.01</v>
      </c>
      <c r="AK817" s="150">
        <f t="shared" si="234"/>
        <v>0.01</v>
      </c>
      <c r="AL817" s="150">
        <f t="shared" si="235"/>
        <v>0.05</v>
      </c>
      <c r="AM817" s="150">
        <f t="shared" si="236"/>
        <v>0.01</v>
      </c>
      <c r="AN817" s="150" t="str">
        <f t="shared" si="237"/>
        <v>NC</v>
      </c>
    </row>
    <row r="818" spans="1:40" ht="26" x14ac:dyDescent="0.3">
      <c r="A818" s="165">
        <v>1389</v>
      </c>
      <c r="B818" s="166" t="s">
        <v>923</v>
      </c>
      <c r="C818" s="293" t="s">
        <v>193</v>
      </c>
      <c r="D818" s="187" t="s">
        <v>1200</v>
      </c>
      <c r="E818" s="170" t="s">
        <v>925</v>
      </c>
      <c r="F818" s="170">
        <v>1.4213103414363359E-3</v>
      </c>
      <c r="G818" s="170">
        <v>1.0464284182487663E-2</v>
      </c>
      <c r="H818" s="170">
        <v>0</v>
      </c>
      <c r="I818" s="170">
        <v>2.5502089647629193E-3</v>
      </c>
      <c r="J818" s="170">
        <v>1.1188865466129286E-4</v>
      </c>
      <c r="K818" s="170">
        <v>2.419863447100541E-3</v>
      </c>
      <c r="L818" s="170">
        <v>3.3895644214971266E-2</v>
      </c>
      <c r="M818" s="170">
        <v>4.6369378958708747E-2</v>
      </c>
      <c r="N818" s="170">
        <v>3.6162087911906496E-3</v>
      </c>
      <c r="O818" s="170">
        <v>1.1631949218366498E-2</v>
      </c>
      <c r="P818" s="170">
        <v>0.22310004225757302</v>
      </c>
      <c r="Q818" s="170">
        <v>0</v>
      </c>
      <c r="R818" s="170">
        <v>9.8268942444201834E-4</v>
      </c>
      <c r="S818" s="170">
        <v>0</v>
      </c>
      <c r="T818" s="170">
        <v>6.1835727310851081E-2</v>
      </c>
      <c r="U818" s="170">
        <v>0</v>
      </c>
      <c r="V818" s="170">
        <v>0</v>
      </c>
      <c r="X818" s="170">
        <f t="shared" si="221"/>
        <v>0.01</v>
      </c>
      <c r="Y818" s="170">
        <f t="shared" si="222"/>
        <v>0.01</v>
      </c>
      <c r="Z818" s="170" t="str">
        <f t="shared" si="223"/>
        <v>NC</v>
      </c>
      <c r="AA818" s="170">
        <f t="shared" si="224"/>
        <v>0.01</v>
      </c>
      <c r="AB818" s="170">
        <f t="shared" si="225"/>
        <v>0.01</v>
      </c>
      <c r="AC818" s="170">
        <f t="shared" si="226"/>
        <v>0.01</v>
      </c>
      <c r="AD818" s="170">
        <f t="shared" si="227"/>
        <v>0.03</v>
      </c>
      <c r="AE818" s="170">
        <f t="shared" si="228"/>
        <v>0.05</v>
      </c>
      <c r="AF818" s="170">
        <f t="shared" si="229"/>
        <v>0.01</v>
      </c>
      <c r="AG818" s="170">
        <f t="shared" si="230"/>
        <v>0.01</v>
      </c>
      <c r="AH818" s="170">
        <f t="shared" si="231"/>
        <v>0.22</v>
      </c>
      <c r="AI818" s="170" t="str">
        <f t="shared" si="232"/>
        <v>NC</v>
      </c>
      <c r="AJ818" s="170">
        <f t="shared" si="233"/>
        <v>0.01</v>
      </c>
      <c r="AK818" s="170" t="str">
        <f t="shared" si="234"/>
        <v>NC</v>
      </c>
      <c r="AL818" s="170">
        <f t="shared" si="235"/>
        <v>0.06</v>
      </c>
      <c r="AM818" s="170" t="str">
        <f t="shared" si="236"/>
        <v>NC</v>
      </c>
      <c r="AN818" s="170" t="str">
        <f t="shared" si="237"/>
        <v>NC</v>
      </c>
    </row>
    <row r="819" spans="1:40" x14ac:dyDescent="0.3">
      <c r="A819" s="138">
        <v>1390</v>
      </c>
      <c r="B819" s="138" t="s">
        <v>923</v>
      </c>
      <c r="C819" s="172" t="s">
        <v>12</v>
      </c>
      <c r="D819" s="138" t="s">
        <v>267</v>
      </c>
      <c r="E819" s="244" t="s">
        <v>275</v>
      </c>
      <c r="F819" s="244" t="s">
        <v>275</v>
      </c>
      <c r="G819" s="244" t="s">
        <v>275</v>
      </c>
      <c r="H819" s="244" t="s">
        <v>275</v>
      </c>
      <c r="I819" s="244" t="s">
        <v>275</v>
      </c>
      <c r="J819" s="244" t="s">
        <v>275</v>
      </c>
      <c r="K819" s="244" t="s">
        <v>275</v>
      </c>
      <c r="L819" s="244" t="s">
        <v>275</v>
      </c>
      <c r="M819" s="244" t="s">
        <v>275</v>
      </c>
      <c r="N819" s="244" t="s">
        <v>275</v>
      </c>
      <c r="O819" s="710" t="s">
        <v>275</v>
      </c>
      <c r="P819" s="244" t="s">
        <v>275</v>
      </c>
      <c r="Q819" s="244" t="s">
        <v>275</v>
      </c>
      <c r="R819" s="244" t="s">
        <v>275</v>
      </c>
      <c r="S819" s="244" t="s">
        <v>275</v>
      </c>
      <c r="T819" s="244" t="s">
        <v>275</v>
      </c>
      <c r="U819" s="244" t="s">
        <v>275</v>
      </c>
      <c r="V819" s="244" t="s">
        <v>275</v>
      </c>
      <c r="X819" s="244" t="str">
        <f t="shared" si="221"/>
        <v>-</v>
      </c>
      <c r="Y819" s="244" t="str">
        <f t="shared" si="222"/>
        <v>-</v>
      </c>
      <c r="Z819" s="244" t="str">
        <f t="shared" si="223"/>
        <v>-</v>
      </c>
      <c r="AA819" s="244" t="str">
        <f t="shared" si="224"/>
        <v>-</v>
      </c>
      <c r="AB819" s="244" t="str">
        <f t="shared" si="225"/>
        <v>-</v>
      </c>
      <c r="AC819" s="244" t="str">
        <f t="shared" si="226"/>
        <v>-</v>
      </c>
      <c r="AD819" s="244" t="str">
        <f t="shared" si="227"/>
        <v>-</v>
      </c>
      <c r="AE819" s="244" t="str">
        <f t="shared" si="228"/>
        <v>-</v>
      </c>
      <c r="AF819" s="244" t="str">
        <f t="shared" si="229"/>
        <v>-</v>
      </c>
      <c r="AG819" s="710" t="str">
        <f t="shared" si="230"/>
        <v>-</v>
      </c>
      <c r="AH819" s="244" t="str">
        <f t="shared" si="231"/>
        <v>-</v>
      </c>
      <c r="AI819" s="244" t="str">
        <f t="shared" si="232"/>
        <v>-</v>
      </c>
      <c r="AJ819" s="244" t="str">
        <f t="shared" si="233"/>
        <v>-</v>
      </c>
      <c r="AK819" s="244" t="str">
        <f t="shared" si="234"/>
        <v>-</v>
      </c>
      <c r="AL819" s="244" t="str">
        <f t="shared" si="235"/>
        <v>-</v>
      </c>
      <c r="AM819" s="244" t="str">
        <f t="shared" si="236"/>
        <v>-</v>
      </c>
      <c r="AN819" s="244" t="str">
        <f t="shared" si="237"/>
        <v>-</v>
      </c>
    </row>
    <row r="820" spans="1:40" x14ac:dyDescent="0.3">
      <c r="A820" s="145">
        <v>1391</v>
      </c>
      <c r="B820" s="146" t="s">
        <v>923</v>
      </c>
      <c r="C820" s="342" t="s">
        <v>33</v>
      </c>
      <c r="D820" s="145" t="s">
        <v>2932</v>
      </c>
      <c r="E820" s="150" t="s">
        <v>925</v>
      </c>
      <c r="F820" s="150">
        <v>7.839224876787144</v>
      </c>
      <c r="G820" s="150">
        <v>23.075231933911468</v>
      </c>
      <c r="H820" s="150">
        <v>2.8803223388827153</v>
      </c>
      <c r="I820" s="150">
        <v>14.89289285863248</v>
      </c>
      <c r="J820" s="150">
        <v>9.8066302104295016</v>
      </c>
      <c r="K820" s="150">
        <v>14.830019115971917</v>
      </c>
      <c r="L820" s="150">
        <v>25.835387610336344</v>
      </c>
      <c r="M820" s="150">
        <v>29.531145197705229</v>
      </c>
      <c r="N820" s="150">
        <v>28.05239694408175</v>
      </c>
      <c r="O820" s="150">
        <v>33.185732929410953</v>
      </c>
      <c r="P820" s="150">
        <v>36.437041291621689</v>
      </c>
      <c r="Q820" s="150">
        <v>8.8873052670361812</v>
      </c>
      <c r="R820" s="150">
        <v>3.8422564957395484</v>
      </c>
      <c r="S820" s="150">
        <v>4.4053786891785958</v>
      </c>
      <c r="T820" s="150">
        <v>27.251070771767345</v>
      </c>
      <c r="U820" s="150">
        <v>1.130002333491267</v>
      </c>
      <c r="V820" s="150">
        <v>7.3885073813144784</v>
      </c>
      <c r="X820" s="150">
        <f t="shared" si="221"/>
        <v>7.84</v>
      </c>
      <c r="Y820" s="150">
        <f t="shared" si="222"/>
        <v>23.08</v>
      </c>
      <c r="Z820" s="150">
        <f t="shared" si="223"/>
        <v>2.88</v>
      </c>
      <c r="AA820" s="150">
        <f t="shared" si="224"/>
        <v>14.89</v>
      </c>
      <c r="AB820" s="150">
        <f t="shared" si="225"/>
        <v>9.81</v>
      </c>
      <c r="AC820" s="150">
        <f t="shared" si="226"/>
        <v>14.83</v>
      </c>
      <c r="AD820" s="150">
        <f t="shared" si="227"/>
        <v>25.84</v>
      </c>
      <c r="AE820" s="150">
        <f t="shared" si="228"/>
        <v>29.53</v>
      </c>
      <c r="AF820" s="150">
        <f t="shared" si="229"/>
        <v>28.05</v>
      </c>
      <c r="AG820" s="150">
        <f t="shared" si="230"/>
        <v>33.19</v>
      </c>
      <c r="AH820" s="150">
        <f t="shared" si="231"/>
        <v>36.44</v>
      </c>
      <c r="AI820" s="150">
        <f t="shared" si="232"/>
        <v>8.89</v>
      </c>
      <c r="AJ820" s="150">
        <f t="shared" si="233"/>
        <v>3.84</v>
      </c>
      <c r="AK820" s="150">
        <f t="shared" si="234"/>
        <v>4.41</v>
      </c>
      <c r="AL820" s="150">
        <f t="shared" si="235"/>
        <v>27.25</v>
      </c>
      <c r="AM820" s="150">
        <f t="shared" si="236"/>
        <v>1.1299999999999999</v>
      </c>
      <c r="AN820" s="150">
        <f t="shared" si="237"/>
        <v>7.39</v>
      </c>
    </row>
    <row r="821" spans="1:40" x14ac:dyDescent="0.3">
      <c r="A821" s="145">
        <v>1394</v>
      </c>
      <c r="B821" s="146" t="s">
        <v>923</v>
      </c>
      <c r="C821" s="146" t="s">
        <v>32</v>
      </c>
      <c r="D821" s="146" t="s">
        <v>2933</v>
      </c>
      <c r="E821" s="150" t="s">
        <v>925</v>
      </c>
      <c r="F821" s="150">
        <v>7.7766537123263211</v>
      </c>
      <c r="G821" s="150">
        <v>22.754514872545535</v>
      </c>
      <c r="H821" s="150">
        <v>2.8397335088321372</v>
      </c>
      <c r="I821" s="150">
        <v>14.861995353939383</v>
      </c>
      <c r="J821" s="150">
        <v>9.7001475725875519</v>
      </c>
      <c r="K821" s="150">
        <v>14.82312341806586</v>
      </c>
      <c r="L821" s="150">
        <v>25.494664732840477</v>
      </c>
      <c r="M821" s="150">
        <v>29.456067143111145</v>
      </c>
      <c r="N821" s="150">
        <v>23.081839924210179</v>
      </c>
      <c r="O821" s="150">
        <v>33.026798919850897</v>
      </c>
      <c r="P821" s="150">
        <v>36.392112079395183</v>
      </c>
      <c r="Q821" s="150">
        <v>8.8873052670361812</v>
      </c>
      <c r="R821" s="150">
        <v>3.8287552902175865</v>
      </c>
      <c r="S821" s="150">
        <v>4.2692352355851098</v>
      </c>
      <c r="T821" s="150">
        <v>26.376349468607589</v>
      </c>
      <c r="U821" s="150">
        <v>1.130002333491267</v>
      </c>
      <c r="V821" s="150">
        <v>7.3885073813144784</v>
      </c>
      <c r="X821" s="150">
        <f t="shared" si="221"/>
        <v>7.78</v>
      </c>
      <c r="Y821" s="150">
        <f t="shared" si="222"/>
        <v>22.75</v>
      </c>
      <c r="Z821" s="150">
        <f t="shared" si="223"/>
        <v>2.84</v>
      </c>
      <c r="AA821" s="150">
        <f t="shared" si="224"/>
        <v>14.86</v>
      </c>
      <c r="AB821" s="150">
        <f t="shared" si="225"/>
        <v>9.6999999999999993</v>
      </c>
      <c r="AC821" s="150">
        <f t="shared" si="226"/>
        <v>14.82</v>
      </c>
      <c r="AD821" s="150">
        <f t="shared" si="227"/>
        <v>25.49</v>
      </c>
      <c r="AE821" s="150">
        <f t="shared" si="228"/>
        <v>29.46</v>
      </c>
      <c r="AF821" s="150">
        <f t="shared" si="229"/>
        <v>23.08</v>
      </c>
      <c r="AG821" s="150">
        <f t="shared" si="230"/>
        <v>33.03</v>
      </c>
      <c r="AH821" s="150">
        <f t="shared" si="231"/>
        <v>36.39</v>
      </c>
      <c r="AI821" s="150">
        <f t="shared" si="232"/>
        <v>8.89</v>
      </c>
      <c r="AJ821" s="150">
        <f t="shared" si="233"/>
        <v>3.83</v>
      </c>
      <c r="AK821" s="150">
        <f t="shared" si="234"/>
        <v>4.2699999999999996</v>
      </c>
      <c r="AL821" s="150">
        <f t="shared" si="235"/>
        <v>26.38</v>
      </c>
      <c r="AM821" s="150">
        <f t="shared" si="236"/>
        <v>1.1299999999999999</v>
      </c>
      <c r="AN821" s="150">
        <f t="shared" si="237"/>
        <v>7.39</v>
      </c>
    </row>
    <row r="822" spans="1:40" x14ac:dyDescent="0.3">
      <c r="A822" s="165">
        <v>1399</v>
      </c>
      <c r="B822" s="166" t="s">
        <v>923</v>
      </c>
      <c r="C822" s="293" t="s">
        <v>275</v>
      </c>
      <c r="D822" s="187" t="s">
        <v>2934</v>
      </c>
      <c r="E822" s="170" t="s">
        <v>1025</v>
      </c>
      <c r="F822" s="170">
        <v>6.257116446082274E-2</v>
      </c>
      <c r="G822" s="170">
        <v>0.32071706136593314</v>
      </c>
      <c r="H822" s="170">
        <v>4.0588830050578152E-2</v>
      </c>
      <c r="I822" s="170">
        <v>3.0897504693097027E-2</v>
      </c>
      <c r="J822" s="170">
        <v>0.10648263784195051</v>
      </c>
      <c r="K822" s="170">
        <v>6.8956979060560827E-3</v>
      </c>
      <c r="L822" s="170">
        <v>0.34072287749586855</v>
      </c>
      <c r="M822" s="170">
        <v>7.5078054594082705E-2</v>
      </c>
      <c r="N822" s="170">
        <v>4.9705570198715705</v>
      </c>
      <c r="O822" s="170">
        <v>0.15893400956005596</v>
      </c>
      <c r="P822" s="170">
        <v>4.4929212226508974E-2</v>
      </c>
      <c r="Q822" s="170">
        <v>0</v>
      </c>
      <c r="R822" s="170">
        <v>1.3501205521961848E-2</v>
      </c>
      <c r="S822" s="170">
        <v>0.13614345359348626</v>
      </c>
      <c r="T822" s="170">
        <v>0.87472130315975594</v>
      </c>
      <c r="U822" s="170">
        <v>0</v>
      </c>
      <c r="V822" s="170">
        <v>0</v>
      </c>
      <c r="X822" s="170">
        <f t="shared" si="221"/>
        <v>0.06</v>
      </c>
      <c r="Y822" s="170">
        <f t="shared" si="222"/>
        <v>0.32</v>
      </c>
      <c r="Z822" s="170">
        <f t="shared" si="223"/>
        <v>0.04</v>
      </c>
      <c r="AA822" s="170">
        <f t="shared" si="224"/>
        <v>0.03</v>
      </c>
      <c r="AB822" s="170">
        <f t="shared" si="225"/>
        <v>0.11</v>
      </c>
      <c r="AC822" s="170">
        <f t="shared" si="226"/>
        <v>0.01</v>
      </c>
      <c r="AD822" s="170">
        <f t="shared" si="227"/>
        <v>0.34</v>
      </c>
      <c r="AE822" s="170">
        <f t="shared" si="228"/>
        <v>0.08</v>
      </c>
      <c r="AF822" s="170">
        <f t="shared" si="229"/>
        <v>4.97</v>
      </c>
      <c r="AG822" s="170">
        <f t="shared" si="230"/>
        <v>0.16</v>
      </c>
      <c r="AH822" s="170">
        <f t="shared" si="231"/>
        <v>0.04</v>
      </c>
      <c r="AI822" s="170" t="str">
        <f t="shared" si="232"/>
        <v>NC</v>
      </c>
      <c r="AJ822" s="170">
        <f t="shared" si="233"/>
        <v>0.01</v>
      </c>
      <c r="AK822" s="170">
        <f t="shared" si="234"/>
        <v>0.14000000000000001</v>
      </c>
      <c r="AL822" s="170">
        <f t="shared" si="235"/>
        <v>0.87</v>
      </c>
      <c r="AM822" s="170" t="str">
        <f t="shared" si="236"/>
        <v>NC</v>
      </c>
      <c r="AN822" s="170" t="str">
        <f t="shared" si="237"/>
        <v>NC</v>
      </c>
    </row>
    <row r="823" spans="1:40" x14ac:dyDescent="0.3">
      <c r="A823" s="138">
        <v>1400</v>
      </c>
      <c r="B823" s="138" t="s">
        <v>923</v>
      </c>
      <c r="C823" s="139" t="s">
        <v>4134</v>
      </c>
      <c r="D823" s="138" t="s">
        <v>4135</v>
      </c>
      <c r="E823" s="244" t="s">
        <v>275</v>
      </c>
      <c r="F823" s="244" t="s">
        <v>275</v>
      </c>
      <c r="G823" s="244" t="s">
        <v>275</v>
      </c>
      <c r="H823" s="244" t="s">
        <v>275</v>
      </c>
      <c r="I823" s="244" t="s">
        <v>275</v>
      </c>
      <c r="J823" s="244" t="s">
        <v>275</v>
      </c>
      <c r="K823" s="244" t="s">
        <v>275</v>
      </c>
      <c r="L823" s="244" t="s">
        <v>275</v>
      </c>
      <c r="M823" s="244" t="s">
        <v>275</v>
      </c>
      <c r="N823" s="244" t="s">
        <v>275</v>
      </c>
      <c r="O823" s="710" t="s">
        <v>275</v>
      </c>
      <c r="P823" s="244" t="s">
        <v>275</v>
      </c>
      <c r="Q823" s="244" t="s">
        <v>275</v>
      </c>
      <c r="R823" s="244" t="s">
        <v>275</v>
      </c>
      <c r="S823" s="244" t="s">
        <v>275</v>
      </c>
      <c r="T823" s="244" t="s">
        <v>275</v>
      </c>
      <c r="U823" s="244" t="s">
        <v>275</v>
      </c>
      <c r="V823" s="244" t="s">
        <v>275</v>
      </c>
      <c r="X823" s="244" t="str">
        <f t="shared" si="221"/>
        <v>-</v>
      </c>
      <c r="Y823" s="244" t="str">
        <f t="shared" si="222"/>
        <v>-</v>
      </c>
      <c r="Z823" s="244" t="str">
        <f t="shared" si="223"/>
        <v>-</v>
      </c>
      <c r="AA823" s="244" t="str">
        <f t="shared" si="224"/>
        <v>-</v>
      </c>
      <c r="AB823" s="244" t="str">
        <f t="shared" si="225"/>
        <v>-</v>
      </c>
      <c r="AC823" s="244" t="str">
        <f t="shared" si="226"/>
        <v>-</v>
      </c>
      <c r="AD823" s="244" t="str">
        <f t="shared" si="227"/>
        <v>-</v>
      </c>
      <c r="AE823" s="244" t="str">
        <f t="shared" si="228"/>
        <v>-</v>
      </c>
      <c r="AF823" s="244" t="str">
        <f t="shared" si="229"/>
        <v>-</v>
      </c>
      <c r="AG823" s="710" t="str">
        <f t="shared" si="230"/>
        <v>-</v>
      </c>
      <c r="AH823" s="244" t="str">
        <f t="shared" si="231"/>
        <v>-</v>
      </c>
      <c r="AI823" s="244" t="str">
        <f t="shared" si="232"/>
        <v>-</v>
      </c>
      <c r="AJ823" s="244" t="str">
        <f t="shared" si="233"/>
        <v>-</v>
      </c>
      <c r="AK823" s="244" t="str">
        <f t="shared" si="234"/>
        <v>-</v>
      </c>
      <c r="AL823" s="244" t="str">
        <f t="shared" si="235"/>
        <v>-</v>
      </c>
      <c r="AM823" s="244" t="str">
        <f t="shared" si="236"/>
        <v>-</v>
      </c>
      <c r="AN823" s="244" t="str">
        <f t="shared" si="237"/>
        <v>-</v>
      </c>
    </row>
    <row r="824" spans="1:40" ht="26" x14ac:dyDescent="0.3">
      <c r="A824" s="145">
        <v>1401</v>
      </c>
      <c r="B824" s="146" t="s">
        <v>923</v>
      </c>
      <c r="C824" s="146" t="s">
        <v>4147</v>
      </c>
      <c r="D824" s="145" t="s">
        <v>4154</v>
      </c>
      <c r="E824" s="150" t="s">
        <v>925</v>
      </c>
      <c r="F824" s="150">
        <v>2.7463746903694523E-2</v>
      </c>
      <c r="G824" s="150">
        <v>0.35853690863200505</v>
      </c>
      <c r="H824" s="150">
        <v>0.56752359729676694</v>
      </c>
      <c r="I824" s="150">
        <v>2.4036426522283652</v>
      </c>
      <c r="J824" s="150">
        <v>0.12674752257011426</v>
      </c>
      <c r="K824" s="150">
        <v>0.3470503860891192</v>
      </c>
      <c r="L824" s="150">
        <v>2.82654537062397</v>
      </c>
      <c r="M824" s="150">
        <v>2.4643017791888453</v>
      </c>
      <c r="N824" s="150">
        <v>0.55014719095529463</v>
      </c>
      <c r="O824" s="150">
        <v>4.3150753321589317</v>
      </c>
      <c r="P824" s="150">
        <v>3.198724030698854</v>
      </c>
      <c r="Q824" s="150">
        <v>7.7722863279964124E-2</v>
      </c>
      <c r="R824" s="150">
        <v>1.3050348524820687</v>
      </c>
      <c r="S824" s="150">
        <v>0.16833428357080665</v>
      </c>
      <c r="T824" s="150">
        <v>1.8320256375740784</v>
      </c>
      <c r="U824" s="150">
        <v>1.4502449582354402</v>
      </c>
      <c r="V824" s="150">
        <v>0.10053785407564392</v>
      </c>
      <c r="X824" s="150">
        <f t="shared" si="221"/>
        <v>0.03</v>
      </c>
      <c r="Y824" s="150">
        <f t="shared" si="222"/>
        <v>0.36</v>
      </c>
      <c r="Z824" s="150">
        <f t="shared" si="223"/>
        <v>0.56999999999999995</v>
      </c>
      <c r="AA824" s="150">
        <f t="shared" si="224"/>
        <v>2.4</v>
      </c>
      <c r="AB824" s="150">
        <f t="shared" si="225"/>
        <v>0.13</v>
      </c>
      <c r="AC824" s="150">
        <f t="shared" si="226"/>
        <v>0.35</v>
      </c>
      <c r="AD824" s="150">
        <f t="shared" si="227"/>
        <v>2.83</v>
      </c>
      <c r="AE824" s="150">
        <f t="shared" si="228"/>
        <v>2.46</v>
      </c>
      <c r="AF824" s="150">
        <f t="shared" si="229"/>
        <v>0.55000000000000004</v>
      </c>
      <c r="AG824" s="150">
        <f t="shared" si="230"/>
        <v>4.32</v>
      </c>
      <c r="AH824" s="150">
        <f t="shared" si="231"/>
        <v>3.2</v>
      </c>
      <c r="AI824" s="150">
        <f t="shared" si="232"/>
        <v>0.08</v>
      </c>
      <c r="AJ824" s="150">
        <f t="shared" si="233"/>
        <v>1.31</v>
      </c>
      <c r="AK824" s="150">
        <f t="shared" si="234"/>
        <v>0.17</v>
      </c>
      <c r="AL824" s="150">
        <f t="shared" si="235"/>
        <v>1.83</v>
      </c>
      <c r="AM824" s="150">
        <f t="shared" si="236"/>
        <v>1.45</v>
      </c>
      <c r="AN824" s="150">
        <f t="shared" si="237"/>
        <v>0.1</v>
      </c>
    </row>
    <row r="825" spans="1:40" x14ac:dyDescent="0.3">
      <c r="A825" s="138">
        <v>1408</v>
      </c>
      <c r="B825" s="138" t="s">
        <v>923</v>
      </c>
      <c r="C825" s="139" t="s">
        <v>4136</v>
      </c>
      <c r="D825" s="138" t="s">
        <v>4137</v>
      </c>
      <c r="E825" s="244" t="s">
        <v>275</v>
      </c>
      <c r="F825" s="244" t="s">
        <v>275</v>
      </c>
      <c r="G825" s="244" t="s">
        <v>275</v>
      </c>
      <c r="H825" s="244" t="s">
        <v>275</v>
      </c>
      <c r="I825" s="244" t="s">
        <v>275</v>
      </c>
      <c r="J825" s="244" t="s">
        <v>275</v>
      </c>
      <c r="K825" s="244" t="s">
        <v>275</v>
      </c>
      <c r="L825" s="244" t="s">
        <v>275</v>
      </c>
      <c r="M825" s="244" t="s">
        <v>275</v>
      </c>
      <c r="N825" s="244" t="s">
        <v>275</v>
      </c>
      <c r="O825" s="710" t="s">
        <v>275</v>
      </c>
      <c r="P825" s="244" t="s">
        <v>275</v>
      </c>
      <c r="Q825" s="244" t="s">
        <v>275</v>
      </c>
      <c r="R825" s="244" t="s">
        <v>275</v>
      </c>
      <c r="S825" s="244" t="s">
        <v>275</v>
      </c>
      <c r="T825" s="244" t="s">
        <v>275</v>
      </c>
      <c r="U825" s="244" t="s">
        <v>275</v>
      </c>
      <c r="V825" s="244" t="s">
        <v>275</v>
      </c>
      <c r="X825" s="244" t="str">
        <f t="shared" si="221"/>
        <v>-</v>
      </c>
      <c r="Y825" s="244" t="str">
        <f t="shared" si="222"/>
        <v>-</v>
      </c>
      <c r="Z825" s="244" t="str">
        <f t="shared" si="223"/>
        <v>-</v>
      </c>
      <c r="AA825" s="244" t="str">
        <f t="shared" si="224"/>
        <v>-</v>
      </c>
      <c r="AB825" s="244" t="str">
        <f t="shared" si="225"/>
        <v>-</v>
      </c>
      <c r="AC825" s="244" t="str">
        <f t="shared" si="226"/>
        <v>-</v>
      </c>
      <c r="AD825" s="244" t="str">
        <f t="shared" si="227"/>
        <v>-</v>
      </c>
      <c r="AE825" s="244" t="str">
        <f t="shared" si="228"/>
        <v>-</v>
      </c>
      <c r="AF825" s="244" t="str">
        <f t="shared" si="229"/>
        <v>-</v>
      </c>
      <c r="AG825" s="710" t="str">
        <f t="shared" si="230"/>
        <v>-</v>
      </c>
      <c r="AH825" s="244" t="str">
        <f t="shared" si="231"/>
        <v>-</v>
      </c>
      <c r="AI825" s="244" t="str">
        <f t="shared" si="232"/>
        <v>-</v>
      </c>
      <c r="AJ825" s="244" t="str">
        <f t="shared" si="233"/>
        <v>-</v>
      </c>
      <c r="AK825" s="244" t="str">
        <f t="shared" si="234"/>
        <v>-</v>
      </c>
      <c r="AL825" s="244" t="str">
        <f t="shared" si="235"/>
        <v>-</v>
      </c>
      <c r="AM825" s="244" t="str">
        <f t="shared" si="236"/>
        <v>-</v>
      </c>
      <c r="AN825" s="244" t="str">
        <f t="shared" si="237"/>
        <v>-</v>
      </c>
    </row>
    <row r="826" spans="1:40" ht="26" x14ac:dyDescent="0.3">
      <c r="A826" s="165">
        <v>1409</v>
      </c>
      <c r="B826" s="166" t="s">
        <v>923</v>
      </c>
      <c r="C826" s="166" t="s">
        <v>4149</v>
      </c>
      <c r="D826" s="165" t="s">
        <v>4155</v>
      </c>
      <c r="E826" s="170" t="s">
        <v>925</v>
      </c>
      <c r="F826" s="170">
        <v>1.9939723758058805</v>
      </c>
      <c r="G826" s="170">
        <v>1.9326168257241128</v>
      </c>
      <c r="H826" s="170">
        <v>6.2644958956725203</v>
      </c>
      <c r="I826" s="170">
        <v>3.4061884905654773</v>
      </c>
      <c r="J826" s="170">
        <v>6.5908834591741385</v>
      </c>
      <c r="K826" s="170">
        <v>8.7336092987621097</v>
      </c>
      <c r="L826" s="170">
        <v>4.8810239729071032</v>
      </c>
      <c r="M826" s="170">
        <v>2.3455053665919028</v>
      </c>
      <c r="N826" s="170">
        <v>27.048140357224963</v>
      </c>
      <c r="O826" s="170">
        <v>3.0287952180236331</v>
      </c>
      <c r="P826" s="170">
        <v>0.83680916804148575</v>
      </c>
      <c r="Q826" s="170">
        <v>2.7149658877001523</v>
      </c>
      <c r="R826" s="170">
        <v>3.4323628741165884</v>
      </c>
      <c r="S826" s="170">
        <v>4.1345585949290129</v>
      </c>
      <c r="T826" s="170">
        <v>1.7729124032298307</v>
      </c>
      <c r="U826" s="170">
        <v>18.425978604223832</v>
      </c>
      <c r="V826" s="170">
        <v>7.9758941890963775E-2</v>
      </c>
      <c r="X826" s="170">
        <f t="shared" si="221"/>
        <v>1.99</v>
      </c>
      <c r="Y826" s="170">
        <f t="shared" si="222"/>
        <v>1.93</v>
      </c>
      <c r="Z826" s="170">
        <f t="shared" si="223"/>
        <v>6.26</v>
      </c>
      <c r="AA826" s="170">
        <f t="shared" si="224"/>
        <v>3.41</v>
      </c>
      <c r="AB826" s="170">
        <f t="shared" si="225"/>
        <v>6.59</v>
      </c>
      <c r="AC826" s="170">
        <f t="shared" si="226"/>
        <v>8.73</v>
      </c>
      <c r="AD826" s="170">
        <f t="shared" si="227"/>
        <v>4.88</v>
      </c>
      <c r="AE826" s="170">
        <f t="shared" si="228"/>
        <v>2.35</v>
      </c>
      <c r="AF826" s="170">
        <f t="shared" si="229"/>
        <v>27.05</v>
      </c>
      <c r="AG826" s="170">
        <f t="shared" si="230"/>
        <v>3.03</v>
      </c>
      <c r="AH826" s="170">
        <f t="shared" si="231"/>
        <v>0.84</v>
      </c>
      <c r="AI826" s="170">
        <f t="shared" si="232"/>
        <v>2.71</v>
      </c>
      <c r="AJ826" s="170">
        <f t="shared" si="233"/>
        <v>3.43</v>
      </c>
      <c r="AK826" s="170">
        <f t="shared" si="234"/>
        <v>4.13</v>
      </c>
      <c r="AL826" s="170">
        <f t="shared" si="235"/>
        <v>1.77</v>
      </c>
      <c r="AM826" s="170">
        <f t="shared" si="236"/>
        <v>18.43</v>
      </c>
      <c r="AN826" s="170">
        <f t="shared" si="237"/>
        <v>0.08</v>
      </c>
    </row>
    <row r="827" spans="1:40" x14ac:dyDescent="0.3">
      <c r="A827" s="138">
        <v>1410</v>
      </c>
      <c r="B827" s="138" t="s">
        <v>923</v>
      </c>
      <c r="C827" s="139" t="s">
        <v>4139</v>
      </c>
      <c r="D827" s="138" t="s">
        <v>4140</v>
      </c>
      <c r="E827" s="244" t="s">
        <v>275</v>
      </c>
      <c r="F827" s="244" t="s">
        <v>275</v>
      </c>
      <c r="G827" s="244" t="s">
        <v>275</v>
      </c>
      <c r="H827" s="244" t="s">
        <v>275</v>
      </c>
      <c r="I827" s="244" t="s">
        <v>275</v>
      </c>
      <c r="J827" s="244" t="s">
        <v>275</v>
      </c>
      <c r="K827" s="244" t="s">
        <v>275</v>
      </c>
      <c r="L827" s="244" t="s">
        <v>275</v>
      </c>
      <c r="M827" s="244" t="s">
        <v>275</v>
      </c>
      <c r="N827" s="244" t="s">
        <v>275</v>
      </c>
      <c r="O827" s="710" t="s">
        <v>275</v>
      </c>
      <c r="P827" s="244" t="s">
        <v>275</v>
      </c>
      <c r="Q827" s="244" t="s">
        <v>275</v>
      </c>
      <c r="R827" s="244" t="s">
        <v>275</v>
      </c>
      <c r="S827" s="244" t="s">
        <v>275</v>
      </c>
      <c r="T827" s="244" t="s">
        <v>275</v>
      </c>
      <c r="U827" s="244" t="s">
        <v>275</v>
      </c>
      <c r="V827" s="244" t="s">
        <v>275</v>
      </c>
      <c r="X827" s="244" t="str">
        <f t="shared" si="221"/>
        <v>-</v>
      </c>
      <c r="Y827" s="244" t="str">
        <f t="shared" si="222"/>
        <v>-</v>
      </c>
      <c r="Z827" s="244" t="str">
        <f t="shared" si="223"/>
        <v>-</v>
      </c>
      <c r="AA827" s="244" t="str">
        <f t="shared" si="224"/>
        <v>-</v>
      </c>
      <c r="AB827" s="244" t="str">
        <f t="shared" si="225"/>
        <v>-</v>
      </c>
      <c r="AC827" s="244" t="str">
        <f t="shared" si="226"/>
        <v>-</v>
      </c>
      <c r="AD827" s="244" t="str">
        <f t="shared" si="227"/>
        <v>-</v>
      </c>
      <c r="AE827" s="244" t="str">
        <f t="shared" si="228"/>
        <v>-</v>
      </c>
      <c r="AF827" s="244" t="str">
        <f t="shared" si="229"/>
        <v>-</v>
      </c>
      <c r="AG827" s="710" t="str">
        <f t="shared" si="230"/>
        <v>-</v>
      </c>
      <c r="AH827" s="244" t="str">
        <f t="shared" si="231"/>
        <v>-</v>
      </c>
      <c r="AI827" s="244" t="str">
        <f t="shared" si="232"/>
        <v>-</v>
      </c>
      <c r="AJ827" s="244" t="str">
        <f t="shared" si="233"/>
        <v>-</v>
      </c>
      <c r="AK827" s="244" t="str">
        <f t="shared" si="234"/>
        <v>-</v>
      </c>
      <c r="AL827" s="244" t="str">
        <f t="shared" si="235"/>
        <v>-</v>
      </c>
      <c r="AM827" s="244" t="str">
        <f t="shared" si="236"/>
        <v>-</v>
      </c>
      <c r="AN827" s="244" t="str">
        <f t="shared" si="237"/>
        <v>-</v>
      </c>
    </row>
    <row r="828" spans="1:40" ht="26" x14ac:dyDescent="0.3">
      <c r="A828" s="145">
        <v>1411</v>
      </c>
      <c r="B828" s="146" t="s">
        <v>923</v>
      </c>
      <c r="C828" s="146" t="s">
        <v>4152</v>
      </c>
      <c r="D828" s="145" t="s">
        <v>4156</v>
      </c>
      <c r="E828" s="150" t="s">
        <v>925</v>
      </c>
      <c r="F828" s="150">
        <v>6.4781723723358038</v>
      </c>
      <c r="G828" s="150">
        <v>18.938823928801622</v>
      </c>
      <c r="H828" s="150">
        <v>16.28519766645082</v>
      </c>
      <c r="I828" s="150">
        <v>22.813694351331925</v>
      </c>
      <c r="J828" s="150">
        <v>7.814206225488781</v>
      </c>
      <c r="K828" s="150">
        <v>13.965448404797177</v>
      </c>
      <c r="L828" s="150">
        <v>25.038108467915414</v>
      </c>
      <c r="M828" s="150">
        <v>22.213372273742785</v>
      </c>
      <c r="N828" s="150">
        <v>14.247456863616478</v>
      </c>
      <c r="O828" s="150">
        <v>32.962790129710072</v>
      </c>
      <c r="P828" s="150">
        <v>27.651691135981924</v>
      </c>
      <c r="Q828" s="150">
        <v>18.156012047885064</v>
      </c>
      <c r="R828" s="150">
        <v>7.4174986496540374</v>
      </c>
      <c r="S828" s="150">
        <v>42.656659831692245</v>
      </c>
      <c r="T828" s="150">
        <v>20.786589546193806</v>
      </c>
      <c r="U828" s="150">
        <v>1.9012125493269023</v>
      </c>
      <c r="V828" s="150">
        <v>68.814166565584927</v>
      </c>
      <c r="X828" s="150">
        <f t="shared" si="221"/>
        <v>6.48</v>
      </c>
      <c r="Y828" s="150">
        <f t="shared" si="222"/>
        <v>18.940000000000001</v>
      </c>
      <c r="Z828" s="150">
        <f t="shared" si="223"/>
        <v>16.29</v>
      </c>
      <c r="AA828" s="150">
        <f t="shared" si="224"/>
        <v>22.81</v>
      </c>
      <c r="AB828" s="150">
        <f t="shared" si="225"/>
        <v>7.81</v>
      </c>
      <c r="AC828" s="150">
        <f t="shared" si="226"/>
        <v>13.97</v>
      </c>
      <c r="AD828" s="150">
        <f t="shared" si="227"/>
        <v>25.04</v>
      </c>
      <c r="AE828" s="150">
        <f t="shared" si="228"/>
        <v>22.21</v>
      </c>
      <c r="AF828" s="150">
        <f t="shared" si="229"/>
        <v>14.25</v>
      </c>
      <c r="AG828" s="150">
        <f t="shared" si="230"/>
        <v>32.96</v>
      </c>
      <c r="AH828" s="150">
        <f t="shared" si="231"/>
        <v>27.65</v>
      </c>
      <c r="AI828" s="150">
        <f t="shared" si="232"/>
        <v>18.16</v>
      </c>
      <c r="AJ828" s="150">
        <f t="shared" si="233"/>
        <v>7.42</v>
      </c>
      <c r="AK828" s="150">
        <f t="shared" si="234"/>
        <v>42.66</v>
      </c>
      <c r="AL828" s="150">
        <f t="shared" si="235"/>
        <v>20.79</v>
      </c>
      <c r="AM828" s="150">
        <f t="shared" si="236"/>
        <v>1.9</v>
      </c>
      <c r="AN828" s="150">
        <f t="shared" si="237"/>
        <v>68.81</v>
      </c>
    </row>
    <row r="829" spans="1:40" x14ac:dyDescent="0.3">
      <c r="A829" s="138">
        <v>1433</v>
      </c>
      <c r="B829" s="138" t="s">
        <v>923</v>
      </c>
      <c r="C829" s="139" t="s">
        <v>4158</v>
      </c>
      <c r="D829" s="138" t="s">
        <v>4144</v>
      </c>
      <c r="E829" s="244" t="s">
        <v>275</v>
      </c>
      <c r="F829" s="244" t="s">
        <v>275</v>
      </c>
      <c r="G829" s="244" t="s">
        <v>275</v>
      </c>
      <c r="H829" s="244" t="s">
        <v>275</v>
      </c>
      <c r="I829" s="244" t="s">
        <v>275</v>
      </c>
      <c r="J829" s="244" t="s">
        <v>275</v>
      </c>
      <c r="K829" s="244" t="s">
        <v>275</v>
      </c>
      <c r="L829" s="244" t="s">
        <v>275</v>
      </c>
      <c r="M829" s="244" t="s">
        <v>275</v>
      </c>
      <c r="N829" s="244" t="s">
        <v>275</v>
      </c>
      <c r="O829" s="710" t="s">
        <v>275</v>
      </c>
      <c r="P829" s="244" t="s">
        <v>275</v>
      </c>
      <c r="Q829" s="244" t="s">
        <v>275</v>
      </c>
      <c r="R829" s="244" t="s">
        <v>275</v>
      </c>
      <c r="S829" s="244" t="s">
        <v>275</v>
      </c>
      <c r="T829" s="244" t="s">
        <v>275</v>
      </c>
      <c r="U829" s="244" t="s">
        <v>275</v>
      </c>
      <c r="V829" s="244" t="s">
        <v>275</v>
      </c>
      <c r="X829" s="244" t="str">
        <f t="shared" si="221"/>
        <v>-</v>
      </c>
      <c r="Y829" s="244" t="str">
        <f t="shared" si="222"/>
        <v>-</v>
      </c>
      <c r="Z829" s="244" t="str">
        <f t="shared" si="223"/>
        <v>-</v>
      </c>
      <c r="AA829" s="244" t="str">
        <f t="shared" si="224"/>
        <v>-</v>
      </c>
      <c r="AB829" s="244" t="str">
        <f t="shared" si="225"/>
        <v>-</v>
      </c>
      <c r="AC829" s="244" t="str">
        <f t="shared" si="226"/>
        <v>-</v>
      </c>
      <c r="AD829" s="244" t="str">
        <f t="shared" si="227"/>
        <v>-</v>
      </c>
      <c r="AE829" s="244" t="str">
        <f t="shared" si="228"/>
        <v>-</v>
      </c>
      <c r="AF829" s="244" t="str">
        <f t="shared" si="229"/>
        <v>-</v>
      </c>
      <c r="AG829" s="710" t="str">
        <f t="shared" si="230"/>
        <v>-</v>
      </c>
      <c r="AH829" s="244" t="str">
        <f t="shared" si="231"/>
        <v>-</v>
      </c>
      <c r="AI829" s="244" t="str">
        <f t="shared" si="232"/>
        <v>-</v>
      </c>
      <c r="AJ829" s="244" t="str">
        <f t="shared" si="233"/>
        <v>-</v>
      </c>
      <c r="AK829" s="244" t="str">
        <f t="shared" si="234"/>
        <v>-</v>
      </c>
      <c r="AL829" s="244" t="str">
        <f t="shared" si="235"/>
        <v>-</v>
      </c>
      <c r="AM829" s="244" t="str">
        <f t="shared" si="236"/>
        <v>-</v>
      </c>
      <c r="AN829" s="244" t="str">
        <f t="shared" si="237"/>
        <v>-</v>
      </c>
    </row>
    <row r="830" spans="1:40" x14ac:dyDescent="0.3">
      <c r="A830" s="165">
        <v>1434</v>
      </c>
      <c r="B830" s="166" t="s">
        <v>923</v>
      </c>
      <c r="C830" s="166" t="s">
        <v>275</v>
      </c>
      <c r="D830" s="240" t="s">
        <v>4133</v>
      </c>
      <c r="E830" s="170" t="s">
        <v>925</v>
      </c>
      <c r="F830" s="170">
        <v>0.22115947781825296</v>
      </c>
      <c r="G830" s="170">
        <v>2.22997447571916</v>
      </c>
      <c r="H830" s="170">
        <v>0.42865442285825289</v>
      </c>
      <c r="I830" s="170">
        <v>1.0956696105760775</v>
      </c>
      <c r="J830" s="170">
        <v>0.17971797088621835</v>
      </c>
      <c r="K830" s="170">
        <v>1.4089635792939041</v>
      </c>
      <c r="L830" s="170">
        <v>1.5495395891354282</v>
      </c>
      <c r="M830" s="170">
        <v>2.2201290130798634</v>
      </c>
      <c r="N830" s="170">
        <v>0.3068968047968258</v>
      </c>
      <c r="O830" s="170">
        <v>1.3300571819340865</v>
      </c>
      <c r="P830" s="170">
        <v>1.448587173138782</v>
      </c>
      <c r="Q830" s="170">
        <v>0.37659505577215602</v>
      </c>
      <c r="R830" s="170">
        <v>0.66867322166247178</v>
      </c>
      <c r="S830" s="170">
        <v>3.2865685560272077E-2</v>
      </c>
      <c r="T830" s="170">
        <v>1.3782875379572661</v>
      </c>
      <c r="U830" s="170">
        <v>2.6710040190389864E-2</v>
      </c>
      <c r="V830" s="170">
        <v>3.0597984162405649</v>
      </c>
      <c r="X830" s="170">
        <f t="shared" si="221"/>
        <v>0.22</v>
      </c>
      <c r="Y830" s="170">
        <f t="shared" si="222"/>
        <v>2.23</v>
      </c>
      <c r="Z830" s="170">
        <f t="shared" si="223"/>
        <v>0.43</v>
      </c>
      <c r="AA830" s="170">
        <f t="shared" si="224"/>
        <v>1.1000000000000001</v>
      </c>
      <c r="AB830" s="170">
        <f t="shared" si="225"/>
        <v>0.18</v>
      </c>
      <c r="AC830" s="170">
        <f t="shared" si="226"/>
        <v>1.41</v>
      </c>
      <c r="AD830" s="170">
        <f t="shared" si="227"/>
        <v>1.55</v>
      </c>
      <c r="AE830" s="170">
        <f t="shared" si="228"/>
        <v>2.2200000000000002</v>
      </c>
      <c r="AF830" s="170">
        <f t="shared" si="229"/>
        <v>0.31</v>
      </c>
      <c r="AG830" s="170">
        <f t="shared" si="230"/>
        <v>1.33</v>
      </c>
      <c r="AH830" s="170">
        <f t="shared" si="231"/>
        <v>1.45</v>
      </c>
      <c r="AI830" s="170">
        <f t="shared" si="232"/>
        <v>0.38</v>
      </c>
      <c r="AJ830" s="170">
        <f t="shared" si="233"/>
        <v>0.67</v>
      </c>
      <c r="AK830" s="170">
        <f t="shared" si="234"/>
        <v>0.03</v>
      </c>
      <c r="AL830" s="170">
        <f t="shared" si="235"/>
        <v>1.38</v>
      </c>
      <c r="AM830" s="170">
        <f t="shared" si="236"/>
        <v>0.03</v>
      </c>
      <c r="AN830" s="170">
        <f t="shared" si="237"/>
        <v>3.06</v>
      </c>
    </row>
  </sheetData>
  <sortState xmlns:xlrd2="http://schemas.microsoft.com/office/spreadsheetml/2017/richdata2" ref="A6:AN1470">
    <sortCondition ref="B6:B1470"/>
    <sortCondition ref="A6:A147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R161"/>
  <sheetViews>
    <sheetView tabSelected="1" workbookViewId="0"/>
  </sheetViews>
  <sheetFormatPr defaultColWidth="9.375" defaultRowHeight="13" x14ac:dyDescent="0.3"/>
  <cols>
    <col min="1" max="1" width="10.875" style="4" customWidth="1"/>
    <col min="2" max="2" width="10.5" style="4" customWidth="1"/>
    <col min="3" max="3" width="9.125" style="4" customWidth="1"/>
    <col min="4" max="4" width="10" style="4" customWidth="1"/>
    <col min="5" max="14" width="9.375" style="4"/>
    <col min="15" max="15" width="12.125" style="4" customWidth="1"/>
    <col min="16" max="16384" width="9.375" style="4"/>
  </cols>
  <sheetData>
    <row r="1" spans="1:15" x14ac:dyDescent="0.3">
      <c r="A1" s="1" t="s">
        <v>186</v>
      </c>
      <c r="L1" s="17" t="s">
        <v>4386</v>
      </c>
      <c r="M1" s="17"/>
      <c r="N1" s="17"/>
    </row>
    <row r="2" spans="1:15" x14ac:dyDescent="0.3">
      <c r="L2" s="17" t="s">
        <v>3008</v>
      </c>
      <c r="M2" s="17"/>
      <c r="N2" s="17"/>
    </row>
    <row r="3" spans="1:15" x14ac:dyDescent="0.3">
      <c r="A3" s="1" t="s">
        <v>349</v>
      </c>
      <c r="L3" s="17" t="s">
        <v>895</v>
      </c>
      <c r="M3" s="17"/>
      <c r="N3" s="17"/>
    </row>
    <row r="4" spans="1:15" x14ac:dyDescent="0.3">
      <c r="A4" s="4" t="s">
        <v>89</v>
      </c>
      <c r="L4" s="17" t="s">
        <v>3001</v>
      </c>
      <c r="M4" s="17"/>
      <c r="N4" s="17"/>
    </row>
    <row r="5" spans="1:15" x14ac:dyDescent="0.3">
      <c r="A5" s="21" t="s">
        <v>3177</v>
      </c>
      <c r="L5" s="17" t="s">
        <v>894</v>
      </c>
      <c r="M5" s="17"/>
      <c r="N5" s="17"/>
    </row>
    <row r="6" spans="1:15" x14ac:dyDescent="0.3">
      <c r="A6" s="21" t="s">
        <v>3181</v>
      </c>
      <c r="L6" s="17"/>
      <c r="M6" s="17"/>
      <c r="N6" s="17"/>
    </row>
    <row r="7" spans="1:15" x14ac:dyDescent="0.3">
      <c r="A7" s="21" t="s">
        <v>3182</v>
      </c>
      <c r="L7" s="17"/>
      <c r="M7" s="17"/>
      <c r="N7" s="17"/>
    </row>
    <row r="8" spans="1:15" x14ac:dyDescent="0.3">
      <c r="A8" s="85">
        <v>1</v>
      </c>
      <c r="B8" s="21" t="s">
        <v>3197</v>
      </c>
      <c r="L8" s="17"/>
      <c r="M8" s="17"/>
      <c r="N8" s="17"/>
    </row>
    <row r="9" spans="1:15" x14ac:dyDescent="0.3">
      <c r="A9" s="2">
        <v>2</v>
      </c>
      <c r="B9" s="21" t="s">
        <v>2971</v>
      </c>
      <c r="M9" s="17"/>
      <c r="N9" s="17"/>
    </row>
    <row r="10" spans="1:15" x14ac:dyDescent="0.3">
      <c r="A10" s="2">
        <v>3</v>
      </c>
      <c r="B10" s="4" t="s">
        <v>305</v>
      </c>
      <c r="K10" s="3"/>
    </row>
    <row r="11" spans="1:15" x14ac:dyDescent="0.3">
      <c r="A11" s="2">
        <v>4</v>
      </c>
      <c r="B11" s="4" t="s">
        <v>875</v>
      </c>
      <c r="K11" s="8"/>
      <c r="L11" s="10"/>
    </row>
    <row r="12" spans="1:15" x14ac:dyDescent="0.3">
      <c r="A12" s="2"/>
      <c r="B12" s="4" t="s">
        <v>187</v>
      </c>
      <c r="K12" s="9"/>
      <c r="L12" s="10"/>
    </row>
    <row r="13" spans="1:15" x14ac:dyDescent="0.3">
      <c r="A13" s="2"/>
      <c r="B13" s="4" t="s">
        <v>197</v>
      </c>
      <c r="K13" s="9"/>
      <c r="L13" s="10"/>
      <c r="M13" s="8"/>
      <c r="N13" s="10"/>
      <c r="O13" s="10"/>
    </row>
    <row r="14" spans="1:15" x14ac:dyDescent="0.3">
      <c r="A14" s="2"/>
      <c r="B14" s="4" t="s">
        <v>27</v>
      </c>
      <c r="K14" s="9"/>
      <c r="L14" s="10"/>
      <c r="M14" s="8"/>
      <c r="N14" s="10"/>
      <c r="O14" s="10"/>
    </row>
    <row r="15" spans="1:15" x14ac:dyDescent="0.3">
      <c r="A15" s="2"/>
      <c r="B15" s="4" t="s">
        <v>28</v>
      </c>
      <c r="K15" s="9"/>
      <c r="L15" s="10"/>
      <c r="M15" s="8"/>
      <c r="N15" s="10"/>
      <c r="O15" s="10"/>
    </row>
    <row r="16" spans="1:15" x14ac:dyDescent="0.3">
      <c r="A16" s="2"/>
      <c r="B16" s="4" t="s">
        <v>26</v>
      </c>
      <c r="K16" s="9"/>
      <c r="L16" s="10"/>
      <c r="M16" s="8"/>
      <c r="N16" s="10"/>
      <c r="O16" s="10"/>
    </row>
    <row r="17" spans="1:18" x14ac:dyDescent="0.3">
      <c r="A17" s="2">
        <v>5</v>
      </c>
      <c r="B17" s="21" t="s">
        <v>3127</v>
      </c>
      <c r="K17" s="9"/>
      <c r="L17" s="10"/>
      <c r="M17" s="9"/>
      <c r="N17" s="10"/>
      <c r="O17" s="10"/>
    </row>
    <row r="18" spans="1:18" x14ac:dyDescent="0.3">
      <c r="K18" s="9"/>
      <c r="L18" s="10"/>
      <c r="M18" s="9"/>
      <c r="N18" s="10"/>
      <c r="O18" s="10"/>
    </row>
    <row r="19" spans="1:18" x14ac:dyDescent="0.3">
      <c r="A19" s="1" t="s">
        <v>446</v>
      </c>
      <c r="K19" s="9"/>
      <c r="L19" s="10"/>
      <c r="M19" s="9"/>
      <c r="N19" s="10"/>
      <c r="O19" s="10"/>
    </row>
    <row r="20" spans="1:18" x14ac:dyDescent="0.3">
      <c r="A20" s="4" t="s">
        <v>198</v>
      </c>
      <c r="B20" s="4" t="s">
        <v>188</v>
      </c>
      <c r="K20" s="9"/>
      <c r="L20" s="10"/>
      <c r="M20" s="9"/>
      <c r="N20" s="10"/>
      <c r="O20" s="10"/>
    </row>
    <row r="21" spans="1:18" x14ac:dyDescent="0.3">
      <c r="B21" s="21" t="s">
        <v>2972</v>
      </c>
      <c r="K21" s="9"/>
      <c r="L21" s="10"/>
      <c r="M21" s="9"/>
      <c r="N21" s="10"/>
      <c r="O21" s="10"/>
    </row>
    <row r="22" spans="1:18" x14ac:dyDescent="0.3">
      <c r="B22" s="4" t="s">
        <v>271</v>
      </c>
      <c r="K22" s="9"/>
      <c r="L22" s="10"/>
      <c r="M22" s="9"/>
      <c r="N22" s="10"/>
      <c r="O22" s="10"/>
    </row>
    <row r="23" spans="1:18" x14ac:dyDescent="0.3">
      <c r="K23" s="9"/>
      <c r="L23" s="10"/>
      <c r="M23" s="9"/>
      <c r="N23" s="10"/>
      <c r="O23" s="10"/>
    </row>
    <row r="24" spans="1:18" x14ac:dyDescent="0.3">
      <c r="A24" s="1" t="s">
        <v>454</v>
      </c>
      <c r="K24" s="9"/>
      <c r="L24" s="10"/>
      <c r="M24" s="9"/>
      <c r="N24" s="8"/>
    </row>
    <row r="25" spans="1:18" x14ac:dyDescent="0.3">
      <c r="A25" s="2">
        <v>1</v>
      </c>
      <c r="B25" s="4" t="s">
        <v>505</v>
      </c>
      <c r="K25" s="9"/>
      <c r="L25" s="10"/>
      <c r="N25" s="9"/>
    </row>
    <row r="26" spans="1:18" x14ac:dyDescent="0.3">
      <c r="A26" s="2">
        <v>2</v>
      </c>
      <c r="B26" s="4" t="s">
        <v>279</v>
      </c>
      <c r="K26" s="9"/>
      <c r="L26" s="10"/>
      <c r="N26" s="9"/>
    </row>
    <row r="27" spans="1:18" x14ac:dyDescent="0.3">
      <c r="A27" s="2">
        <v>3</v>
      </c>
      <c r="B27" s="4" t="s">
        <v>878</v>
      </c>
      <c r="M27" s="1"/>
      <c r="N27" s="1"/>
      <c r="O27" s="1"/>
      <c r="P27" s="1"/>
      <c r="Q27" s="12"/>
      <c r="R27" s="12"/>
    </row>
    <row r="28" spans="1:18" x14ac:dyDescent="0.3">
      <c r="A28" s="2"/>
      <c r="C28" s="21" t="s">
        <v>3187</v>
      </c>
      <c r="K28" s="9"/>
      <c r="L28" s="10"/>
      <c r="M28" s="1"/>
      <c r="N28" s="1"/>
      <c r="O28" s="1"/>
      <c r="P28" s="1"/>
      <c r="Q28" s="12"/>
      <c r="R28" s="12"/>
    </row>
    <row r="29" spans="1:18" x14ac:dyDescent="0.3">
      <c r="A29" s="2"/>
      <c r="C29" s="21" t="s">
        <v>3188</v>
      </c>
      <c r="K29" s="9"/>
      <c r="L29" s="10"/>
      <c r="N29" s="9"/>
    </row>
    <row r="30" spans="1:18" x14ac:dyDescent="0.3">
      <c r="A30" s="2"/>
      <c r="C30" s="4" t="s">
        <v>504</v>
      </c>
      <c r="K30" s="9"/>
      <c r="L30" s="10"/>
      <c r="N30" s="9"/>
    </row>
    <row r="31" spans="1:18" x14ac:dyDescent="0.3">
      <c r="A31" s="2"/>
      <c r="B31" s="4" t="s">
        <v>491</v>
      </c>
      <c r="K31" s="9"/>
      <c r="L31" s="10"/>
      <c r="N31" s="9"/>
    </row>
    <row r="32" spans="1:18" x14ac:dyDescent="0.3">
      <c r="A32" s="2"/>
      <c r="C32" s="4" t="s">
        <v>200</v>
      </c>
      <c r="K32" s="9"/>
      <c r="L32" s="10"/>
      <c r="N32" s="9"/>
    </row>
    <row r="33" spans="1:14" x14ac:dyDescent="0.3">
      <c r="A33" s="2"/>
      <c r="C33" s="4" t="s">
        <v>201</v>
      </c>
      <c r="K33" s="9"/>
      <c r="L33" s="10"/>
      <c r="N33" s="9"/>
    </row>
    <row r="34" spans="1:14" x14ac:dyDescent="0.3">
      <c r="A34" s="2"/>
      <c r="B34" s="4" t="s">
        <v>4</v>
      </c>
      <c r="K34" s="9"/>
      <c r="L34" s="10"/>
      <c r="N34" s="9"/>
    </row>
    <row r="35" spans="1:14" x14ac:dyDescent="0.3">
      <c r="A35" s="2"/>
      <c r="B35" s="4" t="s">
        <v>879</v>
      </c>
      <c r="K35" s="9"/>
      <c r="L35" s="10"/>
      <c r="N35" s="9"/>
    </row>
    <row r="36" spans="1:14" x14ac:dyDescent="0.3">
      <c r="A36" s="2"/>
      <c r="C36" s="4" t="s">
        <v>877</v>
      </c>
      <c r="K36" s="9"/>
      <c r="L36" s="10"/>
      <c r="N36" s="9"/>
    </row>
    <row r="37" spans="1:14" x14ac:dyDescent="0.3">
      <c r="A37" s="2"/>
      <c r="C37" s="4" t="s">
        <v>876</v>
      </c>
      <c r="K37" s="9"/>
      <c r="L37" s="10"/>
      <c r="N37" s="9"/>
    </row>
    <row r="38" spans="1:14" x14ac:dyDescent="0.3">
      <c r="A38" s="2">
        <v>4</v>
      </c>
      <c r="B38" s="4" t="s">
        <v>492</v>
      </c>
      <c r="K38" s="9"/>
      <c r="L38" s="10"/>
      <c r="N38" s="9"/>
    </row>
    <row r="39" spans="1:14" x14ac:dyDescent="0.3">
      <c r="A39" s="2"/>
      <c r="C39" s="4" t="s">
        <v>493</v>
      </c>
      <c r="K39" s="9"/>
      <c r="L39" s="10"/>
      <c r="N39" s="9"/>
    </row>
    <row r="40" spans="1:14" x14ac:dyDescent="0.3">
      <c r="A40" s="2"/>
      <c r="C40" s="4" t="s">
        <v>449</v>
      </c>
      <c r="K40" s="9"/>
      <c r="L40" s="10"/>
      <c r="N40" s="9"/>
    </row>
    <row r="41" spans="1:14" x14ac:dyDescent="0.3">
      <c r="A41" s="2"/>
      <c r="C41" s="2" t="s">
        <v>3</v>
      </c>
      <c r="D41" s="4" t="s">
        <v>445</v>
      </c>
      <c r="K41" s="9"/>
      <c r="L41" s="10"/>
      <c r="N41" s="9"/>
    </row>
    <row r="42" spans="1:14" x14ac:dyDescent="0.3">
      <c r="A42" s="2"/>
      <c r="C42" s="2" t="s">
        <v>199</v>
      </c>
      <c r="D42" s="4" t="s">
        <v>202</v>
      </c>
      <c r="K42" s="9"/>
      <c r="L42" s="10"/>
      <c r="N42" s="9"/>
    </row>
    <row r="43" spans="1:14" x14ac:dyDescent="0.3">
      <c r="A43" s="2"/>
      <c r="D43" s="4" t="s">
        <v>444</v>
      </c>
      <c r="K43" s="9"/>
      <c r="L43" s="10"/>
      <c r="N43" s="9"/>
    </row>
    <row r="44" spans="1:14" x14ac:dyDescent="0.3">
      <c r="A44" s="2"/>
      <c r="D44" s="4" t="s">
        <v>201</v>
      </c>
      <c r="K44" s="9"/>
      <c r="L44" s="10"/>
      <c r="N44" s="9"/>
    </row>
    <row r="45" spans="1:14" x14ac:dyDescent="0.3">
      <c r="A45" s="2"/>
      <c r="B45" s="4" t="s">
        <v>880</v>
      </c>
      <c r="K45" s="9"/>
      <c r="L45" s="10"/>
      <c r="N45" s="9"/>
    </row>
    <row r="46" spans="1:14" x14ac:dyDescent="0.3">
      <c r="A46" s="2"/>
      <c r="C46" s="4" t="s">
        <v>877</v>
      </c>
      <c r="K46" s="9"/>
      <c r="L46" s="10"/>
      <c r="N46" s="9"/>
    </row>
    <row r="47" spans="1:14" x14ac:dyDescent="0.3">
      <c r="A47" s="2"/>
      <c r="C47" s="4" t="s">
        <v>881</v>
      </c>
      <c r="K47" s="9"/>
      <c r="L47" s="10"/>
      <c r="N47" s="9"/>
    </row>
    <row r="48" spans="1:14" x14ac:dyDescent="0.3">
      <c r="A48" s="2">
        <v>5</v>
      </c>
      <c r="B48" s="4" t="s">
        <v>494</v>
      </c>
      <c r="K48" s="9"/>
      <c r="L48" s="10"/>
      <c r="M48" s="2"/>
    </row>
    <row r="49" spans="1:15" x14ac:dyDescent="0.3">
      <c r="A49" s="2"/>
      <c r="C49" s="4" t="s">
        <v>877</v>
      </c>
      <c r="K49" s="9"/>
      <c r="L49" s="10"/>
      <c r="M49" s="2"/>
    </row>
    <row r="50" spans="1:15" x14ac:dyDescent="0.3">
      <c r="A50" s="2"/>
      <c r="C50" s="4" t="s">
        <v>882</v>
      </c>
      <c r="K50" s="9"/>
      <c r="L50" s="10"/>
      <c r="M50" s="2"/>
    </row>
    <row r="51" spans="1:15" x14ac:dyDescent="0.3">
      <c r="A51" s="2">
        <v>6</v>
      </c>
      <c r="B51" s="4" t="s">
        <v>455</v>
      </c>
      <c r="K51" s="9"/>
      <c r="L51" s="10"/>
      <c r="N51" s="9"/>
      <c r="O51" s="10"/>
    </row>
    <row r="52" spans="1:15" x14ac:dyDescent="0.3">
      <c r="A52" s="2"/>
      <c r="B52" s="4" t="s">
        <v>453</v>
      </c>
      <c r="K52" s="9"/>
      <c r="L52" s="10"/>
      <c r="N52" s="9"/>
      <c r="O52" s="10"/>
    </row>
    <row r="53" spans="1:15" x14ac:dyDescent="0.3">
      <c r="A53" s="2"/>
      <c r="B53" s="21" t="s">
        <v>2973</v>
      </c>
      <c r="N53" s="9"/>
      <c r="O53" s="10"/>
    </row>
    <row r="54" spans="1:15" x14ac:dyDescent="0.3">
      <c r="A54" s="2"/>
      <c r="B54" s="4" t="s">
        <v>273</v>
      </c>
      <c r="N54" s="9"/>
      <c r="O54" s="10"/>
    </row>
    <row r="55" spans="1:15" x14ac:dyDescent="0.3">
      <c r="A55" s="2">
        <v>7</v>
      </c>
      <c r="B55" s="17" t="s">
        <v>3183</v>
      </c>
      <c r="C55" s="17"/>
      <c r="D55" s="17"/>
      <c r="E55" s="17"/>
      <c r="F55" s="17"/>
      <c r="G55" s="17"/>
      <c r="H55" s="17"/>
      <c r="I55" s="17"/>
      <c r="J55" s="17"/>
      <c r="N55" s="9"/>
      <c r="O55" s="10"/>
    </row>
    <row r="56" spans="1:15" x14ac:dyDescent="0.3">
      <c r="A56" s="2"/>
      <c r="B56" s="21" t="s">
        <v>3178</v>
      </c>
      <c r="N56" s="9"/>
      <c r="O56" s="10"/>
    </row>
    <row r="57" spans="1:15" x14ac:dyDescent="0.3">
      <c r="A57" s="2"/>
      <c r="B57" s="21" t="s">
        <v>3179</v>
      </c>
      <c r="N57" s="9"/>
      <c r="O57" s="10"/>
    </row>
    <row r="58" spans="1:15" x14ac:dyDescent="0.3">
      <c r="A58" s="2"/>
      <c r="B58" s="21" t="s">
        <v>3180</v>
      </c>
      <c r="N58" s="9"/>
      <c r="O58" s="10"/>
    </row>
    <row r="59" spans="1:15" x14ac:dyDescent="0.3">
      <c r="A59" s="2">
        <v>8</v>
      </c>
      <c r="B59" s="4" t="s">
        <v>261</v>
      </c>
    </row>
    <row r="60" spans="1:15" x14ac:dyDescent="0.3">
      <c r="B60" s="5" t="s">
        <v>262</v>
      </c>
      <c r="C60" s="5"/>
    </row>
    <row r="61" spans="1:15" x14ac:dyDescent="0.3">
      <c r="A61" s="2"/>
      <c r="B61" s="5"/>
      <c r="C61" s="5" t="s">
        <v>437</v>
      </c>
    </row>
    <row r="62" spans="1:15" x14ac:dyDescent="0.3">
      <c r="A62" s="2"/>
      <c r="B62" s="5" t="s">
        <v>263</v>
      </c>
      <c r="C62" s="5"/>
    </row>
    <row r="63" spans="1:15" x14ac:dyDescent="0.3">
      <c r="A63" s="2"/>
      <c r="B63" s="5"/>
      <c r="C63" s="5" t="s">
        <v>265</v>
      </c>
    </row>
    <row r="64" spans="1:15" x14ac:dyDescent="0.3">
      <c r="A64" s="2"/>
      <c r="B64" s="5"/>
      <c r="C64" s="5" t="s">
        <v>264</v>
      </c>
    </row>
    <row r="65" spans="1:15" x14ac:dyDescent="0.3">
      <c r="A65" s="2"/>
      <c r="B65" s="5"/>
      <c r="C65" s="5" t="s">
        <v>258</v>
      </c>
    </row>
    <row r="66" spans="1:15" x14ac:dyDescent="0.3">
      <c r="A66" s="2"/>
      <c r="B66" s="5"/>
      <c r="C66" s="5" t="s">
        <v>259</v>
      </c>
    </row>
    <row r="67" spans="1:15" x14ac:dyDescent="0.3">
      <c r="A67" s="2"/>
      <c r="B67" s="5"/>
      <c r="C67" s="5" t="s">
        <v>90</v>
      </c>
    </row>
    <row r="68" spans="1:15" x14ac:dyDescent="0.3">
      <c r="A68" s="2"/>
      <c r="B68" s="5"/>
      <c r="C68" s="5" t="s">
        <v>495</v>
      </c>
    </row>
    <row r="69" spans="1:15" x14ac:dyDescent="0.3">
      <c r="A69" s="2"/>
      <c r="B69" s="5"/>
      <c r="C69" s="5" t="s">
        <v>95</v>
      </c>
    </row>
    <row r="70" spans="1:15" x14ac:dyDescent="0.3">
      <c r="A70" s="2"/>
      <c r="B70" s="68" t="s">
        <v>3184</v>
      </c>
      <c r="C70" s="5"/>
    </row>
    <row r="71" spans="1:15" x14ac:dyDescent="0.3">
      <c r="A71" s="2"/>
      <c r="B71" s="5" t="s">
        <v>257</v>
      </c>
      <c r="C71" s="5"/>
      <c r="D71" s="5"/>
    </row>
    <row r="72" spans="1:15" x14ac:dyDescent="0.3">
      <c r="A72" s="2"/>
      <c r="B72" s="5"/>
      <c r="C72" s="5" t="s">
        <v>256</v>
      </c>
      <c r="D72" s="5"/>
    </row>
    <row r="73" spans="1:15" x14ac:dyDescent="0.3">
      <c r="A73" s="2"/>
      <c r="B73" s="5"/>
      <c r="C73" s="5" t="s">
        <v>260</v>
      </c>
      <c r="D73" s="5"/>
    </row>
    <row r="74" spans="1:15" x14ac:dyDescent="0.3">
      <c r="A74" s="2"/>
      <c r="B74" s="5"/>
      <c r="C74" s="5"/>
      <c r="D74" s="5" t="s">
        <v>184</v>
      </c>
    </row>
    <row r="75" spans="1:15" x14ac:dyDescent="0.3">
      <c r="A75" s="2"/>
      <c r="B75" s="5"/>
      <c r="C75" s="5"/>
      <c r="D75" s="5" t="s">
        <v>183</v>
      </c>
    </row>
    <row r="76" spans="1:15" x14ac:dyDescent="0.3">
      <c r="A76" s="2"/>
      <c r="B76" s="5"/>
      <c r="C76" s="5"/>
      <c r="D76" s="5" t="s">
        <v>185</v>
      </c>
    </row>
    <row r="77" spans="1:15" x14ac:dyDescent="0.3">
      <c r="A77" s="2"/>
      <c r="B77" s="5"/>
      <c r="C77" s="5"/>
      <c r="D77" s="5"/>
    </row>
    <row r="78" spans="1:15" x14ac:dyDescent="0.3">
      <c r="A78" s="11" t="s">
        <v>447</v>
      </c>
      <c r="B78" s="10"/>
      <c r="N78" s="9"/>
      <c r="O78" s="10"/>
    </row>
    <row r="79" spans="1:15" x14ac:dyDescent="0.3">
      <c r="A79" s="11"/>
      <c r="B79" s="10" t="s">
        <v>883</v>
      </c>
      <c r="N79" s="9"/>
      <c r="O79" s="10"/>
    </row>
    <row r="80" spans="1:15" x14ac:dyDescent="0.3">
      <c r="A80" s="9"/>
      <c r="B80" s="10" t="s">
        <v>20</v>
      </c>
      <c r="N80" s="9"/>
      <c r="O80" s="10"/>
    </row>
    <row r="81" spans="1:15" x14ac:dyDescent="0.3">
      <c r="A81" s="10"/>
      <c r="B81" s="10" t="s">
        <v>884</v>
      </c>
      <c r="N81" s="9"/>
      <c r="O81" s="10"/>
    </row>
    <row r="82" spans="1:15" x14ac:dyDescent="0.3">
      <c r="A82" s="10"/>
      <c r="B82" s="10" t="s">
        <v>885</v>
      </c>
      <c r="N82" s="9"/>
      <c r="O82" s="10"/>
    </row>
    <row r="83" spans="1:15" x14ac:dyDescent="0.3">
      <c r="A83" s="10"/>
      <c r="B83" s="10" t="s">
        <v>21</v>
      </c>
      <c r="N83" s="9"/>
      <c r="O83" s="10"/>
    </row>
    <row r="84" spans="1:15" x14ac:dyDescent="0.3">
      <c r="A84" s="10"/>
      <c r="B84" s="10" t="s">
        <v>22</v>
      </c>
      <c r="N84" s="9"/>
      <c r="O84" s="10"/>
    </row>
    <row r="85" spans="1:15" x14ac:dyDescent="0.3">
      <c r="A85" s="10"/>
      <c r="B85" s="10" t="s">
        <v>23</v>
      </c>
      <c r="N85" s="9"/>
      <c r="O85" s="10"/>
    </row>
    <row r="86" spans="1:15" x14ac:dyDescent="0.3">
      <c r="A86" s="10"/>
      <c r="B86" s="10" t="s">
        <v>448</v>
      </c>
      <c r="N86" s="9"/>
      <c r="O86" s="10"/>
    </row>
    <row r="87" spans="1:15" x14ac:dyDescent="0.3">
      <c r="N87" s="9"/>
      <c r="O87" s="10"/>
    </row>
    <row r="88" spans="1:15" x14ac:dyDescent="0.3">
      <c r="A88" s="1" t="s">
        <v>886</v>
      </c>
      <c r="N88" s="9"/>
      <c r="O88" s="10"/>
    </row>
    <row r="89" spans="1:15" x14ac:dyDescent="0.3">
      <c r="A89" s="4" t="s">
        <v>896</v>
      </c>
      <c r="N89" s="9"/>
      <c r="O89" s="10"/>
    </row>
    <row r="90" spans="1:15" x14ac:dyDescent="0.3">
      <c r="A90" s="4" t="s">
        <v>889</v>
      </c>
      <c r="N90" s="9"/>
      <c r="O90" s="10"/>
    </row>
    <row r="91" spans="1:15" x14ac:dyDescent="0.3">
      <c r="A91" s="4" t="s">
        <v>887</v>
      </c>
      <c r="N91" s="9"/>
      <c r="O91" s="10"/>
    </row>
    <row r="92" spans="1:15" x14ac:dyDescent="0.3">
      <c r="A92" s="4" t="s">
        <v>888</v>
      </c>
      <c r="C92" s="1"/>
      <c r="D92" s="1"/>
      <c r="E92" s="1" t="s">
        <v>2977</v>
      </c>
      <c r="F92" s="1"/>
      <c r="G92" s="1"/>
      <c r="H92" s="1"/>
      <c r="I92" s="1"/>
      <c r="J92" s="1"/>
    </row>
    <row r="93" spans="1:15" x14ac:dyDescent="0.3">
      <c r="A93" s="21" t="s">
        <v>3002</v>
      </c>
      <c r="C93" s="1"/>
      <c r="D93" s="1"/>
      <c r="E93" s="1"/>
      <c r="F93" s="1"/>
      <c r="G93" s="1"/>
      <c r="H93" s="1"/>
      <c r="I93" s="1"/>
      <c r="J93" s="1"/>
    </row>
    <row r="94" spans="1:15" x14ac:dyDescent="0.3">
      <c r="C94" s="1"/>
      <c r="D94" s="1"/>
      <c r="E94" s="1"/>
      <c r="F94" s="1"/>
      <c r="G94" s="1"/>
      <c r="H94" s="1"/>
      <c r="I94" s="1"/>
      <c r="J94" s="1"/>
      <c r="K94" s="1"/>
    </row>
    <row r="95" spans="1:15" x14ac:dyDescent="0.3">
      <c r="A95" s="1" t="s">
        <v>2974</v>
      </c>
      <c r="C95" s="1"/>
      <c r="D95" s="1"/>
      <c r="E95" s="1"/>
      <c r="F95" s="1"/>
      <c r="G95" s="1"/>
      <c r="H95" s="1"/>
      <c r="I95" s="1"/>
      <c r="J95" s="1"/>
      <c r="K95" s="1"/>
    </row>
    <row r="96" spans="1:15" x14ac:dyDescent="0.3">
      <c r="A96" s="21" t="s">
        <v>2017</v>
      </c>
      <c r="C96" s="1"/>
      <c r="D96" s="1"/>
      <c r="E96" s="1"/>
      <c r="F96" s="1"/>
      <c r="G96" s="1"/>
      <c r="H96" s="1"/>
      <c r="I96" s="1"/>
      <c r="J96" s="1"/>
      <c r="K96" s="1"/>
    </row>
    <row r="97" spans="1:2" x14ac:dyDescent="0.3">
      <c r="B97" s="4" t="s">
        <v>890</v>
      </c>
    </row>
    <row r="98" spans="1:2" x14ac:dyDescent="0.3">
      <c r="A98" s="21" t="s">
        <v>2975</v>
      </c>
    </row>
    <row r="99" spans="1:2" x14ac:dyDescent="0.3">
      <c r="A99" s="21"/>
      <c r="B99" s="21" t="s">
        <v>3003</v>
      </c>
    </row>
    <row r="100" spans="1:2" x14ac:dyDescent="0.3">
      <c r="A100" s="21"/>
      <c r="B100" s="21" t="s">
        <v>3004</v>
      </c>
    </row>
    <row r="101" spans="1:2" x14ac:dyDescent="0.3">
      <c r="A101" s="21"/>
      <c r="B101" s="21" t="s">
        <v>3005</v>
      </c>
    </row>
    <row r="102" spans="1:2" x14ac:dyDescent="0.3">
      <c r="A102" s="21" t="s">
        <v>2018</v>
      </c>
    </row>
    <row r="103" spans="1:2" x14ac:dyDescent="0.3">
      <c r="B103" s="21" t="s">
        <v>2021</v>
      </c>
    </row>
    <row r="104" spans="1:2" x14ac:dyDescent="0.3">
      <c r="A104" s="21"/>
      <c r="B104" s="21" t="s">
        <v>2019</v>
      </c>
    </row>
    <row r="105" spans="1:2" x14ac:dyDescent="0.3">
      <c r="A105" s="21"/>
      <c r="B105" s="21" t="s">
        <v>3006</v>
      </c>
    </row>
    <row r="106" spans="1:2" x14ac:dyDescent="0.3">
      <c r="A106" s="21"/>
      <c r="B106" s="21" t="s">
        <v>3007</v>
      </c>
    </row>
    <row r="107" spans="1:2" x14ac:dyDescent="0.3">
      <c r="A107" s="21" t="s">
        <v>2020</v>
      </c>
    </row>
    <row r="108" spans="1:2" x14ac:dyDescent="0.3">
      <c r="A108" s="21"/>
      <c r="B108" s="21" t="s">
        <v>2976</v>
      </c>
    </row>
    <row r="109" spans="1:2" x14ac:dyDescent="0.3">
      <c r="B109" s="4" t="s">
        <v>891</v>
      </c>
    </row>
    <row r="110" spans="1:2" x14ac:dyDescent="0.3">
      <c r="A110" s="21" t="s">
        <v>3128</v>
      </c>
    </row>
    <row r="111" spans="1:2" x14ac:dyDescent="0.3">
      <c r="A111" s="4" t="s">
        <v>892</v>
      </c>
    </row>
    <row r="112" spans="1:2" x14ac:dyDescent="0.3">
      <c r="A112" s="4" t="s">
        <v>893</v>
      </c>
    </row>
    <row r="114" spans="1:9" x14ac:dyDescent="0.3">
      <c r="A114" s="1" t="s">
        <v>3129</v>
      </c>
    </row>
    <row r="115" spans="1:9" x14ac:dyDescent="0.3">
      <c r="A115" s="21" t="s">
        <v>3194</v>
      </c>
      <c r="B115" s="21"/>
      <c r="C115" s="21"/>
    </row>
    <row r="116" spans="1:9" x14ac:dyDescent="0.3">
      <c r="B116" s="21" t="s">
        <v>3131</v>
      </c>
    </row>
    <row r="117" spans="1:9" x14ac:dyDescent="0.3">
      <c r="B117" s="21" t="s">
        <v>3130</v>
      </c>
    </row>
    <row r="118" spans="1:9" x14ac:dyDescent="0.3">
      <c r="B118" s="21" t="s">
        <v>3195</v>
      </c>
    </row>
    <row r="119" spans="1:9" x14ac:dyDescent="0.3">
      <c r="B119" s="21" t="s">
        <v>3196</v>
      </c>
    </row>
    <row r="120" spans="1:9" x14ac:dyDescent="0.3">
      <c r="A120" s="21" t="s">
        <v>3199</v>
      </c>
      <c r="B120" s="5"/>
    </row>
    <row r="121" spans="1:9" x14ac:dyDescent="0.3">
      <c r="B121" s="21" t="s">
        <v>3198</v>
      </c>
    </row>
    <row r="122" spans="1:9" x14ac:dyDescent="0.3">
      <c r="A122" s="21" t="s">
        <v>3200</v>
      </c>
    </row>
    <row r="123" spans="1:9" x14ac:dyDescent="0.3">
      <c r="B123" s="21" t="s">
        <v>3201</v>
      </c>
    </row>
    <row r="124" spans="1:9" x14ac:dyDescent="0.3">
      <c r="A124" s="21" t="s">
        <v>3202</v>
      </c>
      <c r="B124" s="902" t="s">
        <v>4157</v>
      </c>
    </row>
    <row r="125" spans="1:9" x14ac:dyDescent="0.3">
      <c r="B125" s="21" t="s">
        <v>4159</v>
      </c>
      <c r="H125" s="6"/>
      <c r="I125" s="6"/>
    </row>
    <row r="126" spans="1:9" x14ac:dyDescent="0.3">
      <c r="B126" s="21" t="s">
        <v>3347</v>
      </c>
      <c r="H126" s="6"/>
      <c r="I126" s="6"/>
    </row>
    <row r="127" spans="1:9" x14ac:dyDescent="0.3">
      <c r="B127" s="21" t="s">
        <v>3403</v>
      </c>
      <c r="H127" s="6"/>
      <c r="I127" s="6"/>
    </row>
    <row r="128" spans="1:9" x14ac:dyDescent="0.3">
      <c r="B128" s="5" t="s">
        <v>3203</v>
      </c>
      <c r="H128" s="6"/>
      <c r="I128" s="6"/>
    </row>
    <row r="129" spans="1:9" x14ac:dyDescent="0.3">
      <c r="B129" s="21" t="s">
        <v>3244</v>
      </c>
      <c r="H129" s="6"/>
      <c r="I129" s="6"/>
    </row>
    <row r="130" spans="1:9" x14ac:dyDescent="0.3">
      <c r="B130" s="21" t="s">
        <v>3311</v>
      </c>
      <c r="H130" s="6"/>
      <c r="I130" s="6"/>
    </row>
    <row r="131" spans="1:9" x14ac:dyDescent="0.3">
      <c r="B131" s="21" t="s">
        <v>4160</v>
      </c>
      <c r="H131" s="6"/>
      <c r="I131" s="6"/>
    </row>
    <row r="132" spans="1:9" x14ac:dyDescent="0.3">
      <c r="A132" s="21" t="s">
        <v>4378</v>
      </c>
      <c r="B132" s="955" t="s">
        <v>4385</v>
      </c>
      <c r="C132" s="956"/>
      <c r="H132" s="6"/>
      <c r="I132" s="6"/>
    </row>
    <row r="133" spans="1:9" x14ac:dyDescent="0.3">
      <c r="B133" s="21" t="s">
        <v>4379</v>
      </c>
    </row>
    <row r="134" spans="1:9" x14ac:dyDescent="0.3">
      <c r="B134" s="21" t="s">
        <v>4380</v>
      </c>
    </row>
    <row r="135" spans="1:9" x14ac:dyDescent="0.3">
      <c r="B135" s="21" t="s">
        <v>3403</v>
      </c>
    </row>
    <row r="136" spans="1:9" x14ac:dyDescent="0.3">
      <c r="B136" s="21" t="s">
        <v>4381</v>
      </c>
    </row>
    <row r="137" spans="1:9" x14ac:dyDescent="0.3">
      <c r="B137" s="21" t="s">
        <v>4382</v>
      </c>
    </row>
    <row r="138" spans="1:9" x14ac:dyDescent="0.3">
      <c r="B138" s="21" t="s">
        <v>4383</v>
      </c>
      <c r="F138" s="7"/>
      <c r="G138" s="7"/>
      <c r="H138" s="7"/>
    </row>
    <row r="139" spans="1:9" x14ac:dyDescent="0.3">
      <c r="F139" s="7"/>
      <c r="G139" s="7"/>
      <c r="H139" s="7"/>
    </row>
    <row r="140" spans="1:9" x14ac:dyDescent="0.3">
      <c r="F140" s="7"/>
      <c r="G140" s="7"/>
      <c r="H140" s="7"/>
    </row>
    <row r="141" spans="1:9" x14ac:dyDescent="0.3">
      <c r="F141" s="7"/>
      <c r="G141" s="7"/>
      <c r="H141" s="7"/>
    </row>
    <row r="142" spans="1:9" x14ac:dyDescent="0.3">
      <c r="F142" s="7"/>
      <c r="G142" s="7"/>
      <c r="H142" s="7"/>
    </row>
    <row r="143" spans="1:9" x14ac:dyDescent="0.3">
      <c r="F143" s="7"/>
      <c r="G143" s="7"/>
      <c r="H143" s="7"/>
    </row>
    <row r="144" spans="1:9" x14ac:dyDescent="0.3">
      <c r="F144" s="7"/>
      <c r="G144" s="7"/>
      <c r="H144" s="7"/>
    </row>
    <row r="145" spans="5:10" x14ac:dyDescent="0.3">
      <c r="F145" s="7"/>
      <c r="G145" s="7"/>
      <c r="H145" s="7"/>
    </row>
    <row r="146" spans="5:10" x14ac:dyDescent="0.3">
      <c r="F146" s="7"/>
      <c r="G146" s="7"/>
      <c r="H146" s="7"/>
    </row>
    <row r="148" spans="5:10" x14ac:dyDescent="0.3">
      <c r="I148" s="7"/>
    </row>
    <row r="149" spans="5:10" x14ac:dyDescent="0.3">
      <c r="I149" s="7"/>
    </row>
    <row r="150" spans="5:10" x14ac:dyDescent="0.3">
      <c r="F150" s="7"/>
      <c r="G150" s="7"/>
      <c r="H150" s="7"/>
    </row>
    <row r="151" spans="5:10" x14ac:dyDescent="0.3">
      <c r="F151" s="7"/>
      <c r="G151" s="7"/>
      <c r="H151" s="7"/>
    </row>
    <row r="152" spans="5:10" x14ac:dyDescent="0.3">
      <c r="F152" s="7"/>
      <c r="H152" s="7"/>
    </row>
    <row r="153" spans="5:10" x14ac:dyDescent="0.3">
      <c r="F153" s="7"/>
      <c r="H153" s="7"/>
    </row>
    <row r="154" spans="5:10" x14ac:dyDescent="0.3">
      <c r="F154" s="7"/>
      <c r="G154" s="7"/>
      <c r="H154" s="7"/>
      <c r="J154" s="6"/>
    </row>
    <row r="155" spans="5:10" x14ac:dyDescent="0.3">
      <c r="E155" s="6"/>
      <c r="F155" s="6"/>
      <c r="G155" s="6"/>
      <c r="H155" s="6"/>
      <c r="I155" s="6"/>
    </row>
    <row r="156" spans="5:10" x14ac:dyDescent="0.3">
      <c r="E156" s="6"/>
      <c r="F156" s="6"/>
      <c r="G156" s="6"/>
      <c r="H156" s="6"/>
      <c r="I156" s="6"/>
    </row>
    <row r="157" spans="5:10" x14ac:dyDescent="0.3">
      <c r="I157" s="6"/>
    </row>
    <row r="158" spans="5:10" x14ac:dyDescent="0.3">
      <c r="I158" s="6"/>
    </row>
    <row r="159" spans="5:10" x14ac:dyDescent="0.3">
      <c r="G159" s="6"/>
      <c r="H159" s="6"/>
    </row>
    <row r="160" spans="5:10" x14ac:dyDescent="0.3">
      <c r="F160" s="6"/>
      <c r="G160" s="6"/>
      <c r="H160" s="6"/>
    </row>
    <row r="161" spans="6:13" x14ac:dyDescent="0.3">
      <c r="F161" s="6"/>
      <c r="G161" s="6"/>
      <c r="H161" s="6"/>
      <c r="I161" s="6"/>
      <c r="J161" s="6"/>
      <c r="K161" s="6"/>
      <c r="L161" s="6"/>
      <c r="M161" s="6"/>
    </row>
  </sheetData>
  <phoneticPr fontId="9" type="noConversion"/>
  <printOptions gridLines="1"/>
  <pageMargins left="0.51181102362204722" right="0.51181102362204722" top="0.98425196850393704" bottom="0.78740157480314965" header="0.39370078740157483" footer="0"/>
  <pageSetup paperSize="9" scale="70" pageOrder="overThenDown" orientation="portrait" blackAndWhite="1" r:id="rId1"/>
  <headerFooter alignWithMargins="0">
    <oddHeader>&amp;R&amp;F &amp;A Pag. &amp;P van &amp;N</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AL1519"/>
  <sheetViews>
    <sheetView zoomScale="120" zoomScaleNormal="120" workbookViewId="0">
      <pane xSplit="4" ySplit="5" topLeftCell="E6" activePane="bottomRight" state="frozen"/>
      <selection pane="topRight" activeCell="E1" sqref="E1"/>
      <selection pane="bottomLeft" activeCell="A15" sqref="A15"/>
      <selection pane="bottomRight" activeCell="D2" sqref="D2"/>
    </sheetView>
  </sheetViews>
  <sheetFormatPr defaultColWidth="9.375" defaultRowHeight="10.5" outlineLevelRow="1" x14ac:dyDescent="0.25"/>
  <cols>
    <col min="1" max="1" width="10.875" style="23" customWidth="1"/>
    <col min="2" max="2" width="30.875" style="23" customWidth="1"/>
    <col min="3" max="3" width="6" style="23" customWidth="1"/>
    <col min="4" max="4" width="9.125" style="23" customWidth="1"/>
    <col min="5" max="5" width="7.5" style="23" bestFit="1" customWidth="1"/>
    <col min="6" max="6" width="7.875" style="23" customWidth="1"/>
    <col min="7" max="7" width="7.5" style="23" bestFit="1" customWidth="1"/>
    <col min="8" max="8" width="7.875" style="23" customWidth="1"/>
    <col min="9" max="9" width="7.5" style="23" bestFit="1" customWidth="1"/>
    <col min="10" max="10" width="7.875" style="23" customWidth="1"/>
    <col min="11" max="11" width="7.5" style="23" bestFit="1" customWidth="1"/>
    <col min="12" max="12" width="7.875" style="23" customWidth="1"/>
    <col min="13" max="13" width="7.625" style="23" customWidth="1"/>
    <col min="14" max="14" width="7.875" style="23" customWidth="1"/>
    <col min="15" max="15" width="7.5" style="25" bestFit="1" customWidth="1"/>
    <col min="16" max="16" width="7.875" style="25" customWidth="1"/>
    <col min="17" max="17" width="7.5" style="25" bestFit="1" customWidth="1"/>
    <col min="18" max="18" width="7.875" style="25" customWidth="1"/>
    <col min="19" max="19" width="7.5" style="25" bestFit="1" customWidth="1"/>
    <col min="20" max="20" width="7.875" style="25" customWidth="1"/>
    <col min="21" max="21" width="7.5" style="25" bestFit="1" customWidth="1"/>
    <col min="22" max="22" width="7.875" style="25" customWidth="1"/>
    <col min="23" max="23" width="7.625" style="25" bestFit="1" customWidth="1"/>
    <col min="24" max="24" width="7.875" style="25" customWidth="1"/>
    <col min="25" max="25" width="7.5" style="25" bestFit="1" customWidth="1"/>
    <col min="26" max="26" width="7.875" style="25" customWidth="1"/>
    <col min="27" max="27" width="7.5" style="25" bestFit="1" customWidth="1"/>
    <col min="28" max="28" width="7.875" style="25" customWidth="1"/>
    <col min="29" max="29" width="7.5" style="25" bestFit="1" customWidth="1"/>
    <col min="30" max="30" width="7.875" style="25" customWidth="1"/>
    <col min="31" max="31" width="7.5" style="25" bestFit="1" customWidth="1"/>
    <col min="32" max="32" width="7.875" style="25" customWidth="1"/>
    <col min="33" max="33" width="7.5" style="25" bestFit="1" customWidth="1"/>
    <col min="34" max="34" width="7.875" style="25" customWidth="1"/>
    <col min="35" max="35" width="7.5" style="25" bestFit="1" customWidth="1"/>
    <col min="36" max="36" width="7.875" style="25" customWidth="1"/>
    <col min="37" max="37" width="7.5" style="25" bestFit="1" customWidth="1"/>
    <col min="38" max="38" width="7.875" style="25" customWidth="1"/>
    <col min="39" max="16384" width="9.375" style="70"/>
  </cols>
  <sheetData>
    <row r="1" spans="1:38" x14ac:dyDescent="0.25">
      <c r="A1" s="22"/>
      <c r="B1" s="22" t="s">
        <v>524</v>
      </c>
      <c r="C1" s="22"/>
      <c r="H1" s="69"/>
      <c r="I1" s="69"/>
      <c r="J1" s="69"/>
      <c r="K1" s="69"/>
      <c r="L1" s="69"/>
      <c r="M1" s="69"/>
      <c r="N1" s="69"/>
      <c r="O1" s="69"/>
      <c r="P1" s="69"/>
      <c r="Q1" s="69"/>
      <c r="R1" s="69"/>
      <c r="S1" s="69"/>
      <c r="T1" s="69"/>
      <c r="U1" s="37"/>
      <c r="V1" s="37"/>
      <c r="W1" s="37"/>
      <c r="X1" s="37"/>
    </row>
    <row r="2" spans="1:38" x14ac:dyDescent="0.25">
      <c r="B2" s="23" t="s">
        <v>304</v>
      </c>
      <c r="D2" s="57"/>
      <c r="E2" s="57"/>
      <c r="F2" s="57"/>
      <c r="H2" s="69"/>
      <c r="I2" s="69"/>
      <c r="J2" s="69"/>
      <c r="K2" s="69"/>
      <c r="L2" s="69"/>
      <c r="M2" s="24" t="str">
        <f>Manual!L1</f>
        <v>17 cluster diet, version 04, dd 21 March 2019</v>
      </c>
      <c r="O2" s="23"/>
      <c r="P2" s="23"/>
      <c r="Q2" s="23"/>
      <c r="R2" s="69"/>
      <c r="S2" s="23"/>
      <c r="T2" s="23"/>
      <c r="U2" s="37"/>
      <c r="V2" s="37"/>
      <c r="W2" s="37"/>
      <c r="X2" s="37"/>
    </row>
    <row r="3" spans="1:38" x14ac:dyDescent="0.25">
      <c r="B3" s="23" t="s">
        <v>303</v>
      </c>
      <c r="D3" s="72"/>
      <c r="H3" s="69"/>
      <c r="I3" s="69"/>
      <c r="J3" s="69"/>
      <c r="K3" s="69"/>
      <c r="L3" s="69"/>
      <c r="M3" s="26" t="s">
        <v>506</v>
      </c>
      <c r="O3" s="23"/>
      <c r="P3" s="23"/>
      <c r="Q3" s="23"/>
      <c r="R3" s="69"/>
      <c r="S3" s="23"/>
      <c r="T3" s="23"/>
    </row>
    <row r="4" spans="1:38" x14ac:dyDescent="0.25">
      <c r="A4" s="27"/>
      <c r="B4" s="23" t="s">
        <v>350</v>
      </c>
      <c r="D4" s="72"/>
      <c r="F4" s="27"/>
      <c r="H4" s="69"/>
      <c r="I4" s="69"/>
      <c r="J4" s="69"/>
      <c r="K4" s="69"/>
      <c r="L4" s="69"/>
      <c r="M4" s="27" t="s">
        <v>3191</v>
      </c>
      <c r="N4" s="27"/>
      <c r="O4" s="27"/>
      <c r="P4" s="27"/>
      <c r="Q4" s="27"/>
      <c r="R4" s="69"/>
      <c r="S4" s="23"/>
      <c r="T4" s="27"/>
    </row>
    <row r="5" spans="1:38" ht="31.5" x14ac:dyDescent="0.25">
      <c r="A5" s="48" t="s">
        <v>903</v>
      </c>
      <c r="B5" s="48" t="s">
        <v>904</v>
      </c>
      <c r="C5" s="40" t="s">
        <v>4126</v>
      </c>
      <c r="D5" s="40" t="s">
        <v>269</v>
      </c>
      <c r="E5" s="40" t="s">
        <v>905</v>
      </c>
      <c r="F5" s="40" t="s">
        <v>2935</v>
      </c>
      <c r="G5" s="40" t="s">
        <v>906</v>
      </c>
      <c r="H5" s="40" t="s">
        <v>2936</v>
      </c>
      <c r="I5" s="40" t="s">
        <v>907</v>
      </c>
      <c r="J5" s="40" t="s">
        <v>2937</v>
      </c>
      <c r="K5" s="40" t="s">
        <v>908</v>
      </c>
      <c r="L5" s="40" t="s">
        <v>2938</v>
      </c>
      <c r="M5" s="40" t="s">
        <v>909</v>
      </c>
      <c r="N5" s="40" t="s">
        <v>2939</v>
      </c>
      <c r="O5" s="40" t="s">
        <v>910</v>
      </c>
      <c r="P5" s="40" t="s">
        <v>2940</v>
      </c>
      <c r="Q5" s="40" t="s">
        <v>911</v>
      </c>
      <c r="R5" s="40" t="s">
        <v>2941</v>
      </c>
      <c r="S5" s="40" t="s">
        <v>912</v>
      </c>
      <c r="T5" s="40" t="s">
        <v>2942</v>
      </c>
      <c r="U5" s="40" t="s">
        <v>913</v>
      </c>
      <c r="V5" s="40" t="s">
        <v>2943</v>
      </c>
      <c r="W5" s="40" t="s">
        <v>914</v>
      </c>
      <c r="X5" s="40" t="s">
        <v>2944</v>
      </c>
      <c r="Y5" s="40" t="s">
        <v>915</v>
      </c>
      <c r="Z5" s="40" t="s">
        <v>2945</v>
      </c>
      <c r="AA5" s="40" t="s">
        <v>916</v>
      </c>
      <c r="AB5" s="40" t="s">
        <v>2946</v>
      </c>
      <c r="AC5" s="40" t="s">
        <v>917</v>
      </c>
      <c r="AD5" s="40" t="s">
        <v>2947</v>
      </c>
      <c r="AE5" s="40" t="s">
        <v>918</v>
      </c>
      <c r="AF5" s="40" t="s">
        <v>2948</v>
      </c>
      <c r="AG5" s="40" t="s">
        <v>919</v>
      </c>
      <c r="AH5" s="40" t="s">
        <v>2949</v>
      </c>
      <c r="AI5" s="40" t="s">
        <v>920</v>
      </c>
      <c r="AJ5" s="40" t="s">
        <v>2950</v>
      </c>
      <c r="AK5" s="40" t="s">
        <v>921</v>
      </c>
      <c r="AL5" s="40" t="s">
        <v>2951</v>
      </c>
    </row>
    <row r="6" spans="1:38" x14ac:dyDescent="0.25">
      <c r="A6" s="904" t="s">
        <v>288</v>
      </c>
      <c r="B6" s="50" t="s">
        <v>330</v>
      </c>
      <c r="C6" s="41" t="s">
        <v>275</v>
      </c>
      <c r="D6" s="58"/>
      <c r="E6" s="41" t="s">
        <v>275</v>
      </c>
      <c r="F6" s="41" t="str">
        <f>IF(OR(E6="-",E6="NC",$D6=""),"-",$D6*E6)</f>
        <v>-</v>
      </c>
      <c r="G6" s="41" t="s">
        <v>275</v>
      </c>
      <c r="H6" s="41" t="str">
        <f>IF(OR(G6="-",G6="NC",$D6=""),"-",$D6*G6)</f>
        <v>-</v>
      </c>
      <c r="I6" s="41" t="s">
        <v>275</v>
      </c>
      <c r="J6" s="41" t="str">
        <f>IF(OR(I6="-",I6="NC",$D6=""),"-",$D6*I6)</f>
        <v>-</v>
      </c>
      <c r="K6" s="41" t="s">
        <v>275</v>
      </c>
      <c r="L6" s="41" t="str">
        <f>IF(OR(K6="-",K6="NC",$D6=""),"-",$D6*K6)</f>
        <v>-</v>
      </c>
      <c r="M6" s="41" t="s">
        <v>275</v>
      </c>
      <c r="N6" s="41" t="str">
        <f>IF(OR(M6="-",M6="NC",$D6=""),"-",$D6*M6)</f>
        <v>-</v>
      </c>
      <c r="O6" s="41" t="s">
        <v>275</v>
      </c>
      <c r="P6" s="41" t="str">
        <f>IF(OR(O6="-",O6="NC",$D6=""),"-",$D6*O6)</f>
        <v>-</v>
      </c>
      <c r="Q6" s="41" t="s">
        <v>275</v>
      </c>
      <c r="R6" s="41" t="str">
        <f>IF(OR(Q6="-",Q6="NC",$D6=""),"-",$D6*Q6)</f>
        <v>-</v>
      </c>
      <c r="S6" s="41" t="s">
        <v>275</v>
      </c>
      <c r="T6" s="41" t="str">
        <f>IF(OR(S6="-",S6="NC",$D6=""),"-",$D6*S6)</f>
        <v>-</v>
      </c>
      <c r="U6" s="41" t="s">
        <v>275</v>
      </c>
      <c r="V6" s="41" t="str">
        <f>IF(OR(U6="-",U6="NC",$D6=""),"-",$D6*U6)</f>
        <v>-</v>
      </c>
      <c r="W6" s="41" t="s">
        <v>275</v>
      </c>
      <c r="X6" s="41" t="str">
        <f>IF(OR(W6="-",W6="NC",$D6=""),"-",$D6*W6)</f>
        <v>-</v>
      </c>
      <c r="Y6" s="41" t="s">
        <v>275</v>
      </c>
      <c r="Z6" s="41" t="str">
        <f>IF(OR(Y6="-",Y6="NC",$D6=""),"-",$D6*Y6)</f>
        <v>-</v>
      </c>
      <c r="AA6" s="41" t="s">
        <v>275</v>
      </c>
      <c r="AB6" s="41" t="str">
        <f>IF(OR(AA6="-",AA6="NC",$D6=""),"-",$D6*AA6)</f>
        <v>-</v>
      </c>
      <c r="AC6" s="41" t="s">
        <v>275</v>
      </c>
      <c r="AD6" s="41" t="str">
        <f>IF(OR(AC6="-",AC6="NC",$D6=""),"-",$D6*AC6)</f>
        <v>-</v>
      </c>
      <c r="AE6" s="41" t="s">
        <v>275</v>
      </c>
      <c r="AF6" s="41" t="str">
        <f>IF(OR(AE6="-",AE6="NC",$D6=""),"-",$D6*AE6)</f>
        <v>-</v>
      </c>
      <c r="AG6" s="41" t="s">
        <v>275</v>
      </c>
      <c r="AH6" s="41" t="str">
        <f>IF(OR(AG6="-",AG6="NC",$D6=""),"-",$D6*AG6)</f>
        <v>-</v>
      </c>
      <c r="AI6" s="41" t="s">
        <v>275</v>
      </c>
      <c r="AJ6" s="41" t="str">
        <f>IF(OR(AI6="-",AI6="NC",$D6=""),"-",$D6*AI6)</f>
        <v>-</v>
      </c>
      <c r="AK6" s="41" t="s">
        <v>275</v>
      </c>
      <c r="AL6" s="41" t="str">
        <f>IF(OR(AK6="-",AK6="NC",$D6=""),"-",$D6*AK6)</f>
        <v>-</v>
      </c>
    </row>
    <row r="7" spans="1:38" ht="31.5" x14ac:dyDescent="0.25">
      <c r="A7" s="909" t="s">
        <v>45</v>
      </c>
      <c r="B7" s="63" t="s">
        <v>3205</v>
      </c>
      <c r="C7" s="61" t="s">
        <v>925</v>
      </c>
      <c r="D7" s="58"/>
      <c r="E7" s="61">
        <v>34.909999999999997</v>
      </c>
      <c r="F7" s="61" t="str">
        <f t="shared" ref="F7:H70" si="0">IF(OR(E7="-",E7="NC",$D7=""),"-",$D7*E7)</f>
        <v>-</v>
      </c>
      <c r="G7" s="61">
        <v>16.510000000000002</v>
      </c>
      <c r="H7" s="61" t="str">
        <f t="shared" si="0"/>
        <v>-</v>
      </c>
      <c r="I7" s="61">
        <v>17.23</v>
      </c>
      <c r="J7" s="61" t="str">
        <f t="shared" ref="J7" si="1">IF(OR(I7="-",I7="NC",$D7=""),"-",$D7*I7)</f>
        <v>-</v>
      </c>
      <c r="K7" s="61">
        <v>104.48</v>
      </c>
      <c r="L7" s="61" t="str">
        <f t="shared" ref="L7" si="2">IF(OR(K7="-",K7="NC",$D7=""),"-",$D7*K7)</f>
        <v>-</v>
      </c>
      <c r="M7" s="61">
        <v>35.57</v>
      </c>
      <c r="N7" s="61" t="str">
        <f t="shared" ref="N7" si="3">IF(OR(M7="-",M7="NC",$D7=""),"-",$D7*M7)</f>
        <v>-</v>
      </c>
      <c r="O7" s="61">
        <v>98.49</v>
      </c>
      <c r="P7" s="61" t="str">
        <f t="shared" ref="P7" si="4">IF(OR(O7="-",O7="NC",$D7=""),"-",$D7*O7)</f>
        <v>-</v>
      </c>
      <c r="Q7" s="61">
        <v>114.42</v>
      </c>
      <c r="R7" s="61" t="str">
        <f t="shared" ref="R7" si="5">IF(OR(Q7="-",Q7="NC",$D7=""),"-",$D7*Q7)</f>
        <v>-</v>
      </c>
      <c r="S7" s="61">
        <v>62.91</v>
      </c>
      <c r="T7" s="61" t="str">
        <f t="shared" ref="T7" si="6">IF(OR(S7="-",S7="NC",$D7=""),"-",$D7*S7)</f>
        <v>-</v>
      </c>
      <c r="U7" s="61">
        <v>26.97</v>
      </c>
      <c r="V7" s="61" t="str">
        <f t="shared" ref="V7" si="7">IF(OR(U7="-",U7="NC",$D7=""),"-",$D7*U7)</f>
        <v>-</v>
      </c>
      <c r="W7" s="61">
        <v>96.72</v>
      </c>
      <c r="X7" s="61" t="str">
        <f t="shared" ref="X7" si="8">IF(OR(W7="-",W7="NC",$D7=""),"-",$D7*W7)</f>
        <v>-</v>
      </c>
      <c r="Y7" s="61">
        <v>96.22</v>
      </c>
      <c r="Z7" s="61" t="str">
        <f t="shared" ref="Z7" si="9">IF(OR(Y7="-",Y7="NC",$D7=""),"-",$D7*Y7)</f>
        <v>-</v>
      </c>
      <c r="AA7" s="61">
        <v>563.19000000000005</v>
      </c>
      <c r="AB7" s="61" t="str">
        <f t="shared" ref="AB7" si="10">IF(OR(AA7="-",AA7="NC",$D7=""),"-",$D7*AA7)</f>
        <v>-</v>
      </c>
      <c r="AC7" s="61">
        <v>21.16</v>
      </c>
      <c r="AD7" s="61" t="str">
        <f t="shared" ref="AD7" si="11">IF(OR(AC7="-",AC7="NC",$D7=""),"-",$D7*AC7)</f>
        <v>-</v>
      </c>
      <c r="AE7" s="61">
        <v>2.94</v>
      </c>
      <c r="AF7" s="61" t="str">
        <f t="shared" ref="AF7" si="12">IF(OR(AE7="-",AE7="NC",$D7=""),"-",$D7*AE7)</f>
        <v>-</v>
      </c>
      <c r="AG7" s="61">
        <v>58.52</v>
      </c>
      <c r="AH7" s="61" t="str">
        <f t="shared" ref="AH7" si="13">IF(OR(AG7="-",AG7="NC",$D7=""),"-",$D7*AG7)</f>
        <v>-</v>
      </c>
      <c r="AI7" s="61">
        <v>0.44</v>
      </c>
      <c r="AJ7" s="61" t="str">
        <f t="shared" ref="AJ7" si="14">IF(OR(AI7="-",AI7="NC",$D7=""),"-",$D7*AI7)</f>
        <v>-</v>
      </c>
      <c r="AK7" s="61">
        <v>5.13</v>
      </c>
      <c r="AL7" s="61" t="str">
        <f t="shared" ref="AL7" si="15">IF(OR(AK7="-",AK7="NC",$D7=""),"-",$D7*AK7)</f>
        <v>-</v>
      </c>
    </row>
    <row r="8" spans="1:38" ht="31.5" x14ac:dyDescent="0.25">
      <c r="A8" s="18" t="s">
        <v>45</v>
      </c>
      <c r="B8" s="18" t="s">
        <v>3204</v>
      </c>
      <c r="C8" s="19" t="s">
        <v>925</v>
      </c>
      <c r="D8" s="58"/>
      <c r="E8" s="19">
        <v>32.549999999999997</v>
      </c>
      <c r="F8" s="19" t="str">
        <f t="shared" si="0"/>
        <v>-</v>
      </c>
      <c r="G8" s="19">
        <v>16.239999999999998</v>
      </c>
      <c r="H8" s="19" t="str">
        <f t="shared" si="0"/>
        <v>-</v>
      </c>
      <c r="I8" s="19">
        <v>14.04</v>
      </c>
      <c r="J8" s="19" t="str">
        <f t="shared" ref="J8" si="16">IF(OR(I8="-",I8="NC",$D8=""),"-",$D8*I8)</f>
        <v>-</v>
      </c>
      <c r="K8" s="19">
        <v>90.04</v>
      </c>
      <c r="L8" s="19" t="str">
        <f t="shared" ref="L8" si="17">IF(OR(K8="-",K8="NC",$D8=""),"-",$D8*K8)</f>
        <v>-</v>
      </c>
      <c r="M8" s="19">
        <v>33.92</v>
      </c>
      <c r="N8" s="19" t="str">
        <f t="shared" ref="N8" si="18">IF(OR(M8="-",M8="NC",$D8=""),"-",$D8*M8)</f>
        <v>-</v>
      </c>
      <c r="O8" s="19">
        <v>96.78</v>
      </c>
      <c r="P8" s="19" t="str">
        <f t="shared" ref="P8" si="19">IF(OR(O8="-",O8="NC",$D8=""),"-",$D8*O8)</f>
        <v>-</v>
      </c>
      <c r="Q8" s="19">
        <v>109.75</v>
      </c>
      <c r="R8" s="19" t="str">
        <f t="shared" ref="R8" si="20">IF(OR(Q8="-",Q8="NC",$D8=""),"-",$D8*Q8)</f>
        <v>-</v>
      </c>
      <c r="S8" s="19">
        <v>57.06</v>
      </c>
      <c r="T8" s="19" t="str">
        <f t="shared" ref="T8" si="21">IF(OR(S8="-",S8="NC",$D8=""),"-",$D8*S8)</f>
        <v>-</v>
      </c>
      <c r="U8" s="19">
        <v>25.01</v>
      </c>
      <c r="V8" s="19" t="str">
        <f t="shared" ref="V8" si="22">IF(OR(U8="-",U8="NC",$D8=""),"-",$D8*U8)</f>
        <v>-</v>
      </c>
      <c r="W8" s="19">
        <v>95.27</v>
      </c>
      <c r="X8" s="19" t="str">
        <f t="shared" ref="X8" si="23">IF(OR(W8="-",W8="NC",$D8=""),"-",$D8*W8)</f>
        <v>-</v>
      </c>
      <c r="Y8" s="19">
        <v>79.17</v>
      </c>
      <c r="Z8" s="19" t="str">
        <f t="shared" ref="Z8" si="24">IF(OR(Y8="-",Y8="NC",$D8=""),"-",$D8*Y8)</f>
        <v>-</v>
      </c>
      <c r="AA8" s="19">
        <v>561.83000000000004</v>
      </c>
      <c r="AB8" s="19" t="str">
        <f t="shared" ref="AB8" si="25">IF(OR(AA8="-",AA8="NC",$D8=""),"-",$D8*AA8)</f>
        <v>-</v>
      </c>
      <c r="AC8" s="19">
        <v>2.8</v>
      </c>
      <c r="AD8" s="19" t="str">
        <f t="shared" ref="AD8" si="26">IF(OR(AC8="-",AC8="NC",$D8=""),"-",$D8*AC8)</f>
        <v>-</v>
      </c>
      <c r="AE8" s="19">
        <v>2.71</v>
      </c>
      <c r="AF8" s="19" t="str">
        <f t="shared" ref="AF8" si="27">IF(OR(AE8="-",AE8="NC",$D8=""),"-",$D8*AE8)</f>
        <v>-</v>
      </c>
      <c r="AG8" s="19">
        <v>56.74</v>
      </c>
      <c r="AH8" s="19" t="str">
        <f t="shared" ref="AH8" si="28">IF(OR(AG8="-",AG8="NC",$D8=""),"-",$D8*AG8)</f>
        <v>-</v>
      </c>
      <c r="AI8" s="19">
        <v>0.36</v>
      </c>
      <c r="AJ8" s="19" t="str">
        <f t="shared" ref="AJ8" si="29">IF(OR(AI8="-",AI8="NC",$D8=""),"-",$D8*AI8)</f>
        <v>-</v>
      </c>
      <c r="AK8" s="19">
        <v>1.78</v>
      </c>
      <c r="AL8" s="19" t="str">
        <f t="shared" ref="AL8" si="30">IF(OR(AK8="-",AK8="NC",$D8=""),"-",$D8*AK8)</f>
        <v>-</v>
      </c>
    </row>
    <row r="9" spans="1:38" ht="21" x14ac:dyDescent="0.25">
      <c r="A9" s="18" t="s">
        <v>45</v>
      </c>
      <c r="B9" s="18" t="s">
        <v>3206</v>
      </c>
      <c r="C9" s="19" t="s">
        <v>925</v>
      </c>
      <c r="D9" s="58"/>
      <c r="E9" s="19">
        <v>32.25</v>
      </c>
      <c r="F9" s="19" t="str">
        <f t="shared" si="0"/>
        <v>-</v>
      </c>
      <c r="G9" s="19">
        <v>11.67</v>
      </c>
      <c r="H9" s="19" t="str">
        <f t="shared" si="0"/>
        <v>-</v>
      </c>
      <c r="I9" s="19">
        <v>16.7</v>
      </c>
      <c r="J9" s="19" t="str">
        <f t="shared" ref="J9" si="31">IF(OR(I9="-",I9="NC",$D9=""),"-",$D9*I9)</f>
        <v>-</v>
      </c>
      <c r="K9" s="19">
        <v>76.010000000000005</v>
      </c>
      <c r="L9" s="19" t="str">
        <f t="shared" ref="L9" si="32">IF(OR(K9="-",K9="NC",$D9=""),"-",$D9*K9)</f>
        <v>-</v>
      </c>
      <c r="M9" s="19">
        <v>33.9</v>
      </c>
      <c r="N9" s="19" t="str">
        <f t="shared" ref="N9" si="33">IF(OR(M9="-",M9="NC",$D9=""),"-",$D9*M9)</f>
        <v>-</v>
      </c>
      <c r="O9" s="19">
        <v>92.97</v>
      </c>
      <c r="P9" s="19" t="str">
        <f t="shared" ref="P9" si="34">IF(OR(O9="-",O9="NC",$D9=""),"-",$D9*O9)</f>
        <v>-</v>
      </c>
      <c r="Q9" s="19">
        <v>38.659999999999997</v>
      </c>
      <c r="R9" s="19" t="str">
        <f t="shared" ref="R9" si="35">IF(OR(Q9="-",Q9="NC",$D9=""),"-",$D9*Q9)</f>
        <v>-</v>
      </c>
      <c r="S9" s="19">
        <v>54.93</v>
      </c>
      <c r="T9" s="19" t="str">
        <f t="shared" ref="T9" si="36">IF(OR(S9="-",S9="NC",$D9=""),"-",$D9*S9)</f>
        <v>-</v>
      </c>
      <c r="U9" s="19">
        <v>26.36</v>
      </c>
      <c r="V9" s="19" t="str">
        <f t="shared" ref="V9" si="37">IF(OR(U9="-",U9="NC",$D9=""),"-",$D9*U9)</f>
        <v>-</v>
      </c>
      <c r="W9" s="19">
        <v>51.46</v>
      </c>
      <c r="X9" s="19" t="str">
        <f t="shared" ref="X9" si="38">IF(OR(W9="-",W9="NC",$D9=""),"-",$D9*W9)</f>
        <v>-</v>
      </c>
      <c r="Y9" s="19">
        <v>51.06</v>
      </c>
      <c r="Z9" s="19" t="str">
        <f t="shared" ref="Z9" si="39">IF(OR(Y9="-",Y9="NC",$D9=""),"-",$D9*Y9)</f>
        <v>-</v>
      </c>
      <c r="AA9" s="19">
        <v>466.36</v>
      </c>
      <c r="AB9" s="19" t="str">
        <f t="shared" ref="AB9" si="40">IF(OR(AA9="-",AA9="NC",$D9=""),"-",$D9*AA9)</f>
        <v>-</v>
      </c>
      <c r="AC9" s="19">
        <v>20.93</v>
      </c>
      <c r="AD9" s="19" t="str">
        <f t="shared" ref="AD9" si="41">IF(OR(AC9="-",AC9="NC",$D9=""),"-",$D9*AC9)</f>
        <v>-</v>
      </c>
      <c r="AE9" s="19">
        <v>2.35</v>
      </c>
      <c r="AF9" s="19" t="str">
        <f t="shared" ref="AF9" si="42">IF(OR(AE9="-",AE9="NC",$D9=""),"-",$D9*AE9)</f>
        <v>-</v>
      </c>
      <c r="AG9" s="19">
        <v>30.71</v>
      </c>
      <c r="AH9" s="19" t="str">
        <f t="shared" ref="AH9" si="43">IF(OR(AG9="-",AG9="NC",$D9=""),"-",$D9*AG9)</f>
        <v>-</v>
      </c>
      <c r="AI9" s="19">
        <v>0.15</v>
      </c>
      <c r="AJ9" s="19" t="str">
        <f t="shared" ref="AJ9" si="44">IF(OR(AI9="-",AI9="NC",$D9=""),"-",$D9*AI9)</f>
        <v>-</v>
      </c>
      <c r="AK9" s="19">
        <v>4.45</v>
      </c>
      <c r="AL9" s="19" t="str">
        <f t="shared" ref="AL9" si="45">IF(OR(AK9="-",AK9="NC",$D9=""),"-",$D9*AK9)</f>
        <v>-</v>
      </c>
    </row>
    <row r="10" spans="1:38" ht="21" x14ac:dyDescent="0.25">
      <c r="A10" s="18" t="s">
        <v>45</v>
      </c>
      <c r="B10" s="18" t="s">
        <v>3207</v>
      </c>
      <c r="C10" s="19" t="s">
        <v>925</v>
      </c>
      <c r="D10" s="58"/>
      <c r="E10" s="19">
        <v>29.89</v>
      </c>
      <c r="F10" s="19" t="str">
        <f t="shared" si="0"/>
        <v>-</v>
      </c>
      <c r="G10" s="19">
        <v>11.4</v>
      </c>
      <c r="H10" s="19" t="str">
        <f t="shared" si="0"/>
        <v>-</v>
      </c>
      <c r="I10" s="19">
        <v>13.51</v>
      </c>
      <c r="J10" s="19" t="str">
        <f t="shared" ref="J10" si="46">IF(OR(I10="-",I10="NC",$D10=""),"-",$D10*I10)</f>
        <v>-</v>
      </c>
      <c r="K10" s="19">
        <v>61.57</v>
      </c>
      <c r="L10" s="19" t="str">
        <f t="shared" ref="L10" si="47">IF(OR(K10="-",K10="NC",$D10=""),"-",$D10*K10)</f>
        <v>-</v>
      </c>
      <c r="M10" s="19">
        <v>32.24</v>
      </c>
      <c r="N10" s="19" t="str">
        <f t="shared" ref="N10" si="48">IF(OR(M10="-",M10="NC",$D10=""),"-",$D10*M10)</f>
        <v>-</v>
      </c>
      <c r="O10" s="19">
        <v>91.26</v>
      </c>
      <c r="P10" s="19" t="str">
        <f t="shared" ref="P10" si="49">IF(OR(O10="-",O10="NC",$D10=""),"-",$D10*O10)</f>
        <v>-</v>
      </c>
      <c r="Q10" s="19">
        <v>33.99</v>
      </c>
      <c r="R10" s="19" t="str">
        <f t="shared" ref="R10" si="50">IF(OR(Q10="-",Q10="NC",$D10=""),"-",$D10*Q10)</f>
        <v>-</v>
      </c>
      <c r="S10" s="19">
        <v>49.07</v>
      </c>
      <c r="T10" s="19" t="str">
        <f t="shared" ref="T10" si="51">IF(OR(S10="-",S10="NC",$D10=""),"-",$D10*S10)</f>
        <v>-</v>
      </c>
      <c r="U10" s="19">
        <v>24.4</v>
      </c>
      <c r="V10" s="19" t="str">
        <f t="shared" ref="V10" si="52">IF(OR(U10="-",U10="NC",$D10=""),"-",$D10*U10)</f>
        <v>-</v>
      </c>
      <c r="W10" s="19">
        <v>50.01</v>
      </c>
      <c r="X10" s="19" t="str">
        <f t="shared" ref="X10" si="53">IF(OR(W10="-",W10="NC",$D10=""),"-",$D10*W10)</f>
        <v>-</v>
      </c>
      <c r="Y10" s="19">
        <v>34.01</v>
      </c>
      <c r="Z10" s="19" t="str">
        <f t="shared" ref="Z10" si="54">IF(OR(Y10="-",Y10="NC",$D10=""),"-",$D10*Y10)</f>
        <v>-</v>
      </c>
      <c r="AA10" s="19">
        <v>464.99</v>
      </c>
      <c r="AB10" s="19" t="str">
        <f t="shared" ref="AB10" si="55">IF(OR(AA10="-",AA10="NC",$D10=""),"-",$D10*AA10)</f>
        <v>-</v>
      </c>
      <c r="AC10" s="19">
        <v>2.57</v>
      </c>
      <c r="AD10" s="19" t="str">
        <f t="shared" ref="AD10" si="56">IF(OR(AC10="-",AC10="NC",$D10=""),"-",$D10*AC10)</f>
        <v>-</v>
      </c>
      <c r="AE10" s="19">
        <v>2.12</v>
      </c>
      <c r="AF10" s="19" t="str">
        <f t="shared" ref="AF10" si="57">IF(OR(AE10="-",AE10="NC",$D10=""),"-",$D10*AE10)</f>
        <v>-</v>
      </c>
      <c r="AG10" s="19">
        <v>28.93</v>
      </c>
      <c r="AH10" s="19" t="str">
        <f t="shared" ref="AH10" si="58">IF(OR(AG10="-",AG10="NC",$D10=""),"-",$D10*AG10)</f>
        <v>-</v>
      </c>
      <c r="AI10" s="19">
        <v>7.0000000000000007E-2</v>
      </c>
      <c r="AJ10" s="19" t="str">
        <f t="shared" ref="AJ10" si="59">IF(OR(AI10="-",AI10="NC",$D10=""),"-",$D10*AI10)</f>
        <v>-</v>
      </c>
      <c r="AK10" s="19">
        <v>1.1000000000000001</v>
      </c>
      <c r="AL10" s="19" t="str">
        <f t="shared" ref="AL10" si="60">IF(OR(AK10="-",AK10="NC",$D10=""),"-",$D10*AK10)</f>
        <v>-</v>
      </c>
    </row>
    <row r="11" spans="1:38" x14ac:dyDescent="0.25">
      <c r="A11" s="18" t="s">
        <v>3175</v>
      </c>
      <c r="B11" s="18" t="s">
        <v>3209</v>
      </c>
      <c r="C11" s="19" t="s">
        <v>926</v>
      </c>
      <c r="D11" s="58"/>
      <c r="E11" s="19">
        <v>1.3</v>
      </c>
      <c r="F11" s="19" t="str">
        <f t="shared" si="0"/>
        <v>-</v>
      </c>
      <c r="G11" s="19">
        <v>2.37</v>
      </c>
      <c r="H11" s="19" t="str">
        <f t="shared" si="0"/>
        <v>-</v>
      </c>
      <c r="I11" s="19">
        <v>0.22</v>
      </c>
      <c r="J11" s="19" t="str">
        <f t="shared" ref="J11" si="61">IF(OR(I11="-",I11="NC",$D11=""),"-",$D11*I11)</f>
        <v>-</v>
      </c>
      <c r="K11" s="19">
        <v>13.88</v>
      </c>
      <c r="L11" s="19" t="str">
        <f t="shared" ref="L11" si="62">IF(OR(K11="-",K11="NC",$D11=""),"-",$D11*K11)</f>
        <v>-</v>
      </c>
      <c r="M11" s="19">
        <v>0.75</v>
      </c>
      <c r="N11" s="19" t="str">
        <f t="shared" ref="N11" si="63">IF(OR(M11="-",M11="NC",$D11=""),"-",$D11*M11)</f>
        <v>-</v>
      </c>
      <c r="O11" s="19">
        <v>2.63</v>
      </c>
      <c r="P11" s="19" t="str">
        <f t="shared" ref="P11" si="64">IF(OR(O11="-",O11="NC",$D11=""),"-",$D11*O11)</f>
        <v>-</v>
      </c>
      <c r="Q11" s="19">
        <v>36.840000000000003</v>
      </c>
      <c r="R11" s="19" t="str">
        <f t="shared" ref="R11" si="65">IF(OR(Q11="-",Q11="NC",$D11=""),"-",$D11*Q11)</f>
        <v>-</v>
      </c>
      <c r="S11" s="19">
        <v>3.75</v>
      </c>
      <c r="T11" s="19" t="str">
        <f t="shared" ref="T11" si="66">IF(OR(S11="-",S11="NC",$D11=""),"-",$D11*S11)</f>
        <v>-</v>
      </c>
      <c r="U11" s="19">
        <v>0.3</v>
      </c>
      <c r="V11" s="19" t="str">
        <f t="shared" ref="V11" si="67">IF(OR(U11="-",U11="NC",$D11=""),"-",$D11*U11)</f>
        <v>-</v>
      </c>
      <c r="W11" s="19">
        <v>21.62</v>
      </c>
      <c r="X11" s="19" t="str">
        <f t="shared" ref="X11" si="68">IF(OR(W11="-",W11="NC",$D11=""),"-",$D11*W11)</f>
        <v>-</v>
      </c>
      <c r="Y11" s="19">
        <v>21.82</v>
      </c>
      <c r="Z11" s="19" t="str">
        <f t="shared" ref="Z11" si="69">IF(OR(Y11="-",Y11="NC",$D11=""),"-",$D11*Y11)</f>
        <v>-</v>
      </c>
      <c r="AA11" s="19">
        <v>46.67</v>
      </c>
      <c r="AB11" s="19" t="str">
        <f t="shared" ref="AB11" si="70">IF(OR(AA11="-",AA11="NC",$D11=""),"-",$D11*AA11)</f>
        <v>-</v>
      </c>
      <c r="AC11" s="19">
        <v>0.11</v>
      </c>
      <c r="AD11" s="19" t="str">
        <f t="shared" ref="AD11" si="71">IF(OR(AC11="-",AC11="NC",$D11=""),"-",$D11*AC11)</f>
        <v>-</v>
      </c>
      <c r="AE11" s="19">
        <v>0.28999999999999998</v>
      </c>
      <c r="AF11" s="19" t="str">
        <f t="shared" ref="AF11" si="72">IF(OR(AE11="-",AE11="NC",$D11=""),"-",$D11*AE11)</f>
        <v>-</v>
      </c>
      <c r="AG11" s="19">
        <v>13.55</v>
      </c>
      <c r="AH11" s="19" t="str">
        <f t="shared" ref="AH11" si="73">IF(OR(AG11="-",AG11="NC",$D11=""),"-",$D11*AG11)</f>
        <v>-</v>
      </c>
      <c r="AI11" s="19">
        <v>0.14000000000000001</v>
      </c>
      <c r="AJ11" s="19" t="str">
        <f t="shared" ref="AJ11" si="74">IF(OR(AI11="-",AI11="NC",$D11=""),"-",$D11*AI11)</f>
        <v>-</v>
      </c>
      <c r="AK11" s="19">
        <v>0.33</v>
      </c>
      <c r="AL11" s="19" t="str">
        <f t="shared" ref="AL11" si="75">IF(OR(AK11="-",AK11="NC",$D11=""),"-",$D11*AK11)</f>
        <v>-</v>
      </c>
    </row>
    <row r="12" spans="1:38" x14ac:dyDescent="0.25">
      <c r="A12" s="904" t="s">
        <v>1715</v>
      </c>
      <c r="B12" s="50" t="s">
        <v>1716</v>
      </c>
      <c r="C12" s="41" t="s">
        <v>275</v>
      </c>
      <c r="D12" s="58"/>
      <c r="E12" s="41" t="s">
        <v>275</v>
      </c>
      <c r="F12" s="41" t="str">
        <f t="shared" si="0"/>
        <v>-</v>
      </c>
      <c r="G12" s="41" t="s">
        <v>275</v>
      </c>
      <c r="H12" s="41" t="str">
        <f t="shared" si="0"/>
        <v>-</v>
      </c>
      <c r="I12" s="41" t="s">
        <v>275</v>
      </c>
      <c r="J12" s="41" t="str">
        <f t="shared" ref="J12" si="76">IF(OR(I12="-",I12="NC",$D12=""),"-",$D12*I12)</f>
        <v>-</v>
      </c>
      <c r="K12" s="41" t="s">
        <v>275</v>
      </c>
      <c r="L12" s="41" t="str">
        <f t="shared" ref="L12" si="77">IF(OR(K12="-",K12="NC",$D12=""),"-",$D12*K12)</f>
        <v>-</v>
      </c>
      <c r="M12" s="41" t="s">
        <v>275</v>
      </c>
      <c r="N12" s="41" t="str">
        <f t="shared" ref="N12" si="78">IF(OR(M12="-",M12="NC",$D12=""),"-",$D12*M12)</f>
        <v>-</v>
      </c>
      <c r="O12" s="41" t="s">
        <v>275</v>
      </c>
      <c r="P12" s="41" t="str">
        <f t="shared" ref="P12" si="79">IF(OR(O12="-",O12="NC",$D12=""),"-",$D12*O12)</f>
        <v>-</v>
      </c>
      <c r="Q12" s="41" t="s">
        <v>275</v>
      </c>
      <c r="R12" s="41" t="str">
        <f t="shared" ref="R12" si="80">IF(OR(Q12="-",Q12="NC",$D12=""),"-",$D12*Q12)</f>
        <v>-</v>
      </c>
      <c r="S12" s="41" t="s">
        <v>275</v>
      </c>
      <c r="T12" s="41" t="str">
        <f t="shared" ref="T12" si="81">IF(OR(S12="-",S12="NC",$D12=""),"-",$D12*S12)</f>
        <v>-</v>
      </c>
      <c r="U12" s="41" t="s">
        <v>275</v>
      </c>
      <c r="V12" s="41" t="str">
        <f t="shared" ref="V12" si="82">IF(OR(U12="-",U12="NC",$D12=""),"-",$D12*U12)</f>
        <v>-</v>
      </c>
      <c r="W12" s="41" t="s">
        <v>275</v>
      </c>
      <c r="X12" s="41" t="str">
        <f t="shared" ref="X12" si="83">IF(OR(W12="-",W12="NC",$D12=""),"-",$D12*W12)</f>
        <v>-</v>
      </c>
      <c r="Y12" s="41" t="s">
        <v>275</v>
      </c>
      <c r="Z12" s="41" t="str">
        <f t="shared" ref="Z12" si="84">IF(OR(Y12="-",Y12="NC",$D12=""),"-",$D12*Y12)</f>
        <v>-</v>
      </c>
      <c r="AA12" s="41" t="s">
        <v>275</v>
      </c>
      <c r="AB12" s="41" t="str">
        <f t="shared" ref="AB12" si="85">IF(OR(AA12="-",AA12="NC",$D12=""),"-",$D12*AA12)</f>
        <v>-</v>
      </c>
      <c r="AC12" s="41" t="s">
        <v>275</v>
      </c>
      <c r="AD12" s="41" t="str">
        <f t="shared" ref="AD12" si="86">IF(OR(AC12="-",AC12="NC",$D12=""),"-",$D12*AC12)</f>
        <v>-</v>
      </c>
      <c r="AE12" s="41" t="s">
        <v>275</v>
      </c>
      <c r="AF12" s="41" t="str">
        <f t="shared" ref="AF12" si="87">IF(OR(AE12="-",AE12="NC",$D12=""),"-",$D12*AE12)</f>
        <v>-</v>
      </c>
      <c r="AG12" s="41" t="s">
        <v>275</v>
      </c>
      <c r="AH12" s="41" t="str">
        <f t="shared" ref="AH12" si="88">IF(OR(AG12="-",AG12="NC",$D12=""),"-",$D12*AG12)</f>
        <v>-</v>
      </c>
      <c r="AI12" s="41" t="s">
        <v>275</v>
      </c>
      <c r="AJ12" s="41" t="str">
        <f t="shared" ref="AJ12" si="89">IF(OR(AI12="-",AI12="NC",$D12=""),"-",$D12*AI12)</f>
        <v>-</v>
      </c>
      <c r="AK12" s="41" t="s">
        <v>275</v>
      </c>
      <c r="AL12" s="41" t="str">
        <f t="shared" ref="AL12" si="90">IF(OR(AK12="-",AK12="NC",$D12=""),"-",$D12*AK12)</f>
        <v>-</v>
      </c>
    </row>
    <row r="13" spans="1:38" ht="31.5" x14ac:dyDescent="0.25">
      <c r="A13" s="909" t="s">
        <v>56</v>
      </c>
      <c r="B13" s="63" t="s">
        <v>3210</v>
      </c>
      <c r="C13" s="61" t="s">
        <v>925</v>
      </c>
      <c r="D13" s="58"/>
      <c r="E13" s="61">
        <v>4.82</v>
      </c>
      <c r="F13" s="61" t="str">
        <f t="shared" si="0"/>
        <v>-</v>
      </c>
      <c r="G13" s="61">
        <v>2.4500000000000002</v>
      </c>
      <c r="H13" s="61" t="str">
        <f t="shared" si="0"/>
        <v>-</v>
      </c>
      <c r="I13" s="61">
        <v>3.93</v>
      </c>
      <c r="J13" s="61" t="str">
        <f t="shared" ref="J13" si="91">IF(OR(I13="-",I13="NC",$D13=""),"-",$D13*I13)</f>
        <v>-</v>
      </c>
      <c r="K13" s="61">
        <v>25.44</v>
      </c>
      <c r="L13" s="61" t="str">
        <f t="shared" ref="L13" si="92">IF(OR(K13="-",K13="NC",$D13=""),"-",$D13*K13)</f>
        <v>-</v>
      </c>
      <c r="M13" s="61">
        <v>8.74</v>
      </c>
      <c r="N13" s="61" t="str">
        <f t="shared" ref="N13" si="93">IF(OR(M13="-",M13="NC",$D13=""),"-",$D13*M13)</f>
        <v>-</v>
      </c>
      <c r="O13" s="61">
        <v>16.23</v>
      </c>
      <c r="P13" s="61" t="str">
        <f t="shared" ref="P13" si="94">IF(OR(O13="-",O13="NC",$D13=""),"-",$D13*O13)</f>
        <v>-</v>
      </c>
      <c r="Q13" s="61">
        <v>10.119999999999999</v>
      </c>
      <c r="R13" s="61" t="str">
        <f t="shared" ref="R13" si="95">IF(OR(Q13="-",Q13="NC",$D13=""),"-",$D13*Q13)</f>
        <v>-</v>
      </c>
      <c r="S13" s="61">
        <v>15.69</v>
      </c>
      <c r="T13" s="61" t="str">
        <f t="shared" ref="T13" si="96">IF(OR(S13="-",S13="NC",$D13=""),"-",$D13*S13)</f>
        <v>-</v>
      </c>
      <c r="U13" s="61">
        <v>2.88</v>
      </c>
      <c r="V13" s="61" t="str">
        <f t="shared" ref="V13" si="97">IF(OR(U13="-",U13="NC",$D13=""),"-",$D13*U13)</f>
        <v>-</v>
      </c>
      <c r="W13" s="61">
        <v>12.3</v>
      </c>
      <c r="X13" s="61" t="str">
        <f t="shared" ref="X13" si="98">IF(OR(W13="-",W13="NC",$D13=""),"-",$D13*W13)</f>
        <v>-</v>
      </c>
      <c r="Y13" s="61">
        <v>22.32</v>
      </c>
      <c r="Z13" s="61" t="str">
        <f t="shared" ref="Z13" si="99">IF(OR(Y13="-",Y13="NC",$D13=""),"-",$D13*Y13)</f>
        <v>-</v>
      </c>
      <c r="AA13" s="61">
        <v>6.59</v>
      </c>
      <c r="AB13" s="61" t="str">
        <f t="shared" ref="AB13" si="100">IF(OR(AA13="-",AA13="NC",$D13=""),"-",$D13*AA13)</f>
        <v>-</v>
      </c>
      <c r="AC13" s="61">
        <v>18.97</v>
      </c>
      <c r="AD13" s="61" t="str">
        <f t="shared" ref="AD13" si="101">IF(OR(AC13="-",AC13="NC",$D13=""),"-",$D13*AC13)</f>
        <v>-</v>
      </c>
      <c r="AE13" s="61">
        <v>0.97</v>
      </c>
      <c r="AF13" s="61" t="str">
        <f t="shared" ref="AF13" si="102">IF(OR(AE13="-",AE13="NC",$D13=""),"-",$D13*AE13)</f>
        <v>-</v>
      </c>
      <c r="AG13" s="61">
        <v>6.23</v>
      </c>
      <c r="AH13" s="61" t="str">
        <f t="shared" ref="AH13" si="103">IF(OR(AG13="-",AG13="NC",$D13=""),"-",$D13*AG13)</f>
        <v>-</v>
      </c>
      <c r="AI13" s="61">
        <v>0.09</v>
      </c>
      <c r="AJ13" s="61" t="str">
        <f t="shared" ref="AJ13" si="104">IF(OR(AI13="-",AI13="NC",$D13=""),"-",$D13*AI13)</f>
        <v>-</v>
      </c>
      <c r="AK13" s="61">
        <v>3.35</v>
      </c>
      <c r="AL13" s="61" t="str">
        <f t="shared" ref="AL13" si="105">IF(OR(AK13="-",AK13="NC",$D13=""),"-",$D13*AK13)</f>
        <v>-</v>
      </c>
    </row>
    <row r="14" spans="1:38" ht="31.5" x14ac:dyDescent="0.25">
      <c r="A14" s="18" t="s">
        <v>56</v>
      </c>
      <c r="B14" s="18" t="s">
        <v>3211</v>
      </c>
      <c r="C14" s="19" t="s">
        <v>925</v>
      </c>
      <c r="D14" s="58"/>
      <c r="E14" s="19">
        <v>2.46</v>
      </c>
      <c r="F14" s="19" t="str">
        <f t="shared" si="0"/>
        <v>-</v>
      </c>
      <c r="G14" s="19">
        <v>2.1800000000000002</v>
      </c>
      <c r="H14" s="19" t="str">
        <f t="shared" si="0"/>
        <v>-</v>
      </c>
      <c r="I14" s="19">
        <v>0.74</v>
      </c>
      <c r="J14" s="19" t="str">
        <f t="shared" ref="J14" si="106">IF(OR(I14="-",I14="NC",$D14=""),"-",$D14*I14)</f>
        <v>-</v>
      </c>
      <c r="K14" s="19">
        <v>10.99</v>
      </c>
      <c r="L14" s="19" t="str">
        <f t="shared" ref="L14" si="107">IF(OR(K14="-",K14="NC",$D14=""),"-",$D14*K14)</f>
        <v>-</v>
      </c>
      <c r="M14" s="19">
        <v>7.09</v>
      </c>
      <c r="N14" s="19" t="str">
        <f t="shared" ref="N14" si="108">IF(OR(M14="-",M14="NC",$D14=""),"-",$D14*M14)</f>
        <v>-</v>
      </c>
      <c r="O14" s="19">
        <v>14.51</v>
      </c>
      <c r="P14" s="19" t="str">
        <f t="shared" ref="P14" si="109">IF(OR(O14="-",O14="NC",$D14=""),"-",$D14*O14)</f>
        <v>-</v>
      </c>
      <c r="Q14" s="19">
        <v>5.45</v>
      </c>
      <c r="R14" s="19" t="str">
        <f t="shared" ref="R14" si="110">IF(OR(Q14="-",Q14="NC",$D14=""),"-",$D14*Q14)</f>
        <v>-</v>
      </c>
      <c r="S14" s="19">
        <v>9.83</v>
      </c>
      <c r="T14" s="19" t="str">
        <f t="shared" ref="T14" si="111">IF(OR(S14="-",S14="NC",$D14=""),"-",$D14*S14)</f>
        <v>-</v>
      </c>
      <c r="U14" s="19">
        <v>0.92</v>
      </c>
      <c r="V14" s="19" t="str">
        <f t="shared" ref="V14" si="112">IF(OR(U14="-",U14="NC",$D14=""),"-",$D14*U14)</f>
        <v>-</v>
      </c>
      <c r="W14" s="19">
        <v>10.85</v>
      </c>
      <c r="X14" s="19" t="str">
        <f t="shared" ref="X14" si="113">IF(OR(W14="-",W14="NC",$D14=""),"-",$D14*W14)</f>
        <v>-</v>
      </c>
      <c r="Y14" s="19">
        <v>5.27</v>
      </c>
      <c r="Z14" s="19" t="str">
        <f t="shared" ref="Z14" si="114">IF(OR(Y14="-",Y14="NC",$D14=""),"-",$D14*Y14)</f>
        <v>-</v>
      </c>
      <c r="AA14" s="19">
        <v>5.23</v>
      </c>
      <c r="AB14" s="19" t="str">
        <f t="shared" ref="AB14" si="115">IF(OR(AA14="-",AA14="NC",$D14=""),"-",$D14*AA14)</f>
        <v>-</v>
      </c>
      <c r="AC14" s="19">
        <v>0.62</v>
      </c>
      <c r="AD14" s="19" t="str">
        <f t="shared" ref="AD14" si="116">IF(OR(AC14="-",AC14="NC",$D14=""),"-",$D14*AC14)</f>
        <v>-</v>
      </c>
      <c r="AE14" s="19">
        <v>0.74</v>
      </c>
      <c r="AF14" s="19" t="str">
        <f t="shared" ref="AF14" si="117">IF(OR(AE14="-",AE14="NC",$D14=""),"-",$D14*AE14)</f>
        <v>-</v>
      </c>
      <c r="AG14" s="19">
        <v>4.4400000000000004</v>
      </c>
      <c r="AH14" s="19" t="str">
        <f t="shared" ref="AH14" si="118">IF(OR(AG14="-",AG14="NC",$D14=""),"-",$D14*AG14)</f>
        <v>-</v>
      </c>
      <c r="AI14" s="19">
        <v>0.01</v>
      </c>
      <c r="AJ14" s="19" t="str">
        <f t="shared" ref="AJ14" si="119">IF(OR(AI14="-",AI14="NC",$D14=""),"-",$D14*AI14)</f>
        <v>-</v>
      </c>
      <c r="AK14" s="19" t="s">
        <v>1351</v>
      </c>
      <c r="AL14" s="19" t="str">
        <f t="shared" ref="AL14" si="120">IF(OR(AK14="-",AK14="NC",$D14=""),"-",$D14*AK14)</f>
        <v>-</v>
      </c>
    </row>
    <row r="15" spans="1:38" ht="21" x14ac:dyDescent="0.25">
      <c r="A15" s="18" t="s">
        <v>56</v>
      </c>
      <c r="B15" s="18" t="s">
        <v>3212</v>
      </c>
      <c r="C15" s="19" t="s">
        <v>925</v>
      </c>
      <c r="D15" s="58"/>
      <c r="E15" s="19">
        <v>4.78</v>
      </c>
      <c r="F15" s="19" t="str">
        <f t="shared" si="0"/>
        <v>-</v>
      </c>
      <c r="G15" s="19">
        <v>2.42</v>
      </c>
      <c r="H15" s="19" t="str">
        <f t="shared" si="0"/>
        <v>-</v>
      </c>
      <c r="I15" s="19">
        <v>3.61</v>
      </c>
      <c r="J15" s="19" t="str">
        <f t="shared" ref="J15" si="121">IF(OR(I15="-",I15="NC",$D15=""),"-",$D15*I15)</f>
        <v>-</v>
      </c>
      <c r="K15" s="19">
        <v>25.18</v>
      </c>
      <c r="L15" s="19" t="str">
        <f t="shared" ref="L15" si="122">IF(OR(K15="-",K15="NC",$D15=""),"-",$D15*K15)</f>
        <v>-</v>
      </c>
      <c r="M15" s="19">
        <v>8.25</v>
      </c>
      <c r="N15" s="19" t="str">
        <f t="shared" ref="N15" si="123">IF(OR(M15="-",M15="NC",$D15=""),"-",$D15*M15)</f>
        <v>-</v>
      </c>
      <c r="O15" s="19">
        <v>15.77</v>
      </c>
      <c r="P15" s="19" t="str">
        <f t="shared" ref="P15" si="124">IF(OR(O15="-",O15="NC",$D15=""),"-",$D15*O15)</f>
        <v>-</v>
      </c>
      <c r="Q15" s="19">
        <v>8.4499999999999993</v>
      </c>
      <c r="R15" s="19" t="str">
        <f t="shared" ref="R15" si="125">IF(OR(Q15="-",Q15="NC",$D15=""),"-",$D15*Q15)</f>
        <v>-</v>
      </c>
      <c r="S15" s="19">
        <v>14.69</v>
      </c>
      <c r="T15" s="19" t="str">
        <f t="shared" ref="T15" si="126">IF(OR(S15="-",S15="NC",$D15=""),"-",$D15*S15)</f>
        <v>-</v>
      </c>
      <c r="U15" s="19">
        <v>2.88</v>
      </c>
      <c r="V15" s="19" t="str">
        <f t="shared" ref="V15" si="127">IF(OR(U15="-",U15="NC",$D15=""),"-",$D15*U15)</f>
        <v>-</v>
      </c>
      <c r="W15" s="19">
        <v>8.16</v>
      </c>
      <c r="X15" s="19" t="str">
        <f t="shared" ref="X15" si="128">IF(OR(W15="-",W15="NC",$D15=""),"-",$D15*W15)</f>
        <v>-</v>
      </c>
      <c r="Y15" s="19">
        <v>21.14</v>
      </c>
      <c r="Z15" s="19" t="str">
        <f t="shared" ref="Z15" si="129">IF(OR(Y15="-",Y15="NC",$D15=""),"-",$D15*Y15)</f>
        <v>-</v>
      </c>
      <c r="AA15" s="19">
        <v>5.93</v>
      </c>
      <c r="AB15" s="19" t="str">
        <f t="shared" ref="AB15" si="130">IF(OR(AA15="-",AA15="NC",$D15=""),"-",$D15*AA15)</f>
        <v>-</v>
      </c>
      <c r="AC15" s="19">
        <v>18.96</v>
      </c>
      <c r="AD15" s="19" t="str">
        <f t="shared" ref="AD15" si="131">IF(OR(AC15="-",AC15="NC",$D15=""),"-",$D15*AC15)</f>
        <v>-</v>
      </c>
      <c r="AE15" s="19">
        <v>0.97</v>
      </c>
      <c r="AF15" s="19" t="str">
        <f t="shared" ref="AF15" si="132">IF(OR(AE15="-",AE15="NC",$D15=""),"-",$D15*AE15)</f>
        <v>-</v>
      </c>
      <c r="AG15" s="19">
        <v>5.79</v>
      </c>
      <c r="AH15" s="19" t="str">
        <f t="shared" ref="AH15" si="133">IF(OR(AG15="-",AG15="NC",$D15=""),"-",$D15*AG15)</f>
        <v>-</v>
      </c>
      <c r="AI15" s="19">
        <v>0.09</v>
      </c>
      <c r="AJ15" s="19" t="str">
        <f t="shared" ref="AJ15" si="134">IF(OR(AI15="-",AI15="NC",$D15=""),"-",$D15*AI15)</f>
        <v>-</v>
      </c>
      <c r="AK15" s="19">
        <v>3.35</v>
      </c>
      <c r="AL15" s="19" t="str">
        <f t="shared" ref="AL15" si="135">IF(OR(AK15="-",AK15="NC",$D15=""),"-",$D15*AK15)</f>
        <v>-</v>
      </c>
    </row>
    <row r="16" spans="1:38" ht="21" x14ac:dyDescent="0.25">
      <c r="A16" s="18" t="s">
        <v>56</v>
      </c>
      <c r="B16" s="18" t="s">
        <v>3213</v>
      </c>
      <c r="C16" s="19" t="s">
        <v>925</v>
      </c>
      <c r="D16" s="58"/>
      <c r="E16" s="19">
        <v>2.42</v>
      </c>
      <c r="F16" s="19" t="str">
        <f t="shared" si="0"/>
        <v>-</v>
      </c>
      <c r="G16" s="19">
        <v>2.15</v>
      </c>
      <c r="H16" s="19" t="str">
        <f t="shared" si="0"/>
        <v>-</v>
      </c>
      <c r="I16" s="19">
        <v>0.43</v>
      </c>
      <c r="J16" s="19" t="str">
        <f t="shared" ref="J16" si="136">IF(OR(I16="-",I16="NC",$D16=""),"-",$D16*I16)</f>
        <v>-</v>
      </c>
      <c r="K16" s="19">
        <v>10.74</v>
      </c>
      <c r="L16" s="19" t="str">
        <f t="shared" ref="L16" si="137">IF(OR(K16="-",K16="NC",$D16=""),"-",$D16*K16)</f>
        <v>-</v>
      </c>
      <c r="M16" s="19">
        <v>6.59</v>
      </c>
      <c r="N16" s="19" t="str">
        <f t="shared" ref="N16" si="138">IF(OR(M16="-",M16="NC",$D16=""),"-",$D16*M16)</f>
        <v>-</v>
      </c>
      <c r="O16" s="19">
        <v>14.06</v>
      </c>
      <c r="P16" s="19" t="str">
        <f t="shared" ref="P16" si="139">IF(OR(O16="-",O16="NC",$D16=""),"-",$D16*O16)</f>
        <v>-</v>
      </c>
      <c r="Q16" s="19">
        <v>3.78</v>
      </c>
      <c r="R16" s="19" t="str">
        <f t="shared" ref="R16" si="140">IF(OR(Q16="-",Q16="NC",$D16=""),"-",$D16*Q16)</f>
        <v>-</v>
      </c>
      <c r="S16" s="19">
        <v>8.84</v>
      </c>
      <c r="T16" s="19" t="str">
        <f t="shared" ref="T16" si="141">IF(OR(S16="-",S16="NC",$D16=""),"-",$D16*S16)</f>
        <v>-</v>
      </c>
      <c r="U16" s="19">
        <v>0.92</v>
      </c>
      <c r="V16" s="19" t="str">
        <f t="shared" ref="V16" si="142">IF(OR(U16="-",U16="NC",$D16=""),"-",$D16*U16)</f>
        <v>-</v>
      </c>
      <c r="W16" s="19">
        <v>6.71</v>
      </c>
      <c r="X16" s="19" t="str">
        <f t="shared" ref="X16" si="143">IF(OR(W16="-",W16="NC",$D16=""),"-",$D16*W16)</f>
        <v>-</v>
      </c>
      <c r="Y16" s="19">
        <v>4.09</v>
      </c>
      <c r="Z16" s="19" t="str">
        <f t="shared" ref="Z16" si="144">IF(OR(Y16="-",Y16="NC",$D16=""),"-",$D16*Y16)</f>
        <v>-</v>
      </c>
      <c r="AA16" s="19">
        <v>4.57</v>
      </c>
      <c r="AB16" s="19" t="str">
        <f t="shared" ref="AB16" si="145">IF(OR(AA16="-",AA16="NC",$D16=""),"-",$D16*AA16)</f>
        <v>-</v>
      </c>
      <c r="AC16" s="19">
        <v>0.61</v>
      </c>
      <c r="AD16" s="19" t="str">
        <f t="shared" ref="AD16" si="146">IF(OR(AC16="-",AC16="NC",$D16=""),"-",$D16*AC16)</f>
        <v>-</v>
      </c>
      <c r="AE16" s="19">
        <v>0.73</v>
      </c>
      <c r="AF16" s="19" t="str">
        <f t="shared" ref="AF16" si="147">IF(OR(AE16="-",AE16="NC",$D16=""),"-",$D16*AE16)</f>
        <v>-</v>
      </c>
      <c r="AG16" s="19">
        <v>4.01</v>
      </c>
      <c r="AH16" s="19" t="str">
        <f t="shared" ref="AH16" si="148">IF(OR(AG16="-",AG16="NC",$D16=""),"-",$D16*AG16)</f>
        <v>-</v>
      </c>
      <c r="AI16" s="19">
        <v>0.01</v>
      </c>
      <c r="AJ16" s="19" t="str">
        <f t="shared" ref="AJ16" si="149">IF(OR(AI16="-",AI16="NC",$D16=""),"-",$D16*AI16)</f>
        <v>-</v>
      </c>
      <c r="AK16" s="19" t="s">
        <v>1351</v>
      </c>
      <c r="AL16" s="19" t="str">
        <f t="shared" ref="AL16" si="150">IF(OR(AK16="-",AK16="NC",$D16=""),"-",$D16*AK16)</f>
        <v>-</v>
      </c>
    </row>
    <row r="17" spans="1:38" x14ac:dyDescent="0.25">
      <c r="A17" s="18" t="s">
        <v>1707</v>
      </c>
      <c r="B17" s="18" t="s">
        <v>1708</v>
      </c>
      <c r="C17" s="19" t="s">
        <v>925</v>
      </c>
      <c r="D17" s="58"/>
      <c r="E17" s="19">
        <v>2.36</v>
      </c>
      <c r="F17" s="19" t="str">
        <f t="shared" si="0"/>
        <v>-</v>
      </c>
      <c r="G17" s="19">
        <v>0.27</v>
      </c>
      <c r="H17" s="19" t="str">
        <f t="shared" si="0"/>
        <v>-</v>
      </c>
      <c r="I17" s="19">
        <v>3.19</v>
      </c>
      <c r="J17" s="19" t="str">
        <f t="shared" ref="J17" si="151">IF(OR(I17="-",I17="NC",$D17=""),"-",$D17*I17)</f>
        <v>-</v>
      </c>
      <c r="K17" s="19">
        <v>14.44</v>
      </c>
      <c r="L17" s="19" t="str">
        <f t="shared" ref="L17" si="152">IF(OR(K17="-",K17="NC",$D17=""),"-",$D17*K17)</f>
        <v>-</v>
      </c>
      <c r="M17" s="19">
        <v>1.66</v>
      </c>
      <c r="N17" s="19" t="str">
        <f t="shared" ref="N17" si="153">IF(OR(M17="-",M17="NC",$D17=""),"-",$D17*M17)</f>
        <v>-</v>
      </c>
      <c r="O17" s="19">
        <v>1.71</v>
      </c>
      <c r="P17" s="19" t="str">
        <f t="shared" ref="P17" si="154">IF(OR(O17="-",O17="NC",$D17=""),"-",$D17*O17)</f>
        <v>-</v>
      </c>
      <c r="Q17" s="19">
        <v>4.67</v>
      </c>
      <c r="R17" s="19" t="str">
        <f t="shared" ref="R17" si="155">IF(OR(Q17="-",Q17="NC",$D17=""),"-",$D17*Q17)</f>
        <v>-</v>
      </c>
      <c r="S17" s="19">
        <v>5.86</v>
      </c>
      <c r="T17" s="19" t="str">
        <f t="shared" ref="T17" si="156">IF(OR(S17="-",S17="NC",$D17=""),"-",$D17*S17)</f>
        <v>-</v>
      </c>
      <c r="U17" s="19">
        <v>1.96</v>
      </c>
      <c r="V17" s="19" t="str">
        <f t="shared" ref="V17" si="157">IF(OR(U17="-",U17="NC",$D17=""),"-",$D17*U17)</f>
        <v>-</v>
      </c>
      <c r="W17" s="19">
        <v>1.45</v>
      </c>
      <c r="X17" s="19" t="str">
        <f t="shared" ref="X17" si="158">IF(OR(W17="-",W17="NC",$D17=""),"-",$D17*W17)</f>
        <v>-</v>
      </c>
      <c r="Y17" s="19">
        <v>17.05</v>
      </c>
      <c r="Z17" s="19" t="str">
        <f t="shared" ref="Z17" si="159">IF(OR(Y17="-",Y17="NC",$D17=""),"-",$D17*Y17)</f>
        <v>-</v>
      </c>
      <c r="AA17" s="19">
        <v>1.37</v>
      </c>
      <c r="AB17" s="19" t="str">
        <f t="shared" ref="AB17" si="160">IF(OR(AA17="-",AA17="NC",$D17=""),"-",$D17*AA17)</f>
        <v>-</v>
      </c>
      <c r="AC17" s="19">
        <v>18.350000000000001</v>
      </c>
      <c r="AD17" s="19" t="str">
        <f t="shared" ref="AD17" si="161">IF(OR(AC17="-",AC17="NC",$D17=""),"-",$D17*AC17)</f>
        <v>-</v>
      </c>
      <c r="AE17" s="19">
        <v>0.23</v>
      </c>
      <c r="AF17" s="19" t="str">
        <f t="shared" ref="AF17" si="162">IF(OR(AE17="-",AE17="NC",$D17=""),"-",$D17*AE17)</f>
        <v>-</v>
      </c>
      <c r="AG17" s="19">
        <v>1.78</v>
      </c>
      <c r="AH17" s="19" t="str">
        <f t="shared" ref="AH17" si="163">IF(OR(AG17="-",AG17="NC",$D17=""),"-",$D17*AG17)</f>
        <v>-</v>
      </c>
      <c r="AI17" s="19">
        <v>0.08</v>
      </c>
      <c r="AJ17" s="19" t="str">
        <f t="shared" ref="AJ17" si="164">IF(OR(AI17="-",AI17="NC",$D17=""),"-",$D17*AI17)</f>
        <v>-</v>
      </c>
      <c r="AK17" s="19">
        <v>3.35</v>
      </c>
      <c r="AL17" s="19" t="str">
        <f t="shared" ref="AL17" si="165">IF(OR(AK17="-",AK17="NC",$D17=""),"-",$D17*AK17)</f>
        <v>-</v>
      </c>
    </row>
    <row r="18" spans="1:38" ht="21" x14ac:dyDescent="0.25">
      <c r="A18" s="18" t="s">
        <v>275</v>
      </c>
      <c r="B18" s="18" t="s">
        <v>1508</v>
      </c>
      <c r="C18" s="19" t="s">
        <v>926</v>
      </c>
      <c r="D18" s="58"/>
      <c r="E18" s="19">
        <v>0.01</v>
      </c>
      <c r="F18" s="19" t="str">
        <f t="shared" si="0"/>
        <v>-</v>
      </c>
      <c r="G18" s="19">
        <v>0.01</v>
      </c>
      <c r="H18" s="19" t="str">
        <f t="shared" si="0"/>
        <v>-</v>
      </c>
      <c r="I18" s="19">
        <v>0.11</v>
      </c>
      <c r="J18" s="19" t="str">
        <f t="shared" ref="J18" si="166">IF(OR(I18="-",I18="NC",$D18=""),"-",$D18*I18)</f>
        <v>-</v>
      </c>
      <c r="K18" s="19">
        <v>0.09</v>
      </c>
      <c r="L18" s="19" t="str">
        <f t="shared" ref="L18" si="167">IF(OR(K18="-",K18="NC",$D18=""),"-",$D18*K18)</f>
        <v>-</v>
      </c>
      <c r="M18" s="19">
        <v>0.18</v>
      </c>
      <c r="N18" s="19" t="str">
        <f t="shared" ref="N18" si="168">IF(OR(M18="-",M18="NC",$D18=""),"-",$D18*M18)</f>
        <v>-</v>
      </c>
      <c r="O18" s="19">
        <v>0.17</v>
      </c>
      <c r="P18" s="19" t="str">
        <f t="shared" ref="P18" si="169">IF(OR(O18="-",O18="NC",$D18=""),"-",$D18*O18)</f>
        <v>-</v>
      </c>
      <c r="Q18" s="19">
        <v>0.6</v>
      </c>
      <c r="R18" s="19" t="str">
        <f t="shared" ref="R18" si="170">IF(OR(Q18="-",Q18="NC",$D18=""),"-",$D18*Q18)</f>
        <v>-</v>
      </c>
      <c r="S18" s="19">
        <v>0.36</v>
      </c>
      <c r="T18" s="19" t="str">
        <f t="shared" ref="T18" si="171">IF(OR(S18="-",S18="NC",$D18=""),"-",$D18*S18)</f>
        <v>-</v>
      </c>
      <c r="U18" s="19">
        <v>0.01</v>
      </c>
      <c r="V18" s="19" t="str">
        <f t="shared" ref="V18" si="172">IF(OR(U18="-",U18="NC",$D18=""),"-",$D18*U18)</f>
        <v>-</v>
      </c>
      <c r="W18" s="19">
        <v>1.49</v>
      </c>
      <c r="X18" s="19" t="str">
        <f t="shared" ref="X18" si="173">IF(OR(W18="-",W18="NC",$D18=""),"-",$D18*W18)</f>
        <v>-</v>
      </c>
      <c r="Y18" s="19">
        <v>0.43</v>
      </c>
      <c r="Z18" s="19" t="str">
        <f t="shared" ref="Z18" si="174">IF(OR(Y18="-",Y18="NC",$D18=""),"-",$D18*Y18)</f>
        <v>-</v>
      </c>
      <c r="AA18" s="19">
        <v>0.24</v>
      </c>
      <c r="AB18" s="19" t="str">
        <f t="shared" ref="AB18" si="175">IF(OR(AA18="-",AA18="NC",$D18=""),"-",$D18*AA18)</f>
        <v>-</v>
      </c>
      <c r="AC18" s="19">
        <v>0.01</v>
      </c>
      <c r="AD18" s="19" t="str">
        <f t="shared" ref="AD18" si="176">IF(OR(AC18="-",AC18="NC",$D18=""),"-",$D18*AC18)</f>
        <v>-</v>
      </c>
      <c r="AE18" s="19">
        <v>0.01</v>
      </c>
      <c r="AF18" s="19" t="str">
        <f t="shared" ref="AF18" si="177">IF(OR(AE18="-",AE18="NC",$D18=""),"-",$D18*AE18)</f>
        <v>-</v>
      </c>
      <c r="AG18" s="19">
        <v>0.16</v>
      </c>
      <c r="AH18" s="19" t="str">
        <f t="shared" ref="AH18" si="178">IF(OR(AG18="-",AG18="NC",$D18=""),"-",$D18*AG18)</f>
        <v>-</v>
      </c>
      <c r="AI18" s="19">
        <v>0.01</v>
      </c>
      <c r="AJ18" s="19" t="str">
        <f t="shared" ref="AJ18" si="179">IF(OR(AI18="-",AI18="NC",$D18=""),"-",$D18*AI18)</f>
        <v>-</v>
      </c>
      <c r="AK18" s="19" t="s">
        <v>1351</v>
      </c>
      <c r="AL18" s="19" t="str">
        <f t="shared" ref="AL18" si="180">IF(OR(AK18="-",AK18="NC",$D18=""),"-",$D18*AK18)</f>
        <v>-</v>
      </c>
    </row>
    <row r="19" spans="1:38" x14ac:dyDescent="0.25">
      <c r="A19" s="904" t="s">
        <v>1717</v>
      </c>
      <c r="B19" s="50" t="s">
        <v>1718</v>
      </c>
      <c r="C19" s="41" t="s">
        <v>275</v>
      </c>
      <c r="D19" s="58"/>
      <c r="E19" s="41" t="s">
        <v>275</v>
      </c>
      <c r="F19" s="41" t="str">
        <f t="shared" si="0"/>
        <v>-</v>
      </c>
      <c r="G19" s="41" t="s">
        <v>275</v>
      </c>
      <c r="H19" s="41" t="str">
        <f t="shared" si="0"/>
        <v>-</v>
      </c>
      <c r="I19" s="41" t="s">
        <v>275</v>
      </c>
      <c r="J19" s="41" t="str">
        <f t="shared" ref="J19" si="181">IF(OR(I19="-",I19="NC",$D19=""),"-",$D19*I19)</f>
        <v>-</v>
      </c>
      <c r="K19" s="41" t="s">
        <v>275</v>
      </c>
      <c r="L19" s="41" t="str">
        <f t="shared" ref="L19" si="182">IF(OR(K19="-",K19="NC",$D19=""),"-",$D19*K19)</f>
        <v>-</v>
      </c>
      <c r="M19" s="41" t="s">
        <v>275</v>
      </c>
      <c r="N19" s="41" t="str">
        <f t="shared" ref="N19" si="183">IF(OR(M19="-",M19="NC",$D19=""),"-",$D19*M19)</f>
        <v>-</v>
      </c>
      <c r="O19" s="41" t="s">
        <v>275</v>
      </c>
      <c r="P19" s="41" t="str">
        <f t="shared" ref="P19" si="184">IF(OR(O19="-",O19="NC",$D19=""),"-",$D19*O19)</f>
        <v>-</v>
      </c>
      <c r="Q19" s="41" t="s">
        <v>275</v>
      </c>
      <c r="R19" s="41" t="str">
        <f t="shared" ref="R19" si="185">IF(OR(Q19="-",Q19="NC",$D19=""),"-",$D19*Q19)</f>
        <v>-</v>
      </c>
      <c r="S19" s="41" t="s">
        <v>275</v>
      </c>
      <c r="T19" s="41" t="str">
        <f t="shared" ref="T19" si="186">IF(OR(S19="-",S19="NC",$D19=""),"-",$D19*S19)</f>
        <v>-</v>
      </c>
      <c r="U19" s="41" t="s">
        <v>275</v>
      </c>
      <c r="V19" s="41" t="str">
        <f t="shared" ref="V19" si="187">IF(OR(U19="-",U19="NC",$D19=""),"-",$D19*U19)</f>
        <v>-</v>
      </c>
      <c r="W19" s="41" t="s">
        <v>275</v>
      </c>
      <c r="X19" s="41" t="str">
        <f t="shared" ref="X19" si="188">IF(OR(W19="-",W19="NC",$D19=""),"-",$D19*W19)</f>
        <v>-</v>
      </c>
      <c r="Y19" s="41" t="s">
        <v>275</v>
      </c>
      <c r="Z19" s="41" t="str">
        <f t="shared" ref="Z19" si="189">IF(OR(Y19="-",Y19="NC",$D19=""),"-",$D19*Y19)</f>
        <v>-</v>
      </c>
      <c r="AA19" s="41" t="s">
        <v>275</v>
      </c>
      <c r="AB19" s="41" t="str">
        <f t="shared" ref="AB19" si="190">IF(OR(AA19="-",AA19="NC",$D19=""),"-",$D19*AA19)</f>
        <v>-</v>
      </c>
      <c r="AC19" s="41" t="s">
        <v>275</v>
      </c>
      <c r="AD19" s="41" t="str">
        <f t="shared" ref="AD19" si="191">IF(OR(AC19="-",AC19="NC",$D19=""),"-",$D19*AC19)</f>
        <v>-</v>
      </c>
      <c r="AE19" s="41" t="s">
        <v>275</v>
      </c>
      <c r="AF19" s="41" t="str">
        <f t="shared" ref="AF19" si="192">IF(OR(AE19="-",AE19="NC",$D19=""),"-",$D19*AE19)</f>
        <v>-</v>
      </c>
      <c r="AG19" s="41" t="s">
        <v>275</v>
      </c>
      <c r="AH19" s="41" t="str">
        <f t="shared" ref="AH19" si="193">IF(OR(AG19="-",AG19="NC",$D19=""),"-",$D19*AG19)</f>
        <v>-</v>
      </c>
      <c r="AI19" s="41" t="s">
        <v>275</v>
      </c>
      <c r="AJ19" s="41" t="str">
        <f t="shared" ref="AJ19" si="194">IF(OR(AI19="-",AI19="NC",$D19=""),"-",$D19*AI19)</f>
        <v>-</v>
      </c>
      <c r="AK19" s="41" t="s">
        <v>275</v>
      </c>
      <c r="AL19" s="41" t="str">
        <f t="shared" ref="AL19" si="195">IF(OR(AK19="-",AK19="NC",$D19=""),"-",$D19*AK19)</f>
        <v>-</v>
      </c>
    </row>
    <row r="20" spans="1:38" ht="21" x14ac:dyDescent="0.25">
      <c r="A20" s="909" t="s">
        <v>71</v>
      </c>
      <c r="B20" s="63" t="s">
        <v>3214</v>
      </c>
      <c r="C20" s="61" t="s">
        <v>925</v>
      </c>
      <c r="D20" s="58"/>
      <c r="E20" s="61">
        <v>6.18</v>
      </c>
      <c r="F20" s="61" t="str">
        <f t="shared" si="0"/>
        <v>-</v>
      </c>
      <c r="G20" s="61">
        <v>3.66</v>
      </c>
      <c r="H20" s="61" t="str">
        <f t="shared" si="0"/>
        <v>-</v>
      </c>
      <c r="I20" s="61">
        <v>0.25</v>
      </c>
      <c r="J20" s="61" t="str">
        <f t="shared" ref="J20" si="196">IF(OR(I20="-",I20="NC",$D20=""),"-",$D20*I20)</f>
        <v>-</v>
      </c>
      <c r="K20" s="61">
        <v>6.82</v>
      </c>
      <c r="L20" s="61" t="str">
        <f t="shared" ref="L20" si="197">IF(OR(K20="-",K20="NC",$D20=""),"-",$D20*K20)</f>
        <v>-</v>
      </c>
      <c r="M20" s="61">
        <v>3.49</v>
      </c>
      <c r="N20" s="61" t="str">
        <f t="shared" ref="N20" si="198">IF(OR(M20="-",M20="NC",$D20=""),"-",$D20*M20)</f>
        <v>-</v>
      </c>
      <c r="O20" s="61">
        <v>19.38</v>
      </c>
      <c r="P20" s="61" t="str">
        <f t="shared" ref="P20" si="199">IF(OR(O20="-",O20="NC",$D20=""),"-",$D20*O20)</f>
        <v>-</v>
      </c>
      <c r="Q20" s="61">
        <v>12.42</v>
      </c>
      <c r="R20" s="61" t="str">
        <f t="shared" ref="R20" si="200">IF(OR(Q20="-",Q20="NC",$D20=""),"-",$D20*Q20)</f>
        <v>-</v>
      </c>
      <c r="S20" s="61">
        <v>14.99</v>
      </c>
      <c r="T20" s="61" t="str">
        <f t="shared" ref="T20" si="201">IF(OR(S20="-",S20="NC",$D20=""),"-",$D20*S20)</f>
        <v>-</v>
      </c>
      <c r="U20" s="61">
        <v>16.079999999999998</v>
      </c>
      <c r="V20" s="61" t="str">
        <f t="shared" ref="V20" si="202">IF(OR(U20="-",U20="NC",$D20=""),"-",$D20*U20)</f>
        <v>-</v>
      </c>
      <c r="W20" s="61">
        <v>10.78</v>
      </c>
      <c r="X20" s="61" t="str">
        <f t="shared" ref="X20" si="203">IF(OR(W20="-",W20="NC",$D20=""),"-",$D20*W20)</f>
        <v>-</v>
      </c>
      <c r="Y20" s="61">
        <v>9.94</v>
      </c>
      <c r="Z20" s="61" t="str">
        <f t="shared" ref="Z20" si="204">IF(OR(Y20="-",Y20="NC",$D20=""),"-",$D20*Y20)</f>
        <v>-</v>
      </c>
      <c r="AA20" s="61" t="s">
        <v>1351</v>
      </c>
      <c r="AB20" s="61" t="str">
        <f t="shared" ref="AB20" si="205">IF(OR(AA20="-",AA20="NC",$D20=""),"-",$D20*AA20)</f>
        <v>-</v>
      </c>
      <c r="AC20" s="61">
        <v>0.16</v>
      </c>
      <c r="AD20" s="61" t="str">
        <f t="shared" ref="AD20" si="206">IF(OR(AC20="-",AC20="NC",$D20=""),"-",$D20*AC20)</f>
        <v>-</v>
      </c>
      <c r="AE20" s="61">
        <v>0.27</v>
      </c>
      <c r="AF20" s="61" t="str">
        <f t="shared" ref="AF20" si="207">IF(OR(AE20="-",AE20="NC",$D20=""),"-",$D20*AE20)</f>
        <v>-</v>
      </c>
      <c r="AG20" s="61">
        <v>9.06</v>
      </c>
      <c r="AH20" s="61" t="str">
        <f t="shared" ref="AH20" si="208">IF(OR(AG20="-",AG20="NC",$D20=""),"-",$D20*AG20)</f>
        <v>-</v>
      </c>
      <c r="AI20" s="61">
        <v>0.01</v>
      </c>
      <c r="AJ20" s="61" t="str">
        <f t="shared" ref="AJ20" si="209">IF(OR(AI20="-",AI20="NC",$D20=""),"-",$D20*AI20)</f>
        <v>-</v>
      </c>
      <c r="AK20" s="61">
        <v>0.02</v>
      </c>
      <c r="AL20" s="61" t="str">
        <f t="shared" ref="AL20" si="210">IF(OR(AK20="-",AK20="NC",$D20=""),"-",$D20*AK20)</f>
        <v>-</v>
      </c>
    </row>
    <row r="21" spans="1:38" x14ac:dyDescent="0.25">
      <c r="A21" s="18" t="s">
        <v>71</v>
      </c>
      <c r="B21" s="18" t="s">
        <v>3216</v>
      </c>
      <c r="C21" s="19" t="s">
        <v>925</v>
      </c>
      <c r="D21" s="58"/>
      <c r="E21" s="19">
        <v>6.18</v>
      </c>
      <c r="F21" s="19" t="str">
        <f t="shared" si="0"/>
        <v>-</v>
      </c>
      <c r="G21" s="19">
        <v>3.66</v>
      </c>
      <c r="H21" s="19" t="str">
        <f t="shared" si="0"/>
        <v>-</v>
      </c>
      <c r="I21" s="19">
        <v>0.25</v>
      </c>
      <c r="J21" s="19" t="str">
        <f t="shared" ref="J21" si="211">IF(OR(I21="-",I21="NC",$D21=""),"-",$D21*I21)</f>
        <v>-</v>
      </c>
      <c r="K21" s="19">
        <v>6.82</v>
      </c>
      <c r="L21" s="19" t="str">
        <f t="shared" ref="L21" si="212">IF(OR(K21="-",K21="NC",$D21=""),"-",$D21*K21)</f>
        <v>-</v>
      </c>
      <c r="M21" s="19">
        <v>3.49</v>
      </c>
      <c r="N21" s="19" t="str">
        <f t="shared" ref="N21" si="213">IF(OR(M21="-",M21="NC",$D21=""),"-",$D21*M21)</f>
        <v>-</v>
      </c>
      <c r="O21" s="19">
        <v>19.38</v>
      </c>
      <c r="P21" s="19" t="str">
        <f t="shared" ref="P21" si="214">IF(OR(O21="-",O21="NC",$D21=""),"-",$D21*O21)</f>
        <v>-</v>
      </c>
      <c r="Q21" s="19">
        <v>12.34</v>
      </c>
      <c r="R21" s="19" t="str">
        <f t="shared" ref="R21" si="215">IF(OR(Q21="-",Q21="NC",$D21=""),"-",$D21*Q21)</f>
        <v>-</v>
      </c>
      <c r="S21" s="19">
        <v>14.99</v>
      </c>
      <c r="T21" s="19" t="str">
        <f t="shared" ref="T21" si="216">IF(OR(S21="-",S21="NC",$D21=""),"-",$D21*S21)</f>
        <v>-</v>
      </c>
      <c r="U21" s="19">
        <v>16.079999999999998</v>
      </c>
      <c r="V21" s="19" t="str">
        <f t="shared" ref="V21" si="217">IF(OR(U21="-",U21="NC",$D21=""),"-",$D21*U21)</f>
        <v>-</v>
      </c>
      <c r="W21" s="19">
        <v>10.76</v>
      </c>
      <c r="X21" s="19" t="str">
        <f t="shared" ref="X21" si="218">IF(OR(W21="-",W21="NC",$D21=""),"-",$D21*W21)</f>
        <v>-</v>
      </c>
      <c r="Y21" s="19">
        <v>9.94</v>
      </c>
      <c r="Z21" s="19" t="str">
        <f t="shared" ref="Z21" si="219">IF(OR(Y21="-",Y21="NC",$D21=""),"-",$D21*Y21)</f>
        <v>-</v>
      </c>
      <c r="AA21" s="19" t="s">
        <v>1351</v>
      </c>
      <c r="AB21" s="19" t="str">
        <f t="shared" ref="AB21" si="220">IF(OR(AA21="-",AA21="NC",$D21=""),"-",$D21*AA21)</f>
        <v>-</v>
      </c>
      <c r="AC21" s="19">
        <v>0.16</v>
      </c>
      <c r="AD21" s="19" t="str">
        <f t="shared" ref="AD21" si="221">IF(OR(AC21="-",AC21="NC",$D21=""),"-",$D21*AC21)</f>
        <v>-</v>
      </c>
      <c r="AE21" s="19">
        <v>0.27</v>
      </c>
      <c r="AF21" s="19" t="str">
        <f t="shared" ref="AF21" si="222">IF(OR(AE21="-",AE21="NC",$D21=""),"-",$D21*AE21)</f>
        <v>-</v>
      </c>
      <c r="AG21" s="19">
        <v>9.06</v>
      </c>
      <c r="AH21" s="19" t="str">
        <f t="shared" ref="AH21" si="223">IF(OR(AG21="-",AG21="NC",$D21=""),"-",$D21*AG21)</f>
        <v>-</v>
      </c>
      <c r="AI21" s="19">
        <v>0.01</v>
      </c>
      <c r="AJ21" s="19" t="str">
        <f t="shared" ref="AJ21" si="224">IF(OR(AI21="-",AI21="NC",$D21=""),"-",$D21*AI21)</f>
        <v>-</v>
      </c>
      <c r="AK21" s="19">
        <v>0.02</v>
      </c>
      <c r="AL21" s="19" t="str">
        <f t="shared" ref="AL21" si="225">IF(OR(AK21="-",AK21="NC",$D21=""),"-",$D21*AK21)</f>
        <v>-</v>
      </c>
    </row>
    <row r="22" spans="1:38" x14ac:dyDescent="0.25">
      <c r="A22" s="18" t="s">
        <v>275</v>
      </c>
      <c r="B22" s="18" t="s">
        <v>3217</v>
      </c>
      <c r="C22" s="19" t="s">
        <v>926</v>
      </c>
      <c r="D22" s="58"/>
      <c r="E22" s="19" t="s">
        <v>1351</v>
      </c>
      <c r="F22" s="19" t="str">
        <f t="shared" si="0"/>
        <v>-</v>
      </c>
      <c r="G22" s="19" t="s">
        <v>1351</v>
      </c>
      <c r="H22" s="19" t="str">
        <f t="shared" si="0"/>
        <v>-</v>
      </c>
      <c r="I22" s="19" t="s">
        <v>1351</v>
      </c>
      <c r="J22" s="19" t="str">
        <f t="shared" ref="J22" si="226">IF(OR(I22="-",I22="NC",$D22=""),"-",$D22*I22)</f>
        <v>-</v>
      </c>
      <c r="K22" s="19" t="s">
        <v>1351</v>
      </c>
      <c r="L22" s="19" t="str">
        <f t="shared" ref="L22" si="227">IF(OR(K22="-",K22="NC",$D22=""),"-",$D22*K22)</f>
        <v>-</v>
      </c>
      <c r="M22" s="19" t="s">
        <v>1351</v>
      </c>
      <c r="N22" s="19" t="str">
        <f t="shared" ref="N22" si="228">IF(OR(M22="-",M22="NC",$D22=""),"-",$D22*M22)</f>
        <v>-</v>
      </c>
      <c r="O22" s="19" t="s">
        <v>1351</v>
      </c>
      <c r="P22" s="19" t="str">
        <f t="shared" ref="P22" si="229">IF(OR(O22="-",O22="NC",$D22=""),"-",$D22*O22)</f>
        <v>-</v>
      </c>
      <c r="Q22" s="19">
        <v>0.04</v>
      </c>
      <c r="R22" s="19" t="str">
        <f t="shared" ref="R22" si="230">IF(OR(Q22="-",Q22="NC",$D22=""),"-",$D22*Q22)</f>
        <v>-</v>
      </c>
      <c r="S22" s="19" t="s">
        <v>1351</v>
      </c>
      <c r="T22" s="19" t="str">
        <f t="shared" ref="T22" si="231">IF(OR(S22="-",S22="NC",$D22=""),"-",$D22*S22)</f>
        <v>-</v>
      </c>
      <c r="U22" s="19">
        <v>0.01</v>
      </c>
      <c r="V22" s="19" t="str">
        <f t="shared" ref="V22" si="232">IF(OR(U22="-",U22="NC",$D22=""),"-",$D22*U22)</f>
        <v>-</v>
      </c>
      <c r="W22" s="19">
        <v>0.01</v>
      </c>
      <c r="X22" s="19" t="str">
        <f t="shared" ref="X22" si="233">IF(OR(W22="-",W22="NC",$D22=""),"-",$D22*W22)</f>
        <v>-</v>
      </c>
      <c r="Y22" s="19" t="s">
        <v>1351</v>
      </c>
      <c r="Z22" s="19" t="str">
        <f t="shared" ref="Z22" si="234">IF(OR(Y22="-",Y22="NC",$D22=""),"-",$D22*Y22)</f>
        <v>-</v>
      </c>
      <c r="AA22" s="19" t="s">
        <v>1351</v>
      </c>
      <c r="AB22" s="19" t="str">
        <f t="shared" ref="AB22" si="235">IF(OR(AA22="-",AA22="NC",$D22=""),"-",$D22*AA22)</f>
        <v>-</v>
      </c>
      <c r="AC22" s="19">
        <v>0.01</v>
      </c>
      <c r="AD22" s="19" t="str">
        <f t="shared" ref="AD22" si="236">IF(OR(AC22="-",AC22="NC",$D22=""),"-",$D22*AC22)</f>
        <v>-</v>
      </c>
      <c r="AE22" s="19" t="s">
        <v>1351</v>
      </c>
      <c r="AF22" s="19" t="str">
        <f t="shared" ref="AF22" si="237">IF(OR(AE22="-",AE22="NC",$D22=""),"-",$D22*AE22)</f>
        <v>-</v>
      </c>
      <c r="AG22" s="19" t="s">
        <v>1351</v>
      </c>
      <c r="AH22" s="19" t="str">
        <f t="shared" ref="AH22" si="238">IF(OR(AG22="-",AG22="NC",$D22=""),"-",$D22*AG22)</f>
        <v>-</v>
      </c>
      <c r="AI22" s="19" t="s">
        <v>1351</v>
      </c>
      <c r="AJ22" s="19" t="str">
        <f t="shared" ref="AJ22" si="239">IF(OR(AI22="-",AI22="NC",$D22=""),"-",$D22*AI22)</f>
        <v>-</v>
      </c>
      <c r="AK22" s="19" t="s">
        <v>1351</v>
      </c>
      <c r="AL22" s="19" t="str">
        <f t="shared" ref="AL22" si="240">IF(OR(AK22="-",AK22="NC",$D22=""),"-",$D22*AK22)</f>
        <v>-</v>
      </c>
    </row>
    <row r="23" spans="1:38" x14ac:dyDescent="0.25">
      <c r="A23" s="904" t="s">
        <v>1719</v>
      </c>
      <c r="B23" s="50" t="s">
        <v>1720</v>
      </c>
      <c r="C23" s="41" t="s">
        <v>275</v>
      </c>
      <c r="D23" s="58"/>
      <c r="E23" s="41" t="s">
        <v>275</v>
      </c>
      <c r="F23" s="41" t="str">
        <f t="shared" si="0"/>
        <v>-</v>
      </c>
      <c r="G23" s="41" t="s">
        <v>275</v>
      </c>
      <c r="H23" s="41" t="str">
        <f t="shared" si="0"/>
        <v>-</v>
      </c>
      <c r="I23" s="41" t="s">
        <v>275</v>
      </c>
      <c r="J23" s="41" t="str">
        <f t="shared" ref="J23" si="241">IF(OR(I23="-",I23="NC",$D23=""),"-",$D23*I23)</f>
        <v>-</v>
      </c>
      <c r="K23" s="41" t="s">
        <v>275</v>
      </c>
      <c r="L23" s="41" t="str">
        <f t="shared" ref="L23" si="242">IF(OR(K23="-",K23="NC",$D23=""),"-",$D23*K23)</f>
        <v>-</v>
      </c>
      <c r="M23" s="41" t="s">
        <v>275</v>
      </c>
      <c r="N23" s="41" t="str">
        <f t="shared" ref="N23" si="243">IF(OR(M23="-",M23="NC",$D23=""),"-",$D23*M23)</f>
        <v>-</v>
      </c>
      <c r="O23" s="41" t="s">
        <v>275</v>
      </c>
      <c r="P23" s="41" t="str">
        <f t="shared" ref="P23" si="244">IF(OR(O23="-",O23="NC",$D23=""),"-",$D23*O23)</f>
        <v>-</v>
      </c>
      <c r="Q23" s="41" t="s">
        <v>275</v>
      </c>
      <c r="R23" s="41" t="str">
        <f t="shared" ref="R23" si="245">IF(OR(Q23="-",Q23="NC",$D23=""),"-",$D23*Q23)</f>
        <v>-</v>
      </c>
      <c r="S23" s="41" t="s">
        <v>275</v>
      </c>
      <c r="T23" s="41" t="str">
        <f t="shared" ref="T23" si="246">IF(OR(S23="-",S23="NC",$D23=""),"-",$D23*S23)</f>
        <v>-</v>
      </c>
      <c r="U23" s="41" t="s">
        <v>275</v>
      </c>
      <c r="V23" s="41" t="str">
        <f t="shared" ref="V23" si="247">IF(OR(U23="-",U23="NC",$D23=""),"-",$D23*U23)</f>
        <v>-</v>
      </c>
      <c r="W23" s="41" t="s">
        <v>275</v>
      </c>
      <c r="X23" s="41" t="str">
        <f t="shared" ref="X23" si="248">IF(OR(W23="-",W23="NC",$D23=""),"-",$D23*W23)</f>
        <v>-</v>
      </c>
      <c r="Y23" s="41" t="s">
        <v>275</v>
      </c>
      <c r="Z23" s="41" t="str">
        <f t="shared" ref="Z23" si="249">IF(OR(Y23="-",Y23="NC",$D23=""),"-",$D23*Y23)</f>
        <v>-</v>
      </c>
      <c r="AA23" s="41" t="s">
        <v>275</v>
      </c>
      <c r="AB23" s="41" t="str">
        <f t="shared" ref="AB23" si="250">IF(OR(AA23="-",AA23="NC",$D23=""),"-",$D23*AA23)</f>
        <v>-</v>
      </c>
      <c r="AC23" s="41" t="s">
        <v>275</v>
      </c>
      <c r="AD23" s="41" t="str">
        <f t="shared" ref="AD23" si="251">IF(OR(AC23="-",AC23="NC",$D23=""),"-",$D23*AC23)</f>
        <v>-</v>
      </c>
      <c r="AE23" s="41" t="s">
        <v>275</v>
      </c>
      <c r="AF23" s="41" t="str">
        <f t="shared" ref="AF23" si="252">IF(OR(AE23="-",AE23="NC",$D23=""),"-",$D23*AE23)</f>
        <v>-</v>
      </c>
      <c r="AG23" s="41" t="s">
        <v>275</v>
      </c>
      <c r="AH23" s="41" t="str">
        <f t="shared" ref="AH23" si="253">IF(OR(AG23="-",AG23="NC",$D23=""),"-",$D23*AG23)</f>
        <v>-</v>
      </c>
      <c r="AI23" s="41" t="s">
        <v>275</v>
      </c>
      <c r="AJ23" s="41" t="str">
        <f t="shared" ref="AJ23" si="254">IF(OR(AI23="-",AI23="NC",$D23=""),"-",$D23*AI23)</f>
        <v>-</v>
      </c>
      <c r="AK23" s="41" t="s">
        <v>275</v>
      </c>
      <c r="AL23" s="41" t="str">
        <f t="shared" ref="AL23" si="255">IF(OR(AK23="-",AK23="NC",$D23=""),"-",$D23*AK23)</f>
        <v>-</v>
      </c>
    </row>
    <row r="24" spans="1:38" ht="21" x14ac:dyDescent="0.25">
      <c r="A24" s="909" t="s">
        <v>58</v>
      </c>
      <c r="B24" s="63" t="s">
        <v>3218</v>
      </c>
      <c r="C24" s="61" t="s">
        <v>925</v>
      </c>
      <c r="D24" s="58"/>
      <c r="E24" s="61">
        <v>23.26</v>
      </c>
      <c r="F24" s="61" t="str">
        <f t="shared" si="0"/>
        <v>-</v>
      </c>
      <c r="G24" s="61">
        <v>9.7100000000000009</v>
      </c>
      <c r="H24" s="61" t="str">
        <f t="shared" si="0"/>
        <v>-</v>
      </c>
      <c r="I24" s="61">
        <v>12.09</v>
      </c>
      <c r="J24" s="61" t="str">
        <f t="shared" ref="J24" si="256">IF(OR(I24="-",I24="NC",$D24=""),"-",$D24*I24)</f>
        <v>-</v>
      </c>
      <c r="K24" s="61">
        <v>62.02</v>
      </c>
      <c r="L24" s="61" t="str">
        <f t="shared" ref="L24" si="257">IF(OR(K24="-",K24="NC",$D24=""),"-",$D24*K24)</f>
        <v>-</v>
      </c>
      <c r="M24" s="61">
        <v>22.09</v>
      </c>
      <c r="N24" s="61" t="str">
        <f t="shared" ref="N24" si="258">IF(OR(M24="-",M24="NC",$D24=""),"-",$D24*M24)</f>
        <v>-</v>
      </c>
      <c r="O24" s="61">
        <v>59.91</v>
      </c>
      <c r="P24" s="61" t="str">
        <f t="shared" ref="P24" si="259">IF(OR(O24="-",O24="NC",$D24=""),"-",$D24*O24)</f>
        <v>-</v>
      </c>
      <c r="Q24" s="61">
        <v>83.66</v>
      </c>
      <c r="R24" s="61" t="str">
        <f t="shared" ref="R24" si="260">IF(OR(Q24="-",Q24="NC",$D24=""),"-",$D24*Q24)</f>
        <v>-</v>
      </c>
      <c r="S24" s="61">
        <v>27.64</v>
      </c>
      <c r="T24" s="61" t="str">
        <f t="shared" ref="T24" si="261">IF(OR(S24="-",S24="NC",$D24=""),"-",$D24*S24)</f>
        <v>-</v>
      </c>
      <c r="U24" s="61">
        <v>7.37</v>
      </c>
      <c r="V24" s="61" t="str">
        <f t="shared" ref="V24" si="262">IF(OR(U24="-",U24="NC",$D24=""),"-",$D24*U24)</f>
        <v>-</v>
      </c>
      <c r="W24" s="61">
        <v>67.8</v>
      </c>
      <c r="X24" s="61" t="str">
        <f t="shared" ref="X24" si="263">IF(OR(W24="-",W24="NC",$D24=""),"-",$D24*W24)</f>
        <v>-</v>
      </c>
      <c r="Y24" s="61">
        <v>43.97</v>
      </c>
      <c r="Z24" s="61" t="str">
        <f t="shared" ref="Z24" si="264">IF(OR(Y24="-",Y24="NC",$D24=""),"-",$D24*Y24)</f>
        <v>-</v>
      </c>
      <c r="AA24" s="61">
        <v>187.74</v>
      </c>
      <c r="AB24" s="61" t="str">
        <f t="shared" ref="AB24" si="265">IF(OR(AA24="-",AA24="NC",$D24=""),"-",$D24*AA24)</f>
        <v>-</v>
      </c>
      <c r="AC24" s="61">
        <v>1.34</v>
      </c>
      <c r="AD24" s="61" t="str">
        <f t="shared" ref="AD24" si="266">IF(OR(AC24="-",AC24="NC",$D24=""),"-",$D24*AC24)</f>
        <v>-</v>
      </c>
      <c r="AE24" s="61">
        <v>1.65</v>
      </c>
      <c r="AF24" s="61" t="str">
        <f t="shared" ref="AF24" si="267">IF(OR(AE24="-",AE24="NC",$D24=""),"-",$D24*AE24)</f>
        <v>-</v>
      </c>
      <c r="AG24" s="61">
        <v>40.03</v>
      </c>
      <c r="AH24" s="61" t="str">
        <f t="shared" ref="AH24" si="268">IF(OR(AG24="-",AG24="NC",$D24=""),"-",$D24*AG24)</f>
        <v>-</v>
      </c>
      <c r="AI24" s="61">
        <v>0.33</v>
      </c>
      <c r="AJ24" s="61" t="str">
        <f t="shared" ref="AJ24" si="269">IF(OR(AI24="-",AI24="NC",$D24=""),"-",$D24*AI24)</f>
        <v>-</v>
      </c>
      <c r="AK24" s="61">
        <v>1.76</v>
      </c>
      <c r="AL24" s="61" t="str">
        <f t="shared" ref="AL24" si="270">IF(OR(AK24="-",AK24="NC",$D24=""),"-",$D24*AK24)</f>
        <v>-</v>
      </c>
    </row>
    <row r="25" spans="1:38" ht="21" x14ac:dyDescent="0.25">
      <c r="A25" s="18" t="s">
        <v>58</v>
      </c>
      <c r="B25" s="18" t="s">
        <v>3219</v>
      </c>
      <c r="C25" s="19" t="s">
        <v>925</v>
      </c>
      <c r="D25" s="58"/>
      <c r="E25" s="19">
        <v>20.66</v>
      </c>
      <c r="F25" s="19" t="str">
        <f t="shared" si="0"/>
        <v>-</v>
      </c>
      <c r="G25" s="19">
        <v>5.23</v>
      </c>
      <c r="H25" s="19" t="str">
        <f t="shared" si="0"/>
        <v>-</v>
      </c>
      <c r="I25" s="19">
        <v>11.9</v>
      </c>
      <c r="J25" s="19" t="str">
        <f t="shared" ref="J25" si="271">IF(OR(I25="-",I25="NC",$D25=""),"-",$D25*I25)</f>
        <v>-</v>
      </c>
      <c r="K25" s="19">
        <v>37.9</v>
      </c>
      <c r="L25" s="19" t="str">
        <f t="shared" ref="L25" si="272">IF(OR(K25="-",K25="NC",$D25=""),"-",$D25*K25)</f>
        <v>-</v>
      </c>
      <c r="M25" s="19">
        <v>21.16</v>
      </c>
      <c r="N25" s="19" t="str">
        <f t="shared" ref="N25" si="273">IF(OR(M25="-",M25="NC",$D25=""),"-",$D25*M25)</f>
        <v>-</v>
      </c>
      <c r="O25" s="19">
        <v>56.46</v>
      </c>
      <c r="P25" s="19" t="str">
        <f t="shared" ref="P25" si="274">IF(OR(O25="-",O25="NC",$D25=""),"-",$D25*O25)</f>
        <v>-</v>
      </c>
      <c r="Q25" s="19">
        <v>15.68</v>
      </c>
      <c r="R25" s="19" t="str">
        <f t="shared" ref="R25" si="275">IF(OR(Q25="-",Q25="NC",$D25=""),"-",$D25*Q25)</f>
        <v>-</v>
      </c>
      <c r="S25" s="19">
        <v>24</v>
      </c>
      <c r="T25" s="19" t="str">
        <f t="shared" ref="T25" si="276">IF(OR(S25="-",S25="NC",$D25=""),"-",$D25*S25)</f>
        <v>-</v>
      </c>
      <c r="U25" s="19">
        <v>6.8</v>
      </c>
      <c r="V25" s="19" t="str">
        <f t="shared" ref="V25" si="277">IF(OR(U25="-",U25="NC",$D25=""),"-",$D25*U25)</f>
        <v>-</v>
      </c>
      <c r="W25" s="19">
        <v>29.09</v>
      </c>
      <c r="X25" s="19" t="str">
        <f t="shared" ref="X25" si="278">IF(OR(W25="-",W25="NC",$D25=""),"-",$D25*W25)</f>
        <v>-</v>
      </c>
      <c r="Y25" s="19">
        <v>15.39</v>
      </c>
      <c r="Z25" s="19" t="str">
        <f t="shared" ref="Z25" si="279">IF(OR(Y25="-",Y25="NC",$D25=""),"-",$D25*Y25)</f>
        <v>-</v>
      </c>
      <c r="AA25" s="19">
        <v>160.47</v>
      </c>
      <c r="AB25" s="19" t="str">
        <f t="shared" ref="AB25" si="280">IF(OR(AA25="-",AA25="NC",$D25=""),"-",$D25*AA25)</f>
        <v>-</v>
      </c>
      <c r="AC25" s="19">
        <v>1.18</v>
      </c>
      <c r="AD25" s="19" t="str">
        <f t="shared" ref="AD25" si="281">IF(OR(AC25="-",AC25="NC",$D25=""),"-",$D25*AC25)</f>
        <v>-</v>
      </c>
      <c r="AE25" s="19">
        <v>1.1100000000000001</v>
      </c>
      <c r="AF25" s="19" t="str">
        <f t="shared" ref="AF25" si="282">IF(OR(AE25="-",AE25="NC",$D25=""),"-",$D25*AE25)</f>
        <v>-</v>
      </c>
      <c r="AG25" s="19">
        <v>14.28</v>
      </c>
      <c r="AH25" s="19" t="str">
        <f t="shared" ref="AH25" si="283">IF(OR(AG25="-",AG25="NC",$D25=""),"-",$D25*AG25)</f>
        <v>-</v>
      </c>
      <c r="AI25" s="19">
        <v>0.05</v>
      </c>
      <c r="AJ25" s="19" t="str">
        <f t="shared" ref="AJ25" si="284">IF(OR(AI25="-",AI25="NC",$D25=""),"-",$D25*AI25)</f>
        <v>-</v>
      </c>
      <c r="AK25" s="19">
        <v>1.08</v>
      </c>
      <c r="AL25" s="19" t="str">
        <f t="shared" ref="AL25" si="285">IF(OR(AK25="-",AK25="NC",$D25=""),"-",$D25*AK25)</f>
        <v>-</v>
      </c>
    </row>
    <row r="26" spans="1:38" ht="21" x14ac:dyDescent="0.25">
      <c r="A26" s="18" t="s">
        <v>59</v>
      </c>
      <c r="B26" s="18" t="s">
        <v>3220</v>
      </c>
      <c r="C26" s="19" t="s">
        <v>926</v>
      </c>
      <c r="D26" s="58"/>
      <c r="E26" s="19">
        <v>1.27</v>
      </c>
      <c r="F26" s="19" t="str">
        <f t="shared" si="0"/>
        <v>-</v>
      </c>
      <c r="G26" s="19">
        <v>2.2000000000000002</v>
      </c>
      <c r="H26" s="19" t="str">
        <f t="shared" si="0"/>
        <v>-</v>
      </c>
      <c r="I26" s="19">
        <v>0.09</v>
      </c>
      <c r="J26" s="19" t="str">
        <f t="shared" ref="J26" si="286">IF(OR(I26="-",I26="NC",$D26=""),"-",$D26*I26)</f>
        <v>-</v>
      </c>
      <c r="K26" s="19">
        <v>11.81</v>
      </c>
      <c r="L26" s="19" t="str">
        <f t="shared" ref="L26" si="287">IF(OR(K26="-",K26="NC",$D26=""),"-",$D26*K26)</f>
        <v>-</v>
      </c>
      <c r="M26" s="19">
        <v>0.46</v>
      </c>
      <c r="N26" s="19" t="str">
        <f t="shared" ref="N26" si="288">IF(OR(M26="-",M26="NC",$D26=""),"-",$D26*M26)</f>
        <v>-</v>
      </c>
      <c r="O26" s="19">
        <v>1.69</v>
      </c>
      <c r="P26" s="19" t="str">
        <f t="shared" ref="P26" si="289">IF(OR(O26="-",O26="NC",$D26=""),"-",$D26*O26)</f>
        <v>-</v>
      </c>
      <c r="Q26" s="19">
        <v>33.31</v>
      </c>
      <c r="R26" s="19" t="str">
        <f t="shared" ref="R26" si="290">IF(OR(Q26="-",Q26="NC",$D26=""),"-",$D26*Q26)</f>
        <v>-</v>
      </c>
      <c r="S26" s="19">
        <v>1.78</v>
      </c>
      <c r="T26" s="19" t="str">
        <f t="shared" ref="T26" si="291">IF(OR(S26="-",S26="NC",$D26=""),"-",$D26*S26)</f>
        <v>-</v>
      </c>
      <c r="U26" s="19">
        <v>0.28000000000000003</v>
      </c>
      <c r="V26" s="19" t="str">
        <f t="shared" ref="V26" si="292">IF(OR(U26="-",U26="NC",$D26=""),"-",$D26*U26)</f>
        <v>-</v>
      </c>
      <c r="W26" s="19">
        <v>18.97</v>
      </c>
      <c r="X26" s="19" t="str">
        <f t="shared" ref="X26" si="293">IF(OR(W26="-",W26="NC",$D26=""),"-",$D26*W26)</f>
        <v>-</v>
      </c>
      <c r="Y26" s="19">
        <v>14.01</v>
      </c>
      <c r="Z26" s="19" t="str">
        <f t="shared" ref="Z26" si="294">IF(OR(Y26="-",Y26="NC",$D26=""),"-",$D26*Y26)</f>
        <v>-</v>
      </c>
      <c r="AA26" s="19">
        <v>13.36</v>
      </c>
      <c r="AB26" s="19" t="str">
        <f t="shared" ref="AB26" si="295">IF(OR(AA26="-",AA26="NC",$D26=""),"-",$D26*AA26)</f>
        <v>-</v>
      </c>
      <c r="AC26" s="19">
        <v>0.08</v>
      </c>
      <c r="AD26" s="19" t="str">
        <f t="shared" ref="AD26" si="296">IF(OR(AC26="-",AC26="NC",$D26=""),"-",$D26*AC26)</f>
        <v>-</v>
      </c>
      <c r="AE26" s="19">
        <v>0.26</v>
      </c>
      <c r="AF26" s="19" t="str">
        <f t="shared" ref="AF26" si="297">IF(OR(AE26="-",AE26="NC",$D26=""),"-",$D26*AE26)</f>
        <v>-</v>
      </c>
      <c r="AG26" s="19">
        <v>12.61</v>
      </c>
      <c r="AH26" s="19" t="str">
        <f t="shared" ref="AH26" si="298">IF(OR(AG26="-",AG26="NC",$D26=""),"-",$D26*AG26)</f>
        <v>-</v>
      </c>
      <c r="AI26" s="19">
        <v>0.14000000000000001</v>
      </c>
      <c r="AJ26" s="19" t="str">
        <f t="shared" ref="AJ26" si="299">IF(OR(AI26="-",AI26="NC",$D26=""),"-",$D26*AI26)</f>
        <v>-</v>
      </c>
      <c r="AK26" s="19">
        <v>0.33</v>
      </c>
      <c r="AL26" s="19" t="str">
        <f t="shared" ref="AL26" si="300">IF(OR(AK26="-",AK26="NC",$D26=""),"-",$D26*AK26)</f>
        <v>-</v>
      </c>
    </row>
    <row r="27" spans="1:38" x14ac:dyDescent="0.25">
      <c r="A27" s="904" t="s">
        <v>1721</v>
      </c>
      <c r="B27" s="50" t="s">
        <v>1722</v>
      </c>
      <c r="C27" s="41" t="s">
        <v>275</v>
      </c>
      <c r="D27" s="58"/>
      <c r="E27" s="41" t="s">
        <v>275</v>
      </c>
      <c r="F27" s="41" t="str">
        <f t="shared" si="0"/>
        <v>-</v>
      </c>
      <c r="G27" s="41" t="s">
        <v>275</v>
      </c>
      <c r="H27" s="41" t="str">
        <f t="shared" si="0"/>
        <v>-</v>
      </c>
      <c r="I27" s="41" t="s">
        <v>275</v>
      </c>
      <c r="J27" s="41" t="str">
        <f t="shared" ref="J27" si="301">IF(OR(I27="-",I27="NC",$D27=""),"-",$D27*I27)</f>
        <v>-</v>
      </c>
      <c r="K27" s="41" t="s">
        <v>275</v>
      </c>
      <c r="L27" s="41" t="str">
        <f t="shared" ref="L27" si="302">IF(OR(K27="-",K27="NC",$D27=""),"-",$D27*K27)</f>
        <v>-</v>
      </c>
      <c r="M27" s="41" t="s">
        <v>275</v>
      </c>
      <c r="N27" s="41" t="str">
        <f t="shared" ref="N27" si="303">IF(OR(M27="-",M27="NC",$D27=""),"-",$D27*M27)</f>
        <v>-</v>
      </c>
      <c r="O27" s="41" t="s">
        <v>275</v>
      </c>
      <c r="P27" s="41" t="str">
        <f t="shared" ref="P27" si="304">IF(OR(O27="-",O27="NC",$D27=""),"-",$D27*O27)</f>
        <v>-</v>
      </c>
      <c r="Q27" s="41" t="s">
        <v>275</v>
      </c>
      <c r="R27" s="41" t="str">
        <f t="shared" ref="R27" si="305">IF(OR(Q27="-",Q27="NC",$D27=""),"-",$D27*Q27)</f>
        <v>-</v>
      </c>
      <c r="S27" s="41" t="s">
        <v>275</v>
      </c>
      <c r="T27" s="41" t="str">
        <f t="shared" ref="T27" si="306">IF(OR(S27="-",S27="NC",$D27=""),"-",$D27*S27)</f>
        <v>-</v>
      </c>
      <c r="U27" s="41" t="s">
        <v>275</v>
      </c>
      <c r="V27" s="41" t="str">
        <f t="shared" ref="V27" si="307">IF(OR(U27="-",U27="NC",$D27=""),"-",$D27*U27)</f>
        <v>-</v>
      </c>
      <c r="W27" s="41" t="s">
        <v>275</v>
      </c>
      <c r="X27" s="41" t="str">
        <f t="shared" ref="X27" si="308">IF(OR(W27="-",W27="NC",$D27=""),"-",$D27*W27)</f>
        <v>-</v>
      </c>
      <c r="Y27" s="41" t="s">
        <v>275</v>
      </c>
      <c r="Z27" s="41" t="str">
        <f t="shared" ref="Z27" si="309">IF(OR(Y27="-",Y27="NC",$D27=""),"-",$D27*Y27)</f>
        <v>-</v>
      </c>
      <c r="AA27" s="41" t="s">
        <v>275</v>
      </c>
      <c r="AB27" s="41" t="str">
        <f t="shared" ref="AB27" si="310">IF(OR(AA27="-",AA27="NC",$D27=""),"-",$D27*AA27)</f>
        <v>-</v>
      </c>
      <c r="AC27" s="41" t="s">
        <v>275</v>
      </c>
      <c r="AD27" s="41" t="str">
        <f t="shared" ref="AD27" si="311">IF(OR(AC27="-",AC27="NC",$D27=""),"-",$D27*AC27)</f>
        <v>-</v>
      </c>
      <c r="AE27" s="41" t="s">
        <v>275</v>
      </c>
      <c r="AF27" s="41" t="str">
        <f t="shared" ref="AF27" si="312">IF(OR(AE27="-",AE27="NC",$D27=""),"-",$D27*AE27)</f>
        <v>-</v>
      </c>
      <c r="AG27" s="41" t="s">
        <v>275</v>
      </c>
      <c r="AH27" s="41" t="str">
        <f t="shared" ref="AH27" si="313">IF(OR(AG27="-",AG27="NC",$D27=""),"-",$D27*AG27)</f>
        <v>-</v>
      </c>
      <c r="AI27" s="41" t="s">
        <v>275</v>
      </c>
      <c r="AJ27" s="41" t="str">
        <f t="shared" ref="AJ27" si="314">IF(OR(AI27="-",AI27="NC",$D27=""),"-",$D27*AI27)</f>
        <v>-</v>
      </c>
      <c r="AK27" s="41" t="s">
        <v>275</v>
      </c>
      <c r="AL27" s="41" t="str">
        <f t="shared" ref="AL27" si="315">IF(OR(AK27="-",AK27="NC",$D27=""),"-",$D27*AK27)</f>
        <v>-</v>
      </c>
    </row>
    <row r="28" spans="1:38" ht="31.5" x14ac:dyDescent="0.25">
      <c r="A28" s="909" t="s">
        <v>54</v>
      </c>
      <c r="B28" s="63" t="s">
        <v>3224</v>
      </c>
      <c r="C28" s="61" t="s">
        <v>925</v>
      </c>
      <c r="D28" s="58"/>
      <c r="E28" s="61">
        <v>0.66</v>
      </c>
      <c r="F28" s="61" t="str">
        <f t="shared" si="0"/>
        <v>-</v>
      </c>
      <c r="G28" s="61">
        <v>0.69</v>
      </c>
      <c r="H28" s="61" t="str">
        <f t="shared" si="0"/>
        <v>-</v>
      </c>
      <c r="I28" s="61">
        <v>0.96</v>
      </c>
      <c r="J28" s="61" t="str">
        <f t="shared" ref="J28" si="316">IF(OR(I28="-",I28="NC",$D28=""),"-",$D28*I28)</f>
        <v>-</v>
      </c>
      <c r="K28" s="61">
        <v>10.199999999999999</v>
      </c>
      <c r="L28" s="61" t="str">
        <f t="shared" ref="L28" si="317">IF(OR(K28="-",K28="NC",$D28=""),"-",$D28*K28)</f>
        <v>-</v>
      </c>
      <c r="M28" s="61">
        <v>1.25</v>
      </c>
      <c r="N28" s="61" t="str">
        <f t="shared" ref="N28" si="318">IF(OR(M28="-",M28="NC",$D28=""),"-",$D28*M28)</f>
        <v>-</v>
      </c>
      <c r="O28" s="61">
        <v>2.97</v>
      </c>
      <c r="P28" s="61" t="str">
        <f t="shared" ref="P28" si="319">IF(OR(O28="-",O28="NC",$D28=""),"-",$D28*O28)</f>
        <v>-</v>
      </c>
      <c r="Q28" s="61">
        <v>8.2100000000000009</v>
      </c>
      <c r="R28" s="61" t="str">
        <f t="shared" ref="R28" si="320">IF(OR(Q28="-",Q28="NC",$D28=""),"-",$D28*Q28)</f>
        <v>-</v>
      </c>
      <c r="S28" s="61">
        <v>4.5999999999999996</v>
      </c>
      <c r="T28" s="61" t="str">
        <f t="shared" ref="T28" si="321">IF(OR(S28="-",S28="NC",$D28=""),"-",$D28*S28)</f>
        <v>-</v>
      </c>
      <c r="U28" s="61">
        <v>0.64</v>
      </c>
      <c r="V28" s="61" t="str">
        <f t="shared" ref="V28" si="322">IF(OR(U28="-",U28="NC",$D28=""),"-",$D28*U28)</f>
        <v>-</v>
      </c>
      <c r="W28" s="61">
        <v>5.85</v>
      </c>
      <c r="X28" s="61" t="str">
        <f t="shared" ref="X28" si="323">IF(OR(W28="-",W28="NC",$D28=""),"-",$D28*W28)</f>
        <v>-</v>
      </c>
      <c r="Y28" s="61">
        <v>19.98</v>
      </c>
      <c r="Z28" s="61" t="str">
        <f t="shared" ref="Z28" si="324">IF(OR(Y28="-",Y28="NC",$D28=""),"-",$D28*Y28)</f>
        <v>-</v>
      </c>
      <c r="AA28" s="61">
        <v>368.86</v>
      </c>
      <c r="AB28" s="61" t="str">
        <f t="shared" ref="AB28" si="325">IF(OR(AA28="-",AA28="NC",$D28=""),"-",$D28*AA28)</f>
        <v>-</v>
      </c>
      <c r="AC28" s="61">
        <v>0.68</v>
      </c>
      <c r="AD28" s="61" t="str">
        <f t="shared" ref="AD28" si="326">IF(OR(AC28="-",AC28="NC",$D28=""),"-",$D28*AC28)</f>
        <v>-</v>
      </c>
      <c r="AE28" s="61">
        <v>0.05</v>
      </c>
      <c r="AF28" s="61" t="str">
        <f t="shared" ref="AF28" si="327">IF(OR(AE28="-",AE28="NC",$D28=""),"-",$D28*AE28)</f>
        <v>-</v>
      </c>
      <c r="AG28" s="61">
        <v>3.21</v>
      </c>
      <c r="AH28" s="61" t="str">
        <f t="shared" ref="AH28" si="328">IF(OR(AG28="-",AG28="NC",$D28=""),"-",$D28*AG28)</f>
        <v>-</v>
      </c>
      <c r="AI28" s="61">
        <v>0.01</v>
      </c>
      <c r="AJ28" s="61" t="str">
        <f t="shared" ref="AJ28" si="329">IF(OR(AI28="-",AI28="NC",$D28=""),"-",$D28*AI28)</f>
        <v>-</v>
      </c>
      <c r="AK28" s="61" t="s">
        <v>1351</v>
      </c>
      <c r="AL28" s="61" t="str">
        <f t="shared" ref="AL28" si="330">IF(OR(AK28="-",AK28="NC",$D28=""),"-",$D28*AK28)</f>
        <v>-</v>
      </c>
    </row>
    <row r="29" spans="1:38" ht="21" x14ac:dyDescent="0.25">
      <c r="A29" s="18" t="s">
        <v>54</v>
      </c>
      <c r="B29" s="18" t="s">
        <v>3225</v>
      </c>
      <c r="C29" s="19" t="s">
        <v>925</v>
      </c>
      <c r="D29" s="58"/>
      <c r="E29" s="19">
        <v>0.64</v>
      </c>
      <c r="F29" s="19" t="str">
        <f t="shared" si="0"/>
        <v>-</v>
      </c>
      <c r="G29" s="19">
        <v>0.35</v>
      </c>
      <c r="H29" s="19" t="str">
        <f t="shared" si="0"/>
        <v>-</v>
      </c>
      <c r="I29" s="19">
        <v>0.93</v>
      </c>
      <c r="J29" s="19" t="str">
        <f t="shared" ref="J29" si="331">IF(OR(I29="-",I29="NC",$D29=""),"-",$D29*I29)</f>
        <v>-</v>
      </c>
      <c r="K29" s="19">
        <v>6.1</v>
      </c>
      <c r="L29" s="19" t="str">
        <f t="shared" ref="L29" si="332">IF(OR(K29="-",K29="NC",$D29=""),"-",$D29*K29)</f>
        <v>-</v>
      </c>
      <c r="M29" s="19">
        <v>1.01</v>
      </c>
      <c r="N29" s="19" t="str">
        <f t="shared" ref="N29" si="333">IF(OR(M29="-",M29="NC",$D29=""),"-",$D29*M29)</f>
        <v>-</v>
      </c>
      <c r="O29" s="19">
        <v>1.36</v>
      </c>
      <c r="P29" s="19" t="str">
        <f t="shared" ref="P29" si="334">IF(OR(O29="-",O29="NC",$D29=""),"-",$D29*O29)</f>
        <v>-</v>
      </c>
      <c r="Q29" s="19">
        <v>2.19</v>
      </c>
      <c r="R29" s="19" t="str">
        <f t="shared" ref="R29" si="335">IF(OR(Q29="-",Q29="NC",$D29=""),"-",$D29*Q29)</f>
        <v>-</v>
      </c>
      <c r="S29" s="19">
        <v>1.24</v>
      </c>
      <c r="T29" s="19" t="str">
        <f t="shared" ref="T29" si="336">IF(OR(S29="-",S29="NC",$D29=""),"-",$D29*S29)</f>
        <v>-</v>
      </c>
      <c r="U29" s="19">
        <v>0.6</v>
      </c>
      <c r="V29" s="19" t="str">
        <f t="shared" ref="V29" si="337">IF(OR(U29="-",U29="NC",$D29=""),"-",$D29*U29)</f>
        <v>-</v>
      </c>
      <c r="W29" s="19">
        <v>3.44</v>
      </c>
      <c r="X29" s="19" t="str">
        <f t="shared" ref="X29" si="338">IF(OR(W29="-",W29="NC",$D29=""),"-",$D29*W29)</f>
        <v>-</v>
      </c>
      <c r="Y29" s="19">
        <v>4.5999999999999996</v>
      </c>
      <c r="Z29" s="19" t="str">
        <f t="shared" ref="Z29" si="339">IF(OR(Y29="-",Y29="NC",$D29=""),"-",$D29*Y29)</f>
        <v>-</v>
      </c>
      <c r="AA29" s="19">
        <v>299.95999999999998</v>
      </c>
      <c r="AB29" s="19" t="str">
        <f t="shared" ref="AB29" si="340">IF(OR(AA29="-",AA29="NC",$D29=""),"-",$D29*AA29)</f>
        <v>-</v>
      </c>
      <c r="AC29" s="19">
        <v>0.63</v>
      </c>
      <c r="AD29" s="19" t="str">
        <f t="shared" ref="AD29" si="341">IF(OR(AC29="-",AC29="NC",$D29=""),"-",$D29*AC29)</f>
        <v>-</v>
      </c>
      <c r="AE29" s="19">
        <v>0.01</v>
      </c>
      <c r="AF29" s="19" t="str">
        <f t="shared" ref="AF29" si="342">IF(OR(AE29="-",AE29="NC",$D29=""),"-",$D29*AE29)</f>
        <v>-</v>
      </c>
      <c r="AG29" s="19">
        <v>1.58</v>
      </c>
      <c r="AH29" s="19" t="str">
        <f t="shared" ref="AH29" si="343">IF(OR(AG29="-",AG29="NC",$D29=""),"-",$D29*AG29)</f>
        <v>-</v>
      </c>
      <c r="AI29" s="19">
        <v>0.01</v>
      </c>
      <c r="AJ29" s="19" t="str">
        <f t="shared" ref="AJ29" si="344">IF(OR(AI29="-",AI29="NC",$D29=""),"-",$D29*AI29)</f>
        <v>-</v>
      </c>
      <c r="AK29" s="19" t="s">
        <v>1351</v>
      </c>
      <c r="AL29" s="19" t="str">
        <f t="shared" ref="AL29" si="345">IF(OR(AK29="-",AK29="NC",$D29=""),"-",$D29*AK29)</f>
        <v>-</v>
      </c>
    </row>
    <row r="30" spans="1:38" ht="21" x14ac:dyDescent="0.25">
      <c r="A30" s="18" t="s">
        <v>503</v>
      </c>
      <c r="B30" s="18" t="s">
        <v>1704</v>
      </c>
      <c r="C30" s="19" t="s">
        <v>926</v>
      </c>
      <c r="D30" s="58"/>
      <c r="E30" s="19">
        <v>0.01</v>
      </c>
      <c r="F30" s="19" t="str">
        <f t="shared" si="0"/>
        <v>-</v>
      </c>
      <c r="G30" s="19">
        <v>0.16</v>
      </c>
      <c r="H30" s="19" t="str">
        <f t="shared" si="0"/>
        <v>-</v>
      </c>
      <c r="I30" s="19">
        <v>0.02</v>
      </c>
      <c r="J30" s="19" t="str">
        <f t="shared" ref="J30" si="346">IF(OR(I30="-",I30="NC",$D30=""),"-",$D30*I30)</f>
        <v>-</v>
      </c>
      <c r="K30" s="19">
        <v>1.97</v>
      </c>
      <c r="L30" s="19" t="str">
        <f t="shared" ref="L30" si="347">IF(OR(K30="-",K30="NC",$D30=""),"-",$D30*K30)</f>
        <v>-</v>
      </c>
      <c r="M30" s="19">
        <v>0.12</v>
      </c>
      <c r="N30" s="19" t="str">
        <f t="shared" ref="N30" si="348">IF(OR(M30="-",M30="NC",$D30=""),"-",$D30*M30)</f>
        <v>-</v>
      </c>
      <c r="O30" s="19">
        <v>0.77</v>
      </c>
      <c r="P30" s="19" t="str">
        <f t="shared" ref="P30" si="349">IF(OR(O30="-",O30="NC",$D30=""),"-",$D30*O30)</f>
        <v>-</v>
      </c>
      <c r="Q30" s="19">
        <v>2.89</v>
      </c>
      <c r="R30" s="19" t="str">
        <f t="shared" ref="R30" si="350">IF(OR(Q30="-",Q30="NC",$D30=""),"-",$D30*Q30)</f>
        <v>-</v>
      </c>
      <c r="S30" s="19">
        <v>1.61</v>
      </c>
      <c r="T30" s="19" t="str">
        <f t="shared" ref="T30" si="351">IF(OR(S30="-",S30="NC",$D30=""),"-",$D30*S30)</f>
        <v>-</v>
      </c>
      <c r="U30" s="19">
        <v>0.02</v>
      </c>
      <c r="V30" s="19" t="str">
        <f t="shared" ref="V30" si="352">IF(OR(U30="-",U30="NC",$D30=""),"-",$D30*U30)</f>
        <v>-</v>
      </c>
      <c r="W30" s="19">
        <v>1.1499999999999999</v>
      </c>
      <c r="X30" s="19" t="str">
        <f t="shared" ref="X30" si="353">IF(OR(W30="-",W30="NC",$D30=""),"-",$D30*W30)</f>
        <v>-</v>
      </c>
      <c r="Y30" s="19">
        <v>7.39</v>
      </c>
      <c r="Z30" s="19" t="str">
        <f t="shared" ref="Z30" si="354">IF(OR(Y30="-",Y30="NC",$D30=""),"-",$D30*Y30)</f>
        <v>-</v>
      </c>
      <c r="AA30" s="19">
        <v>33.07</v>
      </c>
      <c r="AB30" s="19" t="str">
        <f t="shared" ref="AB30" si="355">IF(OR(AA30="-",AA30="NC",$D30=""),"-",$D30*AA30)</f>
        <v>-</v>
      </c>
      <c r="AC30" s="19">
        <v>0.03</v>
      </c>
      <c r="AD30" s="19" t="str">
        <f t="shared" ref="AD30" si="356">IF(OR(AC30="-",AC30="NC",$D30=""),"-",$D30*AC30)</f>
        <v>-</v>
      </c>
      <c r="AE30" s="19">
        <v>0.02</v>
      </c>
      <c r="AF30" s="19" t="str">
        <f t="shared" ref="AF30" si="357">IF(OR(AE30="-",AE30="NC",$D30=""),"-",$D30*AE30)</f>
        <v>-</v>
      </c>
      <c r="AG30" s="19">
        <v>0.78</v>
      </c>
      <c r="AH30" s="19" t="str">
        <f t="shared" ref="AH30" si="358">IF(OR(AG30="-",AG30="NC",$D30=""),"-",$D30*AG30)</f>
        <v>-</v>
      </c>
      <c r="AI30" s="19">
        <v>0.01</v>
      </c>
      <c r="AJ30" s="19" t="str">
        <f t="shared" ref="AJ30" si="359">IF(OR(AI30="-",AI30="NC",$D30=""),"-",$D30*AI30)</f>
        <v>-</v>
      </c>
      <c r="AK30" s="19" t="s">
        <v>1351</v>
      </c>
      <c r="AL30" s="19" t="str">
        <f t="shared" ref="AL30" si="360">IF(OR(AK30="-",AK30="NC",$D30=""),"-",$D30*AK30)</f>
        <v>-</v>
      </c>
    </row>
    <row r="31" spans="1:38" x14ac:dyDescent="0.25">
      <c r="A31" s="905" t="s">
        <v>13</v>
      </c>
      <c r="B31" s="49" t="s">
        <v>251</v>
      </c>
      <c r="C31" s="47" t="s">
        <v>275</v>
      </c>
      <c r="D31" s="58"/>
      <c r="E31" s="47" t="s">
        <v>275</v>
      </c>
      <c r="F31" s="47" t="str">
        <f t="shared" si="0"/>
        <v>-</v>
      </c>
      <c r="G31" s="47" t="s">
        <v>275</v>
      </c>
      <c r="H31" s="47" t="str">
        <f t="shared" si="0"/>
        <v>-</v>
      </c>
      <c r="I31" s="47" t="s">
        <v>275</v>
      </c>
      <c r="J31" s="47" t="str">
        <f t="shared" ref="J31" si="361">IF(OR(I31="-",I31="NC",$D31=""),"-",$D31*I31)</f>
        <v>-</v>
      </c>
      <c r="K31" s="47" t="s">
        <v>275</v>
      </c>
      <c r="L31" s="47" t="str">
        <f t="shared" ref="L31" si="362">IF(OR(K31="-",K31="NC",$D31=""),"-",$D31*K31)</f>
        <v>-</v>
      </c>
      <c r="M31" s="47" t="s">
        <v>275</v>
      </c>
      <c r="N31" s="47" t="str">
        <f t="shared" ref="N31" si="363">IF(OR(M31="-",M31="NC",$D31=""),"-",$D31*M31)</f>
        <v>-</v>
      </c>
      <c r="O31" s="47" t="s">
        <v>275</v>
      </c>
      <c r="P31" s="47" t="str">
        <f t="shared" ref="P31" si="364">IF(OR(O31="-",O31="NC",$D31=""),"-",$D31*O31)</f>
        <v>-</v>
      </c>
      <c r="Q31" s="47" t="s">
        <v>275</v>
      </c>
      <c r="R31" s="47" t="str">
        <f t="shared" ref="R31" si="365">IF(OR(Q31="-",Q31="NC",$D31=""),"-",$D31*Q31)</f>
        <v>-</v>
      </c>
      <c r="S31" s="47" t="s">
        <v>275</v>
      </c>
      <c r="T31" s="47" t="str">
        <f t="shared" ref="T31" si="366">IF(OR(S31="-",S31="NC",$D31=""),"-",$D31*S31)</f>
        <v>-</v>
      </c>
      <c r="U31" s="47" t="s">
        <v>275</v>
      </c>
      <c r="V31" s="47" t="str">
        <f t="shared" ref="V31" si="367">IF(OR(U31="-",U31="NC",$D31=""),"-",$D31*U31)</f>
        <v>-</v>
      </c>
      <c r="W31" s="47" t="s">
        <v>275</v>
      </c>
      <c r="X31" s="47" t="str">
        <f t="shared" ref="X31" si="368">IF(OR(W31="-",W31="NC",$D31=""),"-",$D31*W31)</f>
        <v>-</v>
      </c>
      <c r="Y31" s="47" t="s">
        <v>275</v>
      </c>
      <c r="Z31" s="47" t="str">
        <f t="shared" ref="Z31" si="369">IF(OR(Y31="-",Y31="NC",$D31=""),"-",$D31*Y31)</f>
        <v>-</v>
      </c>
      <c r="AA31" s="47" t="s">
        <v>275</v>
      </c>
      <c r="AB31" s="47" t="str">
        <f t="shared" ref="AB31" si="370">IF(OR(AA31="-",AA31="NC",$D31=""),"-",$D31*AA31)</f>
        <v>-</v>
      </c>
      <c r="AC31" s="47" t="s">
        <v>275</v>
      </c>
      <c r="AD31" s="47" t="str">
        <f t="shared" ref="AD31" si="371">IF(OR(AC31="-",AC31="NC",$D31=""),"-",$D31*AC31)</f>
        <v>-</v>
      </c>
      <c r="AE31" s="47" t="s">
        <v>275</v>
      </c>
      <c r="AF31" s="47" t="str">
        <f t="shared" ref="AF31" si="372">IF(OR(AE31="-",AE31="NC",$D31=""),"-",$D31*AE31)</f>
        <v>-</v>
      </c>
      <c r="AG31" s="47" t="s">
        <v>275</v>
      </c>
      <c r="AH31" s="47" t="str">
        <f t="shared" ref="AH31" si="373">IF(OR(AG31="-",AG31="NC",$D31=""),"-",$D31*AG31)</f>
        <v>-</v>
      </c>
      <c r="AI31" s="47" t="s">
        <v>275</v>
      </c>
      <c r="AJ31" s="47" t="str">
        <f t="shared" ref="AJ31" si="374">IF(OR(AI31="-",AI31="NC",$D31=""),"-",$D31*AI31)</f>
        <v>-</v>
      </c>
      <c r="AK31" s="47" t="s">
        <v>275</v>
      </c>
      <c r="AL31" s="47" t="str">
        <f t="shared" ref="AL31" si="375">IF(OR(AK31="-",AK31="NC",$D31=""),"-",$D31*AK31)</f>
        <v>-</v>
      </c>
    </row>
    <row r="32" spans="1:38" ht="21" x14ac:dyDescent="0.25">
      <c r="A32" s="909" t="s">
        <v>66</v>
      </c>
      <c r="B32" s="63" t="s">
        <v>3229</v>
      </c>
      <c r="C32" s="61" t="s">
        <v>925</v>
      </c>
      <c r="D32" s="58"/>
      <c r="E32" s="61">
        <v>19.79</v>
      </c>
      <c r="F32" s="61" t="str">
        <f t="shared" si="0"/>
        <v>-</v>
      </c>
      <c r="G32" s="61">
        <v>38.25</v>
      </c>
      <c r="H32" s="61" t="str">
        <f t="shared" si="0"/>
        <v>-</v>
      </c>
      <c r="I32" s="61">
        <v>17.96</v>
      </c>
      <c r="J32" s="61" t="str">
        <f t="shared" ref="J32" si="376">IF(OR(I32="-",I32="NC",$D32=""),"-",$D32*I32)</f>
        <v>-</v>
      </c>
      <c r="K32" s="61">
        <v>32.56</v>
      </c>
      <c r="L32" s="61" t="str">
        <f t="shared" ref="L32" si="377">IF(OR(K32="-",K32="NC",$D32=""),"-",$D32*K32)</f>
        <v>-</v>
      </c>
      <c r="M32" s="61">
        <v>8.08</v>
      </c>
      <c r="N32" s="61" t="str">
        <f t="shared" ref="N32" si="378">IF(OR(M32="-",M32="NC",$D32=""),"-",$D32*M32)</f>
        <v>-</v>
      </c>
      <c r="O32" s="61">
        <v>64.45</v>
      </c>
      <c r="P32" s="61" t="str">
        <f t="shared" ref="P32" si="379">IF(OR(O32="-",O32="NC",$D32=""),"-",$D32*O32)</f>
        <v>-</v>
      </c>
      <c r="Q32" s="61">
        <v>71.38</v>
      </c>
      <c r="R32" s="61" t="str">
        <f t="shared" ref="R32" si="380">IF(OR(Q32="-",Q32="NC",$D32=""),"-",$D32*Q32)</f>
        <v>-</v>
      </c>
      <c r="S32" s="61">
        <v>81.73</v>
      </c>
      <c r="T32" s="61" t="str">
        <f t="shared" ref="T32" si="381">IF(OR(S32="-",S32="NC",$D32=""),"-",$D32*S32)</f>
        <v>-</v>
      </c>
      <c r="U32" s="61">
        <v>42.91</v>
      </c>
      <c r="V32" s="61" t="str">
        <f t="shared" ref="V32" si="382">IF(OR(U32="-",U32="NC",$D32=""),"-",$D32*U32)</f>
        <v>-</v>
      </c>
      <c r="W32" s="61">
        <v>58.89</v>
      </c>
      <c r="X32" s="61" t="str">
        <f t="shared" ref="X32" si="383">IF(OR(W32="-",W32="NC",$D32=""),"-",$D32*W32)</f>
        <v>-</v>
      </c>
      <c r="Y32" s="61">
        <v>103.85</v>
      </c>
      <c r="Z32" s="61" t="str">
        <f t="shared" ref="Z32" si="384">IF(OR(Y32="-",Y32="NC",$D32=""),"-",$D32*Y32)</f>
        <v>-</v>
      </c>
      <c r="AA32" s="61">
        <v>12.48</v>
      </c>
      <c r="AB32" s="61" t="str">
        <f t="shared" ref="AB32" si="385">IF(OR(AA32="-",AA32="NC",$D32=""),"-",$D32*AA32)</f>
        <v>-</v>
      </c>
      <c r="AC32" s="61">
        <v>68.89</v>
      </c>
      <c r="AD32" s="61" t="str">
        <f t="shared" ref="AD32" si="386">IF(OR(AC32="-",AC32="NC",$D32=""),"-",$D32*AC32)</f>
        <v>-</v>
      </c>
      <c r="AE32" s="61">
        <v>11.06</v>
      </c>
      <c r="AF32" s="61" t="str">
        <f t="shared" ref="AF32" si="387">IF(OR(AE32="-",AE32="NC",$D32=""),"-",$D32*AE32)</f>
        <v>-</v>
      </c>
      <c r="AG32" s="61">
        <v>80.62</v>
      </c>
      <c r="AH32" s="61" t="str">
        <f t="shared" ref="AH32" si="388">IF(OR(AG32="-",AG32="NC",$D32=""),"-",$D32*AG32)</f>
        <v>-</v>
      </c>
      <c r="AI32" s="61">
        <v>189.82</v>
      </c>
      <c r="AJ32" s="61" t="str">
        <f t="shared" ref="AJ32" si="389">IF(OR(AI32="-",AI32="NC",$D32=""),"-",$D32*AI32)</f>
        <v>-</v>
      </c>
      <c r="AK32" s="61">
        <v>19.559999999999999</v>
      </c>
      <c r="AL32" s="61" t="str">
        <f t="shared" ref="AL32" si="390">IF(OR(AK32="-",AK32="NC",$D32=""),"-",$D32*AK32)</f>
        <v>-</v>
      </c>
    </row>
    <row r="33" spans="1:38" ht="21" x14ac:dyDescent="0.25">
      <c r="A33" s="18" t="s">
        <v>66</v>
      </c>
      <c r="B33" s="18" t="s">
        <v>3230</v>
      </c>
      <c r="C33" s="19" t="s">
        <v>925</v>
      </c>
      <c r="D33" s="58"/>
      <c r="E33" s="19">
        <v>19.690000000000001</v>
      </c>
      <c r="F33" s="19" t="str">
        <f t="shared" si="0"/>
        <v>-</v>
      </c>
      <c r="G33" s="19">
        <v>38.08</v>
      </c>
      <c r="H33" s="19" t="str">
        <f t="shared" si="0"/>
        <v>-</v>
      </c>
      <c r="I33" s="19">
        <v>3.43</v>
      </c>
      <c r="J33" s="19" t="str">
        <f t="shared" ref="J33" si="391">IF(OR(I33="-",I33="NC",$D33=""),"-",$D33*I33)</f>
        <v>-</v>
      </c>
      <c r="K33" s="19">
        <v>32.35</v>
      </c>
      <c r="L33" s="19" t="str">
        <f t="shared" ref="L33" si="392">IF(OR(K33="-",K33="NC",$D33=""),"-",$D33*K33)</f>
        <v>-</v>
      </c>
      <c r="M33" s="19">
        <v>7.98</v>
      </c>
      <c r="N33" s="19" t="str">
        <f t="shared" ref="N33" si="393">IF(OR(M33="-",M33="NC",$D33=""),"-",$D33*M33)</f>
        <v>-</v>
      </c>
      <c r="O33" s="19">
        <v>64.349999999999994</v>
      </c>
      <c r="P33" s="19" t="str">
        <f t="shared" ref="P33" si="394">IF(OR(O33="-",O33="NC",$D33=""),"-",$D33*O33)</f>
        <v>-</v>
      </c>
      <c r="Q33" s="19">
        <v>57.68</v>
      </c>
      <c r="R33" s="19" t="str">
        <f t="shared" ref="R33" si="395">IF(OR(Q33="-",Q33="NC",$D33=""),"-",$D33*Q33)</f>
        <v>-</v>
      </c>
      <c r="S33" s="19">
        <v>74.45</v>
      </c>
      <c r="T33" s="19" t="str">
        <f t="shared" ref="T33" si="396">IF(OR(S33="-",S33="NC",$D33=""),"-",$D33*S33)</f>
        <v>-</v>
      </c>
      <c r="U33" s="19">
        <v>37.840000000000003</v>
      </c>
      <c r="V33" s="19" t="str">
        <f t="shared" ref="V33" si="397">IF(OR(U33="-",U33="NC",$D33=""),"-",$D33*U33)</f>
        <v>-</v>
      </c>
      <c r="W33" s="19">
        <v>58.4</v>
      </c>
      <c r="X33" s="19" t="str">
        <f t="shared" ref="X33" si="398">IF(OR(W33="-",W33="NC",$D33=""),"-",$D33*W33)</f>
        <v>-</v>
      </c>
      <c r="Y33" s="19">
        <v>103.51</v>
      </c>
      <c r="Z33" s="19" t="str">
        <f t="shared" ref="Z33" si="399">IF(OR(Y33="-",Y33="NC",$D33=""),"-",$D33*Y33)</f>
        <v>-</v>
      </c>
      <c r="AA33" s="19">
        <v>11.2</v>
      </c>
      <c r="AB33" s="19" t="str">
        <f t="shared" ref="AB33" si="400">IF(OR(AA33="-",AA33="NC",$D33=""),"-",$D33*AA33)</f>
        <v>-</v>
      </c>
      <c r="AC33" s="19">
        <v>2.4300000000000002</v>
      </c>
      <c r="AD33" s="19" t="str">
        <f t="shared" ref="AD33" si="401">IF(OR(AC33="-",AC33="NC",$D33=""),"-",$D33*AC33)</f>
        <v>-</v>
      </c>
      <c r="AE33" s="19">
        <v>11.06</v>
      </c>
      <c r="AF33" s="19" t="str">
        <f t="shared" ref="AF33" si="402">IF(OR(AE33="-",AE33="NC",$D33=""),"-",$D33*AE33)</f>
        <v>-</v>
      </c>
      <c r="AG33" s="19">
        <v>79.27</v>
      </c>
      <c r="AH33" s="19" t="str">
        <f t="shared" ref="AH33" si="403">IF(OR(AG33="-",AG33="NC",$D33=""),"-",$D33*AG33)</f>
        <v>-</v>
      </c>
      <c r="AI33" s="19">
        <v>1.64</v>
      </c>
      <c r="AJ33" s="19" t="str">
        <f t="shared" ref="AJ33" si="404">IF(OR(AI33="-",AI33="NC",$D33=""),"-",$D33*AI33)</f>
        <v>-</v>
      </c>
      <c r="AK33" s="19">
        <v>19.559999999999999</v>
      </c>
      <c r="AL33" s="19" t="str">
        <f t="shared" ref="AL33" si="405">IF(OR(AK33="-",AK33="NC",$D33=""),"-",$D33*AK33)</f>
        <v>-</v>
      </c>
    </row>
    <row r="34" spans="1:38" ht="21" x14ac:dyDescent="0.25">
      <c r="A34" s="18" t="s">
        <v>66</v>
      </c>
      <c r="B34" s="18" t="s">
        <v>3231</v>
      </c>
      <c r="C34" s="19" t="s">
        <v>925</v>
      </c>
      <c r="D34" s="58"/>
      <c r="E34" s="19">
        <v>19.350000000000001</v>
      </c>
      <c r="F34" s="19" t="str">
        <f t="shared" si="0"/>
        <v>-</v>
      </c>
      <c r="G34" s="19">
        <v>34.06</v>
      </c>
      <c r="H34" s="19" t="str">
        <f t="shared" si="0"/>
        <v>-</v>
      </c>
      <c r="I34" s="19">
        <v>17.87</v>
      </c>
      <c r="J34" s="19" t="str">
        <f t="shared" ref="J34" si="406">IF(OR(I34="-",I34="NC",$D34=""),"-",$D34*I34)</f>
        <v>-</v>
      </c>
      <c r="K34" s="19">
        <v>25.74</v>
      </c>
      <c r="L34" s="19" t="str">
        <f t="shared" ref="L34" si="407">IF(OR(K34="-",K34="NC",$D34=""),"-",$D34*K34)</f>
        <v>-</v>
      </c>
      <c r="M34" s="19">
        <v>7.69</v>
      </c>
      <c r="N34" s="19" t="str">
        <f t="shared" ref="N34" si="408">IF(OR(M34="-",M34="NC",$D34=""),"-",$D34*M34)</f>
        <v>-</v>
      </c>
      <c r="O34" s="19">
        <v>56.85</v>
      </c>
      <c r="P34" s="19" t="str">
        <f t="shared" ref="P34" si="409">IF(OR(O34="-",O34="NC",$D34=""),"-",$D34*O34)</f>
        <v>-</v>
      </c>
      <c r="Q34" s="19">
        <v>51.09</v>
      </c>
      <c r="R34" s="19" t="str">
        <f t="shared" ref="R34" si="410">IF(OR(Q34="-",Q34="NC",$D34=""),"-",$D34*Q34)</f>
        <v>-</v>
      </c>
      <c r="S34" s="19">
        <v>65.400000000000006</v>
      </c>
      <c r="T34" s="19" t="str">
        <f t="shared" ref="T34" si="411">IF(OR(S34="-",S34="NC",$D34=""),"-",$D34*S34)</f>
        <v>-</v>
      </c>
      <c r="U34" s="19">
        <v>42.71</v>
      </c>
      <c r="V34" s="19" t="str">
        <f t="shared" ref="V34" si="412">IF(OR(U34="-",U34="NC",$D34=""),"-",$D34*U34)</f>
        <v>-</v>
      </c>
      <c r="W34" s="19">
        <v>45.29</v>
      </c>
      <c r="X34" s="19" t="str">
        <f t="shared" ref="X34" si="413">IF(OR(W34="-",W34="NC",$D34=""),"-",$D34*W34)</f>
        <v>-</v>
      </c>
      <c r="Y34" s="19">
        <v>62.51</v>
      </c>
      <c r="Z34" s="19" t="str">
        <f t="shared" ref="Z34" si="414">IF(OR(Y34="-",Y34="NC",$D34=""),"-",$D34*Y34)</f>
        <v>-</v>
      </c>
      <c r="AA34" s="19">
        <v>7.74</v>
      </c>
      <c r="AB34" s="19" t="str">
        <f t="shared" ref="AB34" si="415">IF(OR(AA34="-",AA34="NC",$D34=""),"-",$D34*AA34)</f>
        <v>-</v>
      </c>
      <c r="AC34" s="19">
        <v>68.849999999999994</v>
      </c>
      <c r="AD34" s="19" t="str">
        <f t="shared" ref="AD34" si="416">IF(OR(AC34="-",AC34="NC",$D34=""),"-",$D34*AC34)</f>
        <v>-</v>
      </c>
      <c r="AE34" s="19">
        <v>10.93</v>
      </c>
      <c r="AF34" s="19" t="str">
        <f t="shared" ref="AF34" si="417">IF(OR(AE34="-",AE34="NC",$D34=""),"-",$D34*AE34)</f>
        <v>-</v>
      </c>
      <c r="AG34" s="19">
        <v>70.819999999999993</v>
      </c>
      <c r="AH34" s="19" t="str">
        <f t="shared" ref="AH34" si="418">IF(OR(AG34="-",AG34="NC",$D34=""),"-",$D34*AG34)</f>
        <v>-</v>
      </c>
      <c r="AI34" s="19">
        <v>189.78</v>
      </c>
      <c r="AJ34" s="19" t="str">
        <f t="shared" ref="AJ34" si="419">IF(OR(AI34="-",AI34="NC",$D34=""),"-",$D34*AI34)</f>
        <v>-</v>
      </c>
      <c r="AK34" s="19">
        <v>19.559999999999999</v>
      </c>
      <c r="AL34" s="19" t="str">
        <f t="shared" ref="AL34" si="420">IF(OR(AK34="-",AK34="NC",$D34=""),"-",$D34*AK34)</f>
        <v>-</v>
      </c>
    </row>
    <row r="35" spans="1:38" x14ac:dyDescent="0.25">
      <c r="A35" s="18" t="s">
        <v>66</v>
      </c>
      <c r="B35" s="18" t="s">
        <v>3226</v>
      </c>
      <c r="C35" s="19" t="s">
        <v>925</v>
      </c>
      <c r="D35" s="58"/>
      <c r="E35" s="19">
        <v>19.239999999999998</v>
      </c>
      <c r="F35" s="19" t="str">
        <f t="shared" si="0"/>
        <v>-</v>
      </c>
      <c r="G35" s="19">
        <v>33.89</v>
      </c>
      <c r="H35" s="19" t="str">
        <f t="shared" si="0"/>
        <v>-</v>
      </c>
      <c r="I35" s="19">
        <v>3.34</v>
      </c>
      <c r="J35" s="19" t="str">
        <f t="shared" ref="J35" si="421">IF(OR(I35="-",I35="NC",$D35=""),"-",$D35*I35)</f>
        <v>-</v>
      </c>
      <c r="K35" s="19">
        <v>25.53</v>
      </c>
      <c r="L35" s="19" t="str">
        <f t="shared" ref="L35" si="422">IF(OR(K35="-",K35="NC",$D35=""),"-",$D35*K35)</f>
        <v>-</v>
      </c>
      <c r="M35" s="19">
        <v>7.59</v>
      </c>
      <c r="N35" s="19" t="str">
        <f t="shared" ref="N35" si="423">IF(OR(M35="-",M35="NC",$D35=""),"-",$D35*M35)</f>
        <v>-</v>
      </c>
      <c r="O35" s="19">
        <v>56.76</v>
      </c>
      <c r="P35" s="19" t="str">
        <f t="shared" ref="P35" si="424">IF(OR(O35="-",O35="NC",$D35=""),"-",$D35*O35)</f>
        <v>-</v>
      </c>
      <c r="Q35" s="19">
        <v>37.39</v>
      </c>
      <c r="R35" s="19" t="str">
        <f t="shared" ref="R35" si="425">IF(OR(Q35="-",Q35="NC",$D35=""),"-",$D35*Q35)</f>
        <v>-</v>
      </c>
      <c r="S35" s="19">
        <v>58.13</v>
      </c>
      <c r="T35" s="19" t="str">
        <f t="shared" ref="T35" si="426">IF(OR(S35="-",S35="NC",$D35=""),"-",$D35*S35)</f>
        <v>-</v>
      </c>
      <c r="U35" s="19">
        <v>37.64</v>
      </c>
      <c r="V35" s="19" t="str">
        <f t="shared" ref="V35" si="427">IF(OR(U35="-",U35="NC",$D35=""),"-",$D35*U35)</f>
        <v>-</v>
      </c>
      <c r="W35" s="19">
        <v>44.8</v>
      </c>
      <c r="X35" s="19" t="str">
        <f t="shared" ref="X35" si="428">IF(OR(W35="-",W35="NC",$D35=""),"-",$D35*W35)</f>
        <v>-</v>
      </c>
      <c r="Y35" s="19">
        <v>62.17</v>
      </c>
      <c r="Z35" s="19" t="str">
        <f t="shared" ref="Z35" si="429">IF(OR(Y35="-",Y35="NC",$D35=""),"-",$D35*Y35)</f>
        <v>-</v>
      </c>
      <c r="AA35" s="19">
        <v>6.47</v>
      </c>
      <c r="AB35" s="19" t="str">
        <f t="shared" ref="AB35" si="430">IF(OR(AA35="-",AA35="NC",$D35=""),"-",$D35*AA35)</f>
        <v>-</v>
      </c>
      <c r="AC35" s="19">
        <v>2.39</v>
      </c>
      <c r="AD35" s="19" t="str">
        <f t="shared" ref="AD35" si="431">IF(OR(AC35="-",AC35="NC",$D35=""),"-",$D35*AC35)</f>
        <v>-</v>
      </c>
      <c r="AE35" s="19">
        <v>10.93</v>
      </c>
      <c r="AF35" s="19" t="str">
        <f t="shared" ref="AF35" si="432">IF(OR(AE35="-",AE35="NC",$D35=""),"-",$D35*AE35)</f>
        <v>-</v>
      </c>
      <c r="AG35" s="19">
        <v>69.47</v>
      </c>
      <c r="AH35" s="19" t="str">
        <f t="shared" ref="AH35" si="433">IF(OR(AG35="-",AG35="NC",$D35=""),"-",$D35*AG35)</f>
        <v>-</v>
      </c>
      <c r="AI35" s="19">
        <v>1.59</v>
      </c>
      <c r="AJ35" s="19" t="str">
        <f t="shared" ref="AJ35" si="434">IF(OR(AI35="-",AI35="NC",$D35=""),"-",$D35*AI35)</f>
        <v>-</v>
      </c>
      <c r="AK35" s="19">
        <v>19.559999999999999</v>
      </c>
      <c r="AL35" s="19" t="str">
        <f t="shared" ref="AL35" si="435">IF(OR(AK35="-",AK35="NC",$D35=""),"-",$D35*AK35)</f>
        <v>-</v>
      </c>
    </row>
    <row r="36" spans="1:38" x14ac:dyDescent="0.25">
      <c r="A36" s="18" t="s">
        <v>34</v>
      </c>
      <c r="B36" s="18" t="s">
        <v>1614</v>
      </c>
      <c r="C36" s="19" t="s">
        <v>925</v>
      </c>
      <c r="D36" s="58"/>
      <c r="E36" s="19">
        <v>13.94</v>
      </c>
      <c r="F36" s="19" t="str">
        <f t="shared" si="0"/>
        <v>-</v>
      </c>
      <c r="G36" s="19">
        <v>30.81</v>
      </c>
      <c r="H36" s="19" t="str">
        <f t="shared" si="0"/>
        <v>-</v>
      </c>
      <c r="I36" s="19">
        <v>15.14</v>
      </c>
      <c r="J36" s="19" t="str">
        <f t="shared" ref="J36" si="436">IF(OR(I36="-",I36="NC",$D36=""),"-",$D36*I36)</f>
        <v>-</v>
      </c>
      <c r="K36" s="19">
        <v>23.1</v>
      </c>
      <c r="L36" s="19" t="str">
        <f t="shared" ref="L36" si="437">IF(OR(K36="-",K36="NC",$D36=""),"-",$D36*K36)</f>
        <v>-</v>
      </c>
      <c r="M36" s="19">
        <v>6.86</v>
      </c>
      <c r="N36" s="19" t="str">
        <f t="shared" ref="N36" si="438">IF(OR(M36="-",M36="NC",$D36=""),"-",$D36*M36)</f>
        <v>-</v>
      </c>
      <c r="O36" s="19">
        <v>55.48</v>
      </c>
      <c r="P36" s="19" t="str">
        <f t="shared" ref="P36" si="439">IF(OR(O36="-",O36="NC",$D36=""),"-",$D36*O36)</f>
        <v>-</v>
      </c>
      <c r="Q36" s="19">
        <v>61.44</v>
      </c>
      <c r="R36" s="19" t="str">
        <f t="shared" ref="R36" si="440">IF(OR(Q36="-",Q36="NC",$D36=""),"-",$D36*Q36)</f>
        <v>-</v>
      </c>
      <c r="S36" s="19">
        <v>72.81</v>
      </c>
      <c r="T36" s="19" t="str">
        <f t="shared" ref="T36" si="441">IF(OR(S36="-",S36="NC",$D36=""),"-",$D36*S36)</f>
        <v>-</v>
      </c>
      <c r="U36" s="19">
        <v>26.84</v>
      </c>
      <c r="V36" s="19" t="str">
        <f t="shared" ref="V36" si="442">IF(OR(U36="-",U36="NC",$D36=""),"-",$D36*U36)</f>
        <v>-</v>
      </c>
      <c r="W36" s="19">
        <v>45.18</v>
      </c>
      <c r="X36" s="19" t="str">
        <f t="shared" ref="X36" si="443">IF(OR(W36="-",W36="NC",$D36=""),"-",$D36*W36)</f>
        <v>-</v>
      </c>
      <c r="Y36" s="19">
        <v>93.28</v>
      </c>
      <c r="Z36" s="19" t="str">
        <f t="shared" ref="Z36" si="444">IF(OR(Y36="-",Y36="NC",$D36=""),"-",$D36*Y36)</f>
        <v>-</v>
      </c>
      <c r="AA36" s="19">
        <v>7.78</v>
      </c>
      <c r="AB36" s="19" t="str">
        <f t="shared" ref="AB36" si="445">IF(OR(AA36="-",AA36="NC",$D36=""),"-",$D36*AA36)</f>
        <v>-</v>
      </c>
      <c r="AC36" s="19">
        <v>66.709999999999994</v>
      </c>
      <c r="AD36" s="19" t="str">
        <f t="shared" ref="AD36" si="446">IF(OR(AC36="-",AC36="NC",$D36=""),"-",$D36*AC36)</f>
        <v>-</v>
      </c>
      <c r="AE36" s="19">
        <v>2.19</v>
      </c>
      <c r="AF36" s="19" t="str">
        <f t="shared" ref="AF36" si="447">IF(OR(AE36="-",AE36="NC",$D36=""),"-",$D36*AE36)</f>
        <v>-</v>
      </c>
      <c r="AG36" s="19">
        <v>65.63</v>
      </c>
      <c r="AH36" s="19" t="str">
        <f t="shared" ref="AH36" si="448">IF(OR(AG36="-",AG36="NC",$D36=""),"-",$D36*AG36)</f>
        <v>-</v>
      </c>
      <c r="AI36" s="19">
        <v>188.34</v>
      </c>
      <c r="AJ36" s="19" t="str">
        <f t="shared" ref="AJ36" si="449">IF(OR(AI36="-",AI36="NC",$D36=""),"-",$D36*AI36)</f>
        <v>-</v>
      </c>
      <c r="AK36" s="19">
        <v>1.38</v>
      </c>
      <c r="AL36" s="19" t="str">
        <f t="shared" ref="AL36" si="450">IF(OR(AK36="-",AK36="NC",$D36=""),"-",$D36*AK36)</f>
        <v>-</v>
      </c>
    </row>
    <row r="37" spans="1:38" x14ac:dyDescent="0.25">
      <c r="A37" s="18" t="s">
        <v>34</v>
      </c>
      <c r="B37" s="18" t="s">
        <v>1615</v>
      </c>
      <c r="C37" s="19" t="s">
        <v>925</v>
      </c>
      <c r="D37" s="58"/>
      <c r="E37" s="19">
        <v>13.83</v>
      </c>
      <c r="F37" s="19" t="str">
        <f t="shared" si="0"/>
        <v>-</v>
      </c>
      <c r="G37" s="19">
        <v>30.65</v>
      </c>
      <c r="H37" s="19" t="str">
        <f t="shared" si="0"/>
        <v>-</v>
      </c>
      <c r="I37" s="19">
        <v>0.61</v>
      </c>
      <c r="J37" s="19" t="str">
        <f t="shared" ref="J37" si="451">IF(OR(I37="-",I37="NC",$D37=""),"-",$D37*I37)</f>
        <v>-</v>
      </c>
      <c r="K37" s="19">
        <v>22.89</v>
      </c>
      <c r="L37" s="19" t="str">
        <f t="shared" ref="L37" si="452">IF(OR(K37="-",K37="NC",$D37=""),"-",$D37*K37)</f>
        <v>-</v>
      </c>
      <c r="M37" s="19">
        <v>6.76</v>
      </c>
      <c r="N37" s="19" t="str">
        <f t="shared" ref="N37" si="453">IF(OR(M37="-",M37="NC",$D37=""),"-",$D37*M37)</f>
        <v>-</v>
      </c>
      <c r="O37" s="19">
        <v>55.39</v>
      </c>
      <c r="P37" s="19" t="str">
        <f t="shared" ref="P37" si="454">IF(OR(O37="-",O37="NC",$D37=""),"-",$D37*O37)</f>
        <v>-</v>
      </c>
      <c r="Q37" s="19">
        <v>47.74</v>
      </c>
      <c r="R37" s="19" t="str">
        <f t="shared" ref="R37" si="455">IF(OR(Q37="-",Q37="NC",$D37=""),"-",$D37*Q37)</f>
        <v>-</v>
      </c>
      <c r="S37" s="19">
        <v>65.540000000000006</v>
      </c>
      <c r="T37" s="19" t="str">
        <f t="shared" ref="T37" si="456">IF(OR(S37="-",S37="NC",$D37=""),"-",$D37*S37)</f>
        <v>-</v>
      </c>
      <c r="U37" s="19">
        <v>21.78</v>
      </c>
      <c r="V37" s="19" t="str">
        <f t="shared" ref="V37" si="457">IF(OR(U37="-",U37="NC",$D37=""),"-",$D37*U37)</f>
        <v>-</v>
      </c>
      <c r="W37" s="19">
        <v>44.69</v>
      </c>
      <c r="X37" s="19" t="str">
        <f t="shared" ref="X37" si="458">IF(OR(W37="-",W37="NC",$D37=""),"-",$D37*W37)</f>
        <v>-</v>
      </c>
      <c r="Y37" s="19">
        <v>92.94</v>
      </c>
      <c r="Z37" s="19" t="str">
        <f t="shared" ref="Z37" si="459">IF(OR(Y37="-",Y37="NC",$D37=""),"-",$D37*Y37)</f>
        <v>-</v>
      </c>
      <c r="AA37" s="19">
        <v>6.51</v>
      </c>
      <c r="AB37" s="19" t="str">
        <f t="shared" ref="AB37" si="460">IF(OR(AA37="-",AA37="NC",$D37=""),"-",$D37*AA37)</f>
        <v>-</v>
      </c>
      <c r="AC37" s="19">
        <v>0.25</v>
      </c>
      <c r="AD37" s="19" t="str">
        <f t="shared" ref="AD37" si="461">IF(OR(AC37="-",AC37="NC",$D37=""),"-",$D37*AC37)</f>
        <v>-</v>
      </c>
      <c r="AE37" s="19">
        <v>2.1800000000000002</v>
      </c>
      <c r="AF37" s="19" t="str">
        <f t="shared" ref="AF37" si="462">IF(OR(AE37="-",AE37="NC",$D37=""),"-",$D37*AE37)</f>
        <v>-</v>
      </c>
      <c r="AG37" s="19">
        <v>64.28</v>
      </c>
      <c r="AH37" s="19" t="str">
        <f t="shared" ref="AH37" si="463">IF(OR(AG37="-",AG37="NC",$D37=""),"-",$D37*AG37)</f>
        <v>-</v>
      </c>
      <c r="AI37" s="19">
        <v>0.15</v>
      </c>
      <c r="AJ37" s="19" t="str">
        <f t="shared" ref="AJ37" si="464">IF(OR(AI37="-",AI37="NC",$D37=""),"-",$D37*AI37)</f>
        <v>-</v>
      </c>
      <c r="AK37" s="19">
        <v>1.38</v>
      </c>
      <c r="AL37" s="19" t="str">
        <f t="shared" ref="AL37" si="465">IF(OR(AK37="-",AK37="NC",$D37=""),"-",$D37*AK37)</f>
        <v>-</v>
      </c>
    </row>
    <row r="38" spans="1:38" x14ac:dyDescent="0.25">
      <c r="A38" s="18" t="s">
        <v>34</v>
      </c>
      <c r="B38" s="18" t="s">
        <v>2927</v>
      </c>
      <c r="C38" s="19" t="s">
        <v>925</v>
      </c>
      <c r="D38" s="58"/>
      <c r="E38" s="19">
        <v>13.49</v>
      </c>
      <c r="F38" s="19" t="str">
        <f t="shared" si="0"/>
        <v>-</v>
      </c>
      <c r="G38" s="19">
        <v>26.63</v>
      </c>
      <c r="H38" s="19" t="str">
        <f t="shared" si="0"/>
        <v>-</v>
      </c>
      <c r="I38" s="19">
        <v>15.05</v>
      </c>
      <c r="J38" s="19" t="str">
        <f t="shared" ref="J38" si="466">IF(OR(I38="-",I38="NC",$D38=""),"-",$D38*I38)</f>
        <v>-</v>
      </c>
      <c r="K38" s="19">
        <v>16.28</v>
      </c>
      <c r="L38" s="19" t="str">
        <f t="shared" ref="L38" si="467">IF(OR(K38="-",K38="NC",$D38=""),"-",$D38*K38)</f>
        <v>-</v>
      </c>
      <c r="M38" s="19">
        <v>6.47</v>
      </c>
      <c r="N38" s="19" t="str">
        <f t="shared" ref="N38" si="468">IF(OR(M38="-",M38="NC",$D38=""),"-",$D38*M38)</f>
        <v>-</v>
      </c>
      <c r="O38" s="19">
        <v>47.88</v>
      </c>
      <c r="P38" s="19" t="str">
        <f t="shared" ref="P38" si="469">IF(OR(O38="-",O38="NC",$D38=""),"-",$D38*O38)</f>
        <v>-</v>
      </c>
      <c r="Q38" s="19">
        <v>41.14</v>
      </c>
      <c r="R38" s="19" t="str">
        <f t="shared" ref="R38" si="470">IF(OR(Q38="-",Q38="NC",$D38=""),"-",$D38*Q38)</f>
        <v>-</v>
      </c>
      <c r="S38" s="19">
        <v>56.49</v>
      </c>
      <c r="T38" s="19" t="str">
        <f t="shared" ref="T38" si="471">IF(OR(S38="-",S38="NC",$D38=""),"-",$D38*S38)</f>
        <v>-</v>
      </c>
      <c r="U38" s="19">
        <v>26.64</v>
      </c>
      <c r="V38" s="19" t="str">
        <f t="shared" ref="V38" si="472">IF(OR(U38="-",U38="NC",$D38=""),"-",$D38*U38)</f>
        <v>-</v>
      </c>
      <c r="W38" s="19">
        <v>31.58</v>
      </c>
      <c r="X38" s="19" t="str">
        <f t="shared" ref="X38" si="473">IF(OR(W38="-",W38="NC",$D38=""),"-",$D38*W38)</f>
        <v>-</v>
      </c>
      <c r="Y38" s="19">
        <v>51.94</v>
      </c>
      <c r="Z38" s="19" t="str">
        <f t="shared" ref="Z38" si="474">IF(OR(Y38="-",Y38="NC",$D38=""),"-",$D38*Y38)</f>
        <v>-</v>
      </c>
      <c r="AA38" s="19">
        <v>3.05</v>
      </c>
      <c r="AB38" s="19" t="str">
        <f t="shared" ref="AB38" si="475">IF(OR(AA38="-",AA38="NC",$D38=""),"-",$D38*AA38)</f>
        <v>-</v>
      </c>
      <c r="AC38" s="19">
        <v>66.67</v>
      </c>
      <c r="AD38" s="19" t="str">
        <f t="shared" ref="AD38" si="476">IF(OR(AC38="-",AC38="NC",$D38=""),"-",$D38*AC38)</f>
        <v>-</v>
      </c>
      <c r="AE38" s="19">
        <v>2.06</v>
      </c>
      <c r="AF38" s="19" t="str">
        <f t="shared" ref="AF38" si="477">IF(OR(AE38="-",AE38="NC",$D38=""),"-",$D38*AE38)</f>
        <v>-</v>
      </c>
      <c r="AG38" s="19">
        <v>55.83</v>
      </c>
      <c r="AH38" s="19" t="str">
        <f t="shared" ref="AH38" si="478">IF(OR(AG38="-",AG38="NC",$D38=""),"-",$D38*AG38)</f>
        <v>-</v>
      </c>
      <c r="AI38" s="19">
        <v>188.29</v>
      </c>
      <c r="AJ38" s="19" t="str">
        <f t="shared" ref="AJ38" si="479">IF(OR(AI38="-",AI38="NC",$D38=""),"-",$D38*AI38)</f>
        <v>-</v>
      </c>
      <c r="AK38" s="19">
        <v>1.38</v>
      </c>
      <c r="AL38" s="19" t="str">
        <f t="shared" ref="AL38" si="480">IF(OR(AK38="-",AK38="NC",$D38=""),"-",$D38*AK38)</f>
        <v>-</v>
      </c>
    </row>
    <row r="39" spans="1:38" x14ac:dyDescent="0.25">
      <c r="A39" s="18" t="s">
        <v>34</v>
      </c>
      <c r="B39" s="18" t="s">
        <v>1618</v>
      </c>
      <c r="C39" s="19" t="s">
        <v>925</v>
      </c>
      <c r="D39" s="58"/>
      <c r="E39" s="19">
        <v>13.39</v>
      </c>
      <c r="F39" s="19" t="str">
        <f t="shared" si="0"/>
        <v>-</v>
      </c>
      <c r="G39" s="19">
        <v>26.46</v>
      </c>
      <c r="H39" s="19" t="str">
        <f t="shared" si="0"/>
        <v>-</v>
      </c>
      <c r="I39" s="19">
        <v>0.52</v>
      </c>
      <c r="J39" s="19" t="str">
        <f t="shared" ref="J39" si="481">IF(OR(I39="-",I39="NC",$D39=""),"-",$D39*I39)</f>
        <v>-</v>
      </c>
      <c r="K39" s="19">
        <v>16.07</v>
      </c>
      <c r="L39" s="19" t="str">
        <f t="shared" ref="L39" si="482">IF(OR(K39="-",K39="NC",$D39=""),"-",$D39*K39)</f>
        <v>-</v>
      </c>
      <c r="M39" s="19">
        <v>6.37</v>
      </c>
      <c r="N39" s="19" t="str">
        <f t="shared" ref="N39" si="483">IF(OR(M39="-",M39="NC",$D39=""),"-",$D39*M39)</f>
        <v>-</v>
      </c>
      <c r="O39" s="19">
        <v>47.79</v>
      </c>
      <c r="P39" s="19" t="str">
        <f t="shared" ref="P39" si="484">IF(OR(O39="-",O39="NC",$D39=""),"-",$D39*O39)</f>
        <v>-</v>
      </c>
      <c r="Q39" s="19">
        <v>27.44</v>
      </c>
      <c r="R39" s="19" t="str">
        <f t="shared" ref="R39" si="485">IF(OR(Q39="-",Q39="NC",$D39=""),"-",$D39*Q39)</f>
        <v>-</v>
      </c>
      <c r="S39" s="19">
        <v>49.21</v>
      </c>
      <c r="T39" s="19" t="str">
        <f t="shared" ref="T39" si="486">IF(OR(S39="-",S39="NC",$D39=""),"-",$D39*S39)</f>
        <v>-</v>
      </c>
      <c r="U39" s="19">
        <v>21.57</v>
      </c>
      <c r="V39" s="19" t="str">
        <f t="shared" ref="V39" si="487">IF(OR(U39="-",U39="NC",$D39=""),"-",$D39*U39)</f>
        <v>-</v>
      </c>
      <c r="W39" s="19">
        <v>31.09</v>
      </c>
      <c r="X39" s="19" t="str">
        <f t="shared" ref="X39" si="488">IF(OR(W39="-",W39="NC",$D39=""),"-",$D39*W39)</f>
        <v>-</v>
      </c>
      <c r="Y39" s="19">
        <v>51.6</v>
      </c>
      <c r="Z39" s="19" t="str">
        <f t="shared" ref="Z39" si="489">IF(OR(Y39="-",Y39="NC",$D39=""),"-",$D39*Y39)</f>
        <v>-</v>
      </c>
      <c r="AA39" s="19">
        <v>1.77</v>
      </c>
      <c r="AB39" s="19" t="str">
        <f t="shared" ref="AB39" si="490">IF(OR(AA39="-",AA39="NC",$D39=""),"-",$D39*AA39)</f>
        <v>-</v>
      </c>
      <c r="AC39" s="19">
        <v>0.21</v>
      </c>
      <c r="AD39" s="19" t="str">
        <f t="shared" ref="AD39" si="491">IF(OR(AC39="-",AC39="NC",$D39=""),"-",$D39*AC39)</f>
        <v>-</v>
      </c>
      <c r="AE39" s="19">
        <v>2.0499999999999998</v>
      </c>
      <c r="AF39" s="19" t="str">
        <f t="shared" ref="AF39" si="492">IF(OR(AE39="-",AE39="NC",$D39=""),"-",$D39*AE39)</f>
        <v>-</v>
      </c>
      <c r="AG39" s="19">
        <v>54.48</v>
      </c>
      <c r="AH39" s="19" t="str">
        <f t="shared" ref="AH39" si="493">IF(OR(AG39="-",AG39="NC",$D39=""),"-",$D39*AG39)</f>
        <v>-</v>
      </c>
      <c r="AI39" s="19">
        <v>0.1</v>
      </c>
      <c r="AJ39" s="19" t="str">
        <f t="shared" ref="AJ39" si="494">IF(OR(AI39="-",AI39="NC",$D39=""),"-",$D39*AI39)</f>
        <v>-</v>
      </c>
      <c r="AK39" s="19">
        <v>1.38</v>
      </c>
      <c r="AL39" s="19" t="str">
        <f t="shared" ref="AL39" si="495">IF(OR(AK39="-",AK39="NC",$D39=""),"-",$D39*AK39)</f>
        <v>-</v>
      </c>
    </row>
    <row r="40" spans="1:38" ht="21" x14ac:dyDescent="0.25">
      <c r="A40" s="18" t="s">
        <v>333</v>
      </c>
      <c r="B40" s="18" t="s">
        <v>1619</v>
      </c>
      <c r="C40" s="19" t="s">
        <v>926</v>
      </c>
      <c r="D40" s="58"/>
      <c r="E40" s="19">
        <v>0.32</v>
      </c>
      <c r="F40" s="19" t="str">
        <f t="shared" si="0"/>
        <v>-</v>
      </c>
      <c r="G40" s="19">
        <v>3.07</v>
      </c>
      <c r="H40" s="19" t="str">
        <f t="shared" si="0"/>
        <v>-</v>
      </c>
      <c r="I40" s="19">
        <v>7.0000000000000007E-2</v>
      </c>
      <c r="J40" s="19" t="str">
        <f t="shared" ref="J40" si="496">IF(OR(I40="-",I40="NC",$D40=""),"-",$D40*I40)</f>
        <v>-</v>
      </c>
      <c r="K40" s="19">
        <v>5</v>
      </c>
      <c r="L40" s="19" t="str">
        <f t="shared" ref="L40" si="497">IF(OR(K40="-",K40="NC",$D40=""),"-",$D40*K40)</f>
        <v>-</v>
      </c>
      <c r="M40" s="19">
        <v>0.28999999999999998</v>
      </c>
      <c r="N40" s="19" t="str">
        <f t="shared" ref="N40" si="498">IF(OR(M40="-",M40="NC",$D40=""),"-",$D40*M40)</f>
        <v>-</v>
      </c>
      <c r="O40" s="19">
        <v>5.57</v>
      </c>
      <c r="P40" s="19" t="str">
        <f t="shared" ref="P40" si="499">IF(OR(O40="-",O40="NC",$D40=""),"-",$D40*O40)</f>
        <v>-</v>
      </c>
      <c r="Q40" s="19">
        <v>14.88</v>
      </c>
      <c r="R40" s="19" t="str">
        <f t="shared" ref="R40" si="500">IF(OR(Q40="-",Q40="NC",$D40=""),"-",$D40*Q40)</f>
        <v>-</v>
      </c>
      <c r="S40" s="19">
        <v>11.98</v>
      </c>
      <c r="T40" s="19" t="str">
        <f t="shared" ref="T40" si="501">IF(OR(S40="-",S40="NC",$D40=""),"-",$D40*S40)</f>
        <v>-</v>
      </c>
      <c r="U40" s="19">
        <v>0.15</v>
      </c>
      <c r="V40" s="19" t="str">
        <f t="shared" ref="V40" si="502">IF(OR(U40="-",U40="NC",$D40=""),"-",$D40*U40)</f>
        <v>-</v>
      </c>
      <c r="W40" s="19">
        <v>9.98</v>
      </c>
      <c r="X40" s="19" t="str">
        <f t="shared" ref="X40" si="503">IF(OR(W40="-",W40="NC",$D40=""),"-",$D40*W40)</f>
        <v>-</v>
      </c>
      <c r="Y40" s="19">
        <v>30.32</v>
      </c>
      <c r="Z40" s="19" t="str">
        <f t="shared" ref="Z40" si="504">IF(OR(Y40="-",Y40="NC",$D40=""),"-",$D40*Y40)</f>
        <v>-</v>
      </c>
      <c r="AA40" s="19">
        <v>3.47</v>
      </c>
      <c r="AB40" s="19" t="str">
        <f t="shared" ref="AB40" si="505">IF(OR(AA40="-",AA40="NC",$D40=""),"-",$D40*AA40)</f>
        <v>-</v>
      </c>
      <c r="AC40" s="19">
        <v>0.03</v>
      </c>
      <c r="AD40" s="19" t="str">
        <f t="shared" ref="AD40" si="506">IF(OR(AC40="-",AC40="NC",$D40=""),"-",$D40*AC40)</f>
        <v>-</v>
      </c>
      <c r="AE40" s="19">
        <v>0.1</v>
      </c>
      <c r="AF40" s="19" t="str">
        <f t="shared" ref="AF40" si="507">IF(OR(AE40="-",AE40="NC",$D40=""),"-",$D40*AE40)</f>
        <v>-</v>
      </c>
      <c r="AG40" s="19">
        <v>7.19</v>
      </c>
      <c r="AH40" s="19" t="str">
        <f t="shared" ref="AH40" si="508">IF(OR(AG40="-",AG40="NC",$D40=""),"-",$D40*AG40)</f>
        <v>-</v>
      </c>
      <c r="AI40" s="19">
        <v>0.03</v>
      </c>
      <c r="AJ40" s="19" t="str">
        <f t="shared" ref="AJ40" si="509">IF(OR(AI40="-",AI40="NC",$D40=""),"-",$D40*AI40)</f>
        <v>-</v>
      </c>
      <c r="AK40" s="19" t="s">
        <v>1351</v>
      </c>
      <c r="AL40" s="19" t="str">
        <f t="shared" ref="AL40" si="510">IF(OR(AK40="-",AK40="NC",$D40=""),"-",$D40*AK40)</f>
        <v>-</v>
      </c>
    </row>
    <row r="41" spans="1:38" ht="21" x14ac:dyDescent="0.25">
      <c r="A41" s="18" t="s">
        <v>275</v>
      </c>
      <c r="B41" s="18" t="s">
        <v>3228</v>
      </c>
      <c r="C41" s="19" t="s">
        <v>926</v>
      </c>
      <c r="D41" s="58"/>
      <c r="E41" s="19">
        <v>7.0000000000000007E-2</v>
      </c>
      <c r="F41" s="19" t="str">
        <f t="shared" si="0"/>
        <v>-</v>
      </c>
      <c r="G41" s="19">
        <v>0.12</v>
      </c>
      <c r="H41" s="19" t="str">
        <f t="shared" si="0"/>
        <v>-</v>
      </c>
      <c r="I41" s="19">
        <v>10.66</v>
      </c>
      <c r="J41" s="19" t="str">
        <f t="shared" ref="J41" si="511">IF(OR(I41="-",I41="NC",$D41=""),"-",$D41*I41)</f>
        <v>-</v>
      </c>
      <c r="K41" s="19">
        <v>0.15</v>
      </c>
      <c r="L41" s="19" t="str">
        <f t="shared" ref="L41" si="512">IF(OR(K41="-",K41="NC",$D41=""),"-",$D41*K41)</f>
        <v>-</v>
      </c>
      <c r="M41" s="19">
        <v>7.0000000000000007E-2</v>
      </c>
      <c r="N41" s="19" t="str">
        <f t="shared" ref="N41" si="513">IF(OR(M41="-",M41="NC",$D41=""),"-",$D41*M41)</f>
        <v>-</v>
      </c>
      <c r="O41" s="19">
        <v>7.0000000000000007E-2</v>
      </c>
      <c r="P41" s="19" t="str">
        <f t="shared" ref="P41" si="514">IF(OR(O41="-",O41="NC",$D41=""),"-",$D41*O41)</f>
        <v>-</v>
      </c>
      <c r="Q41" s="19">
        <v>10.050000000000001</v>
      </c>
      <c r="R41" s="19" t="str">
        <f t="shared" ref="R41" si="515">IF(OR(Q41="-",Q41="NC",$D41=""),"-",$D41*Q41)</f>
        <v>-</v>
      </c>
      <c r="S41" s="19">
        <v>5.34</v>
      </c>
      <c r="T41" s="19" t="str">
        <f t="shared" ref="T41" si="516">IF(OR(S41="-",S41="NC",$D41=""),"-",$D41*S41)</f>
        <v>-</v>
      </c>
      <c r="U41" s="19">
        <v>3.72</v>
      </c>
      <c r="V41" s="19" t="str">
        <f t="shared" ref="V41" si="517">IF(OR(U41="-",U41="NC",$D41=""),"-",$D41*U41)</f>
        <v>-</v>
      </c>
      <c r="W41" s="19">
        <v>0.36</v>
      </c>
      <c r="X41" s="19" t="str">
        <f t="shared" ref="X41" si="518">IF(OR(W41="-",W41="NC",$D41=""),"-",$D41*W41)</f>
        <v>-</v>
      </c>
      <c r="Y41" s="19">
        <v>0.25</v>
      </c>
      <c r="Z41" s="19" t="str">
        <f t="shared" ref="Z41" si="519">IF(OR(Y41="-",Y41="NC",$D41=""),"-",$D41*Y41)</f>
        <v>-</v>
      </c>
      <c r="AA41" s="19">
        <v>0.93</v>
      </c>
      <c r="AB41" s="19" t="str">
        <f t="shared" ref="AB41" si="520">IF(OR(AA41="-",AA41="NC",$D41=""),"-",$D41*AA41)</f>
        <v>-</v>
      </c>
      <c r="AC41" s="19">
        <v>48.75</v>
      </c>
      <c r="AD41" s="19" t="str">
        <f t="shared" ref="AD41" si="521">IF(OR(AC41="-",AC41="NC",$D41=""),"-",$D41*AC41)</f>
        <v>-</v>
      </c>
      <c r="AE41" s="19">
        <v>0.01</v>
      </c>
      <c r="AF41" s="19" t="str">
        <f t="shared" ref="AF41" si="522">IF(OR(AE41="-",AE41="NC",$D41=""),"-",$D41*AE41)</f>
        <v>-</v>
      </c>
      <c r="AG41" s="19">
        <v>0.99</v>
      </c>
      <c r="AH41" s="19" t="str">
        <f t="shared" ref="AH41" si="523">IF(OR(AG41="-",AG41="NC",$D41=""),"-",$D41*AG41)</f>
        <v>-</v>
      </c>
      <c r="AI41" s="19">
        <v>138.03</v>
      </c>
      <c r="AJ41" s="19" t="str">
        <f t="shared" ref="AJ41" si="524">IF(OR(AI41="-",AI41="NC",$D41=""),"-",$D41*AI41)</f>
        <v>-</v>
      </c>
      <c r="AK41" s="19" t="s">
        <v>1351</v>
      </c>
      <c r="AL41" s="19" t="str">
        <f t="shared" ref="AL41" si="525">IF(OR(AK41="-",AK41="NC",$D41=""),"-",$D41*AK41)</f>
        <v>-</v>
      </c>
    </row>
    <row r="42" spans="1:38" ht="21" x14ac:dyDescent="0.25">
      <c r="A42" s="18" t="s">
        <v>1582</v>
      </c>
      <c r="B42" s="18" t="s">
        <v>3550</v>
      </c>
      <c r="C42" s="19" t="s">
        <v>925</v>
      </c>
      <c r="D42" s="58"/>
      <c r="E42" s="19">
        <v>0.59</v>
      </c>
      <c r="F42" s="19" t="str">
        <f t="shared" si="0"/>
        <v>-</v>
      </c>
      <c r="G42" s="19">
        <v>0.36</v>
      </c>
      <c r="H42" s="19" t="str">
        <f t="shared" si="0"/>
        <v>-</v>
      </c>
      <c r="I42" s="19">
        <v>0.46</v>
      </c>
      <c r="J42" s="19" t="str">
        <f t="shared" ref="J42" si="526">IF(OR(I42="-",I42="NC",$D42=""),"-",$D42*I42)</f>
        <v>-</v>
      </c>
      <c r="K42" s="19">
        <v>1.88</v>
      </c>
      <c r="L42" s="19" t="str">
        <f t="shared" ref="L42" si="527">IF(OR(K42="-",K42="NC",$D42=""),"-",$D42*K42)</f>
        <v>-</v>
      </c>
      <c r="M42" s="19" t="s">
        <v>1351</v>
      </c>
      <c r="N42" s="19" t="str">
        <f t="shared" ref="N42" si="528">IF(OR(M42="-",M42="NC",$D42=""),"-",$D42*M42)</f>
        <v>-</v>
      </c>
      <c r="O42" s="19">
        <v>1.1499999999999999</v>
      </c>
      <c r="P42" s="19" t="str">
        <f t="shared" ref="P42" si="529">IF(OR(O42="-",O42="NC",$D42=""),"-",$D42*O42)</f>
        <v>-</v>
      </c>
      <c r="Q42" s="19">
        <v>0.96</v>
      </c>
      <c r="R42" s="19" t="str">
        <f t="shared" ref="R42" si="530">IF(OR(Q42="-",Q42="NC",$D42=""),"-",$D42*Q42)</f>
        <v>-</v>
      </c>
      <c r="S42" s="19" t="s">
        <v>1351</v>
      </c>
      <c r="T42" s="19" t="str">
        <f t="shared" ref="T42" si="531">IF(OR(S42="-",S42="NC",$D42=""),"-",$D42*S42)</f>
        <v>-</v>
      </c>
      <c r="U42" s="19" t="s">
        <v>1351</v>
      </c>
      <c r="V42" s="19" t="str">
        <f t="shared" ref="V42" si="532">IF(OR(U42="-",U42="NC",$D42=""),"-",$D42*U42)</f>
        <v>-</v>
      </c>
      <c r="W42" s="19">
        <v>3.92</v>
      </c>
      <c r="X42" s="19" t="str">
        <f t="shared" ref="X42" si="533">IF(OR(W42="-",W42="NC",$D42=""),"-",$D42*W42)</f>
        <v>-</v>
      </c>
      <c r="Y42" s="19" t="s">
        <v>1351</v>
      </c>
      <c r="Z42" s="19" t="str">
        <f t="shared" ref="Z42" si="534">IF(OR(Y42="-",Y42="NC",$D42=""),"-",$D42*Y42)</f>
        <v>-</v>
      </c>
      <c r="AA42" s="19">
        <v>2.4900000000000002</v>
      </c>
      <c r="AB42" s="19" t="str">
        <f t="shared" ref="AB42" si="535">IF(OR(AA42="-",AA42="NC",$D42=""),"-",$D42*AA42)</f>
        <v>-</v>
      </c>
      <c r="AC42" s="19">
        <v>0.94</v>
      </c>
      <c r="AD42" s="19" t="str">
        <f t="shared" ref="AD42" si="536">IF(OR(AC42="-",AC42="NC",$D42=""),"-",$D42*AC42)</f>
        <v>-</v>
      </c>
      <c r="AE42" s="19">
        <v>4.68</v>
      </c>
      <c r="AF42" s="19" t="str">
        <f t="shared" ref="AF42" si="537">IF(OR(AE42="-",AE42="NC",$D42=""),"-",$D42*AE42)</f>
        <v>-</v>
      </c>
      <c r="AG42" s="19" t="s">
        <v>1351</v>
      </c>
      <c r="AH42" s="19" t="str">
        <f t="shared" ref="AH42" si="538">IF(OR(AG42="-",AG42="NC",$D42=""),"-",$D42*AG42)</f>
        <v>-</v>
      </c>
      <c r="AI42" s="19">
        <v>0.5</v>
      </c>
      <c r="AJ42" s="19" t="str">
        <f t="shared" ref="AJ42" si="539">IF(OR(AI42="-",AI42="NC",$D42=""),"-",$D42*AI42)</f>
        <v>-</v>
      </c>
      <c r="AK42" s="19">
        <v>3.08</v>
      </c>
      <c r="AL42" s="19" t="str">
        <f t="shared" ref="AL42" si="540">IF(OR(AK42="-",AK42="NC",$D42=""),"-",$D42*AK42)</f>
        <v>-</v>
      </c>
    </row>
    <row r="43" spans="1:38" x14ac:dyDescent="0.25">
      <c r="A43" s="18" t="s">
        <v>1583</v>
      </c>
      <c r="B43" s="18" t="s">
        <v>1688</v>
      </c>
      <c r="C43" s="19" t="s">
        <v>925</v>
      </c>
      <c r="D43" s="58"/>
      <c r="E43" s="19">
        <v>0.47</v>
      </c>
      <c r="F43" s="19" t="str">
        <f t="shared" si="0"/>
        <v>-</v>
      </c>
      <c r="G43" s="19">
        <v>0.28999999999999998</v>
      </c>
      <c r="H43" s="19" t="str">
        <f t="shared" si="0"/>
        <v>-</v>
      </c>
      <c r="I43" s="19">
        <v>0.36</v>
      </c>
      <c r="J43" s="19" t="str">
        <f t="shared" ref="J43" si="541">IF(OR(I43="-",I43="NC",$D43=""),"-",$D43*I43)</f>
        <v>-</v>
      </c>
      <c r="K43" s="19">
        <v>1.49</v>
      </c>
      <c r="L43" s="19" t="str">
        <f t="shared" ref="L43" si="542">IF(OR(K43="-",K43="NC",$D43=""),"-",$D43*K43)</f>
        <v>-</v>
      </c>
      <c r="M43" s="19" t="s">
        <v>1351</v>
      </c>
      <c r="N43" s="19" t="str">
        <f t="shared" ref="N43" si="543">IF(OR(M43="-",M43="NC",$D43=""),"-",$D43*M43)</f>
        <v>-</v>
      </c>
      <c r="O43" s="19">
        <v>0.92</v>
      </c>
      <c r="P43" s="19" t="str">
        <f t="shared" ref="P43" si="544">IF(OR(O43="-",O43="NC",$D43=""),"-",$D43*O43)</f>
        <v>-</v>
      </c>
      <c r="Q43" s="19" t="s">
        <v>1351</v>
      </c>
      <c r="R43" s="19" t="str">
        <f t="shared" ref="R43" si="545">IF(OR(Q43="-",Q43="NC",$D43=""),"-",$D43*Q43)</f>
        <v>-</v>
      </c>
      <c r="S43" s="19" t="s">
        <v>1351</v>
      </c>
      <c r="T43" s="19" t="str">
        <f t="shared" ref="T43" si="546">IF(OR(S43="-",S43="NC",$D43=""),"-",$D43*S43)</f>
        <v>-</v>
      </c>
      <c r="U43" s="19" t="s">
        <v>1351</v>
      </c>
      <c r="V43" s="19" t="str">
        <f t="shared" ref="V43" si="547">IF(OR(U43="-",U43="NC",$D43=""),"-",$D43*U43)</f>
        <v>-</v>
      </c>
      <c r="W43" s="19" t="s">
        <v>1351</v>
      </c>
      <c r="X43" s="19" t="str">
        <f t="shared" ref="X43" si="548">IF(OR(W43="-",W43="NC",$D43=""),"-",$D43*W43)</f>
        <v>-</v>
      </c>
      <c r="Y43" s="19" t="s">
        <v>1351</v>
      </c>
      <c r="Z43" s="19" t="str">
        <f t="shared" ref="Z43" si="549">IF(OR(Y43="-",Y43="NC",$D43=""),"-",$D43*Y43)</f>
        <v>-</v>
      </c>
      <c r="AA43" s="19">
        <v>1.98</v>
      </c>
      <c r="AB43" s="19" t="str">
        <f t="shared" ref="AB43" si="550">IF(OR(AA43="-",AA43="NC",$D43=""),"-",$D43*AA43)</f>
        <v>-</v>
      </c>
      <c r="AC43" s="19">
        <v>0.75</v>
      </c>
      <c r="AD43" s="19" t="str">
        <f t="shared" ref="AD43" si="551">IF(OR(AC43="-",AC43="NC",$D43=""),"-",$D43*AC43)</f>
        <v>-</v>
      </c>
      <c r="AE43" s="19">
        <v>3.73</v>
      </c>
      <c r="AF43" s="19" t="str">
        <f t="shared" ref="AF43" si="552">IF(OR(AE43="-",AE43="NC",$D43=""),"-",$D43*AE43)</f>
        <v>-</v>
      </c>
      <c r="AG43" s="19">
        <v>4.87</v>
      </c>
      <c r="AH43" s="19" t="str">
        <f t="shared" ref="AH43" si="553">IF(OR(AG43="-",AG43="NC",$D43=""),"-",$D43*AG43)</f>
        <v>-</v>
      </c>
      <c r="AI43" s="19">
        <v>0.4</v>
      </c>
      <c r="AJ43" s="19" t="str">
        <f t="shared" ref="AJ43" si="554">IF(OR(AI43="-",AI43="NC",$D43=""),"-",$D43*AI43)</f>
        <v>-</v>
      </c>
      <c r="AK43" s="19">
        <v>2.4500000000000002</v>
      </c>
      <c r="AL43" s="19" t="str">
        <f t="shared" ref="AL43" si="555">IF(OR(AK43="-",AK43="NC",$D43=""),"-",$D43*AK43)</f>
        <v>-</v>
      </c>
    </row>
    <row r="44" spans="1:38" x14ac:dyDescent="0.25">
      <c r="A44" s="18" t="s">
        <v>62</v>
      </c>
      <c r="B44" s="18" t="s">
        <v>1616</v>
      </c>
      <c r="C44" s="19" t="s">
        <v>925</v>
      </c>
      <c r="D44" s="58"/>
      <c r="E44" s="19">
        <v>2.16</v>
      </c>
      <c r="F44" s="19" t="str">
        <f t="shared" si="0"/>
        <v>-</v>
      </c>
      <c r="G44" s="19">
        <v>6.24</v>
      </c>
      <c r="H44" s="19" t="str">
        <f t="shared" si="0"/>
        <v>-</v>
      </c>
      <c r="I44" s="19">
        <v>0.05</v>
      </c>
      <c r="J44" s="19" t="str">
        <f t="shared" ref="J44" si="556">IF(OR(I44="-",I44="NC",$D44=""),"-",$D44*I44)</f>
        <v>-</v>
      </c>
      <c r="K44" s="19">
        <v>4.07</v>
      </c>
      <c r="L44" s="19" t="str">
        <f t="shared" ref="L44" si="557">IF(OR(K44="-",K44="NC",$D44=""),"-",$D44*K44)</f>
        <v>-</v>
      </c>
      <c r="M44" s="19">
        <v>1.1599999999999999</v>
      </c>
      <c r="N44" s="19" t="str">
        <f t="shared" ref="N44" si="558">IF(OR(M44="-",M44="NC",$D44=""),"-",$D44*M44)</f>
        <v>-</v>
      </c>
      <c r="O44" s="19">
        <v>5.34</v>
      </c>
      <c r="P44" s="19" t="str">
        <f t="shared" ref="P44" si="559">IF(OR(O44="-",O44="NC",$D44=""),"-",$D44*O44)</f>
        <v>-</v>
      </c>
      <c r="Q44" s="19">
        <v>8.7899999999999991</v>
      </c>
      <c r="R44" s="19" t="str">
        <f t="shared" ref="R44" si="560">IF(OR(Q44="-",Q44="NC",$D44=""),"-",$D44*Q44)</f>
        <v>-</v>
      </c>
      <c r="S44" s="19">
        <v>8.44</v>
      </c>
      <c r="T44" s="19" t="str">
        <f t="shared" ref="T44" si="561">IF(OR(S44="-",S44="NC",$D44=""),"-",$D44*S44)</f>
        <v>-</v>
      </c>
      <c r="U44" s="19">
        <v>12.37</v>
      </c>
      <c r="V44" s="19" t="str">
        <f t="shared" ref="V44" si="562">IF(OR(U44="-",U44="NC",$D44=""),"-",$D44*U44)</f>
        <v>-</v>
      </c>
      <c r="W44" s="19">
        <v>9.6</v>
      </c>
      <c r="X44" s="19" t="str">
        <f t="shared" ref="X44" si="563">IF(OR(W44="-",W44="NC",$D44=""),"-",$D44*W44)</f>
        <v>-</v>
      </c>
      <c r="Y44" s="19">
        <v>10.27</v>
      </c>
      <c r="Z44" s="19" t="str">
        <f t="shared" ref="Z44" si="564">IF(OR(Y44="-",Y44="NC",$D44=""),"-",$D44*Y44)</f>
        <v>-</v>
      </c>
      <c r="AA44" s="19">
        <v>0.23</v>
      </c>
      <c r="AB44" s="19" t="str">
        <f t="shared" ref="AB44" si="565">IF(OR(AA44="-",AA44="NC",$D44=""),"-",$D44*AA44)</f>
        <v>-</v>
      </c>
      <c r="AC44" s="19">
        <v>7.0000000000000007E-2</v>
      </c>
      <c r="AD44" s="19" t="str">
        <f t="shared" ref="AD44" si="566">IF(OR(AC44="-",AC44="NC",$D44=""),"-",$D44*AC44)</f>
        <v>-</v>
      </c>
      <c r="AE44" s="19">
        <v>0.14000000000000001</v>
      </c>
      <c r="AF44" s="19" t="str">
        <f t="shared" ref="AF44" si="567">IF(OR(AE44="-",AE44="NC",$D44=""),"-",$D44*AE44)</f>
        <v>-</v>
      </c>
      <c r="AG44" s="19">
        <v>9.4499999999999993</v>
      </c>
      <c r="AH44" s="19" t="str">
        <f t="shared" ref="AH44" si="568">IF(OR(AG44="-",AG44="NC",$D44=""),"-",$D44*AG44)</f>
        <v>-</v>
      </c>
      <c r="AI44" s="19">
        <v>0.01</v>
      </c>
      <c r="AJ44" s="19" t="str">
        <f t="shared" ref="AJ44" si="569">IF(OR(AI44="-",AI44="NC",$D44=""),"-",$D44*AI44)</f>
        <v>-</v>
      </c>
      <c r="AK44" s="19">
        <v>0.14000000000000001</v>
      </c>
      <c r="AL44" s="19" t="str">
        <f t="shared" ref="AL44" si="570">IF(OR(AK44="-",AK44="NC",$D44=""),"-",$D44*AK44)</f>
        <v>-</v>
      </c>
    </row>
    <row r="45" spans="1:38" ht="21" x14ac:dyDescent="0.25">
      <c r="A45" s="18" t="s">
        <v>3176</v>
      </c>
      <c r="B45" s="18" t="s">
        <v>3551</v>
      </c>
      <c r="C45" s="19" t="s">
        <v>925</v>
      </c>
      <c r="D45" s="58"/>
      <c r="E45" s="19">
        <v>1.91</v>
      </c>
      <c r="F45" s="19" t="str">
        <f t="shared" si="0"/>
        <v>-</v>
      </c>
      <c r="G45" s="19">
        <v>0.01</v>
      </c>
      <c r="H45" s="19" t="str">
        <f t="shared" si="0"/>
        <v>-</v>
      </c>
      <c r="I45" s="19">
        <v>1.94</v>
      </c>
      <c r="J45" s="19" t="str">
        <f t="shared" ref="J45" si="571">IF(OR(I45="-",I45="NC",$D45=""),"-",$D45*I45)</f>
        <v>-</v>
      </c>
      <c r="K45" s="19">
        <v>1.96</v>
      </c>
      <c r="L45" s="19" t="str">
        <f t="shared" ref="L45" si="572">IF(OR(K45="-",K45="NC",$D45=""),"-",$D45*K45)</f>
        <v>-</v>
      </c>
      <c r="M45" s="19" t="s">
        <v>1351</v>
      </c>
      <c r="N45" s="19" t="str">
        <f t="shared" ref="N45" si="573">IF(OR(M45="-",M45="NC",$D45=""),"-",$D45*M45)</f>
        <v>-</v>
      </c>
      <c r="O45" s="19">
        <v>0.25</v>
      </c>
      <c r="P45" s="19" t="str">
        <f t="shared" ref="P45" si="574">IF(OR(O45="-",O45="NC",$D45=""),"-",$D45*O45)</f>
        <v>-</v>
      </c>
      <c r="Q45" s="19">
        <v>0.01</v>
      </c>
      <c r="R45" s="19" t="str">
        <f t="shared" ref="R45" si="575">IF(OR(Q45="-",Q45="NC",$D45=""),"-",$D45*Q45)</f>
        <v>-</v>
      </c>
      <c r="S45" s="19">
        <v>0.3</v>
      </c>
      <c r="T45" s="19" t="str">
        <f t="shared" ref="T45" si="576">IF(OR(S45="-",S45="NC",$D45=""),"-",$D45*S45)</f>
        <v>-</v>
      </c>
      <c r="U45" s="19">
        <v>3.59</v>
      </c>
      <c r="V45" s="19" t="str">
        <f t="shared" ref="V45" si="577">IF(OR(U45="-",U45="NC",$D45=""),"-",$D45*U45)</f>
        <v>-</v>
      </c>
      <c r="W45" s="19">
        <v>0.15</v>
      </c>
      <c r="X45" s="19" t="str">
        <f t="shared" ref="X45" si="578">IF(OR(W45="-",W45="NC",$D45=""),"-",$D45*W45)</f>
        <v>-</v>
      </c>
      <c r="Y45" s="19">
        <v>0.02</v>
      </c>
      <c r="Z45" s="19" t="str">
        <f t="shared" ref="Z45" si="579">IF(OR(Y45="-",Y45="NC",$D45=""),"-",$D45*Y45)</f>
        <v>-</v>
      </c>
      <c r="AA45" s="19" t="s">
        <v>1351</v>
      </c>
      <c r="AB45" s="19" t="str">
        <f t="shared" ref="AB45" si="580">IF(OR(AA45="-",AA45="NC",$D45=""),"-",$D45*AA45)</f>
        <v>-</v>
      </c>
      <c r="AC45" s="19">
        <v>0.41</v>
      </c>
      <c r="AD45" s="19" t="str">
        <f t="shared" ref="AD45" si="581">IF(OR(AC45="-",AC45="NC",$D45=""),"-",$D45*AC45)</f>
        <v>-</v>
      </c>
      <c r="AE45" s="19">
        <v>0.32</v>
      </c>
      <c r="AF45" s="19" t="str">
        <f t="shared" ref="AF45" si="582">IF(OR(AE45="-",AE45="NC",$D45=""),"-",$D45*AE45)</f>
        <v>-</v>
      </c>
      <c r="AG45" s="19">
        <v>0.02</v>
      </c>
      <c r="AH45" s="19" t="str">
        <f t="shared" ref="AH45" si="583">IF(OR(AG45="-",AG45="NC",$D45=""),"-",$D45*AG45)</f>
        <v>-</v>
      </c>
      <c r="AI45" s="19">
        <v>0.57999999999999996</v>
      </c>
      <c r="AJ45" s="19" t="str">
        <f t="shared" ref="AJ45" si="584">IF(OR(AI45="-",AI45="NC",$D45=""),"-",$D45*AI45)</f>
        <v>-</v>
      </c>
      <c r="AK45" s="19">
        <v>12.51</v>
      </c>
      <c r="AL45" s="19" t="str">
        <f t="shared" ref="AL45" si="585">IF(OR(AK45="-",AK45="NC",$D45=""),"-",$D45*AK45)</f>
        <v>-</v>
      </c>
    </row>
    <row r="46" spans="1:38" x14ac:dyDescent="0.25">
      <c r="A46" s="18" t="s">
        <v>67</v>
      </c>
      <c r="B46" s="18" t="s">
        <v>1617</v>
      </c>
      <c r="C46" s="19" t="s">
        <v>925</v>
      </c>
      <c r="D46" s="58"/>
      <c r="E46" s="19">
        <v>0.73</v>
      </c>
      <c r="F46" s="19" t="str">
        <f t="shared" si="0"/>
        <v>-</v>
      </c>
      <c r="G46" s="19">
        <v>0.54</v>
      </c>
      <c r="H46" s="19" t="str">
        <f t="shared" si="0"/>
        <v>-</v>
      </c>
      <c r="I46" s="19">
        <v>0.01</v>
      </c>
      <c r="J46" s="19" t="str">
        <f t="shared" ref="J46" si="586">IF(OR(I46="-",I46="NC",$D46=""),"-",$D46*I46)</f>
        <v>-</v>
      </c>
      <c r="K46" s="19">
        <v>7.0000000000000007E-2</v>
      </c>
      <c r="L46" s="19" t="str">
        <f t="shared" ref="L46" si="587">IF(OR(K46="-",K46="NC",$D46=""),"-",$D46*K46)</f>
        <v>-</v>
      </c>
      <c r="M46" s="19">
        <v>0.06</v>
      </c>
      <c r="N46" s="19" t="str">
        <f t="shared" ref="N46" si="588">IF(OR(M46="-",M46="NC",$D46=""),"-",$D46*M46)</f>
        <v>-</v>
      </c>
      <c r="O46" s="19">
        <v>1.31</v>
      </c>
      <c r="P46" s="19" t="str">
        <f t="shared" ref="P46" si="589">IF(OR(O46="-",O46="NC",$D46=""),"-",$D46*O46)</f>
        <v>-</v>
      </c>
      <c r="Q46" s="19">
        <v>0.19</v>
      </c>
      <c r="R46" s="19" t="str">
        <f t="shared" ref="R46" si="590">IF(OR(Q46="-",Q46="NC",$D46=""),"-",$D46*Q46)</f>
        <v>-</v>
      </c>
      <c r="S46" s="19">
        <v>0.18</v>
      </c>
      <c r="T46" s="19" t="str">
        <f t="shared" ref="T46" si="591">IF(OR(S46="-",S46="NC",$D46=""),"-",$D46*S46)</f>
        <v>-</v>
      </c>
      <c r="U46" s="19">
        <v>0.11</v>
      </c>
      <c r="V46" s="19" t="str">
        <f t="shared" ref="V46" si="592">IF(OR(U46="-",U46="NC",$D46=""),"-",$D46*U46)</f>
        <v>-</v>
      </c>
      <c r="W46" s="19">
        <v>0.04</v>
      </c>
      <c r="X46" s="19" t="str">
        <f t="shared" ref="X46" si="593">IF(OR(W46="-",W46="NC",$D46=""),"-",$D46*W46)</f>
        <v>-</v>
      </c>
      <c r="Y46" s="19">
        <v>0.28000000000000003</v>
      </c>
      <c r="Z46" s="19" t="str">
        <f t="shared" ref="Z46" si="594">IF(OR(Y46="-",Y46="NC",$D46=""),"-",$D46*Y46)</f>
        <v>-</v>
      </c>
      <c r="AA46" s="19" t="s">
        <v>1351</v>
      </c>
      <c r="AB46" s="19" t="str">
        <f t="shared" ref="AB46" si="595">IF(OR(AA46="-",AA46="NC",$D46=""),"-",$D46*AA46)</f>
        <v>-</v>
      </c>
      <c r="AC46" s="19" t="s">
        <v>1351</v>
      </c>
      <c r="AD46" s="19" t="str">
        <f t="shared" ref="AD46" si="596">IF(OR(AC46="-",AC46="NC",$D46=""),"-",$D46*AC46)</f>
        <v>-</v>
      </c>
      <c r="AE46" s="19" t="s">
        <v>1351</v>
      </c>
      <c r="AF46" s="19" t="str">
        <f t="shared" ref="AF46" si="597">IF(OR(AE46="-",AE46="NC",$D46=""),"-",$D46*AE46)</f>
        <v>-</v>
      </c>
      <c r="AG46" s="19">
        <v>0.65</v>
      </c>
      <c r="AH46" s="19" t="str">
        <f t="shared" ref="AH46" si="598">IF(OR(AG46="-",AG46="NC",$D46=""),"-",$D46*AG46)</f>
        <v>-</v>
      </c>
      <c r="AI46" s="19" t="s">
        <v>1351</v>
      </c>
      <c r="AJ46" s="19" t="str">
        <f t="shared" ref="AJ46" si="599">IF(OR(AI46="-",AI46="NC",$D46=""),"-",$D46*AI46)</f>
        <v>-</v>
      </c>
      <c r="AK46" s="19" t="s">
        <v>1351</v>
      </c>
      <c r="AL46" s="19" t="str">
        <f t="shared" ref="AL46" si="600">IF(OR(AK46="-",AK46="NC",$D46=""),"-",$D46*AK46)</f>
        <v>-</v>
      </c>
    </row>
    <row r="47" spans="1:38" x14ac:dyDescent="0.25">
      <c r="A47" s="905" t="s">
        <v>14</v>
      </c>
      <c r="B47" s="49" t="s">
        <v>252</v>
      </c>
      <c r="C47" s="47" t="s">
        <v>275</v>
      </c>
      <c r="D47" s="58"/>
      <c r="E47" s="47" t="s">
        <v>275</v>
      </c>
      <c r="F47" s="47" t="str">
        <f t="shared" si="0"/>
        <v>-</v>
      </c>
      <c r="G47" s="47" t="s">
        <v>275</v>
      </c>
      <c r="H47" s="47" t="str">
        <f t="shared" si="0"/>
        <v>-</v>
      </c>
      <c r="I47" s="47" t="s">
        <v>275</v>
      </c>
      <c r="J47" s="47" t="str">
        <f t="shared" ref="J47" si="601">IF(OR(I47="-",I47="NC",$D47=""),"-",$D47*I47)</f>
        <v>-</v>
      </c>
      <c r="K47" s="47" t="s">
        <v>275</v>
      </c>
      <c r="L47" s="47" t="str">
        <f t="shared" ref="L47" si="602">IF(OR(K47="-",K47="NC",$D47=""),"-",$D47*K47)</f>
        <v>-</v>
      </c>
      <c r="M47" s="47" t="s">
        <v>275</v>
      </c>
      <c r="N47" s="47" t="str">
        <f t="shared" ref="N47" si="603">IF(OR(M47="-",M47="NC",$D47=""),"-",$D47*M47)</f>
        <v>-</v>
      </c>
      <c r="O47" s="47" t="s">
        <v>275</v>
      </c>
      <c r="P47" s="47" t="str">
        <f t="shared" ref="P47" si="604">IF(OR(O47="-",O47="NC",$D47=""),"-",$D47*O47)</f>
        <v>-</v>
      </c>
      <c r="Q47" s="47" t="s">
        <v>275</v>
      </c>
      <c r="R47" s="47" t="str">
        <f t="shared" ref="R47" si="605">IF(OR(Q47="-",Q47="NC",$D47=""),"-",$D47*Q47)</f>
        <v>-</v>
      </c>
      <c r="S47" s="47" t="s">
        <v>275</v>
      </c>
      <c r="T47" s="47" t="str">
        <f t="shared" ref="T47" si="606">IF(OR(S47="-",S47="NC",$D47=""),"-",$D47*S47)</f>
        <v>-</v>
      </c>
      <c r="U47" s="47" t="s">
        <v>275</v>
      </c>
      <c r="V47" s="47" t="str">
        <f t="shared" ref="V47" si="607">IF(OR(U47="-",U47="NC",$D47=""),"-",$D47*U47)</f>
        <v>-</v>
      </c>
      <c r="W47" s="47" t="s">
        <v>275</v>
      </c>
      <c r="X47" s="47" t="str">
        <f t="shared" ref="X47" si="608">IF(OR(W47="-",W47="NC",$D47=""),"-",$D47*W47)</f>
        <v>-</v>
      </c>
      <c r="Y47" s="47" t="s">
        <v>275</v>
      </c>
      <c r="Z47" s="47" t="str">
        <f t="shared" ref="Z47" si="609">IF(OR(Y47="-",Y47="NC",$D47=""),"-",$D47*Y47)</f>
        <v>-</v>
      </c>
      <c r="AA47" s="47" t="s">
        <v>275</v>
      </c>
      <c r="AB47" s="47" t="str">
        <f t="shared" ref="AB47" si="610">IF(OR(AA47="-",AA47="NC",$D47=""),"-",$D47*AA47)</f>
        <v>-</v>
      </c>
      <c r="AC47" s="47" t="s">
        <v>275</v>
      </c>
      <c r="AD47" s="47" t="str">
        <f t="shared" ref="AD47" si="611">IF(OR(AC47="-",AC47="NC",$D47=""),"-",$D47*AC47)</f>
        <v>-</v>
      </c>
      <c r="AE47" s="47" t="s">
        <v>275</v>
      </c>
      <c r="AF47" s="47" t="str">
        <f t="shared" ref="AF47" si="612">IF(OR(AE47="-",AE47="NC",$D47=""),"-",$D47*AE47)</f>
        <v>-</v>
      </c>
      <c r="AG47" s="47" t="s">
        <v>275</v>
      </c>
      <c r="AH47" s="47" t="str">
        <f t="shared" ref="AH47" si="613">IF(OR(AG47="-",AG47="NC",$D47=""),"-",$D47*AG47)</f>
        <v>-</v>
      </c>
      <c r="AI47" s="47" t="s">
        <v>275</v>
      </c>
      <c r="AJ47" s="47" t="str">
        <f t="shared" ref="AJ47" si="614">IF(OR(AI47="-",AI47="NC",$D47=""),"-",$D47*AI47)</f>
        <v>-</v>
      </c>
      <c r="AK47" s="47" t="s">
        <v>275</v>
      </c>
      <c r="AL47" s="47" t="str">
        <f t="shared" ref="AL47" si="615">IF(OR(AK47="-",AK47="NC",$D47=""),"-",$D47*AK47)</f>
        <v>-</v>
      </c>
    </row>
    <row r="48" spans="1:38" ht="21" x14ac:dyDescent="0.25">
      <c r="A48" s="909" t="s">
        <v>69</v>
      </c>
      <c r="B48" s="63" t="s">
        <v>3232</v>
      </c>
      <c r="C48" s="61" t="s">
        <v>925</v>
      </c>
      <c r="D48" s="58"/>
      <c r="E48" s="61">
        <v>11.6</v>
      </c>
      <c r="F48" s="61" t="str">
        <f t="shared" si="0"/>
        <v>-</v>
      </c>
      <c r="G48" s="61">
        <v>23.79</v>
      </c>
      <c r="H48" s="61" t="str">
        <f t="shared" si="0"/>
        <v>-</v>
      </c>
      <c r="I48" s="61">
        <v>0.25</v>
      </c>
      <c r="J48" s="61" t="str">
        <f t="shared" ref="J48" si="616">IF(OR(I48="-",I48="NC",$D48=""),"-",$D48*I48)</f>
        <v>-</v>
      </c>
      <c r="K48" s="61">
        <v>11.84</v>
      </c>
      <c r="L48" s="61" t="str">
        <f t="shared" ref="L48" si="617">IF(OR(K48="-",K48="NC",$D48=""),"-",$D48*K48)</f>
        <v>-</v>
      </c>
      <c r="M48" s="61">
        <v>2.41</v>
      </c>
      <c r="N48" s="61" t="str">
        <f t="shared" ref="N48" si="618">IF(OR(M48="-",M48="NC",$D48=""),"-",$D48*M48)</f>
        <v>-</v>
      </c>
      <c r="O48" s="61">
        <v>33.44</v>
      </c>
      <c r="P48" s="61" t="str">
        <f t="shared" ref="P48" si="619">IF(OR(O48="-",O48="NC",$D48=""),"-",$D48*O48)</f>
        <v>-</v>
      </c>
      <c r="Q48" s="61">
        <v>19.98</v>
      </c>
      <c r="R48" s="61" t="str">
        <f t="shared" ref="R48" si="620">IF(OR(Q48="-",Q48="NC",$D48=""),"-",$D48*Q48)</f>
        <v>-</v>
      </c>
      <c r="S48" s="61">
        <v>24.87</v>
      </c>
      <c r="T48" s="61" t="str">
        <f t="shared" ref="T48" si="621">IF(OR(S48="-",S48="NC",$D48=""),"-",$D48*S48)</f>
        <v>-</v>
      </c>
      <c r="U48" s="61">
        <v>14.41</v>
      </c>
      <c r="V48" s="61" t="str">
        <f t="shared" ref="V48" si="622">IF(OR(U48="-",U48="NC",$D48=""),"-",$D48*U48)</f>
        <v>-</v>
      </c>
      <c r="W48" s="61">
        <v>19.54</v>
      </c>
      <c r="X48" s="61" t="str">
        <f t="shared" ref="X48" si="623">IF(OR(W48="-",W48="NC",$D48=""),"-",$D48*W48)</f>
        <v>-</v>
      </c>
      <c r="Y48" s="61">
        <v>10.78</v>
      </c>
      <c r="Z48" s="61" t="str">
        <f t="shared" ref="Z48" si="624">IF(OR(Y48="-",Y48="NC",$D48=""),"-",$D48*Y48)</f>
        <v>-</v>
      </c>
      <c r="AA48" s="61">
        <v>0.5</v>
      </c>
      <c r="AB48" s="61" t="str">
        <f t="shared" ref="AB48" si="625">IF(OR(AA48="-",AA48="NC",$D48=""),"-",$D48*AA48)</f>
        <v>-</v>
      </c>
      <c r="AC48" s="61">
        <v>0.09</v>
      </c>
      <c r="AD48" s="61" t="str">
        <f t="shared" ref="AD48" si="626">IF(OR(AC48="-",AC48="NC",$D48=""),"-",$D48*AC48)</f>
        <v>-</v>
      </c>
      <c r="AE48" s="61">
        <v>0.03</v>
      </c>
      <c r="AF48" s="61" t="str">
        <f t="shared" ref="AF48" si="627">IF(OR(AE48="-",AE48="NC",$D48=""),"-",$D48*AE48)</f>
        <v>-</v>
      </c>
      <c r="AG48" s="61">
        <v>33.36</v>
      </c>
      <c r="AH48" s="61" t="str">
        <f t="shared" ref="AH48" si="628">IF(OR(AG48="-",AG48="NC",$D48=""),"-",$D48*AG48)</f>
        <v>-</v>
      </c>
      <c r="AI48" s="61">
        <v>0.01</v>
      </c>
      <c r="AJ48" s="61" t="str">
        <f t="shared" ref="AJ48" si="629">IF(OR(AI48="-",AI48="NC",$D48=""),"-",$D48*AI48)</f>
        <v>-</v>
      </c>
      <c r="AK48" s="61" t="s">
        <v>1351</v>
      </c>
      <c r="AL48" s="61" t="str">
        <f t="shared" ref="AL48" si="630">IF(OR(AK48="-",AK48="NC",$D48=""),"-",$D48*AK48)</f>
        <v>-</v>
      </c>
    </row>
    <row r="49" spans="1:38" ht="21" x14ac:dyDescent="0.25">
      <c r="A49" s="18" t="s">
        <v>69</v>
      </c>
      <c r="B49" s="18" t="s">
        <v>3233</v>
      </c>
      <c r="C49" s="19" t="s">
        <v>925</v>
      </c>
      <c r="D49" s="58"/>
      <c r="E49" s="19">
        <v>11.08</v>
      </c>
      <c r="F49" s="19" t="str">
        <f t="shared" si="0"/>
        <v>-</v>
      </c>
      <c r="G49" s="19">
        <v>22.9</v>
      </c>
      <c r="H49" s="19" t="str">
        <f t="shared" si="0"/>
        <v>-</v>
      </c>
      <c r="I49" s="19">
        <v>0.24</v>
      </c>
      <c r="J49" s="19" t="str">
        <f t="shared" ref="J49" si="631">IF(OR(I49="-",I49="NC",$D49=""),"-",$D49*I49)</f>
        <v>-</v>
      </c>
      <c r="K49" s="19">
        <v>10.98</v>
      </c>
      <c r="L49" s="19" t="str">
        <f t="shared" ref="L49" si="632">IF(OR(K49="-",K49="NC",$D49=""),"-",$D49*K49)</f>
        <v>-</v>
      </c>
      <c r="M49" s="19">
        <v>2.36</v>
      </c>
      <c r="N49" s="19" t="str">
        <f t="shared" ref="N49" si="633">IF(OR(M49="-",M49="NC",$D49=""),"-",$D49*M49)</f>
        <v>-</v>
      </c>
      <c r="O49" s="19">
        <v>32.090000000000003</v>
      </c>
      <c r="P49" s="19" t="str">
        <f t="shared" ref="P49" si="634">IF(OR(O49="-",O49="NC",$D49=""),"-",$D49*O49)</f>
        <v>-</v>
      </c>
      <c r="Q49" s="19">
        <v>17.77</v>
      </c>
      <c r="R49" s="19" t="str">
        <f t="shared" ref="R49" si="635">IF(OR(Q49="-",Q49="NC",$D49=""),"-",$D49*Q49)</f>
        <v>-</v>
      </c>
      <c r="S49" s="19">
        <v>23.89</v>
      </c>
      <c r="T49" s="19" t="str">
        <f t="shared" ref="T49" si="636">IF(OR(S49="-",S49="NC",$D49=""),"-",$D49*S49)</f>
        <v>-</v>
      </c>
      <c r="U49" s="19">
        <v>14.4</v>
      </c>
      <c r="V49" s="19" t="str">
        <f t="shared" ref="V49" si="637">IF(OR(U49="-",U49="NC",$D49=""),"-",$D49*U49)</f>
        <v>-</v>
      </c>
      <c r="W49" s="19">
        <v>18.41</v>
      </c>
      <c r="X49" s="19" t="str">
        <f t="shared" ref="X49" si="638">IF(OR(W49="-",W49="NC",$D49=""),"-",$D49*W49)</f>
        <v>-</v>
      </c>
      <c r="Y49" s="19">
        <v>9.52</v>
      </c>
      <c r="Z49" s="19" t="str">
        <f t="shared" ref="Z49" si="639">IF(OR(Y49="-",Y49="NC",$D49=""),"-",$D49*Y49)</f>
        <v>-</v>
      </c>
      <c r="AA49" s="19">
        <v>0.5</v>
      </c>
      <c r="AB49" s="19" t="str">
        <f t="shared" ref="AB49" si="640">IF(OR(AA49="-",AA49="NC",$D49=""),"-",$D49*AA49)</f>
        <v>-</v>
      </c>
      <c r="AC49" s="19">
        <v>0.09</v>
      </c>
      <c r="AD49" s="19" t="str">
        <f t="shared" ref="AD49" si="641">IF(OR(AC49="-",AC49="NC",$D49=""),"-",$D49*AC49)</f>
        <v>-</v>
      </c>
      <c r="AE49" s="19">
        <v>0.02</v>
      </c>
      <c r="AF49" s="19" t="str">
        <f t="shared" ref="AF49" si="642">IF(OR(AE49="-",AE49="NC",$D49=""),"-",$D49*AE49)</f>
        <v>-</v>
      </c>
      <c r="AG49" s="19">
        <v>32.53</v>
      </c>
      <c r="AH49" s="19" t="str">
        <f t="shared" ref="AH49" si="643">IF(OR(AG49="-",AG49="NC",$D49=""),"-",$D49*AG49)</f>
        <v>-</v>
      </c>
      <c r="AI49" s="19">
        <v>0.01</v>
      </c>
      <c r="AJ49" s="19" t="str">
        <f t="shared" ref="AJ49" si="644">IF(OR(AI49="-",AI49="NC",$D49=""),"-",$D49*AI49)</f>
        <v>-</v>
      </c>
      <c r="AK49" s="19" t="s">
        <v>1351</v>
      </c>
      <c r="AL49" s="19" t="str">
        <f t="shared" ref="AL49" si="645">IF(OR(AK49="-",AK49="NC",$D49=""),"-",$D49*AK49)</f>
        <v>-</v>
      </c>
    </row>
    <row r="50" spans="1:38" ht="21" x14ac:dyDescent="0.25">
      <c r="A50" s="18" t="s">
        <v>69</v>
      </c>
      <c r="B50" s="18" t="s">
        <v>3234</v>
      </c>
      <c r="C50" s="19" t="s">
        <v>925</v>
      </c>
      <c r="D50" s="58"/>
      <c r="E50" s="19">
        <v>11.33</v>
      </c>
      <c r="F50" s="19" t="str">
        <f t="shared" si="0"/>
        <v>-</v>
      </c>
      <c r="G50" s="19">
        <v>23.62</v>
      </c>
      <c r="H50" s="19" t="str">
        <f t="shared" si="0"/>
        <v>-</v>
      </c>
      <c r="I50" s="19">
        <v>0.24</v>
      </c>
      <c r="J50" s="19" t="str">
        <f t="shared" ref="J50" si="646">IF(OR(I50="-",I50="NC",$D50=""),"-",$D50*I50)</f>
        <v>-</v>
      </c>
      <c r="K50" s="19">
        <v>11.32</v>
      </c>
      <c r="L50" s="19" t="str">
        <f t="shared" ref="L50" si="647">IF(OR(K50="-",K50="NC",$D50=""),"-",$D50*K50)</f>
        <v>-</v>
      </c>
      <c r="M50" s="19">
        <v>2.2799999999999998</v>
      </c>
      <c r="N50" s="19" t="str">
        <f t="shared" ref="N50" si="648">IF(OR(M50="-",M50="NC",$D50=""),"-",$D50*M50)</f>
        <v>-</v>
      </c>
      <c r="O50" s="19">
        <v>33.26</v>
      </c>
      <c r="P50" s="19" t="str">
        <f t="shared" ref="P50" si="649">IF(OR(O50="-",O50="NC",$D50=""),"-",$D50*O50)</f>
        <v>-</v>
      </c>
      <c r="Q50" s="19">
        <v>18.18</v>
      </c>
      <c r="R50" s="19" t="str">
        <f t="shared" ref="R50" si="650">IF(OR(Q50="-",Q50="NC",$D50=""),"-",$D50*Q50)</f>
        <v>-</v>
      </c>
      <c r="S50" s="19">
        <v>23.83</v>
      </c>
      <c r="T50" s="19" t="str">
        <f t="shared" ref="T50" si="651">IF(OR(S50="-",S50="NC",$D50=""),"-",$D50*S50)</f>
        <v>-</v>
      </c>
      <c r="U50" s="19">
        <v>14.27</v>
      </c>
      <c r="V50" s="19" t="str">
        <f t="shared" ref="V50" si="652">IF(OR(U50="-",U50="NC",$D50=""),"-",$D50*U50)</f>
        <v>-</v>
      </c>
      <c r="W50" s="19">
        <v>18.52</v>
      </c>
      <c r="X50" s="19" t="str">
        <f t="shared" ref="X50" si="653">IF(OR(W50="-",W50="NC",$D50=""),"-",$D50*W50)</f>
        <v>-</v>
      </c>
      <c r="Y50" s="19">
        <v>9.35</v>
      </c>
      <c r="Z50" s="19" t="str">
        <f t="shared" ref="Z50" si="654">IF(OR(Y50="-",Y50="NC",$D50=""),"-",$D50*Y50)</f>
        <v>-</v>
      </c>
      <c r="AA50" s="19">
        <v>0.11</v>
      </c>
      <c r="AB50" s="19" t="str">
        <f t="shared" ref="AB50" si="655">IF(OR(AA50="-",AA50="NC",$D50=""),"-",$D50*AA50)</f>
        <v>-</v>
      </c>
      <c r="AC50" s="19">
        <v>0.09</v>
      </c>
      <c r="AD50" s="19" t="str">
        <f t="shared" ref="AD50" si="656">IF(OR(AC50="-",AC50="NC",$D50=""),"-",$D50*AC50)</f>
        <v>-</v>
      </c>
      <c r="AE50" s="19">
        <v>0.02</v>
      </c>
      <c r="AF50" s="19" t="str">
        <f t="shared" ref="AF50" si="657">IF(OR(AE50="-",AE50="NC",$D50=""),"-",$D50*AE50)</f>
        <v>-</v>
      </c>
      <c r="AG50" s="19">
        <v>32.270000000000003</v>
      </c>
      <c r="AH50" s="19" t="str">
        <f t="shared" ref="AH50" si="658">IF(OR(AG50="-",AG50="NC",$D50=""),"-",$D50*AG50)</f>
        <v>-</v>
      </c>
      <c r="AI50" s="19">
        <v>0.01</v>
      </c>
      <c r="AJ50" s="19" t="str">
        <f t="shared" ref="AJ50" si="659">IF(OR(AI50="-",AI50="NC",$D50=""),"-",$D50*AI50)</f>
        <v>-</v>
      </c>
      <c r="AK50" s="19" t="s">
        <v>1351</v>
      </c>
      <c r="AL50" s="19" t="str">
        <f t="shared" ref="AL50" si="660">IF(OR(AK50="-",AK50="NC",$D50=""),"-",$D50*AK50)</f>
        <v>-</v>
      </c>
    </row>
    <row r="51" spans="1:38" x14ac:dyDescent="0.25">
      <c r="A51" s="18" t="s">
        <v>69</v>
      </c>
      <c r="B51" s="18" t="s">
        <v>3235</v>
      </c>
      <c r="C51" s="19" t="s">
        <v>925</v>
      </c>
      <c r="D51" s="58"/>
      <c r="E51" s="19">
        <v>10.82</v>
      </c>
      <c r="F51" s="19" t="str">
        <f t="shared" si="0"/>
        <v>-</v>
      </c>
      <c r="G51" s="19">
        <v>22.73</v>
      </c>
      <c r="H51" s="19" t="str">
        <f t="shared" si="0"/>
        <v>-</v>
      </c>
      <c r="I51" s="19">
        <v>0.24</v>
      </c>
      <c r="J51" s="19" t="str">
        <f t="shared" ref="J51" si="661">IF(OR(I51="-",I51="NC",$D51=""),"-",$D51*I51)</f>
        <v>-</v>
      </c>
      <c r="K51" s="19">
        <v>10.46</v>
      </c>
      <c r="L51" s="19" t="str">
        <f t="shared" ref="L51" si="662">IF(OR(K51="-",K51="NC",$D51=""),"-",$D51*K51)</f>
        <v>-</v>
      </c>
      <c r="M51" s="19">
        <v>2.23</v>
      </c>
      <c r="N51" s="19" t="str">
        <f t="shared" ref="N51" si="663">IF(OR(M51="-",M51="NC",$D51=""),"-",$D51*M51)</f>
        <v>-</v>
      </c>
      <c r="O51" s="19">
        <v>31.91</v>
      </c>
      <c r="P51" s="19" t="str">
        <f t="shared" ref="P51" si="664">IF(OR(O51="-",O51="NC",$D51=""),"-",$D51*O51)</f>
        <v>-</v>
      </c>
      <c r="Q51" s="19">
        <v>15.97</v>
      </c>
      <c r="R51" s="19" t="str">
        <f t="shared" ref="R51" si="665">IF(OR(Q51="-",Q51="NC",$D51=""),"-",$D51*Q51)</f>
        <v>-</v>
      </c>
      <c r="S51" s="19">
        <v>22.86</v>
      </c>
      <c r="T51" s="19" t="str">
        <f t="shared" ref="T51" si="666">IF(OR(S51="-",S51="NC",$D51=""),"-",$D51*S51)</f>
        <v>-</v>
      </c>
      <c r="U51" s="19">
        <v>14.26</v>
      </c>
      <c r="V51" s="19" t="str">
        <f t="shared" ref="V51" si="667">IF(OR(U51="-",U51="NC",$D51=""),"-",$D51*U51)</f>
        <v>-</v>
      </c>
      <c r="W51" s="19">
        <v>17.39</v>
      </c>
      <c r="X51" s="19" t="str">
        <f t="shared" ref="X51" si="668">IF(OR(W51="-",W51="NC",$D51=""),"-",$D51*W51)</f>
        <v>-</v>
      </c>
      <c r="Y51" s="19">
        <v>8.09</v>
      </c>
      <c r="Z51" s="19" t="str">
        <f t="shared" ref="Z51" si="669">IF(OR(Y51="-",Y51="NC",$D51=""),"-",$D51*Y51)</f>
        <v>-</v>
      </c>
      <c r="AA51" s="19">
        <v>0.11</v>
      </c>
      <c r="AB51" s="19" t="str">
        <f t="shared" ref="AB51" si="670">IF(OR(AA51="-",AA51="NC",$D51=""),"-",$D51*AA51)</f>
        <v>-</v>
      </c>
      <c r="AC51" s="19">
        <v>0.09</v>
      </c>
      <c r="AD51" s="19" t="str">
        <f t="shared" ref="AD51" si="671">IF(OR(AC51="-",AC51="NC",$D51=""),"-",$D51*AC51)</f>
        <v>-</v>
      </c>
      <c r="AE51" s="19">
        <v>0.01</v>
      </c>
      <c r="AF51" s="19" t="str">
        <f t="shared" ref="AF51" si="672">IF(OR(AE51="-",AE51="NC",$D51=""),"-",$D51*AE51)</f>
        <v>-</v>
      </c>
      <c r="AG51" s="19">
        <v>31.44</v>
      </c>
      <c r="AH51" s="19" t="str">
        <f t="shared" ref="AH51" si="673">IF(OR(AG51="-",AG51="NC",$D51=""),"-",$D51*AG51)</f>
        <v>-</v>
      </c>
      <c r="AI51" s="19">
        <v>0.01</v>
      </c>
      <c r="AJ51" s="19" t="str">
        <f t="shared" ref="AJ51" si="674">IF(OR(AI51="-",AI51="NC",$D51=""),"-",$D51*AI51)</f>
        <v>-</v>
      </c>
      <c r="AK51" s="19" t="s">
        <v>1351</v>
      </c>
      <c r="AL51" s="19" t="str">
        <f t="shared" ref="AL51" si="675">IF(OR(AK51="-",AK51="NC",$D51=""),"-",$D51*AK51)</f>
        <v>-</v>
      </c>
    </row>
    <row r="52" spans="1:38" x14ac:dyDescent="0.25">
      <c r="A52" s="904" t="s">
        <v>1724</v>
      </c>
      <c r="B52" s="50" t="s">
        <v>1725</v>
      </c>
      <c r="C52" s="41" t="s">
        <v>275</v>
      </c>
      <c r="D52" s="58"/>
      <c r="E52" s="41" t="s">
        <v>275</v>
      </c>
      <c r="F52" s="41" t="str">
        <f t="shared" si="0"/>
        <v>-</v>
      </c>
      <c r="G52" s="41" t="s">
        <v>275</v>
      </c>
      <c r="H52" s="41" t="str">
        <f t="shared" si="0"/>
        <v>-</v>
      </c>
      <c r="I52" s="41" t="s">
        <v>275</v>
      </c>
      <c r="J52" s="41" t="str">
        <f t="shared" ref="J52" si="676">IF(OR(I52="-",I52="NC",$D52=""),"-",$D52*I52)</f>
        <v>-</v>
      </c>
      <c r="K52" s="41" t="s">
        <v>275</v>
      </c>
      <c r="L52" s="41" t="str">
        <f t="shared" ref="L52" si="677">IF(OR(K52="-",K52="NC",$D52=""),"-",$D52*K52)</f>
        <v>-</v>
      </c>
      <c r="M52" s="41" t="s">
        <v>275</v>
      </c>
      <c r="N52" s="41" t="str">
        <f t="shared" ref="N52" si="678">IF(OR(M52="-",M52="NC",$D52=""),"-",$D52*M52)</f>
        <v>-</v>
      </c>
      <c r="O52" s="41" t="s">
        <v>275</v>
      </c>
      <c r="P52" s="41" t="str">
        <f t="shared" ref="P52" si="679">IF(OR(O52="-",O52="NC",$D52=""),"-",$D52*O52)</f>
        <v>-</v>
      </c>
      <c r="Q52" s="41" t="s">
        <v>275</v>
      </c>
      <c r="R52" s="41" t="str">
        <f t="shared" ref="R52" si="680">IF(OR(Q52="-",Q52="NC",$D52=""),"-",$D52*Q52)</f>
        <v>-</v>
      </c>
      <c r="S52" s="41" t="s">
        <v>275</v>
      </c>
      <c r="T52" s="41" t="str">
        <f t="shared" ref="T52" si="681">IF(OR(S52="-",S52="NC",$D52=""),"-",$D52*S52)</f>
        <v>-</v>
      </c>
      <c r="U52" s="41" t="s">
        <v>275</v>
      </c>
      <c r="V52" s="41" t="str">
        <f t="shared" ref="V52" si="682">IF(OR(U52="-",U52="NC",$D52=""),"-",$D52*U52)</f>
        <v>-</v>
      </c>
      <c r="W52" s="41" t="s">
        <v>275</v>
      </c>
      <c r="X52" s="41" t="str">
        <f t="shared" ref="X52" si="683">IF(OR(W52="-",W52="NC",$D52=""),"-",$D52*W52)</f>
        <v>-</v>
      </c>
      <c r="Y52" s="41" t="s">
        <v>275</v>
      </c>
      <c r="Z52" s="41" t="str">
        <f t="shared" ref="Z52" si="684">IF(OR(Y52="-",Y52="NC",$D52=""),"-",$D52*Y52)</f>
        <v>-</v>
      </c>
      <c r="AA52" s="41" t="s">
        <v>275</v>
      </c>
      <c r="AB52" s="41" t="str">
        <f t="shared" ref="AB52" si="685">IF(OR(AA52="-",AA52="NC",$D52=""),"-",$D52*AA52)</f>
        <v>-</v>
      </c>
      <c r="AC52" s="41" t="s">
        <v>275</v>
      </c>
      <c r="AD52" s="41" t="str">
        <f t="shared" ref="AD52" si="686">IF(OR(AC52="-",AC52="NC",$D52=""),"-",$D52*AC52)</f>
        <v>-</v>
      </c>
      <c r="AE52" s="41" t="s">
        <v>275</v>
      </c>
      <c r="AF52" s="41" t="str">
        <f t="shared" ref="AF52" si="687">IF(OR(AE52="-",AE52="NC",$D52=""),"-",$D52*AE52)</f>
        <v>-</v>
      </c>
      <c r="AG52" s="41" t="s">
        <v>275</v>
      </c>
      <c r="AH52" s="41" t="str">
        <f t="shared" ref="AH52" si="688">IF(OR(AG52="-",AG52="NC",$D52=""),"-",$D52*AG52)</f>
        <v>-</v>
      </c>
      <c r="AI52" s="41" t="s">
        <v>275</v>
      </c>
      <c r="AJ52" s="41" t="str">
        <f t="shared" ref="AJ52" si="689">IF(OR(AI52="-",AI52="NC",$D52=""),"-",$D52*AI52)</f>
        <v>-</v>
      </c>
      <c r="AK52" s="41" t="s">
        <v>275</v>
      </c>
      <c r="AL52" s="41" t="str">
        <f t="shared" ref="AL52" si="690">IF(OR(AK52="-",AK52="NC",$D52=""),"-",$D52*AK52)</f>
        <v>-</v>
      </c>
    </row>
    <row r="53" spans="1:38" x14ac:dyDescent="0.25">
      <c r="A53" s="909" t="s">
        <v>42</v>
      </c>
      <c r="B53" s="63" t="s">
        <v>3237</v>
      </c>
      <c r="C53" s="61" t="s">
        <v>925</v>
      </c>
      <c r="D53" s="58"/>
      <c r="E53" s="61">
        <v>0.92</v>
      </c>
      <c r="F53" s="61" t="str">
        <f t="shared" si="0"/>
        <v>-</v>
      </c>
      <c r="G53" s="61">
        <v>9.15</v>
      </c>
      <c r="H53" s="61" t="str">
        <f t="shared" si="0"/>
        <v>-</v>
      </c>
      <c r="I53" s="61">
        <v>0.01</v>
      </c>
      <c r="J53" s="61" t="str">
        <f t="shared" ref="J53" si="691">IF(OR(I53="-",I53="NC",$D53=""),"-",$D53*I53)</f>
        <v>-</v>
      </c>
      <c r="K53" s="61">
        <v>0.61</v>
      </c>
      <c r="L53" s="61" t="str">
        <f t="shared" ref="L53" si="692">IF(OR(K53="-",K53="NC",$D53=""),"-",$D53*K53)</f>
        <v>-</v>
      </c>
      <c r="M53" s="61">
        <v>0.06</v>
      </c>
      <c r="N53" s="61" t="str">
        <f t="shared" ref="N53" si="693">IF(OR(M53="-",M53="NC",$D53=""),"-",$D53*M53)</f>
        <v>-</v>
      </c>
      <c r="O53" s="61">
        <v>6.64</v>
      </c>
      <c r="P53" s="61" t="str">
        <f t="shared" ref="P53" si="694">IF(OR(O53="-",O53="NC",$D53=""),"-",$D53*O53)</f>
        <v>-</v>
      </c>
      <c r="Q53" s="61">
        <v>1.4</v>
      </c>
      <c r="R53" s="61" t="str">
        <f t="shared" ref="R53" si="695">IF(OR(Q53="-",Q53="NC",$D53=""),"-",$D53*Q53)</f>
        <v>-</v>
      </c>
      <c r="S53" s="61">
        <v>4.21</v>
      </c>
      <c r="T53" s="61" t="str">
        <f t="shared" ref="T53" si="696">IF(OR(S53="-",S53="NC",$D53=""),"-",$D53*S53)</f>
        <v>-</v>
      </c>
      <c r="U53" s="61">
        <v>0.04</v>
      </c>
      <c r="V53" s="61" t="str">
        <f t="shared" ref="V53" si="697">IF(OR(U53="-",U53="NC",$D53=""),"-",$D53*U53)</f>
        <v>-</v>
      </c>
      <c r="W53" s="61">
        <v>2.93</v>
      </c>
      <c r="X53" s="61" t="str">
        <f t="shared" ref="X53" si="698">IF(OR(W53="-",W53="NC",$D53=""),"-",$D53*W53)</f>
        <v>-</v>
      </c>
      <c r="Y53" s="61">
        <v>1.5</v>
      </c>
      <c r="Z53" s="61" t="str">
        <f t="shared" ref="Z53" si="699">IF(OR(Y53="-",Y53="NC",$D53=""),"-",$D53*Y53)</f>
        <v>-</v>
      </c>
      <c r="AA53" s="61" t="s">
        <v>1351</v>
      </c>
      <c r="AB53" s="61" t="str">
        <f t="shared" ref="AB53" si="700">IF(OR(AA53="-",AA53="NC",$D53=""),"-",$D53*AA53)</f>
        <v>-</v>
      </c>
      <c r="AC53" s="61">
        <v>0.01</v>
      </c>
      <c r="AD53" s="61" t="str">
        <f t="shared" ref="AD53" si="701">IF(OR(AC53="-",AC53="NC",$D53=""),"-",$D53*AC53)</f>
        <v>-</v>
      </c>
      <c r="AE53" s="61">
        <v>0.01</v>
      </c>
      <c r="AF53" s="61" t="str">
        <f t="shared" ref="AF53" si="702">IF(OR(AE53="-",AE53="NC",$D53=""),"-",$D53*AE53)</f>
        <v>-</v>
      </c>
      <c r="AG53" s="61">
        <v>5.96</v>
      </c>
      <c r="AH53" s="61" t="str">
        <f t="shared" ref="AH53" si="703">IF(OR(AG53="-",AG53="NC",$D53=""),"-",$D53*AG53)</f>
        <v>-</v>
      </c>
      <c r="AI53" s="61">
        <v>0.01</v>
      </c>
      <c r="AJ53" s="61" t="str">
        <f t="shared" ref="AJ53" si="704">IF(OR(AI53="-",AI53="NC",$D53=""),"-",$D53*AI53)</f>
        <v>-</v>
      </c>
      <c r="AK53" s="61" t="s">
        <v>1351</v>
      </c>
      <c r="AL53" s="61" t="str">
        <f t="shared" ref="AL53" si="705">IF(OR(AK53="-",AK53="NC",$D53=""),"-",$D53*AK53)</f>
        <v>-</v>
      </c>
    </row>
    <row r="54" spans="1:38" x14ac:dyDescent="0.25">
      <c r="A54" s="904" t="s">
        <v>1726</v>
      </c>
      <c r="B54" s="50" t="s">
        <v>1727</v>
      </c>
      <c r="C54" s="41" t="s">
        <v>275</v>
      </c>
      <c r="D54" s="58"/>
      <c r="E54" s="41" t="s">
        <v>275</v>
      </c>
      <c r="F54" s="41" t="str">
        <f t="shared" si="0"/>
        <v>-</v>
      </c>
      <c r="G54" s="41" t="s">
        <v>275</v>
      </c>
      <c r="H54" s="41" t="str">
        <f t="shared" si="0"/>
        <v>-</v>
      </c>
      <c r="I54" s="41" t="s">
        <v>275</v>
      </c>
      <c r="J54" s="41" t="str">
        <f t="shared" ref="J54" si="706">IF(OR(I54="-",I54="NC",$D54=""),"-",$D54*I54)</f>
        <v>-</v>
      </c>
      <c r="K54" s="41" t="s">
        <v>275</v>
      </c>
      <c r="L54" s="41" t="str">
        <f t="shared" ref="L54" si="707">IF(OR(K54="-",K54="NC",$D54=""),"-",$D54*K54)</f>
        <v>-</v>
      </c>
      <c r="M54" s="41" t="s">
        <v>275</v>
      </c>
      <c r="N54" s="41" t="str">
        <f t="shared" ref="N54" si="708">IF(OR(M54="-",M54="NC",$D54=""),"-",$D54*M54)</f>
        <v>-</v>
      </c>
      <c r="O54" s="41" t="s">
        <v>275</v>
      </c>
      <c r="P54" s="41" t="str">
        <f t="shared" ref="P54" si="709">IF(OR(O54="-",O54="NC",$D54=""),"-",$D54*O54)</f>
        <v>-</v>
      </c>
      <c r="Q54" s="41" t="s">
        <v>275</v>
      </c>
      <c r="R54" s="41" t="str">
        <f t="shared" ref="R54" si="710">IF(OR(Q54="-",Q54="NC",$D54=""),"-",$D54*Q54)</f>
        <v>-</v>
      </c>
      <c r="S54" s="41" t="s">
        <v>275</v>
      </c>
      <c r="T54" s="41" t="str">
        <f t="shared" ref="T54" si="711">IF(OR(S54="-",S54="NC",$D54=""),"-",$D54*S54)</f>
        <v>-</v>
      </c>
      <c r="U54" s="41" t="s">
        <v>275</v>
      </c>
      <c r="V54" s="41" t="str">
        <f t="shared" ref="V54" si="712">IF(OR(U54="-",U54="NC",$D54=""),"-",$D54*U54)</f>
        <v>-</v>
      </c>
      <c r="W54" s="41" t="s">
        <v>275</v>
      </c>
      <c r="X54" s="41" t="str">
        <f t="shared" ref="X54" si="713">IF(OR(W54="-",W54="NC",$D54=""),"-",$D54*W54)</f>
        <v>-</v>
      </c>
      <c r="Y54" s="41" t="s">
        <v>275</v>
      </c>
      <c r="Z54" s="41" t="str">
        <f t="shared" ref="Z54" si="714">IF(OR(Y54="-",Y54="NC",$D54=""),"-",$D54*Y54)</f>
        <v>-</v>
      </c>
      <c r="AA54" s="41" t="s">
        <v>275</v>
      </c>
      <c r="AB54" s="41" t="str">
        <f t="shared" ref="AB54" si="715">IF(OR(AA54="-",AA54="NC",$D54=""),"-",$D54*AA54)</f>
        <v>-</v>
      </c>
      <c r="AC54" s="41" t="s">
        <v>275</v>
      </c>
      <c r="AD54" s="41" t="str">
        <f t="shared" ref="AD54" si="716">IF(OR(AC54="-",AC54="NC",$D54=""),"-",$D54*AC54)</f>
        <v>-</v>
      </c>
      <c r="AE54" s="41" t="s">
        <v>275</v>
      </c>
      <c r="AF54" s="41" t="str">
        <f t="shared" ref="AF54" si="717">IF(OR(AE54="-",AE54="NC",$D54=""),"-",$D54*AE54)</f>
        <v>-</v>
      </c>
      <c r="AG54" s="41" t="s">
        <v>275</v>
      </c>
      <c r="AH54" s="41" t="str">
        <f t="shared" ref="AH54" si="718">IF(OR(AG54="-",AG54="NC",$D54=""),"-",$D54*AG54)</f>
        <v>-</v>
      </c>
      <c r="AI54" s="41" t="s">
        <v>275</v>
      </c>
      <c r="AJ54" s="41" t="str">
        <f t="shared" ref="AJ54" si="719">IF(OR(AI54="-",AI54="NC",$D54=""),"-",$D54*AI54)</f>
        <v>-</v>
      </c>
      <c r="AK54" s="41" t="s">
        <v>275</v>
      </c>
      <c r="AL54" s="41" t="str">
        <f t="shared" ref="AL54" si="720">IF(OR(AK54="-",AK54="NC",$D54=""),"-",$D54*AK54)</f>
        <v>-</v>
      </c>
    </row>
    <row r="55" spans="1:38" ht="21" x14ac:dyDescent="0.25">
      <c r="A55" s="909" t="s">
        <v>64</v>
      </c>
      <c r="B55" s="63" t="s">
        <v>3241</v>
      </c>
      <c r="C55" s="61" t="s">
        <v>925</v>
      </c>
      <c r="D55" s="58"/>
      <c r="E55" s="61">
        <v>2.67</v>
      </c>
      <c r="F55" s="61" t="str">
        <f t="shared" si="0"/>
        <v>-</v>
      </c>
      <c r="G55" s="61">
        <v>8.77</v>
      </c>
      <c r="H55" s="61" t="str">
        <f t="shared" si="0"/>
        <v>-</v>
      </c>
      <c r="I55" s="61">
        <v>7.0000000000000007E-2</v>
      </c>
      <c r="J55" s="61" t="str">
        <f t="shared" ref="J55" si="721">IF(OR(I55="-",I55="NC",$D55=""),"-",$D55*I55)</f>
        <v>-</v>
      </c>
      <c r="K55" s="61">
        <v>3.03</v>
      </c>
      <c r="L55" s="61" t="str">
        <f t="shared" ref="L55" si="722">IF(OR(K55="-",K55="NC",$D55=""),"-",$D55*K55)</f>
        <v>-</v>
      </c>
      <c r="M55" s="61">
        <v>0.7</v>
      </c>
      <c r="N55" s="61" t="str">
        <f t="shared" ref="N55" si="723">IF(OR(M55="-",M55="NC",$D55=""),"-",$D55*M55)</f>
        <v>-</v>
      </c>
      <c r="O55" s="61">
        <v>4.34</v>
      </c>
      <c r="P55" s="61" t="str">
        <f t="shared" ref="P55" si="724">IF(OR(O55="-",O55="NC",$D55=""),"-",$D55*O55)</f>
        <v>-</v>
      </c>
      <c r="Q55" s="61">
        <v>5.55</v>
      </c>
      <c r="R55" s="61" t="str">
        <f t="shared" ref="R55" si="725">IF(OR(Q55="-",Q55="NC",$D55=""),"-",$D55*Q55)</f>
        <v>-</v>
      </c>
      <c r="S55" s="61">
        <v>4.37</v>
      </c>
      <c r="T55" s="61" t="str">
        <f t="shared" ref="T55" si="726">IF(OR(S55="-",S55="NC",$D55=""),"-",$D55*S55)</f>
        <v>-</v>
      </c>
      <c r="U55" s="61">
        <v>6.08</v>
      </c>
      <c r="V55" s="61" t="str">
        <f t="shared" ref="V55" si="727">IF(OR(U55="-",U55="NC",$D55=""),"-",$D55*U55)</f>
        <v>-</v>
      </c>
      <c r="W55" s="61">
        <v>3.66</v>
      </c>
      <c r="X55" s="61" t="str">
        <f t="shared" ref="X55" si="728">IF(OR(W55="-",W55="NC",$D55=""),"-",$D55*W55)</f>
        <v>-</v>
      </c>
      <c r="Y55" s="61">
        <v>3.93</v>
      </c>
      <c r="Z55" s="61" t="str">
        <f t="shared" ref="Z55" si="729">IF(OR(Y55="-",Y55="NC",$D55=""),"-",$D55*Y55)</f>
        <v>-</v>
      </c>
      <c r="AA55" s="61">
        <v>0.46</v>
      </c>
      <c r="AB55" s="61" t="str">
        <f t="shared" ref="AB55" si="730">IF(OR(AA55="-",AA55="NC",$D55=""),"-",$D55*AA55)</f>
        <v>-</v>
      </c>
      <c r="AC55" s="61">
        <v>7.0000000000000007E-2</v>
      </c>
      <c r="AD55" s="61" t="str">
        <f t="shared" ref="AD55" si="731">IF(OR(AC55="-",AC55="NC",$D55=""),"-",$D55*AC55)</f>
        <v>-</v>
      </c>
      <c r="AE55" s="61">
        <v>0.02</v>
      </c>
      <c r="AF55" s="61" t="str">
        <f t="shared" ref="AF55" si="732">IF(OR(AE55="-",AE55="NC",$D55=""),"-",$D55*AE55)</f>
        <v>-</v>
      </c>
      <c r="AG55" s="61">
        <v>16.649999999999999</v>
      </c>
      <c r="AH55" s="61" t="str">
        <f t="shared" ref="AH55" si="733">IF(OR(AG55="-",AG55="NC",$D55=""),"-",$D55*AG55)</f>
        <v>-</v>
      </c>
      <c r="AI55" s="61">
        <v>0.01</v>
      </c>
      <c r="AJ55" s="61" t="str">
        <f t="shared" ref="AJ55" si="734">IF(OR(AI55="-",AI55="NC",$D55=""),"-",$D55*AI55)</f>
        <v>-</v>
      </c>
      <c r="AK55" s="61" t="s">
        <v>1351</v>
      </c>
      <c r="AL55" s="61" t="str">
        <f t="shared" ref="AL55" si="735">IF(OR(AK55="-",AK55="NC",$D55=""),"-",$D55*AK55)</f>
        <v>-</v>
      </c>
    </row>
    <row r="56" spans="1:38" x14ac:dyDescent="0.25">
      <c r="A56" s="18" t="s">
        <v>64</v>
      </c>
      <c r="B56" s="18" t="s">
        <v>3242</v>
      </c>
      <c r="C56" s="19" t="s">
        <v>925</v>
      </c>
      <c r="D56" s="58"/>
      <c r="E56" s="19">
        <v>2.4</v>
      </c>
      <c r="F56" s="19" t="str">
        <f t="shared" si="0"/>
        <v>-</v>
      </c>
      <c r="G56" s="19">
        <v>8.6</v>
      </c>
      <c r="H56" s="19" t="str">
        <f t="shared" si="0"/>
        <v>-</v>
      </c>
      <c r="I56" s="19">
        <v>0.06</v>
      </c>
      <c r="J56" s="19" t="str">
        <f t="shared" ref="J56" si="736">IF(OR(I56="-",I56="NC",$D56=""),"-",$D56*I56)</f>
        <v>-</v>
      </c>
      <c r="K56" s="19">
        <v>2.52</v>
      </c>
      <c r="L56" s="19" t="str">
        <f t="shared" ref="L56" si="737">IF(OR(K56="-",K56="NC",$D56=""),"-",$D56*K56)</f>
        <v>-</v>
      </c>
      <c r="M56" s="19">
        <v>0.57999999999999996</v>
      </c>
      <c r="N56" s="19" t="str">
        <f t="shared" ref="N56" si="738">IF(OR(M56="-",M56="NC",$D56=""),"-",$D56*M56)</f>
        <v>-</v>
      </c>
      <c r="O56" s="19">
        <v>4.16</v>
      </c>
      <c r="P56" s="19" t="str">
        <f t="shared" ref="P56" si="739">IF(OR(O56="-",O56="NC",$D56=""),"-",$D56*O56)</f>
        <v>-</v>
      </c>
      <c r="Q56" s="19">
        <v>3.75</v>
      </c>
      <c r="R56" s="19" t="str">
        <f t="shared" ref="R56" si="740">IF(OR(Q56="-",Q56="NC",$D56=""),"-",$D56*Q56)</f>
        <v>-</v>
      </c>
      <c r="S56" s="19">
        <v>3.33</v>
      </c>
      <c r="T56" s="19" t="str">
        <f t="shared" ref="T56" si="741">IF(OR(S56="-",S56="NC",$D56=""),"-",$D56*S56)</f>
        <v>-</v>
      </c>
      <c r="U56" s="19">
        <v>5.94</v>
      </c>
      <c r="V56" s="19" t="str">
        <f t="shared" ref="V56" si="742">IF(OR(U56="-",U56="NC",$D56=""),"-",$D56*U56)</f>
        <v>-</v>
      </c>
      <c r="W56" s="19">
        <v>2.64</v>
      </c>
      <c r="X56" s="19" t="str">
        <f t="shared" ref="X56" si="743">IF(OR(W56="-",W56="NC",$D56=""),"-",$D56*W56)</f>
        <v>-</v>
      </c>
      <c r="Y56" s="19">
        <v>2.5</v>
      </c>
      <c r="Z56" s="19" t="str">
        <f t="shared" ref="Z56" si="744">IF(OR(Y56="-",Y56="NC",$D56=""),"-",$D56*Y56)</f>
        <v>-</v>
      </c>
      <c r="AA56" s="19">
        <v>0.06</v>
      </c>
      <c r="AB56" s="19" t="str">
        <f t="shared" ref="AB56" si="745">IF(OR(AA56="-",AA56="NC",$D56=""),"-",$D56*AA56)</f>
        <v>-</v>
      </c>
      <c r="AC56" s="19">
        <v>7.0000000000000007E-2</v>
      </c>
      <c r="AD56" s="19" t="str">
        <f t="shared" ref="AD56" si="746">IF(OR(AC56="-",AC56="NC",$D56=""),"-",$D56*AC56)</f>
        <v>-</v>
      </c>
      <c r="AE56" s="19">
        <v>0.01</v>
      </c>
      <c r="AF56" s="19" t="str">
        <f t="shared" ref="AF56" si="747">IF(OR(AE56="-",AE56="NC",$D56=""),"-",$D56*AE56)</f>
        <v>-</v>
      </c>
      <c r="AG56" s="19">
        <v>15.56</v>
      </c>
      <c r="AH56" s="19" t="str">
        <f t="shared" ref="AH56" si="748">IF(OR(AG56="-",AG56="NC",$D56=""),"-",$D56*AG56)</f>
        <v>-</v>
      </c>
      <c r="AI56" s="19">
        <v>0.01</v>
      </c>
      <c r="AJ56" s="19" t="str">
        <f t="shared" ref="AJ56" si="749">IF(OR(AI56="-",AI56="NC",$D56=""),"-",$D56*AI56)</f>
        <v>-</v>
      </c>
      <c r="AK56" s="19" t="s">
        <v>1351</v>
      </c>
      <c r="AL56" s="19" t="str">
        <f t="shared" ref="AL56" si="750">IF(OR(AK56="-",AK56="NC",$D56=""),"-",$D56*AK56)</f>
        <v>-</v>
      </c>
    </row>
    <row r="57" spans="1:38" x14ac:dyDescent="0.25">
      <c r="A57" s="18" t="s">
        <v>65</v>
      </c>
      <c r="B57" s="18" t="s">
        <v>3554</v>
      </c>
      <c r="C57" s="19" t="s">
        <v>926</v>
      </c>
      <c r="D57" s="58"/>
      <c r="E57" s="19">
        <v>0.09</v>
      </c>
      <c r="F57" s="19" t="str">
        <f t="shared" si="0"/>
        <v>-</v>
      </c>
      <c r="G57" s="19">
        <v>0.06</v>
      </c>
      <c r="H57" s="19" t="str">
        <f t="shared" si="0"/>
        <v>-</v>
      </c>
      <c r="I57" s="19">
        <v>0.01</v>
      </c>
      <c r="J57" s="19" t="str">
        <f t="shared" ref="J57" si="751">IF(OR(I57="-",I57="NC",$D57=""),"-",$D57*I57)</f>
        <v>-</v>
      </c>
      <c r="K57" s="19">
        <v>0.18</v>
      </c>
      <c r="L57" s="19" t="str">
        <f t="shared" ref="L57" si="752">IF(OR(K57="-",K57="NC",$D57=""),"-",$D57*K57)</f>
        <v>-</v>
      </c>
      <c r="M57" s="19">
        <v>0.04</v>
      </c>
      <c r="N57" s="19" t="str">
        <f t="shared" ref="N57" si="753">IF(OR(M57="-",M57="NC",$D57=""),"-",$D57*M57)</f>
        <v>-</v>
      </c>
      <c r="O57" s="19">
        <v>0.06</v>
      </c>
      <c r="P57" s="19" t="str">
        <f t="shared" ref="P57" si="754">IF(OR(O57="-",O57="NC",$D57=""),"-",$D57*O57)</f>
        <v>-</v>
      </c>
      <c r="Q57" s="19">
        <v>0.61</v>
      </c>
      <c r="R57" s="19" t="str">
        <f t="shared" ref="R57" si="755">IF(OR(Q57="-",Q57="NC",$D57=""),"-",$D57*Q57)</f>
        <v>-</v>
      </c>
      <c r="S57" s="19">
        <v>0.35</v>
      </c>
      <c r="T57" s="19" t="str">
        <f t="shared" ref="T57" si="756">IF(OR(S57="-",S57="NC",$D57=""),"-",$D57*S57)</f>
        <v>-</v>
      </c>
      <c r="U57" s="19">
        <v>0.05</v>
      </c>
      <c r="V57" s="19" t="str">
        <f t="shared" ref="V57" si="757">IF(OR(U57="-",U57="NC",$D57=""),"-",$D57*U57)</f>
        <v>-</v>
      </c>
      <c r="W57" s="19">
        <v>0.35</v>
      </c>
      <c r="X57" s="19" t="str">
        <f t="shared" ref="X57" si="758">IF(OR(W57="-",W57="NC",$D57=""),"-",$D57*W57)</f>
        <v>-</v>
      </c>
      <c r="Y57" s="19">
        <v>0.49</v>
      </c>
      <c r="Z57" s="19" t="str">
        <f t="shared" ref="Z57" si="759">IF(OR(Y57="-",Y57="NC",$D57=""),"-",$D57*Y57)</f>
        <v>-</v>
      </c>
      <c r="AA57" s="19">
        <v>0.13</v>
      </c>
      <c r="AB57" s="19" t="str">
        <f t="shared" ref="AB57" si="760">IF(OR(AA57="-",AA57="NC",$D57=""),"-",$D57*AA57)</f>
        <v>-</v>
      </c>
      <c r="AC57" s="19">
        <v>0.01</v>
      </c>
      <c r="AD57" s="19" t="str">
        <f t="shared" ref="AD57" si="761">IF(OR(AC57="-",AC57="NC",$D57=""),"-",$D57*AC57)</f>
        <v>-</v>
      </c>
      <c r="AE57" s="19">
        <v>0.01</v>
      </c>
      <c r="AF57" s="19" t="str">
        <f t="shared" ref="AF57" si="762">IF(OR(AE57="-",AE57="NC",$D57=""),"-",$D57*AE57)</f>
        <v>-</v>
      </c>
      <c r="AG57" s="19">
        <v>0.37</v>
      </c>
      <c r="AH57" s="19" t="str">
        <f t="shared" ref="AH57" si="763">IF(OR(AG57="-",AG57="NC",$D57=""),"-",$D57*AG57)</f>
        <v>-</v>
      </c>
      <c r="AI57" s="19">
        <v>0.01</v>
      </c>
      <c r="AJ57" s="19" t="str">
        <f t="shared" ref="AJ57" si="764">IF(OR(AI57="-",AI57="NC",$D57=""),"-",$D57*AI57)</f>
        <v>-</v>
      </c>
      <c r="AK57" s="19" t="s">
        <v>1351</v>
      </c>
      <c r="AL57" s="19" t="str">
        <f t="shared" ref="AL57" si="765">IF(OR(AK57="-",AK57="NC",$D57=""),"-",$D57*AK57)</f>
        <v>-</v>
      </c>
    </row>
    <row r="58" spans="1:38" x14ac:dyDescent="0.25">
      <c r="A58" s="905" t="s">
        <v>1728</v>
      </c>
      <c r="B58" s="49" t="s">
        <v>1729</v>
      </c>
      <c r="C58" s="46" t="s">
        <v>275</v>
      </c>
      <c r="D58" s="58"/>
      <c r="E58" s="46" t="s">
        <v>275</v>
      </c>
      <c r="F58" s="46" t="str">
        <f t="shared" si="0"/>
        <v>-</v>
      </c>
      <c r="G58" s="46" t="s">
        <v>275</v>
      </c>
      <c r="H58" s="46" t="str">
        <f t="shared" si="0"/>
        <v>-</v>
      </c>
      <c r="I58" s="46" t="s">
        <v>275</v>
      </c>
      <c r="J58" s="46" t="str">
        <f t="shared" ref="J58" si="766">IF(OR(I58="-",I58="NC",$D58=""),"-",$D58*I58)</f>
        <v>-</v>
      </c>
      <c r="K58" s="46" t="s">
        <v>275</v>
      </c>
      <c r="L58" s="46" t="str">
        <f t="shared" ref="L58" si="767">IF(OR(K58="-",K58="NC",$D58=""),"-",$D58*K58)</f>
        <v>-</v>
      </c>
      <c r="M58" s="46" t="s">
        <v>275</v>
      </c>
      <c r="N58" s="46" t="str">
        <f t="shared" ref="N58" si="768">IF(OR(M58="-",M58="NC",$D58=""),"-",$D58*M58)</f>
        <v>-</v>
      </c>
      <c r="O58" s="46" t="s">
        <v>275</v>
      </c>
      <c r="P58" s="46" t="str">
        <f t="shared" ref="P58" si="769">IF(OR(O58="-",O58="NC",$D58=""),"-",$D58*O58)</f>
        <v>-</v>
      </c>
      <c r="Q58" s="46" t="s">
        <v>275</v>
      </c>
      <c r="R58" s="46" t="str">
        <f t="shared" ref="R58" si="770">IF(OR(Q58="-",Q58="NC",$D58=""),"-",$D58*Q58)</f>
        <v>-</v>
      </c>
      <c r="S58" s="46" t="s">
        <v>275</v>
      </c>
      <c r="T58" s="46" t="str">
        <f t="shared" ref="T58" si="771">IF(OR(S58="-",S58="NC",$D58=""),"-",$D58*S58)</f>
        <v>-</v>
      </c>
      <c r="U58" s="46" t="s">
        <v>275</v>
      </c>
      <c r="V58" s="46" t="str">
        <f t="shared" ref="V58" si="772">IF(OR(U58="-",U58="NC",$D58=""),"-",$D58*U58)</f>
        <v>-</v>
      </c>
      <c r="W58" s="46" t="s">
        <v>275</v>
      </c>
      <c r="X58" s="46" t="str">
        <f t="shared" ref="X58" si="773">IF(OR(W58="-",W58="NC",$D58=""),"-",$D58*W58)</f>
        <v>-</v>
      </c>
      <c r="Y58" s="46" t="s">
        <v>275</v>
      </c>
      <c r="Z58" s="46" t="str">
        <f t="shared" ref="Z58" si="774">IF(OR(Y58="-",Y58="NC",$D58=""),"-",$D58*Y58)</f>
        <v>-</v>
      </c>
      <c r="AA58" s="46" t="s">
        <v>275</v>
      </c>
      <c r="AB58" s="46" t="str">
        <f t="shared" ref="AB58" si="775">IF(OR(AA58="-",AA58="NC",$D58=""),"-",$D58*AA58)</f>
        <v>-</v>
      </c>
      <c r="AC58" s="46" t="s">
        <v>275</v>
      </c>
      <c r="AD58" s="46" t="str">
        <f t="shared" ref="AD58" si="776">IF(OR(AC58="-",AC58="NC",$D58=""),"-",$D58*AC58)</f>
        <v>-</v>
      </c>
      <c r="AE58" s="46" t="s">
        <v>275</v>
      </c>
      <c r="AF58" s="46" t="str">
        <f t="shared" ref="AF58" si="777">IF(OR(AE58="-",AE58="NC",$D58=""),"-",$D58*AE58)</f>
        <v>-</v>
      </c>
      <c r="AG58" s="46" t="s">
        <v>275</v>
      </c>
      <c r="AH58" s="46" t="str">
        <f t="shared" ref="AH58" si="778">IF(OR(AG58="-",AG58="NC",$D58=""),"-",$D58*AG58)</f>
        <v>-</v>
      </c>
      <c r="AI58" s="46" t="s">
        <v>275</v>
      </c>
      <c r="AJ58" s="46" t="str">
        <f t="shared" ref="AJ58" si="779">IF(OR(AI58="-",AI58="NC",$D58=""),"-",$D58*AI58)</f>
        <v>-</v>
      </c>
      <c r="AK58" s="46" t="s">
        <v>275</v>
      </c>
      <c r="AL58" s="46" t="str">
        <f t="shared" ref="AL58" si="780">IF(OR(AK58="-",AK58="NC",$D58=""),"-",$D58*AK58)</f>
        <v>-</v>
      </c>
    </row>
    <row r="59" spans="1:38" ht="21" x14ac:dyDescent="0.25">
      <c r="A59" s="909" t="s">
        <v>1711</v>
      </c>
      <c r="B59" s="63" t="s">
        <v>3245</v>
      </c>
      <c r="C59" s="61" t="s">
        <v>925</v>
      </c>
      <c r="D59" s="58"/>
      <c r="E59" s="61">
        <v>8.01</v>
      </c>
      <c r="F59" s="61" t="str">
        <f t="shared" si="0"/>
        <v>-</v>
      </c>
      <c r="G59" s="61">
        <v>5.87</v>
      </c>
      <c r="H59" s="61" t="str">
        <f t="shared" si="0"/>
        <v>-</v>
      </c>
      <c r="I59" s="61">
        <v>0.18</v>
      </c>
      <c r="J59" s="61" t="str">
        <f t="shared" ref="J59" si="781">IF(OR(I59="-",I59="NC",$D59=""),"-",$D59*I59)</f>
        <v>-</v>
      </c>
      <c r="K59" s="61">
        <v>8.19</v>
      </c>
      <c r="L59" s="61" t="str">
        <f t="shared" ref="L59" si="782">IF(OR(K59="-",K59="NC",$D59=""),"-",$D59*K59)</f>
        <v>-</v>
      </c>
      <c r="M59" s="61">
        <v>1.64</v>
      </c>
      <c r="N59" s="61" t="str">
        <f t="shared" ref="N59" si="783">IF(OR(M59="-",M59="NC",$D59=""),"-",$D59*M59)</f>
        <v>-</v>
      </c>
      <c r="O59" s="61">
        <v>22.46</v>
      </c>
      <c r="P59" s="61" t="str">
        <f t="shared" ref="P59" si="784">IF(OR(O59="-",O59="NC",$D59=""),"-",$D59*O59)</f>
        <v>-</v>
      </c>
      <c r="Q59" s="61">
        <v>13.03</v>
      </c>
      <c r="R59" s="61" t="str">
        <f t="shared" ref="R59" si="785">IF(OR(Q59="-",Q59="NC",$D59=""),"-",$D59*Q59)</f>
        <v>-</v>
      </c>
      <c r="S59" s="61">
        <v>16.29</v>
      </c>
      <c r="T59" s="61" t="str">
        <f t="shared" ref="T59" si="786">IF(OR(S59="-",S59="NC",$D59=""),"-",$D59*S59)</f>
        <v>-</v>
      </c>
      <c r="U59" s="61">
        <v>8.2899999999999991</v>
      </c>
      <c r="V59" s="61" t="str">
        <f t="shared" ref="V59" si="787">IF(OR(U59="-",U59="NC",$D59=""),"-",$D59*U59)</f>
        <v>-</v>
      </c>
      <c r="W59" s="61">
        <v>12.95</v>
      </c>
      <c r="X59" s="61" t="str">
        <f t="shared" ref="X59" si="788">IF(OR(W59="-",W59="NC",$D59=""),"-",$D59*W59)</f>
        <v>-</v>
      </c>
      <c r="Y59" s="61">
        <v>5.35</v>
      </c>
      <c r="Z59" s="61" t="str">
        <f t="shared" ref="Z59" si="789">IF(OR(Y59="-",Y59="NC",$D59=""),"-",$D59*Y59)</f>
        <v>-</v>
      </c>
      <c r="AA59" s="61">
        <v>0.04</v>
      </c>
      <c r="AB59" s="61" t="str">
        <f t="shared" ref="AB59" si="790">IF(OR(AA59="-",AA59="NC",$D59=""),"-",$D59*AA59)</f>
        <v>-</v>
      </c>
      <c r="AC59" s="61">
        <v>0.02</v>
      </c>
      <c r="AD59" s="61" t="str">
        <f t="shared" ref="AD59" si="791">IF(OR(AC59="-",AC59="NC",$D59=""),"-",$D59*AC59)</f>
        <v>-</v>
      </c>
      <c r="AE59" s="61">
        <v>0.01</v>
      </c>
      <c r="AF59" s="61" t="str">
        <f t="shared" ref="AF59" si="792">IF(OR(AE59="-",AE59="NC",$D59=""),"-",$D59*AE59)</f>
        <v>-</v>
      </c>
      <c r="AG59" s="61">
        <v>10.76</v>
      </c>
      <c r="AH59" s="61" t="str">
        <f t="shared" ref="AH59" si="793">IF(OR(AG59="-",AG59="NC",$D59=""),"-",$D59*AG59)</f>
        <v>-</v>
      </c>
      <c r="AI59" s="61">
        <v>0.01</v>
      </c>
      <c r="AJ59" s="61" t="str">
        <f t="shared" ref="AJ59" si="794">IF(OR(AI59="-",AI59="NC",$D59=""),"-",$D59*AI59)</f>
        <v>-</v>
      </c>
      <c r="AK59" s="61" t="s">
        <v>1351</v>
      </c>
      <c r="AL59" s="61" t="str">
        <f t="shared" ref="AL59" si="795">IF(OR(AK59="-",AK59="NC",$D59=""),"-",$D59*AK59)</f>
        <v>-</v>
      </c>
    </row>
    <row r="60" spans="1:38" x14ac:dyDescent="0.25">
      <c r="A60" s="18" t="s">
        <v>1711</v>
      </c>
      <c r="B60" s="18" t="s">
        <v>3246</v>
      </c>
      <c r="C60" s="19" t="s">
        <v>925</v>
      </c>
      <c r="D60" s="58"/>
      <c r="E60" s="19">
        <v>7.5</v>
      </c>
      <c r="F60" s="19" t="str">
        <f t="shared" si="0"/>
        <v>-</v>
      </c>
      <c r="G60" s="19">
        <v>4.9800000000000004</v>
      </c>
      <c r="H60" s="19" t="str">
        <f t="shared" si="0"/>
        <v>-</v>
      </c>
      <c r="I60" s="19">
        <v>0.18</v>
      </c>
      <c r="J60" s="19" t="str">
        <f t="shared" ref="J60" si="796">IF(OR(I60="-",I60="NC",$D60=""),"-",$D60*I60)</f>
        <v>-</v>
      </c>
      <c r="K60" s="19">
        <v>7.33</v>
      </c>
      <c r="L60" s="19" t="str">
        <f t="shared" ref="L60" si="797">IF(OR(K60="-",K60="NC",$D60=""),"-",$D60*K60)</f>
        <v>-</v>
      </c>
      <c r="M60" s="19">
        <v>1.59</v>
      </c>
      <c r="N60" s="19" t="str">
        <f t="shared" ref="N60" si="798">IF(OR(M60="-",M60="NC",$D60=""),"-",$D60*M60)</f>
        <v>-</v>
      </c>
      <c r="O60" s="19">
        <v>21.11</v>
      </c>
      <c r="P60" s="19" t="str">
        <f t="shared" ref="P60" si="799">IF(OR(O60="-",O60="NC",$D60=""),"-",$D60*O60)</f>
        <v>-</v>
      </c>
      <c r="Q60" s="19">
        <v>10.82</v>
      </c>
      <c r="R60" s="19" t="str">
        <f t="shared" ref="R60" si="800">IF(OR(Q60="-",Q60="NC",$D60=""),"-",$D60*Q60)</f>
        <v>-</v>
      </c>
      <c r="S60" s="19">
        <v>15.31</v>
      </c>
      <c r="T60" s="19" t="str">
        <f t="shared" ref="T60" si="801">IF(OR(S60="-",S60="NC",$D60=""),"-",$D60*S60)</f>
        <v>-</v>
      </c>
      <c r="U60" s="19">
        <v>8.2799999999999994</v>
      </c>
      <c r="V60" s="19" t="str">
        <f t="shared" ref="V60" si="802">IF(OR(U60="-",U60="NC",$D60=""),"-",$D60*U60)</f>
        <v>-</v>
      </c>
      <c r="W60" s="19">
        <v>11.82</v>
      </c>
      <c r="X60" s="19" t="str">
        <f t="shared" ref="X60" si="803">IF(OR(W60="-",W60="NC",$D60=""),"-",$D60*W60)</f>
        <v>-</v>
      </c>
      <c r="Y60" s="19">
        <v>4.08</v>
      </c>
      <c r="Z60" s="19" t="str">
        <f t="shared" ref="Z60" si="804">IF(OR(Y60="-",Y60="NC",$D60=""),"-",$D60*Y60)</f>
        <v>-</v>
      </c>
      <c r="AA60" s="19">
        <v>0.04</v>
      </c>
      <c r="AB60" s="19" t="str">
        <f t="shared" ref="AB60" si="805">IF(OR(AA60="-",AA60="NC",$D60=""),"-",$D60*AA60)</f>
        <v>-</v>
      </c>
      <c r="AC60" s="19">
        <v>0.02</v>
      </c>
      <c r="AD60" s="19" t="str">
        <f t="shared" ref="AD60" si="806">IF(OR(AC60="-",AC60="NC",$D60=""),"-",$D60*AC60)</f>
        <v>-</v>
      </c>
      <c r="AE60" s="19">
        <v>0.01</v>
      </c>
      <c r="AF60" s="19" t="str">
        <f t="shared" ref="AF60" si="807">IF(OR(AE60="-",AE60="NC",$D60=""),"-",$D60*AE60)</f>
        <v>-</v>
      </c>
      <c r="AG60" s="19">
        <v>9.93</v>
      </c>
      <c r="AH60" s="19" t="str">
        <f t="shared" ref="AH60" si="808">IF(OR(AG60="-",AG60="NC",$D60=""),"-",$D60*AG60)</f>
        <v>-</v>
      </c>
      <c r="AI60" s="19">
        <v>0.01</v>
      </c>
      <c r="AJ60" s="19" t="str">
        <f t="shared" ref="AJ60" si="809">IF(OR(AI60="-",AI60="NC",$D60=""),"-",$D60*AI60)</f>
        <v>-</v>
      </c>
      <c r="AK60" s="19" t="s">
        <v>1351</v>
      </c>
      <c r="AL60" s="19" t="str">
        <f t="shared" ref="AL60" si="810">IF(OR(AK60="-",AK60="NC",$D60=""),"-",$D60*AK60)</f>
        <v>-</v>
      </c>
    </row>
    <row r="61" spans="1:38" x14ac:dyDescent="0.25">
      <c r="A61" s="18" t="s">
        <v>35</v>
      </c>
      <c r="B61" s="18" t="s">
        <v>1620</v>
      </c>
      <c r="C61" s="19" t="s">
        <v>925</v>
      </c>
      <c r="D61" s="58"/>
      <c r="E61" s="19">
        <v>5.15</v>
      </c>
      <c r="F61" s="19" t="str">
        <f t="shared" si="0"/>
        <v>-</v>
      </c>
      <c r="G61" s="19">
        <v>3.66</v>
      </c>
      <c r="H61" s="19" t="str">
        <f t="shared" si="0"/>
        <v>-</v>
      </c>
      <c r="I61" s="19">
        <v>0.03</v>
      </c>
      <c r="J61" s="19" t="str">
        <f t="shared" ref="J61" si="811">IF(OR(I61="-",I61="NC",$D61=""),"-",$D61*I61)</f>
        <v>-</v>
      </c>
      <c r="K61" s="19">
        <v>2.25</v>
      </c>
      <c r="L61" s="19" t="str">
        <f t="shared" ref="L61" si="812">IF(OR(K61="-",K61="NC",$D61=""),"-",$D61*K61)</f>
        <v>-</v>
      </c>
      <c r="M61" s="19">
        <v>0.17</v>
      </c>
      <c r="N61" s="19" t="str">
        <f t="shared" ref="N61" si="813">IF(OR(M61="-",M61="NC",$D61=""),"-",$D61*M61)</f>
        <v>-</v>
      </c>
      <c r="O61" s="19">
        <v>6.8</v>
      </c>
      <c r="P61" s="19" t="str">
        <f t="shared" ref="P61" si="814">IF(OR(O61="-",O61="NC",$D61=""),"-",$D61*O61)</f>
        <v>-</v>
      </c>
      <c r="Q61" s="19">
        <v>4.2699999999999996</v>
      </c>
      <c r="R61" s="19" t="str">
        <f t="shared" ref="R61" si="815">IF(OR(Q61="-",Q61="NC",$D61=""),"-",$D61*Q61)</f>
        <v>-</v>
      </c>
      <c r="S61" s="19">
        <v>3.31</v>
      </c>
      <c r="T61" s="19" t="str">
        <f t="shared" ref="T61" si="816">IF(OR(S61="-",S61="NC",$D61=""),"-",$D61*S61)</f>
        <v>-</v>
      </c>
      <c r="U61" s="19">
        <v>0.06</v>
      </c>
      <c r="V61" s="19" t="str">
        <f t="shared" ref="V61" si="817">IF(OR(U61="-",U61="NC",$D61=""),"-",$D61*U61)</f>
        <v>-</v>
      </c>
      <c r="W61" s="19">
        <v>2.86</v>
      </c>
      <c r="X61" s="19" t="str">
        <f t="shared" ref="X61" si="818">IF(OR(W61="-",W61="NC",$D61=""),"-",$D61*W61)</f>
        <v>-</v>
      </c>
      <c r="Y61" s="19">
        <v>1.71</v>
      </c>
      <c r="Z61" s="19" t="str">
        <f t="shared" ref="Z61" si="819">IF(OR(Y61="-",Y61="NC",$D61=""),"-",$D61*Y61)</f>
        <v>-</v>
      </c>
      <c r="AA61" s="19" t="s">
        <v>1351</v>
      </c>
      <c r="AB61" s="19" t="str">
        <f t="shared" ref="AB61" si="820">IF(OR(AA61="-",AA61="NC",$D61=""),"-",$D61*AA61)</f>
        <v>-</v>
      </c>
      <c r="AC61" s="19">
        <v>0.01</v>
      </c>
      <c r="AD61" s="19" t="str">
        <f t="shared" ref="AD61" si="821">IF(OR(AC61="-",AC61="NC",$D61=""),"-",$D61*AC61)</f>
        <v>-</v>
      </c>
      <c r="AE61" s="19">
        <v>0.01</v>
      </c>
      <c r="AF61" s="19" t="str">
        <f t="shared" ref="AF61" si="822">IF(OR(AE61="-",AE61="NC",$D61=""),"-",$D61*AE61)</f>
        <v>-</v>
      </c>
      <c r="AG61" s="19">
        <v>3.29</v>
      </c>
      <c r="AH61" s="19" t="str">
        <f t="shared" ref="AH61" si="823">IF(OR(AG61="-",AG61="NC",$D61=""),"-",$D61*AG61)</f>
        <v>-</v>
      </c>
      <c r="AI61" s="19">
        <v>0.01</v>
      </c>
      <c r="AJ61" s="19" t="str">
        <f t="shared" ref="AJ61" si="824">IF(OR(AI61="-",AI61="NC",$D61=""),"-",$D61*AI61)</f>
        <v>-</v>
      </c>
      <c r="AK61" s="19" t="s">
        <v>1351</v>
      </c>
      <c r="AL61" s="19" t="str">
        <f t="shared" ref="AL61" si="825">IF(OR(AK61="-",AK61="NC",$D61=""),"-",$D61*AK61)</f>
        <v>-</v>
      </c>
    </row>
    <row r="62" spans="1:38" x14ac:dyDescent="0.25">
      <c r="A62" s="18" t="s">
        <v>35</v>
      </c>
      <c r="B62" s="18" t="s">
        <v>1654</v>
      </c>
      <c r="C62" s="19" t="s">
        <v>925</v>
      </c>
      <c r="D62" s="58"/>
      <c r="E62" s="19">
        <v>4.63</v>
      </c>
      <c r="F62" s="19" t="str">
        <f t="shared" si="0"/>
        <v>-</v>
      </c>
      <c r="G62" s="19">
        <v>2.77</v>
      </c>
      <c r="H62" s="19" t="str">
        <f t="shared" si="0"/>
        <v>-</v>
      </c>
      <c r="I62" s="19">
        <v>0.03</v>
      </c>
      <c r="J62" s="19" t="str">
        <f t="shared" ref="J62" si="826">IF(OR(I62="-",I62="NC",$D62=""),"-",$D62*I62)</f>
        <v>-</v>
      </c>
      <c r="K62" s="19">
        <v>1.39</v>
      </c>
      <c r="L62" s="19" t="str">
        <f t="shared" ref="L62" si="827">IF(OR(K62="-",K62="NC",$D62=""),"-",$D62*K62)</f>
        <v>-</v>
      </c>
      <c r="M62" s="19">
        <v>0.12</v>
      </c>
      <c r="N62" s="19" t="str">
        <f t="shared" ref="N62" si="828">IF(OR(M62="-",M62="NC",$D62=""),"-",$D62*M62)</f>
        <v>-</v>
      </c>
      <c r="O62" s="19">
        <v>5.45</v>
      </c>
      <c r="P62" s="19" t="str">
        <f t="shared" ref="P62" si="829">IF(OR(O62="-",O62="NC",$D62=""),"-",$D62*O62)</f>
        <v>-</v>
      </c>
      <c r="Q62" s="19">
        <v>2.06</v>
      </c>
      <c r="R62" s="19" t="str">
        <f t="shared" ref="R62" si="830">IF(OR(Q62="-",Q62="NC",$D62=""),"-",$D62*Q62)</f>
        <v>-</v>
      </c>
      <c r="S62" s="19">
        <v>2.34</v>
      </c>
      <c r="T62" s="19" t="str">
        <f t="shared" ref="T62" si="831">IF(OR(S62="-",S62="NC",$D62=""),"-",$D62*S62)</f>
        <v>-</v>
      </c>
      <c r="U62" s="19">
        <v>0.05</v>
      </c>
      <c r="V62" s="19" t="str">
        <f t="shared" ref="V62" si="832">IF(OR(U62="-",U62="NC",$D62=""),"-",$D62*U62)</f>
        <v>-</v>
      </c>
      <c r="W62" s="19">
        <v>1.73</v>
      </c>
      <c r="X62" s="19" t="str">
        <f t="shared" ref="X62" si="833">IF(OR(W62="-",W62="NC",$D62=""),"-",$D62*W62)</f>
        <v>-</v>
      </c>
      <c r="Y62" s="19">
        <v>0.44</v>
      </c>
      <c r="Z62" s="19" t="str">
        <f t="shared" ref="Z62" si="834">IF(OR(Y62="-",Y62="NC",$D62=""),"-",$D62*Y62)</f>
        <v>-</v>
      </c>
      <c r="AA62" s="19" t="s">
        <v>1351</v>
      </c>
      <c r="AB62" s="19" t="str">
        <f t="shared" ref="AB62" si="835">IF(OR(AA62="-",AA62="NC",$D62=""),"-",$D62*AA62)</f>
        <v>-</v>
      </c>
      <c r="AC62" s="19">
        <v>0.01</v>
      </c>
      <c r="AD62" s="19" t="str">
        <f t="shared" ref="AD62" si="836">IF(OR(AC62="-",AC62="NC",$D62=""),"-",$D62*AC62)</f>
        <v>-</v>
      </c>
      <c r="AE62" s="19">
        <v>0.01</v>
      </c>
      <c r="AF62" s="19" t="str">
        <f t="shared" ref="AF62" si="837">IF(OR(AE62="-",AE62="NC",$D62=""),"-",$D62*AE62)</f>
        <v>-</v>
      </c>
      <c r="AG62" s="19">
        <v>2.46</v>
      </c>
      <c r="AH62" s="19" t="str">
        <f t="shared" ref="AH62" si="838">IF(OR(AG62="-",AG62="NC",$D62=""),"-",$D62*AG62)</f>
        <v>-</v>
      </c>
      <c r="AI62" s="19">
        <v>0.01</v>
      </c>
      <c r="AJ62" s="19" t="str">
        <f t="shared" ref="AJ62" si="839">IF(OR(AI62="-",AI62="NC",$D62=""),"-",$D62*AI62)</f>
        <v>-</v>
      </c>
      <c r="AK62" s="19" t="s">
        <v>1351</v>
      </c>
      <c r="AL62" s="19" t="str">
        <f t="shared" ref="AL62" si="840">IF(OR(AK62="-",AK62="NC",$D62=""),"-",$D62*AK62)</f>
        <v>-</v>
      </c>
    </row>
    <row r="63" spans="1:38" x14ac:dyDescent="0.25">
      <c r="A63" s="18" t="s">
        <v>5</v>
      </c>
      <c r="B63" s="18" t="s">
        <v>324</v>
      </c>
      <c r="C63" s="19" t="s">
        <v>926</v>
      </c>
      <c r="D63" s="58"/>
      <c r="E63" s="19">
        <v>0.09</v>
      </c>
      <c r="F63" s="19" t="str">
        <f t="shared" si="0"/>
        <v>-</v>
      </c>
      <c r="G63" s="19">
        <v>0.16</v>
      </c>
      <c r="H63" s="19" t="str">
        <f t="shared" si="0"/>
        <v>-</v>
      </c>
      <c r="I63" s="19">
        <v>0.01</v>
      </c>
      <c r="J63" s="19" t="str">
        <f t="shared" ref="J63" si="841">IF(OR(I63="-",I63="NC",$D63=""),"-",$D63*I63)</f>
        <v>-</v>
      </c>
      <c r="K63" s="19">
        <v>0.16</v>
      </c>
      <c r="L63" s="19" t="str">
        <f t="shared" ref="L63" si="842">IF(OR(K63="-",K63="NC",$D63=""),"-",$D63*K63)</f>
        <v>-</v>
      </c>
      <c r="M63" s="19">
        <v>0.01</v>
      </c>
      <c r="N63" s="19" t="str">
        <f t="shared" ref="N63" si="843">IF(OR(M63="-",M63="NC",$D63=""),"-",$D63*M63)</f>
        <v>-</v>
      </c>
      <c r="O63" s="19">
        <v>0.24</v>
      </c>
      <c r="P63" s="19" t="str">
        <f t="shared" ref="P63" si="844">IF(OR(O63="-",O63="NC",$D63=""),"-",$D63*O63)</f>
        <v>-</v>
      </c>
      <c r="Q63" s="19">
        <v>0.4</v>
      </c>
      <c r="R63" s="19" t="str">
        <f t="shared" ref="R63" si="845">IF(OR(Q63="-",Q63="NC",$D63=""),"-",$D63*Q63)</f>
        <v>-</v>
      </c>
      <c r="S63" s="19">
        <v>0.18</v>
      </c>
      <c r="T63" s="19" t="str">
        <f t="shared" ref="T63" si="846">IF(OR(S63="-",S63="NC",$D63=""),"-",$D63*S63)</f>
        <v>-</v>
      </c>
      <c r="U63" s="19">
        <v>0.01</v>
      </c>
      <c r="V63" s="19" t="str">
        <f t="shared" ref="V63" si="847">IF(OR(U63="-",U63="NC",$D63=""),"-",$D63*U63)</f>
        <v>-</v>
      </c>
      <c r="W63" s="19">
        <v>0.2</v>
      </c>
      <c r="X63" s="19" t="str">
        <f t="shared" ref="X63" si="848">IF(OR(W63="-",W63="NC",$D63=""),"-",$D63*W63)</f>
        <v>-</v>
      </c>
      <c r="Y63" s="19">
        <v>0.23</v>
      </c>
      <c r="Z63" s="19" t="str">
        <f t="shared" ref="Z63" si="849">IF(OR(Y63="-",Y63="NC",$D63=""),"-",$D63*Y63)</f>
        <v>-</v>
      </c>
      <c r="AA63" s="19" t="s">
        <v>1351</v>
      </c>
      <c r="AB63" s="19" t="str">
        <f t="shared" ref="AB63" si="850">IF(OR(AA63="-",AA63="NC",$D63=""),"-",$D63*AA63)</f>
        <v>-</v>
      </c>
      <c r="AC63" s="19">
        <v>0.01</v>
      </c>
      <c r="AD63" s="19" t="str">
        <f t="shared" ref="AD63" si="851">IF(OR(AC63="-",AC63="NC",$D63=""),"-",$D63*AC63)</f>
        <v>-</v>
      </c>
      <c r="AE63" s="19">
        <v>0.01</v>
      </c>
      <c r="AF63" s="19" t="str">
        <f t="shared" ref="AF63" si="852">IF(OR(AE63="-",AE63="NC",$D63=""),"-",$D63*AE63)</f>
        <v>-</v>
      </c>
      <c r="AG63" s="19">
        <v>0.15</v>
      </c>
      <c r="AH63" s="19" t="str">
        <f t="shared" ref="AH63" si="853">IF(OR(AG63="-",AG63="NC",$D63=""),"-",$D63*AG63)</f>
        <v>-</v>
      </c>
      <c r="AI63" s="19">
        <v>0.01</v>
      </c>
      <c r="AJ63" s="19" t="str">
        <f t="shared" ref="AJ63" si="854">IF(OR(AI63="-",AI63="NC",$D63=""),"-",$D63*AI63)</f>
        <v>-</v>
      </c>
      <c r="AK63" s="19" t="s">
        <v>1351</v>
      </c>
      <c r="AL63" s="19" t="str">
        <f t="shared" ref="AL63" si="855">IF(OR(AK63="-",AK63="NC",$D63=""),"-",$D63*AK63)</f>
        <v>-</v>
      </c>
    </row>
    <row r="64" spans="1:38" x14ac:dyDescent="0.25">
      <c r="A64" s="18" t="s">
        <v>275</v>
      </c>
      <c r="B64" s="18" t="s">
        <v>1621</v>
      </c>
      <c r="C64" s="19" t="s">
        <v>925</v>
      </c>
      <c r="D64" s="58"/>
      <c r="E64" s="19">
        <v>2.87</v>
      </c>
      <c r="F64" s="19" t="str">
        <f t="shared" si="0"/>
        <v>-</v>
      </c>
      <c r="G64" s="19">
        <v>2.21</v>
      </c>
      <c r="H64" s="19" t="str">
        <f t="shared" si="0"/>
        <v>-</v>
      </c>
      <c r="I64" s="19">
        <v>0.15</v>
      </c>
      <c r="J64" s="19" t="str">
        <f t="shared" ref="J64" si="856">IF(OR(I64="-",I64="NC",$D64=""),"-",$D64*I64)</f>
        <v>-</v>
      </c>
      <c r="K64" s="19">
        <v>5.94</v>
      </c>
      <c r="L64" s="19" t="str">
        <f t="shared" ref="L64" si="857">IF(OR(K64="-",K64="NC",$D64=""),"-",$D64*K64)</f>
        <v>-</v>
      </c>
      <c r="M64" s="19">
        <v>1.47</v>
      </c>
      <c r="N64" s="19" t="str">
        <f t="shared" ref="N64" si="858">IF(OR(M64="-",M64="NC",$D64=""),"-",$D64*M64)</f>
        <v>-</v>
      </c>
      <c r="O64" s="19">
        <v>15.66</v>
      </c>
      <c r="P64" s="19" t="str">
        <f t="shared" ref="P64" si="859">IF(OR(O64="-",O64="NC",$D64=""),"-",$D64*O64)</f>
        <v>-</v>
      </c>
      <c r="Q64" s="19">
        <v>8.76</v>
      </c>
      <c r="R64" s="19" t="str">
        <f t="shared" ref="R64" si="860">IF(OR(Q64="-",Q64="NC",$D64=""),"-",$D64*Q64)</f>
        <v>-</v>
      </c>
      <c r="S64" s="19">
        <v>12.98</v>
      </c>
      <c r="T64" s="19" t="str">
        <f t="shared" ref="T64" si="861">IF(OR(S64="-",S64="NC",$D64=""),"-",$D64*S64)</f>
        <v>-</v>
      </c>
      <c r="U64" s="19">
        <v>8.23</v>
      </c>
      <c r="V64" s="19" t="str">
        <f t="shared" ref="V64" si="862">IF(OR(U64="-",U64="NC",$D64=""),"-",$D64*U64)</f>
        <v>-</v>
      </c>
      <c r="W64" s="19">
        <v>10.09</v>
      </c>
      <c r="X64" s="19" t="str">
        <f t="shared" ref="X64" si="863">IF(OR(W64="-",W64="NC",$D64=""),"-",$D64*W64)</f>
        <v>-</v>
      </c>
      <c r="Y64" s="19">
        <v>3.64</v>
      </c>
      <c r="Z64" s="19" t="str">
        <f t="shared" ref="Z64" si="864">IF(OR(Y64="-",Y64="NC",$D64=""),"-",$D64*Y64)</f>
        <v>-</v>
      </c>
      <c r="AA64" s="19">
        <v>0.04</v>
      </c>
      <c r="AB64" s="19" t="str">
        <f t="shared" ref="AB64" si="865">IF(OR(AA64="-",AA64="NC",$D64=""),"-",$D64*AA64)</f>
        <v>-</v>
      </c>
      <c r="AC64" s="19">
        <v>0.02</v>
      </c>
      <c r="AD64" s="19" t="str">
        <f t="shared" ref="AD64" si="866">IF(OR(AC64="-",AC64="NC",$D64=""),"-",$D64*AC64)</f>
        <v>-</v>
      </c>
      <c r="AE64" s="19">
        <v>0.01</v>
      </c>
      <c r="AF64" s="19" t="str">
        <f t="shared" ref="AF64" si="867">IF(OR(AE64="-",AE64="NC",$D64=""),"-",$D64*AE64)</f>
        <v>-</v>
      </c>
      <c r="AG64" s="19">
        <v>7.47</v>
      </c>
      <c r="AH64" s="19" t="str">
        <f t="shared" ref="AH64" si="868">IF(OR(AG64="-",AG64="NC",$D64=""),"-",$D64*AG64)</f>
        <v>-</v>
      </c>
      <c r="AI64" s="19">
        <v>0.01</v>
      </c>
      <c r="AJ64" s="19" t="str">
        <f t="shared" ref="AJ64" si="869">IF(OR(AI64="-",AI64="NC",$D64=""),"-",$D64*AI64)</f>
        <v>-</v>
      </c>
      <c r="AK64" s="19" t="s">
        <v>1351</v>
      </c>
      <c r="AL64" s="19" t="str">
        <f t="shared" ref="AL64" si="870">IF(OR(AK64="-",AK64="NC",$D64=""),"-",$D64*AK64)</f>
        <v>-</v>
      </c>
    </row>
    <row r="65" spans="1:38" ht="21" x14ac:dyDescent="0.25">
      <c r="A65" s="904" t="s">
        <v>15</v>
      </c>
      <c r="B65" s="50" t="s">
        <v>289</v>
      </c>
      <c r="C65" s="42" t="s">
        <v>275</v>
      </c>
      <c r="D65" s="58"/>
      <c r="E65" s="42" t="s">
        <v>275</v>
      </c>
      <c r="F65" s="42" t="str">
        <f t="shared" si="0"/>
        <v>-</v>
      </c>
      <c r="G65" s="42" t="s">
        <v>275</v>
      </c>
      <c r="H65" s="42" t="str">
        <f t="shared" si="0"/>
        <v>-</v>
      </c>
      <c r="I65" s="42" t="s">
        <v>275</v>
      </c>
      <c r="J65" s="42" t="str">
        <f t="shared" ref="J65" si="871">IF(OR(I65="-",I65="NC",$D65=""),"-",$D65*I65)</f>
        <v>-</v>
      </c>
      <c r="K65" s="42" t="s">
        <v>275</v>
      </c>
      <c r="L65" s="42" t="str">
        <f t="shared" ref="L65" si="872">IF(OR(K65="-",K65="NC",$D65=""),"-",$D65*K65)</f>
        <v>-</v>
      </c>
      <c r="M65" s="42" t="s">
        <v>275</v>
      </c>
      <c r="N65" s="42" t="str">
        <f t="shared" ref="N65" si="873">IF(OR(M65="-",M65="NC",$D65=""),"-",$D65*M65)</f>
        <v>-</v>
      </c>
      <c r="O65" s="42" t="s">
        <v>275</v>
      </c>
      <c r="P65" s="42" t="str">
        <f t="shared" ref="P65" si="874">IF(OR(O65="-",O65="NC",$D65=""),"-",$D65*O65)</f>
        <v>-</v>
      </c>
      <c r="Q65" s="42" t="s">
        <v>275</v>
      </c>
      <c r="R65" s="42" t="str">
        <f t="shared" ref="R65" si="875">IF(OR(Q65="-",Q65="NC",$D65=""),"-",$D65*Q65)</f>
        <v>-</v>
      </c>
      <c r="S65" s="42" t="s">
        <v>275</v>
      </c>
      <c r="T65" s="42" t="str">
        <f t="shared" ref="T65" si="876">IF(OR(S65="-",S65="NC",$D65=""),"-",$D65*S65)</f>
        <v>-</v>
      </c>
      <c r="U65" s="42" t="s">
        <v>275</v>
      </c>
      <c r="V65" s="42" t="str">
        <f t="shared" ref="V65" si="877">IF(OR(U65="-",U65="NC",$D65=""),"-",$D65*U65)</f>
        <v>-</v>
      </c>
      <c r="W65" s="42" t="s">
        <v>275</v>
      </c>
      <c r="X65" s="42" t="str">
        <f t="shared" ref="X65" si="878">IF(OR(W65="-",W65="NC",$D65=""),"-",$D65*W65)</f>
        <v>-</v>
      </c>
      <c r="Y65" s="42" t="s">
        <v>275</v>
      </c>
      <c r="Z65" s="42" t="str">
        <f t="shared" ref="Z65" si="879">IF(OR(Y65="-",Y65="NC",$D65=""),"-",$D65*Y65)</f>
        <v>-</v>
      </c>
      <c r="AA65" s="42" t="s">
        <v>275</v>
      </c>
      <c r="AB65" s="42" t="str">
        <f t="shared" ref="AB65" si="880">IF(OR(AA65="-",AA65="NC",$D65=""),"-",$D65*AA65)</f>
        <v>-</v>
      </c>
      <c r="AC65" s="42" t="s">
        <v>275</v>
      </c>
      <c r="AD65" s="42" t="str">
        <f t="shared" ref="AD65" si="881">IF(OR(AC65="-",AC65="NC",$D65=""),"-",$D65*AC65)</f>
        <v>-</v>
      </c>
      <c r="AE65" s="42" t="s">
        <v>275</v>
      </c>
      <c r="AF65" s="42" t="str">
        <f t="shared" ref="AF65" si="882">IF(OR(AE65="-",AE65="NC",$D65=""),"-",$D65*AE65)</f>
        <v>-</v>
      </c>
      <c r="AG65" s="42" t="s">
        <v>275</v>
      </c>
      <c r="AH65" s="42" t="str">
        <f t="shared" ref="AH65" si="883">IF(OR(AG65="-",AG65="NC",$D65=""),"-",$D65*AG65)</f>
        <v>-</v>
      </c>
      <c r="AI65" s="42" t="s">
        <v>275</v>
      </c>
      <c r="AJ65" s="42" t="str">
        <f t="shared" ref="AJ65" si="884">IF(OR(AI65="-",AI65="NC",$D65=""),"-",$D65*AI65)</f>
        <v>-</v>
      </c>
      <c r="AK65" s="42" t="s">
        <v>275</v>
      </c>
      <c r="AL65" s="42" t="str">
        <f t="shared" ref="AL65" si="885">IF(OR(AK65="-",AK65="NC",$D65=""),"-",$D65*AK65)</f>
        <v>-</v>
      </c>
    </row>
    <row r="66" spans="1:38" ht="21" x14ac:dyDescent="0.25">
      <c r="A66" s="909" t="s">
        <v>38</v>
      </c>
      <c r="B66" s="63" t="s">
        <v>3247</v>
      </c>
      <c r="C66" s="61" t="s">
        <v>925</v>
      </c>
      <c r="D66" s="58"/>
      <c r="E66" s="61">
        <v>18.53</v>
      </c>
      <c r="F66" s="61" t="str">
        <f t="shared" si="0"/>
        <v>-</v>
      </c>
      <c r="G66" s="61">
        <v>33.67</v>
      </c>
      <c r="H66" s="61" t="str">
        <f t="shared" si="0"/>
        <v>-</v>
      </c>
      <c r="I66" s="61">
        <v>3.65</v>
      </c>
      <c r="J66" s="61" t="str">
        <f t="shared" ref="J66" si="886">IF(OR(I66="-",I66="NC",$D66=""),"-",$D66*I66)</f>
        <v>-</v>
      </c>
      <c r="K66" s="61">
        <v>28.7</v>
      </c>
      <c r="L66" s="61" t="str">
        <f t="shared" ref="L66" si="887">IF(OR(K66="-",K66="NC",$D66=""),"-",$D66*K66)</f>
        <v>-</v>
      </c>
      <c r="M66" s="61">
        <v>9.7200000000000006</v>
      </c>
      <c r="N66" s="61" t="str">
        <f t="shared" ref="N66" si="888">IF(OR(M66="-",M66="NC",$D66=""),"-",$D66*M66)</f>
        <v>-</v>
      </c>
      <c r="O66" s="61">
        <v>74.91</v>
      </c>
      <c r="P66" s="61" t="str">
        <f t="shared" ref="P66" si="889">IF(OR(O66="-",O66="NC",$D66=""),"-",$D66*O66)</f>
        <v>-</v>
      </c>
      <c r="Q66" s="61">
        <v>156.91</v>
      </c>
      <c r="R66" s="61" t="str">
        <f t="shared" ref="R66" si="890">IF(OR(Q66="-",Q66="NC",$D66=""),"-",$D66*Q66)</f>
        <v>-</v>
      </c>
      <c r="S66" s="61">
        <v>118.51</v>
      </c>
      <c r="T66" s="61" t="str">
        <f t="shared" ref="T66" si="891">IF(OR(S66="-",S66="NC",$D66=""),"-",$D66*S66)</f>
        <v>-</v>
      </c>
      <c r="U66" s="61">
        <v>8.1</v>
      </c>
      <c r="V66" s="61" t="str">
        <f t="shared" ref="V66" si="892">IF(OR(U66="-",U66="NC",$D66=""),"-",$D66*U66)</f>
        <v>-</v>
      </c>
      <c r="W66" s="61">
        <v>64.22</v>
      </c>
      <c r="X66" s="61" t="str">
        <f t="shared" ref="X66" si="893">IF(OR(W66="-",W66="NC",$D66=""),"-",$D66*W66)</f>
        <v>-</v>
      </c>
      <c r="Y66" s="61">
        <v>117.23</v>
      </c>
      <c r="Z66" s="61" t="str">
        <f t="shared" ref="Z66" si="894">IF(OR(Y66="-",Y66="NC",$D66=""),"-",$D66*Y66)</f>
        <v>-</v>
      </c>
      <c r="AA66" s="61">
        <v>15.04</v>
      </c>
      <c r="AB66" s="61" t="str">
        <f t="shared" ref="AB66" si="895">IF(OR(AA66="-",AA66="NC",$D66=""),"-",$D66*AA66)</f>
        <v>-</v>
      </c>
      <c r="AC66" s="61">
        <v>2.14</v>
      </c>
      <c r="AD66" s="61" t="str">
        <f t="shared" ref="AD66" si="896">IF(OR(AC66="-",AC66="NC",$D66=""),"-",$D66*AC66)</f>
        <v>-</v>
      </c>
      <c r="AE66" s="61">
        <v>19.920000000000002</v>
      </c>
      <c r="AF66" s="61" t="str">
        <f t="shared" ref="AF66" si="897">IF(OR(AE66="-",AE66="NC",$D66=""),"-",$D66*AE66)</f>
        <v>-</v>
      </c>
      <c r="AG66" s="61">
        <v>114.85</v>
      </c>
      <c r="AH66" s="61" t="str">
        <f t="shared" ref="AH66" si="898">IF(OR(AG66="-",AG66="NC",$D66=""),"-",$D66*AG66)</f>
        <v>-</v>
      </c>
      <c r="AI66" s="61">
        <v>1.55</v>
      </c>
      <c r="AJ66" s="61" t="str">
        <f t="shared" ref="AJ66" si="899">IF(OR(AI66="-",AI66="NC",$D66=""),"-",$D66*AI66)</f>
        <v>-</v>
      </c>
      <c r="AK66" s="61">
        <v>49.22</v>
      </c>
      <c r="AL66" s="61" t="str">
        <f t="shared" ref="AL66" si="900">IF(OR(AK66="-",AK66="NC",$D66=""),"-",$D66*AK66)</f>
        <v>-</v>
      </c>
    </row>
    <row r="67" spans="1:38" x14ac:dyDescent="0.25">
      <c r="A67" s="904" t="s">
        <v>1730</v>
      </c>
      <c r="B67" s="50" t="s">
        <v>1731</v>
      </c>
      <c r="C67" s="41" t="s">
        <v>275</v>
      </c>
      <c r="D67" s="58"/>
      <c r="E67" s="41" t="s">
        <v>275</v>
      </c>
      <c r="F67" s="41" t="str">
        <f t="shared" si="0"/>
        <v>-</v>
      </c>
      <c r="G67" s="41" t="s">
        <v>275</v>
      </c>
      <c r="H67" s="41" t="str">
        <f t="shared" si="0"/>
        <v>-</v>
      </c>
      <c r="I67" s="41" t="s">
        <v>275</v>
      </c>
      <c r="J67" s="41" t="str">
        <f t="shared" ref="J67" si="901">IF(OR(I67="-",I67="NC",$D67=""),"-",$D67*I67)</f>
        <v>-</v>
      </c>
      <c r="K67" s="41" t="s">
        <v>275</v>
      </c>
      <c r="L67" s="41" t="str">
        <f t="shared" ref="L67" si="902">IF(OR(K67="-",K67="NC",$D67=""),"-",$D67*K67)</f>
        <v>-</v>
      </c>
      <c r="M67" s="41" t="s">
        <v>275</v>
      </c>
      <c r="N67" s="41" t="str">
        <f t="shared" ref="N67" si="903">IF(OR(M67="-",M67="NC",$D67=""),"-",$D67*M67)</f>
        <v>-</v>
      </c>
      <c r="O67" s="41" t="s">
        <v>275</v>
      </c>
      <c r="P67" s="41" t="str">
        <f t="shared" ref="P67" si="904">IF(OR(O67="-",O67="NC",$D67=""),"-",$D67*O67)</f>
        <v>-</v>
      </c>
      <c r="Q67" s="41" t="s">
        <v>275</v>
      </c>
      <c r="R67" s="41" t="str">
        <f t="shared" ref="R67" si="905">IF(OR(Q67="-",Q67="NC",$D67=""),"-",$D67*Q67)</f>
        <v>-</v>
      </c>
      <c r="S67" s="41" t="s">
        <v>275</v>
      </c>
      <c r="T67" s="41" t="str">
        <f t="shared" ref="T67" si="906">IF(OR(S67="-",S67="NC",$D67=""),"-",$D67*S67)</f>
        <v>-</v>
      </c>
      <c r="U67" s="41" t="s">
        <v>275</v>
      </c>
      <c r="V67" s="41" t="str">
        <f t="shared" ref="V67" si="907">IF(OR(U67="-",U67="NC",$D67=""),"-",$D67*U67)</f>
        <v>-</v>
      </c>
      <c r="W67" s="41" t="s">
        <v>275</v>
      </c>
      <c r="X67" s="41" t="str">
        <f t="shared" ref="X67" si="908">IF(OR(W67="-",W67="NC",$D67=""),"-",$D67*W67)</f>
        <v>-</v>
      </c>
      <c r="Y67" s="41" t="s">
        <v>275</v>
      </c>
      <c r="Z67" s="41" t="str">
        <f t="shared" ref="Z67" si="909">IF(OR(Y67="-",Y67="NC",$D67=""),"-",$D67*Y67)</f>
        <v>-</v>
      </c>
      <c r="AA67" s="41" t="s">
        <v>275</v>
      </c>
      <c r="AB67" s="41" t="str">
        <f t="shared" ref="AB67" si="910">IF(OR(AA67="-",AA67="NC",$D67=""),"-",$D67*AA67)</f>
        <v>-</v>
      </c>
      <c r="AC67" s="41" t="s">
        <v>275</v>
      </c>
      <c r="AD67" s="41" t="str">
        <f t="shared" ref="AD67" si="911">IF(OR(AC67="-",AC67="NC",$D67=""),"-",$D67*AC67)</f>
        <v>-</v>
      </c>
      <c r="AE67" s="41" t="s">
        <v>275</v>
      </c>
      <c r="AF67" s="41" t="str">
        <f t="shared" ref="AF67" si="912">IF(OR(AE67="-",AE67="NC",$D67=""),"-",$D67*AE67)</f>
        <v>-</v>
      </c>
      <c r="AG67" s="41" t="s">
        <v>275</v>
      </c>
      <c r="AH67" s="41" t="str">
        <f t="shared" ref="AH67" si="913">IF(OR(AG67="-",AG67="NC",$D67=""),"-",$D67*AG67)</f>
        <v>-</v>
      </c>
      <c r="AI67" s="41" t="s">
        <v>275</v>
      </c>
      <c r="AJ67" s="41" t="str">
        <f t="shared" ref="AJ67" si="914">IF(OR(AI67="-",AI67="NC",$D67=""),"-",$D67*AI67)</f>
        <v>-</v>
      </c>
      <c r="AK67" s="41" t="s">
        <v>275</v>
      </c>
      <c r="AL67" s="41" t="str">
        <f t="shared" ref="AL67" si="915">IF(OR(AK67="-",AK67="NC",$D67=""),"-",$D67*AK67)</f>
        <v>-</v>
      </c>
    </row>
    <row r="68" spans="1:38" x14ac:dyDescent="0.25">
      <c r="A68" s="909" t="s">
        <v>1714</v>
      </c>
      <c r="B68" s="63" t="s">
        <v>3251</v>
      </c>
      <c r="C68" s="61" t="s">
        <v>925</v>
      </c>
      <c r="D68" s="58"/>
      <c r="E68" s="61">
        <v>0.42</v>
      </c>
      <c r="F68" s="61" t="str">
        <f t="shared" si="0"/>
        <v>-</v>
      </c>
      <c r="G68" s="61">
        <v>1.05</v>
      </c>
      <c r="H68" s="61" t="str">
        <f t="shared" si="0"/>
        <v>-</v>
      </c>
      <c r="I68" s="61">
        <v>0.01</v>
      </c>
      <c r="J68" s="61" t="str">
        <f t="shared" ref="J68" si="916">IF(OR(I68="-",I68="NC",$D68=""),"-",$D68*I68)</f>
        <v>-</v>
      </c>
      <c r="K68" s="61">
        <v>0.02</v>
      </c>
      <c r="L68" s="61" t="str">
        <f t="shared" ref="L68" si="917">IF(OR(K68="-",K68="NC",$D68=""),"-",$D68*K68)</f>
        <v>-</v>
      </c>
      <c r="M68" s="61">
        <v>0.02</v>
      </c>
      <c r="N68" s="61" t="str">
        <f t="shared" ref="N68" si="918">IF(OR(M68="-",M68="NC",$D68=""),"-",$D68*M68)</f>
        <v>-</v>
      </c>
      <c r="O68" s="61">
        <v>1.24</v>
      </c>
      <c r="P68" s="61" t="str">
        <f t="shared" ref="P68" si="919">IF(OR(O68="-",O68="NC",$D68=""),"-",$D68*O68)</f>
        <v>-</v>
      </c>
      <c r="Q68" s="61">
        <v>0.56000000000000005</v>
      </c>
      <c r="R68" s="61" t="str">
        <f t="shared" ref="R68" si="920">IF(OR(Q68="-",Q68="NC",$D68=""),"-",$D68*Q68)</f>
        <v>-</v>
      </c>
      <c r="S68" s="61">
        <v>1.43</v>
      </c>
      <c r="T68" s="61" t="str">
        <f t="shared" ref="T68" si="921">IF(OR(S68="-",S68="NC",$D68=""),"-",$D68*S68)</f>
        <v>-</v>
      </c>
      <c r="U68" s="61">
        <v>0.14000000000000001</v>
      </c>
      <c r="V68" s="61" t="str">
        <f t="shared" ref="V68" si="922">IF(OR(U68="-",U68="NC",$D68=""),"-",$D68*U68)</f>
        <v>-</v>
      </c>
      <c r="W68" s="61">
        <v>1.23</v>
      </c>
      <c r="X68" s="61" t="str">
        <f t="shared" ref="X68" si="923">IF(OR(W68="-",W68="NC",$D68=""),"-",$D68*W68)</f>
        <v>-</v>
      </c>
      <c r="Y68" s="61">
        <v>1.1399999999999999</v>
      </c>
      <c r="Z68" s="61" t="str">
        <f t="shared" ref="Z68" si="924">IF(OR(Y68="-",Y68="NC",$D68=""),"-",$D68*Y68)</f>
        <v>-</v>
      </c>
      <c r="AA68" s="61">
        <v>0.01</v>
      </c>
      <c r="AB68" s="61" t="str">
        <f t="shared" ref="AB68" si="925">IF(OR(AA68="-",AA68="NC",$D68=""),"-",$D68*AA68)</f>
        <v>-</v>
      </c>
      <c r="AC68" s="61">
        <v>0.01</v>
      </c>
      <c r="AD68" s="61" t="str">
        <f t="shared" ref="AD68" si="926">IF(OR(AC68="-",AC68="NC",$D68=""),"-",$D68*AC68)</f>
        <v>-</v>
      </c>
      <c r="AE68" s="61">
        <v>7.3</v>
      </c>
      <c r="AF68" s="61" t="str">
        <f t="shared" ref="AF68" si="927">IF(OR(AE68="-",AE68="NC",$D68=""),"-",$D68*AE68)</f>
        <v>-</v>
      </c>
      <c r="AG68" s="61">
        <v>2.29</v>
      </c>
      <c r="AH68" s="61" t="str">
        <f t="shared" ref="AH68" si="928">IF(OR(AG68="-",AG68="NC",$D68=""),"-",$D68*AG68)</f>
        <v>-</v>
      </c>
      <c r="AI68" s="61">
        <v>0.01</v>
      </c>
      <c r="AJ68" s="61" t="str">
        <f t="shared" ref="AJ68" si="929">IF(OR(AI68="-",AI68="NC",$D68=""),"-",$D68*AI68)</f>
        <v>-</v>
      </c>
      <c r="AK68" s="61" t="s">
        <v>1351</v>
      </c>
      <c r="AL68" s="61" t="str">
        <f t="shared" ref="AL68" si="930">IF(OR(AK68="-",AK68="NC",$D68=""),"-",$D68*AK68)</f>
        <v>-</v>
      </c>
    </row>
    <row r="69" spans="1:38" x14ac:dyDescent="0.25">
      <c r="A69" s="18" t="s">
        <v>39</v>
      </c>
      <c r="B69" s="18" t="s">
        <v>1646</v>
      </c>
      <c r="C69" s="19" t="s">
        <v>925</v>
      </c>
      <c r="D69" s="58"/>
      <c r="E69" s="19">
        <v>0.35</v>
      </c>
      <c r="F69" s="19" t="str">
        <f t="shared" si="0"/>
        <v>-</v>
      </c>
      <c r="G69" s="19">
        <v>0.11</v>
      </c>
      <c r="H69" s="19" t="str">
        <f t="shared" si="0"/>
        <v>-</v>
      </c>
      <c r="I69" s="19">
        <v>0.01</v>
      </c>
      <c r="J69" s="19" t="str">
        <f t="shared" ref="J69" si="931">IF(OR(I69="-",I69="NC",$D69=""),"-",$D69*I69)</f>
        <v>-</v>
      </c>
      <c r="K69" s="19">
        <v>0.02</v>
      </c>
      <c r="L69" s="19" t="str">
        <f t="shared" ref="L69" si="932">IF(OR(K69="-",K69="NC",$D69=""),"-",$D69*K69)</f>
        <v>-</v>
      </c>
      <c r="M69" s="19">
        <v>0.01</v>
      </c>
      <c r="N69" s="19" t="str">
        <f t="shared" ref="N69" si="933">IF(OR(M69="-",M69="NC",$D69=""),"-",$D69*M69)</f>
        <v>-</v>
      </c>
      <c r="O69" s="19">
        <v>1.23</v>
      </c>
      <c r="P69" s="19" t="str">
        <f t="shared" ref="P69" si="934">IF(OR(O69="-",O69="NC",$D69=""),"-",$D69*O69)</f>
        <v>-</v>
      </c>
      <c r="Q69" s="19">
        <v>0.09</v>
      </c>
      <c r="R69" s="19" t="str">
        <f t="shared" ref="R69" si="935">IF(OR(Q69="-",Q69="NC",$D69=""),"-",$D69*Q69)</f>
        <v>-</v>
      </c>
      <c r="S69" s="19">
        <v>0.52</v>
      </c>
      <c r="T69" s="19" t="str">
        <f t="shared" ref="T69" si="936">IF(OR(S69="-",S69="NC",$D69=""),"-",$D69*S69)</f>
        <v>-</v>
      </c>
      <c r="U69" s="19">
        <v>0.14000000000000001</v>
      </c>
      <c r="V69" s="19" t="str">
        <f t="shared" ref="V69" si="937">IF(OR(U69="-",U69="NC",$D69=""),"-",$D69*U69)</f>
        <v>-</v>
      </c>
      <c r="W69" s="19">
        <v>0.24</v>
      </c>
      <c r="X69" s="19" t="str">
        <f t="shared" ref="X69" si="938">IF(OR(W69="-",W69="NC",$D69=""),"-",$D69*W69)</f>
        <v>-</v>
      </c>
      <c r="Y69" s="19" t="s">
        <v>1351</v>
      </c>
      <c r="Z69" s="19" t="str">
        <f t="shared" ref="Z69" si="939">IF(OR(Y69="-",Y69="NC",$D69=""),"-",$D69*Y69)</f>
        <v>-</v>
      </c>
      <c r="AA69" s="19">
        <v>0.01</v>
      </c>
      <c r="AB69" s="19" t="str">
        <f t="shared" ref="AB69" si="940">IF(OR(AA69="-",AA69="NC",$D69=""),"-",$D69*AA69)</f>
        <v>-</v>
      </c>
      <c r="AC69" s="19">
        <v>0.01</v>
      </c>
      <c r="AD69" s="19" t="str">
        <f t="shared" ref="AD69" si="941">IF(OR(AC69="-",AC69="NC",$D69=""),"-",$D69*AC69)</f>
        <v>-</v>
      </c>
      <c r="AE69" s="19">
        <v>7.29</v>
      </c>
      <c r="AF69" s="19" t="str">
        <f t="shared" ref="AF69" si="942">IF(OR(AE69="-",AE69="NC",$D69=""),"-",$D69*AE69)</f>
        <v>-</v>
      </c>
      <c r="AG69" s="19">
        <v>0.25</v>
      </c>
      <c r="AH69" s="19" t="str">
        <f t="shared" ref="AH69" si="943">IF(OR(AG69="-",AG69="NC",$D69=""),"-",$D69*AG69)</f>
        <v>-</v>
      </c>
      <c r="AI69" s="19">
        <v>0.01</v>
      </c>
      <c r="AJ69" s="19" t="str">
        <f t="shared" ref="AJ69" si="944">IF(OR(AI69="-",AI69="NC",$D69=""),"-",$D69*AI69)</f>
        <v>-</v>
      </c>
      <c r="AK69" s="19" t="s">
        <v>1351</v>
      </c>
      <c r="AL69" s="19" t="str">
        <f t="shared" ref="AL69" si="945">IF(OR(AK69="-",AK69="NC",$D69=""),"-",$D69*AK69)</f>
        <v>-</v>
      </c>
    </row>
    <row r="70" spans="1:38" ht="21" x14ac:dyDescent="0.25">
      <c r="A70" s="18" t="s">
        <v>48</v>
      </c>
      <c r="B70" s="18" t="s">
        <v>1645</v>
      </c>
      <c r="C70" s="19" t="s">
        <v>925</v>
      </c>
      <c r="D70" s="58"/>
      <c r="E70" s="19">
        <v>0.01</v>
      </c>
      <c r="F70" s="19" t="str">
        <f t="shared" si="0"/>
        <v>-</v>
      </c>
      <c r="G70" s="19">
        <v>0.01</v>
      </c>
      <c r="H70" s="19" t="str">
        <f t="shared" si="0"/>
        <v>-</v>
      </c>
      <c r="I70" s="19">
        <v>0.01</v>
      </c>
      <c r="J70" s="19" t="str">
        <f t="shared" ref="J70" si="946">IF(OR(I70="-",I70="NC",$D70=""),"-",$D70*I70)</f>
        <v>-</v>
      </c>
      <c r="K70" s="19">
        <v>0.01</v>
      </c>
      <c r="L70" s="19" t="str">
        <f t="shared" ref="L70" si="947">IF(OR(K70="-",K70="NC",$D70=""),"-",$D70*K70)</f>
        <v>-</v>
      </c>
      <c r="M70" s="19">
        <v>0.01</v>
      </c>
      <c r="N70" s="19" t="str">
        <f t="shared" ref="N70" si="948">IF(OR(M70="-",M70="NC",$D70=""),"-",$D70*M70)</f>
        <v>-</v>
      </c>
      <c r="O70" s="19">
        <v>0.01</v>
      </c>
      <c r="P70" s="19" t="str">
        <f t="shared" ref="P70" si="949">IF(OR(O70="-",O70="NC",$D70=""),"-",$D70*O70)</f>
        <v>-</v>
      </c>
      <c r="Q70" s="19">
        <v>0.01</v>
      </c>
      <c r="R70" s="19" t="str">
        <f t="shared" ref="R70" si="950">IF(OR(Q70="-",Q70="NC",$D70=""),"-",$D70*Q70)</f>
        <v>-</v>
      </c>
      <c r="S70" s="19" t="s">
        <v>1351</v>
      </c>
      <c r="T70" s="19" t="str">
        <f t="shared" ref="T70" si="951">IF(OR(S70="-",S70="NC",$D70=""),"-",$D70*S70)</f>
        <v>-</v>
      </c>
      <c r="U70" s="19">
        <v>0.01</v>
      </c>
      <c r="V70" s="19" t="str">
        <f t="shared" ref="V70" si="952">IF(OR(U70="-",U70="NC",$D70=""),"-",$D70*U70)</f>
        <v>-</v>
      </c>
      <c r="W70" s="19">
        <v>0.01</v>
      </c>
      <c r="X70" s="19" t="str">
        <f t="shared" ref="X70" si="953">IF(OR(W70="-",W70="NC",$D70=""),"-",$D70*W70)</f>
        <v>-</v>
      </c>
      <c r="Y70" s="19" t="s">
        <v>1351</v>
      </c>
      <c r="Z70" s="19" t="str">
        <f t="shared" ref="Z70" si="954">IF(OR(Y70="-",Y70="NC",$D70=""),"-",$D70*Y70)</f>
        <v>-</v>
      </c>
      <c r="AA70" s="19">
        <v>0.01</v>
      </c>
      <c r="AB70" s="19" t="str">
        <f t="shared" ref="AB70" si="955">IF(OR(AA70="-",AA70="NC",$D70=""),"-",$D70*AA70)</f>
        <v>-</v>
      </c>
      <c r="AC70" s="19">
        <v>0.01</v>
      </c>
      <c r="AD70" s="19" t="str">
        <f t="shared" ref="AD70" si="956">IF(OR(AC70="-",AC70="NC",$D70=""),"-",$D70*AC70)</f>
        <v>-</v>
      </c>
      <c r="AE70" s="19">
        <v>0.01</v>
      </c>
      <c r="AF70" s="19" t="str">
        <f t="shared" ref="AF70" si="957">IF(OR(AE70="-",AE70="NC",$D70=""),"-",$D70*AE70)</f>
        <v>-</v>
      </c>
      <c r="AG70" s="19" t="s">
        <v>1351</v>
      </c>
      <c r="AH70" s="19" t="str">
        <f t="shared" ref="AH70" si="958">IF(OR(AG70="-",AG70="NC",$D70=""),"-",$D70*AG70)</f>
        <v>-</v>
      </c>
      <c r="AI70" s="19">
        <v>0.01</v>
      </c>
      <c r="AJ70" s="19" t="str">
        <f t="shared" ref="AJ70" si="959">IF(OR(AI70="-",AI70="NC",$D70=""),"-",$D70*AI70)</f>
        <v>-</v>
      </c>
      <c r="AK70" s="19" t="s">
        <v>1351</v>
      </c>
      <c r="AL70" s="19" t="str">
        <f t="shared" ref="AL70" si="960">IF(OR(AK70="-",AK70="NC",$D70=""),"-",$D70*AK70)</f>
        <v>-</v>
      </c>
    </row>
    <row r="71" spans="1:38" x14ac:dyDescent="0.25">
      <c r="A71" s="18" t="s">
        <v>68</v>
      </c>
      <c r="B71" s="18" t="s">
        <v>1643</v>
      </c>
      <c r="C71" s="19" t="s">
        <v>925</v>
      </c>
      <c r="D71" s="58"/>
      <c r="E71" s="19">
        <v>7.0000000000000007E-2</v>
      </c>
      <c r="F71" s="19" t="str">
        <f t="shared" ref="F71:H134" si="961">IF(OR(E71="-",E71="NC",$D71=""),"-",$D71*E71)</f>
        <v>-</v>
      </c>
      <c r="G71" s="19">
        <v>0.93</v>
      </c>
      <c r="H71" s="19" t="str">
        <f t="shared" si="961"/>
        <v>-</v>
      </c>
      <c r="I71" s="19">
        <v>0.01</v>
      </c>
      <c r="J71" s="19" t="str">
        <f t="shared" ref="J71" si="962">IF(OR(I71="-",I71="NC",$D71=""),"-",$D71*I71)</f>
        <v>-</v>
      </c>
      <c r="K71" s="19">
        <v>0.01</v>
      </c>
      <c r="L71" s="19" t="str">
        <f t="shared" ref="L71" si="963">IF(OR(K71="-",K71="NC",$D71=""),"-",$D71*K71)</f>
        <v>-</v>
      </c>
      <c r="M71" s="19">
        <v>0.01</v>
      </c>
      <c r="N71" s="19" t="str">
        <f t="shared" ref="N71" si="964">IF(OR(M71="-",M71="NC",$D71=""),"-",$D71*M71)</f>
        <v>-</v>
      </c>
      <c r="O71" s="19">
        <v>0.01</v>
      </c>
      <c r="P71" s="19" t="str">
        <f t="shared" ref="P71" si="965">IF(OR(O71="-",O71="NC",$D71=""),"-",$D71*O71)</f>
        <v>-</v>
      </c>
      <c r="Q71" s="19">
        <v>0.47</v>
      </c>
      <c r="R71" s="19" t="str">
        <f t="shared" ref="R71" si="966">IF(OR(Q71="-",Q71="NC",$D71=""),"-",$D71*Q71)</f>
        <v>-</v>
      </c>
      <c r="S71" s="19">
        <v>0.91</v>
      </c>
      <c r="T71" s="19" t="str">
        <f t="shared" ref="T71" si="967">IF(OR(S71="-",S71="NC",$D71=""),"-",$D71*S71)</f>
        <v>-</v>
      </c>
      <c r="U71" s="19">
        <v>0.01</v>
      </c>
      <c r="V71" s="19" t="str">
        <f t="shared" ref="V71" si="968">IF(OR(U71="-",U71="NC",$D71=""),"-",$D71*U71)</f>
        <v>-</v>
      </c>
      <c r="W71" s="19">
        <v>0.99</v>
      </c>
      <c r="X71" s="19" t="str">
        <f t="shared" ref="X71" si="969">IF(OR(W71="-",W71="NC",$D71=""),"-",$D71*W71)</f>
        <v>-</v>
      </c>
      <c r="Y71" s="19">
        <v>1.1399999999999999</v>
      </c>
      <c r="Z71" s="19" t="str">
        <f t="shared" ref="Z71" si="970">IF(OR(Y71="-",Y71="NC",$D71=""),"-",$D71*Y71)</f>
        <v>-</v>
      </c>
      <c r="AA71" s="19" t="s">
        <v>1351</v>
      </c>
      <c r="AB71" s="19" t="str">
        <f t="shared" ref="AB71" si="971">IF(OR(AA71="-",AA71="NC",$D71=""),"-",$D71*AA71)</f>
        <v>-</v>
      </c>
      <c r="AC71" s="19">
        <v>0.01</v>
      </c>
      <c r="AD71" s="19" t="str">
        <f t="shared" ref="AD71" si="972">IF(OR(AC71="-",AC71="NC",$D71=""),"-",$D71*AC71)</f>
        <v>-</v>
      </c>
      <c r="AE71" s="19">
        <v>0.01</v>
      </c>
      <c r="AF71" s="19" t="str">
        <f t="shared" ref="AF71" si="973">IF(OR(AE71="-",AE71="NC",$D71=""),"-",$D71*AE71)</f>
        <v>-</v>
      </c>
      <c r="AG71" s="19">
        <v>2.04</v>
      </c>
      <c r="AH71" s="19" t="str">
        <f t="shared" ref="AH71" si="974">IF(OR(AG71="-",AG71="NC",$D71=""),"-",$D71*AG71)</f>
        <v>-</v>
      </c>
      <c r="AI71" s="19">
        <v>0.01</v>
      </c>
      <c r="AJ71" s="19" t="str">
        <f t="shared" ref="AJ71" si="975">IF(OR(AI71="-",AI71="NC",$D71=""),"-",$D71*AI71)</f>
        <v>-</v>
      </c>
      <c r="AK71" s="19" t="s">
        <v>1351</v>
      </c>
      <c r="AL71" s="19" t="str">
        <f t="shared" ref="AL71" si="976">IF(OR(AK71="-",AK71="NC",$D71=""),"-",$D71*AK71)</f>
        <v>-</v>
      </c>
    </row>
    <row r="72" spans="1:38" x14ac:dyDescent="0.25">
      <c r="A72" s="904" t="s">
        <v>1732</v>
      </c>
      <c r="B72" s="50" t="s">
        <v>1733</v>
      </c>
      <c r="C72" s="41" t="s">
        <v>275</v>
      </c>
      <c r="D72" s="58"/>
      <c r="E72" s="41" t="s">
        <v>275</v>
      </c>
      <c r="F72" s="41" t="str">
        <f t="shared" si="961"/>
        <v>-</v>
      </c>
      <c r="G72" s="41" t="s">
        <v>275</v>
      </c>
      <c r="H72" s="41" t="str">
        <f t="shared" si="961"/>
        <v>-</v>
      </c>
      <c r="I72" s="41" t="s">
        <v>275</v>
      </c>
      <c r="J72" s="41" t="str">
        <f t="shared" ref="J72" si="977">IF(OR(I72="-",I72="NC",$D72=""),"-",$D72*I72)</f>
        <v>-</v>
      </c>
      <c r="K72" s="41" t="s">
        <v>275</v>
      </c>
      <c r="L72" s="41" t="str">
        <f t="shared" ref="L72" si="978">IF(OR(K72="-",K72="NC",$D72=""),"-",$D72*K72)</f>
        <v>-</v>
      </c>
      <c r="M72" s="41" t="s">
        <v>275</v>
      </c>
      <c r="N72" s="41" t="str">
        <f t="shared" ref="N72" si="979">IF(OR(M72="-",M72="NC",$D72=""),"-",$D72*M72)</f>
        <v>-</v>
      </c>
      <c r="O72" s="41" t="s">
        <v>275</v>
      </c>
      <c r="P72" s="41" t="str">
        <f t="shared" ref="P72" si="980">IF(OR(O72="-",O72="NC",$D72=""),"-",$D72*O72)</f>
        <v>-</v>
      </c>
      <c r="Q72" s="41" t="s">
        <v>275</v>
      </c>
      <c r="R72" s="41" t="str">
        <f t="shared" ref="R72" si="981">IF(OR(Q72="-",Q72="NC",$D72=""),"-",$D72*Q72)</f>
        <v>-</v>
      </c>
      <c r="S72" s="41" t="s">
        <v>275</v>
      </c>
      <c r="T72" s="41" t="str">
        <f t="shared" ref="T72" si="982">IF(OR(S72="-",S72="NC",$D72=""),"-",$D72*S72)</f>
        <v>-</v>
      </c>
      <c r="U72" s="41" t="s">
        <v>275</v>
      </c>
      <c r="V72" s="41" t="str">
        <f t="shared" ref="V72" si="983">IF(OR(U72="-",U72="NC",$D72=""),"-",$D72*U72)</f>
        <v>-</v>
      </c>
      <c r="W72" s="41" t="s">
        <v>275</v>
      </c>
      <c r="X72" s="41" t="str">
        <f t="shared" ref="X72" si="984">IF(OR(W72="-",W72="NC",$D72=""),"-",$D72*W72)</f>
        <v>-</v>
      </c>
      <c r="Y72" s="41" t="s">
        <v>275</v>
      </c>
      <c r="Z72" s="41" t="str">
        <f t="shared" ref="Z72" si="985">IF(OR(Y72="-",Y72="NC",$D72=""),"-",$D72*Y72)</f>
        <v>-</v>
      </c>
      <c r="AA72" s="41" t="s">
        <v>275</v>
      </c>
      <c r="AB72" s="41" t="str">
        <f t="shared" ref="AB72" si="986">IF(OR(AA72="-",AA72="NC",$D72=""),"-",$D72*AA72)</f>
        <v>-</v>
      </c>
      <c r="AC72" s="41" t="s">
        <v>275</v>
      </c>
      <c r="AD72" s="41" t="str">
        <f t="shared" ref="AD72" si="987">IF(OR(AC72="-",AC72="NC",$D72=""),"-",$D72*AC72)</f>
        <v>-</v>
      </c>
      <c r="AE72" s="41" t="s">
        <v>275</v>
      </c>
      <c r="AF72" s="41" t="str">
        <f t="shared" ref="AF72" si="988">IF(OR(AE72="-",AE72="NC",$D72=""),"-",$D72*AE72)</f>
        <v>-</v>
      </c>
      <c r="AG72" s="41" t="s">
        <v>275</v>
      </c>
      <c r="AH72" s="41" t="str">
        <f t="shared" ref="AH72" si="989">IF(OR(AG72="-",AG72="NC",$D72=""),"-",$D72*AG72)</f>
        <v>-</v>
      </c>
      <c r="AI72" s="41" t="s">
        <v>275</v>
      </c>
      <c r="AJ72" s="41" t="str">
        <f t="shared" ref="AJ72" si="990">IF(OR(AI72="-",AI72="NC",$D72=""),"-",$D72*AI72)</f>
        <v>-</v>
      </c>
      <c r="AK72" s="41" t="s">
        <v>275</v>
      </c>
      <c r="AL72" s="41" t="str">
        <f t="shared" ref="AL72" si="991">IF(OR(AK72="-",AK72="NC",$D72=""),"-",$D72*AK72)</f>
        <v>-</v>
      </c>
    </row>
    <row r="73" spans="1:38" ht="21" x14ac:dyDescent="0.25">
      <c r="A73" s="909" t="s">
        <v>1712</v>
      </c>
      <c r="B73" s="63" t="s">
        <v>3252</v>
      </c>
      <c r="C73" s="61" t="s">
        <v>925</v>
      </c>
      <c r="D73" s="58"/>
      <c r="E73" s="61">
        <v>0.53</v>
      </c>
      <c r="F73" s="61" t="str">
        <f t="shared" si="961"/>
        <v>-</v>
      </c>
      <c r="G73" s="61">
        <v>1.31</v>
      </c>
      <c r="H73" s="61" t="str">
        <f t="shared" si="961"/>
        <v>-</v>
      </c>
      <c r="I73" s="61">
        <v>0.4</v>
      </c>
      <c r="J73" s="61" t="str">
        <f t="shared" ref="J73" si="992">IF(OR(I73="-",I73="NC",$D73=""),"-",$D73*I73)</f>
        <v>-</v>
      </c>
      <c r="K73" s="61">
        <v>1.66</v>
      </c>
      <c r="L73" s="61" t="str">
        <f t="shared" ref="L73" si="993">IF(OR(K73="-",K73="NC",$D73=""),"-",$D73*K73)</f>
        <v>-</v>
      </c>
      <c r="M73" s="61">
        <v>0.01</v>
      </c>
      <c r="N73" s="61" t="str">
        <f t="shared" ref="N73" si="994">IF(OR(M73="-",M73="NC",$D73=""),"-",$D73*M73)</f>
        <v>-</v>
      </c>
      <c r="O73" s="61">
        <v>0.99</v>
      </c>
      <c r="P73" s="61" t="str">
        <f t="shared" ref="P73" si="995">IF(OR(O73="-",O73="NC",$D73=""),"-",$D73*O73)</f>
        <v>-</v>
      </c>
      <c r="Q73" s="61">
        <v>1.31</v>
      </c>
      <c r="R73" s="61" t="str">
        <f t="shared" ref="R73" si="996">IF(OR(Q73="-",Q73="NC",$D73=""),"-",$D73*Q73)</f>
        <v>-</v>
      </c>
      <c r="S73" s="61">
        <v>5.5</v>
      </c>
      <c r="T73" s="61" t="str">
        <f t="shared" ref="T73" si="997">IF(OR(S73="-",S73="NC",$D73=""),"-",$D73*S73)</f>
        <v>-</v>
      </c>
      <c r="U73" s="61">
        <v>0.01</v>
      </c>
      <c r="V73" s="61" t="str">
        <f t="shared" ref="V73" si="998">IF(OR(U73="-",U73="NC",$D73=""),"-",$D73*U73)</f>
        <v>-</v>
      </c>
      <c r="W73" s="61">
        <v>2.57</v>
      </c>
      <c r="X73" s="61" t="str">
        <f t="shared" ref="X73" si="999">IF(OR(W73="-",W73="NC",$D73=""),"-",$D73*W73)</f>
        <v>-</v>
      </c>
      <c r="Y73" s="61">
        <v>0.82</v>
      </c>
      <c r="Z73" s="61" t="str">
        <f t="shared" ref="Z73" si="1000">IF(OR(Y73="-",Y73="NC",$D73=""),"-",$D73*Y73)</f>
        <v>-</v>
      </c>
      <c r="AA73" s="61">
        <v>2.15</v>
      </c>
      <c r="AB73" s="61" t="str">
        <f t="shared" ref="AB73" si="1001">IF(OR(AA73="-",AA73="NC",$D73=""),"-",$D73*AA73)</f>
        <v>-</v>
      </c>
      <c r="AC73" s="61">
        <v>0.82</v>
      </c>
      <c r="AD73" s="61" t="str">
        <f t="shared" ref="AD73" si="1002">IF(OR(AC73="-",AC73="NC",$D73=""),"-",$D73*AC73)</f>
        <v>-</v>
      </c>
      <c r="AE73" s="61">
        <v>4.05</v>
      </c>
      <c r="AF73" s="61" t="str">
        <f t="shared" ref="AF73" si="1003">IF(OR(AE73="-",AE73="NC",$D73=""),"-",$D73*AE73)</f>
        <v>-</v>
      </c>
      <c r="AG73" s="61">
        <v>5.94</v>
      </c>
      <c r="AH73" s="61" t="str">
        <f t="shared" ref="AH73" si="1004">IF(OR(AG73="-",AG73="NC",$D73=""),"-",$D73*AG73)</f>
        <v>-</v>
      </c>
      <c r="AI73" s="61">
        <v>0.43</v>
      </c>
      <c r="AJ73" s="61" t="str">
        <f t="shared" ref="AJ73" si="1005">IF(OR(AI73="-",AI73="NC",$D73=""),"-",$D73*AI73)</f>
        <v>-</v>
      </c>
      <c r="AK73" s="61">
        <v>2.66</v>
      </c>
      <c r="AL73" s="61" t="str">
        <f t="shared" ref="AL73" si="1006">IF(OR(AK73="-",AK73="NC",$D73=""),"-",$D73*AK73)</f>
        <v>-</v>
      </c>
    </row>
    <row r="74" spans="1:38" x14ac:dyDescent="0.25">
      <c r="A74" s="18" t="s">
        <v>40</v>
      </c>
      <c r="B74" s="18" t="s">
        <v>1662</v>
      </c>
      <c r="C74" s="19" t="s">
        <v>925</v>
      </c>
      <c r="D74" s="58"/>
      <c r="E74" s="19">
        <v>0.01</v>
      </c>
      <c r="F74" s="19" t="str">
        <f t="shared" si="961"/>
        <v>-</v>
      </c>
      <c r="G74" s="19">
        <v>0.03</v>
      </c>
      <c r="H74" s="19" t="str">
        <f t="shared" si="961"/>
        <v>-</v>
      </c>
      <c r="I74" s="19">
        <v>0.01</v>
      </c>
      <c r="J74" s="19" t="str">
        <f t="shared" ref="J74" si="1007">IF(OR(I74="-",I74="NC",$D74=""),"-",$D74*I74)</f>
        <v>-</v>
      </c>
      <c r="K74" s="19">
        <v>0.01</v>
      </c>
      <c r="L74" s="19" t="str">
        <f t="shared" ref="L74" si="1008">IF(OR(K74="-",K74="NC",$D74=""),"-",$D74*K74)</f>
        <v>-</v>
      </c>
      <c r="M74" s="19">
        <v>0.01</v>
      </c>
      <c r="N74" s="19" t="str">
        <f t="shared" ref="N74" si="1009">IF(OR(M74="-",M74="NC",$D74=""),"-",$D74*M74)</f>
        <v>-</v>
      </c>
      <c r="O74" s="19">
        <v>0.01</v>
      </c>
      <c r="P74" s="19" t="str">
        <f t="shared" ref="P74" si="1010">IF(OR(O74="-",O74="NC",$D74=""),"-",$D74*O74)</f>
        <v>-</v>
      </c>
      <c r="Q74" s="19">
        <v>0.04</v>
      </c>
      <c r="R74" s="19" t="str">
        <f t="shared" ref="R74" si="1011">IF(OR(Q74="-",Q74="NC",$D74=""),"-",$D74*Q74)</f>
        <v>-</v>
      </c>
      <c r="S74" s="19">
        <v>0.23</v>
      </c>
      <c r="T74" s="19" t="str">
        <f t="shared" ref="T74" si="1012">IF(OR(S74="-",S74="NC",$D74=""),"-",$D74*S74)</f>
        <v>-</v>
      </c>
      <c r="U74" s="19">
        <v>0.01</v>
      </c>
      <c r="V74" s="19" t="str">
        <f t="shared" ref="V74" si="1013">IF(OR(U74="-",U74="NC",$D74=""),"-",$D74*U74)</f>
        <v>-</v>
      </c>
      <c r="W74" s="19">
        <v>0.83</v>
      </c>
      <c r="X74" s="19" t="str">
        <f t="shared" ref="X74" si="1014">IF(OR(W74="-",W74="NC",$D74=""),"-",$D74*W74)</f>
        <v>-</v>
      </c>
      <c r="Y74" s="19">
        <v>0.33</v>
      </c>
      <c r="Z74" s="19" t="str">
        <f t="shared" ref="Z74" si="1015">IF(OR(Y74="-",Y74="NC",$D74=""),"-",$D74*Y74)</f>
        <v>-</v>
      </c>
      <c r="AA74" s="19" t="s">
        <v>1351</v>
      </c>
      <c r="AB74" s="19" t="str">
        <f t="shared" ref="AB74" si="1016">IF(OR(AA74="-",AA74="NC",$D74=""),"-",$D74*AA74)</f>
        <v>-</v>
      </c>
      <c r="AC74" s="19" t="s">
        <v>1351</v>
      </c>
      <c r="AD74" s="19" t="str">
        <f t="shared" ref="AD74" si="1017">IF(OR(AC74="-",AC74="NC",$D74=""),"-",$D74*AC74)</f>
        <v>-</v>
      </c>
      <c r="AE74" s="19" t="s">
        <v>1351</v>
      </c>
      <c r="AF74" s="19" t="str">
        <f t="shared" ref="AF74" si="1018">IF(OR(AE74="-",AE74="NC",$D74=""),"-",$D74*AE74)</f>
        <v>-</v>
      </c>
      <c r="AG74" s="19">
        <v>0.2</v>
      </c>
      <c r="AH74" s="19" t="str">
        <f t="shared" ref="AH74" si="1019">IF(OR(AG74="-",AG74="NC",$D74=""),"-",$D74*AG74)</f>
        <v>-</v>
      </c>
      <c r="AI74" s="19" t="s">
        <v>1351</v>
      </c>
      <c r="AJ74" s="19" t="str">
        <f t="shared" ref="AJ74" si="1020">IF(OR(AI74="-",AI74="NC",$D74=""),"-",$D74*AI74)</f>
        <v>-</v>
      </c>
      <c r="AK74" s="19" t="s">
        <v>1351</v>
      </c>
      <c r="AL74" s="19" t="str">
        <f t="shared" ref="AL74" si="1021">IF(OR(AK74="-",AK74="NC",$D74=""),"-",$D74*AK74)</f>
        <v>-</v>
      </c>
    </row>
    <row r="75" spans="1:38" x14ac:dyDescent="0.25">
      <c r="A75" s="18" t="s">
        <v>46</v>
      </c>
      <c r="B75" s="18" t="s">
        <v>3253</v>
      </c>
      <c r="C75" s="19" t="s">
        <v>925</v>
      </c>
      <c r="D75" s="58"/>
      <c r="E75" s="19">
        <v>0.02</v>
      </c>
      <c r="F75" s="19" t="str">
        <f t="shared" si="961"/>
        <v>-</v>
      </c>
      <c r="G75" s="19">
        <v>0.74</v>
      </c>
      <c r="H75" s="19" t="str">
        <f t="shared" si="961"/>
        <v>-</v>
      </c>
      <c r="I75" s="19">
        <v>0.01</v>
      </c>
      <c r="J75" s="19" t="str">
        <f t="shared" ref="J75" si="1022">IF(OR(I75="-",I75="NC",$D75=""),"-",$D75*I75)</f>
        <v>-</v>
      </c>
      <c r="K75" s="19">
        <v>0.03</v>
      </c>
      <c r="L75" s="19" t="str">
        <f t="shared" ref="L75" si="1023">IF(OR(K75="-",K75="NC",$D75=""),"-",$D75*K75)</f>
        <v>-</v>
      </c>
      <c r="M75" s="19">
        <v>0.01</v>
      </c>
      <c r="N75" s="19" t="str">
        <f t="shared" ref="N75" si="1024">IF(OR(M75="-",M75="NC",$D75=""),"-",$D75*M75)</f>
        <v>-</v>
      </c>
      <c r="O75" s="19">
        <v>0.01</v>
      </c>
      <c r="P75" s="19" t="str">
        <f t="shared" ref="P75" si="1025">IF(OR(O75="-",O75="NC",$D75=""),"-",$D75*O75)</f>
        <v>-</v>
      </c>
      <c r="Q75" s="19">
        <v>0.48</v>
      </c>
      <c r="R75" s="19" t="str">
        <f t="shared" ref="R75" si="1026">IF(OR(Q75="-",Q75="NC",$D75=""),"-",$D75*Q75)</f>
        <v>-</v>
      </c>
      <c r="S75" s="19">
        <v>4.2300000000000004</v>
      </c>
      <c r="T75" s="19" t="str">
        <f t="shared" ref="T75" si="1027">IF(OR(S75="-",S75="NC",$D75=""),"-",$D75*S75)</f>
        <v>-</v>
      </c>
      <c r="U75" s="19" t="s">
        <v>1351</v>
      </c>
      <c r="V75" s="19" t="str">
        <f t="shared" ref="V75" si="1028">IF(OR(U75="-",U75="NC",$D75=""),"-",$D75*U75)</f>
        <v>-</v>
      </c>
      <c r="W75" s="19">
        <v>1.51</v>
      </c>
      <c r="X75" s="19" t="str">
        <f t="shared" ref="X75" si="1029">IF(OR(W75="-",W75="NC",$D75=""),"-",$D75*W75)</f>
        <v>-</v>
      </c>
      <c r="Y75" s="19">
        <v>0.49</v>
      </c>
      <c r="Z75" s="19" t="str">
        <f t="shared" ref="Z75" si="1030">IF(OR(Y75="-",Y75="NC",$D75=""),"-",$D75*Y75)</f>
        <v>-</v>
      </c>
      <c r="AA75" s="19" t="s">
        <v>1351</v>
      </c>
      <c r="AB75" s="19" t="str">
        <f t="shared" ref="AB75" si="1031">IF(OR(AA75="-",AA75="NC",$D75=""),"-",$D75*AA75)</f>
        <v>-</v>
      </c>
      <c r="AC75" s="19">
        <v>0.01</v>
      </c>
      <c r="AD75" s="19" t="str">
        <f t="shared" ref="AD75" si="1032">IF(OR(AC75="-",AC75="NC",$D75=""),"-",$D75*AC75)</f>
        <v>-</v>
      </c>
      <c r="AE75" s="19" t="s">
        <v>1351</v>
      </c>
      <c r="AF75" s="19" t="str">
        <f t="shared" ref="AF75" si="1033">IF(OR(AE75="-",AE75="NC",$D75=""),"-",$D75*AE75)</f>
        <v>-</v>
      </c>
      <c r="AG75" s="19">
        <v>0.74</v>
      </c>
      <c r="AH75" s="19" t="str">
        <f t="shared" ref="AH75" si="1034">IF(OR(AG75="-",AG75="NC",$D75=""),"-",$D75*AG75)</f>
        <v>-</v>
      </c>
      <c r="AI75" s="19" t="s">
        <v>1351</v>
      </c>
      <c r="AJ75" s="19" t="str">
        <f t="shared" ref="AJ75" si="1035">IF(OR(AI75="-",AI75="NC",$D75=""),"-",$D75*AI75)</f>
        <v>-</v>
      </c>
      <c r="AK75" s="19" t="s">
        <v>1351</v>
      </c>
      <c r="AL75" s="19" t="str">
        <f t="shared" ref="AL75" si="1036">IF(OR(AK75="-",AK75="NC",$D75=""),"-",$D75*AK75)</f>
        <v>-</v>
      </c>
    </row>
    <row r="76" spans="1:38" x14ac:dyDescent="0.25">
      <c r="A76" s="18" t="s">
        <v>53</v>
      </c>
      <c r="B76" s="18" t="s">
        <v>3254</v>
      </c>
      <c r="C76" s="19" t="s">
        <v>925</v>
      </c>
      <c r="D76" s="58"/>
      <c r="E76" s="19">
        <v>0.01</v>
      </c>
      <c r="F76" s="19" t="str">
        <f t="shared" si="961"/>
        <v>-</v>
      </c>
      <c r="G76" s="19">
        <v>0.24</v>
      </c>
      <c r="H76" s="19" t="str">
        <f t="shared" si="961"/>
        <v>-</v>
      </c>
      <c r="I76" s="19" t="s">
        <v>1351</v>
      </c>
      <c r="J76" s="19" t="str">
        <f t="shared" ref="J76" si="1037">IF(OR(I76="-",I76="NC",$D76=""),"-",$D76*I76)</f>
        <v>-</v>
      </c>
      <c r="K76" s="19">
        <v>0.01</v>
      </c>
      <c r="L76" s="19" t="str">
        <f t="shared" ref="L76" si="1038">IF(OR(K76="-",K76="NC",$D76=""),"-",$D76*K76)</f>
        <v>-</v>
      </c>
      <c r="M76" s="19">
        <v>0.01</v>
      </c>
      <c r="N76" s="19" t="str">
        <f t="shared" ref="N76" si="1039">IF(OR(M76="-",M76="NC",$D76=""),"-",$D76*M76)</f>
        <v>-</v>
      </c>
      <c r="O76" s="19" t="s">
        <v>1351</v>
      </c>
      <c r="P76" s="19" t="str">
        <f t="shared" ref="P76" si="1040">IF(OR(O76="-",O76="NC",$D76=""),"-",$D76*O76)</f>
        <v>-</v>
      </c>
      <c r="Q76" s="19">
        <v>0.03</v>
      </c>
      <c r="R76" s="19" t="str">
        <f t="shared" ref="R76" si="1041">IF(OR(Q76="-",Q76="NC",$D76=""),"-",$D76*Q76)</f>
        <v>-</v>
      </c>
      <c r="S76" s="19">
        <v>1.04</v>
      </c>
      <c r="T76" s="19" t="str">
        <f t="shared" ref="T76" si="1042">IF(OR(S76="-",S76="NC",$D76=""),"-",$D76*S76)</f>
        <v>-</v>
      </c>
      <c r="U76" s="19">
        <v>0.01</v>
      </c>
      <c r="V76" s="19" t="str">
        <f t="shared" ref="V76" si="1043">IF(OR(U76="-",U76="NC",$D76=""),"-",$D76*U76)</f>
        <v>-</v>
      </c>
      <c r="W76" s="19">
        <v>0.23</v>
      </c>
      <c r="X76" s="19" t="str">
        <f t="shared" ref="X76" si="1044">IF(OR(W76="-",W76="NC",$D76=""),"-",$D76*W76)</f>
        <v>-</v>
      </c>
      <c r="Y76" s="19" t="s">
        <v>1351</v>
      </c>
      <c r="Z76" s="19" t="str">
        <f t="shared" ref="Z76" si="1045">IF(OR(Y76="-",Y76="NC",$D76=""),"-",$D76*Y76)</f>
        <v>-</v>
      </c>
      <c r="AA76" s="19" t="s">
        <v>1351</v>
      </c>
      <c r="AB76" s="19" t="str">
        <f t="shared" ref="AB76" si="1046">IF(OR(AA76="-",AA76="NC",$D76=""),"-",$D76*AA76)</f>
        <v>-</v>
      </c>
      <c r="AC76" s="19" t="s">
        <v>1351</v>
      </c>
      <c r="AD76" s="19" t="str">
        <f t="shared" ref="AD76" si="1047">IF(OR(AC76="-",AC76="NC",$D76=""),"-",$D76*AC76)</f>
        <v>-</v>
      </c>
      <c r="AE76" s="19" t="s">
        <v>1351</v>
      </c>
      <c r="AF76" s="19" t="str">
        <f t="shared" ref="AF76" si="1048">IF(OR(AE76="-",AE76="NC",$D76=""),"-",$D76*AE76)</f>
        <v>-</v>
      </c>
      <c r="AG76" s="19">
        <v>0.12</v>
      </c>
      <c r="AH76" s="19" t="str">
        <f t="shared" ref="AH76" si="1049">IF(OR(AG76="-",AG76="NC",$D76=""),"-",$D76*AG76)</f>
        <v>-</v>
      </c>
      <c r="AI76" s="19" t="s">
        <v>1351</v>
      </c>
      <c r="AJ76" s="19" t="str">
        <f t="shared" ref="AJ76" si="1050">IF(OR(AI76="-",AI76="NC",$D76=""),"-",$D76*AI76)</f>
        <v>-</v>
      </c>
      <c r="AK76" s="19" t="s">
        <v>1351</v>
      </c>
      <c r="AL76" s="19" t="str">
        <f t="shared" ref="AL76" si="1051">IF(OR(AK76="-",AK76="NC",$D76=""),"-",$D76*AK76)</f>
        <v>-</v>
      </c>
    </row>
    <row r="77" spans="1:38" x14ac:dyDescent="0.25">
      <c r="A77" s="18" t="s">
        <v>1588</v>
      </c>
      <c r="B77" s="18" t="s">
        <v>1692</v>
      </c>
      <c r="C77" s="19" t="s">
        <v>925</v>
      </c>
      <c r="D77" s="58"/>
      <c r="E77" s="19">
        <v>0.51</v>
      </c>
      <c r="F77" s="19" t="str">
        <f t="shared" si="961"/>
        <v>-</v>
      </c>
      <c r="G77" s="19">
        <v>0.31</v>
      </c>
      <c r="H77" s="19" t="str">
        <f t="shared" si="961"/>
        <v>-</v>
      </c>
      <c r="I77" s="19">
        <v>0.39</v>
      </c>
      <c r="J77" s="19" t="str">
        <f t="shared" ref="J77" si="1052">IF(OR(I77="-",I77="NC",$D77=""),"-",$D77*I77)</f>
        <v>-</v>
      </c>
      <c r="K77" s="19">
        <v>1.62</v>
      </c>
      <c r="L77" s="19" t="str">
        <f t="shared" ref="L77" si="1053">IF(OR(K77="-",K77="NC",$D77=""),"-",$D77*K77)</f>
        <v>-</v>
      </c>
      <c r="M77" s="19" t="s">
        <v>1351</v>
      </c>
      <c r="N77" s="19" t="str">
        <f t="shared" ref="N77" si="1054">IF(OR(M77="-",M77="NC",$D77=""),"-",$D77*M77)</f>
        <v>-</v>
      </c>
      <c r="O77" s="19">
        <v>0.99</v>
      </c>
      <c r="P77" s="19" t="str">
        <f t="shared" ref="P77" si="1055">IF(OR(O77="-",O77="NC",$D77=""),"-",$D77*O77)</f>
        <v>-</v>
      </c>
      <c r="Q77" s="19">
        <v>0.76</v>
      </c>
      <c r="R77" s="19" t="str">
        <f t="shared" ref="R77" si="1056">IF(OR(Q77="-",Q77="NC",$D77=""),"-",$D77*Q77)</f>
        <v>-</v>
      </c>
      <c r="S77" s="19" t="s">
        <v>1351</v>
      </c>
      <c r="T77" s="19" t="str">
        <f t="shared" ref="T77" si="1057">IF(OR(S77="-",S77="NC",$D77=""),"-",$D77*S77)</f>
        <v>-</v>
      </c>
      <c r="U77" s="19" t="s">
        <v>1351</v>
      </c>
      <c r="V77" s="19" t="str">
        <f t="shared" ref="V77" si="1058">IF(OR(U77="-",U77="NC",$D77=""),"-",$D77*U77)</f>
        <v>-</v>
      </c>
      <c r="W77" s="19" t="s">
        <v>1351</v>
      </c>
      <c r="X77" s="19" t="str">
        <f t="shared" ref="X77" si="1059">IF(OR(W77="-",W77="NC",$D77=""),"-",$D77*W77)</f>
        <v>-</v>
      </c>
      <c r="Y77" s="19" t="s">
        <v>1351</v>
      </c>
      <c r="Z77" s="19" t="str">
        <f t="shared" ref="Z77" si="1060">IF(OR(Y77="-",Y77="NC",$D77=""),"-",$D77*Y77)</f>
        <v>-</v>
      </c>
      <c r="AA77" s="19">
        <v>2.15</v>
      </c>
      <c r="AB77" s="19" t="str">
        <f t="shared" ref="AB77" si="1061">IF(OR(AA77="-",AA77="NC",$D77=""),"-",$D77*AA77)</f>
        <v>-</v>
      </c>
      <c r="AC77" s="19">
        <v>0.82</v>
      </c>
      <c r="AD77" s="19" t="str">
        <f t="shared" ref="AD77" si="1062">IF(OR(AC77="-",AC77="NC",$D77=""),"-",$D77*AC77)</f>
        <v>-</v>
      </c>
      <c r="AE77" s="19">
        <v>4.05</v>
      </c>
      <c r="AF77" s="19" t="str">
        <f t="shared" ref="AF77" si="1063">IF(OR(AE77="-",AE77="NC",$D77=""),"-",$D77*AE77)</f>
        <v>-</v>
      </c>
      <c r="AG77" s="19">
        <v>4.87</v>
      </c>
      <c r="AH77" s="19" t="str">
        <f t="shared" ref="AH77" si="1064">IF(OR(AG77="-",AG77="NC",$D77=""),"-",$D77*AG77)</f>
        <v>-</v>
      </c>
      <c r="AI77" s="19">
        <v>0.43</v>
      </c>
      <c r="AJ77" s="19" t="str">
        <f t="shared" ref="AJ77" si="1065">IF(OR(AI77="-",AI77="NC",$D77=""),"-",$D77*AI77)</f>
        <v>-</v>
      </c>
      <c r="AK77" s="19">
        <v>2.66</v>
      </c>
      <c r="AL77" s="19" t="str">
        <f t="shared" ref="AL77" si="1066">IF(OR(AK77="-",AK77="NC",$D77=""),"-",$D77*AK77)</f>
        <v>-</v>
      </c>
    </row>
    <row r="78" spans="1:38" x14ac:dyDescent="0.25">
      <c r="A78" s="904" t="s">
        <v>1735</v>
      </c>
      <c r="B78" s="50" t="s">
        <v>1736</v>
      </c>
      <c r="C78" s="41" t="s">
        <v>275</v>
      </c>
      <c r="D78" s="58"/>
      <c r="E78" s="41" t="s">
        <v>275</v>
      </c>
      <c r="F78" s="41" t="str">
        <f t="shared" si="961"/>
        <v>-</v>
      </c>
      <c r="G78" s="41" t="s">
        <v>275</v>
      </c>
      <c r="H78" s="41" t="str">
        <f t="shared" si="961"/>
        <v>-</v>
      </c>
      <c r="I78" s="41" t="s">
        <v>275</v>
      </c>
      <c r="J78" s="41" t="str">
        <f t="shared" ref="J78" si="1067">IF(OR(I78="-",I78="NC",$D78=""),"-",$D78*I78)</f>
        <v>-</v>
      </c>
      <c r="K78" s="41" t="s">
        <v>275</v>
      </c>
      <c r="L78" s="41" t="str">
        <f t="shared" ref="L78" si="1068">IF(OR(K78="-",K78="NC",$D78=""),"-",$D78*K78)</f>
        <v>-</v>
      </c>
      <c r="M78" s="41" t="s">
        <v>275</v>
      </c>
      <c r="N78" s="41" t="str">
        <f t="shared" ref="N78" si="1069">IF(OR(M78="-",M78="NC",$D78=""),"-",$D78*M78)</f>
        <v>-</v>
      </c>
      <c r="O78" s="41" t="s">
        <v>275</v>
      </c>
      <c r="P78" s="41" t="str">
        <f t="shared" ref="P78" si="1070">IF(OR(O78="-",O78="NC",$D78=""),"-",$D78*O78)</f>
        <v>-</v>
      </c>
      <c r="Q78" s="41" t="s">
        <v>275</v>
      </c>
      <c r="R78" s="41" t="str">
        <f t="shared" ref="R78" si="1071">IF(OR(Q78="-",Q78="NC",$D78=""),"-",$D78*Q78)</f>
        <v>-</v>
      </c>
      <c r="S78" s="41" t="s">
        <v>275</v>
      </c>
      <c r="T78" s="41" t="str">
        <f t="shared" ref="T78" si="1072">IF(OR(S78="-",S78="NC",$D78=""),"-",$D78*S78)</f>
        <v>-</v>
      </c>
      <c r="U78" s="41" t="s">
        <v>275</v>
      </c>
      <c r="V78" s="41" t="str">
        <f t="shared" ref="V78" si="1073">IF(OR(U78="-",U78="NC",$D78=""),"-",$D78*U78)</f>
        <v>-</v>
      </c>
      <c r="W78" s="41" t="s">
        <v>275</v>
      </c>
      <c r="X78" s="41" t="str">
        <f t="shared" ref="X78" si="1074">IF(OR(W78="-",W78="NC",$D78=""),"-",$D78*W78)</f>
        <v>-</v>
      </c>
      <c r="Y78" s="41" t="s">
        <v>275</v>
      </c>
      <c r="Z78" s="41" t="str">
        <f t="shared" ref="Z78" si="1075">IF(OR(Y78="-",Y78="NC",$D78=""),"-",$D78*Y78)</f>
        <v>-</v>
      </c>
      <c r="AA78" s="41" t="s">
        <v>275</v>
      </c>
      <c r="AB78" s="41" t="str">
        <f t="shared" ref="AB78" si="1076">IF(OR(AA78="-",AA78="NC",$D78=""),"-",$D78*AA78)</f>
        <v>-</v>
      </c>
      <c r="AC78" s="41" t="s">
        <v>275</v>
      </c>
      <c r="AD78" s="41" t="str">
        <f t="shared" ref="AD78" si="1077">IF(OR(AC78="-",AC78="NC",$D78=""),"-",$D78*AC78)</f>
        <v>-</v>
      </c>
      <c r="AE78" s="41" t="s">
        <v>275</v>
      </c>
      <c r="AF78" s="41" t="str">
        <f t="shared" ref="AF78" si="1078">IF(OR(AE78="-",AE78="NC",$D78=""),"-",$D78*AE78)</f>
        <v>-</v>
      </c>
      <c r="AG78" s="41" t="s">
        <v>275</v>
      </c>
      <c r="AH78" s="41" t="str">
        <f t="shared" ref="AH78" si="1079">IF(OR(AG78="-",AG78="NC",$D78=""),"-",$D78*AG78)</f>
        <v>-</v>
      </c>
      <c r="AI78" s="41" t="s">
        <v>275</v>
      </c>
      <c r="AJ78" s="41" t="str">
        <f t="shared" ref="AJ78" si="1080">IF(OR(AI78="-",AI78="NC",$D78=""),"-",$D78*AI78)</f>
        <v>-</v>
      </c>
      <c r="AK78" s="41" t="s">
        <v>275</v>
      </c>
      <c r="AL78" s="41" t="str">
        <f t="shared" ref="AL78" si="1081">IF(OR(AK78="-",AK78="NC",$D78=""),"-",$D78*AK78)</f>
        <v>-</v>
      </c>
    </row>
    <row r="79" spans="1:38" ht="21" x14ac:dyDescent="0.25">
      <c r="A79" s="909" t="s">
        <v>1734</v>
      </c>
      <c r="B79" s="63" t="s">
        <v>3256</v>
      </c>
      <c r="C79" s="61" t="s">
        <v>925</v>
      </c>
      <c r="D79" s="58"/>
      <c r="E79" s="61">
        <v>0.62</v>
      </c>
      <c r="F79" s="61" t="str">
        <f t="shared" si="961"/>
        <v>-</v>
      </c>
      <c r="G79" s="61">
        <v>0.33</v>
      </c>
      <c r="H79" s="61" t="str">
        <f t="shared" si="961"/>
        <v>-</v>
      </c>
      <c r="I79" s="61">
        <v>0.34</v>
      </c>
      <c r="J79" s="61" t="str">
        <f t="shared" ref="J79" si="1082">IF(OR(I79="-",I79="NC",$D79=""),"-",$D79*I79)</f>
        <v>-</v>
      </c>
      <c r="K79" s="61">
        <v>1.42</v>
      </c>
      <c r="L79" s="61" t="str">
        <f t="shared" ref="L79" si="1083">IF(OR(K79="-",K79="NC",$D79=""),"-",$D79*K79)</f>
        <v>-</v>
      </c>
      <c r="M79" s="61">
        <v>0.01</v>
      </c>
      <c r="N79" s="61" t="str">
        <f t="shared" ref="N79" si="1084">IF(OR(M79="-",M79="NC",$D79=""),"-",$D79*M79)</f>
        <v>-</v>
      </c>
      <c r="O79" s="61">
        <v>1.51</v>
      </c>
      <c r="P79" s="61" t="str">
        <f t="shared" ref="P79" si="1085">IF(OR(O79="-",O79="NC",$D79=""),"-",$D79*O79)</f>
        <v>-</v>
      </c>
      <c r="Q79" s="61">
        <v>8.26</v>
      </c>
      <c r="R79" s="61" t="str">
        <f t="shared" ref="R79" si="1086">IF(OR(Q79="-",Q79="NC",$D79=""),"-",$D79*Q79)</f>
        <v>-</v>
      </c>
      <c r="S79" s="61">
        <v>0.14000000000000001</v>
      </c>
      <c r="T79" s="61" t="str">
        <f t="shared" ref="T79" si="1087">IF(OR(S79="-",S79="NC",$D79=""),"-",$D79*S79)</f>
        <v>-</v>
      </c>
      <c r="U79" s="61">
        <v>7.0000000000000007E-2</v>
      </c>
      <c r="V79" s="61" t="str">
        <f t="shared" ref="V79" si="1088">IF(OR(U79="-",U79="NC",$D79=""),"-",$D79*U79)</f>
        <v>-</v>
      </c>
      <c r="W79" s="61">
        <v>0.13</v>
      </c>
      <c r="X79" s="61" t="str">
        <f t="shared" ref="X79" si="1089">IF(OR(W79="-",W79="NC",$D79=""),"-",$D79*W79)</f>
        <v>-</v>
      </c>
      <c r="Y79" s="61">
        <v>0.19</v>
      </c>
      <c r="Z79" s="61" t="str">
        <f t="shared" ref="Z79" si="1090">IF(OR(Y79="-",Y79="NC",$D79=""),"-",$D79*Y79)</f>
        <v>-</v>
      </c>
      <c r="AA79" s="61">
        <v>1.87</v>
      </c>
      <c r="AB79" s="61" t="str">
        <f t="shared" ref="AB79" si="1091">IF(OR(AA79="-",AA79="NC",$D79=""),"-",$D79*AA79)</f>
        <v>-</v>
      </c>
      <c r="AC79" s="61">
        <v>0.71</v>
      </c>
      <c r="AD79" s="61" t="str">
        <f t="shared" ref="AD79" si="1092">IF(OR(AC79="-",AC79="NC",$D79=""),"-",$D79*AC79)</f>
        <v>-</v>
      </c>
      <c r="AE79" s="61">
        <v>7.32</v>
      </c>
      <c r="AF79" s="61" t="str">
        <f t="shared" ref="AF79" si="1093">IF(OR(AE79="-",AE79="NC",$D79=""),"-",$D79*AE79)</f>
        <v>-</v>
      </c>
      <c r="AG79" s="61" t="s">
        <v>1351</v>
      </c>
      <c r="AH79" s="61" t="str">
        <f t="shared" ref="AH79" si="1094">IF(OR(AG79="-",AG79="NC",$D79=""),"-",$D79*AG79)</f>
        <v>-</v>
      </c>
      <c r="AI79" s="61">
        <v>0.38</v>
      </c>
      <c r="AJ79" s="61" t="str">
        <f t="shared" ref="AJ79" si="1095">IF(OR(AI79="-",AI79="NC",$D79=""),"-",$D79*AI79)</f>
        <v>-</v>
      </c>
      <c r="AK79" s="61">
        <v>2.3199999999999998</v>
      </c>
      <c r="AL79" s="61" t="str">
        <f t="shared" ref="AL79" si="1096">IF(OR(AK79="-",AK79="NC",$D79=""),"-",$D79*AK79)</f>
        <v>-</v>
      </c>
    </row>
    <row r="80" spans="1:38" x14ac:dyDescent="0.25">
      <c r="A80" s="18" t="s">
        <v>1586</v>
      </c>
      <c r="B80" s="18" t="s">
        <v>1684</v>
      </c>
      <c r="C80" s="19" t="s">
        <v>925</v>
      </c>
      <c r="D80" s="58"/>
      <c r="E80" s="19">
        <v>0.44</v>
      </c>
      <c r="F80" s="19" t="str">
        <f t="shared" si="961"/>
        <v>-</v>
      </c>
      <c r="G80" s="19">
        <v>0.27</v>
      </c>
      <c r="H80" s="19" t="str">
        <f t="shared" si="961"/>
        <v>-</v>
      </c>
      <c r="I80" s="19">
        <v>0.34</v>
      </c>
      <c r="J80" s="19" t="str">
        <f t="shared" ref="J80" si="1097">IF(OR(I80="-",I80="NC",$D80=""),"-",$D80*I80)</f>
        <v>-</v>
      </c>
      <c r="K80" s="19">
        <v>1.41</v>
      </c>
      <c r="L80" s="19" t="str">
        <f t="shared" ref="L80" si="1098">IF(OR(K80="-",K80="NC",$D80=""),"-",$D80*K80)</f>
        <v>-</v>
      </c>
      <c r="M80" s="19" t="s">
        <v>1351</v>
      </c>
      <c r="N80" s="19" t="str">
        <f t="shared" ref="N80" si="1099">IF(OR(M80="-",M80="NC",$D80=""),"-",$D80*M80)</f>
        <v>-</v>
      </c>
      <c r="O80" s="19">
        <v>0.87</v>
      </c>
      <c r="P80" s="19" t="str">
        <f t="shared" ref="P80" si="1100">IF(OR(O80="-",O80="NC",$D80=""),"-",$D80*O80)</f>
        <v>-</v>
      </c>
      <c r="Q80" s="19">
        <v>8.1999999999999993</v>
      </c>
      <c r="R80" s="19" t="str">
        <f t="shared" ref="R80" si="1101">IF(OR(Q80="-",Q80="NC",$D80=""),"-",$D80*Q80)</f>
        <v>-</v>
      </c>
      <c r="S80" s="19">
        <v>0.14000000000000001</v>
      </c>
      <c r="T80" s="19" t="str">
        <f t="shared" ref="T80" si="1102">IF(OR(S80="-",S80="NC",$D80=""),"-",$D80*S80)</f>
        <v>-</v>
      </c>
      <c r="U80" s="19" t="s">
        <v>1351</v>
      </c>
      <c r="V80" s="19" t="str">
        <f t="shared" ref="V80" si="1103">IF(OR(U80="-",U80="NC",$D80=""),"-",$D80*U80)</f>
        <v>-</v>
      </c>
      <c r="W80" s="19" t="s">
        <v>1351</v>
      </c>
      <c r="X80" s="19" t="str">
        <f t="shared" ref="X80" si="1104">IF(OR(W80="-",W80="NC",$D80=""),"-",$D80*W80)</f>
        <v>-</v>
      </c>
      <c r="Y80" s="19" t="s">
        <v>1351</v>
      </c>
      <c r="Z80" s="19" t="str">
        <f t="shared" ref="Z80" si="1105">IF(OR(Y80="-",Y80="NC",$D80=""),"-",$D80*Y80)</f>
        <v>-</v>
      </c>
      <c r="AA80" s="19">
        <v>1.87</v>
      </c>
      <c r="AB80" s="19" t="str">
        <f t="shared" ref="AB80" si="1106">IF(OR(AA80="-",AA80="NC",$D80=""),"-",$D80*AA80)</f>
        <v>-</v>
      </c>
      <c r="AC80" s="19">
        <v>0.71</v>
      </c>
      <c r="AD80" s="19" t="str">
        <f t="shared" ref="AD80" si="1107">IF(OR(AC80="-",AC80="NC",$D80=""),"-",$D80*AC80)</f>
        <v>-</v>
      </c>
      <c r="AE80" s="19">
        <v>3.52</v>
      </c>
      <c r="AF80" s="19" t="str">
        <f t="shared" ref="AF80" si="1108">IF(OR(AE80="-",AE80="NC",$D80=""),"-",$D80*AE80)</f>
        <v>-</v>
      </c>
      <c r="AG80" s="19" t="s">
        <v>1351</v>
      </c>
      <c r="AH80" s="19" t="str">
        <f t="shared" ref="AH80" si="1109">IF(OR(AG80="-",AG80="NC",$D80=""),"-",$D80*AG80)</f>
        <v>-</v>
      </c>
      <c r="AI80" s="19">
        <v>0.38</v>
      </c>
      <c r="AJ80" s="19" t="str">
        <f t="shared" ref="AJ80" si="1110">IF(OR(AI80="-",AI80="NC",$D80=""),"-",$D80*AI80)</f>
        <v>-</v>
      </c>
      <c r="AK80" s="19">
        <v>2.3199999999999998</v>
      </c>
      <c r="AL80" s="19" t="str">
        <f t="shared" ref="AL80" si="1111">IF(OR(AK80="-",AK80="NC",$D80=""),"-",$D80*AK80)</f>
        <v>-</v>
      </c>
    </row>
    <row r="81" spans="1:38" x14ac:dyDescent="0.25">
      <c r="A81" s="18" t="s">
        <v>1670</v>
      </c>
      <c r="B81" s="18" t="s">
        <v>3257</v>
      </c>
      <c r="C81" s="19" t="s">
        <v>925</v>
      </c>
      <c r="D81" s="58"/>
      <c r="E81" s="19">
        <v>0.18</v>
      </c>
      <c r="F81" s="19" t="str">
        <f t="shared" si="961"/>
        <v>-</v>
      </c>
      <c r="G81" s="19">
        <v>0.06</v>
      </c>
      <c r="H81" s="19" t="str">
        <f t="shared" si="961"/>
        <v>-</v>
      </c>
      <c r="I81" s="19">
        <v>0.01</v>
      </c>
      <c r="J81" s="19" t="str">
        <f t="shared" ref="J81" si="1112">IF(OR(I81="-",I81="NC",$D81=""),"-",$D81*I81)</f>
        <v>-</v>
      </c>
      <c r="K81" s="19">
        <v>0.01</v>
      </c>
      <c r="L81" s="19" t="str">
        <f t="shared" ref="L81" si="1113">IF(OR(K81="-",K81="NC",$D81=""),"-",$D81*K81)</f>
        <v>-</v>
      </c>
      <c r="M81" s="19">
        <v>0.01</v>
      </c>
      <c r="N81" s="19" t="str">
        <f t="shared" ref="N81" si="1114">IF(OR(M81="-",M81="NC",$D81=""),"-",$D81*M81)</f>
        <v>-</v>
      </c>
      <c r="O81" s="19">
        <v>0.64</v>
      </c>
      <c r="P81" s="19" t="str">
        <f t="shared" ref="P81" si="1115">IF(OR(O81="-",O81="NC",$D81=""),"-",$D81*O81)</f>
        <v>-</v>
      </c>
      <c r="Q81" s="19">
        <v>0.05</v>
      </c>
      <c r="R81" s="19" t="str">
        <f t="shared" ref="R81" si="1116">IF(OR(Q81="-",Q81="NC",$D81=""),"-",$D81*Q81)</f>
        <v>-</v>
      </c>
      <c r="S81" s="19" t="s">
        <v>1351</v>
      </c>
      <c r="T81" s="19" t="str">
        <f t="shared" ref="T81" si="1117">IF(OR(S81="-",S81="NC",$D81=""),"-",$D81*S81)</f>
        <v>-</v>
      </c>
      <c r="U81" s="19">
        <v>7.0000000000000007E-2</v>
      </c>
      <c r="V81" s="19" t="str">
        <f t="shared" ref="V81" si="1118">IF(OR(U81="-",U81="NC",$D81=""),"-",$D81*U81)</f>
        <v>-</v>
      </c>
      <c r="W81" s="19">
        <v>0.13</v>
      </c>
      <c r="X81" s="19" t="str">
        <f t="shared" ref="X81" si="1119">IF(OR(W81="-",W81="NC",$D81=""),"-",$D81*W81)</f>
        <v>-</v>
      </c>
      <c r="Y81" s="19">
        <v>0.19</v>
      </c>
      <c r="Z81" s="19" t="str">
        <f t="shared" ref="Z81" si="1120">IF(OR(Y81="-",Y81="NC",$D81=""),"-",$D81*Y81)</f>
        <v>-</v>
      </c>
      <c r="AA81" s="19">
        <v>0.01</v>
      </c>
      <c r="AB81" s="19" t="str">
        <f t="shared" ref="AB81" si="1121">IF(OR(AA81="-",AA81="NC",$D81=""),"-",$D81*AA81)</f>
        <v>-</v>
      </c>
      <c r="AC81" s="19">
        <v>0.01</v>
      </c>
      <c r="AD81" s="19" t="str">
        <f t="shared" ref="AD81" si="1122">IF(OR(AC81="-",AC81="NC",$D81=""),"-",$D81*AC81)</f>
        <v>-</v>
      </c>
      <c r="AE81" s="19">
        <v>3.79</v>
      </c>
      <c r="AF81" s="19" t="str">
        <f t="shared" ref="AF81" si="1123">IF(OR(AE81="-",AE81="NC",$D81=""),"-",$D81*AE81)</f>
        <v>-</v>
      </c>
      <c r="AG81" s="19" t="s">
        <v>1351</v>
      </c>
      <c r="AH81" s="19" t="str">
        <f t="shared" ref="AH81" si="1124">IF(OR(AG81="-",AG81="NC",$D81=""),"-",$D81*AG81)</f>
        <v>-</v>
      </c>
      <c r="AI81" s="19">
        <v>0.01</v>
      </c>
      <c r="AJ81" s="19" t="str">
        <f t="shared" ref="AJ81" si="1125">IF(OR(AI81="-",AI81="NC",$D81=""),"-",$D81*AI81)</f>
        <v>-</v>
      </c>
      <c r="AK81" s="19" t="s">
        <v>1351</v>
      </c>
      <c r="AL81" s="19" t="str">
        <f t="shared" ref="AL81" si="1126">IF(OR(AK81="-",AK81="NC",$D81=""),"-",$D81*AK81)</f>
        <v>-</v>
      </c>
    </row>
    <row r="82" spans="1:38" x14ac:dyDescent="0.25">
      <c r="A82" s="904" t="s">
        <v>1738</v>
      </c>
      <c r="B82" s="50" t="s">
        <v>1739</v>
      </c>
      <c r="C82" s="41" t="s">
        <v>275</v>
      </c>
      <c r="D82" s="58"/>
      <c r="E82" s="41" t="s">
        <v>275</v>
      </c>
      <c r="F82" s="41" t="str">
        <f t="shared" si="961"/>
        <v>-</v>
      </c>
      <c r="G82" s="41" t="s">
        <v>275</v>
      </c>
      <c r="H82" s="41" t="str">
        <f t="shared" si="961"/>
        <v>-</v>
      </c>
      <c r="I82" s="41" t="s">
        <v>275</v>
      </c>
      <c r="J82" s="41" t="str">
        <f t="shared" ref="J82" si="1127">IF(OR(I82="-",I82="NC",$D82=""),"-",$D82*I82)</f>
        <v>-</v>
      </c>
      <c r="K82" s="41" t="s">
        <v>275</v>
      </c>
      <c r="L82" s="41" t="str">
        <f t="shared" ref="L82" si="1128">IF(OR(K82="-",K82="NC",$D82=""),"-",$D82*K82)</f>
        <v>-</v>
      </c>
      <c r="M82" s="41" t="s">
        <v>275</v>
      </c>
      <c r="N82" s="41" t="str">
        <f t="shared" ref="N82" si="1129">IF(OR(M82="-",M82="NC",$D82=""),"-",$D82*M82)</f>
        <v>-</v>
      </c>
      <c r="O82" s="41" t="s">
        <v>275</v>
      </c>
      <c r="P82" s="41" t="str">
        <f t="shared" ref="P82" si="1130">IF(OR(O82="-",O82="NC",$D82=""),"-",$D82*O82)</f>
        <v>-</v>
      </c>
      <c r="Q82" s="41" t="s">
        <v>275</v>
      </c>
      <c r="R82" s="41" t="str">
        <f t="shared" ref="R82" si="1131">IF(OR(Q82="-",Q82="NC",$D82=""),"-",$D82*Q82)</f>
        <v>-</v>
      </c>
      <c r="S82" s="41" t="s">
        <v>275</v>
      </c>
      <c r="T82" s="41" t="str">
        <f t="shared" ref="T82" si="1132">IF(OR(S82="-",S82="NC",$D82=""),"-",$D82*S82)</f>
        <v>-</v>
      </c>
      <c r="U82" s="41" t="s">
        <v>275</v>
      </c>
      <c r="V82" s="41" t="str">
        <f t="shared" ref="V82" si="1133">IF(OR(U82="-",U82="NC",$D82=""),"-",$D82*U82)</f>
        <v>-</v>
      </c>
      <c r="W82" s="41" t="s">
        <v>275</v>
      </c>
      <c r="X82" s="41" t="str">
        <f t="shared" ref="X82" si="1134">IF(OR(W82="-",W82="NC",$D82=""),"-",$D82*W82)</f>
        <v>-</v>
      </c>
      <c r="Y82" s="41" t="s">
        <v>275</v>
      </c>
      <c r="Z82" s="41" t="str">
        <f t="shared" ref="Z82" si="1135">IF(OR(Y82="-",Y82="NC",$D82=""),"-",$D82*Y82)</f>
        <v>-</v>
      </c>
      <c r="AA82" s="41" t="s">
        <v>275</v>
      </c>
      <c r="AB82" s="41" t="str">
        <f t="shared" ref="AB82" si="1136">IF(OR(AA82="-",AA82="NC",$D82=""),"-",$D82*AA82)</f>
        <v>-</v>
      </c>
      <c r="AC82" s="41" t="s">
        <v>275</v>
      </c>
      <c r="AD82" s="41" t="str">
        <f t="shared" ref="AD82" si="1137">IF(OR(AC82="-",AC82="NC",$D82=""),"-",$D82*AC82)</f>
        <v>-</v>
      </c>
      <c r="AE82" s="41" t="s">
        <v>275</v>
      </c>
      <c r="AF82" s="41" t="str">
        <f t="shared" ref="AF82" si="1138">IF(OR(AE82="-",AE82="NC",$D82=""),"-",$D82*AE82)</f>
        <v>-</v>
      </c>
      <c r="AG82" s="41" t="s">
        <v>275</v>
      </c>
      <c r="AH82" s="41" t="str">
        <f t="shared" ref="AH82" si="1139">IF(OR(AG82="-",AG82="NC",$D82=""),"-",$D82*AG82)</f>
        <v>-</v>
      </c>
      <c r="AI82" s="41" t="s">
        <v>275</v>
      </c>
      <c r="AJ82" s="41" t="str">
        <f t="shared" ref="AJ82" si="1140">IF(OR(AI82="-",AI82="NC",$D82=""),"-",$D82*AI82)</f>
        <v>-</v>
      </c>
      <c r="AK82" s="41" t="s">
        <v>275</v>
      </c>
      <c r="AL82" s="41" t="str">
        <f t="shared" ref="AL82" si="1141">IF(OR(AK82="-",AK82="NC",$D82=""),"-",$D82*AK82)</f>
        <v>-</v>
      </c>
    </row>
    <row r="83" spans="1:38" ht="21" x14ac:dyDescent="0.25">
      <c r="A83" s="909" t="s">
        <v>1742</v>
      </c>
      <c r="B83" s="63" t="s">
        <v>3259</v>
      </c>
      <c r="C83" s="61" t="s">
        <v>925</v>
      </c>
      <c r="D83" s="58"/>
      <c r="E83" s="61">
        <v>16.25</v>
      </c>
      <c r="F83" s="61" t="str">
        <f t="shared" si="961"/>
        <v>-</v>
      </c>
      <c r="G83" s="61">
        <v>28.96</v>
      </c>
      <c r="H83" s="61" t="str">
        <f t="shared" si="961"/>
        <v>-</v>
      </c>
      <c r="I83" s="61">
        <v>2.87</v>
      </c>
      <c r="J83" s="61" t="str">
        <f t="shared" ref="J83" si="1142">IF(OR(I83="-",I83="NC",$D83=""),"-",$D83*I83)</f>
        <v>-</v>
      </c>
      <c r="K83" s="61">
        <v>24.22</v>
      </c>
      <c r="L83" s="61" t="str">
        <f t="shared" ref="L83" si="1143">IF(OR(K83="-",K83="NC",$D83=""),"-",$D83*K83)</f>
        <v>-</v>
      </c>
      <c r="M83" s="61">
        <v>9.33</v>
      </c>
      <c r="N83" s="61" t="str">
        <f t="shared" ref="N83" si="1144">IF(OR(M83="-",M83="NC",$D83=""),"-",$D83*M83)</f>
        <v>-</v>
      </c>
      <c r="O83" s="61">
        <v>68.64</v>
      </c>
      <c r="P83" s="61" t="str">
        <f t="shared" ref="P83" si="1145">IF(OR(O83="-",O83="NC",$D83=""),"-",$D83*O83)</f>
        <v>-</v>
      </c>
      <c r="Q83" s="61">
        <v>142.22999999999999</v>
      </c>
      <c r="R83" s="61" t="str">
        <f t="shared" ref="R83" si="1146">IF(OR(Q83="-",Q83="NC",$D83=""),"-",$D83*Q83)</f>
        <v>-</v>
      </c>
      <c r="S83" s="61">
        <v>105.77</v>
      </c>
      <c r="T83" s="61" t="str">
        <f t="shared" ref="T83" si="1147">IF(OR(S83="-",S83="NC",$D83=""),"-",$D83*S83)</f>
        <v>-</v>
      </c>
      <c r="U83" s="61">
        <v>7.87</v>
      </c>
      <c r="V83" s="61" t="str">
        <f t="shared" ref="V83" si="1148">IF(OR(U83="-",U83="NC",$D83=""),"-",$D83*U83)</f>
        <v>-</v>
      </c>
      <c r="W83" s="61">
        <v>52.44</v>
      </c>
      <c r="X83" s="61" t="str">
        <f t="shared" ref="X83" si="1149">IF(OR(W83="-",W83="NC",$D83=""),"-",$D83*W83)</f>
        <v>-</v>
      </c>
      <c r="Y83" s="61">
        <v>109.22</v>
      </c>
      <c r="Z83" s="61" t="str">
        <f t="shared" ref="Z83" si="1150">IF(OR(Y83="-",Y83="NC",$D83=""),"-",$D83*Y83)</f>
        <v>-</v>
      </c>
      <c r="AA83" s="61">
        <v>10.96</v>
      </c>
      <c r="AB83" s="61" t="str">
        <f t="shared" ref="AB83" si="1151">IF(OR(AA83="-",AA83="NC",$D83=""),"-",$D83*AA83)</f>
        <v>-</v>
      </c>
      <c r="AC83" s="61">
        <v>0.6</v>
      </c>
      <c r="AD83" s="61" t="str">
        <f t="shared" ref="AD83" si="1152">IF(OR(AC83="-",AC83="NC",$D83=""),"-",$D83*AC83)</f>
        <v>-</v>
      </c>
      <c r="AE83" s="61">
        <v>1.26</v>
      </c>
      <c r="AF83" s="61" t="str">
        <f t="shared" ref="AF83" si="1153">IF(OR(AE83="-",AE83="NC",$D83=""),"-",$D83*AE83)</f>
        <v>-</v>
      </c>
      <c r="AG83" s="61">
        <v>103.25</v>
      </c>
      <c r="AH83" s="61" t="str">
        <f t="shared" ref="AH83" si="1154">IF(OR(AG83="-",AG83="NC",$D83=""),"-",$D83*AG83)</f>
        <v>-</v>
      </c>
      <c r="AI83" s="61">
        <v>0.74</v>
      </c>
      <c r="AJ83" s="61" t="str">
        <f t="shared" ref="AJ83" si="1155">IF(OR(AI83="-",AI83="NC",$D83=""),"-",$D83*AI83)</f>
        <v>-</v>
      </c>
      <c r="AK83" s="61">
        <v>44.23</v>
      </c>
      <c r="AL83" s="61" t="str">
        <f t="shared" ref="AL83" si="1156">IF(OR(AK83="-",AK83="NC",$D83=""),"-",$D83*AK83)</f>
        <v>-</v>
      </c>
    </row>
    <row r="84" spans="1:38" ht="21" x14ac:dyDescent="0.25">
      <c r="A84" s="18" t="s">
        <v>51</v>
      </c>
      <c r="B84" s="18" t="s">
        <v>3260</v>
      </c>
      <c r="C84" s="19" t="s">
        <v>925</v>
      </c>
      <c r="D84" s="58"/>
      <c r="E84" s="19">
        <v>16.25</v>
      </c>
      <c r="F84" s="19" t="str">
        <f t="shared" si="961"/>
        <v>-</v>
      </c>
      <c r="G84" s="19">
        <v>28.96</v>
      </c>
      <c r="H84" s="19" t="str">
        <f t="shared" si="961"/>
        <v>-</v>
      </c>
      <c r="I84" s="19">
        <v>2.87</v>
      </c>
      <c r="J84" s="19" t="str">
        <f t="shared" ref="J84" si="1157">IF(OR(I84="-",I84="NC",$D84=""),"-",$D84*I84)</f>
        <v>-</v>
      </c>
      <c r="K84" s="19">
        <v>24.22</v>
      </c>
      <c r="L84" s="19" t="str">
        <f t="shared" ref="L84" si="1158">IF(OR(K84="-",K84="NC",$D84=""),"-",$D84*K84)</f>
        <v>-</v>
      </c>
      <c r="M84" s="19">
        <v>9.33</v>
      </c>
      <c r="N84" s="19" t="str">
        <f t="shared" ref="N84" si="1159">IF(OR(M84="-",M84="NC",$D84=""),"-",$D84*M84)</f>
        <v>-</v>
      </c>
      <c r="O84" s="19">
        <v>68.64</v>
      </c>
      <c r="P84" s="19" t="str">
        <f t="shared" ref="P84" si="1160">IF(OR(O84="-",O84="NC",$D84=""),"-",$D84*O84)</f>
        <v>-</v>
      </c>
      <c r="Q84" s="19">
        <v>142.22999999999999</v>
      </c>
      <c r="R84" s="19" t="str">
        <f t="shared" ref="R84" si="1161">IF(OR(Q84="-",Q84="NC",$D84=""),"-",$D84*Q84)</f>
        <v>-</v>
      </c>
      <c r="S84" s="19">
        <v>105.77</v>
      </c>
      <c r="T84" s="19" t="str">
        <f t="shared" ref="T84" si="1162">IF(OR(S84="-",S84="NC",$D84=""),"-",$D84*S84)</f>
        <v>-</v>
      </c>
      <c r="U84" s="19">
        <v>7.87</v>
      </c>
      <c r="V84" s="19" t="str">
        <f t="shared" ref="V84" si="1163">IF(OR(U84="-",U84="NC",$D84=""),"-",$D84*U84)</f>
        <v>-</v>
      </c>
      <c r="W84" s="19">
        <v>52.44</v>
      </c>
      <c r="X84" s="19" t="str">
        <f t="shared" ref="X84" si="1164">IF(OR(W84="-",W84="NC",$D84=""),"-",$D84*W84)</f>
        <v>-</v>
      </c>
      <c r="Y84" s="19">
        <v>109.22</v>
      </c>
      <c r="Z84" s="19" t="str">
        <f t="shared" ref="Z84" si="1165">IF(OR(Y84="-",Y84="NC",$D84=""),"-",$D84*Y84)</f>
        <v>-</v>
      </c>
      <c r="AA84" s="19">
        <v>10.96</v>
      </c>
      <c r="AB84" s="19" t="str">
        <f t="shared" ref="AB84" si="1166">IF(OR(AA84="-",AA84="NC",$D84=""),"-",$D84*AA84)</f>
        <v>-</v>
      </c>
      <c r="AC84" s="19">
        <v>0.6</v>
      </c>
      <c r="AD84" s="19" t="str">
        <f t="shared" ref="AD84" si="1167">IF(OR(AC84="-",AC84="NC",$D84=""),"-",$D84*AC84)</f>
        <v>-</v>
      </c>
      <c r="AE84" s="19">
        <v>1.26</v>
      </c>
      <c r="AF84" s="19" t="str">
        <f t="shared" ref="AF84" si="1168">IF(OR(AE84="-",AE84="NC",$D84=""),"-",$D84*AE84)</f>
        <v>-</v>
      </c>
      <c r="AG84" s="19">
        <v>103.25</v>
      </c>
      <c r="AH84" s="19" t="str">
        <f t="shared" ref="AH84" si="1169">IF(OR(AG84="-",AG84="NC",$D84=""),"-",$D84*AG84)</f>
        <v>-</v>
      </c>
      <c r="AI84" s="19">
        <v>0.74</v>
      </c>
      <c r="AJ84" s="19" t="str">
        <f t="shared" ref="AJ84" si="1170">IF(OR(AI84="-",AI84="NC",$D84=""),"-",$D84*AI84)</f>
        <v>-</v>
      </c>
      <c r="AK84" s="19">
        <v>44.23</v>
      </c>
      <c r="AL84" s="19" t="str">
        <f t="shared" ref="AL84" si="1171">IF(OR(AK84="-",AK84="NC",$D84=""),"-",$D84*AK84)</f>
        <v>-</v>
      </c>
    </row>
    <row r="85" spans="1:38" ht="21" x14ac:dyDescent="0.25">
      <c r="A85" s="18" t="s">
        <v>51</v>
      </c>
      <c r="B85" s="18" t="s">
        <v>3261</v>
      </c>
      <c r="C85" s="19" t="s">
        <v>925</v>
      </c>
      <c r="D85" s="58"/>
      <c r="E85" s="19">
        <v>16.07</v>
      </c>
      <c r="F85" s="19" t="str">
        <f t="shared" si="961"/>
        <v>-</v>
      </c>
      <c r="G85" s="19">
        <v>28.6</v>
      </c>
      <c r="H85" s="19" t="str">
        <f t="shared" si="961"/>
        <v>-</v>
      </c>
      <c r="I85" s="19">
        <v>2.81</v>
      </c>
      <c r="J85" s="19" t="str">
        <f t="shared" ref="J85" si="1172">IF(OR(I85="-",I85="NC",$D85=""),"-",$D85*I85)</f>
        <v>-</v>
      </c>
      <c r="K85" s="19">
        <v>23.85</v>
      </c>
      <c r="L85" s="19" t="str">
        <f t="shared" ref="L85" si="1173">IF(OR(K85="-",K85="NC",$D85=""),"-",$D85*K85)</f>
        <v>-</v>
      </c>
      <c r="M85" s="19">
        <v>9.0299999999999994</v>
      </c>
      <c r="N85" s="19" t="str">
        <f t="shared" ref="N85" si="1174">IF(OR(M85="-",M85="NC",$D85=""),"-",$D85*M85)</f>
        <v>-</v>
      </c>
      <c r="O85" s="19">
        <v>68.58</v>
      </c>
      <c r="P85" s="19" t="str">
        <f t="shared" ref="P85" si="1175">IF(OR(O85="-",O85="NC",$D85=""),"-",$D85*O85)</f>
        <v>-</v>
      </c>
      <c r="Q85" s="19">
        <v>141.53</v>
      </c>
      <c r="R85" s="19" t="str">
        <f t="shared" ref="R85" si="1176">IF(OR(Q85="-",Q85="NC",$D85=""),"-",$D85*Q85)</f>
        <v>-</v>
      </c>
      <c r="S85" s="19">
        <v>103.35</v>
      </c>
      <c r="T85" s="19" t="str">
        <f t="shared" ref="T85" si="1177">IF(OR(S85="-",S85="NC",$D85=""),"-",$D85*S85)</f>
        <v>-</v>
      </c>
      <c r="U85" s="19">
        <v>7.85</v>
      </c>
      <c r="V85" s="19" t="str">
        <f t="shared" ref="V85" si="1178">IF(OR(U85="-",U85="NC",$D85=""),"-",$D85*U85)</f>
        <v>-</v>
      </c>
      <c r="W85" s="19">
        <v>49.67</v>
      </c>
      <c r="X85" s="19" t="str">
        <f t="shared" ref="X85" si="1179">IF(OR(W85="-",W85="NC",$D85=""),"-",$D85*W85)</f>
        <v>-</v>
      </c>
      <c r="Y85" s="19">
        <v>106.42</v>
      </c>
      <c r="Z85" s="19" t="str">
        <f t="shared" ref="Z85" si="1180">IF(OR(Y85="-",Y85="NC",$D85=""),"-",$D85*Y85)</f>
        <v>-</v>
      </c>
      <c r="AA85" s="19">
        <v>10.53</v>
      </c>
      <c r="AB85" s="19" t="str">
        <f t="shared" ref="AB85" si="1181">IF(OR(AA85="-",AA85="NC",$D85=""),"-",$D85*AA85)</f>
        <v>-</v>
      </c>
      <c r="AC85" s="19">
        <v>0.59</v>
      </c>
      <c r="AD85" s="19" t="str">
        <f t="shared" ref="AD85" si="1182">IF(OR(AC85="-",AC85="NC",$D85=""),"-",$D85*AC85)</f>
        <v>-</v>
      </c>
      <c r="AE85" s="19">
        <v>1.24</v>
      </c>
      <c r="AF85" s="19" t="str">
        <f t="shared" ref="AF85" si="1183">IF(OR(AE85="-",AE85="NC",$D85=""),"-",$D85*AE85)</f>
        <v>-</v>
      </c>
      <c r="AG85" s="19">
        <v>102.74</v>
      </c>
      <c r="AH85" s="19" t="str">
        <f t="shared" ref="AH85" si="1184">IF(OR(AG85="-",AG85="NC",$D85=""),"-",$D85*AG85)</f>
        <v>-</v>
      </c>
      <c r="AI85" s="19">
        <v>0.74</v>
      </c>
      <c r="AJ85" s="19" t="str">
        <f t="shared" ref="AJ85" si="1185">IF(OR(AI85="-",AI85="NC",$D85=""),"-",$D85*AI85)</f>
        <v>-</v>
      </c>
      <c r="AK85" s="19">
        <v>44.23</v>
      </c>
      <c r="AL85" s="19" t="str">
        <f t="shared" ref="AL85" si="1186">IF(OR(AK85="-",AK85="NC",$D85=""),"-",$D85*AK85)</f>
        <v>-</v>
      </c>
    </row>
    <row r="86" spans="1:38" ht="21" x14ac:dyDescent="0.25">
      <c r="A86" s="18" t="s">
        <v>51</v>
      </c>
      <c r="B86" s="18" t="s">
        <v>3262</v>
      </c>
      <c r="C86" s="19" t="s">
        <v>925</v>
      </c>
      <c r="D86" s="58"/>
      <c r="E86" s="19">
        <v>14.11</v>
      </c>
      <c r="F86" s="19" t="str">
        <f t="shared" si="961"/>
        <v>-</v>
      </c>
      <c r="G86" s="19">
        <v>26.83</v>
      </c>
      <c r="H86" s="19" t="str">
        <f t="shared" si="961"/>
        <v>-</v>
      </c>
      <c r="I86" s="19">
        <v>2.85</v>
      </c>
      <c r="J86" s="19" t="str">
        <f t="shared" ref="J86" si="1187">IF(OR(I86="-",I86="NC",$D86=""),"-",$D86*I86)</f>
        <v>-</v>
      </c>
      <c r="K86" s="19">
        <v>18.95</v>
      </c>
      <c r="L86" s="19" t="str">
        <f t="shared" ref="L86" si="1188">IF(OR(K86="-",K86="NC",$D86=""),"-",$D86*K86)</f>
        <v>-</v>
      </c>
      <c r="M86" s="19">
        <v>8.84</v>
      </c>
      <c r="N86" s="19" t="str">
        <f t="shared" ref="N86" si="1189">IF(OR(M86="-",M86="NC",$D86=""),"-",$D86*M86)</f>
        <v>-</v>
      </c>
      <c r="O86" s="19">
        <v>60.01</v>
      </c>
      <c r="P86" s="19" t="str">
        <f t="shared" ref="P86" si="1190">IF(OR(O86="-",O86="NC",$D86=""),"-",$D86*O86)</f>
        <v>-</v>
      </c>
      <c r="Q86" s="19">
        <v>129.34</v>
      </c>
      <c r="R86" s="19" t="str">
        <f t="shared" ref="R86" si="1191">IF(OR(Q86="-",Q86="NC",$D86=""),"-",$D86*Q86)</f>
        <v>-</v>
      </c>
      <c r="S86" s="19">
        <v>99.46</v>
      </c>
      <c r="T86" s="19" t="str">
        <f t="shared" ref="T86" si="1192">IF(OR(S86="-",S86="NC",$D86=""),"-",$D86*S86)</f>
        <v>-</v>
      </c>
      <c r="U86" s="19">
        <v>7.76</v>
      </c>
      <c r="V86" s="19" t="str">
        <f t="shared" ref="V86" si="1193">IF(OR(U86="-",U86="NC",$D86=""),"-",$D86*U86)</f>
        <v>-</v>
      </c>
      <c r="W86" s="19">
        <v>46.71</v>
      </c>
      <c r="X86" s="19" t="str">
        <f t="shared" ref="X86" si="1194">IF(OR(W86="-",W86="NC",$D86=""),"-",$D86*W86)</f>
        <v>-</v>
      </c>
      <c r="Y86" s="19">
        <v>91.48</v>
      </c>
      <c r="Z86" s="19" t="str">
        <f t="shared" ref="Z86" si="1195">IF(OR(Y86="-",Y86="NC",$D86=""),"-",$D86*Y86)</f>
        <v>-</v>
      </c>
      <c r="AA86" s="19">
        <v>9.23</v>
      </c>
      <c r="AB86" s="19" t="str">
        <f t="shared" ref="AB86" si="1196">IF(OR(AA86="-",AA86="NC",$D86=""),"-",$D86*AA86)</f>
        <v>-</v>
      </c>
      <c r="AC86" s="19">
        <v>0.57999999999999996</v>
      </c>
      <c r="AD86" s="19" t="str">
        <f t="shared" ref="AD86" si="1197">IF(OR(AC86="-",AC86="NC",$D86=""),"-",$D86*AC86)</f>
        <v>-</v>
      </c>
      <c r="AE86" s="19">
        <v>0.7</v>
      </c>
      <c r="AF86" s="19" t="str">
        <f t="shared" ref="AF86" si="1198">IF(OR(AE86="-",AE86="NC",$D86=""),"-",$D86*AE86)</f>
        <v>-</v>
      </c>
      <c r="AG86" s="19">
        <v>98.85</v>
      </c>
      <c r="AH86" s="19" t="str">
        <f t="shared" ref="AH86" si="1199">IF(OR(AG86="-",AG86="NC",$D86=""),"-",$D86*AG86)</f>
        <v>-</v>
      </c>
      <c r="AI86" s="19">
        <v>0.73</v>
      </c>
      <c r="AJ86" s="19" t="str">
        <f t="shared" ref="AJ86" si="1200">IF(OR(AI86="-",AI86="NC",$D86=""),"-",$D86*AI86)</f>
        <v>-</v>
      </c>
      <c r="AK86" s="19">
        <v>44.12</v>
      </c>
      <c r="AL86" s="19" t="str">
        <f t="shared" ref="AL86" si="1201">IF(OR(AK86="-",AK86="NC",$D86=""),"-",$D86*AK86)</f>
        <v>-</v>
      </c>
    </row>
    <row r="87" spans="1:38" ht="21" x14ac:dyDescent="0.25">
      <c r="A87" s="18" t="s">
        <v>51</v>
      </c>
      <c r="B87" s="18" t="s">
        <v>3263</v>
      </c>
      <c r="C87" s="19" t="s">
        <v>925</v>
      </c>
      <c r="D87" s="58"/>
      <c r="E87" s="19">
        <v>15.91</v>
      </c>
      <c r="F87" s="19" t="str">
        <f t="shared" si="961"/>
        <v>-</v>
      </c>
      <c r="G87" s="19">
        <v>28.84</v>
      </c>
      <c r="H87" s="19" t="str">
        <f t="shared" si="961"/>
        <v>-</v>
      </c>
      <c r="I87" s="19">
        <v>2.87</v>
      </c>
      <c r="J87" s="19" t="str">
        <f t="shared" ref="J87" si="1202">IF(OR(I87="-",I87="NC",$D87=""),"-",$D87*I87)</f>
        <v>-</v>
      </c>
      <c r="K87" s="19">
        <v>24.2</v>
      </c>
      <c r="L87" s="19" t="str">
        <f t="shared" ref="L87" si="1203">IF(OR(K87="-",K87="NC",$D87=""),"-",$D87*K87)</f>
        <v>-</v>
      </c>
      <c r="M87" s="19">
        <v>9.33</v>
      </c>
      <c r="N87" s="19" t="str">
        <f t="shared" ref="N87" si="1204">IF(OR(M87="-",M87="NC",$D87=""),"-",$D87*M87)</f>
        <v>-</v>
      </c>
      <c r="O87" s="19">
        <v>68.62</v>
      </c>
      <c r="P87" s="19" t="str">
        <f t="shared" ref="P87" si="1205">IF(OR(O87="-",O87="NC",$D87=""),"-",$D87*O87)</f>
        <v>-</v>
      </c>
      <c r="Q87" s="19">
        <v>142.07</v>
      </c>
      <c r="R87" s="19" t="str">
        <f t="shared" ref="R87" si="1206">IF(OR(Q87="-",Q87="NC",$D87=""),"-",$D87*Q87)</f>
        <v>-</v>
      </c>
      <c r="S87" s="19">
        <v>105.68</v>
      </c>
      <c r="T87" s="19" t="str">
        <f t="shared" ref="T87" si="1207">IF(OR(S87="-",S87="NC",$D87=""),"-",$D87*S87)</f>
        <v>-</v>
      </c>
      <c r="U87" s="19">
        <v>7.87</v>
      </c>
      <c r="V87" s="19" t="str">
        <f t="shared" ref="V87" si="1208">IF(OR(U87="-",U87="NC",$D87=""),"-",$D87*U87)</f>
        <v>-</v>
      </c>
      <c r="W87" s="19">
        <v>52.32</v>
      </c>
      <c r="X87" s="19" t="str">
        <f t="shared" ref="X87" si="1209">IF(OR(W87="-",W87="NC",$D87=""),"-",$D87*W87)</f>
        <v>-</v>
      </c>
      <c r="Y87" s="19">
        <v>109.11</v>
      </c>
      <c r="Z87" s="19" t="str">
        <f t="shared" ref="Z87" si="1210">IF(OR(Y87="-",Y87="NC",$D87=""),"-",$D87*Y87)</f>
        <v>-</v>
      </c>
      <c r="AA87" s="19">
        <v>10.96</v>
      </c>
      <c r="AB87" s="19" t="str">
        <f t="shared" ref="AB87" si="1211">IF(OR(AA87="-",AA87="NC",$D87=""),"-",$D87*AA87)</f>
        <v>-</v>
      </c>
      <c r="AC87" s="19">
        <v>0.6</v>
      </c>
      <c r="AD87" s="19" t="str">
        <f t="shared" ref="AD87" si="1212">IF(OR(AC87="-",AC87="NC",$D87=""),"-",$D87*AC87)</f>
        <v>-</v>
      </c>
      <c r="AE87" s="19">
        <v>1.26</v>
      </c>
      <c r="AF87" s="19" t="str">
        <f t="shared" ref="AF87" si="1213">IF(OR(AE87="-",AE87="NC",$D87=""),"-",$D87*AE87)</f>
        <v>-</v>
      </c>
      <c r="AG87" s="19">
        <v>103.14</v>
      </c>
      <c r="AH87" s="19" t="str">
        <f t="shared" ref="AH87" si="1214">IF(OR(AG87="-",AG87="NC",$D87=""),"-",$D87*AG87)</f>
        <v>-</v>
      </c>
      <c r="AI87" s="19">
        <v>0.74</v>
      </c>
      <c r="AJ87" s="19" t="str">
        <f t="shared" ref="AJ87" si="1215">IF(OR(AI87="-",AI87="NC",$D87=""),"-",$D87*AI87)</f>
        <v>-</v>
      </c>
      <c r="AK87" s="19">
        <v>44.04</v>
      </c>
      <c r="AL87" s="19" t="str">
        <f t="shared" ref="AL87" si="1216">IF(OR(AK87="-",AK87="NC",$D87=""),"-",$D87*AK87)</f>
        <v>-</v>
      </c>
    </row>
    <row r="88" spans="1:38" ht="21" x14ac:dyDescent="0.25">
      <c r="A88" s="18" t="s">
        <v>51</v>
      </c>
      <c r="B88" s="18" t="s">
        <v>3264</v>
      </c>
      <c r="C88" s="19" t="s">
        <v>925</v>
      </c>
      <c r="D88" s="58"/>
      <c r="E88" s="19">
        <v>15.33</v>
      </c>
      <c r="F88" s="19" t="str">
        <f t="shared" si="961"/>
        <v>-</v>
      </c>
      <c r="G88" s="19">
        <v>11.75</v>
      </c>
      <c r="H88" s="19" t="str">
        <f t="shared" si="961"/>
        <v>-</v>
      </c>
      <c r="I88" s="19">
        <v>0.11</v>
      </c>
      <c r="J88" s="19" t="str">
        <f t="shared" ref="J88" si="1217">IF(OR(I88="-",I88="NC",$D88=""),"-",$D88*I88)</f>
        <v>-</v>
      </c>
      <c r="K88" s="19">
        <v>22.55</v>
      </c>
      <c r="L88" s="19" t="str">
        <f t="shared" ref="L88" si="1218">IF(OR(K88="-",K88="NC",$D88=""),"-",$D88*K88)</f>
        <v>-</v>
      </c>
      <c r="M88" s="19">
        <v>4.49</v>
      </c>
      <c r="N88" s="19" t="str">
        <f t="shared" ref="N88" si="1219">IF(OR(M88="-",M88="NC",$D88=""),"-",$D88*M88)</f>
        <v>-</v>
      </c>
      <c r="O88" s="19">
        <v>63.13</v>
      </c>
      <c r="P88" s="19" t="str">
        <f t="shared" ref="P88" si="1220">IF(OR(O88="-",O88="NC",$D88=""),"-",$D88*O88)</f>
        <v>-</v>
      </c>
      <c r="Q88" s="19">
        <v>20.07</v>
      </c>
      <c r="R88" s="19" t="str">
        <f t="shared" ref="R88" si="1221">IF(OR(Q88="-",Q88="NC",$D88=""),"-",$D88*Q88)</f>
        <v>-</v>
      </c>
      <c r="S88" s="19">
        <v>20.04</v>
      </c>
      <c r="T88" s="19" t="str">
        <f t="shared" ref="T88" si="1222">IF(OR(S88="-",S88="NC",$D88=""),"-",$D88*S88)</f>
        <v>-</v>
      </c>
      <c r="U88" s="19">
        <v>5.35</v>
      </c>
      <c r="V88" s="19" t="str">
        <f t="shared" ref="V88" si="1223">IF(OR(U88="-",U88="NC",$D88=""),"-",$D88*U88)</f>
        <v>-</v>
      </c>
      <c r="W88" s="19">
        <v>18.010000000000002</v>
      </c>
      <c r="X88" s="19" t="str">
        <f t="shared" ref="X88" si="1224">IF(OR(W88="-",W88="NC",$D88=""),"-",$D88*W88)</f>
        <v>-</v>
      </c>
      <c r="Y88" s="19">
        <v>25.2</v>
      </c>
      <c r="Z88" s="19" t="str">
        <f t="shared" ref="Z88" si="1225">IF(OR(Y88="-",Y88="NC",$D88=""),"-",$D88*Y88)</f>
        <v>-</v>
      </c>
      <c r="AA88" s="19">
        <v>2.94</v>
      </c>
      <c r="AB88" s="19" t="str">
        <f t="shared" ref="AB88" si="1226">IF(OR(AA88="-",AA88="NC",$D88=""),"-",$D88*AA88)</f>
        <v>-</v>
      </c>
      <c r="AC88" s="19">
        <v>0.17</v>
      </c>
      <c r="AD88" s="19" t="str">
        <f t="shared" ref="AD88" si="1227">IF(OR(AC88="-",AC88="NC",$D88=""),"-",$D88*AC88)</f>
        <v>-</v>
      </c>
      <c r="AE88" s="19">
        <v>0.94</v>
      </c>
      <c r="AF88" s="19" t="str">
        <f t="shared" ref="AF88" si="1228">IF(OR(AE88="-",AE88="NC",$D88=""),"-",$D88*AE88)</f>
        <v>-</v>
      </c>
      <c r="AG88" s="19">
        <v>20.239999999999998</v>
      </c>
      <c r="AH88" s="19" t="str">
        <f t="shared" ref="AH88" si="1229">IF(OR(AG88="-",AG88="NC",$D88=""),"-",$D88*AG88)</f>
        <v>-</v>
      </c>
      <c r="AI88" s="19">
        <v>0.03</v>
      </c>
      <c r="AJ88" s="19" t="str">
        <f t="shared" ref="AJ88" si="1230">IF(OR(AI88="-",AI88="NC",$D88=""),"-",$D88*AI88)</f>
        <v>-</v>
      </c>
      <c r="AK88" s="19">
        <v>0.4</v>
      </c>
      <c r="AL88" s="19" t="str">
        <f t="shared" ref="AL88" si="1231">IF(OR(AK88="-",AK88="NC",$D88=""),"-",$D88*AK88)</f>
        <v>-</v>
      </c>
    </row>
    <row r="89" spans="1:38" ht="21" x14ac:dyDescent="0.25">
      <c r="A89" s="18" t="s">
        <v>51</v>
      </c>
      <c r="B89" s="18" t="s">
        <v>3265</v>
      </c>
      <c r="C89" s="19" t="s">
        <v>925</v>
      </c>
      <c r="D89" s="58"/>
      <c r="E89" s="19">
        <v>15.15</v>
      </c>
      <c r="F89" s="19" t="str">
        <f t="shared" si="961"/>
        <v>-</v>
      </c>
      <c r="G89" s="19">
        <v>11.38</v>
      </c>
      <c r="H89" s="19" t="str">
        <f t="shared" si="961"/>
        <v>-</v>
      </c>
      <c r="I89" s="19">
        <v>0.05</v>
      </c>
      <c r="J89" s="19" t="str">
        <f t="shared" ref="J89" si="1232">IF(OR(I89="-",I89="NC",$D89=""),"-",$D89*I89)</f>
        <v>-</v>
      </c>
      <c r="K89" s="19">
        <v>22.18</v>
      </c>
      <c r="L89" s="19" t="str">
        <f t="shared" ref="L89" si="1233">IF(OR(K89="-",K89="NC",$D89=""),"-",$D89*K89)</f>
        <v>-</v>
      </c>
      <c r="M89" s="19">
        <v>4.1900000000000004</v>
      </c>
      <c r="N89" s="19" t="str">
        <f t="shared" ref="N89" si="1234">IF(OR(M89="-",M89="NC",$D89=""),"-",$D89*M89)</f>
        <v>-</v>
      </c>
      <c r="O89" s="19">
        <v>63.07</v>
      </c>
      <c r="P89" s="19" t="str">
        <f t="shared" ref="P89" si="1235">IF(OR(O89="-",O89="NC",$D89=""),"-",$D89*O89)</f>
        <v>-</v>
      </c>
      <c r="Q89" s="19">
        <v>19.37</v>
      </c>
      <c r="R89" s="19" t="str">
        <f t="shared" ref="R89" si="1236">IF(OR(Q89="-",Q89="NC",$D89=""),"-",$D89*Q89)</f>
        <v>-</v>
      </c>
      <c r="S89" s="19">
        <v>17.62</v>
      </c>
      <c r="T89" s="19" t="str">
        <f t="shared" ref="T89" si="1237">IF(OR(S89="-",S89="NC",$D89=""),"-",$D89*S89)</f>
        <v>-</v>
      </c>
      <c r="U89" s="19">
        <v>5.33</v>
      </c>
      <c r="V89" s="19" t="str">
        <f t="shared" ref="V89" si="1238">IF(OR(U89="-",U89="NC",$D89=""),"-",$D89*U89)</f>
        <v>-</v>
      </c>
      <c r="W89" s="19">
        <v>15.24</v>
      </c>
      <c r="X89" s="19" t="str">
        <f t="shared" ref="X89" si="1239">IF(OR(W89="-",W89="NC",$D89=""),"-",$D89*W89)</f>
        <v>-</v>
      </c>
      <c r="Y89" s="19">
        <v>22.4</v>
      </c>
      <c r="Z89" s="19" t="str">
        <f t="shared" ref="Z89" si="1240">IF(OR(Y89="-",Y89="NC",$D89=""),"-",$D89*Y89)</f>
        <v>-</v>
      </c>
      <c r="AA89" s="19">
        <v>2.5099999999999998</v>
      </c>
      <c r="AB89" s="19" t="str">
        <f t="shared" ref="AB89" si="1241">IF(OR(AA89="-",AA89="NC",$D89=""),"-",$D89*AA89)</f>
        <v>-</v>
      </c>
      <c r="AC89" s="19">
        <v>0.16</v>
      </c>
      <c r="AD89" s="19" t="str">
        <f t="shared" ref="AD89" si="1242">IF(OR(AC89="-",AC89="NC",$D89=""),"-",$D89*AC89)</f>
        <v>-</v>
      </c>
      <c r="AE89" s="19">
        <v>0.92</v>
      </c>
      <c r="AF89" s="19" t="str">
        <f t="shared" ref="AF89" si="1243">IF(OR(AE89="-",AE89="NC",$D89=""),"-",$D89*AE89)</f>
        <v>-</v>
      </c>
      <c r="AG89" s="19">
        <v>19.73</v>
      </c>
      <c r="AH89" s="19" t="str">
        <f t="shared" ref="AH89" si="1244">IF(OR(AG89="-",AG89="NC",$D89=""),"-",$D89*AG89)</f>
        <v>-</v>
      </c>
      <c r="AI89" s="19">
        <v>0.02</v>
      </c>
      <c r="AJ89" s="19" t="str">
        <f t="shared" ref="AJ89" si="1245">IF(OR(AI89="-",AI89="NC",$D89=""),"-",$D89*AI89)</f>
        <v>-</v>
      </c>
      <c r="AK89" s="19">
        <v>0.4</v>
      </c>
      <c r="AL89" s="19" t="str">
        <f t="shared" ref="AL89" si="1246">IF(OR(AK89="-",AK89="NC",$D89=""),"-",$D89*AK89)</f>
        <v>-</v>
      </c>
    </row>
    <row r="90" spans="1:38" ht="21" x14ac:dyDescent="0.25">
      <c r="A90" s="18" t="s">
        <v>51</v>
      </c>
      <c r="B90" s="18" t="s">
        <v>3266</v>
      </c>
      <c r="C90" s="19" t="s">
        <v>925</v>
      </c>
      <c r="D90" s="58"/>
      <c r="E90" s="19">
        <v>13.19</v>
      </c>
      <c r="F90" s="19" t="str">
        <f t="shared" si="961"/>
        <v>-</v>
      </c>
      <c r="G90" s="19">
        <v>9.61</v>
      </c>
      <c r="H90" s="19" t="str">
        <f t="shared" si="961"/>
        <v>-</v>
      </c>
      <c r="I90" s="19">
        <v>0.09</v>
      </c>
      <c r="J90" s="19" t="str">
        <f t="shared" ref="J90" si="1247">IF(OR(I90="-",I90="NC",$D90=""),"-",$D90*I90)</f>
        <v>-</v>
      </c>
      <c r="K90" s="19">
        <v>17.28</v>
      </c>
      <c r="L90" s="19" t="str">
        <f t="shared" ref="L90" si="1248">IF(OR(K90="-",K90="NC",$D90=""),"-",$D90*K90)</f>
        <v>-</v>
      </c>
      <c r="M90" s="19">
        <v>4</v>
      </c>
      <c r="N90" s="19" t="str">
        <f t="shared" ref="N90" si="1249">IF(OR(M90="-",M90="NC",$D90=""),"-",$D90*M90)</f>
        <v>-</v>
      </c>
      <c r="O90" s="19">
        <v>54.5</v>
      </c>
      <c r="P90" s="19" t="str">
        <f t="shared" ref="P90" si="1250">IF(OR(O90="-",O90="NC",$D90=""),"-",$D90*O90)</f>
        <v>-</v>
      </c>
      <c r="Q90" s="19">
        <v>7.18</v>
      </c>
      <c r="R90" s="19" t="str">
        <f t="shared" ref="R90" si="1251">IF(OR(Q90="-",Q90="NC",$D90=""),"-",$D90*Q90)</f>
        <v>-</v>
      </c>
      <c r="S90" s="19">
        <v>13.73</v>
      </c>
      <c r="T90" s="19" t="str">
        <f t="shared" ref="T90" si="1252">IF(OR(S90="-",S90="NC",$D90=""),"-",$D90*S90)</f>
        <v>-</v>
      </c>
      <c r="U90" s="19">
        <v>5.24</v>
      </c>
      <c r="V90" s="19" t="str">
        <f t="shared" ref="V90" si="1253">IF(OR(U90="-",U90="NC",$D90=""),"-",$D90*U90)</f>
        <v>-</v>
      </c>
      <c r="W90" s="19">
        <v>12.27</v>
      </c>
      <c r="X90" s="19" t="str">
        <f t="shared" ref="X90" si="1254">IF(OR(W90="-",W90="NC",$D90=""),"-",$D90*W90)</f>
        <v>-</v>
      </c>
      <c r="Y90" s="19">
        <v>7.46</v>
      </c>
      <c r="Z90" s="19" t="str">
        <f t="shared" ref="Z90" si="1255">IF(OR(Y90="-",Y90="NC",$D90=""),"-",$D90*Y90)</f>
        <v>-</v>
      </c>
      <c r="AA90" s="19">
        <v>1.21</v>
      </c>
      <c r="AB90" s="19" t="str">
        <f t="shared" ref="AB90" si="1256">IF(OR(AA90="-",AA90="NC",$D90=""),"-",$D90*AA90)</f>
        <v>-</v>
      </c>
      <c r="AC90" s="19">
        <v>0.15</v>
      </c>
      <c r="AD90" s="19" t="str">
        <f t="shared" ref="AD90" si="1257">IF(OR(AC90="-",AC90="NC",$D90=""),"-",$D90*AC90)</f>
        <v>-</v>
      </c>
      <c r="AE90" s="19">
        <v>0.38</v>
      </c>
      <c r="AF90" s="19" t="str">
        <f t="shared" ref="AF90" si="1258">IF(OR(AE90="-",AE90="NC",$D90=""),"-",$D90*AE90)</f>
        <v>-</v>
      </c>
      <c r="AG90" s="19">
        <v>15.84</v>
      </c>
      <c r="AH90" s="19" t="str">
        <f t="shared" ref="AH90" si="1259">IF(OR(AG90="-",AG90="NC",$D90=""),"-",$D90*AG90)</f>
        <v>-</v>
      </c>
      <c r="AI90" s="19">
        <v>0.01</v>
      </c>
      <c r="AJ90" s="19" t="str">
        <f t="shared" ref="AJ90" si="1260">IF(OR(AI90="-",AI90="NC",$D90=""),"-",$D90*AI90)</f>
        <v>-</v>
      </c>
      <c r="AK90" s="19">
        <v>0.28000000000000003</v>
      </c>
      <c r="AL90" s="19" t="str">
        <f t="shared" ref="AL90" si="1261">IF(OR(AK90="-",AK90="NC",$D90=""),"-",$D90*AK90)</f>
        <v>-</v>
      </c>
    </row>
    <row r="91" spans="1:38" ht="21" x14ac:dyDescent="0.25">
      <c r="A91" s="18" t="s">
        <v>51</v>
      </c>
      <c r="B91" s="18" t="s">
        <v>3267</v>
      </c>
      <c r="C91" s="19" t="s">
        <v>925</v>
      </c>
      <c r="D91" s="58"/>
      <c r="E91" s="19">
        <v>13.94</v>
      </c>
      <c r="F91" s="19" t="str">
        <f t="shared" si="961"/>
        <v>-</v>
      </c>
      <c r="G91" s="19">
        <v>26.46</v>
      </c>
      <c r="H91" s="19" t="str">
        <f t="shared" si="961"/>
        <v>-</v>
      </c>
      <c r="I91" s="19">
        <v>2.79</v>
      </c>
      <c r="J91" s="19" t="str">
        <f t="shared" ref="J91" si="1262">IF(OR(I91="-",I91="NC",$D91=""),"-",$D91*I91)</f>
        <v>-</v>
      </c>
      <c r="K91" s="19">
        <v>18.579999999999998</v>
      </c>
      <c r="L91" s="19" t="str">
        <f t="shared" ref="L91" si="1263">IF(OR(K91="-",K91="NC",$D91=""),"-",$D91*K91)</f>
        <v>-</v>
      </c>
      <c r="M91" s="19">
        <v>8.5399999999999991</v>
      </c>
      <c r="N91" s="19" t="str">
        <f t="shared" ref="N91" si="1264">IF(OR(M91="-",M91="NC",$D91=""),"-",$D91*M91)</f>
        <v>-</v>
      </c>
      <c r="O91" s="19">
        <v>59.95</v>
      </c>
      <c r="P91" s="19" t="str">
        <f t="shared" ref="P91" si="1265">IF(OR(O91="-",O91="NC",$D91=""),"-",$D91*O91)</f>
        <v>-</v>
      </c>
      <c r="Q91" s="19">
        <v>128.63999999999999</v>
      </c>
      <c r="R91" s="19" t="str">
        <f t="shared" ref="R91" si="1266">IF(OR(Q91="-",Q91="NC",$D91=""),"-",$D91*Q91)</f>
        <v>-</v>
      </c>
      <c r="S91" s="19">
        <v>97.04</v>
      </c>
      <c r="T91" s="19" t="str">
        <f t="shared" ref="T91" si="1267">IF(OR(S91="-",S91="NC",$D91=""),"-",$D91*S91)</f>
        <v>-</v>
      </c>
      <c r="U91" s="19">
        <v>7.74</v>
      </c>
      <c r="V91" s="19" t="str">
        <f t="shared" ref="V91" si="1268">IF(OR(U91="-",U91="NC",$D91=""),"-",$D91*U91)</f>
        <v>-</v>
      </c>
      <c r="W91" s="19">
        <v>43.94</v>
      </c>
      <c r="X91" s="19" t="str">
        <f t="shared" ref="X91" si="1269">IF(OR(W91="-",W91="NC",$D91=""),"-",$D91*W91)</f>
        <v>-</v>
      </c>
      <c r="Y91" s="19">
        <v>88.68</v>
      </c>
      <c r="Z91" s="19" t="str">
        <f t="shared" ref="Z91" si="1270">IF(OR(Y91="-",Y91="NC",$D91=""),"-",$D91*Y91)</f>
        <v>-</v>
      </c>
      <c r="AA91" s="19">
        <v>8.8000000000000007</v>
      </c>
      <c r="AB91" s="19" t="str">
        <f t="shared" ref="AB91" si="1271">IF(OR(AA91="-",AA91="NC",$D91=""),"-",$D91*AA91)</f>
        <v>-</v>
      </c>
      <c r="AC91" s="19">
        <v>0.56999999999999995</v>
      </c>
      <c r="AD91" s="19" t="str">
        <f t="shared" ref="AD91" si="1272">IF(OR(AC91="-",AC91="NC",$D91=""),"-",$D91*AC91)</f>
        <v>-</v>
      </c>
      <c r="AE91" s="19">
        <v>0.69</v>
      </c>
      <c r="AF91" s="19" t="str">
        <f t="shared" ref="AF91" si="1273">IF(OR(AE91="-",AE91="NC",$D91=""),"-",$D91*AE91)</f>
        <v>-</v>
      </c>
      <c r="AG91" s="19">
        <v>98.34</v>
      </c>
      <c r="AH91" s="19" t="str">
        <f t="shared" ref="AH91" si="1274">IF(OR(AG91="-",AG91="NC",$D91=""),"-",$D91*AG91)</f>
        <v>-</v>
      </c>
      <c r="AI91" s="19">
        <v>0.73</v>
      </c>
      <c r="AJ91" s="19" t="str">
        <f t="shared" ref="AJ91" si="1275">IF(OR(AI91="-",AI91="NC",$D91=""),"-",$D91*AI91)</f>
        <v>-</v>
      </c>
      <c r="AK91" s="19">
        <v>44.12</v>
      </c>
      <c r="AL91" s="19" t="str">
        <f t="shared" ref="AL91" si="1276">IF(OR(AK91="-",AK91="NC",$D91=""),"-",$D91*AK91)</f>
        <v>-</v>
      </c>
    </row>
    <row r="92" spans="1:38" ht="21" x14ac:dyDescent="0.25">
      <c r="A92" s="18" t="s">
        <v>51</v>
      </c>
      <c r="B92" s="18" t="s">
        <v>3268</v>
      </c>
      <c r="C92" s="19" t="s">
        <v>925</v>
      </c>
      <c r="D92" s="58"/>
      <c r="E92" s="19">
        <v>14.99</v>
      </c>
      <c r="F92" s="19" t="str">
        <f t="shared" si="961"/>
        <v>-</v>
      </c>
      <c r="G92" s="19">
        <v>11.62</v>
      </c>
      <c r="H92" s="19" t="str">
        <f t="shared" si="961"/>
        <v>-</v>
      </c>
      <c r="I92" s="19">
        <v>0.11</v>
      </c>
      <c r="J92" s="19" t="str">
        <f t="shared" ref="J92" si="1277">IF(OR(I92="-",I92="NC",$D92=""),"-",$D92*I92)</f>
        <v>-</v>
      </c>
      <c r="K92" s="19">
        <v>22.53</v>
      </c>
      <c r="L92" s="19" t="str">
        <f t="shared" ref="L92" si="1278">IF(OR(K92="-",K92="NC",$D92=""),"-",$D92*K92)</f>
        <v>-</v>
      </c>
      <c r="M92" s="19">
        <v>4.4800000000000004</v>
      </c>
      <c r="N92" s="19" t="str">
        <f t="shared" ref="N92" si="1279">IF(OR(M92="-",M92="NC",$D92=""),"-",$D92*M92)</f>
        <v>-</v>
      </c>
      <c r="O92" s="19">
        <v>63.11</v>
      </c>
      <c r="P92" s="19" t="str">
        <f t="shared" ref="P92" si="1280">IF(OR(O92="-",O92="NC",$D92=""),"-",$D92*O92)</f>
        <v>-</v>
      </c>
      <c r="Q92" s="19">
        <v>19.920000000000002</v>
      </c>
      <c r="R92" s="19" t="str">
        <f t="shared" ref="R92" si="1281">IF(OR(Q92="-",Q92="NC",$D92=""),"-",$D92*Q92)</f>
        <v>-</v>
      </c>
      <c r="S92" s="19">
        <v>19.96</v>
      </c>
      <c r="T92" s="19" t="str">
        <f t="shared" ref="T92" si="1282">IF(OR(S92="-",S92="NC",$D92=""),"-",$D92*S92)</f>
        <v>-</v>
      </c>
      <c r="U92" s="19">
        <v>5.35</v>
      </c>
      <c r="V92" s="19" t="str">
        <f t="shared" ref="V92" si="1283">IF(OR(U92="-",U92="NC",$D92=""),"-",$D92*U92)</f>
        <v>-</v>
      </c>
      <c r="W92" s="19">
        <v>17.88</v>
      </c>
      <c r="X92" s="19" t="str">
        <f t="shared" ref="X92" si="1284">IF(OR(W92="-",W92="NC",$D92=""),"-",$D92*W92)</f>
        <v>-</v>
      </c>
      <c r="Y92" s="19">
        <v>25.09</v>
      </c>
      <c r="Z92" s="19" t="str">
        <f t="shared" ref="Z92" si="1285">IF(OR(Y92="-",Y92="NC",$D92=""),"-",$D92*Y92)</f>
        <v>-</v>
      </c>
      <c r="AA92" s="19">
        <v>2.94</v>
      </c>
      <c r="AB92" s="19" t="str">
        <f t="shared" ref="AB92" si="1286">IF(OR(AA92="-",AA92="NC",$D92=""),"-",$D92*AA92)</f>
        <v>-</v>
      </c>
      <c r="AC92" s="19">
        <v>0.17</v>
      </c>
      <c r="AD92" s="19" t="str">
        <f t="shared" ref="AD92" si="1287">IF(OR(AC92="-",AC92="NC",$D92=""),"-",$D92*AC92)</f>
        <v>-</v>
      </c>
      <c r="AE92" s="19">
        <v>0.93</v>
      </c>
      <c r="AF92" s="19" t="str">
        <f t="shared" ref="AF92" si="1288">IF(OR(AE92="-",AE92="NC",$D92=""),"-",$D92*AE92)</f>
        <v>-</v>
      </c>
      <c r="AG92" s="19">
        <v>20.13</v>
      </c>
      <c r="AH92" s="19" t="str">
        <f t="shared" ref="AH92" si="1289">IF(OR(AG92="-",AG92="NC",$D92=""),"-",$D92*AG92)</f>
        <v>-</v>
      </c>
      <c r="AI92" s="19">
        <v>0.03</v>
      </c>
      <c r="AJ92" s="19" t="str">
        <f t="shared" ref="AJ92" si="1290">IF(OR(AI92="-",AI92="NC",$D92=""),"-",$D92*AI92)</f>
        <v>-</v>
      </c>
      <c r="AK92" s="19">
        <v>0.21</v>
      </c>
      <c r="AL92" s="19" t="str">
        <f t="shared" ref="AL92" si="1291">IF(OR(AK92="-",AK92="NC",$D92=""),"-",$D92*AK92)</f>
        <v>-</v>
      </c>
    </row>
    <row r="93" spans="1:38" ht="21" x14ac:dyDescent="0.25">
      <c r="A93" s="18" t="s">
        <v>51</v>
      </c>
      <c r="B93" s="18" t="s">
        <v>3269</v>
      </c>
      <c r="C93" s="19" t="s">
        <v>925</v>
      </c>
      <c r="D93" s="58"/>
      <c r="E93" s="19">
        <v>15.74</v>
      </c>
      <c r="F93" s="19" t="str">
        <f t="shared" si="961"/>
        <v>-</v>
      </c>
      <c r="G93" s="19">
        <v>28.47</v>
      </c>
      <c r="H93" s="19" t="str">
        <f t="shared" si="961"/>
        <v>-</v>
      </c>
      <c r="I93" s="19">
        <v>2.81</v>
      </c>
      <c r="J93" s="19" t="str">
        <f t="shared" ref="J93" si="1292">IF(OR(I93="-",I93="NC",$D93=""),"-",$D93*I93)</f>
        <v>-</v>
      </c>
      <c r="K93" s="19">
        <v>23.83</v>
      </c>
      <c r="L93" s="19" t="str">
        <f t="shared" ref="L93" si="1293">IF(OR(K93="-",K93="NC",$D93=""),"-",$D93*K93)</f>
        <v>-</v>
      </c>
      <c r="M93" s="19">
        <v>9.0299999999999994</v>
      </c>
      <c r="N93" s="19" t="str">
        <f t="shared" ref="N93" si="1294">IF(OR(M93="-",M93="NC",$D93=""),"-",$D93*M93)</f>
        <v>-</v>
      </c>
      <c r="O93" s="19">
        <v>68.56</v>
      </c>
      <c r="P93" s="19" t="str">
        <f t="shared" ref="P93" si="1295">IF(OR(O93="-",O93="NC",$D93=""),"-",$D93*O93)</f>
        <v>-</v>
      </c>
      <c r="Q93" s="19">
        <v>141.38</v>
      </c>
      <c r="R93" s="19" t="str">
        <f t="shared" ref="R93" si="1296">IF(OR(Q93="-",Q93="NC",$D93=""),"-",$D93*Q93)</f>
        <v>-</v>
      </c>
      <c r="S93" s="19">
        <v>103.26</v>
      </c>
      <c r="T93" s="19" t="str">
        <f t="shared" ref="T93" si="1297">IF(OR(S93="-",S93="NC",$D93=""),"-",$D93*S93)</f>
        <v>-</v>
      </c>
      <c r="U93" s="19">
        <v>7.84</v>
      </c>
      <c r="V93" s="19" t="str">
        <f t="shared" ref="V93" si="1298">IF(OR(U93="-",U93="NC",$D93=""),"-",$D93*U93)</f>
        <v>-</v>
      </c>
      <c r="W93" s="19">
        <v>49.55</v>
      </c>
      <c r="X93" s="19" t="str">
        <f t="shared" ref="X93" si="1299">IF(OR(W93="-",W93="NC",$D93=""),"-",$D93*W93)</f>
        <v>-</v>
      </c>
      <c r="Y93" s="19">
        <v>106.31</v>
      </c>
      <c r="Z93" s="19" t="str">
        <f t="shared" ref="Z93" si="1300">IF(OR(Y93="-",Y93="NC",$D93=""),"-",$D93*Y93)</f>
        <v>-</v>
      </c>
      <c r="AA93" s="19">
        <v>10.53</v>
      </c>
      <c r="AB93" s="19" t="str">
        <f t="shared" ref="AB93" si="1301">IF(OR(AA93="-",AA93="NC",$D93=""),"-",$D93*AA93)</f>
        <v>-</v>
      </c>
      <c r="AC93" s="19">
        <v>0.59</v>
      </c>
      <c r="AD93" s="19" t="str">
        <f t="shared" ref="AD93" si="1302">IF(OR(AC93="-",AC93="NC",$D93=""),"-",$D93*AC93)</f>
        <v>-</v>
      </c>
      <c r="AE93" s="19">
        <v>1.24</v>
      </c>
      <c r="AF93" s="19" t="str">
        <f t="shared" ref="AF93" si="1303">IF(OR(AE93="-",AE93="NC",$D93=""),"-",$D93*AE93)</f>
        <v>-</v>
      </c>
      <c r="AG93" s="19">
        <v>102.62</v>
      </c>
      <c r="AH93" s="19" t="str">
        <f t="shared" ref="AH93" si="1304">IF(OR(AG93="-",AG93="NC",$D93=""),"-",$D93*AG93)</f>
        <v>-</v>
      </c>
      <c r="AI93" s="19">
        <v>0.74</v>
      </c>
      <c r="AJ93" s="19" t="str">
        <f t="shared" ref="AJ93" si="1305">IF(OR(AI93="-",AI93="NC",$D93=""),"-",$D93*AI93)</f>
        <v>-</v>
      </c>
      <c r="AK93" s="19">
        <v>44.04</v>
      </c>
      <c r="AL93" s="19" t="str">
        <f t="shared" ref="AL93" si="1306">IF(OR(AK93="-",AK93="NC",$D93=""),"-",$D93*AK93)</f>
        <v>-</v>
      </c>
    </row>
    <row r="94" spans="1:38" ht="21" x14ac:dyDescent="0.25">
      <c r="A94" s="18" t="s">
        <v>51</v>
      </c>
      <c r="B94" s="18" t="s">
        <v>3270</v>
      </c>
      <c r="C94" s="19" t="s">
        <v>925</v>
      </c>
      <c r="D94" s="58"/>
      <c r="E94" s="19">
        <v>13.78</v>
      </c>
      <c r="F94" s="19" t="str">
        <f t="shared" si="961"/>
        <v>-</v>
      </c>
      <c r="G94" s="19">
        <v>26.7</v>
      </c>
      <c r="H94" s="19" t="str">
        <f t="shared" si="961"/>
        <v>-</v>
      </c>
      <c r="I94" s="19">
        <v>2.85</v>
      </c>
      <c r="J94" s="19" t="str">
        <f t="shared" ref="J94" si="1307">IF(OR(I94="-",I94="NC",$D94=""),"-",$D94*I94)</f>
        <v>-</v>
      </c>
      <c r="K94" s="19">
        <v>18.920000000000002</v>
      </c>
      <c r="L94" s="19" t="str">
        <f t="shared" ref="L94" si="1308">IF(OR(K94="-",K94="NC",$D94=""),"-",$D94*K94)</f>
        <v>-</v>
      </c>
      <c r="M94" s="19">
        <v>8.84</v>
      </c>
      <c r="N94" s="19" t="str">
        <f t="shared" ref="N94" si="1309">IF(OR(M94="-",M94="NC",$D94=""),"-",$D94*M94)</f>
        <v>-</v>
      </c>
      <c r="O94" s="19">
        <v>59.99</v>
      </c>
      <c r="P94" s="19" t="str">
        <f t="shared" ref="P94" si="1310">IF(OR(O94="-",O94="NC",$D94=""),"-",$D94*O94)</f>
        <v>-</v>
      </c>
      <c r="Q94" s="19">
        <v>129.18</v>
      </c>
      <c r="R94" s="19" t="str">
        <f t="shared" ref="R94" si="1311">IF(OR(Q94="-",Q94="NC",$D94=""),"-",$D94*Q94)</f>
        <v>-</v>
      </c>
      <c r="S94" s="19">
        <v>99.38</v>
      </c>
      <c r="T94" s="19" t="str">
        <f t="shared" ref="T94" si="1312">IF(OR(S94="-",S94="NC",$D94=""),"-",$D94*S94)</f>
        <v>-</v>
      </c>
      <c r="U94" s="19">
        <v>7.75</v>
      </c>
      <c r="V94" s="19" t="str">
        <f t="shared" ref="V94" si="1313">IF(OR(U94="-",U94="NC",$D94=""),"-",$D94*U94)</f>
        <v>-</v>
      </c>
      <c r="W94" s="19">
        <v>46.58</v>
      </c>
      <c r="X94" s="19" t="str">
        <f t="shared" ref="X94" si="1314">IF(OR(W94="-",W94="NC",$D94=""),"-",$D94*W94)</f>
        <v>-</v>
      </c>
      <c r="Y94" s="19">
        <v>91.37</v>
      </c>
      <c r="Z94" s="19" t="str">
        <f t="shared" ref="Z94" si="1315">IF(OR(Y94="-",Y94="NC",$D94=""),"-",$D94*Y94)</f>
        <v>-</v>
      </c>
      <c r="AA94" s="19">
        <v>9.23</v>
      </c>
      <c r="AB94" s="19" t="str">
        <f t="shared" ref="AB94" si="1316">IF(OR(AA94="-",AA94="NC",$D94=""),"-",$D94*AA94)</f>
        <v>-</v>
      </c>
      <c r="AC94" s="19">
        <v>0.57999999999999996</v>
      </c>
      <c r="AD94" s="19" t="str">
        <f t="shared" ref="AD94" si="1317">IF(OR(AC94="-",AC94="NC",$D94=""),"-",$D94*AC94)</f>
        <v>-</v>
      </c>
      <c r="AE94" s="19">
        <v>0.7</v>
      </c>
      <c r="AF94" s="19" t="str">
        <f t="shared" ref="AF94" si="1318">IF(OR(AE94="-",AE94="NC",$D94=""),"-",$D94*AE94)</f>
        <v>-</v>
      </c>
      <c r="AG94" s="19">
        <v>98.74</v>
      </c>
      <c r="AH94" s="19" t="str">
        <f t="shared" ref="AH94" si="1319">IF(OR(AG94="-",AG94="NC",$D94=""),"-",$D94*AG94)</f>
        <v>-</v>
      </c>
      <c r="AI94" s="19">
        <v>0.73</v>
      </c>
      <c r="AJ94" s="19" t="str">
        <f t="shared" ref="AJ94" si="1320">IF(OR(AI94="-",AI94="NC",$D94=""),"-",$D94*AI94)</f>
        <v>-</v>
      </c>
      <c r="AK94" s="19">
        <v>43.92</v>
      </c>
      <c r="AL94" s="19" t="str">
        <f t="shared" ref="AL94" si="1321">IF(OR(AK94="-",AK94="NC",$D94=""),"-",$D94*AK94)</f>
        <v>-</v>
      </c>
    </row>
    <row r="95" spans="1:38" ht="21" x14ac:dyDescent="0.25">
      <c r="A95" s="18" t="s">
        <v>51</v>
      </c>
      <c r="B95" s="18" t="s">
        <v>3271</v>
      </c>
      <c r="C95" s="19" t="s">
        <v>925</v>
      </c>
      <c r="D95" s="58"/>
      <c r="E95" s="19">
        <v>13.02</v>
      </c>
      <c r="F95" s="19" t="str">
        <f t="shared" si="961"/>
        <v>-</v>
      </c>
      <c r="G95" s="19">
        <v>9.25</v>
      </c>
      <c r="H95" s="19" t="str">
        <f t="shared" si="961"/>
        <v>-</v>
      </c>
      <c r="I95" s="19">
        <v>0.03</v>
      </c>
      <c r="J95" s="19" t="str">
        <f t="shared" ref="J95" si="1322">IF(OR(I95="-",I95="NC",$D95=""),"-",$D95*I95)</f>
        <v>-</v>
      </c>
      <c r="K95" s="19">
        <v>16.91</v>
      </c>
      <c r="L95" s="19" t="str">
        <f t="shared" ref="L95" si="1323">IF(OR(K95="-",K95="NC",$D95=""),"-",$D95*K95)</f>
        <v>-</v>
      </c>
      <c r="M95" s="19">
        <v>3.7</v>
      </c>
      <c r="N95" s="19" t="str">
        <f t="shared" ref="N95" si="1324">IF(OR(M95="-",M95="NC",$D95=""),"-",$D95*M95)</f>
        <v>-</v>
      </c>
      <c r="O95" s="19">
        <v>54.44</v>
      </c>
      <c r="P95" s="19" t="str">
        <f t="shared" ref="P95" si="1325">IF(OR(O95="-",O95="NC",$D95=""),"-",$D95*O95)</f>
        <v>-</v>
      </c>
      <c r="Q95" s="19">
        <v>6.48</v>
      </c>
      <c r="R95" s="19" t="str">
        <f t="shared" ref="R95" si="1326">IF(OR(Q95="-",Q95="NC",$D95=""),"-",$D95*Q95)</f>
        <v>-</v>
      </c>
      <c r="S95" s="19">
        <v>11.31</v>
      </c>
      <c r="T95" s="19" t="str">
        <f t="shared" ref="T95" si="1327">IF(OR(S95="-",S95="NC",$D95=""),"-",$D95*S95)</f>
        <v>-</v>
      </c>
      <c r="U95" s="19">
        <v>5.21</v>
      </c>
      <c r="V95" s="19" t="str">
        <f t="shared" ref="V95" si="1328">IF(OR(U95="-",U95="NC",$D95=""),"-",$D95*U95)</f>
        <v>-</v>
      </c>
      <c r="W95" s="19">
        <v>9.5</v>
      </c>
      <c r="X95" s="19" t="str">
        <f t="shared" ref="X95" si="1329">IF(OR(W95="-",W95="NC",$D95=""),"-",$D95*W95)</f>
        <v>-</v>
      </c>
      <c r="Y95" s="19">
        <v>4.66</v>
      </c>
      <c r="Z95" s="19" t="str">
        <f t="shared" ref="Z95" si="1330">IF(OR(Y95="-",Y95="NC",$D95=""),"-",$D95*Y95)</f>
        <v>-</v>
      </c>
      <c r="AA95" s="19">
        <v>0.78</v>
      </c>
      <c r="AB95" s="19" t="str">
        <f t="shared" ref="AB95" si="1331">IF(OR(AA95="-",AA95="NC",$D95=""),"-",$D95*AA95)</f>
        <v>-</v>
      </c>
      <c r="AC95" s="19">
        <v>0.14000000000000001</v>
      </c>
      <c r="AD95" s="19" t="str">
        <f t="shared" ref="AD95" si="1332">IF(OR(AC95="-",AC95="NC",$D95=""),"-",$D95*AC95)</f>
        <v>-</v>
      </c>
      <c r="AE95" s="19">
        <v>0.36</v>
      </c>
      <c r="AF95" s="19" t="str">
        <f t="shared" ref="AF95" si="1333">IF(OR(AE95="-",AE95="NC",$D95=""),"-",$D95*AE95)</f>
        <v>-</v>
      </c>
      <c r="AG95" s="19">
        <v>15.33</v>
      </c>
      <c r="AH95" s="19" t="str">
        <f t="shared" ref="AH95" si="1334">IF(OR(AG95="-",AG95="NC",$D95=""),"-",$D95*AG95)</f>
        <v>-</v>
      </c>
      <c r="AI95" s="19">
        <v>0.01</v>
      </c>
      <c r="AJ95" s="19" t="str">
        <f t="shared" ref="AJ95" si="1335">IF(OR(AI95="-",AI95="NC",$D95=""),"-",$D95*AI95)</f>
        <v>-</v>
      </c>
      <c r="AK95" s="19">
        <v>0.28000000000000003</v>
      </c>
      <c r="AL95" s="19" t="str">
        <f t="shared" ref="AL95" si="1336">IF(OR(AK95="-",AK95="NC",$D95=""),"-",$D95*AK95)</f>
        <v>-</v>
      </c>
    </row>
    <row r="96" spans="1:38" ht="21" x14ac:dyDescent="0.25">
      <c r="A96" s="18" t="s">
        <v>51</v>
      </c>
      <c r="B96" s="18" t="s">
        <v>3272</v>
      </c>
      <c r="C96" s="19" t="s">
        <v>925</v>
      </c>
      <c r="D96" s="58"/>
      <c r="E96" s="19">
        <v>14.82</v>
      </c>
      <c r="F96" s="19" t="str">
        <f t="shared" si="961"/>
        <v>-</v>
      </c>
      <c r="G96" s="19">
        <v>11.26</v>
      </c>
      <c r="H96" s="19" t="str">
        <f t="shared" si="961"/>
        <v>-</v>
      </c>
      <c r="I96" s="19">
        <v>0.05</v>
      </c>
      <c r="J96" s="19" t="str">
        <f t="shared" ref="J96" si="1337">IF(OR(I96="-",I96="NC",$D96=""),"-",$D96*I96)</f>
        <v>-</v>
      </c>
      <c r="K96" s="19">
        <v>22.16</v>
      </c>
      <c r="L96" s="19" t="str">
        <f t="shared" ref="L96" si="1338">IF(OR(K96="-",K96="NC",$D96=""),"-",$D96*K96)</f>
        <v>-</v>
      </c>
      <c r="M96" s="19">
        <v>4.1900000000000004</v>
      </c>
      <c r="N96" s="19" t="str">
        <f t="shared" ref="N96" si="1339">IF(OR(M96="-",M96="NC",$D96=""),"-",$D96*M96)</f>
        <v>-</v>
      </c>
      <c r="O96" s="19">
        <v>63.05</v>
      </c>
      <c r="P96" s="19" t="str">
        <f t="shared" ref="P96" si="1340">IF(OR(O96="-",O96="NC",$D96=""),"-",$D96*O96)</f>
        <v>-</v>
      </c>
      <c r="Q96" s="19">
        <v>19.22</v>
      </c>
      <c r="R96" s="19" t="str">
        <f t="shared" ref="R96" si="1341">IF(OR(Q96="-",Q96="NC",$D96=""),"-",$D96*Q96)</f>
        <v>-</v>
      </c>
      <c r="S96" s="19">
        <v>17.53</v>
      </c>
      <c r="T96" s="19" t="str">
        <f t="shared" ref="T96" si="1342">IF(OR(S96="-",S96="NC",$D96=""),"-",$D96*S96)</f>
        <v>-</v>
      </c>
      <c r="U96" s="19">
        <v>5.32</v>
      </c>
      <c r="V96" s="19" t="str">
        <f t="shared" ref="V96" si="1343">IF(OR(U96="-",U96="NC",$D96=""),"-",$D96*U96)</f>
        <v>-</v>
      </c>
      <c r="W96" s="19">
        <v>15.12</v>
      </c>
      <c r="X96" s="19" t="str">
        <f t="shared" ref="X96" si="1344">IF(OR(W96="-",W96="NC",$D96=""),"-",$D96*W96)</f>
        <v>-</v>
      </c>
      <c r="Y96" s="19">
        <v>22.29</v>
      </c>
      <c r="Z96" s="19" t="str">
        <f t="shared" ref="Z96" si="1345">IF(OR(Y96="-",Y96="NC",$D96=""),"-",$D96*Y96)</f>
        <v>-</v>
      </c>
      <c r="AA96" s="19">
        <v>2.5099999999999998</v>
      </c>
      <c r="AB96" s="19" t="str">
        <f t="shared" ref="AB96" si="1346">IF(OR(AA96="-",AA96="NC",$D96=""),"-",$D96*AA96)</f>
        <v>-</v>
      </c>
      <c r="AC96" s="19">
        <v>0.16</v>
      </c>
      <c r="AD96" s="19" t="str">
        <f t="shared" ref="AD96" si="1347">IF(OR(AC96="-",AC96="NC",$D96=""),"-",$D96*AC96)</f>
        <v>-</v>
      </c>
      <c r="AE96" s="19">
        <v>0.92</v>
      </c>
      <c r="AF96" s="19" t="str">
        <f t="shared" ref="AF96" si="1348">IF(OR(AE96="-",AE96="NC",$D96=""),"-",$D96*AE96)</f>
        <v>-</v>
      </c>
      <c r="AG96" s="19">
        <v>19.62</v>
      </c>
      <c r="AH96" s="19" t="str">
        <f t="shared" ref="AH96" si="1349">IF(OR(AG96="-",AG96="NC",$D96=""),"-",$D96*AG96)</f>
        <v>-</v>
      </c>
      <c r="AI96" s="19">
        <v>0.02</v>
      </c>
      <c r="AJ96" s="19" t="str">
        <f t="shared" ref="AJ96" si="1350">IF(OR(AI96="-",AI96="NC",$D96=""),"-",$D96*AI96)</f>
        <v>-</v>
      </c>
      <c r="AK96" s="19">
        <v>0.21</v>
      </c>
      <c r="AL96" s="19" t="str">
        <f t="shared" ref="AL96" si="1351">IF(OR(AK96="-",AK96="NC",$D96=""),"-",$D96*AK96)</f>
        <v>-</v>
      </c>
    </row>
    <row r="97" spans="1:38" ht="21" x14ac:dyDescent="0.25">
      <c r="A97" s="18" t="s">
        <v>51</v>
      </c>
      <c r="B97" s="18" t="s">
        <v>3273</v>
      </c>
      <c r="C97" s="19" t="s">
        <v>925</v>
      </c>
      <c r="D97" s="58"/>
      <c r="E97" s="19">
        <v>12.86</v>
      </c>
      <c r="F97" s="19" t="str">
        <f t="shared" si="961"/>
        <v>-</v>
      </c>
      <c r="G97" s="19">
        <v>9.49</v>
      </c>
      <c r="H97" s="19" t="str">
        <f t="shared" si="961"/>
        <v>-</v>
      </c>
      <c r="I97" s="19">
        <v>0.09</v>
      </c>
      <c r="J97" s="19" t="str">
        <f t="shared" ref="J97" si="1352">IF(OR(I97="-",I97="NC",$D97=""),"-",$D97*I97)</f>
        <v>-</v>
      </c>
      <c r="K97" s="19">
        <v>17.25</v>
      </c>
      <c r="L97" s="19" t="str">
        <f t="shared" ref="L97" si="1353">IF(OR(K97="-",K97="NC",$D97=""),"-",$D97*K97)</f>
        <v>-</v>
      </c>
      <c r="M97" s="19">
        <v>3.99</v>
      </c>
      <c r="N97" s="19" t="str">
        <f t="shared" ref="N97" si="1354">IF(OR(M97="-",M97="NC",$D97=""),"-",$D97*M97)</f>
        <v>-</v>
      </c>
      <c r="O97" s="19">
        <v>54.48</v>
      </c>
      <c r="P97" s="19" t="str">
        <f t="shared" ref="P97" si="1355">IF(OR(O97="-",O97="NC",$D97=""),"-",$D97*O97)</f>
        <v>-</v>
      </c>
      <c r="Q97" s="19">
        <v>7.03</v>
      </c>
      <c r="R97" s="19" t="str">
        <f t="shared" ref="R97" si="1356">IF(OR(Q97="-",Q97="NC",$D97=""),"-",$D97*Q97)</f>
        <v>-</v>
      </c>
      <c r="S97" s="19">
        <v>13.65</v>
      </c>
      <c r="T97" s="19" t="str">
        <f t="shared" ref="T97" si="1357">IF(OR(S97="-",S97="NC",$D97=""),"-",$D97*S97)</f>
        <v>-</v>
      </c>
      <c r="U97" s="19">
        <v>5.23</v>
      </c>
      <c r="V97" s="19" t="str">
        <f t="shared" ref="V97" si="1358">IF(OR(U97="-",U97="NC",$D97=""),"-",$D97*U97)</f>
        <v>-</v>
      </c>
      <c r="W97" s="19">
        <v>12.15</v>
      </c>
      <c r="X97" s="19" t="str">
        <f t="shared" ref="X97" si="1359">IF(OR(W97="-",W97="NC",$D97=""),"-",$D97*W97)</f>
        <v>-</v>
      </c>
      <c r="Y97" s="19">
        <v>7.35</v>
      </c>
      <c r="Z97" s="19" t="str">
        <f t="shared" ref="Z97" si="1360">IF(OR(Y97="-",Y97="NC",$D97=""),"-",$D97*Y97)</f>
        <v>-</v>
      </c>
      <c r="AA97" s="19">
        <v>1.21</v>
      </c>
      <c r="AB97" s="19" t="str">
        <f t="shared" ref="AB97" si="1361">IF(OR(AA97="-",AA97="NC",$D97=""),"-",$D97*AA97)</f>
        <v>-</v>
      </c>
      <c r="AC97" s="19">
        <v>0.15</v>
      </c>
      <c r="AD97" s="19" t="str">
        <f t="shared" ref="AD97" si="1362">IF(OR(AC97="-",AC97="NC",$D97=""),"-",$D97*AC97)</f>
        <v>-</v>
      </c>
      <c r="AE97" s="19">
        <v>0.38</v>
      </c>
      <c r="AF97" s="19" t="str">
        <f t="shared" ref="AF97" si="1363">IF(OR(AE97="-",AE97="NC",$D97=""),"-",$D97*AE97)</f>
        <v>-</v>
      </c>
      <c r="AG97" s="19">
        <v>15.73</v>
      </c>
      <c r="AH97" s="19" t="str">
        <f t="shared" ref="AH97" si="1364">IF(OR(AG97="-",AG97="NC",$D97=""),"-",$D97*AG97)</f>
        <v>-</v>
      </c>
      <c r="AI97" s="19">
        <v>0.01</v>
      </c>
      <c r="AJ97" s="19" t="str">
        <f t="shared" ref="AJ97" si="1365">IF(OR(AI97="-",AI97="NC",$D97=""),"-",$D97*AI97)</f>
        <v>-</v>
      </c>
      <c r="AK97" s="19">
        <v>0.09</v>
      </c>
      <c r="AL97" s="19" t="str">
        <f t="shared" ref="AL97" si="1366">IF(OR(AK97="-",AK97="NC",$D97=""),"-",$D97*AK97)</f>
        <v>-</v>
      </c>
    </row>
    <row r="98" spans="1:38" ht="21" x14ac:dyDescent="0.25">
      <c r="A98" s="18" t="s">
        <v>51</v>
      </c>
      <c r="B98" s="18" t="s">
        <v>3274</v>
      </c>
      <c r="C98" s="19" t="s">
        <v>925</v>
      </c>
      <c r="D98" s="58"/>
      <c r="E98" s="19">
        <v>13.6</v>
      </c>
      <c r="F98" s="19" t="str">
        <f t="shared" si="961"/>
        <v>-</v>
      </c>
      <c r="G98" s="19">
        <v>26.34</v>
      </c>
      <c r="H98" s="19" t="str">
        <f t="shared" si="961"/>
        <v>-</v>
      </c>
      <c r="I98" s="19">
        <v>2.79</v>
      </c>
      <c r="J98" s="19" t="str">
        <f t="shared" ref="J98" si="1367">IF(OR(I98="-",I98="NC",$D98=""),"-",$D98*I98)</f>
        <v>-</v>
      </c>
      <c r="K98" s="19">
        <v>18.55</v>
      </c>
      <c r="L98" s="19" t="str">
        <f t="shared" ref="L98" si="1368">IF(OR(K98="-",K98="NC",$D98=""),"-",$D98*K98)</f>
        <v>-</v>
      </c>
      <c r="M98" s="19">
        <v>8.5399999999999991</v>
      </c>
      <c r="N98" s="19" t="str">
        <f t="shared" ref="N98" si="1369">IF(OR(M98="-",M98="NC",$D98=""),"-",$D98*M98)</f>
        <v>-</v>
      </c>
      <c r="O98" s="19">
        <v>59.93</v>
      </c>
      <c r="P98" s="19" t="str">
        <f t="shared" ref="P98" si="1370">IF(OR(O98="-",O98="NC",$D98=""),"-",$D98*O98)</f>
        <v>-</v>
      </c>
      <c r="Q98" s="19">
        <v>128.49</v>
      </c>
      <c r="R98" s="19" t="str">
        <f t="shared" ref="R98" si="1371">IF(OR(Q98="-",Q98="NC",$D98=""),"-",$D98*Q98)</f>
        <v>-</v>
      </c>
      <c r="S98" s="19">
        <v>96.95</v>
      </c>
      <c r="T98" s="19" t="str">
        <f t="shared" ref="T98" si="1372">IF(OR(S98="-",S98="NC",$D98=""),"-",$D98*S98)</f>
        <v>-</v>
      </c>
      <c r="U98" s="19">
        <v>7.73</v>
      </c>
      <c r="V98" s="19" t="str">
        <f t="shared" ref="V98" si="1373">IF(OR(U98="-",U98="NC",$D98=""),"-",$D98*U98)</f>
        <v>-</v>
      </c>
      <c r="W98" s="19">
        <v>43.82</v>
      </c>
      <c r="X98" s="19" t="str">
        <f t="shared" ref="X98" si="1374">IF(OR(W98="-",W98="NC",$D98=""),"-",$D98*W98)</f>
        <v>-</v>
      </c>
      <c r="Y98" s="19">
        <v>88.57</v>
      </c>
      <c r="Z98" s="19" t="str">
        <f t="shared" ref="Z98" si="1375">IF(OR(Y98="-",Y98="NC",$D98=""),"-",$D98*Y98)</f>
        <v>-</v>
      </c>
      <c r="AA98" s="19">
        <v>8.8000000000000007</v>
      </c>
      <c r="AB98" s="19" t="str">
        <f t="shared" ref="AB98" si="1376">IF(OR(AA98="-",AA98="NC",$D98=""),"-",$D98*AA98)</f>
        <v>-</v>
      </c>
      <c r="AC98" s="19">
        <v>0.56999999999999995</v>
      </c>
      <c r="AD98" s="19" t="str">
        <f t="shared" ref="AD98" si="1377">IF(OR(AC98="-",AC98="NC",$D98=""),"-",$D98*AC98)</f>
        <v>-</v>
      </c>
      <c r="AE98" s="19">
        <v>0.68</v>
      </c>
      <c r="AF98" s="19" t="str">
        <f t="shared" ref="AF98" si="1378">IF(OR(AE98="-",AE98="NC",$D98=""),"-",$D98*AE98)</f>
        <v>-</v>
      </c>
      <c r="AG98" s="19">
        <v>98.23</v>
      </c>
      <c r="AH98" s="19" t="str">
        <f t="shared" ref="AH98" si="1379">IF(OR(AG98="-",AG98="NC",$D98=""),"-",$D98*AG98)</f>
        <v>-</v>
      </c>
      <c r="AI98" s="19">
        <v>0.73</v>
      </c>
      <c r="AJ98" s="19" t="str">
        <f t="shared" ref="AJ98" si="1380">IF(OR(AI98="-",AI98="NC",$D98=""),"-",$D98*AI98)</f>
        <v>-</v>
      </c>
      <c r="AK98" s="19">
        <v>43.92</v>
      </c>
      <c r="AL98" s="19" t="str">
        <f t="shared" ref="AL98" si="1381">IF(OR(AK98="-",AK98="NC",$D98=""),"-",$D98*AK98)</f>
        <v>-</v>
      </c>
    </row>
    <row r="99" spans="1:38" x14ac:dyDescent="0.25">
      <c r="A99" s="51" t="s">
        <v>51</v>
      </c>
      <c r="B99" s="51" t="s">
        <v>3275</v>
      </c>
      <c r="C99" s="19" t="s">
        <v>925</v>
      </c>
      <c r="D99" s="58"/>
      <c r="E99" s="19">
        <v>12.68</v>
      </c>
      <c r="F99" s="19" t="str">
        <f t="shared" si="961"/>
        <v>-</v>
      </c>
      <c r="G99" s="19">
        <v>9.1199999999999992</v>
      </c>
      <c r="H99" s="19" t="str">
        <f t="shared" si="961"/>
        <v>-</v>
      </c>
      <c r="I99" s="19">
        <v>0.03</v>
      </c>
      <c r="J99" s="19" t="str">
        <f t="shared" ref="J99" si="1382">IF(OR(I99="-",I99="NC",$D99=""),"-",$D99*I99)</f>
        <v>-</v>
      </c>
      <c r="K99" s="19">
        <v>16.88</v>
      </c>
      <c r="L99" s="19" t="str">
        <f t="shared" ref="L99" si="1383">IF(OR(K99="-",K99="NC",$D99=""),"-",$D99*K99)</f>
        <v>-</v>
      </c>
      <c r="M99" s="19">
        <v>3.7</v>
      </c>
      <c r="N99" s="19" t="str">
        <f t="shared" ref="N99" si="1384">IF(OR(M99="-",M99="NC",$D99=""),"-",$D99*M99)</f>
        <v>-</v>
      </c>
      <c r="O99" s="19">
        <v>54.42</v>
      </c>
      <c r="P99" s="19" t="str">
        <f t="shared" ref="P99" si="1385">IF(OR(O99="-",O99="NC",$D99=""),"-",$D99*O99)</f>
        <v>-</v>
      </c>
      <c r="Q99" s="19">
        <v>6.33</v>
      </c>
      <c r="R99" s="19" t="str">
        <f t="shared" ref="R99" si="1386">IF(OR(Q99="-",Q99="NC",$D99=""),"-",$D99*Q99)</f>
        <v>-</v>
      </c>
      <c r="S99" s="19">
        <v>11.22</v>
      </c>
      <c r="T99" s="19" t="str">
        <f t="shared" ref="T99" si="1387">IF(OR(S99="-",S99="NC",$D99=""),"-",$D99*S99)</f>
        <v>-</v>
      </c>
      <c r="U99" s="19">
        <v>5.21</v>
      </c>
      <c r="V99" s="19" t="str">
        <f t="shared" ref="V99" si="1388">IF(OR(U99="-",U99="NC",$D99=""),"-",$D99*U99)</f>
        <v>-</v>
      </c>
      <c r="W99" s="19">
        <v>9.3800000000000008</v>
      </c>
      <c r="X99" s="19" t="str">
        <f t="shared" ref="X99" si="1389">IF(OR(W99="-",W99="NC",$D99=""),"-",$D99*W99)</f>
        <v>-</v>
      </c>
      <c r="Y99" s="19">
        <v>4.55</v>
      </c>
      <c r="Z99" s="19" t="str">
        <f t="shared" ref="Z99" si="1390">IF(OR(Y99="-",Y99="NC",$D99=""),"-",$D99*Y99)</f>
        <v>-</v>
      </c>
      <c r="AA99" s="19">
        <v>0.78</v>
      </c>
      <c r="AB99" s="19" t="str">
        <f t="shared" ref="AB99" si="1391">IF(OR(AA99="-",AA99="NC",$D99=""),"-",$D99*AA99)</f>
        <v>-</v>
      </c>
      <c r="AC99" s="19">
        <v>0.14000000000000001</v>
      </c>
      <c r="AD99" s="19" t="str">
        <f t="shared" ref="AD99" si="1392">IF(OR(AC99="-",AC99="NC",$D99=""),"-",$D99*AC99)</f>
        <v>-</v>
      </c>
      <c r="AE99" s="19">
        <v>0.36</v>
      </c>
      <c r="AF99" s="19" t="str">
        <f t="shared" ref="AF99" si="1393">IF(OR(AE99="-",AE99="NC",$D99=""),"-",$D99*AE99)</f>
        <v>-</v>
      </c>
      <c r="AG99" s="19">
        <v>15.22</v>
      </c>
      <c r="AH99" s="19" t="str">
        <f t="shared" ref="AH99" si="1394">IF(OR(AG99="-",AG99="NC",$D99=""),"-",$D99*AG99)</f>
        <v>-</v>
      </c>
      <c r="AI99" s="19">
        <v>0.01</v>
      </c>
      <c r="AJ99" s="19" t="str">
        <f t="shared" ref="AJ99" si="1395">IF(OR(AI99="-",AI99="NC",$D99=""),"-",$D99*AI99)</f>
        <v>-</v>
      </c>
      <c r="AK99" s="19">
        <v>0.09</v>
      </c>
      <c r="AL99" s="19" t="str">
        <f t="shared" ref="AL99" si="1396">IF(OR(AK99="-",AK99="NC",$D99=""),"-",$D99*AK99)</f>
        <v>-</v>
      </c>
    </row>
    <row r="100" spans="1:38" ht="21" x14ac:dyDescent="0.25">
      <c r="A100" s="18" t="s">
        <v>52</v>
      </c>
      <c r="B100" s="18" t="s">
        <v>3277</v>
      </c>
      <c r="C100" s="19" t="s">
        <v>926</v>
      </c>
      <c r="D100" s="58"/>
      <c r="E100" s="19">
        <v>0.51</v>
      </c>
      <c r="F100" s="19" t="str">
        <f t="shared" si="961"/>
        <v>-</v>
      </c>
      <c r="G100" s="19">
        <v>0.51</v>
      </c>
      <c r="H100" s="19" t="str">
        <f t="shared" si="961"/>
        <v>-</v>
      </c>
      <c r="I100" s="19">
        <v>0.01</v>
      </c>
      <c r="J100" s="19" t="str">
        <f t="shared" ref="J100" si="1397">IF(OR(I100="-",I100="NC",$D100=""),"-",$D100*I100)</f>
        <v>-</v>
      </c>
      <c r="K100" s="19">
        <v>1.27</v>
      </c>
      <c r="L100" s="19" t="str">
        <f t="shared" ref="L100" si="1398">IF(OR(K100="-",K100="NC",$D100=""),"-",$D100*K100)</f>
        <v>-</v>
      </c>
      <c r="M100" s="19">
        <v>0.12</v>
      </c>
      <c r="N100" s="19" t="str">
        <f t="shared" ref="N100" si="1399">IF(OR(M100="-",M100="NC",$D100=""),"-",$D100*M100)</f>
        <v>-</v>
      </c>
      <c r="O100" s="19">
        <v>2.0699999999999998</v>
      </c>
      <c r="P100" s="19" t="str">
        <f t="shared" ref="P100" si="1400">IF(OR(O100="-",O100="NC",$D100=""),"-",$D100*O100)</f>
        <v>-</v>
      </c>
      <c r="Q100" s="19">
        <v>3.09</v>
      </c>
      <c r="R100" s="19" t="str">
        <f t="shared" ref="R100" si="1401">IF(OR(Q100="-",Q100="NC",$D100=""),"-",$D100*Q100)</f>
        <v>-</v>
      </c>
      <c r="S100" s="19">
        <v>1.51</v>
      </c>
      <c r="T100" s="19" t="str">
        <f t="shared" ref="T100" si="1402">IF(OR(S100="-",S100="NC",$D100=""),"-",$D100*S100)</f>
        <v>-</v>
      </c>
      <c r="U100" s="19">
        <v>0.03</v>
      </c>
      <c r="V100" s="19" t="str">
        <f t="shared" ref="V100" si="1403">IF(OR(U100="-",U100="NC",$D100=""),"-",$D100*U100)</f>
        <v>-</v>
      </c>
      <c r="W100" s="19">
        <v>1.38</v>
      </c>
      <c r="X100" s="19" t="str">
        <f t="shared" ref="X100" si="1404">IF(OR(W100="-",W100="NC",$D100=""),"-",$D100*W100)</f>
        <v>-</v>
      </c>
      <c r="Y100" s="19">
        <v>4.26</v>
      </c>
      <c r="Z100" s="19" t="str">
        <f t="shared" ref="Z100" si="1405">IF(OR(Y100="-",Y100="NC",$D100=""),"-",$D100*Y100)</f>
        <v>-</v>
      </c>
      <c r="AA100" s="19">
        <v>0.42</v>
      </c>
      <c r="AB100" s="19" t="str">
        <f t="shared" ref="AB100" si="1406">IF(OR(AA100="-",AA100="NC",$D100=""),"-",$D100*AA100)</f>
        <v>-</v>
      </c>
      <c r="AC100" s="19">
        <v>0.01</v>
      </c>
      <c r="AD100" s="19" t="str">
        <f t="shared" ref="AD100" si="1407">IF(OR(AC100="-",AC100="NC",$D100=""),"-",$D100*AC100)</f>
        <v>-</v>
      </c>
      <c r="AE100" s="19">
        <v>0.13</v>
      </c>
      <c r="AF100" s="19" t="str">
        <f t="shared" ref="AF100" si="1408">IF(OR(AE100="-",AE100="NC",$D100=""),"-",$D100*AE100)</f>
        <v>-</v>
      </c>
      <c r="AG100" s="19">
        <v>1.06</v>
      </c>
      <c r="AH100" s="19" t="str">
        <f t="shared" ref="AH100" si="1409">IF(OR(AG100="-",AG100="NC",$D100=""),"-",$D100*AG100)</f>
        <v>-</v>
      </c>
      <c r="AI100" s="19">
        <v>0.01</v>
      </c>
      <c r="AJ100" s="19" t="str">
        <f t="shared" ref="AJ100" si="1410">IF(OR(AI100="-",AI100="NC",$D100=""),"-",$D100*AI100)</f>
        <v>-</v>
      </c>
      <c r="AK100" s="19">
        <v>0.03</v>
      </c>
      <c r="AL100" s="19" t="str">
        <f t="shared" ref="AL100" si="1411">IF(OR(AK100="-",AK100="NC",$D100=""),"-",$D100*AK100)</f>
        <v>-</v>
      </c>
    </row>
    <row r="101" spans="1:38" x14ac:dyDescent="0.25">
      <c r="A101" s="18" t="s">
        <v>254</v>
      </c>
      <c r="B101" s="18" t="s">
        <v>3556</v>
      </c>
      <c r="C101" s="19" t="s">
        <v>926</v>
      </c>
      <c r="D101" s="58"/>
      <c r="E101" s="19">
        <v>0.14000000000000001</v>
      </c>
      <c r="F101" s="19" t="str">
        <f t="shared" si="961"/>
        <v>-</v>
      </c>
      <c r="G101" s="19">
        <v>0.28999999999999998</v>
      </c>
      <c r="H101" s="19" t="str">
        <f t="shared" si="961"/>
        <v>-</v>
      </c>
      <c r="I101" s="19">
        <v>0.05</v>
      </c>
      <c r="J101" s="19" t="str">
        <f t="shared" ref="J101" si="1412">IF(OR(I101="-",I101="NC",$D101=""),"-",$D101*I101)</f>
        <v>-</v>
      </c>
      <c r="K101" s="19">
        <v>0.3</v>
      </c>
      <c r="L101" s="19" t="str">
        <f t="shared" ref="L101" si="1413">IF(OR(K101="-",K101="NC",$D101=""),"-",$D101*K101)</f>
        <v>-</v>
      </c>
      <c r="M101" s="19">
        <v>0.24</v>
      </c>
      <c r="N101" s="19" t="str">
        <f t="shared" ref="N101" si="1414">IF(OR(M101="-",M101="NC",$D101=""),"-",$D101*M101)</f>
        <v>-</v>
      </c>
      <c r="O101" s="19">
        <v>0.05</v>
      </c>
      <c r="P101" s="19" t="str">
        <f t="shared" ref="P101" si="1415">IF(OR(O101="-",O101="NC",$D101=""),"-",$D101*O101)</f>
        <v>-</v>
      </c>
      <c r="Q101" s="19">
        <v>0.56000000000000005</v>
      </c>
      <c r="R101" s="19" t="str">
        <f t="shared" ref="R101" si="1416">IF(OR(Q101="-",Q101="NC",$D101=""),"-",$D101*Q101)</f>
        <v>-</v>
      </c>
      <c r="S101" s="19">
        <v>1.96</v>
      </c>
      <c r="T101" s="19" t="str">
        <f t="shared" ref="T101" si="1417">IF(OR(S101="-",S101="NC",$D101=""),"-",$D101*S101)</f>
        <v>-</v>
      </c>
      <c r="U101" s="19">
        <v>0.02</v>
      </c>
      <c r="V101" s="19" t="str">
        <f t="shared" ref="V101" si="1418">IF(OR(U101="-",U101="NC",$D101=""),"-",$D101*U101)</f>
        <v>-</v>
      </c>
      <c r="W101" s="19">
        <v>2.2400000000000002</v>
      </c>
      <c r="X101" s="19" t="str">
        <f t="shared" ref="X101" si="1419">IF(OR(W101="-",W101="NC",$D101=""),"-",$D101*W101)</f>
        <v>-</v>
      </c>
      <c r="Y101" s="19">
        <v>2.27</v>
      </c>
      <c r="Z101" s="19" t="str">
        <f t="shared" ref="Z101" si="1420">IF(OR(Y101="-",Y101="NC",$D101=""),"-",$D101*Y101)</f>
        <v>-</v>
      </c>
      <c r="AA101" s="19">
        <v>0.34</v>
      </c>
      <c r="AB101" s="19" t="str">
        <f t="shared" ref="AB101" si="1421">IF(OR(AA101="-",AA101="NC",$D101=""),"-",$D101*AA101)</f>
        <v>-</v>
      </c>
      <c r="AC101" s="19">
        <v>0.01</v>
      </c>
      <c r="AD101" s="19" t="str">
        <f t="shared" ref="AD101" si="1422">IF(OR(AC101="-",AC101="NC",$D101=""),"-",$D101*AC101)</f>
        <v>-</v>
      </c>
      <c r="AE101" s="19">
        <v>0.01</v>
      </c>
      <c r="AF101" s="19" t="str">
        <f t="shared" ref="AF101" si="1423">IF(OR(AE101="-",AE101="NC",$D101=""),"-",$D101*AE101)</f>
        <v>-</v>
      </c>
      <c r="AG101" s="19">
        <v>0.41</v>
      </c>
      <c r="AH101" s="19" t="str">
        <f t="shared" ref="AH101" si="1424">IF(OR(AG101="-",AG101="NC",$D101=""),"-",$D101*AG101)</f>
        <v>-</v>
      </c>
      <c r="AI101" s="19">
        <v>0.01</v>
      </c>
      <c r="AJ101" s="19" t="str">
        <f t="shared" ref="AJ101" si="1425">IF(OR(AI101="-",AI101="NC",$D101=""),"-",$D101*AI101)</f>
        <v>-</v>
      </c>
      <c r="AK101" s="19" t="s">
        <v>1351</v>
      </c>
      <c r="AL101" s="19" t="str">
        <f t="shared" ref="AL101" si="1426">IF(OR(AK101="-",AK101="NC",$D101=""),"-",$D101*AK101)</f>
        <v>-</v>
      </c>
    </row>
    <row r="102" spans="1:38" x14ac:dyDescent="0.25">
      <c r="A102" s="51" t="s">
        <v>275</v>
      </c>
      <c r="B102" s="51" t="s">
        <v>3276</v>
      </c>
      <c r="C102" s="19" t="s">
        <v>926</v>
      </c>
      <c r="D102" s="58"/>
      <c r="E102" s="19">
        <v>0.33</v>
      </c>
      <c r="F102" s="19" t="str">
        <f t="shared" si="961"/>
        <v>-</v>
      </c>
      <c r="G102" s="19">
        <v>0.13</v>
      </c>
      <c r="H102" s="19" t="str">
        <f t="shared" si="961"/>
        <v>-</v>
      </c>
      <c r="I102" s="19">
        <v>0.01</v>
      </c>
      <c r="J102" s="19" t="str">
        <f t="shared" ref="J102" si="1427">IF(OR(I102="-",I102="NC",$D102=""),"-",$D102*I102)</f>
        <v>-</v>
      </c>
      <c r="K102" s="19">
        <v>0.02</v>
      </c>
      <c r="L102" s="19" t="str">
        <f t="shared" ref="L102" si="1428">IF(OR(K102="-",K102="NC",$D102=""),"-",$D102*K102)</f>
        <v>-</v>
      </c>
      <c r="M102" s="19">
        <v>0.01</v>
      </c>
      <c r="N102" s="19" t="str">
        <f t="shared" ref="N102" si="1429">IF(OR(M102="-",M102="NC",$D102=""),"-",$D102*M102)</f>
        <v>-</v>
      </c>
      <c r="O102" s="19">
        <v>0.02</v>
      </c>
      <c r="P102" s="19" t="str">
        <f t="shared" ref="P102" si="1430">IF(OR(O102="-",O102="NC",$D102=""),"-",$D102*O102)</f>
        <v>-</v>
      </c>
      <c r="Q102" s="19">
        <v>0.16</v>
      </c>
      <c r="R102" s="19" t="str">
        <f t="shared" ref="R102" si="1431">IF(OR(Q102="-",Q102="NC",$D102=""),"-",$D102*Q102)</f>
        <v>-</v>
      </c>
      <c r="S102" s="19">
        <v>0.09</v>
      </c>
      <c r="T102" s="19" t="str">
        <f t="shared" ref="T102" si="1432">IF(OR(S102="-",S102="NC",$D102=""),"-",$D102*S102)</f>
        <v>-</v>
      </c>
      <c r="U102" s="19">
        <v>0.01</v>
      </c>
      <c r="V102" s="19" t="str">
        <f t="shared" ref="V102" si="1433">IF(OR(U102="-",U102="NC",$D102=""),"-",$D102*U102)</f>
        <v>-</v>
      </c>
      <c r="W102" s="19">
        <v>0.12</v>
      </c>
      <c r="X102" s="19" t="str">
        <f t="shared" ref="X102" si="1434">IF(OR(W102="-",W102="NC",$D102=""),"-",$D102*W102)</f>
        <v>-</v>
      </c>
      <c r="Y102" s="19">
        <v>0.11</v>
      </c>
      <c r="Z102" s="19" t="str">
        <f t="shared" ref="Z102" si="1435">IF(OR(Y102="-",Y102="NC",$D102=""),"-",$D102*Y102)</f>
        <v>-</v>
      </c>
      <c r="AA102" s="19" t="s">
        <v>1351</v>
      </c>
      <c r="AB102" s="19" t="str">
        <f t="shared" ref="AB102" si="1436">IF(OR(AA102="-",AA102="NC",$D102=""),"-",$D102*AA102)</f>
        <v>-</v>
      </c>
      <c r="AC102" s="19">
        <v>0.01</v>
      </c>
      <c r="AD102" s="19" t="str">
        <f t="shared" ref="AD102" si="1437">IF(OR(AC102="-",AC102="NC",$D102=""),"-",$D102*AC102)</f>
        <v>-</v>
      </c>
      <c r="AE102" s="19">
        <v>0.01</v>
      </c>
      <c r="AF102" s="19" t="str">
        <f t="shared" ref="AF102" si="1438">IF(OR(AE102="-",AE102="NC",$D102=""),"-",$D102*AE102)</f>
        <v>-</v>
      </c>
      <c r="AG102" s="19">
        <v>0.11</v>
      </c>
      <c r="AH102" s="19" t="str">
        <f t="shared" ref="AH102" si="1439">IF(OR(AG102="-",AG102="NC",$D102=""),"-",$D102*AG102)</f>
        <v>-</v>
      </c>
      <c r="AI102" s="19">
        <v>0.01</v>
      </c>
      <c r="AJ102" s="19" t="str">
        <f t="shared" ref="AJ102" si="1440">IF(OR(AI102="-",AI102="NC",$D102=""),"-",$D102*AI102)</f>
        <v>-</v>
      </c>
      <c r="AK102" s="19">
        <v>0.19</v>
      </c>
      <c r="AL102" s="19" t="str">
        <f t="shared" ref="AL102" si="1441">IF(OR(AK102="-",AK102="NC",$D102=""),"-",$D102*AK102)</f>
        <v>-</v>
      </c>
    </row>
    <row r="103" spans="1:38" ht="21" x14ac:dyDescent="0.25">
      <c r="A103" s="18" t="s">
        <v>275</v>
      </c>
      <c r="B103" s="18" t="s">
        <v>3278</v>
      </c>
      <c r="C103" s="19" t="s">
        <v>926</v>
      </c>
      <c r="D103" s="58"/>
      <c r="E103" s="19">
        <v>0.67</v>
      </c>
      <c r="F103" s="19" t="str">
        <f t="shared" si="961"/>
        <v>-</v>
      </c>
      <c r="G103" s="19">
        <v>12.53</v>
      </c>
      <c r="H103" s="19" t="str">
        <f t="shared" si="961"/>
        <v>-</v>
      </c>
      <c r="I103" s="19">
        <v>2.0099999999999998</v>
      </c>
      <c r="J103" s="19" t="str">
        <f t="shared" ref="J103" si="1442">IF(OR(I103="-",I103="NC",$D103=""),"-",$D103*I103)</f>
        <v>-</v>
      </c>
      <c r="K103" s="19">
        <v>1.21</v>
      </c>
      <c r="L103" s="19" t="str">
        <f t="shared" ref="L103" si="1443">IF(OR(K103="-",K103="NC",$D103=""),"-",$D103*K103)</f>
        <v>-</v>
      </c>
      <c r="M103" s="19">
        <v>3.53</v>
      </c>
      <c r="N103" s="19" t="str">
        <f t="shared" ref="N103" si="1444">IF(OR(M103="-",M103="NC",$D103=""),"-",$D103*M103)</f>
        <v>-</v>
      </c>
      <c r="O103" s="19">
        <v>4.01</v>
      </c>
      <c r="P103" s="19" t="str">
        <f t="shared" ref="P103" si="1445">IF(OR(O103="-",O103="NC",$D103=""),"-",$D103*O103)</f>
        <v>-</v>
      </c>
      <c r="Q103" s="19">
        <v>88.93</v>
      </c>
      <c r="R103" s="19" t="str">
        <f t="shared" ref="R103" si="1446">IF(OR(Q103="-",Q103="NC",$D103=""),"-",$D103*Q103)</f>
        <v>-</v>
      </c>
      <c r="S103" s="19">
        <v>62.41</v>
      </c>
      <c r="T103" s="19" t="str">
        <f t="shared" ref="T103" si="1447">IF(OR(S103="-",S103="NC",$D103=""),"-",$D103*S103)</f>
        <v>-</v>
      </c>
      <c r="U103" s="19">
        <v>1.84</v>
      </c>
      <c r="V103" s="19" t="str">
        <f t="shared" ref="V103" si="1448">IF(OR(U103="-",U103="NC",$D103=""),"-",$D103*U103)</f>
        <v>-</v>
      </c>
      <c r="W103" s="19">
        <v>25.07</v>
      </c>
      <c r="X103" s="19" t="str">
        <f t="shared" ref="X103" si="1449">IF(OR(W103="-",W103="NC",$D103=""),"-",$D103*W103)</f>
        <v>-</v>
      </c>
      <c r="Y103" s="19">
        <v>61.17</v>
      </c>
      <c r="Z103" s="19" t="str">
        <f t="shared" ref="Z103" si="1450">IF(OR(Y103="-",Y103="NC",$D103=""),"-",$D103*Y103)</f>
        <v>-</v>
      </c>
      <c r="AA103" s="19">
        <v>5.84</v>
      </c>
      <c r="AB103" s="19" t="str">
        <f t="shared" ref="AB103" si="1451">IF(OR(AA103="-",AA103="NC",$D103=""),"-",$D103*AA103)</f>
        <v>-</v>
      </c>
      <c r="AC103" s="19">
        <v>0.31</v>
      </c>
      <c r="AD103" s="19" t="str">
        <f t="shared" ref="AD103" si="1452">IF(OR(AC103="-",AC103="NC",$D103=""),"-",$D103*AC103)</f>
        <v>-</v>
      </c>
      <c r="AE103" s="19">
        <v>0.23</v>
      </c>
      <c r="AF103" s="19" t="str">
        <f t="shared" ref="AF103" si="1453">IF(OR(AE103="-",AE103="NC",$D103=""),"-",$D103*AE103)</f>
        <v>-</v>
      </c>
      <c r="AG103" s="19">
        <v>60.43</v>
      </c>
      <c r="AH103" s="19" t="str">
        <f t="shared" ref="AH103" si="1454">IF(OR(AG103="-",AG103="NC",$D103=""),"-",$D103*AG103)</f>
        <v>-</v>
      </c>
      <c r="AI103" s="19">
        <v>0.52</v>
      </c>
      <c r="AJ103" s="19" t="str">
        <f t="shared" ref="AJ103" si="1455">IF(OR(AI103="-",AI103="NC",$D103=""),"-",$D103*AI103)</f>
        <v>-</v>
      </c>
      <c r="AK103" s="19">
        <v>31.91</v>
      </c>
      <c r="AL103" s="19" t="str">
        <f t="shared" ref="AL103" si="1456">IF(OR(AK103="-",AK103="NC",$D103=""),"-",$D103*AK103)</f>
        <v>-</v>
      </c>
    </row>
    <row r="104" spans="1:38" ht="21" x14ac:dyDescent="0.25">
      <c r="A104" s="18" t="s">
        <v>3281</v>
      </c>
      <c r="B104" s="18" t="s">
        <v>3282</v>
      </c>
      <c r="C104" s="19" t="s">
        <v>925</v>
      </c>
      <c r="D104" s="58"/>
      <c r="E104" s="19">
        <v>14.82</v>
      </c>
      <c r="F104" s="19" t="str">
        <f t="shared" si="961"/>
        <v>-</v>
      </c>
      <c r="G104" s="19">
        <v>11.26</v>
      </c>
      <c r="H104" s="19" t="str">
        <f t="shared" si="961"/>
        <v>-</v>
      </c>
      <c r="I104" s="19">
        <v>0.05</v>
      </c>
      <c r="J104" s="19" t="str">
        <f t="shared" ref="J104" si="1457">IF(OR(I104="-",I104="NC",$D104=""),"-",$D104*I104)</f>
        <v>-</v>
      </c>
      <c r="K104" s="19">
        <v>22.16</v>
      </c>
      <c r="L104" s="19" t="str">
        <f t="shared" ref="L104" si="1458">IF(OR(K104="-",K104="NC",$D104=""),"-",$D104*K104)</f>
        <v>-</v>
      </c>
      <c r="M104" s="19">
        <v>4.1900000000000004</v>
      </c>
      <c r="N104" s="19" t="str">
        <f t="shared" ref="N104" si="1459">IF(OR(M104="-",M104="NC",$D104=""),"-",$D104*M104)</f>
        <v>-</v>
      </c>
      <c r="O104" s="19">
        <v>63.05</v>
      </c>
      <c r="P104" s="19" t="str">
        <f t="shared" ref="P104" si="1460">IF(OR(O104="-",O104="NC",$D104=""),"-",$D104*O104)</f>
        <v>-</v>
      </c>
      <c r="Q104" s="19">
        <v>19.22</v>
      </c>
      <c r="R104" s="19" t="str">
        <f t="shared" ref="R104" si="1461">IF(OR(Q104="-",Q104="NC",$D104=""),"-",$D104*Q104)</f>
        <v>-</v>
      </c>
      <c r="S104" s="19">
        <v>17.53</v>
      </c>
      <c r="T104" s="19" t="str">
        <f t="shared" ref="T104" si="1462">IF(OR(S104="-",S104="NC",$D104=""),"-",$D104*S104)</f>
        <v>-</v>
      </c>
      <c r="U104" s="19">
        <v>5.32</v>
      </c>
      <c r="V104" s="19" t="str">
        <f t="shared" ref="V104" si="1463">IF(OR(U104="-",U104="NC",$D104=""),"-",$D104*U104)</f>
        <v>-</v>
      </c>
      <c r="W104" s="19">
        <v>15.12</v>
      </c>
      <c r="X104" s="19" t="str">
        <f t="shared" ref="X104" si="1464">IF(OR(W104="-",W104="NC",$D104=""),"-",$D104*W104)</f>
        <v>-</v>
      </c>
      <c r="Y104" s="19">
        <v>22.29</v>
      </c>
      <c r="Z104" s="19" t="str">
        <f t="shared" ref="Z104" si="1465">IF(OR(Y104="-",Y104="NC",$D104=""),"-",$D104*Y104)</f>
        <v>-</v>
      </c>
      <c r="AA104" s="19">
        <v>2.5099999999999998</v>
      </c>
      <c r="AB104" s="19" t="str">
        <f t="shared" ref="AB104" si="1466">IF(OR(AA104="-",AA104="NC",$D104=""),"-",$D104*AA104)</f>
        <v>-</v>
      </c>
      <c r="AC104" s="19">
        <v>0.16</v>
      </c>
      <c r="AD104" s="19" t="str">
        <f t="shared" ref="AD104" si="1467">IF(OR(AC104="-",AC104="NC",$D104=""),"-",$D104*AC104)</f>
        <v>-</v>
      </c>
      <c r="AE104" s="19">
        <v>0.92</v>
      </c>
      <c r="AF104" s="19" t="str">
        <f t="shared" ref="AF104" si="1468">IF(OR(AE104="-",AE104="NC",$D104=""),"-",$D104*AE104)</f>
        <v>-</v>
      </c>
      <c r="AG104" s="19">
        <v>19.62</v>
      </c>
      <c r="AH104" s="19" t="str">
        <f t="shared" ref="AH104" si="1469">IF(OR(AG104="-",AG104="NC",$D104=""),"-",$D104*AG104)</f>
        <v>-</v>
      </c>
      <c r="AI104" s="19">
        <v>0.02</v>
      </c>
      <c r="AJ104" s="19" t="str">
        <f t="shared" ref="AJ104" si="1470">IF(OR(AI104="-",AI104="NC",$D104=""),"-",$D104*AI104)</f>
        <v>-</v>
      </c>
      <c r="AK104" s="19">
        <v>0.21</v>
      </c>
      <c r="AL104" s="19" t="str">
        <f t="shared" ref="AL104" si="1471">IF(OR(AK104="-",AK104="NC",$D104=""),"-",$D104*AK104)</f>
        <v>-</v>
      </c>
    </row>
    <row r="105" spans="1:38" x14ac:dyDescent="0.25">
      <c r="A105" s="18" t="s">
        <v>3281</v>
      </c>
      <c r="B105" s="18" t="s">
        <v>3286</v>
      </c>
      <c r="C105" s="19" t="s">
        <v>925</v>
      </c>
      <c r="D105" s="58"/>
      <c r="E105" s="19">
        <v>12.68</v>
      </c>
      <c r="F105" s="19" t="str">
        <f t="shared" si="961"/>
        <v>-</v>
      </c>
      <c r="G105" s="19">
        <v>9.1199999999999992</v>
      </c>
      <c r="H105" s="19" t="str">
        <f t="shared" si="961"/>
        <v>-</v>
      </c>
      <c r="I105" s="19">
        <v>0.03</v>
      </c>
      <c r="J105" s="19" t="str">
        <f t="shared" ref="J105" si="1472">IF(OR(I105="-",I105="NC",$D105=""),"-",$D105*I105)</f>
        <v>-</v>
      </c>
      <c r="K105" s="19">
        <v>16.88</v>
      </c>
      <c r="L105" s="19" t="str">
        <f t="shared" ref="L105" si="1473">IF(OR(K105="-",K105="NC",$D105=""),"-",$D105*K105)</f>
        <v>-</v>
      </c>
      <c r="M105" s="19">
        <v>3.7</v>
      </c>
      <c r="N105" s="19" t="str">
        <f t="shared" ref="N105" si="1474">IF(OR(M105="-",M105="NC",$D105=""),"-",$D105*M105)</f>
        <v>-</v>
      </c>
      <c r="O105" s="19">
        <v>54.42</v>
      </c>
      <c r="P105" s="19" t="str">
        <f t="shared" ref="P105" si="1475">IF(OR(O105="-",O105="NC",$D105=""),"-",$D105*O105)</f>
        <v>-</v>
      </c>
      <c r="Q105" s="19">
        <v>6.33</v>
      </c>
      <c r="R105" s="19" t="str">
        <f t="shared" ref="R105" si="1476">IF(OR(Q105="-",Q105="NC",$D105=""),"-",$D105*Q105)</f>
        <v>-</v>
      </c>
      <c r="S105" s="19">
        <v>11.22</v>
      </c>
      <c r="T105" s="19" t="str">
        <f t="shared" ref="T105" si="1477">IF(OR(S105="-",S105="NC",$D105=""),"-",$D105*S105)</f>
        <v>-</v>
      </c>
      <c r="U105" s="19">
        <v>5.21</v>
      </c>
      <c r="V105" s="19" t="str">
        <f t="shared" ref="V105" si="1478">IF(OR(U105="-",U105="NC",$D105=""),"-",$D105*U105)</f>
        <v>-</v>
      </c>
      <c r="W105" s="19">
        <v>9.3800000000000008</v>
      </c>
      <c r="X105" s="19" t="str">
        <f t="shared" ref="X105" si="1479">IF(OR(W105="-",W105="NC",$D105=""),"-",$D105*W105)</f>
        <v>-</v>
      </c>
      <c r="Y105" s="19">
        <v>4.55</v>
      </c>
      <c r="Z105" s="19" t="str">
        <f t="shared" ref="Z105" si="1480">IF(OR(Y105="-",Y105="NC",$D105=""),"-",$D105*Y105)</f>
        <v>-</v>
      </c>
      <c r="AA105" s="19">
        <v>0.78</v>
      </c>
      <c r="AB105" s="19" t="str">
        <f t="shared" ref="AB105" si="1481">IF(OR(AA105="-",AA105="NC",$D105=""),"-",$D105*AA105)</f>
        <v>-</v>
      </c>
      <c r="AC105" s="19">
        <v>0.14000000000000001</v>
      </c>
      <c r="AD105" s="19" t="str">
        <f t="shared" ref="AD105" si="1482">IF(OR(AC105="-",AC105="NC",$D105=""),"-",$D105*AC105)</f>
        <v>-</v>
      </c>
      <c r="AE105" s="19">
        <v>0.36</v>
      </c>
      <c r="AF105" s="19" t="str">
        <f t="shared" ref="AF105" si="1483">IF(OR(AE105="-",AE105="NC",$D105=""),"-",$D105*AE105)</f>
        <v>-</v>
      </c>
      <c r="AG105" s="19">
        <v>15.22</v>
      </c>
      <c r="AH105" s="19" t="str">
        <f t="shared" ref="AH105" si="1484">IF(OR(AG105="-",AG105="NC",$D105=""),"-",$D105*AG105)</f>
        <v>-</v>
      </c>
      <c r="AI105" s="19">
        <v>0.01</v>
      </c>
      <c r="AJ105" s="19" t="str">
        <f t="shared" ref="AJ105" si="1485">IF(OR(AI105="-",AI105="NC",$D105=""),"-",$D105*AI105)</f>
        <v>-</v>
      </c>
      <c r="AK105" s="19">
        <v>0.09</v>
      </c>
      <c r="AL105" s="19" t="str">
        <f t="shared" ref="AL105" si="1486">IF(OR(AK105="-",AK105="NC",$D105=""),"-",$D105*AK105)</f>
        <v>-</v>
      </c>
    </row>
    <row r="106" spans="1:38" ht="21" x14ac:dyDescent="0.25">
      <c r="A106" s="18" t="s">
        <v>3283</v>
      </c>
      <c r="B106" s="18" t="s">
        <v>3284</v>
      </c>
      <c r="C106" s="19" t="s">
        <v>925</v>
      </c>
      <c r="D106" s="58"/>
      <c r="E106" s="19">
        <v>14.11</v>
      </c>
      <c r="F106" s="19" t="str">
        <f t="shared" si="961"/>
        <v>-</v>
      </c>
      <c r="G106" s="19">
        <v>26.83</v>
      </c>
      <c r="H106" s="19" t="str">
        <f t="shared" si="961"/>
        <v>-</v>
      </c>
      <c r="I106" s="19">
        <v>2.85</v>
      </c>
      <c r="J106" s="19" t="str">
        <f t="shared" ref="J106" si="1487">IF(OR(I106="-",I106="NC",$D106=""),"-",$D106*I106)</f>
        <v>-</v>
      </c>
      <c r="K106" s="19">
        <v>18.95</v>
      </c>
      <c r="L106" s="19" t="str">
        <f t="shared" ref="L106" si="1488">IF(OR(K106="-",K106="NC",$D106=""),"-",$D106*K106)</f>
        <v>-</v>
      </c>
      <c r="M106" s="19">
        <v>8.84</v>
      </c>
      <c r="N106" s="19" t="str">
        <f t="shared" ref="N106" si="1489">IF(OR(M106="-",M106="NC",$D106=""),"-",$D106*M106)</f>
        <v>-</v>
      </c>
      <c r="O106" s="19">
        <v>60.01</v>
      </c>
      <c r="P106" s="19" t="str">
        <f t="shared" ref="P106" si="1490">IF(OR(O106="-",O106="NC",$D106=""),"-",$D106*O106)</f>
        <v>-</v>
      </c>
      <c r="Q106" s="19">
        <v>129.34</v>
      </c>
      <c r="R106" s="19" t="str">
        <f t="shared" ref="R106" si="1491">IF(OR(Q106="-",Q106="NC",$D106=""),"-",$D106*Q106)</f>
        <v>-</v>
      </c>
      <c r="S106" s="19">
        <v>99.46</v>
      </c>
      <c r="T106" s="19" t="str">
        <f t="shared" ref="T106" si="1492">IF(OR(S106="-",S106="NC",$D106=""),"-",$D106*S106)</f>
        <v>-</v>
      </c>
      <c r="U106" s="19">
        <v>7.76</v>
      </c>
      <c r="V106" s="19" t="str">
        <f t="shared" ref="V106" si="1493">IF(OR(U106="-",U106="NC",$D106=""),"-",$D106*U106)</f>
        <v>-</v>
      </c>
      <c r="W106" s="19">
        <v>46.71</v>
      </c>
      <c r="X106" s="19" t="str">
        <f t="shared" ref="X106" si="1494">IF(OR(W106="-",W106="NC",$D106=""),"-",$D106*W106)</f>
        <v>-</v>
      </c>
      <c r="Y106" s="19">
        <v>91.48</v>
      </c>
      <c r="Z106" s="19" t="str">
        <f t="shared" ref="Z106" si="1495">IF(OR(Y106="-",Y106="NC",$D106=""),"-",$D106*Y106)</f>
        <v>-</v>
      </c>
      <c r="AA106" s="19">
        <v>9.23</v>
      </c>
      <c r="AB106" s="19" t="str">
        <f t="shared" ref="AB106" si="1496">IF(OR(AA106="-",AA106="NC",$D106=""),"-",$D106*AA106)</f>
        <v>-</v>
      </c>
      <c r="AC106" s="19">
        <v>0.57999999999999996</v>
      </c>
      <c r="AD106" s="19" t="str">
        <f t="shared" ref="AD106" si="1497">IF(OR(AC106="-",AC106="NC",$D106=""),"-",$D106*AC106)</f>
        <v>-</v>
      </c>
      <c r="AE106" s="19">
        <v>0.7</v>
      </c>
      <c r="AF106" s="19" t="str">
        <f t="shared" ref="AF106" si="1498">IF(OR(AE106="-",AE106="NC",$D106=""),"-",$D106*AE106)</f>
        <v>-</v>
      </c>
      <c r="AG106" s="19">
        <v>98.85</v>
      </c>
      <c r="AH106" s="19" t="str">
        <f t="shared" ref="AH106" si="1499">IF(OR(AG106="-",AG106="NC",$D106=""),"-",$D106*AG106)</f>
        <v>-</v>
      </c>
      <c r="AI106" s="19">
        <v>0.73</v>
      </c>
      <c r="AJ106" s="19" t="str">
        <f t="shared" ref="AJ106" si="1500">IF(OR(AI106="-",AI106="NC",$D106=""),"-",$D106*AI106)</f>
        <v>-</v>
      </c>
      <c r="AK106" s="19">
        <v>44.12</v>
      </c>
      <c r="AL106" s="19" t="str">
        <f t="shared" ref="AL106" si="1501">IF(OR(AK106="-",AK106="NC",$D106=""),"-",$D106*AK106)</f>
        <v>-</v>
      </c>
    </row>
    <row r="107" spans="1:38" x14ac:dyDescent="0.25">
      <c r="A107" s="904" t="s">
        <v>1743</v>
      </c>
      <c r="B107" s="50" t="s">
        <v>1744</v>
      </c>
      <c r="C107" s="41" t="s">
        <v>275</v>
      </c>
      <c r="D107" s="58"/>
      <c r="E107" s="41" t="s">
        <v>275</v>
      </c>
      <c r="F107" s="41" t="str">
        <f t="shared" si="961"/>
        <v>-</v>
      </c>
      <c r="G107" s="41" t="s">
        <v>275</v>
      </c>
      <c r="H107" s="41" t="str">
        <f t="shared" si="961"/>
        <v>-</v>
      </c>
      <c r="I107" s="41" t="s">
        <v>275</v>
      </c>
      <c r="J107" s="41" t="str">
        <f t="shared" ref="J107" si="1502">IF(OR(I107="-",I107="NC",$D107=""),"-",$D107*I107)</f>
        <v>-</v>
      </c>
      <c r="K107" s="41" t="s">
        <v>275</v>
      </c>
      <c r="L107" s="41" t="str">
        <f t="shared" ref="L107" si="1503">IF(OR(K107="-",K107="NC",$D107=""),"-",$D107*K107)</f>
        <v>-</v>
      </c>
      <c r="M107" s="41" t="s">
        <v>275</v>
      </c>
      <c r="N107" s="41" t="str">
        <f t="shared" ref="N107" si="1504">IF(OR(M107="-",M107="NC",$D107=""),"-",$D107*M107)</f>
        <v>-</v>
      </c>
      <c r="O107" s="41" t="s">
        <v>275</v>
      </c>
      <c r="P107" s="41" t="str">
        <f t="shared" ref="P107" si="1505">IF(OR(O107="-",O107="NC",$D107=""),"-",$D107*O107)</f>
        <v>-</v>
      </c>
      <c r="Q107" s="41" t="s">
        <v>275</v>
      </c>
      <c r="R107" s="41" t="str">
        <f t="shared" ref="R107" si="1506">IF(OR(Q107="-",Q107="NC",$D107=""),"-",$D107*Q107)</f>
        <v>-</v>
      </c>
      <c r="S107" s="41" t="s">
        <v>275</v>
      </c>
      <c r="T107" s="41" t="str">
        <f t="shared" ref="T107" si="1507">IF(OR(S107="-",S107="NC",$D107=""),"-",$D107*S107)</f>
        <v>-</v>
      </c>
      <c r="U107" s="41" t="s">
        <v>275</v>
      </c>
      <c r="V107" s="41" t="str">
        <f t="shared" ref="V107" si="1508">IF(OR(U107="-",U107="NC",$D107=""),"-",$D107*U107)</f>
        <v>-</v>
      </c>
      <c r="W107" s="41" t="s">
        <v>275</v>
      </c>
      <c r="X107" s="41" t="str">
        <f t="shared" ref="X107" si="1509">IF(OR(W107="-",W107="NC",$D107=""),"-",$D107*W107)</f>
        <v>-</v>
      </c>
      <c r="Y107" s="41" t="s">
        <v>275</v>
      </c>
      <c r="Z107" s="41" t="str">
        <f t="shared" ref="Z107" si="1510">IF(OR(Y107="-",Y107="NC",$D107=""),"-",$D107*Y107)</f>
        <v>-</v>
      </c>
      <c r="AA107" s="41" t="s">
        <v>275</v>
      </c>
      <c r="AB107" s="41" t="str">
        <f t="shared" ref="AB107" si="1511">IF(OR(AA107="-",AA107="NC",$D107=""),"-",$D107*AA107)</f>
        <v>-</v>
      </c>
      <c r="AC107" s="41" t="s">
        <v>275</v>
      </c>
      <c r="AD107" s="41" t="str">
        <f t="shared" ref="AD107" si="1512">IF(OR(AC107="-",AC107="NC",$D107=""),"-",$D107*AC107)</f>
        <v>-</v>
      </c>
      <c r="AE107" s="41" t="s">
        <v>275</v>
      </c>
      <c r="AF107" s="41" t="str">
        <f t="shared" ref="AF107" si="1513">IF(OR(AE107="-",AE107="NC",$D107=""),"-",$D107*AE107)</f>
        <v>-</v>
      </c>
      <c r="AG107" s="41" t="s">
        <v>275</v>
      </c>
      <c r="AH107" s="41" t="str">
        <f t="shared" ref="AH107" si="1514">IF(OR(AG107="-",AG107="NC",$D107=""),"-",$D107*AG107)</f>
        <v>-</v>
      </c>
      <c r="AI107" s="41" t="s">
        <v>275</v>
      </c>
      <c r="AJ107" s="41" t="str">
        <f t="shared" ref="AJ107" si="1515">IF(OR(AI107="-",AI107="NC",$D107=""),"-",$D107*AI107)</f>
        <v>-</v>
      </c>
      <c r="AK107" s="41" t="s">
        <v>275</v>
      </c>
      <c r="AL107" s="41" t="str">
        <f t="shared" ref="AL107" si="1516">IF(OR(AK107="-",AK107="NC",$D107=""),"-",$D107*AK107)</f>
        <v>-</v>
      </c>
    </row>
    <row r="108" spans="1:38" ht="21" x14ac:dyDescent="0.25">
      <c r="A108" s="909" t="s">
        <v>1745</v>
      </c>
      <c r="B108" s="63" t="s">
        <v>3289</v>
      </c>
      <c r="C108" s="61" t="s">
        <v>925</v>
      </c>
      <c r="D108" s="58"/>
      <c r="E108" s="61">
        <v>0.71</v>
      </c>
      <c r="F108" s="61" t="str">
        <f t="shared" si="961"/>
        <v>-</v>
      </c>
      <c r="G108" s="61">
        <v>2.02</v>
      </c>
      <c r="H108" s="61" t="str">
        <f t="shared" si="961"/>
        <v>-</v>
      </c>
      <c r="I108" s="61">
        <v>0.04</v>
      </c>
      <c r="J108" s="61" t="str">
        <f t="shared" ref="J108" si="1517">IF(OR(I108="-",I108="NC",$D108=""),"-",$D108*I108)</f>
        <v>-</v>
      </c>
      <c r="K108" s="61">
        <v>1.39</v>
      </c>
      <c r="L108" s="61" t="str">
        <f t="shared" ref="L108" si="1518">IF(OR(K108="-",K108="NC",$D108=""),"-",$D108*K108)</f>
        <v>-</v>
      </c>
      <c r="M108" s="61">
        <v>0.37</v>
      </c>
      <c r="N108" s="61" t="str">
        <f t="shared" ref="N108" si="1519">IF(OR(M108="-",M108="NC",$D108=""),"-",$D108*M108)</f>
        <v>-</v>
      </c>
      <c r="O108" s="61">
        <v>2.5299999999999998</v>
      </c>
      <c r="P108" s="61" t="str">
        <f t="shared" ref="P108" si="1520">IF(OR(O108="-",O108="NC",$D108=""),"-",$D108*O108)</f>
        <v>-</v>
      </c>
      <c r="Q108" s="61">
        <v>4.55</v>
      </c>
      <c r="R108" s="61" t="str">
        <f t="shared" ref="R108" si="1521">IF(OR(Q108="-",Q108="NC",$D108=""),"-",$D108*Q108)</f>
        <v>-</v>
      </c>
      <c r="S108" s="61">
        <v>5.66</v>
      </c>
      <c r="T108" s="61" t="str">
        <f t="shared" ref="T108" si="1522">IF(OR(S108="-",S108="NC",$D108=""),"-",$D108*S108)</f>
        <v>-</v>
      </c>
      <c r="U108" s="61">
        <v>0.02</v>
      </c>
      <c r="V108" s="61" t="str">
        <f t="shared" ref="V108" si="1523">IF(OR(U108="-",U108="NC",$D108=""),"-",$D108*U108)</f>
        <v>-</v>
      </c>
      <c r="W108" s="61">
        <v>7.85</v>
      </c>
      <c r="X108" s="61" t="str">
        <f t="shared" ref="X108" si="1524">IF(OR(W108="-",W108="NC",$D108=""),"-",$D108*W108)</f>
        <v>-</v>
      </c>
      <c r="Y108" s="61">
        <v>5.86</v>
      </c>
      <c r="Z108" s="61" t="str">
        <f t="shared" ref="Z108" si="1525">IF(OR(Y108="-",Y108="NC",$D108=""),"-",$D108*Y108)</f>
        <v>-</v>
      </c>
      <c r="AA108" s="61">
        <v>0.05</v>
      </c>
      <c r="AB108" s="61" t="str">
        <f t="shared" ref="AB108" si="1526">IF(OR(AA108="-",AA108="NC",$D108=""),"-",$D108*AA108)</f>
        <v>-</v>
      </c>
      <c r="AC108" s="61">
        <v>0.01</v>
      </c>
      <c r="AD108" s="61" t="str">
        <f t="shared" ref="AD108" si="1527">IF(OR(AC108="-",AC108="NC",$D108=""),"-",$D108*AC108)</f>
        <v>-</v>
      </c>
      <c r="AE108" s="61">
        <v>0.01</v>
      </c>
      <c r="AF108" s="61" t="str">
        <f t="shared" ref="AF108" si="1528">IF(OR(AE108="-",AE108="NC",$D108=""),"-",$D108*AE108)</f>
        <v>-</v>
      </c>
      <c r="AG108" s="61">
        <v>3.37</v>
      </c>
      <c r="AH108" s="61" t="str">
        <f t="shared" ref="AH108" si="1529">IF(OR(AG108="-",AG108="NC",$D108=""),"-",$D108*AG108)</f>
        <v>-</v>
      </c>
      <c r="AI108" s="61">
        <v>0.01</v>
      </c>
      <c r="AJ108" s="61" t="str">
        <f t="shared" ref="AJ108" si="1530">IF(OR(AI108="-",AI108="NC",$D108=""),"-",$D108*AI108)</f>
        <v>-</v>
      </c>
      <c r="AK108" s="61">
        <v>0.01</v>
      </c>
      <c r="AL108" s="61" t="str">
        <f t="shared" ref="AL108" si="1531">IF(OR(AK108="-",AK108="NC",$D108=""),"-",$D108*AK108)</f>
        <v>-</v>
      </c>
    </row>
    <row r="109" spans="1:38" x14ac:dyDescent="0.25">
      <c r="A109" s="51" t="s">
        <v>1663</v>
      </c>
      <c r="B109" s="51" t="s">
        <v>3557</v>
      </c>
      <c r="C109" s="19" t="s">
        <v>925</v>
      </c>
      <c r="D109" s="58"/>
      <c r="E109" s="19">
        <v>0.02</v>
      </c>
      <c r="F109" s="19" t="str">
        <f t="shared" si="961"/>
        <v>-</v>
      </c>
      <c r="G109" s="19">
        <v>0.01</v>
      </c>
      <c r="H109" s="19" t="str">
        <f t="shared" si="961"/>
        <v>-</v>
      </c>
      <c r="I109" s="19" t="s">
        <v>1351</v>
      </c>
      <c r="J109" s="19" t="str">
        <f t="shared" ref="J109" si="1532">IF(OR(I109="-",I109="NC",$D109=""),"-",$D109*I109)</f>
        <v>-</v>
      </c>
      <c r="K109" s="19">
        <v>0.03</v>
      </c>
      <c r="L109" s="19" t="str">
        <f t="shared" ref="L109" si="1533">IF(OR(K109="-",K109="NC",$D109=""),"-",$D109*K109)</f>
        <v>-</v>
      </c>
      <c r="M109" s="19">
        <v>0.01</v>
      </c>
      <c r="N109" s="19" t="str">
        <f t="shared" ref="N109" si="1534">IF(OR(M109="-",M109="NC",$D109=""),"-",$D109*M109)</f>
        <v>-</v>
      </c>
      <c r="O109" s="19">
        <v>0.01</v>
      </c>
      <c r="P109" s="19" t="str">
        <f t="shared" ref="P109" si="1535">IF(OR(O109="-",O109="NC",$D109=""),"-",$D109*O109)</f>
        <v>-</v>
      </c>
      <c r="Q109" s="19">
        <v>0.06</v>
      </c>
      <c r="R109" s="19" t="str">
        <f t="shared" ref="R109" si="1536">IF(OR(Q109="-",Q109="NC",$D109=""),"-",$D109*Q109)</f>
        <v>-</v>
      </c>
      <c r="S109" s="19">
        <v>0.01</v>
      </c>
      <c r="T109" s="19" t="str">
        <f t="shared" ref="T109" si="1537">IF(OR(S109="-",S109="NC",$D109=""),"-",$D109*S109)</f>
        <v>-</v>
      </c>
      <c r="U109" s="19">
        <v>0.01</v>
      </c>
      <c r="V109" s="19" t="str">
        <f t="shared" ref="V109" si="1538">IF(OR(U109="-",U109="NC",$D109=""),"-",$D109*U109)</f>
        <v>-</v>
      </c>
      <c r="W109" s="19">
        <v>1.22</v>
      </c>
      <c r="X109" s="19" t="str">
        <f t="shared" ref="X109" si="1539">IF(OR(W109="-",W109="NC",$D109=""),"-",$D109*W109)</f>
        <v>-</v>
      </c>
      <c r="Y109" s="19">
        <v>0.11</v>
      </c>
      <c r="Z109" s="19" t="str">
        <f t="shared" ref="Z109" si="1540">IF(OR(Y109="-",Y109="NC",$D109=""),"-",$D109*Y109)</f>
        <v>-</v>
      </c>
      <c r="AA109" s="19" t="s">
        <v>1351</v>
      </c>
      <c r="AB109" s="19" t="str">
        <f t="shared" ref="AB109" si="1541">IF(OR(AA109="-",AA109="NC",$D109=""),"-",$D109*AA109)</f>
        <v>-</v>
      </c>
      <c r="AC109" s="19" t="s">
        <v>1351</v>
      </c>
      <c r="AD109" s="19" t="str">
        <f t="shared" ref="AD109" si="1542">IF(OR(AC109="-",AC109="NC",$D109=""),"-",$D109*AC109)</f>
        <v>-</v>
      </c>
      <c r="AE109" s="19" t="s">
        <v>1351</v>
      </c>
      <c r="AF109" s="19" t="str">
        <f t="shared" ref="AF109" si="1543">IF(OR(AE109="-",AE109="NC",$D109=""),"-",$D109*AE109)</f>
        <v>-</v>
      </c>
      <c r="AG109" s="19">
        <v>0.03</v>
      </c>
      <c r="AH109" s="19" t="str">
        <f t="shared" ref="AH109" si="1544">IF(OR(AG109="-",AG109="NC",$D109=""),"-",$D109*AG109)</f>
        <v>-</v>
      </c>
      <c r="AI109" s="19" t="s">
        <v>1351</v>
      </c>
      <c r="AJ109" s="19" t="str">
        <f t="shared" ref="AJ109" si="1545">IF(OR(AI109="-",AI109="NC",$D109=""),"-",$D109*AI109)</f>
        <v>-</v>
      </c>
      <c r="AK109" s="19" t="s">
        <v>1351</v>
      </c>
      <c r="AL109" s="19" t="str">
        <f t="shared" ref="AL109" si="1546">IF(OR(AK109="-",AK109="NC",$D109=""),"-",$D109*AK109)</f>
        <v>-</v>
      </c>
    </row>
    <row r="110" spans="1:38" x14ac:dyDescent="0.25">
      <c r="A110" s="51" t="s">
        <v>70</v>
      </c>
      <c r="B110" s="51" t="s">
        <v>1641</v>
      </c>
      <c r="C110" s="19" t="s">
        <v>925</v>
      </c>
      <c r="D110" s="58"/>
      <c r="E110" s="19">
        <v>0.7</v>
      </c>
      <c r="F110" s="19" t="str">
        <f t="shared" si="961"/>
        <v>-</v>
      </c>
      <c r="G110" s="19">
        <v>2.0099999999999998</v>
      </c>
      <c r="H110" s="19" t="str">
        <f t="shared" si="961"/>
        <v>-</v>
      </c>
      <c r="I110" s="19">
        <v>0.04</v>
      </c>
      <c r="J110" s="19" t="str">
        <f t="shared" ref="J110" si="1547">IF(OR(I110="-",I110="NC",$D110=""),"-",$D110*I110)</f>
        <v>-</v>
      </c>
      <c r="K110" s="19">
        <v>1.36</v>
      </c>
      <c r="L110" s="19" t="str">
        <f t="shared" ref="L110" si="1548">IF(OR(K110="-",K110="NC",$D110=""),"-",$D110*K110)</f>
        <v>-</v>
      </c>
      <c r="M110" s="19">
        <v>0.37</v>
      </c>
      <c r="N110" s="19" t="str">
        <f t="shared" ref="N110" si="1549">IF(OR(M110="-",M110="NC",$D110=""),"-",$D110*M110)</f>
        <v>-</v>
      </c>
      <c r="O110" s="19">
        <v>2.5299999999999998</v>
      </c>
      <c r="P110" s="19" t="str">
        <f t="shared" ref="P110" si="1550">IF(OR(O110="-",O110="NC",$D110=""),"-",$D110*O110)</f>
        <v>-</v>
      </c>
      <c r="Q110" s="19">
        <v>4.49</v>
      </c>
      <c r="R110" s="19" t="str">
        <f t="shared" ref="R110" si="1551">IF(OR(Q110="-",Q110="NC",$D110=""),"-",$D110*Q110)</f>
        <v>-</v>
      </c>
      <c r="S110" s="19">
        <v>5.66</v>
      </c>
      <c r="T110" s="19" t="str">
        <f t="shared" ref="T110" si="1552">IF(OR(S110="-",S110="NC",$D110=""),"-",$D110*S110)</f>
        <v>-</v>
      </c>
      <c r="U110" s="19">
        <v>0.02</v>
      </c>
      <c r="V110" s="19" t="str">
        <f t="shared" ref="V110" si="1553">IF(OR(U110="-",U110="NC",$D110=""),"-",$D110*U110)</f>
        <v>-</v>
      </c>
      <c r="W110" s="19">
        <v>6.63</v>
      </c>
      <c r="X110" s="19" t="str">
        <f t="shared" ref="X110" si="1554">IF(OR(W110="-",W110="NC",$D110=""),"-",$D110*W110)</f>
        <v>-</v>
      </c>
      <c r="Y110" s="19">
        <v>5.75</v>
      </c>
      <c r="Z110" s="19" t="str">
        <f t="shared" ref="Z110" si="1555">IF(OR(Y110="-",Y110="NC",$D110=""),"-",$D110*Y110)</f>
        <v>-</v>
      </c>
      <c r="AA110" s="19">
        <v>0.05</v>
      </c>
      <c r="AB110" s="19" t="str">
        <f t="shared" ref="AB110" si="1556">IF(OR(AA110="-",AA110="NC",$D110=""),"-",$D110*AA110)</f>
        <v>-</v>
      </c>
      <c r="AC110" s="19">
        <v>0.01</v>
      </c>
      <c r="AD110" s="19" t="str">
        <f t="shared" ref="AD110" si="1557">IF(OR(AC110="-",AC110="NC",$D110=""),"-",$D110*AC110)</f>
        <v>-</v>
      </c>
      <c r="AE110" s="19">
        <v>0.01</v>
      </c>
      <c r="AF110" s="19" t="str">
        <f t="shared" ref="AF110" si="1558">IF(OR(AE110="-",AE110="NC",$D110=""),"-",$D110*AE110)</f>
        <v>-</v>
      </c>
      <c r="AG110" s="19">
        <v>3.35</v>
      </c>
      <c r="AH110" s="19" t="str">
        <f t="shared" ref="AH110" si="1559">IF(OR(AG110="-",AG110="NC",$D110=""),"-",$D110*AG110)</f>
        <v>-</v>
      </c>
      <c r="AI110" s="19">
        <v>0.01</v>
      </c>
      <c r="AJ110" s="19" t="str">
        <f t="shared" ref="AJ110" si="1560">IF(OR(AI110="-",AI110="NC",$D110=""),"-",$D110*AI110)</f>
        <v>-</v>
      </c>
      <c r="AK110" s="19">
        <v>0.01</v>
      </c>
      <c r="AL110" s="19" t="str">
        <f t="shared" ref="AL110" si="1561">IF(OR(AK110="-",AK110="NC",$D110=""),"-",$D110*AK110)</f>
        <v>-</v>
      </c>
    </row>
    <row r="111" spans="1:38" ht="21" x14ac:dyDescent="0.25">
      <c r="A111" s="904" t="s">
        <v>16</v>
      </c>
      <c r="B111" s="50" t="s">
        <v>497</v>
      </c>
      <c r="C111" s="42" t="s">
        <v>275</v>
      </c>
      <c r="D111" s="58"/>
      <c r="E111" s="42" t="s">
        <v>275</v>
      </c>
      <c r="F111" s="42" t="str">
        <f t="shared" si="961"/>
        <v>-</v>
      </c>
      <c r="G111" s="42" t="s">
        <v>275</v>
      </c>
      <c r="H111" s="42" t="str">
        <f t="shared" si="961"/>
        <v>-</v>
      </c>
      <c r="I111" s="42" t="s">
        <v>275</v>
      </c>
      <c r="J111" s="42" t="str">
        <f t="shared" ref="J111" si="1562">IF(OR(I111="-",I111="NC",$D111=""),"-",$D111*I111)</f>
        <v>-</v>
      </c>
      <c r="K111" s="42" t="s">
        <v>275</v>
      </c>
      <c r="L111" s="42" t="str">
        <f t="shared" ref="L111" si="1563">IF(OR(K111="-",K111="NC",$D111=""),"-",$D111*K111)</f>
        <v>-</v>
      </c>
      <c r="M111" s="42" t="s">
        <v>275</v>
      </c>
      <c r="N111" s="42" t="str">
        <f t="shared" ref="N111" si="1564">IF(OR(M111="-",M111="NC",$D111=""),"-",$D111*M111)</f>
        <v>-</v>
      </c>
      <c r="O111" s="42" t="s">
        <v>275</v>
      </c>
      <c r="P111" s="42" t="str">
        <f t="shared" ref="P111" si="1565">IF(OR(O111="-",O111="NC",$D111=""),"-",$D111*O111)</f>
        <v>-</v>
      </c>
      <c r="Q111" s="42" t="s">
        <v>275</v>
      </c>
      <c r="R111" s="42" t="str">
        <f t="shared" ref="R111" si="1566">IF(OR(Q111="-",Q111="NC",$D111=""),"-",$D111*Q111)</f>
        <v>-</v>
      </c>
      <c r="S111" s="42" t="s">
        <v>275</v>
      </c>
      <c r="T111" s="42" t="str">
        <f t="shared" ref="T111" si="1567">IF(OR(S111="-",S111="NC",$D111=""),"-",$D111*S111)</f>
        <v>-</v>
      </c>
      <c r="U111" s="42" t="s">
        <v>275</v>
      </c>
      <c r="V111" s="42" t="str">
        <f t="shared" ref="V111" si="1568">IF(OR(U111="-",U111="NC",$D111=""),"-",$D111*U111)</f>
        <v>-</v>
      </c>
      <c r="W111" s="42" t="s">
        <v>275</v>
      </c>
      <c r="X111" s="42" t="str">
        <f t="shared" ref="X111" si="1569">IF(OR(W111="-",W111="NC",$D111=""),"-",$D111*W111)</f>
        <v>-</v>
      </c>
      <c r="Y111" s="42" t="s">
        <v>275</v>
      </c>
      <c r="Z111" s="42" t="str">
        <f t="shared" ref="Z111" si="1570">IF(OR(Y111="-",Y111="NC",$D111=""),"-",$D111*Y111)</f>
        <v>-</v>
      </c>
      <c r="AA111" s="42" t="s">
        <v>275</v>
      </c>
      <c r="AB111" s="42" t="str">
        <f t="shared" ref="AB111" si="1571">IF(OR(AA111="-",AA111="NC",$D111=""),"-",$D111*AA111)</f>
        <v>-</v>
      </c>
      <c r="AC111" s="42" t="s">
        <v>275</v>
      </c>
      <c r="AD111" s="42" t="str">
        <f t="shared" ref="AD111" si="1572">IF(OR(AC111="-",AC111="NC",$D111=""),"-",$D111*AC111)</f>
        <v>-</v>
      </c>
      <c r="AE111" s="42" t="s">
        <v>275</v>
      </c>
      <c r="AF111" s="42" t="str">
        <f t="shared" ref="AF111" si="1573">IF(OR(AE111="-",AE111="NC",$D111=""),"-",$D111*AE111)</f>
        <v>-</v>
      </c>
      <c r="AG111" s="42" t="s">
        <v>275</v>
      </c>
      <c r="AH111" s="42" t="str">
        <f t="shared" ref="AH111" si="1574">IF(OR(AG111="-",AG111="NC",$D111=""),"-",$D111*AG111)</f>
        <v>-</v>
      </c>
      <c r="AI111" s="42" t="s">
        <v>275</v>
      </c>
      <c r="AJ111" s="42" t="str">
        <f t="shared" ref="AJ111" si="1575">IF(OR(AI111="-",AI111="NC",$D111=""),"-",$D111*AI111)</f>
        <v>-</v>
      </c>
      <c r="AK111" s="42" t="s">
        <v>275</v>
      </c>
      <c r="AL111" s="42" t="str">
        <f t="shared" ref="AL111" si="1576">IF(OR(AK111="-",AK111="NC",$D111=""),"-",$D111*AK111)</f>
        <v>-</v>
      </c>
    </row>
    <row r="112" spans="1:38" ht="31.5" x14ac:dyDescent="0.25">
      <c r="A112" s="909" t="s">
        <v>92</v>
      </c>
      <c r="B112" s="63" t="s">
        <v>3303</v>
      </c>
      <c r="C112" s="61" t="s">
        <v>925</v>
      </c>
      <c r="D112" s="58"/>
      <c r="E112" s="61">
        <v>14.52</v>
      </c>
      <c r="F112" s="61" t="str">
        <f t="shared" si="961"/>
        <v>-</v>
      </c>
      <c r="G112" s="61">
        <v>2.34</v>
      </c>
      <c r="H112" s="61" t="str">
        <f t="shared" si="961"/>
        <v>-</v>
      </c>
      <c r="I112" s="61">
        <v>2.4500000000000002</v>
      </c>
      <c r="J112" s="61" t="str">
        <f t="shared" ref="J112" si="1577">IF(OR(I112="-",I112="NC",$D112=""),"-",$D112*I112)</f>
        <v>-</v>
      </c>
      <c r="K112" s="61">
        <v>72.459999999999994</v>
      </c>
      <c r="L112" s="61" t="str">
        <f t="shared" ref="L112" si="1578">IF(OR(K112="-",K112="NC",$D112=""),"-",$D112*K112)</f>
        <v>-</v>
      </c>
      <c r="M112" s="61">
        <v>18.2</v>
      </c>
      <c r="N112" s="61" t="str">
        <f t="shared" ref="N112" si="1579">IF(OR(M112="-",M112="NC",$D112=""),"-",$D112*M112)</f>
        <v>-</v>
      </c>
      <c r="O112" s="61">
        <v>29.59</v>
      </c>
      <c r="P112" s="61" t="str">
        <f t="shared" ref="P112" si="1580">IF(OR(O112="-",O112="NC",$D112=""),"-",$D112*O112)</f>
        <v>-</v>
      </c>
      <c r="Q112" s="61">
        <v>3.43</v>
      </c>
      <c r="R112" s="61" t="str">
        <f t="shared" ref="R112" si="1581">IF(OR(Q112="-",Q112="NC",$D112=""),"-",$D112*Q112)</f>
        <v>-</v>
      </c>
      <c r="S112" s="61">
        <v>3.6</v>
      </c>
      <c r="T112" s="61" t="str">
        <f t="shared" ref="T112" si="1582">IF(OR(S112="-",S112="NC",$D112=""),"-",$D112*S112)</f>
        <v>-</v>
      </c>
      <c r="U112" s="61">
        <v>3.63</v>
      </c>
      <c r="V112" s="61" t="str">
        <f t="shared" ref="V112" si="1583">IF(OR(U112="-",U112="NC",$D112=""),"-",$D112*U112)</f>
        <v>-</v>
      </c>
      <c r="W112" s="61">
        <v>1.9</v>
      </c>
      <c r="X112" s="61" t="str">
        <f t="shared" ref="X112" si="1584">IF(OR(W112="-",W112="NC",$D112=""),"-",$D112*W112)</f>
        <v>-</v>
      </c>
      <c r="Y112" s="61">
        <v>2.5</v>
      </c>
      <c r="Z112" s="61" t="str">
        <f t="shared" ref="Z112" si="1585">IF(OR(Y112="-",Y112="NC",$D112=""),"-",$D112*Y112)</f>
        <v>-</v>
      </c>
      <c r="AA112" s="61">
        <v>7.24</v>
      </c>
      <c r="AB112" s="61" t="str">
        <f t="shared" ref="AB112" si="1586">IF(OR(AA112="-",AA112="NC",$D112=""),"-",$D112*AA112)</f>
        <v>-</v>
      </c>
      <c r="AC112" s="61">
        <v>5.84</v>
      </c>
      <c r="AD112" s="61" t="str">
        <f t="shared" ref="AD112" si="1587">IF(OR(AC112="-",AC112="NC",$D112=""),"-",$D112*AC112)</f>
        <v>-</v>
      </c>
      <c r="AE112" s="61">
        <v>13.83</v>
      </c>
      <c r="AF112" s="61" t="str">
        <f t="shared" ref="AF112" si="1588">IF(OR(AE112="-",AE112="NC",$D112=""),"-",$D112*AE112)</f>
        <v>-</v>
      </c>
      <c r="AG112" s="61">
        <v>3.07</v>
      </c>
      <c r="AH112" s="61" t="str">
        <f t="shared" ref="AH112" si="1589">IF(OR(AG112="-",AG112="NC",$D112=""),"-",$D112*AG112)</f>
        <v>-</v>
      </c>
      <c r="AI112" s="61">
        <v>1.56</v>
      </c>
      <c r="AJ112" s="61" t="str">
        <f t="shared" ref="AJ112" si="1590">IF(OR(AI112="-",AI112="NC",$D112=""),"-",$D112*AI112)</f>
        <v>-</v>
      </c>
      <c r="AK112" s="61">
        <v>12.17</v>
      </c>
      <c r="AL112" s="61" t="str">
        <f t="shared" ref="AL112" si="1591">IF(OR(AK112="-",AK112="NC",$D112=""),"-",$D112*AK112)</f>
        <v>-</v>
      </c>
    </row>
    <row r="113" spans="1:38" ht="21" x14ac:dyDescent="0.25">
      <c r="A113" s="904" t="s">
        <v>1747</v>
      </c>
      <c r="B113" s="50" t="s">
        <v>1748</v>
      </c>
      <c r="C113" s="41" t="s">
        <v>275</v>
      </c>
      <c r="D113" s="58"/>
      <c r="E113" s="41" t="s">
        <v>275</v>
      </c>
      <c r="F113" s="41" t="str">
        <f t="shared" si="961"/>
        <v>-</v>
      </c>
      <c r="G113" s="41" t="s">
        <v>275</v>
      </c>
      <c r="H113" s="41" t="str">
        <f t="shared" si="961"/>
        <v>-</v>
      </c>
      <c r="I113" s="41" t="s">
        <v>275</v>
      </c>
      <c r="J113" s="41" t="str">
        <f t="shared" ref="J113" si="1592">IF(OR(I113="-",I113="NC",$D113=""),"-",$D113*I113)</f>
        <v>-</v>
      </c>
      <c r="K113" s="41" t="s">
        <v>275</v>
      </c>
      <c r="L113" s="41" t="str">
        <f t="shared" ref="L113" si="1593">IF(OR(K113="-",K113="NC",$D113=""),"-",$D113*K113)</f>
        <v>-</v>
      </c>
      <c r="M113" s="41" t="s">
        <v>275</v>
      </c>
      <c r="N113" s="41" t="str">
        <f t="shared" ref="N113" si="1594">IF(OR(M113="-",M113="NC",$D113=""),"-",$D113*M113)</f>
        <v>-</v>
      </c>
      <c r="O113" s="41" t="s">
        <v>275</v>
      </c>
      <c r="P113" s="41" t="str">
        <f t="shared" ref="P113" si="1595">IF(OR(O113="-",O113="NC",$D113=""),"-",$D113*O113)</f>
        <v>-</v>
      </c>
      <c r="Q113" s="41" t="s">
        <v>275</v>
      </c>
      <c r="R113" s="41" t="str">
        <f t="shared" ref="R113" si="1596">IF(OR(Q113="-",Q113="NC",$D113=""),"-",$D113*Q113)</f>
        <v>-</v>
      </c>
      <c r="S113" s="41" t="s">
        <v>275</v>
      </c>
      <c r="T113" s="41" t="str">
        <f t="shared" ref="T113" si="1597">IF(OR(S113="-",S113="NC",$D113=""),"-",$D113*S113)</f>
        <v>-</v>
      </c>
      <c r="U113" s="41" t="s">
        <v>275</v>
      </c>
      <c r="V113" s="41" t="str">
        <f t="shared" ref="V113" si="1598">IF(OR(U113="-",U113="NC",$D113=""),"-",$D113*U113)</f>
        <v>-</v>
      </c>
      <c r="W113" s="41" t="s">
        <v>275</v>
      </c>
      <c r="X113" s="41" t="str">
        <f t="shared" ref="X113" si="1599">IF(OR(W113="-",W113="NC",$D113=""),"-",$D113*W113)</f>
        <v>-</v>
      </c>
      <c r="Y113" s="41" t="s">
        <v>275</v>
      </c>
      <c r="Z113" s="41" t="str">
        <f t="shared" ref="Z113" si="1600">IF(OR(Y113="-",Y113="NC",$D113=""),"-",$D113*Y113)</f>
        <v>-</v>
      </c>
      <c r="AA113" s="41" t="s">
        <v>275</v>
      </c>
      <c r="AB113" s="41" t="str">
        <f t="shared" ref="AB113" si="1601">IF(OR(AA113="-",AA113="NC",$D113=""),"-",$D113*AA113)</f>
        <v>-</v>
      </c>
      <c r="AC113" s="41" t="s">
        <v>275</v>
      </c>
      <c r="AD113" s="41" t="str">
        <f t="shared" ref="AD113" si="1602">IF(OR(AC113="-",AC113="NC",$D113=""),"-",$D113*AC113)</f>
        <v>-</v>
      </c>
      <c r="AE113" s="41" t="s">
        <v>275</v>
      </c>
      <c r="AF113" s="41" t="str">
        <f t="shared" ref="AF113" si="1603">IF(OR(AE113="-",AE113="NC",$D113=""),"-",$D113*AE113)</f>
        <v>-</v>
      </c>
      <c r="AG113" s="41" t="s">
        <v>275</v>
      </c>
      <c r="AH113" s="41" t="str">
        <f t="shared" ref="AH113" si="1604">IF(OR(AG113="-",AG113="NC",$D113=""),"-",$D113*AG113)</f>
        <v>-</v>
      </c>
      <c r="AI113" s="41" t="s">
        <v>275</v>
      </c>
      <c r="AJ113" s="41" t="str">
        <f t="shared" ref="AJ113" si="1605">IF(OR(AI113="-",AI113="NC",$D113=""),"-",$D113*AI113)</f>
        <v>-</v>
      </c>
      <c r="AK113" s="41" t="s">
        <v>275</v>
      </c>
      <c r="AL113" s="41" t="str">
        <f t="shared" ref="AL113" si="1606">IF(OR(AK113="-",AK113="NC",$D113=""),"-",$D113*AK113)</f>
        <v>-</v>
      </c>
    </row>
    <row r="114" spans="1:38" ht="31.5" x14ac:dyDescent="0.25">
      <c r="A114" s="909" t="s">
        <v>1751</v>
      </c>
      <c r="B114" s="63" t="s">
        <v>3291</v>
      </c>
      <c r="C114" s="61" t="s">
        <v>925</v>
      </c>
      <c r="D114" s="58"/>
      <c r="E114" s="61">
        <v>0.73</v>
      </c>
      <c r="F114" s="61" t="str">
        <f t="shared" si="961"/>
        <v>-</v>
      </c>
      <c r="G114" s="61">
        <v>0.34</v>
      </c>
      <c r="H114" s="61" t="str">
        <f t="shared" si="961"/>
        <v>-</v>
      </c>
      <c r="I114" s="61">
        <v>0.04</v>
      </c>
      <c r="J114" s="61" t="str">
        <f t="shared" ref="J114" si="1607">IF(OR(I114="-",I114="NC",$D114=""),"-",$D114*I114)</f>
        <v>-</v>
      </c>
      <c r="K114" s="61">
        <v>1.64</v>
      </c>
      <c r="L114" s="61" t="str">
        <f t="shared" ref="L114" si="1608">IF(OR(K114="-",K114="NC",$D114=""),"-",$D114*K114)</f>
        <v>-</v>
      </c>
      <c r="M114" s="61">
        <v>0.45</v>
      </c>
      <c r="N114" s="61" t="str">
        <f t="shared" ref="N114" si="1609">IF(OR(M114="-",M114="NC",$D114=""),"-",$D114*M114)</f>
        <v>-</v>
      </c>
      <c r="O114" s="61">
        <v>1.91</v>
      </c>
      <c r="P114" s="61" t="str">
        <f t="shared" ref="P114" si="1610">IF(OR(O114="-",O114="NC",$D114=""),"-",$D114*O114)</f>
        <v>-</v>
      </c>
      <c r="Q114" s="61">
        <v>2</v>
      </c>
      <c r="R114" s="61" t="str">
        <f t="shared" ref="R114" si="1611">IF(OR(Q114="-",Q114="NC",$D114=""),"-",$D114*Q114)</f>
        <v>-</v>
      </c>
      <c r="S114" s="61">
        <v>2.48</v>
      </c>
      <c r="T114" s="61" t="str">
        <f t="shared" ref="T114" si="1612">IF(OR(S114="-",S114="NC",$D114=""),"-",$D114*S114)</f>
        <v>-</v>
      </c>
      <c r="U114" s="61">
        <v>0.01</v>
      </c>
      <c r="V114" s="61" t="str">
        <f t="shared" ref="V114" si="1613">IF(OR(U114="-",U114="NC",$D114=""),"-",$D114*U114)</f>
        <v>-</v>
      </c>
      <c r="W114" s="61">
        <v>1.21</v>
      </c>
      <c r="X114" s="61" t="str">
        <f t="shared" ref="X114" si="1614">IF(OR(W114="-",W114="NC",$D114=""),"-",$D114*W114)</f>
        <v>-</v>
      </c>
      <c r="Y114" s="61">
        <v>1.64</v>
      </c>
      <c r="Z114" s="61" t="str">
        <f t="shared" ref="Z114" si="1615">IF(OR(Y114="-",Y114="NC",$D114=""),"-",$D114*Y114)</f>
        <v>-</v>
      </c>
      <c r="AA114" s="61">
        <v>0.42</v>
      </c>
      <c r="AB114" s="61" t="str">
        <f t="shared" ref="AB114" si="1616">IF(OR(AA114="-",AA114="NC",$D114=""),"-",$D114*AA114)</f>
        <v>-</v>
      </c>
      <c r="AC114" s="61">
        <v>0.06</v>
      </c>
      <c r="AD114" s="61" t="str">
        <f t="shared" ref="AD114" si="1617">IF(OR(AC114="-",AC114="NC",$D114=""),"-",$D114*AC114)</f>
        <v>-</v>
      </c>
      <c r="AE114" s="61">
        <v>0.28999999999999998</v>
      </c>
      <c r="AF114" s="61" t="str">
        <f t="shared" ref="AF114" si="1618">IF(OR(AE114="-",AE114="NC",$D114=""),"-",$D114*AE114)</f>
        <v>-</v>
      </c>
      <c r="AG114" s="61">
        <v>1.75</v>
      </c>
      <c r="AH114" s="61" t="str">
        <f t="shared" ref="AH114" si="1619">IF(OR(AG114="-",AG114="NC",$D114=""),"-",$D114*AG114)</f>
        <v>-</v>
      </c>
      <c r="AI114" s="61">
        <v>0.03</v>
      </c>
      <c r="AJ114" s="61" t="str">
        <f t="shared" ref="AJ114" si="1620">IF(OR(AI114="-",AI114="NC",$D114=""),"-",$D114*AI114)</f>
        <v>-</v>
      </c>
      <c r="AK114" s="61">
        <v>0.42</v>
      </c>
      <c r="AL114" s="61" t="str">
        <f t="shared" ref="AL114" si="1621">IF(OR(AK114="-",AK114="NC",$D114=""),"-",$D114*AK114)</f>
        <v>-</v>
      </c>
    </row>
    <row r="115" spans="1:38" ht="21" x14ac:dyDescent="0.25">
      <c r="A115" s="18" t="s">
        <v>1592</v>
      </c>
      <c r="B115" s="18" t="s">
        <v>1639</v>
      </c>
      <c r="C115" s="19" t="s">
        <v>925</v>
      </c>
      <c r="D115" s="58"/>
      <c r="E115" s="19">
        <v>0.03</v>
      </c>
      <c r="F115" s="19" t="str">
        <f t="shared" si="961"/>
        <v>-</v>
      </c>
      <c r="G115" s="19">
        <v>0.02</v>
      </c>
      <c r="H115" s="19" t="str">
        <f t="shared" si="961"/>
        <v>-</v>
      </c>
      <c r="I115" s="19">
        <v>0.03</v>
      </c>
      <c r="J115" s="19" t="str">
        <f t="shared" ref="J115" si="1622">IF(OR(I115="-",I115="NC",$D115=""),"-",$D115*I115)</f>
        <v>-</v>
      </c>
      <c r="K115" s="19">
        <v>0.11</v>
      </c>
      <c r="L115" s="19" t="str">
        <f t="shared" ref="L115" si="1623">IF(OR(K115="-",K115="NC",$D115=""),"-",$D115*K115)</f>
        <v>-</v>
      </c>
      <c r="M115" s="19">
        <v>0.28000000000000003</v>
      </c>
      <c r="N115" s="19" t="str">
        <f t="shared" ref="N115" si="1624">IF(OR(M115="-",M115="NC",$D115=""),"-",$D115*M115)</f>
        <v>-</v>
      </c>
      <c r="O115" s="19">
        <v>7.0000000000000007E-2</v>
      </c>
      <c r="P115" s="19" t="str">
        <f t="shared" ref="P115" si="1625">IF(OR(O115="-",O115="NC",$D115=""),"-",$D115*O115)</f>
        <v>-</v>
      </c>
      <c r="Q115" s="19" t="s">
        <v>1351</v>
      </c>
      <c r="R115" s="19" t="str">
        <f t="shared" ref="R115" si="1626">IF(OR(Q115="-",Q115="NC",$D115=""),"-",$D115*Q115)</f>
        <v>-</v>
      </c>
      <c r="S115" s="19" t="s">
        <v>1351</v>
      </c>
      <c r="T115" s="19" t="str">
        <f t="shared" ref="T115" si="1627">IF(OR(S115="-",S115="NC",$D115=""),"-",$D115*S115)</f>
        <v>-</v>
      </c>
      <c r="U115" s="19" t="s">
        <v>1351</v>
      </c>
      <c r="V115" s="19" t="str">
        <f t="shared" ref="V115" si="1628">IF(OR(U115="-",U115="NC",$D115=""),"-",$D115*U115)</f>
        <v>-</v>
      </c>
      <c r="W115" s="19" t="s">
        <v>1351</v>
      </c>
      <c r="X115" s="19" t="str">
        <f t="shared" ref="X115" si="1629">IF(OR(W115="-",W115="NC",$D115=""),"-",$D115*W115)</f>
        <v>-</v>
      </c>
      <c r="Y115" s="19" t="s">
        <v>1351</v>
      </c>
      <c r="Z115" s="19" t="str">
        <f t="shared" ref="Z115" si="1630">IF(OR(Y115="-",Y115="NC",$D115=""),"-",$D115*Y115)</f>
        <v>-</v>
      </c>
      <c r="AA115" s="19">
        <v>0.15</v>
      </c>
      <c r="AB115" s="19" t="str">
        <f t="shared" ref="AB115" si="1631">IF(OR(AA115="-",AA115="NC",$D115=""),"-",$D115*AA115)</f>
        <v>-</v>
      </c>
      <c r="AC115" s="19">
        <v>0.06</v>
      </c>
      <c r="AD115" s="19" t="str">
        <f t="shared" ref="AD115" si="1632">IF(OR(AC115="-",AC115="NC",$D115=""),"-",$D115*AC115)</f>
        <v>-</v>
      </c>
      <c r="AE115" s="19">
        <v>0.28000000000000003</v>
      </c>
      <c r="AF115" s="19" t="str">
        <f t="shared" ref="AF115" si="1633">IF(OR(AE115="-",AE115="NC",$D115=""),"-",$D115*AE115)</f>
        <v>-</v>
      </c>
      <c r="AG115" s="19" t="s">
        <v>1351</v>
      </c>
      <c r="AH115" s="19" t="str">
        <f t="shared" ref="AH115" si="1634">IF(OR(AG115="-",AG115="NC",$D115=""),"-",$D115*AG115)</f>
        <v>-</v>
      </c>
      <c r="AI115" s="19">
        <v>0.03</v>
      </c>
      <c r="AJ115" s="19" t="str">
        <f t="shared" ref="AJ115" si="1635">IF(OR(AI115="-",AI115="NC",$D115=""),"-",$D115*AI115)</f>
        <v>-</v>
      </c>
      <c r="AK115" s="19">
        <v>0.18</v>
      </c>
      <c r="AL115" s="19" t="str">
        <f t="shared" ref="AL115" si="1636">IF(OR(AK115="-",AK115="NC",$D115=""),"-",$D115*AK115)</f>
        <v>-</v>
      </c>
    </row>
    <row r="116" spans="1:38" x14ac:dyDescent="0.25">
      <c r="A116" s="18" t="s">
        <v>487</v>
      </c>
      <c r="B116" s="18" t="s">
        <v>3292</v>
      </c>
      <c r="C116" s="19" t="s">
        <v>925</v>
      </c>
      <c r="D116" s="58"/>
      <c r="E116" s="19">
        <v>0.7</v>
      </c>
      <c r="F116" s="19" t="str">
        <f t="shared" si="961"/>
        <v>-</v>
      </c>
      <c r="G116" s="19">
        <v>0.32</v>
      </c>
      <c r="H116" s="19" t="str">
        <f t="shared" si="961"/>
        <v>-</v>
      </c>
      <c r="I116" s="19">
        <v>0.01</v>
      </c>
      <c r="J116" s="19" t="str">
        <f t="shared" ref="J116" si="1637">IF(OR(I116="-",I116="NC",$D116=""),"-",$D116*I116)</f>
        <v>-</v>
      </c>
      <c r="K116" s="19">
        <v>1.53</v>
      </c>
      <c r="L116" s="19" t="str">
        <f t="shared" ref="L116" si="1638">IF(OR(K116="-",K116="NC",$D116=""),"-",$D116*K116)</f>
        <v>-</v>
      </c>
      <c r="M116" s="19">
        <v>0.17</v>
      </c>
      <c r="N116" s="19" t="str">
        <f t="shared" ref="N116" si="1639">IF(OR(M116="-",M116="NC",$D116=""),"-",$D116*M116)</f>
        <v>-</v>
      </c>
      <c r="O116" s="19">
        <v>1.85</v>
      </c>
      <c r="P116" s="19" t="str">
        <f t="shared" ref="P116" si="1640">IF(OR(O116="-",O116="NC",$D116=""),"-",$D116*O116)</f>
        <v>-</v>
      </c>
      <c r="Q116" s="19">
        <v>2</v>
      </c>
      <c r="R116" s="19" t="str">
        <f t="shared" ref="R116" si="1641">IF(OR(Q116="-",Q116="NC",$D116=""),"-",$D116*Q116)</f>
        <v>-</v>
      </c>
      <c r="S116" s="19">
        <v>2.48</v>
      </c>
      <c r="T116" s="19" t="str">
        <f t="shared" ref="T116" si="1642">IF(OR(S116="-",S116="NC",$D116=""),"-",$D116*S116)</f>
        <v>-</v>
      </c>
      <c r="U116" s="19">
        <v>0.01</v>
      </c>
      <c r="V116" s="19" t="str">
        <f t="shared" ref="V116" si="1643">IF(OR(U116="-",U116="NC",$D116=""),"-",$D116*U116)</f>
        <v>-</v>
      </c>
      <c r="W116" s="19">
        <v>1.21</v>
      </c>
      <c r="X116" s="19" t="str">
        <f t="shared" ref="X116" si="1644">IF(OR(W116="-",W116="NC",$D116=""),"-",$D116*W116)</f>
        <v>-</v>
      </c>
      <c r="Y116" s="19">
        <v>1.64</v>
      </c>
      <c r="Z116" s="19" t="str">
        <f t="shared" ref="Z116" si="1645">IF(OR(Y116="-",Y116="NC",$D116=""),"-",$D116*Y116)</f>
        <v>-</v>
      </c>
      <c r="AA116" s="19">
        <v>0.27</v>
      </c>
      <c r="AB116" s="19" t="str">
        <f t="shared" ref="AB116" si="1646">IF(OR(AA116="-",AA116="NC",$D116=""),"-",$D116*AA116)</f>
        <v>-</v>
      </c>
      <c r="AC116" s="19">
        <v>0.01</v>
      </c>
      <c r="AD116" s="19" t="str">
        <f t="shared" ref="AD116" si="1647">IF(OR(AC116="-",AC116="NC",$D116=""),"-",$D116*AC116)</f>
        <v>-</v>
      </c>
      <c r="AE116" s="19">
        <v>0.01</v>
      </c>
      <c r="AF116" s="19" t="str">
        <f t="shared" ref="AF116" si="1648">IF(OR(AE116="-",AE116="NC",$D116=""),"-",$D116*AE116)</f>
        <v>-</v>
      </c>
      <c r="AG116" s="19">
        <v>1.75</v>
      </c>
      <c r="AH116" s="19" t="str">
        <f t="shared" ref="AH116" si="1649">IF(OR(AG116="-",AG116="NC",$D116=""),"-",$D116*AG116)</f>
        <v>-</v>
      </c>
      <c r="AI116" s="19">
        <v>0.01</v>
      </c>
      <c r="AJ116" s="19" t="str">
        <f t="shared" ref="AJ116" si="1650">IF(OR(AI116="-",AI116="NC",$D116=""),"-",$D116*AI116)</f>
        <v>-</v>
      </c>
      <c r="AK116" s="19">
        <v>0.24</v>
      </c>
      <c r="AL116" s="19" t="str">
        <f t="shared" ref="AL116" si="1651">IF(OR(AK116="-",AK116="NC",$D116=""),"-",$D116*AK116)</f>
        <v>-</v>
      </c>
    </row>
    <row r="117" spans="1:38" x14ac:dyDescent="0.25">
      <c r="A117" s="18" t="s">
        <v>487</v>
      </c>
      <c r="B117" s="18" t="s">
        <v>3294</v>
      </c>
      <c r="C117" s="19" t="s">
        <v>925</v>
      </c>
      <c r="D117" s="58"/>
      <c r="E117" s="19">
        <v>0.08</v>
      </c>
      <c r="F117" s="19" t="str">
        <f t="shared" si="961"/>
        <v>-</v>
      </c>
      <c r="G117" s="19">
        <v>0.16</v>
      </c>
      <c r="H117" s="19" t="str">
        <f t="shared" si="961"/>
        <v>-</v>
      </c>
      <c r="I117" s="19" t="s">
        <v>1351</v>
      </c>
      <c r="J117" s="19" t="str">
        <f t="shared" ref="J117" si="1652">IF(OR(I117="-",I117="NC",$D117=""),"-",$D117*I117)</f>
        <v>-</v>
      </c>
      <c r="K117" s="19">
        <v>0.24</v>
      </c>
      <c r="L117" s="19" t="str">
        <f t="shared" ref="L117" si="1653">IF(OR(K117="-",K117="NC",$D117=""),"-",$D117*K117)</f>
        <v>-</v>
      </c>
      <c r="M117" s="19">
        <v>0.01</v>
      </c>
      <c r="N117" s="19" t="str">
        <f t="shared" ref="N117" si="1654">IF(OR(M117="-",M117="NC",$D117=""),"-",$D117*M117)</f>
        <v>-</v>
      </c>
      <c r="O117" s="19">
        <v>0.65</v>
      </c>
      <c r="P117" s="19" t="str">
        <f t="shared" ref="P117" si="1655">IF(OR(O117="-",O117="NC",$D117=""),"-",$D117*O117)</f>
        <v>-</v>
      </c>
      <c r="Q117" s="19">
        <v>0.04</v>
      </c>
      <c r="R117" s="19" t="str">
        <f t="shared" ref="R117" si="1656">IF(OR(Q117="-",Q117="NC",$D117=""),"-",$D117*Q117)</f>
        <v>-</v>
      </c>
      <c r="S117" s="19">
        <v>0.01</v>
      </c>
      <c r="T117" s="19" t="str">
        <f t="shared" ref="T117" si="1657">IF(OR(S117="-",S117="NC",$D117=""),"-",$D117*S117)</f>
        <v>-</v>
      </c>
      <c r="U117" s="19">
        <v>0.01</v>
      </c>
      <c r="V117" s="19" t="str">
        <f t="shared" ref="V117" si="1658">IF(OR(U117="-",U117="NC",$D117=""),"-",$D117*U117)</f>
        <v>-</v>
      </c>
      <c r="W117" s="19">
        <v>0.03</v>
      </c>
      <c r="X117" s="19" t="str">
        <f t="shared" ref="X117" si="1659">IF(OR(W117="-",W117="NC",$D117=""),"-",$D117*W117)</f>
        <v>-</v>
      </c>
      <c r="Y117" s="19">
        <v>0.01</v>
      </c>
      <c r="Z117" s="19" t="str">
        <f t="shared" ref="Z117" si="1660">IF(OR(Y117="-",Y117="NC",$D117=""),"-",$D117*Y117)</f>
        <v>-</v>
      </c>
      <c r="AA117" s="19" t="s">
        <v>1351</v>
      </c>
      <c r="AB117" s="19" t="str">
        <f t="shared" ref="AB117" si="1661">IF(OR(AA117="-",AA117="NC",$D117=""),"-",$D117*AA117)</f>
        <v>-</v>
      </c>
      <c r="AC117" s="19" t="s">
        <v>1351</v>
      </c>
      <c r="AD117" s="19" t="str">
        <f t="shared" ref="AD117" si="1662">IF(OR(AC117="-",AC117="NC",$D117=""),"-",$D117*AC117)</f>
        <v>-</v>
      </c>
      <c r="AE117" s="19" t="s">
        <v>1351</v>
      </c>
      <c r="AF117" s="19" t="str">
        <f t="shared" ref="AF117" si="1663">IF(OR(AE117="-",AE117="NC",$D117=""),"-",$D117*AE117)</f>
        <v>-</v>
      </c>
      <c r="AG117" s="19">
        <v>0.01</v>
      </c>
      <c r="AH117" s="19" t="str">
        <f t="shared" ref="AH117" si="1664">IF(OR(AG117="-",AG117="NC",$D117=""),"-",$D117*AG117)</f>
        <v>-</v>
      </c>
      <c r="AI117" s="19" t="s">
        <v>1351</v>
      </c>
      <c r="AJ117" s="19" t="str">
        <f t="shared" ref="AJ117" si="1665">IF(OR(AI117="-",AI117="NC",$D117=""),"-",$D117*AI117)</f>
        <v>-</v>
      </c>
      <c r="AK117" s="19" t="s">
        <v>1351</v>
      </c>
      <c r="AL117" s="19" t="str">
        <f t="shared" ref="AL117" si="1666">IF(OR(AK117="-",AK117="NC",$D117=""),"-",$D117*AK117)</f>
        <v>-</v>
      </c>
    </row>
    <row r="118" spans="1:38" x14ac:dyDescent="0.25">
      <c r="A118" s="18" t="s">
        <v>112</v>
      </c>
      <c r="B118" s="18" t="s">
        <v>3295</v>
      </c>
      <c r="C118" s="19" t="s">
        <v>926</v>
      </c>
      <c r="D118" s="58"/>
      <c r="E118" s="19">
        <v>0.57999999999999996</v>
      </c>
      <c r="F118" s="19" t="str">
        <f t="shared" si="961"/>
        <v>-</v>
      </c>
      <c r="G118" s="19">
        <v>0.15</v>
      </c>
      <c r="H118" s="19" t="str">
        <f t="shared" si="961"/>
        <v>-</v>
      </c>
      <c r="I118" s="19">
        <v>0.01</v>
      </c>
      <c r="J118" s="19" t="str">
        <f t="shared" ref="J118" si="1667">IF(OR(I118="-",I118="NC",$D118=""),"-",$D118*I118)</f>
        <v>-</v>
      </c>
      <c r="K118" s="19">
        <v>1.22</v>
      </c>
      <c r="L118" s="19" t="str">
        <f t="shared" ref="L118" si="1668">IF(OR(K118="-",K118="NC",$D118=""),"-",$D118*K118)</f>
        <v>-</v>
      </c>
      <c r="M118" s="19">
        <v>0.15</v>
      </c>
      <c r="N118" s="19" t="str">
        <f t="shared" ref="N118" si="1669">IF(OR(M118="-",M118="NC",$D118=""),"-",$D118*M118)</f>
        <v>-</v>
      </c>
      <c r="O118" s="19">
        <v>1.1299999999999999</v>
      </c>
      <c r="P118" s="19" t="str">
        <f t="shared" ref="P118" si="1670">IF(OR(O118="-",O118="NC",$D118=""),"-",$D118*O118)</f>
        <v>-</v>
      </c>
      <c r="Q118" s="19">
        <v>1.85</v>
      </c>
      <c r="R118" s="19" t="str">
        <f t="shared" ref="R118" si="1671">IF(OR(Q118="-",Q118="NC",$D118=""),"-",$D118*Q118)</f>
        <v>-</v>
      </c>
      <c r="S118" s="19">
        <v>2.34</v>
      </c>
      <c r="T118" s="19" t="str">
        <f t="shared" ref="T118" si="1672">IF(OR(S118="-",S118="NC",$D118=""),"-",$D118*S118)</f>
        <v>-</v>
      </c>
      <c r="U118" s="19">
        <v>0.01</v>
      </c>
      <c r="V118" s="19" t="str">
        <f t="shared" ref="V118" si="1673">IF(OR(U118="-",U118="NC",$D118=""),"-",$D118*U118)</f>
        <v>-</v>
      </c>
      <c r="W118" s="19">
        <v>1.1100000000000001</v>
      </c>
      <c r="X118" s="19" t="str">
        <f t="shared" ref="X118" si="1674">IF(OR(W118="-",W118="NC",$D118=""),"-",$D118*W118)</f>
        <v>-</v>
      </c>
      <c r="Y118" s="19">
        <v>1.54</v>
      </c>
      <c r="Z118" s="19" t="str">
        <f t="shared" ref="Z118" si="1675">IF(OR(Y118="-",Y118="NC",$D118=""),"-",$D118*Y118)</f>
        <v>-</v>
      </c>
      <c r="AA118" s="19">
        <v>0.26</v>
      </c>
      <c r="AB118" s="19" t="str">
        <f t="shared" ref="AB118" si="1676">IF(OR(AA118="-",AA118="NC",$D118=""),"-",$D118*AA118)</f>
        <v>-</v>
      </c>
      <c r="AC118" s="19">
        <v>0.01</v>
      </c>
      <c r="AD118" s="19" t="str">
        <f t="shared" ref="AD118" si="1677">IF(OR(AC118="-",AC118="NC",$D118=""),"-",$D118*AC118)</f>
        <v>-</v>
      </c>
      <c r="AE118" s="19">
        <v>0.01</v>
      </c>
      <c r="AF118" s="19" t="str">
        <f t="shared" ref="AF118" si="1678">IF(OR(AE118="-",AE118="NC",$D118=""),"-",$D118*AE118)</f>
        <v>-</v>
      </c>
      <c r="AG118" s="19">
        <v>1.65</v>
      </c>
      <c r="AH118" s="19" t="str">
        <f t="shared" ref="AH118" si="1679">IF(OR(AG118="-",AG118="NC",$D118=""),"-",$D118*AG118)</f>
        <v>-</v>
      </c>
      <c r="AI118" s="19">
        <v>0.01</v>
      </c>
      <c r="AJ118" s="19" t="str">
        <f t="shared" ref="AJ118" si="1680">IF(OR(AI118="-",AI118="NC",$D118=""),"-",$D118*AI118)</f>
        <v>-</v>
      </c>
      <c r="AK118" s="19">
        <v>0.23</v>
      </c>
      <c r="AL118" s="19" t="str">
        <f t="shared" ref="AL118" si="1681">IF(OR(AK118="-",AK118="NC",$D118=""),"-",$D118*AK118)</f>
        <v>-</v>
      </c>
    </row>
    <row r="119" spans="1:38" ht="21" x14ac:dyDescent="0.25">
      <c r="A119" s="904" t="s">
        <v>1749</v>
      </c>
      <c r="B119" s="50" t="s">
        <v>1750</v>
      </c>
      <c r="C119" s="41" t="s">
        <v>275</v>
      </c>
      <c r="D119" s="58"/>
      <c r="E119" s="41" t="s">
        <v>275</v>
      </c>
      <c r="F119" s="41" t="str">
        <f t="shared" si="961"/>
        <v>-</v>
      </c>
      <c r="G119" s="41" t="s">
        <v>275</v>
      </c>
      <c r="H119" s="41" t="str">
        <f t="shared" si="961"/>
        <v>-</v>
      </c>
      <c r="I119" s="41" t="s">
        <v>275</v>
      </c>
      <c r="J119" s="41" t="str">
        <f t="shared" ref="J119" si="1682">IF(OR(I119="-",I119="NC",$D119=""),"-",$D119*I119)</f>
        <v>-</v>
      </c>
      <c r="K119" s="41" t="s">
        <v>275</v>
      </c>
      <c r="L119" s="41" t="str">
        <f t="shared" ref="L119" si="1683">IF(OR(K119="-",K119="NC",$D119=""),"-",$D119*K119)</f>
        <v>-</v>
      </c>
      <c r="M119" s="41" t="s">
        <v>275</v>
      </c>
      <c r="N119" s="41" t="str">
        <f t="shared" ref="N119" si="1684">IF(OR(M119="-",M119="NC",$D119=""),"-",$D119*M119)</f>
        <v>-</v>
      </c>
      <c r="O119" s="41" t="s">
        <v>275</v>
      </c>
      <c r="P119" s="41" t="str">
        <f t="shared" ref="P119" si="1685">IF(OR(O119="-",O119="NC",$D119=""),"-",$D119*O119)</f>
        <v>-</v>
      </c>
      <c r="Q119" s="41" t="s">
        <v>275</v>
      </c>
      <c r="R119" s="41" t="str">
        <f t="shared" ref="R119" si="1686">IF(OR(Q119="-",Q119="NC",$D119=""),"-",$D119*Q119)</f>
        <v>-</v>
      </c>
      <c r="S119" s="41" t="s">
        <v>275</v>
      </c>
      <c r="T119" s="41" t="str">
        <f t="shared" ref="T119" si="1687">IF(OR(S119="-",S119="NC",$D119=""),"-",$D119*S119)</f>
        <v>-</v>
      </c>
      <c r="U119" s="41" t="s">
        <v>275</v>
      </c>
      <c r="V119" s="41" t="str">
        <f t="shared" ref="V119" si="1688">IF(OR(U119="-",U119="NC",$D119=""),"-",$D119*U119)</f>
        <v>-</v>
      </c>
      <c r="W119" s="41" t="s">
        <v>275</v>
      </c>
      <c r="X119" s="41" t="str">
        <f t="shared" ref="X119" si="1689">IF(OR(W119="-",W119="NC",$D119=""),"-",$D119*W119)</f>
        <v>-</v>
      </c>
      <c r="Y119" s="41" t="s">
        <v>275</v>
      </c>
      <c r="Z119" s="41" t="str">
        <f t="shared" ref="Z119" si="1690">IF(OR(Y119="-",Y119="NC",$D119=""),"-",$D119*Y119)</f>
        <v>-</v>
      </c>
      <c r="AA119" s="41" t="s">
        <v>275</v>
      </c>
      <c r="AB119" s="41" t="str">
        <f t="shared" ref="AB119" si="1691">IF(OR(AA119="-",AA119="NC",$D119=""),"-",$D119*AA119)</f>
        <v>-</v>
      </c>
      <c r="AC119" s="41" t="s">
        <v>275</v>
      </c>
      <c r="AD119" s="41" t="str">
        <f t="shared" ref="AD119" si="1692">IF(OR(AC119="-",AC119="NC",$D119=""),"-",$D119*AC119)</f>
        <v>-</v>
      </c>
      <c r="AE119" s="41" t="s">
        <v>275</v>
      </c>
      <c r="AF119" s="41" t="str">
        <f t="shared" ref="AF119" si="1693">IF(OR(AE119="-",AE119="NC",$D119=""),"-",$D119*AE119)</f>
        <v>-</v>
      </c>
      <c r="AG119" s="41" t="s">
        <v>275</v>
      </c>
      <c r="AH119" s="41" t="str">
        <f t="shared" ref="AH119" si="1694">IF(OR(AG119="-",AG119="NC",$D119=""),"-",$D119*AG119)</f>
        <v>-</v>
      </c>
      <c r="AI119" s="41" t="s">
        <v>275</v>
      </c>
      <c r="AJ119" s="41" t="str">
        <f t="shared" ref="AJ119" si="1695">IF(OR(AI119="-",AI119="NC",$D119=""),"-",$D119*AI119)</f>
        <v>-</v>
      </c>
      <c r="AK119" s="41" t="s">
        <v>275</v>
      </c>
      <c r="AL119" s="41" t="str">
        <f t="shared" ref="AL119" si="1696">IF(OR(AK119="-",AK119="NC",$D119=""),"-",$D119*AK119)</f>
        <v>-</v>
      </c>
    </row>
    <row r="120" spans="1:38" ht="31.5" x14ac:dyDescent="0.25">
      <c r="A120" s="909" t="s">
        <v>1755</v>
      </c>
      <c r="B120" s="63" t="s">
        <v>3558</v>
      </c>
      <c r="C120" s="61" t="s">
        <v>925</v>
      </c>
      <c r="D120" s="58"/>
      <c r="E120" s="61">
        <v>2.48</v>
      </c>
      <c r="F120" s="61" t="str">
        <f t="shared" si="961"/>
        <v>-</v>
      </c>
      <c r="G120" s="61">
        <v>0.86</v>
      </c>
      <c r="H120" s="61" t="str">
        <f t="shared" si="961"/>
        <v>-</v>
      </c>
      <c r="I120" s="61">
        <v>1.32</v>
      </c>
      <c r="J120" s="61" t="str">
        <f t="shared" ref="J120" si="1697">IF(OR(I120="-",I120="NC",$D120=""),"-",$D120*I120)</f>
        <v>-</v>
      </c>
      <c r="K120" s="61">
        <v>1.91</v>
      </c>
      <c r="L120" s="61" t="str">
        <f t="shared" ref="L120" si="1698">IF(OR(K120="-",K120="NC",$D120=""),"-",$D120*K120)</f>
        <v>-</v>
      </c>
      <c r="M120" s="61">
        <v>6.33</v>
      </c>
      <c r="N120" s="61" t="str">
        <f t="shared" ref="N120" si="1699">IF(OR(M120="-",M120="NC",$D120=""),"-",$D120*M120)</f>
        <v>-</v>
      </c>
      <c r="O120" s="61">
        <v>4.54</v>
      </c>
      <c r="P120" s="61" t="str">
        <f t="shared" ref="P120" si="1700">IF(OR(O120="-",O120="NC",$D120=""),"-",$D120*O120)</f>
        <v>-</v>
      </c>
      <c r="Q120" s="61">
        <v>0.91</v>
      </c>
      <c r="R120" s="61" t="str">
        <f t="shared" ref="R120" si="1701">IF(OR(Q120="-",Q120="NC",$D120=""),"-",$D120*Q120)</f>
        <v>-</v>
      </c>
      <c r="S120" s="61">
        <v>0.82</v>
      </c>
      <c r="T120" s="61" t="str">
        <f t="shared" ref="T120" si="1702">IF(OR(S120="-",S120="NC",$D120=""),"-",$D120*S120)</f>
        <v>-</v>
      </c>
      <c r="U120" s="61">
        <v>3.41</v>
      </c>
      <c r="V120" s="61" t="str">
        <f t="shared" ref="V120" si="1703">IF(OR(U120="-",U120="NC",$D120=""),"-",$D120*U120)</f>
        <v>-</v>
      </c>
      <c r="W120" s="61">
        <v>0.49</v>
      </c>
      <c r="X120" s="61" t="str">
        <f t="shared" ref="X120" si="1704">IF(OR(W120="-",W120="NC",$D120=""),"-",$D120*W120)</f>
        <v>-</v>
      </c>
      <c r="Y120" s="61">
        <v>0.54</v>
      </c>
      <c r="Z120" s="61" t="str">
        <f t="shared" ref="Z120" si="1705">IF(OR(Y120="-",Y120="NC",$D120=""),"-",$D120*Y120)</f>
        <v>-</v>
      </c>
      <c r="AA120" s="61">
        <v>1.02</v>
      </c>
      <c r="AB120" s="61" t="str">
        <f t="shared" ref="AB120" si="1706">IF(OR(AA120="-",AA120="NC",$D120=""),"-",$D120*AA120)</f>
        <v>-</v>
      </c>
      <c r="AC120" s="61">
        <v>1.37</v>
      </c>
      <c r="AD120" s="61" t="str">
        <f t="shared" ref="AD120" si="1707">IF(OR(AC120="-",AC120="NC",$D120=""),"-",$D120*AC120)</f>
        <v>-</v>
      </c>
      <c r="AE120" s="61">
        <v>2.0099999999999998</v>
      </c>
      <c r="AF120" s="61" t="str">
        <f t="shared" ref="AF120" si="1708">IF(OR(AE120="-",AE120="NC",$D120=""),"-",$D120*AE120)</f>
        <v>-</v>
      </c>
      <c r="AG120" s="61">
        <v>1.1399999999999999</v>
      </c>
      <c r="AH120" s="61" t="str">
        <f t="shared" ref="AH120" si="1709">IF(OR(AG120="-",AG120="NC",$D120=""),"-",$D120*AG120)</f>
        <v>-</v>
      </c>
      <c r="AI120" s="61">
        <v>0.36</v>
      </c>
      <c r="AJ120" s="61" t="str">
        <f t="shared" ref="AJ120" si="1710">IF(OR(AI120="-",AI120="NC",$D120=""),"-",$D120*AI120)</f>
        <v>-</v>
      </c>
      <c r="AK120" s="61">
        <v>4.57</v>
      </c>
      <c r="AL120" s="61" t="str">
        <f t="shared" ref="AL120" si="1711">IF(OR(AK120="-",AK120="NC",$D120=""),"-",$D120*AK120)</f>
        <v>-</v>
      </c>
    </row>
    <row r="121" spans="1:38" x14ac:dyDescent="0.25">
      <c r="A121" s="18" t="s">
        <v>1511</v>
      </c>
      <c r="B121" s="18" t="s">
        <v>3296</v>
      </c>
      <c r="C121" s="19" t="s">
        <v>925</v>
      </c>
      <c r="D121" s="58"/>
      <c r="E121" s="19">
        <v>0.01</v>
      </c>
      <c r="F121" s="19" t="str">
        <f t="shared" si="961"/>
        <v>-</v>
      </c>
      <c r="G121" s="19">
        <v>0.01</v>
      </c>
      <c r="H121" s="19" t="str">
        <f t="shared" si="961"/>
        <v>-</v>
      </c>
      <c r="I121" s="19">
        <v>0.01</v>
      </c>
      <c r="J121" s="19" t="str">
        <f t="shared" ref="J121" si="1712">IF(OR(I121="-",I121="NC",$D121=""),"-",$D121*I121)</f>
        <v>-</v>
      </c>
      <c r="K121" s="19">
        <v>0.01</v>
      </c>
      <c r="L121" s="19" t="str">
        <f t="shared" ref="L121" si="1713">IF(OR(K121="-",K121="NC",$D121=""),"-",$D121*K121)</f>
        <v>-</v>
      </c>
      <c r="M121" s="19" t="s">
        <v>1351</v>
      </c>
      <c r="N121" s="19" t="str">
        <f t="shared" ref="N121" si="1714">IF(OR(M121="-",M121="NC",$D121=""),"-",$D121*M121)</f>
        <v>-</v>
      </c>
      <c r="O121" s="19">
        <v>0.01</v>
      </c>
      <c r="P121" s="19" t="str">
        <f t="shared" ref="P121" si="1715">IF(OR(O121="-",O121="NC",$D121=""),"-",$D121*O121)</f>
        <v>-</v>
      </c>
      <c r="Q121" s="19" t="s">
        <v>1351</v>
      </c>
      <c r="R121" s="19" t="str">
        <f t="shared" ref="R121" si="1716">IF(OR(Q121="-",Q121="NC",$D121=""),"-",$D121*Q121)</f>
        <v>-</v>
      </c>
      <c r="S121" s="19">
        <v>0.01</v>
      </c>
      <c r="T121" s="19" t="str">
        <f t="shared" ref="T121" si="1717">IF(OR(S121="-",S121="NC",$D121=""),"-",$D121*S121)</f>
        <v>-</v>
      </c>
      <c r="U121" s="19">
        <v>0.05</v>
      </c>
      <c r="V121" s="19" t="str">
        <f t="shared" ref="V121" si="1718">IF(OR(U121="-",U121="NC",$D121=""),"-",$D121*U121)</f>
        <v>-</v>
      </c>
      <c r="W121" s="19" t="s">
        <v>1351</v>
      </c>
      <c r="X121" s="19" t="str">
        <f t="shared" ref="X121" si="1719">IF(OR(W121="-",W121="NC",$D121=""),"-",$D121*W121)</f>
        <v>-</v>
      </c>
      <c r="Y121" s="19" t="s">
        <v>1351</v>
      </c>
      <c r="Z121" s="19" t="str">
        <f t="shared" ref="Z121" si="1720">IF(OR(Y121="-",Y121="NC",$D121=""),"-",$D121*Y121)</f>
        <v>-</v>
      </c>
      <c r="AA121" s="19" t="s">
        <v>1351</v>
      </c>
      <c r="AB121" s="19" t="str">
        <f t="shared" ref="AB121" si="1721">IF(OR(AA121="-",AA121="NC",$D121=""),"-",$D121*AA121)</f>
        <v>-</v>
      </c>
      <c r="AC121" s="19">
        <v>0.01</v>
      </c>
      <c r="AD121" s="19" t="str">
        <f t="shared" ref="AD121" si="1722">IF(OR(AC121="-",AC121="NC",$D121=""),"-",$D121*AC121)</f>
        <v>-</v>
      </c>
      <c r="AE121" s="19">
        <v>0.01</v>
      </c>
      <c r="AF121" s="19" t="str">
        <f t="shared" ref="AF121" si="1723">IF(OR(AE121="-",AE121="NC",$D121=""),"-",$D121*AE121)</f>
        <v>-</v>
      </c>
      <c r="AG121" s="19" t="s">
        <v>1351</v>
      </c>
      <c r="AH121" s="19" t="str">
        <f t="shared" ref="AH121" si="1724">IF(OR(AG121="-",AG121="NC",$D121=""),"-",$D121*AG121)</f>
        <v>-</v>
      </c>
      <c r="AI121" s="19">
        <v>0.01</v>
      </c>
      <c r="AJ121" s="19" t="str">
        <f t="shared" ref="AJ121" si="1725">IF(OR(AI121="-",AI121="NC",$D121=""),"-",$D121*AI121)</f>
        <v>-</v>
      </c>
      <c r="AK121" s="19">
        <v>0.04</v>
      </c>
      <c r="AL121" s="19" t="str">
        <f t="shared" ref="AL121" si="1726">IF(OR(AK121="-",AK121="NC",$D121=""),"-",$D121*AK121)</f>
        <v>-</v>
      </c>
    </row>
    <row r="122" spans="1:38" x14ac:dyDescent="0.25">
      <c r="A122" s="18" t="s">
        <v>498</v>
      </c>
      <c r="B122" s="18" t="s">
        <v>3297</v>
      </c>
      <c r="C122" s="19" t="s">
        <v>925</v>
      </c>
      <c r="D122" s="58"/>
      <c r="E122" s="19">
        <v>0.02</v>
      </c>
      <c r="F122" s="19" t="str">
        <f t="shared" si="961"/>
        <v>-</v>
      </c>
      <c r="G122" s="19">
        <v>0.01</v>
      </c>
      <c r="H122" s="19" t="str">
        <f t="shared" si="961"/>
        <v>-</v>
      </c>
      <c r="I122" s="19" t="s">
        <v>1351</v>
      </c>
      <c r="J122" s="19" t="str">
        <f t="shared" ref="J122" si="1727">IF(OR(I122="-",I122="NC",$D122=""),"-",$D122*I122)</f>
        <v>-</v>
      </c>
      <c r="K122" s="19">
        <v>0.01</v>
      </c>
      <c r="L122" s="19" t="str">
        <f t="shared" ref="L122" si="1728">IF(OR(K122="-",K122="NC",$D122=""),"-",$D122*K122)</f>
        <v>-</v>
      </c>
      <c r="M122" s="19">
        <v>0.01</v>
      </c>
      <c r="N122" s="19" t="str">
        <f t="shared" ref="N122" si="1729">IF(OR(M122="-",M122="NC",$D122=""),"-",$D122*M122)</f>
        <v>-</v>
      </c>
      <c r="O122" s="19" t="s">
        <v>1351</v>
      </c>
      <c r="P122" s="19" t="str">
        <f t="shared" ref="P122" si="1730">IF(OR(O122="-",O122="NC",$D122=""),"-",$D122*O122)</f>
        <v>-</v>
      </c>
      <c r="Q122" s="19">
        <v>0.03</v>
      </c>
      <c r="R122" s="19" t="str">
        <f t="shared" ref="R122" si="1731">IF(OR(Q122="-",Q122="NC",$D122=""),"-",$D122*Q122)</f>
        <v>-</v>
      </c>
      <c r="S122" s="19" t="s">
        <v>1351</v>
      </c>
      <c r="T122" s="19" t="str">
        <f t="shared" ref="T122" si="1732">IF(OR(S122="-",S122="NC",$D122=""),"-",$D122*S122)</f>
        <v>-</v>
      </c>
      <c r="U122" s="19" t="s">
        <v>1351</v>
      </c>
      <c r="V122" s="19" t="str">
        <f t="shared" ref="V122" si="1733">IF(OR(U122="-",U122="NC",$D122=""),"-",$D122*U122)</f>
        <v>-</v>
      </c>
      <c r="W122" s="19">
        <v>0.01</v>
      </c>
      <c r="X122" s="19" t="str">
        <f t="shared" ref="X122" si="1734">IF(OR(W122="-",W122="NC",$D122=""),"-",$D122*W122)</f>
        <v>-</v>
      </c>
      <c r="Y122" s="19" t="s">
        <v>1351</v>
      </c>
      <c r="Z122" s="19" t="str">
        <f t="shared" ref="Z122" si="1735">IF(OR(Y122="-",Y122="NC",$D122=""),"-",$D122*Y122)</f>
        <v>-</v>
      </c>
      <c r="AA122" s="19" t="s">
        <v>1351</v>
      </c>
      <c r="AB122" s="19" t="str">
        <f t="shared" ref="AB122" si="1736">IF(OR(AA122="-",AA122="NC",$D122=""),"-",$D122*AA122)</f>
        <v>-</v>
      </c>
      <c r="AC122" s="19">
        <v>0.01</v>
      </c>
      <c r="AD122" s="19" t="str">
        <f t="shared" ref="AD122" si="1737">IF(OR(AC122="-",AC122="NC",$D122=""),"-",$D122*AC122)</f>
        <v>-</v>
      </c>
      <c r="AE122" s="19" t="s">
        <v>1351</v>
      </c>
      <c r="AF122" s="19" t="str">
        <f t="shared" ref="AF122" si="1738">IF(OR(AE122="-",AE122="NC",$D122=""),"-",$D122*AE122)</f>
        <v>-</v>
      </c>
      <c r="AG122" s="19">
        <v>0.01</v>
      </c>
      <c r="AH122" s="19" t="str">
        <f t="shared" ref="AH122" si="1739">IF(OR(AG122="-",AG122="NC",$D122=""),"-",$D122*AG122)</f>
        <v>-</v>
      </c>
      <c r="AI122" s="19" t="s">
        <v>1351</v>
      </c>
      <c r="AJ122" s="19" t="str">
        <f t="shared" ref="AJ122" si="1740">IF(OR(AI122="-",AI122="NC",$D122=""),"-",$D122*AI122)</f>
        <v>-</v>
      </c>
      <c r="AK122" s="19" t="s">
        <v>1351</v>
      </c>
      <c r="AL122" s="19" t="str">
        <f t="shared" ref="AL122" si="1741">IF(OR(AK122="-",AK122="NC",$D122=""),"-",$D122*AK122)</f>
        <v>-</v>
      </c>
    </row>
    <row r="123" spans="1:38" x14ac:dyDescent="0.25">
      <c r="A123" s="18" t="s">
        <v>41</v>
      </c>
      <c r="B123" s="18" t="s">
        <v>1519</v>
      </c>
      <c r="C123" s="19" t="s">
        <v>925</v>
      </c>
      <c r="D123" s="58"/>
      <c r="E123" s="19" t="s">
        <v>1351</v>
      </c>
      <c r="F123" s="19" t="str">
        <f t="shared" si="961"/>
        <v>-</v>
      </c>
      <c r="G123" s="19">
        <v>0.01</v>
      </c>
      <c r="H123" s="19" t="str">
        <f t="shared" si="961"/>
        <v>-</v>
      </c>
      <c r="I123" s="19">
        <v>0.62</v>
      </c>
      <c r="J123" s="19" t="str">
        <f t="shared" ref="J123" si="1742">IF(OR(I123="-",I123="NC",$D123=""),"-",$D123*I123)</f>
        <v>-</v>
      </c>
      <c r="K123" s="19" t="s">
        <v>1351</v>
      </c>
      <c r="L123" s="19" t="str">
        <f t="shared" ref="L123" si="1743">IF(OR(K123="-",K123="NC",$D123=""),"-",$D123*K123)</f>
        <v>-</v>
      </c>
      <c r="M123" s="19">
        <v>1.77</v>
      </c>
      <c r="N123" s="19" t="str">
        <f t="shared" ref="N123" si="1744">IF(OR(M123="-",M123="NC",$D123=""),"-",$D123*M123)</f>
        <v>-</v>
      </c>
      <c r="O123" s="19" t="s">
        <v>1351</v>
      </c>
      <c r="P123" s="19" t="str">
        <f t="shared" ref="P123" si="1745">IF(OR(O123="-",O123="NC",$D123=""),"-",$D123*O123)</f>
        <v>-</v>
      </c>
      <c r="Q123" s="19" t="s">
        <v>1351</v>
      </c>
      <c r="R123" s="19" t="str">
        <f t="shared" ref="R123" si="1746">IF(OR(Q123="-",Q123="NC",$D123=""),"-",$D123*Q123)</f>
        <v>-</v>
      </c>
      <c r="S123" s="19" t="s">
        <v>1351</v>
      </c>
      <c r="T123" s="19" t="str">
        <f t="shared" ref="T123" si="1747">IF(OR(S123="-",S123="NC",$D123=""),"-",$D123*S123)</f>
        <v>-</v>
      </c>
      <c r="U123" s="19" t="s">
        <v>1351</v>
      </c>
      <c r="V123" s="19" t="str">
        <f t="shared" ref="V123" si="1748">IF(OR(U123="-",U123="NC",$D123=""),"-",$D123*U123)</f>
        <v>-</v>
      </c>
      <c r="W123" s="19" t="s">
        <v>1351</v>
      </c>
      <c r="X123" s="19" t="str">
        <f t="shared" ref="X123" si="1749">IF(OR(W123="-",W123="NC",$D123=""),"-",$D123*W123)</f>
        <v>-</v>
      </c>
      <c r="Y123" s="19" t="s">
        <v>1351</v>
      </c>
      <c r="Z123" s="19" t="str">
        <f t="shared" ref="Z123" si="1750">IF(OR(Y123="-",Y123="NC",$D123=""),"-",$D123*Y123)</f>
        <v>-</v>
      </c>
      <c r="AA123" s="19" t="s">
        <v>1351</v>
      </c>
      <c r="AB123" s="19" t="str">
        <f t="shared" ref="AB123" si="1751">IF(OR(AA123="-",AA123="NC",$D123=""),"-",$D123*AA123)</f>
        <v>-</v>
      </c>
      <c r="AC123" s="19">
        <v>0.87</v>
      </c>
      <c r="AD123" s="19" t="str">
        <f t="shared" ref="AD123" si="1752">IF(OR(AC123="-",AC123="NC",$D123=""),"-",$D123*AC123)</f>
        <v>-</v>
      </c>
      <c r="AE123" s="19" t="s">
        <v>1351</v>
      </c>
      <c r="AF123" s="19" t="str">
        <f t="shared" ref="AF123" si="1753">IF(OR(AE123="-",AE123="NC",$D123=""),"-",$D123*AE123)</f>
        <v>-</v>
      </c>
      <c r="AG123" s="19" t="s">
        <v>1351</v>
      </c>
      <c r="AH123" s="19" t="str">
        <f t="shared" ref="AH123" si="1754">IF(OR(AG123="-",AG123="NC",$D123=""),"-",$D123*AG123)</f>
        <v>-</v>
      </c>
      <c r="AI123" s="19" t="s">
        <v>1351</v>
      </c>
      <c r="AJ123" s="19" t="str">
        <f t="shared" ref="AJ123" si="1755">IF(OR(AI123="-",AI123="NC",$D123=""),"-",$D123*AI123)</f>
        <v>-</v>
      </c>
      <c r="AK123" s="19" t="s">
        <v>1351</v>
      </c>
      <c r="AL123" s="19" t="str">
        <f t="shared" ref="AL123" si="1756">IF(OR(AK123="-",AK123="NC",$D123=""),"-",$D123*AK123)</f>
        <v>-</v>
      </c>
    </row>
    <row r="124" spans="1:38" x14ac:dyDescent="0.25">
      <c r="A124" s="18" t="s">
        <v>49</v>
      </c>
      <c r="B124" s="18" t="s">
        <v>1520</v>
      </c>
      <c r="C124" s="19" t="s">
        <v>925</v>
      </c>
      <c r="D124" s="58"/>
      <c r="E124" s="19">
        <v>1.71</v>
      </c>
      <c r="F124" s="19" t="str">
        <f t="shared" si="961"/>
        <v>-</v>
      </c>
      <c r="G124" s="19">
        <v>0.71</v>
      </c>
      <c r="H124" s="19" t="str">
        <f t="shared" si="961"/>
        <v>-</v>
      </c>
      <c r="I124" s="19">
        <v>0.01</v>
      </c>
      <c r="J124" s="19" t="str">
        <f t="shared" ref="J124" si="1757">IF(OR(I124="-",I124="NC",$D124=""),"-",$D124*I124)</f>
        <v>-</v>
      </c>
      <c r="K124" s="19">
        <v>0.62</v>
      </c>
      <c r="L124" s="19" t="str">
        <f t="shared" ref="L124" si="1758">IF(OR(K124="-",K124="NC",$D124=""),"-",$D124*K124)</f>
        <v>-</v>
      </c>
      <c r="M124" s="19">
        <v>0.13</v>
      </c>
      <c r="N124" s="19" t="str">
        <f t="shared" ref="N124" si="1759">IF(OR(M124="-",M124="NC",$D124=""),"-",$D124*M124)</f>
        <v>-</v>
      </c>
      <c r="O124" s="19">
        <v>4</v>
      </c>
      <c r="P124" s="19" t="str">
        <f t="shared" ref="P124" si="1760">IF(OR(O124="-",O124="NC",$D124=""),"-",$D124*O124)</f>
        <v>-</v>
      </c>
      <c r="Q124" s="19">
        <v>0.88</v>
      </c>
      <c r="R124" s="19" t="str">
        <f t="shared" ref="R124" si="1761">IF(OR(Q124="-",Q124="NC",$D124=""),"-",$D124*Q124)</f>
        <v>-</v>
      </c>
      <c r="S124" s="19">
        <v>0.82</v>
      </c>
      <c r="T124" s="19" t="str">
        <f t="shared" ref="T124" si="1762">IF(OR(S124="-",S124="NC",$D124=""),"-",$D124*S124)</f>
        <v>-</v>
      </c>
      <c r="U124" s="19">
        <v>0.02</v>
      </c>
      <c r="V124" s="19" t="str">
        <f t="shared" ref="V124" si="1763">IF(OR(U124="-",U124="NC",$D124=""),"-",$D124*U124)</f>
        <v>-</v>
      </c>
      <c r="W124" s="19">
        <v>0.48</v>
      </c>
      <c r="X124" s="19" t="str">
        <f t="shared" ref="X124" si="1764">IF(OR(W124="-",W124="NC",$D124=""),"-",$D124*W124)</f>
        <v>-</v>
      </c>
      <c r="Y124" s="19">
        <v>0.54</v>
      </c>
      <c r="Z124" s="19" t="str">
        <f t="shared" ref="Z124" si="1765">IF(OR(Y124="-",Y124="NC",$D124=""),"-",$D124*Y124)</f>
        <v>-</v>
      </c>
      <c r="AA124" s="19" t="s">
        <v>1351</v>
      </c>
      <c r="AB124" s="19" t="str">
        <f t="shared" ref="AB124" si="1766">IF(OR(AA124="-",AA124="NC",$D124=""),"-",$D124*AA124)</f>
        <v>-</v>
      </c>
      <c r="AC124" s="19">
        <v>0.01</v>
      </c>
      <c r="AD124" s="19" t="str">
        <f t="shared" ref="AD124" si="1767">IF(OR(AC124="-",AC124="NC",$D124=""),"-",$D124*AC124)</f>
        <v>-</v>
      </c>
      <c r="AE124" s="19">
        <v>0.01</v>
      </c>
      <c r="AF124" s="19" t="str">
        <f t="shared" ref="AF124" si="1768">IF(OR(AE124="-",AE124="NC",$D124=""),"-",$D124*AE124)</f>
        <v>-</v>
      </c>
      <c r="AG124" s="19">
        <v>1.1299999999999999</v>
      </c>
      <c r="AH124" s="19" t="str">
        <f t="shared" ref="AH124" si="1769">IF(OR(AG124="-",AG124="NC",$D124=""),"-",$D124*AG124)</f>
        <v>-</v>
      </c>
      <c r="AI124" s="19">
        <v>0.01</v>
      </c>
      <c r="AJ124" s="19" t="str">
        <f t="shared" ref="AJ124" si="1770">IF(OR(AI124="-",AI124="NC",$D124=""),"-",$D124*AI124)</f>
        <v>-</v>
      </c>
      <c r="AK124" s="19">
        <v>0.02</v>
      </c>
      <c r="AL124" s="19" t="str">
        <f t="shared" ref="AL124" si="1771">IF(OR(AK124="-",AK124="NC",$D124=""),"-",$D124*AK124)</f>
        <v>-</v>
      </c>
    </row>
    <row r="125" spans="1:38" x14ac:dyDescent="0.25">
      <c r="A125" s="18" t="s">
        <v>49</v>
      </c>
      <c r="B125" s="18" t="s">
        <v>1521</v>
      </c>
      <c r="C125" s="19" t="s">
        <v>925</v>
      </c>
      <c r="D125" s="58"/>
      <c r="E125" s="19">
        <v>1.06</v>
      </c>
      <c r="F125" s="19" t="str">
        <f t="shared" si="961"/>
        <v>-</v>
      </c>
      <c r="G125" s="19">
        <v>0.41</v>
      </c>
      <c r="H125" s="19" t="str">
        <f t="shared" si="961"/>
        <v>-</v>
      </c>
      <c r="I125" s="19">
        <v>0.01</v>
      </c>
      <c r="J125" s="19" t="str">
        <f t="shared" ref="J125" si="1772">IF(OR(I125="-",I125="NC",$D125=""),"-",$D125*I125)</f>
        <v>-</v>
      </c>
      <c r="K125" s="19">
        <v>0.19</v>
      </c>
      <c r="L125" s="19" t="str">
        <f t="shared" ref="L125" si="1773">IF(OR(K125="-",K125="NC",$D125=""),"-",$D125*K125)</f>
        <v>-</v>
      </c>
      <c r="M125" s="19">
        <v>0.06</v>
      </c>
      <c r="N125" s="19" t="str">
        <f t="shared" ref="N125" si="1774">IF(OR(M125="-",M125="NC",$D125=""),"-",$D125*M125)</f>
        <v>-</v>
      </c>
      <c r="O125" s="19">
        <v>3.23</v>
      </c>
      <c r="P125" s="19" t="str">
        <f t="shared" ref="P125" si="1775">IF(OR(O125="-",O125="NC",$D125=""),"-",$D125*O125)</f>
        <v>-</v>
      </c>
      <c r="Q125" s="19">
        <v>0.16</v>
      </c>
      <c r="R125" s="19" t="str">
        <f t="shared" ref="R125" si="1776">IF(OR(Q125="-",Q125="NC",$D125=""),"-",$D125*Q125)</f>
        <v>-</v>
      </c>
      <c r="S125" s="19">
        <v>0.21</v>
      </c>
      <c r="T125" s="19" t="str">
        <f t="shared" ref="T125" si="1777">IF(OR(S125="-",S125="NC",$D125=""),"-",$D125*S125)</f>
        <v>-</v>
      </c>
      <c r="U125" s="19">
        <v>0.01</v>
      </c>
      <c r="V125" s="19" t="str">
        <f t="shared" ref="V125" si="1778">IF(OR(U125="-",U125="NC",$D125=""),"-",$D125*U125)</f>
        <v>-</v>
      </c>
      <c r="W125" s="19">
        <v>0.14000000000000001</v>
      </c>
      <c r="X125" s="19" t="str">
        <f t="shared" ref="X125" si="1779">IF(OR(W125="-",W125="NC",$D125=""),"-",$D125*W125)</f>
        <v>-</v>
      </c>
      <c r="Y125" s="19">
        <v>0.05</v>
      </c>
      <c r="Z125" s="19" t="str">
        <f t="shared" ref="Z125" si="1780">IF(OR(Y125="-",Y125="NC",$D125=""),"-",$D125*Y125)</f>
        <v>-</v>
      </c>
      <c r="AA125" s="19" t="s">
        <v>1351</v>
      </c>
      <c r="AB125" s="19" t="str">
        <f t="shared" ref="AB125" si="1781">IF(OR(AA125="-",AA125="NC",$D125=""),"-",$D125*AA125)</f>
        <v>-</v>
      </c>
      <c r="AC125" s="19">
        <v>0.01</v>
      </c>
      <c r="AD125" s="19" t="str">
        <f t="shared" ref="AD125" si="1782">IF(OR(AC125="-",AC125="NC",$D125=""),"-",$D125*AC125)</f>
        <v>-</v>
      </c>
      <c r="AE125" s="19" t="s">
        <v>1351</v>
      </c>
      <c r="AF125" s="19" t="str">
        <f t="shared" ref="AF125" si="1783">IF(OR(AE125="-",AE125="NC",$D125=""),"-",$D125*AE125)</f>
        <v>-</v>
      </c>
      <c r="AG125" s="19">
        <v>0.34</v>
      </c>
      <c r="AH125" s="19" t="str">
        <f t="shared" ref="AH125" si="1784">IF(OR(AG125="-",AG125="NC",$D125=""),"-",$D125*AG125)</f>
        <v>-</v>
      </c>
      <c r="AI125" s="19" t="s">
        <v>1351</v>
      </c>
      <c r="AJ125" s="19" t="str">
        <f t="shared" ref="AJ125" si="1785">IF(OR(AI125="-",AI125="NC",$D125=""),"-",$D125*AI125)</f>
        <v>-</v>
      </c>
      <c r="AK125" s="19" t="s">
        <v>1351</v>
      </c>
      <c r="AL125" s="19" t="str">
        <f t="shared" ref="AL125" si="1786">IF(OR(AK125="-",AK125="NC",$D125=""),"-",$D125*AK125)</f>
        <v>-</v>
      </c>
    </row>
    <row r="126" spans="1:38" x14ac:dyDescent="0.25">
      <c r="A126" s="18" t="s">
        <v>50</v>
      </c>
      <c r="B126" s="18" t="s">
        <v>325</v>
      </c>
      <c r="C126" s="19" t="s">
        <v>926</v>
      </c>
      <c r="D126" s="58"/>
      <c r="E126" s="19">
        <v>0.22</v>
      </c>
      <c r="F126" s="19" t="str">
        <f t="shared" si="961"/>
        <v>-</v>
      </c>
      <c r="G126" s="19">
        <v>0.1</v>
      </c>
      <c r="H126" s="19" t="str">
        <f t="shared" si="961"/>
        <v>-</v>
      </c>
      <c r="I126" s="19">
        <v>0.01</v>
      </c>
      <c r="J126" s="19" t="str">
        <f t="shared" ref="J126" si="1787">IF(OR(I126="-",I126="NC",$D126=""),"-",$D126*I126)</f>
        <v>-</v>
      </c>
      <c r="K126" s="19">
        <v>0.15</v>
      </c>
      <c r="L126" s="19" t="str">
        <f t="shared" ref="L126" si="1788">IF(OR(K126="-",K126="NC",$D126=""),"-",$D126*K126)</f>
        <v>-</v>
      </c>
      <c r="M126" s="19">
        <v>0.02</v>
      </c>
      <c r="N126" s="19" t="str">
        <f t="shared" ref="N126" si="1789">IF(OR(M126="-",M126="NC",$D126=""),"-",$D126*M126)</f>
        <v>-</v>
      </c>
      <c r="O126" s="19">
        <v>0.26</v>
      </c>
      <c r="P126" s="19" t="str">
        <f t="shared" ref="P126" si="1790">IF(OR(O126="-",O126="NC",$D126=""),"-",$D126*O126)</f>
        <v>-</v>
      </c>
      <c r="Q126" s="19">
        <v>0.24</v>
      </c>
      <c r="R126" s="19" t="str">
        <f t="shared" ref="R126" si="1791">IF(OR(Q126="-",Q126="NC",$D126=""),"-",$D126*Q126)</f>
        <v>-</v>
      </c>
      <c r="S126" s="19">
        <v>0.2</v>
      </c>
      <c r="T126" s="19" t="str">
        <f t="shared" ref="T126" si="1792">IF(OR(S126="-",S126="NC",$D126=""),"-",$D126*S126)</f>
        <v>-</v>
      </c>
      <c r="U126" s="19">
        <v>0.01</v>
      </c>
      <c r="V126" s="19" t="str">
        <f t="shared" ref="V126" si="1793">IF(OR(U126="-",U126="NC",$D126=""),"-",$D126*U126)</f>
        <v>-</v>
      </c>
      <c r="W126" s="19">
        <v>0.11</v>
      </c>
      <c r="X126" s="19" t="str">
        <f t="shared" ref="X126" si="1794">IF(OR(W126="-",W126="NC",$D126=""),"-",$D126*W126)</f>
        <v>-</v>
      </c>
      <c r="Y126" s="19">
        <v>0.16</v>
      </c>
      <c r="Z126" s="19" t="str">
        <f t="shared" ref="Z126" si="1795">IF(OR(Y126="-",Y126="NC",$D126=""),"-",$D126*Y126)</f>
        <v>-</v>
      </c>
      <c r="AA126" s="19" t="s">
        <v>1351</v>
      </c>
      <c r="AB126" s="19" t="str">
        <f t="shared" ref="AB126" si="1796">IF(OR(AA126="-",AA126="NC",$D126=""),"-",$D126*AA126)</f>
        <v>-</v>
      </c>
      <c r="AC126" s="19">
        <v>0.01</v>
      </c>
      <c r="AD126" s="19" t="str">
        <f t="shared" ref="AD126" si="1797">IF(OR(AC126="-",AC126="NC",$D126=""),"-",$D126*AC126)</f>
        <v>-</v>
      </c>
      <c r="AE126" s="19">
        <v>0.01</v>
      </c>
      <c r="AF126" s="19" t="str">
        <f t="shared" ref="AF126" si="1798">IF(OR(AE126="-",AE126="NC",$D126=""),"-",$D126*AE126)</f>
        <v>-</v>
      </c>
      <c r="AG126" s="19">
        <v>0.27</v>
      </c>
      <c r="AH126" s="19" t="str">
        <f t="shared" ref="AH126" si="1799">IF(OR(AG126="-",AG126="NC",$D126=""),"-",$D126*AG126)</f>
        <v>-</v>
      </c>
      <c r="AI126" s="19">
        <v>0.01</v>
      </c>
      <c r="AJ126" s="19" t="str">
        <f t="shared" ref="AJ126" si="1800">IF(OR(AI126="-",AI126="NC",$D126=""),"-",$D126*AI126)</f>
        <v>-</v>
      </c>
      <c r="AK126" s="19">
        <v>0.01</v>
      </c>
      <c r="AL126" s="19" t="str">
        <f t="shared" ref="AL126" si="1801">IF(OR(AK126="-",AK126="NC",$D126=""),"-",$D126*AK126)</f>
        <v>-</v>
      </c>
    </row>
    <row r="127" spans="1:38" x14ac:dyDescent="0.25">
      <c r="A127" s="18" t="s">
        <v>1774</v>
      </c>
      <c r="B127" s="18" t="s">
        <v>1531</v>
      </c>
      <c r="C127" s="19" t="s">
        <v>925</v>
      </c>
      <c r="D127" s="58"/>
      <c r="E127" s="19">
        <v>0.47</v>
      </c>
      <c r="F127" s="19" t="str">
        <f t="shared" si="961"/>
        <v>-</v>
      </c>
      <c r="G127" s="19">
        <v>0.01</v>
      </c>
      <c r="H127" s="19" t="str">
        <f t="shared" si="961"/>
        <v>-</v>
      </c>
      <c r="I127" s="19">
        <v>0.48</v>
      </c>
      <c r="J127" s="19" t="str">
        <f t="shared" ref="J127" si="1802">IF(OR(I127="-",I127="NC",$D127=""),"-",$D127*I127)</f>
        <v>-</v>
      </c>
      <c r="K127" s="19">
        <v>0.49</v>
      </c>
      <c r="L127" s="19" t="str">
        <f t="shared" ref="L127" si="1803">IF(OR(K127="-",K127="NC",$D127=""),"-",$D127*K127)</f>
        <v>-</v>
      </c>
      <c r="M127" s="19">
        <v>4.42</v>
      </c>
      <c r="N127" s="19" t="str">
        <f t="shared" ref="N127" si="1804">IF(OR(M127="-",M127="NC",$D127=""),"-",$D127*M127)</f>
        <v>-</v>
      </c>
      <c r="O127" s="19">
        <v>0.06</v>
      </c>
      <c r="P127" s="19" t="str">
        <f t="shared" ref="P127" si="1805">IF(OR(O127="-",O127="NC",$D127=""),"-",$D127*O127)</f>
        <v>-</v>
      </c>
      <c r="Q127" s="19">
        <v>0.01</v>
      </c>
      <c r="R127" s="19" t="str">
        <f t="shared" ref="R127" si="1806">IF(OR(Q127="-",Q127="NC",$D127=""),"-",$D127*Q127)</f>
        <v>-</v>
      </c>
      <c r="S127" s="19" t="s">
        <v>1351</v>
      </c>
      <c r="T127" s="19" t="str">
        <f t="shared" ref="T127" si="1807">IF(OR(S127="-",S127="NC",$D127=""),"-",$D127*S127)</f>
        <v>-</v>
      </c>
      <c r="U127" s="19">
        <v>0.42</v>
      </c>
      <c r="V127" s="19" t="str">
        <f t="shared" ref="V127" si="1808">IF(OR(U127="-",U127="NC",$D127=""),"-",$D127*U127)</f>
        <v>-</v>
      </c>
      <c r="W127" s="19" t="s">
        <v>1351</v>
      </c>
      <c r="X127" s="19" t="str">
        <f t="shared" ref="X127" si="1809">IF(OR(W127="-",W127="NC",$D127=""),"-",$D127*W127)</f>
        <v>-</v>
      </c>
      <c r="Y127" s="19" t="s">
        <v>1351</v>
      </c>
      <c r="Z127" s="19" t="str">
        <f t="shared" ref="Z127" si="1810">IF(OR(Y127="-",Y127="NC",$D127=""),"-",$D127*Y127)</f>
        <v>-</v>
      </c>
      <c r="AA127" s="19" t="s">
        <v>1351</v>
      </c>
      <c r="AB127" s="19" t="str">
        <f t="shared" ref="AB127" si="1811">IF(OR(AA127="-",AA127="NC",$D127=""),"-",$D127*AA127)</f>
        <v>-</v>
      </c>
      <c r="AC127" s="19">
        <v>0.1</v>
      </c>
      <c r="AD127" s="19" t="str">
        <f t="shared" ref="AD127" si="1812">IF(OR(AC127="-",AC127="NC",$D127=""),"-",$D127*AC127)</f>
        <v>-</v>
      </c>
      <c r="AE127" s="19">
        <v>0.08</v>
      </c>
      <c r="AF127" s="19" t="str">
        <f t="shared" ref="AF127" si="1813">IF(OR(AE127="-",AE127="NC",$D127=""),"-",$D127*AE127)</f>
        <v>-</v>
      </c>
      <c r="AG127" s="19" t="s">
        <v>1351</v>
      </c>
      <c r="AH127" s="19" t="str">
        <f t="shared" ref="AH127" si="1814">IF(OR(AG127="-",AG127="NC",$D127=""),"-",$D127*AG127)</f>
        <v>-</v>
      </c>
      <c r="AI127" s="19">
        <v>0.14000000000000001</v>
      </c>
      <c r="AJ127" s="19" t="str">
        <f t="shared" ref="AJ127" si="1815">IF(OR(AI127="-",AI127="NC",$D127=""),"-",$D127*AI127)</f>
        <v>-</v>
      </c>
      <c r="AK127" s="19">
        <v>3.11</v>
      </c>
      <c r="AL127" s="19" t="str">
        <f t="shared" ref="AL127" si="1816">IF(OR(AK127="-",AK127="NC",$D127=""),"-",$D127*AK127)</f>
        <v>-</v>
      </c>
    </row>
    <row r="128" spans="1:38" x14ac:dyDescent="0.25">
      <c r="A128" s="18" t="s">
        <v>1595</v>
      </c>
      <c r="B128" s="18" t="s">
        <v>1685</v>
      </c>
      <c r="C128" s="19" t="s">
        <v>925</v>
      </c>
      <c r="D128" s="58"/>
      <c r="E128" s="19">
        <v>0.24</v>
      </c>
      <c r="F128" s="19" t="str">
        <f t="shared" si="961"/>
        <v>-</v>
      </c>
      <c r="G128" s="19">
        <v>0.15</v>
      </c>
      <c r="H128" s="19" t="str">
        <f t="shared" si="961"/>
        <v>-</v>
      </c>
      <c r="I128" s="19">
        <v>0.19</v>
      </c>
      <c r="J128" s="19" t="str">
        <f t="shared" ref="J128" si="1817">IF(OR(I128="-",I128="NC",$D128=""),"-",$D128*I128)</f>
        <v>-</v>
      </c>
      <c r="K128" s="19">
        <v>0.77</v>
      </c>
      <c r="L128" s="19" t="str">
        <f t="shared" ref="L128" si="1818">IF(OR(K128="-",K128="NC",$D128=""),"-",$D128*K128)</f>
        <v>-</v>
      </c>
      <c r="M128" s="19" t="s">
        <v>1351</v>
      </c>
      <c r="N128" s="19" t="str">
        <f t="shared" ref="N128" si="1819">IF(OR(M128="-",M128="NC",$D128=""),"-",$D128*M128)</f>
        <v>-</v>
      </c>
      <c r="O128" s="19">
        <v>0.47</v>
      </c>
      <c r="P128" s="19" t="str">
        <f t="shared" ref="P128" si="1820">IF(OR(O128="-",O128="NC",$D128=""),"-",$D128*O128)</f>
        <v>-</v>
      </c>
      <c r="Q128" s="19" t="s">
        <v>1351</v>
      </c>
      <c r="R128" s="19" t="str">
        <f t="shared" ref="R128" si="1821">IF(OR(Q128="-",Q128="NC",$D128=""),"-",$D128*Q128)</f>
        <v>-</v>
      </c>
      <c r="S128" s="19" t="s">
        <v>1351</v>
      </c>
      <c r="T128" s="19" t="str">
        <f t="shared" ref="T128" si="1822">IF(OR(S128="-",S128="NC",$D128=""),"-",$D128*S128)</f>
        <v>-</v>
      </c>
      <c r="U128" s="19">
        <v>2.63</v>
      </c>
      <c r="V128" s="19" t="str">
        <f t="shared" ref="V128" si="1823">IF(OR(U128="-",U128="NC",$D128=""),"-",$D128*U128)</f>
        <v>-</v>
      </c>
      <c r="W128" s="19" t="s">
        <v>1351</v>
      </c>
      <c r="X128" s="19" t="str">
        <f t="shared" ref="X128" si="1824">IF(OR(W128="-",W128="NC",$D128=""),"-",$D128*W128)</f>
        <v>-</v>
      </c>
      <c r="Y128" s="19" t="s">
        <v>1351</v>
      </c>
      <c r="Z128" s="19" t="str">
        <f t="shared" ref="Z128" si="1825">IF(OR(Y128="-",Y128="NC",$D128=""),"-",$D128*Y128)</f>
        <v>-</v>
      </c>
      <c r="AA128" s="19">
        <v>1.02</v>
      </c>
      <c r="AB128" s="19" t="str">
        <f t="shared" ref="AB128" si="1826">IF(OR(AA128="-",AA128="NC",$D128=""),"-",$D128*AA128)</f>
        <v>-</v>
      </c>
      <c r="AC128" s="19">
        <v>0.39</v>
      </c>
      <c r="AD128" s="19" t="str">
        <f t="shared" ref="AD128" si="1827">IF(OR(AC128="-",AC128="NC",$D128=""),"-",$D128*AC128)</f>
        <v>-</v>
      </c>
      <c r="AE128" s="19">
        <v>1.93</v>
      </c>
      <c r="AF128" s="19" t="str">
        <f t="shared" ref="AF128" si="1828">IF(OR(AE128="-",AE128="NC",$D128=""),"-",$D128*AE128)</f>
        <v>-</v>
      </c>
      <c r="AG128" s="19" t="s">
        <v>1351</v>
      </c>
      <c r="AH128" s="19" t="str">
        <f t="shared" ref="AH128" si="1829">IF(OR(AG128="-",AG128="NC",$D128=""),"-",$D128*AG128)</f>
        <v>-</v>
      </c>
      <c r="AI128" s="19">
        <v>0.21</v>
      </c>
      <c r="AJ128" s="19" t="str">
        <f t="shared" ref="AJ128" si="1830">IF(OR(AI128="-",AI128="NC",$D128=""),"-",$D128*AI128)</f>
        <v>-</v>
      </c>
      <c r="AK128" s="19">
        <v>1.27</v>
      </c>
      <c r="AL128" s="19" t="str">
        <f t="shared" ref="AL128" si="1831">IF(OR(AK128="-",AK128="NC",$D128=""),"-",$D128*AK128)</f>
        <v>-</v>
      </c>
    </row>
    <row r="129" spans="1:38" x14ac:dyDescent="0.25">
      <c r="A129" s="18" t="s">
        <v>1514</v>
      </c>
      <c r="B129" s="18" t="s">
        <v>1515</v>
      </c>
      <c r="C129" s="19" t="s">
        <v>925</v>
      </c>
      <c r="D129" s="58"/>
      <c r="E129" s="19">
        <v>0.02</v>
      </c>
      <c r="F129" s="19" t="str">
        <f t="shared" si="961"/>
        <v>-</v>
      </c>
      <c r="G129" s="19">
        <v>0.01</v>
      </c>
      <c r="H129" s="19" t="str">
        <f t="shared" si="961"/>
        <v>-</v>
      </c>
      <c r="I129" s="19">
        <v>0.02</v>
      </c>
      <c r="J129" s="19" t="str">
        <f t="shared" ref="J129" si="1832">IF(OR(I129="-",I129="NC",$D129=""),"-",$D129*I129)</f>
        <v>-</v>
      </c>
      <c r="K129" s="19">
        <v>0.02</v>
      </c>
      <c r="L129" s="19" t="str">
        <f t="shared" ref="L129" si="1833">IF(OR(K129="-",K129="NC",$D129=""),"-",$D129*K129)</f>
        <v>-</v>
      </c>
      <c r="M129" s="19" t="s">
        <v>1351</v>
      </c>
      <c r="N129" s="19" t="str">
        <f t="shared" ref="N129" si="1834">IF(OR(M129="-",M129="NC",$D129=""),"-",$D129*M129)</f>
        <v>-</v>
      </c>
      <c r="O129" s="19">
        <v>0.01</v>
      </c>
      <c r="P129" s="19" t="str">
        <f t="shared" ref="P129" si="1835">IF(OR(O129="-",O129="NC",$D129=""),"-",$D129*O129)</f>
        <v>-</v>
      </c>
      <c r="Q129" s="19" t="s">
        <v>1351</v>
      </c>
      <c r="R129" s="19" t="str">
        <f t="shared" ref="R129" si="1836">IF(OR(Q129="-",Q129="NC",$D129=""),"-",$D129*Q129)</f>
        <v>-</v>
      </c>
      <c r="S129" s="19" t="s">
        <v>1351</v>
      </c>
      <c r="T129" s="19" t="str">
        <f t="shared" ref="T129" si="1837">IF(OR(S129="-",S129="NC",$D129=""),"-",$D129*S129)</f>
        <v>-</v>
      </c>
      <c r="U129" s="19">
        <v>0.3</v>
      </c>
      <c r="V129" s="19" t="str">
        <f t="shared" ref="V129" si="1838">IF(OR(U129="-",U129="NC",$D129=""),"-",$D129*U129)</f>
        <v>-</v>
      </c>
      <c r="W129" s="19" t="s">
        <v>1351</v>
      </c>
      <c r="X129" s="19" t="str">
        <f t="shared" ref="X129" si="1839">IF(OR(W129="-",W129="NC",$D129=""),"-",$D129*W129)</f>
        <v>-</v>
      </c>
      <c r="Y129" s="19" t="s">
        <v>1351</v>
      </c>
      <c r="Z129" s="19" t="str">
        <f t="shared" ref="Z129" si="1840">IF(OR(Y129="-",Y129="NC",$D129=""),"-",$D129*Y129)</f>
        <v>-</v>
      </c>
      <c r="AA129" s="19" t="s">
        <v>1351</v>
      </c>
      <c r="AB129" s="19" t="str">
        <f t="shared" ref="AB129" si="1841">IF(OR(AA129="-",AA129="NC",$D129=""),"-",$D129*AA129)</f>
        <v>-</v>
      </c>
      <c r="AC129" s="19">
        <v>0.01</v>
      </c>
      <c r="AD129" s="19" t="str">
        <f t="shared" ref="AD129" si="1842">IF(OR(AC129="-",AC129="NC",$D129=""),"-",$D129*AC129)</f>
        <v>-</v>
      </c>
      <c r="AE129" s="19">
        <v>0.01</v>
      </c>
      <c r="AF129" s="19" t="str">
        <f t="shared" ref="AF129" si="1843">IF(OR(AE129="-",AE129="NC",$D129=""),"-",$D129*AE129)</f>
        <v>-</v>
      </c>
      <c r="AG129" s="19" t="s">
        <v>1351</v>
      </c>
      <c r="AH129" s="19" t="str">
        <f t="shared" ref="AH129" si="1844">IF(OR(AG129="-",AG129="NC",$D129=""),"-",$D129*AG129)</f>
        <v>-</v>
      </c>
      <c r="AI129" s="19">
        <v>0.01</v>
      </c>
      <c r="AJ129" s="19" t="str">
        <f t="shared" ref="AJ129" si="1845">IF(OR(AI129="-",AI129="NC",$D129=""),"-",$D129*AI129)</f>
        <v>-</v>
      </c>
      <c r="AK129" s="19">
        <v>0.13</v>
      </c>
      <c r="AL129" s="19" t="str">
        <f t="shared" ref="AL129" si="1846">IF(OR(AK129="-",AK129="NC",$D129=""),"-",$D129*AK129)</f>
        <v>-</v>
      </c>
    </row>
    <row r="130" spans="1:38" ht="21" x14ac:dyDescent="0.25">
      <c r="A130" s="904" t="s">
        <v>1752</v>
      </c>
      <c r="B130" s="50" t="s">
        <v>1753</v>
      </c>
      <c r="C130" s="41" t="s">
        <v>275</v>
      </c>
      <c r="D130" s="58"/>
      <c r="E130" s="41" t="s">
        <v>275</v>
      </c>
      <c r="F130" s="41" t="str">
        <f t="shared" si="961"/>
        <v>-</v>
      </c>
      <c r="G130" s="41" t="s">
        <v>275</v>
      </c>
      <c r="H130" s="41" t="str">
        <f t="shared" si="961"/>
        <v>-</v>
      </c>
      <c r="I130" s="41" t="s">
        <v>275</v>
      </c>
      <c r="J130" s="41" t="str">
        <f t="shared" ref="J130" si="1847">IF(OR(I130="-",I130="NC",$D130=""),"-",$D130*I130)</f>
        <v>-</v>
      </c>
      <c r="K130" s="41" t="s">
        <v>275</v>
      </c>
      <c r="L130" s="41" t="str">
        <f t="shared" ref="L130" si="1848">IF(OR(K130="-",K130="NC",$D130=""),"-",$D130*K130)</f>
        <v>-</v>
      </c>
      <c r="M130" s="41" t="s">
        <v>275</v>
      </c>
      <c r="N130" s="41" t="str">
        <f t="shared" ref="N130" si="1849">IF(OR(M130="-",M130="NC",$D130=""),"-",$D130*M130)</f>
        <v>-</v>
      </c>
      <c r="O130" s="41" t="s">
        <v>275</v>
      </c>
      <c r="P130" s="41" t="str">
        <f t="shared" ref="P130" si="1850">IF(OR(O130="-",O130="NC",$D130=""),"-",$D130*O130)</f>
        <v>-</v>
      </c>
      <c r="Q130" s="41" t="s">
        <v>275</v>
      </c>
      <c r="R130" s="41" t="str">
        <f t="shared" ref="R130" si="1851">IF(OR(Q130="-",Q130="NC",$D130=""),"-",$D130*Q130)</f>
        <v>-</v>
      </c>
      <c r="S130" s="41" t="s">
        <v>275</v>
      </c>
      <c r="T130" s="41" t="str">
        <f t="shared" ref="T130" si="1852">IF(OR(S130="-",S130="NC",$D130=""),"-",$D130*S130)</f>
        <v>-</v>
      </c>
      <c r="U130" s="41" t="s">
        <v>275</v>
      </c>
      <c r="V130" s="41" t="str">
        <f t="shared" ref="V130" si="1853">IF(OR(U130="-",U130="NC",$D130=""),"-",$D130*U130)</f>
        <v>-</v>
      </c>
      <c r="W130" s="41" t="s">
        <v>275</v>
      </c>
      <c r="X130" s="41" t="str">
        <f t="shared" ref="X130" si="1854">IF(OR(W130="-",W130="NC",$D130=""),"-",$D130*W130)</f>
        <v>-</v>
      </c>
      <c r="Y130" s="41" t="s">
        <v>275</v>
      </c>
      <c r="Z130" s="41" t="str">
        <f t="shared" ref="Z130" si="1855">IF(OR(Y130="-",Y130="NC",$D130=""),"-",$D130*Y130)</f>
        <v>-</v>
      </c>
      <c r="AA130" s="41" t="s">
        <v>275</v>
      </c>
      <c r="AB130" s="41" t="str">
        <f t="shared" ref="AB130" si="1856">IF(OR(AA130="-",AA130="NC",$D130=""),"-",$D130*AA130)</f>
        <v>-</v>
      </c>
      <c r="AC130" s="41" t="s">
        <v>275</v>
      </c>
      <c r="AD130" s="41" t="str">
        <f t="shared" ref="AD130" si="1857">IF(OR(AC130="-",AC130="NC",$D130=""),"-",$D130*AC130)</f>
        <v>-</v>
      </c>
      <c r="AE130" s="41" t="s">
        <v>275</v>
      </c>
      <c r="AF130" s="41" t="str">
        <f t="shared" ref="AF130" si="1858">IF(OR(AE130="-",AE130="NC",$D130=""),"-",$D130*AE130)</f>
        <v>-</v>
      </c>
      <c r="AG130" s="41" t="s">
        <v>275</v>
      </c>
      <c r="AH130" s="41" t="str">
        <f t="shared" ref="AH130" si="1859">IF(OR(AG130="-",AG130="NC",$D130=""),"-",$D130*AG130)</f>
        <v>-</v>
      </c>
      <c r="AI130" s="41" t="s">
        <v>275</v>
      </c>
      <c r="AJ130" s="41" t="str">
        <f t="shared" ref="AJ130" si="1860">IF(OR(AI130="-",AI130="NC",$D130=""),"-",$D130*AI130)</f>
        <v>-</v>
      </c>
      <c r="AK130" s="41" t="s">
        <v>275</v>
      </c>
      <c r="AL130" s="41" t="str">
        <f t="shared" ref="AL130" si="1861">IF(OR(AK130="-",AK130="NC",$D130=""),"-",$D130*AK130)</f>
        <v>-</v>
      </c>
    </row>
    <row r="131" spans="1:38" ht="31.5" x14ac:dyDescent="0.25">
      <c r="A131" s="909" t="s">
        <v>3560</v>
      </c>
      <c r="B131" s="63" t="s">
        <v>3298</v>
      </c>
      <c r="C131" s="61" t="s">
        <v>925</v>
      </c>
      <c r="D131" s="58"/>
      <c r="E131" s="61">
        <v>11.31</v>
      </c>
      <c r="F131" s="61" t="str">
        <f t="shared" si="961"/>
        <v>-</v>
      </c>
      <c r="G131" s="61">
        <v>1.1399999999999999</v>
      </c>
      <c r="H131" s="61" t="str">
        <f t="shared" si="961"/>
        <v>-</v>
      </c>
      <c r="I131" s="61">
        <v>1.0900000000000001</v>
      </c>
      <c r="J131" s="61" t="str">
        <f t="shared" ref="J131" si="1862">IF(OR(I131="-",I131="NC",$D131=""),"-",$D131*I131)</f>
        <v>-</v>
      </c>
      <c r="K131" s="61">
        <v>68.91</v>
      </c>
      <c r="L131" s="61" t="str">
        <f t="shared" ref="L131" si="1863">IF(OR(K131="-",K131="NC",$D131=""),"-",$D131*K131)</f>
        <v>-</v>
      </c>
      <c r="M131" s="61">
        <v>11.43</v>
      </c>
      <c r="N131" s="61" t="str">
        <f t="shared" ref="N131" si="1864">IF(OR(M131="-",M131="NC",$D131=""),"-",$D131*M131)</f>
        <v>-</v>
      </c>
      <c r="O131" s="61">
        <v>23.14</v>
      </c>
      <c r="P131" s="61" t="str">
        <f t="shared" ref="P131" si="1865">IF(OR(O131="-",O131="NC",$D131=""),"-",$D131*O131)</f>
        <v>-</v>
      </c>
      <c r="Q131" s="61">
        <v>0.52</v>
      </c>
      <c r="R131" s="61" t="str">
        <f t="shared" ref="R131" si="1866">IF(OR(Q131="-",Q131="NC",$D131=""),"-",$D131*Q131)</f>
        <v>-</v>
      </c>
      <c r="S131" s="61">
        <v>0.3</v>
      </c>
      <c r="T131" s="61" t="str">
        <f t="shared" ref="T131" si="1867">IF(OR(S131="-",S131="NC",$D131=""),"-",$D131*S131)</f>
        <v>-</v>
      </c>
      <c r="U131" s="61">
        <v>0.22</v>
      </c>
      <c r="V131" s="61" t="str">
        <f t="shared" ref="V131" si="1868">IF(OR(U131="-",U131="NC",$D131=""),"-",$D131*U131)</f>
        <v>-</v>
      </c>
      <c r="W131" s="61">
        <v>0.2</v>
      </c>
      <c r="X131" s="61" t="str">
        <f t="shared" ref="X131" si="1869">IF(OR(W131="-",W131="NC",$D131=""),"-",$D131*W131)</f>
        <v>-</v>
      </c>
      <c r="Y131" s="61">
        <v>0.32</v>
      </c>
      <c r="Z131" s="61" t="str">
        <f t="shared" ref="Z131" si="1870">IF(OR(Y131="-",Y131="NC",$D131=""),"-",$D131*Y131)</f>
        <v>-</v>
      </c>
      <c r="AA131" s="61">
        <v>5.8</v>
      </c>
      <c r="AB131" s="61" t="str">
        <f t="shared" ref="AB131" si="1871">IF(OR(AA131="-",AA131="NC",$D131=""),"-",$D131*AA131)</f>
        <v>-</v>
      </c>
      <c r="AC131" s="61">
        <v>4.4000000000000004</v>
      </c>
      <c r="AD131" s="61" t="str">
        <f t="shared" ref="AD131" si="1872">IF(OR(AC131="-",AC131="NC",$D131=""),"-",$D131*AC131)</f>
        <v>-</v>
      </c>
      <c r="AE131" s="61">
        <v>11.53</v>
      </c>
      <c r="AF131" s="61" t="str">
        <f t="shared" ref="AF131" si="1873">IF(OR(AE131="-",AE131="NC",$D131=""),"-",$D131*AE131)</f>
        <v>-</v>
      </c>
      <c r="AG131" s="61">
        <v>0.18</v>
      </c>
      <c r="AH131" s="61" t="str">
        <f t="shared" ref="AH131" si="1874">IF(OR(AG131="-",AG131="NC",$D131=""),"-",$D131*AG131)</f>
        <v>-</v>
      </c>
      <c r="AI131" s="61">
        <v>1.1599999999999999</v>
      </c>
      <c r="AJ131" s="61" t="str">
        <f t="shared" ref="AJ131" si="1875">IF(OR(AI131="-",AI131="NC",$D131=""),"-",$D131*AI131)</f>
        <v>-</v>
      </c>
      <c r="AK131" s="61">
        <v>7.17</v>
      </c>
      <c r="AL131" s="61" t="str">
        <f t="shared" ref="AL131" si="1876">IF(OR(AK131="-",AK131="NC",$D131=""),"-",$D131*AK131)</f>
        <v>-</v>
      </c>
    </row>
    <row r="132" spans="1:38" x14ac:dyDescent="0.25">
      <c r="A132" s="18" t="s">
        <v>1759</v>
      </c>
      <c r="B132" s="18" t="s">
        <v>3299</v>
      </c>
      <c r="C132" s="19" t="s">
        <v>925</v>
      </c>
      <c r="D132" s="58"/>
      <c r="E132" s="19">
        <v>1.36</v>
      </c>
      <c r="F132" s="19" t="str">
        <f t="shared" si="961"/>
        <v>-</v>
      </c>
      <c r="G132" s="19">
        <v>0.84</v>
      </c>
      <c r="H132" s="19" t="str">
        <f t="shared" si="961"/>
        <v>-</v>
      </c>
      <c r="I132" s="19">
        <v>1.06</v>
      </c>
      <c r="J132" s="19" t="str">
        <f t="shared" ref="J132" si="1877">IF(OR(I132="-",I132="NC",$D132=""),"-",$D132*I132)</f>
        <v>-</v>
      </c>
      <c r="K132" s="19">
        <v>4.37</v>
      </c>
      <c r="L132" s="19" t="str">
        <f t="shared" ref="L132" si="1878">IF(OR(K132="-",K132="NC",$D132=""),"-",$D132*K132)</f>
        <v>-</v>
      </c>
      <c r="M132" s="19">
        <v>11.03</v>
      </c>
      <c r="N132" s="19" t="str">
        <f t="shared" ref="N132" si="1879">IF(OR(M132="-",M132="NC",$D132=""),"-",$D132*M132)</f>
        <v>-</v>
      </c>
      <c r="O132" s="19">
        <v>2.68</v>
      </c>
      <c r="P132" s="19" t="str">
        <f t="shared" ref="P132" si="1880">IF(OR(O132="-",O132="NC",$D132=""),"-",$D132*O132)</f>
        <v>-</v>
      </c>
      <c r="Q132" s="19" t="s">
        <v>1351</v>
      </c>
      <c r="R132" s="19" t="str">
        <f t="shared" ref="R132" si="1881">IF(OR(Q132="-",Q132="NC",$D132=""),"-",$D132*Q132)</f>
        <v>-</v>
      </c>
      <c r="S132" s="19" t="s">
        <v>1351</v>
      </c>
      <c r="T132" s="19" t="str">
        <f t="shared" ref="T132" si="1882">IF(OR(S132="-",S132="NC",$D132=""),"-",$D132*S132)</f>
        <v>-</v>
      </c>
      <c r="U132" s="19" t="s">
        <v>1351</v>
      </c>
      <c r="V132" s="19" t="str">
        <f t="shared" ref="V132" si="1883">IF(OR(U132="-",U132="NC",$D132=""),"-",$D132*U132)</f>
        <v>-</v>
      </c>
      <c r="W132" s="19" t="s">
        <v>1351</v>
      </c>
      <c r="X132" s="19" t="str">
        <f t="shared" ref="X132" si="1884">IF(OR(W132="-",W132="NC",$D132=""),"-",$D132*W132)</f>
        <v>-</v>
      </c>
      <c r="Y132" s="19" t="s">
        <v>1351</v>
      </c>
      <c r="Z132" s="19" t="str">
        <f t="shared" ref="Z132" si="1885">IF(OR(Y132="-",Y132="NC",$D132=""),"-",$D132*Y132)</f>
        <v>-</v>
      </c>
      <c r="AA132" s="19">
        <v>5.79</v>
      </c>
      <c r="AB132" s="19" t="str">
        <f t="shared" ref="AB132" si="1886">IF(OR(AA132="-",AA132="NC",$D132=""),"-",$D132*AA132)</f>
        <v>-</v>
      </c>
      <c r="AC132" s="19">
        <v>2.2000000000000002</v>
      </c>
      <c r="AD132" s="19" t="str">
        <f t="shared" ref="AD132" si="1887">IF(OR(AC132="-",AC132="NC",$D132=""),"-",$D132*AC132)</f>
        <v>-</v>
      </c>
      <c r="AE132" s="19">
        <v>10.91</v>
      </c>
      <c r="AF132" s="19" t="str">
        <f t="shared" ref="AF132" si="1888">IF(OR(AE132="-",AE132="NC",$D132=""),"-",$D132*AE132)</f>
        <v>-</v>
      </c>
      <c r="AG132" s="19" t="s">
        <v>1351</v>
      </c>
      <c r="AH132" s="19" t="str">
        <f t="shared" ref="AH132" si="1889">IF(OR(AG132="-",AG132="NC",$D132=""),"-",$D132*AG132)</f>
        <v>-</v>
      </c>
      <c r="AI132" s="19">
        <v>1.1599999999999999</v>
      </c>
      <c r="AJ132" s="19" t="str">
        <f t="shared" ref="AJ132" si="1890">IF(OR(AI132="-",AI132="NC",$D132=""),"-",$D132*AI132)</f>
        <v>-</v>
      </c>
      <c r="AK132" s="19">
        <v>7.17</v>
      </c>
      <c r="AL132" s="19" t="str">
        <f t="shared" ref="AL132" si="1891">IF(OR(AK132="-",AK132="NC",$D132=""),"-",$D132*AK132)</f>
        <v>-</v>
      </c>
    </row>
    <row r="133" spans="1:38" x14ac:dyDescent="0.25">
      <c r="A133" s="18" t="s">
        <v>47</v>
      </c>
      <c r="B133" s="18" t="s">
        <v>1754</v>
      </c>
      <c r="C133" s="19" t="s">
        <v>925</v>
      </c>
      <c r="D133" s="58"/>
      <c r="E133" s="19">
        <v>9.94</v>
      </c>
      <c r="F133" s="19" t="str">
        <f t="shared" si="961"/>
        <v>-</v>
      </c>
      <c r="G133" s="19">
        <v>0.3</v>
      </c>
      <c r="H133" s="19" t="str">
        <f t="shared" si="961"/>
        <v>-</v>
      </c>
      <c r="I133" s="19">
        <v>0.02</v>
      </c>
      <c r="J133" s="19" t="str">
        <f t="shared" ref="J133" si="1892">IF(OR(I133="-",I133="NC",$D133=""),"-",$D133*I133)</f>
        <v>-</v>
      </c>
      <c r="K133" s="19">
        <v>64.540000000000006</v>
      </c>
      <c r="L133" s="19" t="str">
        <f t="shared" ref="L133" si="1893">IF(OR(K133="-",K133="NC",$D133=""),"-",$D133*K133)</f>
        <v>-</v>
      </c>
      <c r="M133" s="19">
        <v>0.4</v>
      </c>
      <c r="N133" s="19" t="str">
        <f t="shared" ref="N133" si="1894">IF(OR(M133="-",M133="NC",$D133=""),"-",$D133*M133)</f>
        <v>-</v>
      </c>
      <c r="O133" s="19">
        <v>20.46</v>
      </c>
      <c r="P133" s="19" t="str">
        <f t="shared" ref="P133" si="1895">IF(OR(O133="-",O133="NC",$D133=""),"-",$D133*O133)</f>
        <v>-</v>
      </c>
      <c r="Q133" s="19">
        <v>0.52</v>
      </c>
      <c r="R133" s="19" t="str">
        <f t="shared" ref="R133" si="1896">IF(OR(Q133="-",Q133="NC",$D133=""),"-",$D133*Q133)</f>
        <v>-</v>
      </c>
      <c r="S133" s="19">
        <v>0.3</v>
      </c>
      <c r="T133" s="19" t="str">
        <f t="shared" ref="T133" si="1897">IF(OR(S133="-",S133="NC",$D133=""),"-",$D133*S133)</f>
        <v>-</v>
      </c>
      <c r="U133" s="19">
        <v>0.22</v>
      </c>
      <c r="V133" s="19" t="str">
        <f t="shared" ref="V133" si="1898">IF(OR(U133="-",U133="NC",$D133=""),"-",$D133*U133)</f>
        <v>-</v>
      </c>
      <c r="W133" s="19">
        <v>0.2</v>
      </c>
      <c r="X133" s="19" t="str">
        <f t="shared" ref="X133" si="1899">IF(OR(W133="-",W133="NC",$D133=""),"-",$D133*W133)</f>
        <v>-</v>
      </c>
      <c r="Y133" s="19">
        <v>0.32</v>
      </c>
      <c r="Z133" s="19" t="str">
        <f t="shared" ref="Z133" si="1900">IF(OR(Y133="-",Y133="NC",$D133=""),"-",$D133*Y133)</f>
        <v>-</v>
      </c>
      <c r="AA133" s="19">
        <v>0.01</v>
      </c>
      <c r="AB133" s="19" t="str">
        <f t="shared" ref="AB133" si="1901">IF(OR(AA133="-",AA133="NC",$D133=""),"-",$D133*AA133)</f>
        <v>-</v>
      </c>
      <c r="AC133" s="19">
        <v>2.2000000000000002</v>
      </c>
      <c r="AD133" s="19" t="str">
        <f t="shared" ref="AD133" si="1902">IF(OR(AC133="-",AC133="NC",$D133=""),"-",$D133*AC133)</f>
        <v>-</v>
      </c>
      <c r="AE133" s="19">
        <v>0.62</v>
      </c>
      <c r="AF133" s="19" t="str">
        <f t="shared" ref="AF133" si="1903">IF(OR(AE133="-",AE133="NC",$D133=""),"-",$D133*AE133)</f>
        <v>-</v>
      </c>
      <c r="AG133" s="19">
        <v>0.18</v>
      </c>
      <c r="AH133" s="19" t="str">
        <f t="shared" ref="AH133" si="1904">IF(OR(AG133="-",AG133="NC",$D133=""),"-",$D133*AG133)</f>
        <v>-</v>
      </c>
      <c r="AI133" s="19">
        <v>0.01</v>
      </c>
      <c r="AJ133" s="19" t="str">
        <f t="shared" ref="AJ133" si="1905">IF(OR(AI133="-",AI133="NC",$D133=""),"-",$D133*AI133)</f>
        <v>-</v>
      </c>
      <c r="AK133" s="19" t="s">
        <v>1351</v>
      </c>
      <c r="AL133" s="19" t="str">
        <f t="shared" ref="AL133" si="1906">IF(OR(AK133="-",AK133="NC",$D133=""),"-",$D133*AK133)</f>
        <v>-</v>
      </c>
    </row>
    <row r="134" spans="1:38" ht="21" x14ac:dyDescent="0.25">
      <c r="A134" s="904" t="s">
        <v>17</v>
      </c>
      <c r="B134" s="50" t="s">
        <v>499</v>
      </c>
      <c r="C134" s="42" t="s">
        <v>275</v>
      </c>
      <c r="D134" s="58"/>
      <c r="E134" s="42" t="s">
        <v>275</v>
      </c>
      <c r="F134" s="42" t="str">
        <f t="shared" si="961"/>
        <v>-</v>
      </c>
      <c r="G134" s="42" t="s">
        <v>275</v>
      </c>
      <c r="H134" s="42" t="str">
        <f t="shared" si="961"/>
        <v>-</v>
      </c>
      <c r="I134" s="42" t="s">
        <v>275</v>
      </c>
      <c r="J134" s="42" t="str">
        <f t="shared" ref="J134" si="1907">IF(OR(I134="-",I134="NC",$D134=""),"-",$D134*I134)</f>
        <v>-</v>
      </c>
      <c r="K134" s="42" t="s">
        <v>275</v>
      </c>
      <c r="L134" s="42" t="str">
        <f t="shared" ref="L134" si="1908">IF(OR(K134="-",K134="NC",$D134=""),"-",$D134*K134)</f>
        <v>-</v>
      </c>
      <c r="M134" s="42" t="s">
        <v>275</v>
      </c>
      <c r="N134" s="42" t="str">
        <f t="shared" ref="N134" si="1909">IF(OR(M134="-",M134="NC",$D134=""),"-",$D134*M134)</f>
        <v>-</v>
      </c>
      <c r="O134" s="42" t="s">
        <v>275</v>
      </c>
      <c r="P134" s="42" t="str">
        <f t="shared" ref="P134" si="1910">IF(OR(O134="-",O134="NC",$D134=""),"-",$D134*O134)</f>
        <v>-</v>
      </c>
      <c r="Q134" s="42" t="s">
        <v>275</v>
      </c>
      <c r="R134" s="42" t="str">
        <f t="shared" ref="R134" si="1911">IF(OR(Q134="-",Q134="NC",$D134=""),"-",$D134*Q134)</f>
        <v>-</v>
      </c>
      <c r="S134" s="42" t="s">
        <v>275</v>
      </c>
      <c r="T134" s="42" t="str">
        <f t="shared" ref="T134" si="1912">IF(OR(S134="-",S134="NC",$D134=""),"-",$D134*S134)</f>
        <v>-</v>
      </c>
      <c r="U134" s="42" t="s">
        <v>275</v>
      </c>
      <c r="V134" s="42" t="str">
        <f t="shared" ref="V134" si="1913">IF(OR(U134="-",U134="NC",$D134=""),"-",$D134*U134)</f>
        <v>-</v>
      </c>
      <c r="W134" s="42" t="s">
        <v>275</v>
      </c>
      <c r="X134" s="42" t="str">
        <f t="shared" ref="X134" si="1914">IF(OR(W134="-",W134="NC",$D134=""),"-",$D134*W134)</f>
        <v>-</v>
      </c>
      <c r="Y134" s="42" t="s">
        <v>275</v>
      </c>
      <c r="Z134" s="42" t="str">
        <f t="shared" ref="Z134" si="1915">IF(OR(Y134="-",Y134="NC",$D134=""),"-",$D134*Y134)</f>
        <v>-</v>
      </c>
      <c r="AA134" s="42" t="s">
        <v>275</v>
      </c>
      <c r="AB134" s="42" t="str">
        <f t="shared" ref="AB134" si="1916">IF(OR(AA134="-",AA134="NC",$D134=""),"-",$D134*AA134)</f>
        <v>-</v>
      </c>
      <c r="AC134" s="42" t="s">
        <v>275</v>
      </c>
      <c r="AD134" s="42" t="str">
        <f t="shared" ref="AD134" si="1917">IF(OR(AC134="-",AC134="NC",$D134=""),"-",$D134*AC134)</f>
        <v>-</v>
      </c>
      <c r="AE134" s="42" t="s">
        <v>275</v>
      </c>
      <c r="AF134" s="42" t="str">
        <f t="shared" ref="AF134" si="1918">IF(OR(AE134="-",AE134="NC",$D134=""),"-",$D134*AE134)</f>
        <v>-</v>
      </c>
      <c r="AG134" s="42" t="s">
        <v>275</v>
      </c>
      <c r="AH134" s="42" t="str">
        <f t="shared" ref="AH134" si="1919">IF(OR(AG134="-",AG134="NC",$D134=""),"-",$D134*AG134)</f>
        <v>-</v>
      </c>
      <c r="AI134" s="42" t="s">
        <v>275</v>
      </c>
      <c r="AJ134" s="42" t="str">
        <f t="shared" ref="AJ134" si="1920">IF(OR(AI134="-",AI134="NC",$D134=""),"-",$D134*AI134)</f>
        <v>-</v>
      </c>
      <c r="AK134" s="42" t="s">
        <v>275</v>
      </c>
      <c r="AL134" s="42" t="str">
        <f t="shared" ref="AL134" si="1921">IF(OR(AK134="-",AK134="NC",$D134=""),"-",$D134*AK134)</f>
        <v>-</v>
      </c>
    </row>
    <row r="135" spans="1:38" ht="31.5" x14ac:dyDescent="0.25">
      <c r="A135" s="909" t="s">
        <v>1775</v>
      </c>
      <c r="B135" s="63" t="s">
        <v>3301</v>
      </c>
      <c r="C135" s="61" t="s">
        <v>925</v>
      </c>
      <c r="D135" s="58"/>
      <c r="E135" s="61">
        <v>25.38</v>
      </c>
      <c r="F135" s="61" t="str">
        <f t="shared" ref="F135:H198" si="1922">IF(OR(E135="-",E135="NC",$D135=""),"-",$D135*E135)</f>
        <v>-</v>
      </c>
      <c r="G135" s="61">
        <v>12.71</v>
      </c>
      <c r="H135" s="61" t="str">
        <f t="shared" si="1922"/>
        <v>-</v>
      </c>
      <c r="I135" s="61">
        <v>126.03</v>
      </c>
      <c r="J135" s="61" t="str">
        <f t="shared" ref="J135" si="1923">IF(OR(I135="-",I135="NC",$D135=""),"-",$D135*I135)</f>
        <v>-</v>
      </c>
      <c r="K135" s="61">
        <v>76.02</v>
      </c>
      <c r="L135" s="61" t="str">
        <f t="shared" ref="L135" si="1924">IF(OR(K135="-",K135="NC",$D135=""),"-",$D135*K135)</f>
        <v>-</v>
      </c>
      <c r="M135" s="61">
        <v>92.55</v>
      </c>
      <c r="N135" s="61" t="str">
        <f t="shared" ref="N135" si="1925">IF(OR(M135="-",M135="NC",$D135=""),"-",$D135*M135)</f>
        <v>-</v>
      </c>
      <c r="O135" s="61">
        <v>46.34</v>
      </c>
      <c r="P135" s="61" t="str">
        <f t="shared" ref="P135" si="1926">IF(OR(O135="-",O135="NC",$D135=""),"-",$D135*O135)</f>
        <v>-</v>
      </c>
      <c r="Q135" s="61">
        <v>63.11</v>
      </c>
      <c r="R135" s="61" t="str">
        <f t="shared" ref="R135" si="1927">IF(OR(Q135="-",Q135="NC",$D135=""),"-",$D135*Q135)</f>
        <v>-</v>
      </c>
      <c r="S135" s="61">
        <v>54.27</v>
      </c>
      <c r="T135" s="61" t="str">
        <f t="shared" ref="T135" si="1928">IF(OR(S135="-",S135="NC",$D135=""),"-",$D135*S135)</f>
        <v>-</v>
      </c>
      <c r="U135" s="61">
        <v>61.32</v>
      </c>
      <c r="V135" s="61" t="str">
        <f t="shared" ref="V135" si="1929">IF(OR(U135="-",U135="NC",$D135=""),"-",$D135*U135)</f>
        <v>-</v>
      </c>
      <c r="W135" s="61">
        <v>51.76</v>
      </c>
      <c r="X135" s="61" t="str">
        <f t="shared" ref="X135" si="1930">IF(OR(W135="-",W135="NC",$D135=""),"-",$D135*W135)</f>
        <v>-</v>
      </c>
      <c r="Y135" s="61">
        <v>89.88</v>
      </c>
      <c r="Z135" s="61" t="str">
        <f t="shared" ref="Z135" si="1931">IF(OR(Y135="-",Y135="NC",$D135=""),"-",$D135*Y135)</f>
        <v>-</v>
      </c>
      <c r="AA135" s="61">
        <v>165</v>
      </c>
      <c r="AB135" s="61" t="str">
        <f t="shared" ref="AB135" si="1932">IF(OR(AA135="-",AA135="NC",$D135=""),"-",$D135*AA135)</f>
        <v>-</v>
      </c>
      <c r="AC135" s="61">
        <v>83.41</v>
      </c>
      <c r="AD135" s="61" t="str">
        <f t="shared" ref="AD135" si="1933">IF(OR(AC135="-",AC135="NC",$D135=""),"-",$D135*AC135)</f>
        <v>-</v>
      </c>
      <c r="AE135" s="61">
        <v>180.98</v>
      </c>
      <c r="AF135" s="61" t="str">
        <f t="shared" ref="AF135" si="1934">IF(OR(AE135="-",AE135="NC",$D135=""),"-",$D135*AE135)</f>
        <v>-</v>
      </c>
      <c r="AG135" s="61">
        <v>40.83</v>
      </c>
      <c r="AH135" s="61" t="str">
        <f t="shared" ref="AH135" si="1935">IF(OR(AG135="-",AG135="NC",$D135=""),"-",$D135*AG135)</f>
        <v>-</v>
      </c>
      <c r="AI135" s="61">
        <v>460.38</v>
      </c>
      <c r="AJ135" s="61" t="str">
        <f t="shared" ref="AJ135" si="1936">IF(OR(AI135="-",AI135="NC",$D135=""),"-",$D135*AI135)</f>
        <v>-</v>
      </c>
      <c r="AK135" s="61">
        <v>430.58</v>
      </c>
      <c r="AL135" s="61" t="str">
        <f t="shared" ref="AL135" si="1937">IF(OR(AK135="-",AK135="NC",$D135=""),"-",$D135*AK135)</f>
        <v>-</v>
      </c>
    </row>
    <row r="136" spans="1:38" ht="21" x14ac:dyDescent="0.25">
      <c r="A136" s="904" t="s">
        <v>1768</v>
      </c>
      <c r="B136" s="50" t="s">
        <v>1770</v>
      </c>
      <c r="C136" s="41" t="s">
        <v>275</v>
      </c>
      <c r="D136" s="58"/>
      <c r="E136" s="41" t="s">
        <v>275</v>
      </c>
      <c r="F136" s="41" t="str">
        <f t="shared" si="1922"/>
        <v>-</v>
      </c>
      <c r="G136" s="41" t="s">
        <v>275</v>
      </c>
      <c r="H136" s="41" t="str">
        <f t="shared" si="1922"/>
        <v>-</v>
      </c>
      <c r="I136" s="41" t="s">
        <v>275</v>
      </c>
      <c r="J136" s="41" t="str">
        <f t="shared" ref="J136" si="1938">IF(OR(I136="-",I136="NC",$D136=""),"-",$D136*I136)</f>
        <v>-</v>
      </c>
      <c r="K136" s="41" t="s">
        <v>275</v>
      </c>
      <c r="L136" s="41" t="str">
        <f t="shared" ref="L136" si="1939">IF(OR(K136="-",K136="NC",$D136=""),"-",$D136*K136)</f>
        <v>-</v>
      </c>
      <c r="M136" s="41" t="s">
        <v>275</v>
      </c>
      <c r="N136" s="41" t="str">
        <f t="shared" ref="N136" si="1940">IF(OR(M136="-",M136="NC",$D136=""),"-",$D136*M136)</f>
        <v>-</v>
      </c>
      <c r="O136" s="41" t="s">
        <v>275</v>
      </c>
      <c r="P136" s="41" t="str">
        <f t="shared" ref="P136" si="1941">IF(OR(O136="-",O136="NC",$D136=""),"-",$D136*O136)</f>
        <v>-</v>
      </c>
      <c r="Q136" s="41" t="s">
        <v>275</v>
      </c>
      <c r="R136" s="41" t="str">
        <f t="shared" ref="R136" si="1942">IF(OR(Q136="-",Q136="NC",$D136=""),"-",$D136*Q136)</f>
        <v>-</v>
      </c>
      <c r="S136" s="41" t="s">
        <v>275</v>
      </c>
      <c r="T136" s="41" t="str">
        <f t="shared" ref="T136" si="1943">IF(OR(S136="-",S136="NC",$D136=""),"-",$D136*S136)</f>
        <v>-</v>
      </c>
      <c r="U136" s="41" t="s">
        <v>275</v>
      </c>
      <c r="V136" s="41" t="str">
        <f t="shared" ref="V136" si="1944">IF(OR(U136="-",U136="NC",$D136=""),"-",$D136*U136)</f>
        <v>-</v>
      </c>
      <c r="W136" s="41" t="s">
        <v>275</v>
      </c>
      <c r="X136" s="41" t="str">
        <f t="shared" ref="X136" si="1945">IF(OR(W136="-",W136="NC",$D136=""),"-",$D136*W136)</f>
        <v>-</v>
      </c>
      <c r="Y136" s="41" t="s">
        <v>275</v>
      </c>
      <c r="Z136" s="41" t="str">
        <f t="shared" ref="Z136" si="1946">IF(OR(Y136="-",Y136="NC",$D136=""),"-",$D136*Y136)</f>
        <v>-</v>
      </c>
      <c r="AA136" s="41" t="s">
        <v>275</v>
      </c>
      <c r="AB136" s="41" t="str">
        <f t="shared" ref="AB136" si="1947">IF(OR(AA136="-",AA136="NC",$D136=""),"-",$D136*AA136)</f>
        <v>-</v>
      </c>
      <c r="AC136" s="41" t="s">
        <v>275</v>
      </c>
      <c r="AD136" s="41" t="str">
        <f t="shared" ref="AD136" si="1948">IF(OR(AC136="-",AC136="NC",$D136=""),"-",$D136*AC136)</f>
        <v>-</v>
      </c>
      <c r="AE136" s="41" t="s">
        <v>275</v>
      </c>
      <c r="AF136" s="41" t="str">
        <f t="shared" ref="AF136" si="1949">IF(OR(AE136="-",AE136="NC",$D136=""),"-",$D136*AE136)</f>
        <v>-</v>
      </c>
      <c r="AG136" s="41" t="s">
        <v>275</v>
      </c>
      <c r="AH136" s="41" t="str">
        <f t="shared" ref="AH136" si="1950">IF(OR(AG136="-",AG136="NC",$D136=""),"-",$D136*AG136)</f>
        <v>-</v>
      </c>
      <c r="AI136" s="41" t="s">
        <v>275</v>
      </c>
      <c r="AJ136" s="41" t="str">
        <f t="shared" ref="AJ136" si="1951">IF(OR(AI136="-",AI136="NC",$D136=""),"-",$D136*AI136)</f>
        <v>-</v>
      </c>
      <c r="AK136" s="41" t="s">
        <v>275</v>
      </c>
      <c r="AL136" s="41" t="str">
        <f t="shared" ref="AL136" si="1952">IF(OR(AK136="-",AK136="NC",$D136=""),"-",$D136*AK136)</f>
        <v>-</v>
      </c>
    </row>
    <row r="137" spans="1:38" ht="31.5" x14ac:dyDescent="0.25">
      <c r="A137" s="909" t="s">
        <v>1776</v>
      </c>
      <c r="B137" s="63" t="s">
        <v>3304</v>
      </c>
      <c r="C137" s="61" t="s">
        <v>925</v>
      </c>
      <c r="D137" s="58"/>
      <c r="E137" s="61">
        <v>2.54</v>
      </c>
      <c r="F137" s="61" t="str">
        <f t="shared" si="1922"/>
        <v>-</v>
      </c>
      <c r="G137" s="61">
        <v>1.54</v>
      </c>
      <c r="H137" s="61" t="str">
        <f t="shared" si="1922"/>
        <v>-</v>
      </c>
      <c r="I137" s="61">
        <v>1.99</v>
      </c>
      <c r="J137" s="61" t="str">
        <f t="shared" ref="J137" si="1953">IF(OR(I137="-",I137="NC",$D137=""),"-",$D137*I137)</f>
        <v>-</v>
      </c>
      <c r="K137" s="61">
        <v>8.06</v>
      </c>
      <c r="L137" s="61" t="str">
        <f t="shared" ref="L137" si="1954">IF(OR(K137="-",K137="NC",$D137=""),"-",$D137*K137)</f>
        <v>-</v>
      </c>
      <c r="M137" s="61" t="s">
        <v>1351</v>
      </c>
      <c r="N137" s="61" t="str">
        <f t="shared" ref="N137" si="1955">IF(OR(M137="-",M137="NC",$D137=""),"-",$D137*M137)</f>
        <v>-</v>
      </c>
      <c r="O137" s="61">
        <v>4.91</v>
      </c>
      <c r="P137" s="61" t="str">
        <f t="shared" ref="P137" si="1956">IF(OR(O137="-",O137="NC",$D137=""),"-",$D137*O137)</f>
        <v>-</v>
      </c>
      <c r="Q137" s="61">
        <v>8</v>
      </c>
      <c r="R137" s="61" t="str">
        <f t="shared" ref="R137" si="1957">IF(OR(Q137="-",Q137="NC",$D137=""),"-",$D137*Q137)</f>
        <v>-</v>
      </c>
      <c r="S137" s="61">
        <v>3.7</v>
      </c>
      <c r="T137" s="61" t="str">
        <f t="shared" ref="T137" si="1958">IF(OR(S137="-",S137="NC",$D137=""),"-",$D137*S137)</f>
        <v>-</v>
      </c>
      <c r="U137" s="61">
        <v>5.55</v>
      </c>
      <c r="V137" s="61" t="str">
        <f t="shared" ref="V137" si="1959">IF(OR(U137="-",U137="NC",$D137=""),"-",$D137*U137)</f>
        <v>-</v>
      </c>
      <c r="W137" s="61">
        <v>0.05</v>
      </c>
      <c r="X137" s="61" t="str">
        <f t="shared" ref="X137" si="1960">IF(OR(W137="-",W137="NC",$D137=""),"-",$D137*W137)</f>
        <v>-</v>
      </c>
      <c r="Y137" s="61">
        <v>11.86</v>
      </c>
      <c r="Z137" s="61" t="str">
        <f t="shared" ref="Z137" si="1961">IF(OR(Y137="-",Y137="NC",$D137=""),"-",$D137*Y137)</f>
        <v>-</v>
      </c>
      <c r="AA137" s="61">
        <v>10.62</v>
      </c>
      <c r="AB137" s="61" t="str">
        <f t="shared" ref="AB137" si="1962">IF(OR(AA137="-",AA137="NC",$D137=""),"-",$D137*AA137)</f>
        <v>-</v>
      </c>
      <c r="AC137" s="61">
        <v>4.05</v>
      </c>
      <c r="AD137" s="61" t="str">
        <f t="shared" ref="AD137" si="1963">IF(OR(AC137="-",AC137="NC",$D137=""),"-",$D137*AC137)</f>
        <v>-</v>
      </c>
      <c r="AE137" s="61">
        <v>20.010000000000002</v>
      </c>
      <c r="AF137" s="61" t="str">
        <f t="shared" ref="AF137" si="1964">IF(OR(AE137="-",AE137="NC",$D137=""),"-",$D137*AE137)</f>
        <v>-</v>
      </c>
      <c r="AG137" s="61">
        <v>4.87</v>
      </c>
      <c r="AH137" s="61" t="str">
        <f t="shared" ref="AH137" si="1965">IF(OR(AG137="-",AG137="NC",$D137=""),"-",$D137*AG137)</f>
        <v>-</v>
      </c>
      <c r="AI137" s="61">
        <v>2.14</v>
      </c>
      <c r="AJ137" s="61" t="str">
        <f t="shared" ref="AJ137" si="1966">IF(OR(AI137="-",AI137="NC",$D137=""),"-",$D137*AI137)</f>
        <v>-</v>
      </c>
      <c r="AK137" s="61">
        <v>13.42</v>
      </c>
      <c r="AL137" s="61" t="str">
        <f t="shared" ref="AL137" si="1967">IF(OR(AK137="-",AK137="NC",$D137=""),"-",$D137*AK137)</f>
        <v>-</v>
      </c>
    </row>
    <row r="138" spans="1:38" x14ac:dyDescent="0.25">
      <c r="A138" s="18" t="s">
        <v>1597</v>
      </c>
      <c r="B138" s="18" t="s">
        <v>1686</v>
      </c>
      <c r="C138" s="19" t="s">
        <v>925</v>
      </c>
      <c r="D138" s="58"/>
      <c r="E138" s="19">
        <v>2.3199999999999998</v>
      </c>
      <c r="F138" s="19" t="str">
        <f t="shared" si="1922"/>
        <v>-</v>
      </c>
      <c r="G138" s="19">
        <v>1.43</v>
      </c>
      <c r="H138" s="19" t="str">
        <f t="shared" si="1922"/>
        <v>-</v>
      </c>
      <c r="I138" s="19">
        <v>1.81</v>
      </c>
      <c r="J138" s="19" t="str">
        <f t="shared" ref="J138" si="1968">IF(OR(I138="-",I138="NC",$D138=""),"-",$D138*I138)</f>
        <v>-</v>
      </c>
      <c r="K138" s="19">
        <v>7.42</v>
      </c>
      <c r="L138" s="19" t="str">
        <f t="shared" ref="L138" si="1969">IF(OR(K138="-",K138="NC",$D138=""),"-",$D138*K138)</f>
        <v>-</v>
      </c>
      <c r="M138" s="19" t="s">
        <v>1351</v>
      </c>
      <c r="N138" s="19" t="str">
        <f t="shared" ref="N138" si="1970">IF(OR(M138="-",M138="NC",$D138=""),"-",$D138*M138)</f>
        <v>-</v>
      </c>
      <c r="O138" s="19">
        <v>4.54</v>
      </c>
      <c r="P138" s="19" t="str">
        <f t="shared" ref="P138" si="1971">IF(OR(O138="-",O138="NC",$D138=""),"-",$D138*O138)</f>
        <v>-</v>
      </c>
      <c r="Q138" s="19">
        <v>8</v>
      </c>
      <c r="R138" s="19" t="str">
        <f t="shared" ref="R138" si="1972">IF(OR(Q138="-",Q138="NC",$D138=""),"-",$D138*Q138)</f>
        <v>-</v>
      </c>
      <c r="S138" s="19">
        <v>3.7</v>
      </c>
      <c r="T138" s="19" t="str">
        <f t="shared" ref="T138" si="1973">IF(OR(S138="-",S138="NC",$D138=""),"-",$D138*S138)</f>
        <v>-</v>
      </c>
      <c r="U138" s="19">
        <v>2.91</v>
      </c>
      <c r="V138" s="19" t="str">
        <f t="shared" ref="V138" si="1974">IF(OR(U138="-",U138="NC",$D138=""),"-",$D138*U138)</f>
        <v>-</v>
      </c>
      <c r="W138" s="19">
        <v>0.05</v>
      </c>
      <c r="X138" s="19" t="str">
        <f t="shared" ref="X138" si="1975">IF(OR(W138="-",W138="NC",$D138=""),"-",$D138*W138)</f>
        <v>-</v>
      </c>
      <c r="Y138" s="19">
        <v>11.86</v>
      </c>
      <c r="Z138" s="19" t="str">
        <f t="shared" ref="Z138" si="1976">IF(OR(Y138="-",Y138="NC",$D138=""),"-",$D138*Y138)</f>
        <v>-</v>
      </c>
      <c r="AA138" s="19">
        <v>9.83</v>
      </c>
      <c r="AB138" s="19" t="str">
        <f t="shared" ref="AB138" si="1977">IF(OR(AA138="-",AA138="NC",$D138=""),"-",$D138*AA138)</f>
        <v>-</v>
      </c>
      <c r="AC138" s="19">
        <v>3.74</v>
      </c>
      <c r="AD138" s="19" t="str">
        <f t="shared" ref="AD138" si="1978">IF(OR(AC138="-",AC138="NC",$D138=""),"-",$D138*AC138)</f>
        <v>-</v>
      </c>
      <c r="AE138" s="19">
        <v>18.510000000000002</v>
      </c>
      <c r="AF138" s="19" t="str">
        <f t="shared" ref="AF138" si="1979">IF(OR(AE138="-",AE138="NC",$D138=""),"-",$D138*AE138)</f>
        <v>-</v>
      </c>
      <c r="AG138" s="19">
        <v>4.87</v>
      </c>
      <c r="AH138" s="19" t="str">
        <f t="shared" ref="AH138" si="1980">IF(OR(AG138="-",AG138="NC",$D138=""),"-",$D138*AG138)</f>
        <v>-</v>
      </c>
      <c r="AI138" s="19">
        <v>1.97</v>
      </c>
      <c r="AJ138" s="19" t="str">
        <f t="shared" ref="AJ138" si="1981">IF(OR(AI138="-",AI138="NC",$D138=""),"-",$D138*AI138)</f>
        <v>-</v>
      </c>
      <c r="AK138" s="19">
        <v>12.17</v>
      </c>
      <c r="AL138" s="19" t="str">
        <f t="shared" ref="AL138" si="1982">IF(OR(AK138="-",AK138="NC",$D138=""),"-",$D138*AK138)</f>
        <v>-</v>
      </c>
    </row>
    <row r="139" spans="1:38" x14ac:dyDescent="0.25">
      <c r="A139" s="18" t="s">
        <v>1536</v>
      </c>
      <c r="B139" s="18" t="s">
        <v>1537</v>
      </c>
      <c r="C139" s="19" t="s">
        <v>925</v>
      </c>
      <c r="D139" s="58"/>
      <c r="E139" s="19">
        <v>0.04</v>
      </c>
      <c r="F139" s="19" t="str">
        <f t="shared" si="1922"/>
        <v>-</v>
      </c>
      <c r="G139" s="19">
        <v>0.01</v>
      </c>
      <c r="H139" s="19" t="str">
        <f t="shared" si="1922"/>
        <v>-</v>
      </c>
      <c r="I139" s="19">
        <v>0.04</v>
      </c>
      <c r="J139" s="19" t="str">
        <f t="shared" ref="J139" si="1983">IF(OR(I139="-",I139="NC",$D139=""),"-",$D139*I139)</f>
        <v>-</v>
      </c>
      <c r="K139" s="19">
        <v>0.04</v>
      </c>
      <c r="L139" s="19" t="str">
        <f t="shared" ref="L139" si="1984">IF(OR(K139="-",K139="NC",$D139=""),"-",$D139*K139)</f>
        <v>-</v>
      </c>
      <c r="M139" s="19" t="s">
        <v>1351</v>
      </c>
      <c r="N139" s="19" t="str">
        <f t="shared" ref="N139" si="1985">IF(OR(M139="-",M139="NC",$D139=""),"-",$D139*M139)</f>
        <v>-</v>
      </c>
      <c r="O139" s="19">
        <v>0.01</v>
      </c>
      <c r="P139" s="19" t="str">
        <f t="shared" ref="P139" si="1986">IF(OR(O139="-",O139="NC",$D139=""),"-",$D139*O139)</f>
        <v>-</v>
      </c>
      <c r="Q139" s="19" t="s">
        <v>1351</v>
      </c>
      <c r="R139" s="19" t="str">
        <f t="shared" ref="R139" si="1987">IF(OR(Q139="-",Q139="NC",$D139=""),"-",$D139*Q139)</f>
        <v>-</v>
      </c>
      <c r="S139" s="19" t="s">
        <v>1351</v>
      </c>
      <c r="T139" s="19" t="str">
        <f t="shared" ref="T139" si="1988">IF(OR(S139="-",S139="NC",$D139=""),"-",$D139*S139)</f>
        <v>-</v>
      </c>
      <c r="U139" s="19">
        <v>0.61</v>
      </c>
      <c r="V139" s="19" t="str">
        <f t="shared" ref="V139" si="1989">IF(OR(U139="-",U139="NC",$D139=""),"-",$D139*U139)</f>
        <v>-</v>
      </c>
      <c r="W139" s="19" t="s">
        <v>1351</v>
      </c>
      <c r="X139" s="19" t="str">
        <f t="shared" ref="X139" si="1990">IF(OR(W139="-",W139="NC",$D139=""),"-",$D139*W139)</f>
        <v>-</v>
      </c>
      <c r="Y139" s="19" t="s">
        <v>1351</v>
      </c>
      <c r="Z139" s="19" t="str">
        <f t="shared" ref="Z139" si="1991">IF(OR(Y139="-",Y139="NC",$D139=""),"-",$D139*Y139)</f>
        <v>-</v>
      </c>
      <c r="AA139" s="19" t="s">
        <v>1351</v>
      </c>
      <c r="AB139" s="19" t="str">
        <f t="shared" ref="AB139" si="1992">IF(OR(AA139="-",AA139="NC",$D139=""),"-",$D139*AA139)</f>
        <v>-</v>
      </c>
      <c r="AC139" s="19">
        <v>0.01</v>
      </c>
      <c r="AD139" s="19" t="str">
        <f t="shared" ref="AD139" si="1993">IF(OR(AC139="-",AC139="NC",$D139=""),"-",$D139*AC139)</f>
        <v>-</v>
      </c>
      <c r="AE139" s="19">
        <v>0.01</v>
      </c>
      <c r="AF139" s="19" t="str">
        <f t="shared" ref="AF139" si="1994">IF(OR(AE139="-",AE139="NC",$D139=""),"-",$D139*AE139)</f>
        <v>-</v>
      </c>
      <c r="AG139" s="19" t="s">
        <v>1351</v>
      </c>
      <c r="AH139" s="19" t="str">
        <f t="shared" ref="AH139" si="1995">IF(OR(AG139="-",AG139="NC",$D139=""),"-",$D139*AG139)</f>
        <v>-</v>
      </c>
      <c r="AI139" s="19">
        <v>0.01</v>
      </c>
      <c r="AJ139" s="19" t="str">
        <f t="shared" ref="AJ139" si="1996">IF(OR(AI139="-",AI139="NC",$D139=""),"-",$D139*AI139)</f>
        <v>-</v>
      </c>
      <c r="AK139" s="19">
        <v>0.27</v>
      </c>
      <c r="AL139" s="19" t="str">
        <f t="shared" ref="AL139" si="1997">IF(OR(AK139="-",AK139="NC",$D139=""),"-",$D139*AK139)</f>
        <v>-</v>
      </c>
    </row>
    <row r="140" spans="1:38" ht="21" x14ac:dyDescent="0.25">
      <c r="A140" s="18" t="s">
        <v>1603</v>
      </c>
      <c r="B140" s="18" t="s">
        <v>1787</v>
      </c>
      <c r="C140" s="19" t="s">
        <v>925</v>
      </c>
      <c r="D140" s="58"/>
      <c r="E140" s="19">
        <v>0.19</v>
      </c>
      <c r="F140" s="19" t="str">
        <f t="shared" si="1922"/>
        <v>-</v>
      </c>
      <c r="G140" s="19">
        <v>0.12</v>
      </c>
      <c r="H140" s="19" t="str">
        <f t="shared" si="1922"/>
        <v>-</v>
      </c>
      <c r="I140" s="19">
        <v>0.15</v>
      </c>
      <c r="J140" s="19" t="str">
        <f t="shared" ref="J140" si="1998">IF(OR(I140="-",I140="NC",$D140=""),"-",$D140*I140)</f>
        <v>-</v>
      </c>
      <c r="K140" s="19">
        <v>0.6</v>
      </c>
      <c r="L140" s="19" t="str">
        <f t="shared" ref="L140" si="1999">IF(OR(K140="-",K140="NC",$D140=""),"-",$D140*K140)</f>
        <v>-</v>
      </c>
      <c r="M140" s="19" t="s">
        <v>1351</v>
      </c>
      <c r="N140" s="19" t="str">
        <f t="shared" ref="N140" si="2000">IF(OR(M140="-",M140="NC",$D140=""),"-",$D140*M140)</f>
        <v>-</v>
      </c>
      <c r="O140" s="19">
        <v>0.37</v>
      </c>
      <c r="P140" s="19" t="str">
        <f t="shared" ref="P140" si="2001">IF(OR(O140="-",O140="NC",$D140=""),"-",$D140*O140)</f>
        <v>-</v>
      </c>
      <c r="Q140" s="19" t="s">
        <v>1351</v>
      </c>
      <c r="R140" s="19" t="str">
        <f t="shared" ref="R140" si="2002">IF(OR(Q140="-",Q140="NC",$D140=""),"-",$D140*Q140)</f>
        <v>-</v>
      </c>
      <c r="S140" s="19" t="s">
        <v>1351</v>
      </c>
      <c r="T140" s="19" t="str">
        <f t="shared" ref="T140" si="2003">IF(OR(S140="-",S140="NC",$D140=""),"-",$D140*S140)</f>
        <v>-</v>
      </c>
      <c r="U140" s="19">
        <v>2.0299999999999998</v>
      </c>
      <c r="V140" s="19" t="str">
        <f t="shared" ref="V140" si="2004">IF(OR(U140="-",U140="NC",$D140=""),"-",$D140*U140)</f>
        <v>-</v>
      </c>
      <c r="W140" s="19" t="s">
        <v>1351</v>
      </c>
      <c r="X140" s="19" t="str">
        <f t="shared" ref="X140" si="2005">IF(OR(W140="-",W140="NC",$D140=""),"-",$D140*W140)</f>
        <v>-</v>
      </c>
      <c r="Y140" s="19" t="s">
        <v>1351</v>
      </c>
      <c r="Z140" s="19" t="str">
        <f t="shared" ref="Z140" si="2006">IF(OR(Y140="-",Y140="NC",$D140=""),"-",$D140*Y140)</f>
        <v>-</v>
      </c>
      <c r="AA140" s="19">
        <v>0.79</v>
      </c>
      <c r="AB140" s="19" t="str">
        <f t="shared" ref="AB140" si="2007">IF(OR(AA140="-",AA140="NC",$D140=""),"-",$D140*AA140)</f>
        <v>-</v>
      </c>
      <c r="AC140" s="19">
        <v>0.3</v>
      </c>
      <c r="AD140" s="19" t="str">
        <f t="shared" ref="AD140" si="2008">IF(OR(AC140="-",AC140="NC",$D140=""),"-",$D140*AC140)</f>
        <v>-</v>
      </c>
      <c r="AE140" s="19">
        <v>1.49</v>
      </c>
      <c r="AF140" s="19" t="str">
        <f t="shared" ref="AF140" si="2009">IF(OR(AE140="-",AE140="NC",$D140=""),"-",$D140*AE140)</f>
        <v>-</v>
      </c>
      <c r="AG140" s="19" t="s">
        <v>1351</v>
      </c>
      <c r="AH140" s="19" t="str">
        <f t="shared" ref="AH140" si="2010">IF(OR(AG140="-",AG140="NC",$D140=""),"-",$D140*AG140)</f>
        <v>-</v>
      </c>
      <c r="AI140" s="19">
        <v>0.16</v>
      </c>
      <c r="AJ140" s="19" t="str">
        <f t="shared" ref="AJ140" si="2011">IF(OR(AI140="-",AI140="NC",$D140=""),"-",$D140*AI140)</f>
        <v>-</v>
      </c>
      <c r="AK140" s="19">
        <v>0.98</v>
      </c>
      <c r="AL140" s="19" t="str">
        <f t="shared" ref="AL140" si="2012">IF(OR(AK140="-",AK140="NC",$D140=""),"-",$D140*AK140)</f>
        <v>-</v>
      </c>
    </row>
    <row r="141" spans="1:38" ht="21" x14ac:dyDescent="0.25">
      <c r="A141" s="904" t="s">
        <v>1769</v>
      </c>
      <c r="B141" s="50" t="s">
        <v>1771</v>
      </c>
      <c r="C141" s="41" t="s">
        <v>275</v>
      </c>
      <c r="D141" s="58"/>
      <c r="E141" s="41" t="s">
        <v>275</v>
      </c>
      <c r="F141" s="41" t="str">
        <f t="shared" si="1922"/>
        <v>-</v>
      </c>
      <c r="G141" s="41" t="s">
        <v>275</v>
      </c>
      <c r="H141" s="41" t="str">
        <f t="shared" si="1922"/>
        <v>-</v>
      </c>
      <c r="I141" s="41" t="s">
        <v>275</v>
      </c>
      <c r="J141" s="41" t="str">
        <f t="shared" ref="J141" si="2013">IF(OR(I141="-",I141="NC",$D141=""),"-",$D141*I141)</f>
        <v>-</v>
      </c>
      <c r="K141" s="41" t="s">
        <v>275</v>
      </c>
      <c r="L141" s="41" t="str">
        <f t="shared" ref="L141" si="2014">IF(OR(K141="-",K141="NC",$D141=""),"-",$D141*K141)</f>
        <v>-</v>
      </c>
      <c r="M141" s="41" t="s">
        <v>275</v>
      </c>
      <c r="N141" s="41" t="str">
        <f t="shared" ref="N141" si="2015">IF(OR(M141="-",M141="NC",$D141=""),"-",$D141*M141)</f>
        <v>-</v>
      </c>
      <c r="O141" s="41" t="s">
        <v>275</v>
      </c>
      <c r="P141" s="41" t="str">
        <f t="shared" ref="P141" si="2016">IF(OR(O141="-",O141="NC",$D141=""),"-",$D141*O141)</f>
        <v>-</v>
      </c>
      <c r="Q141" s="41" t="s">
        <v>275</v>
      </c>
      <c r="R141" s="41" t="str">
        <f t="shared" ref="R141" si="2017">IF(OR(Q141="-",Q141="NC",$D141=""),"-",$D141*Q141)</f>
        <v>-</v>
      </c>
      <c r="S141" s="41" t="s">
        <v>275</v>
      </c>
      <c r="T141" s="41" t="str">
        <f t="shared" ref="T141" si="2018">IF(OR(S141="-",S141="NC",$D141=""),"-",$D141*S141)</f>
        <v>-</v>
      </c>
      <c r="U141" s="41" t="s">
        <v>275</v>
      </c>
      <c r="V141" s="41" t="str">
        <f t="shared" ref="V141" si="2019">IF(OR(U141="-",U141="NC",$D141=""),"-",$D141*U141)</f>
        <v>-</v>
      </c>
      <c r="W141" s="41" t="s">
        <v>275</v>
      </c>
      <c r="X141" s="41" t="str">
        <f t="shared" ref="X141" si="2020">IF(OR(W141="-",W141="NC",$D141=""),"-",$D141*W141)</f>
        <v>-</v>
      </c>
      <c r="Y141" s="41" t="s">
        <v>275</v>
      </c>
      <c r="Z141" s="41" t="str">
        <f t="shared" ref="Z141" si="2021">IF(OR(Y141="-",Y141="NC",$D141=""),"-",$D141*Y141)</f>
        <v>-</v>
      </c>
      <c r="AA141" s="41" t="s">
        <v>275</v>
      </c>
      <c r="AB141" s="41" t="str">
        <f t="shared" ref="AB141" si="2022">IF(OR(AA141="-",AA141="NC",$D141=""),"-",$D141*AA141)</f>
        <v>-</v>
      </c>
      <c r="AC141" s="41" t="s">
        <v>275</v>
      </c>
      <c r="AD141" s="41" t="str">
        <f t="shared" ref="AD141" si="2023">IF(OR(AC141="-",AC141="NC",$D141=""),"-",$D141*AC141)</f>
        <v>-</v>
      </c>
      <c r="AE141" s="41" t="s">
        <v>275</v>
      </c>
      <c r="AF141" s="41" t="str">
        <f t="shared" ref="AF141" si="2024">IF(OR(AE141="-",AE141="NC",$D141=""),"-",$D141*AE141)</f>
        <v>-</v>
      </c>
      <c r="AG141" s="41" t="s">
        <v>275</v>
      </c>
      <c r="AH141" s="41" t="str">
        <f t="shared" ref="AH141" si="2025">IF(OR(AG141="-",AG141="NC",$D141=""),"-",$D141*AG141)</f>
        <v>-</v>
      </c>
      <c r="AI141" s="41" t="s">
        <v>275</v>
      </c>
      <c r="AJ141" s="41" t="str">
        <f t="shared" ref="AJ141" si="2026">IF(OR(AI141="-",AI141="NC",$D141=""),"-",$D141*AI141)</f>
        <v>-</v>
      </c>
      <c r="AK141" s="41" t="s">
        <v>275</v>
      </c>
      <c r="AL141" s="41" t="str">
        <f t="shared" ref="AL141" si="2027">IF(OR(AK141="-",AK141="NC",$D141=""),"-",$D141*AK141)</f>
        <v>-</v>
      </c>
    </row>
    <row r="142" spans="1:38" ht="31.5" x14ac:dyDescent="0.25">
      <c r="A142" s="909" t="s">
        <v>1777</v>
      </c>
      <c r="B142" s="63" t="s">
        <v>3305</v>
      </c>
      <c r="C142" s="61" t="s">
        <v>925</v>
      </c>
      <c r="D142" s="58"/>
      <c r="E142" s="61">
        <v>20.52</v>
      </c>
      <c r="F142" s="61" t="str">
        <f t="shared" si="1922"/>
        <v>-</v>
      </c>
      <c r="G142" s="61">
        <v>9.08</v>
      </c>
      <c r="H142" s="61" t="str">
        <f t="shared" si="1922"/>
        <v>-</v>
      </c>
      <c r="I142" s="61">
        <v>114.5</v>
      </c>
      <c r="J142" s="61" t="str">
        <f t="shared" ref="J142" si="2028">IF(OR(I142="-",I142="NC",$D142=""),"-",$D142*I142)</f>
        <v>-</v>
      </c>
      <c r="K142" s="61">
        <v>55.16</v>
      </c>
      <c r="L142" s="61" t="str">
        <f t="shared" ref="L142" si="2029">IF(OR(K142="-",K142="NC",$D142=""),"-",$D142*K142)</f>
        <v>-</v>
      </c>
      <c r="M142" s="61">
        <v>78.38</v>
      </c>
      <c r="N142" s="61" t="str">
        <f t="shared" ref="N142" si="2030">IF(OR(M142="-",M142="NC",$D142=""),"-",$D142*M142)</f>
        <v>-</v>
      </c>
      <c r="O142" s="61">
        <v>38.75</v>
      </c>
      <c r="P142" s="61" t="str">
        <f t="shared" ref="P142" si="2031">IF(OR(O142="-",O142="NC",$D142=""),"-",$D142*O142)</f>
        <v>-</v>
      </c>
      <c r="Q142" s="61">
        <v>38.46</v>
      </c>
      <c r="R142" s="61" t="str">
        <f t="shared" ref="R142" si="2032">IF(OR(Q142="-",Q142="NC",$D142=""),"-",$D142*Q142)</f>
        <v>-</v>
      </c>
      <c r="S142" s="61">
        <v>35.049999999999997</v>
      </c>
      <c r="T142" s="61" t="str">
        <f t="shared" ref="T142" si="2033">IF(OR(S142="-",S142="NC",$D142=""),"-",$D142*S142)</f>
        <v>-</v>
      </c>
      <c r="U142" s="61">
        <v>46.45</v>
      </c>
      <c r="V142" s="61" t="str">
        <f t="shared" ref="V142" si="2034">IF(OR(U142="-",U142="NC",$D142=""),"-",$D142*U142)</f>
        <v>-</v>
      </c>
      <c r="W142" s="61">
        <v>34.869999999999997</v>
      </c>
      <c r="X142" s="61" t="str">
        <f t="shared" ref="X142" si="2035">IF(OR(W142="-",W142="NC",$D142=""),"-",$D142*W142)</f>
        <v>-</v>
      </c>
      <c r="Y142" s="61">
        <v>33.83</v>
      </c>
      <c r="Z142" s="61" t="str">
        <f t="shared" ref="Z142" si="2036">IF(OR(Y142="-",Y142="NC",$D142=""),"-",$D142*Y142)</f>
        <v>-</v>
      </c>
      <c r="AA142" s="61">
        <v>134.46</v>
      </c>
      <c r="AB142" s="61" t="str">
        <f t="shared" ref="AB142" si="2037">IF(OR(AA142="-",AA142="NC",$D142=""),"-",$D142*AA142)</f>
        <v>-</v>
      </c>
      <c r="AC142" s="61">
        <v>70.13</v>
      </c>
      <c r="AD142" s="61" t="str">
        <f t="shared" ref="AD142" si="2038">IF(OR(AC142="-",AC142="NC",$D142=""),"-",$D142*AC142)</f>
        <v>-</v>
      </c>
      <c r="AE142" s="61">
        <v>152.43</v>
      </c>
      <c r="AF142" s="61" t="str">
        <f t="shared" ref="AF142" si="2039">IF(OR(AE142="-",AE142="NC",$D142=""),"-",$D142*AE142)</f>
        <v>-</v>
      </c>
      <c r="AG142" s="61">
        <v>27.06</v>
      </c>
      <c r="AH142" s="61" t="str">
        <f t="shared" ref="AH142" si="2040">IF(OR(AG142="-",AG142="NC",$D142=""),"-",$D142*AG142)</f>
        <v>-</v>
      </c>
      <c r="AI142" s="61">
        <v>457.41</v>
      </c>
      <c r="AJ142" s="61" t="str">
        <f t="shared" ref="AJ142" si="2041">IF(OR(AI142="-",AI142="NC",$D142=""),"-",$D142*AI142)</f>
        <v>-</v>
      </c>
      <c r="AK142" s="61">
        <v>381.55</v>
      </c>
      <c r="AL142" s="61" t="str">
        <f t="shared" ref="AL142" si="2042">IF(OR(AK142="-",AK142="NC",$D142=""),"-",$D142*AK142)</f>
        <v>-</v>
      </c>
    </row>
    <row r="143" spans="1:38" x14ac:dyDescent="0.25">
      <c r="A143" s="18" t="s">
        <v>36</v>
      </c>
      <c r="B143" s="18" t="s">
        <v>1557</v>
      </c>
      <c r="C143" s="19" t="s">
        <v>925</v>
      </c>
      <c r="D143" s="58"/>
      <c r="E143" s="19">
        <v>0.13</v>
      </c>
      <c r="F143" s="19" t="str">
        <f t="shared" si="1922"/>
        <v>-</v>
      </c>
      <c r="G143" s="19">
        <v>0.03</v>
      </c>
      <c r="H143" s="19" t="str">
        <f t="shared" si="1922"/>
        <v>-</v>
      </c>
      <c r="I143" s="19">
        <v>2.0499999999999998</v>
      </c>
      <c r="J143" s="19" t="str">
        <f t="shared" ref="J143" si="2043">IF(OR(I143="-",I143="NC",$D143=""),"-",$D143*I143)</f>
        <v>-</v>
      </c>
      <c r="K143" s="19">
        <v>2.54</v>
      </c>
      <c r="L143" s="19" t="str">
        <f t="shared" ref="L143" si="2044">IF(OR(K143="-",K143="NC",$D143=""),"-",$D143*K143)</f>
        <v>-</v>
      </c>
      <c r="M143" s="19">
        <v>2.34</v>
      </c>
      <c r="N143" s="19" t="str">
        <f t="shared" ref="N143" si="2045">IF(OR(M143="-",M143="NC",$D143=""),"-",$D143*M143)</f>
        <v>-</v>
      </c>
      <c r="O143" s="19">
        <v>0.12</v>
      </c>
      <c r="P143" s="19" t="str">
        <f t="shared" ref="P143" si="2046">IF(OR(O143="-",O143="NC",$D143=""),"-",$D143*O143)</f>
        <v>-</v>
      </c>
      <c r="Q143" s="19">
        <v>2.65</v>
      </c>
      <c r="R143" s="19" t="str">
        <f t="shared" ref="R143" si="2047">IF(OR(Q143="-",Q143="NC",$D143=""),"-",$D143*Q143)</f>
        <v>-</v>
      </c>
      <c r="S143" s="19">
        <v>0.87</v>
      </c>
      <c r="T143" s="19" t="str">
        <f t="shared" ref="T143" si="2048">IF(OR(S143="-",S143="NC",$D143=""),"-",$D143*S143)</f>
        <v>-</v>
      </c>
      <c r="U143" s="19">
        <v>0.46</v>
      </c>
      <c r="V143" s="19" t="str">
        <f t="shared" ref="V143" si="2049">IF(OR(U143="-",U143="NC",$D143=""),"-",$D143*U143)</f>
        <v>-</v>
      </c>
      <c r="W143" s="19">
        <v>1.64</v>
      </c>
      <c r="X143" s="19" t="str">
        <f t="shared" ref="X143" si="2050">IF(OR(W143="-",W143="NC",$D143=""),"-",$D143*W143)</f>
        <v>-</v>
      </c>
      <c r="Y143" s="19">
        <v>1.3</v>
      </c>
      <c r="Z143" s="19" t="str">
        <f t="shared" ref="Z143" si="2051">IF(OR(Y143="-",Y143="NC",$D143=""),"-",$D143*Y143)</f>
        <v>-</v>
      </c>
      <c r="AA143" s="19">
        <v>0.96</v>
      </c>
      <c r="AB143" s="19" t="str">
        <f t="shared" ref="AB143" si="2052">IF(OR(AA143="-",AA143="NC",$D143=""),"-",$D143*AA143)</f>
        <v>-</v>
      </c>
      <c r="AC143" s="19">
        <v>1.1200000000000001</v>
      </c>
      <c r="AD143" s="19" t="str">
        <f t="shared" ref="AD143" si="2053">IF(OR(AC143="-",AC143="NC",$D143=""),"-",$D143*AC143)</f>
        <v>-</v>
      </c>
      <c r="AE143" s="19">
        <v>0.01</v>
      </c>
      <c r="AF143" s="19" t="str">
        <f t="shared" ref="AF143" si="2054">IF(OR(AE143="-",AE143="NC",$D143=""),"-",$D143*AE143)</f>
        <v>-</v>
      </c>
      <c r="AG143" s="19">
        <v>0.84</v>
      </c>
      <c r="AH143" s="19" t="str">
        <f t="shared" ref="AH143" si="2055">IF(OR(AG143="-",AG143="NC",$D143=""),"-",$D143*AG143)</f>
        <v>-</v>
      </c>
      <c r="AI143" s="19">
        <v>0.01</v>
      </c>
      <c r="AJ143" s="19" t="str">
        <f t="shared" ref="AJ143" si="2056">IF(OR(AI143="-",AI143="NC",$D143=""),"-",$D143*AI143)</f>
        <v>-</v>
      </c>
      <c r="AK143" s="19">
        <v>6.6</v>
      </c>
      <c r="AL143" s="19" t="str">
        <f t="shared" ref="AL143" si="2057">IF(OR(AK143="-",AK143="NC",$D143=""),"-",$D143*AK143)</f>
        <v>-</v>
      </c>
    </row>
    <row r="144" spans="1:38" ht="21" x14ac:dyDescent="0.25">
      <c r="A144" s="18" t="s">
        <v>37</v>
      </c>
      <c r="B144" s="18" t="s">
        <v>3047</v>
      </c>
      <c r="C144" s="19" t="s">
        <v>925</v>
      </c>
      <c r="D144" s="58"/>
      <c r="E144" s="19">
        <v>5.23</v>
      </c>
      <c r="F144" s="19" t="str">
        <f t="shared" si="1922"/>
        <v>-</v>
      </c>
      <c r="G144" s="19">
        <v>6.94</v>
      </c>
      <c r="H144" s="19" t="str">
        <f t="shared" si="1922"/>
        <v>-</v>
      </c>
      <c r="I144" s="19">
        <v>99.45</v>
      </c>
      <c r="J144" s="19" t="str">
        <f t="shared" ref="J144" si="2058">IF(OR(I144="-",I144="NC",$D144=""),"-",$D144*I144)</f>
        <v>-</v>
      </c>
      <c r="K144" s="19">
        <v>32.47</v>
      </c>
      <c r="L144" s="19" t="str">
        <f t="shared" ref="L144" si="2059">IF(OR(K144="-",K144="NC",$D144=""),"-",$D144*K144)</f>
        <v>-</v>
      </c>
      <c r="M144" s="19">
        <v>48.3</v>
      </c>
      <c r="N144" s="19" t="str">
        <f t="shared" ref="N144" si="2060">IF(OR(M144="-",M144="NC",$D144=""),"-",$D144*M144)</f>
        <v>-</v>
      </c>
      <c r="O144" s="19">
        <v>24.7</v>
      </c>
      <c r="P144" s="19" t="str">
        <f t="shared" ref="P144" si="2061">IF(OR(O144="-",O144="NC",$D144=""),"-",$D144*O144)</f>
        <v>-</v>
      </c>
      <c r="Q144" s="19">
        <v>25.76</v>
      </c>
      <c r="R144" s="19" t="str">
        <f t="shared" ref="R144" si="2062">IF(OR(Q144="-",Q144="NC",$D144=""),"-",$D144*Q144)</f>
        <v>-</v>
      </c>
      <c r="S144" s="19">
        <v>23.65</v>
      </c>
      <c r="T144" s="19" t="str">
        <f t="shared" ref="T144" si="2063">IF(OR(S144="-",S144="NC",$D144=""),"-",$D144*S144)</f>
        <v>-</v>
      </c>
      <c r="U144" s="19">
        <v>23.83</v>
      </c>
      <c r="V144" s="19" t="str">
        <f t="shared" ref="V144" si="2064">IF(OR(U144="-",U144="NC",$D144=""),"-",$D144*U144)</f>
        <v>-</v>
      </c>
      <c r="W144" s="19">
        <v>24.37</v>
      </c>
      <c r="X144" s="19" t="str">
        <f t="shared" ref="X144" si="2065">IF(OR(W144="-",W144="NC",$D144=""),"-",$D144*W144)</f>
        <v>-</v>
      </c>
      <c r="Y144" s="19">
        <v>19.43</v>
      </c>
      <c r="Z144" s="19" t="str">
        <f t="shared" ref="Z144" si="2066">IF(OR(Y144="-",Y144="NC",$D144=""),"-",$D144*Y144)</f>
        <v>-</v>
      </c>
      <c r="AA144" s="19">
        <v>101.55</v>
      </c>
      <c r="AB144" s="19" t="str">
        <f t="shared" ref="AB144" si="2067">IF(OR(AA144="-",AA144="NC",$D144=""),"-",$D144*AA144)</f>
        <v>-</v>
      </c>
      <c r="AC144" s="19">
        <v>44.8</v>
      </c>
      <c r="AD144" s="19" t="str">
        <f t="shared" ref="AD144" si="2068">IF(OR(AC144="-",AC144="NC",$D144=""),"-",$D144*AC144)</f>
        <v>-</v>
      </c>
      <c r="AE144" s="19">
        <v>118.17</v>
      </c>
      <c r="AF144" s="19" t="str">
        <f t="shared" ref="AF144" si="2069">IF(OR(AE144="-",AE144="NC",$D144=""),"-",$D144*AE144)</f>
        <v>-</v>
      </c>
      <c r="AG144" s="19">
        <v>25.25</v>
      </c>
      <c r="AH144" s="19" t="str">
        <f t="shared" ref="AH144" si="2070">IF(OR(AG144="-",AG144="NC",$D144=""),"-",$D144*AG144)</f>
        <v>-</v>
      </c>
      <c r="AI144" s="19">
        <v>454.49</v>
      </c>
      <c r="AJ144" s="19" t="str">
        <f t="shared" ref="AJ144" si="2071">IF(OR(AI144="-",AI144="NC",$D144=""),"-",$D144*AI144)</f>
        <v>-</v>
      </c>
      <c r="AK144" s="19">
        <v>310.23</v>
      </c>
      <c r="AL144" s="19" t="str">
        <f t="shared" ref="AL144" si="2072">IF(OR(AK144="-",AK144="NC",$D144=""),"-",$D144*AK144)</f>
        <v>-</v>
      </c>
    </row>
    <row r="145" spans="1:38" x14ac:dyDescent="0.25">
      <c r="A145" s="18" t="s">
        <v>37</v>
      </c>
      <c r="B145" s="18" t="s">
        <v>3307</v>
      </c>
      <c r="C145" s="19" t="s">
        <v>925</v>
      </c>
      <c r="D145" s="58"/>
      <c r="E145" s="19">
        <v>4.9000000000000004</v>
      </c>
      <c r="F145" s="19" t="str">
        <f t="shared" si="1922"/>
        <v>-</v>
      </c>
      <c r="G145" s="19">
        <v>6.94</v>
      </c>
      <c r="H145" s="19" t="str">
        <f t="shared" si="1922"/>
        <v>-</v>
      </c>
      <c r="I145" s="19">
        <v>99.37</v>
      </c>
      <c r="J145" s="19" t="str">
        <f t="shared" ref="J145" si="2073">IF(OR(I145="-",I145="NC",$D145=""),"-",$D145*I145)</f>
        <v>-</v>
      </c>
      <c r="K145" s="19">
        <v>32.44</v>
      </c>
      <c r="L145" s="19" t="str">
        <f t="shared" ref="L145" si="2074">IF(OR(K145="-",K145="NC",$D145=""),"-",$D145*K145)</f>
        <v>-</v>
      </c>
      <c r="M145" s="19">
        <v>48.24</v>
      </c>
      <c r="N145" s="19" t="str">
        <f t="shared" ref="N145" si="2075">IF(OR(M145="-",M145="NC",$D145=""),"-",$D145*M145)</f>
        <v>-</v>
      </c>
      <c r="O145" s="19">
        <v>24.67</v>
      </c>
      <c r="P145" s="19" t="str">
        <f t="shared" ref="P145" si="2076">IF(OR(O145="-",O145="NC",$D145=""),"-",$D145*O145)</f>
        <v>-</v>
      </c>
      <c r="Q145" s="19">
        <v>25.61</v>
      </c>
      <c r="R145" s="19" t="str">
        <f t="shared" ref="R145" si="2077">IF(OR(Q145="-",Q145="NC",$D145=""),"-",$D145*Q145)</f>
        <v>-</v>
      </c>
      <c r="S145" s="19">
        <v>23.59</v>
      </c>
      <c r="T145" s="19" t="str">
        <f t="shared" ref="T145" si="2078">IF(OR(S145="-",S145="NC",$D145=""),"-",$D145*S145)</f>
        <v>-</v>
      </c>
      <c r="U145" s="19">
        <v>23.58</v>
      </c>
      <c r="V145" s="19" t="str">
        <f t="shared" ref="V145" si="2079">IF(OR(U145="-",U145="NC",$D145=""),"-",$D145*U145)</f>
        <v>-</v>
      </c>
      <c r="W145" s="19">
        <v>24.26</v>
      </c>
      <c r="X145" s="19" t="str">
        <f t="shared" ref="X145" si="2080">IF(OR(W145="-",W145="NC",$D145=""),"-",$D145*W145)</f>
        <v>-</v>
      </c>
      <c r="Y145" s="19">
        <v>18.88</v>
      </c>
      <c r="Z145" s="19" t="str">
        <f t="shared" ref="Z145" si="2081">IF(OR(Y145="-",Y145="NC",$D145=""),"-",$D145*Y145)</f>
        <v>-</v>
      </c>
      <c r="AA145" s="19">
        <v>101.55</v>
      </c>
      <c r="AB145" s="19" t="str">
        <f t="shared" ref="AB145" si="2082">IF(OR(AA145="-",AA145="NC",$D145=""),"-",$D145*AA145)</f>
        <v>-</v>
      </c>
      <c r="AC145" s="19">
        <v>44.76</v>
      </c>
      <c r="AD145" s="19" t="str">
        <f t="shared" ref="AD145" si="2083">IF(OR(AC145="-",AC145="NC",$D145=""),"-",$D145*AC145)</f>
        <v>-</v>
      </c>
      <c r="AE145" s="19">
        <v>118.16</v>
      </c>
      <c r="AF145" s="19" t="str">
        <f t="shared" ref="AF145" si="2084">IF(OR(AE145="-",AE145="NC",$D145=""),"-",$D145*AE145)</f>
        <v>-</v>
      </c>
      <c r="AG145" s="19">
        <v>25.19</v>
      </c>
      <c r="AH145" s="19" t="str">
        <f t="shared" ref="AH145" si="2085">IF(OR(AG145="-",AG145="NC",$D145=""),"-",$D145*AG145)</f>
        <v>-</v>
      </c>
      <c r="AI145" s="19">
        <v>454.49</v>
      </c>
      <c r="AJ145" s="19" t="str">
        <f t="shared" ref="AJ145" si="2086">IF(OR(AI145="-",AI145="NC",$D145=""),"-",$D145*AI145)</f>
        <v>-</v>
      </c>
      <c r="AK145" s="19">
        <v>310.23</v>
      </c>
      <c r="AL145" s="19" t="str">
        <f t="shared" ref="AL145" si="2087">IF(OR(AK145="-",AK145="NC",$D145=""),"-",$D145*AK145)</f>
        <v>-</v>
      </c>
    </row>
    <row r="146" spans="1:38" x14ac:dyDescent="0.25">
      <c r="A146" s="18" t="s">
        <v>275</v>
      </c>
      <c r="B146" s="18" t="s">
        <v>3306</v>
      </c>
      <c r="C146" s="19" t="s">
        <v>926</v>
      </c>
      <c r="D146" s="58"/>
      <c r="E146" s="19">
        <v>0.11</v>
      </c>
      <c r="F146" s="19" t="str">
        <f t="shared" si="1922"/>
        <v>-</v>
      </c>
      <c r="G146" s="19">
        <v>0.01</v>
      </c>
      <c r="H146" s="19" t="str">
        <f t="shared" si="1922"/>
        <v>-</v>
      </c>
      <c r="I146" s="19">
        <v>0.03</v>
      </c>
      <c r="J146" s="19" t="str">
        <f t="shared" ref="J146" si="2088">IF(OR(I146="-",I146="NC",$D146=""),"-",$D146*I146)</f>
        <v>-</v>
      </c>
      <c r="K146" s="19">
        <v>0.01</v>
      </c>
      <c r="L146" s="19" t="str">
        <f t="shared" ref="L146" si="2089">IF(OR(K146="-",K146="NC",$D146=""),"-",$D146*K146)</f>
        <v>-</v>
      </c>
      <c r="M146" s="19">
        <v>0.02</v>
      </c>
      <c r="N146" s="19" t="str">
        <f t="shared" ref="N146" si="2090">IF(OR(M146="-",M146="NC",$D146=""),"-",$D146*M146)</f>
        <v>-</v>
      </c>
      <c r="O146" s="19">
        <v>0.01</v>
      </c>
      <c r="P146" s="19" t="str">
        <f t="shared" ref="P146" si="2091">IF(OR(O146="-",O146="NC",$D146=""),"-",$D146*O146)</f>
        <v>-</v>
      </c>
      <c r="Q146" s="19">
        <v>0.05</v>
      </c>
      <c r="R146" s="19" t="str">
        <f t="shared" ref="R146" si="2092">IF(OR(Q146="-",Q146="NC",$D146=""),"-",$D146*Q146)</f>
        <v>-</v>
      </c>
      <c r="S146" s="19">
        <v>0.02</v>
      </c>
      <c r="T146" s="19" t="str">
        <f t="shared" ref="T146" si="2093">IF(OR(S146="-",S146="NC",$D146=""),"-",$D146*S146)</f>
        <v>-</v>
      </c>
      <c r="U146" s="19">
        <v>0.09</v>
      </c>
      <c r="V146" s="19" t="str">
        <f t="shared" ref="V146" si="2094">IF(OR(U146="-",U146="NC",$D146=""),"-",$D146*U146)</f>
        <v>-</v>
      </c>
      <c r="W146" s="19">
        <v>0.03</v>
      </c>
      <c r="X146" s="19" t="str">
        <f t="shared" ref="X146" si="2095">IF(OR(W146="-",W146="NC",$D146=""),"-",$D146*W146)</f>
        <v>-</v>
      </c>
      <c r="Y146" s="19">
        <v>0.18</v>
      </c>
      <c r="Z146" s="19" t="str">
        <f t="shared" ref="Z146" si="2096">IF(OR(Y146="-",Y146="NC",$D146=""),"-",$D146*Y146)</f>
        <v>-</v>
      </c>
      <c r="AA146" s="19" t="s">
        <v>1351</v>
      </c>
      <c r="AB146" s="19" t="str">
        <f t="shared" ref="AB146" si="2097">IF(OR(AA146="-",AA146="NC",$D146=""),"-",$D146*AA146)</f>
        <v>-</v>
      </c>
      <c r="AC146" s="19">
        <v>0.01</v>
      </c>
      <c r="AD146" s="19" t="str">
        <f t="shared" ref="AD146" si="2098">IF(OR(AC146="-",AC146="NC",$D146=""),"-",$D146*AC146)</f>
        <v>-</v>
      </c>
      <c r="AE146" s="19">
        <v>0.01</v>
      </c>
      <c r="AF146" s="19" t="str">
        <f t="shared" ref="AF146" si="2099">IF(OR(AE146="-",AE146="NC",$D146=""),"-",$D146*AE146)</f>
        <v>-</v>
      </c>
      <c r="AG146" s="19">
        <v>0.02</v>
      </c>
      <c r="AH146" s="19" t="str">
        <f t="shared" ref="AH146" si="2100">IF(OR(AG146="-",AG146="NC",$D146=""),"-",$D146*AG146)</f>
        <v>-</v>
      </c>
      <c r="AI146" s="19" t="s">
        <v>1351</v>
      </c>
      <c r="AJ146" s="19" t="str">
        <f t="shared" ref="AJ146" si="2101">IF(OR(AI146="-",AI146="NC",$D146=""),"-",$D146*AI146)</f>
        <v>-</v>
      </c>
      <c r="AK146" s="19" t="s">
        <v>1351</v>
      </c>
      <c r="AL146" s="19" t="str">
        <f t="shared" ref="AL146" si="2102">IF(OR(AK146="-",AK146="NC",$D146=""),"-",$D146*AK146)</f>
        <v>-</v>
      </c>
    </row>
    <row r="147" spans="1:38" ht="21" x14ac:dyDescent="0.25">
      <c r="A147" s="18" t="s">
        <v>57</v>
      </c>
      <c r="B147" s="18" t="s">
        <v>1558</v>
      </c>
      <c r="C147" s="19" t="s">
        <v>925</v>
      </c>
      <c r="D147" s="58"/>
      <c r="E147" s="19">
        <v>10.48</v>
      </c>
      <c r="F147" s="19" t="str">
        <f t="shared" si="1922"/>
        <v>-</v>
      </c>
      <c r="G147" s="19">
        <v>0.01</v>
      </c>
      <c r="H147" s="19" t="str">
        <f t="shared" si="1922"/>
        <v>-</v>
      </c>
      <c r="I147" s="19">
        <v>7.24</v>
      </c>
      <c r="J147" s="19" t="str">
        <f t="shared" ref="J147" si="2103">IF(OR(I147="-",I147="NC",$D147=""),"-",$D147*I147)</f>
        <v>-</v>
      </c>
      <c r="K147" s="19">
        <v>6.87</v>
      </c>
      <c r="L147" s="19" t="str">
        <f t="shared" ref="L147" si="2104">IF(OR(K147="-",K147="NC",$D147=""),"-",$D147*K147)</f>
        <v>-</v>
      </c>
      <c r="M147" s="19">
        <v>19.98</v>
      </c>
      <c r="N147" s="19" t="str">
        <f t="shared" ref="N147" si="2105">IF(OR(M147="-",M147="NC",$D147=""),"-",$D147*M147)</f>
        <v>-</v>
      </c>
      <c r="O147" s="19">
        <v>6.25</v>
      </c>
      <c r="P147" s="19" t="str">
        <f t="shared" ref="P147" si="2106">IF(OR(O147="-",O147="NC",$D147=""),"-",$D147*O147)</f>
        <v>-</v>
      </c>
      <c r="Q147" s="19">
        <v>1.8</v>
      </c>
      <c r="R147" s="19" t="str">
        <f t="shared" ref="R147" si="2107">IF(OR(Q147="-",Q147="NC",$D147=""),"-",$D147*Q147)</f>
        <v>-</v>
      </c>
      <c r="S147" s="19">
        <v>0.63</v>
      </c>
      <c r="T147" s="19" t="str">
        <f t="shared" ref="T147" si="2108">IF(OR(S147="-",S147="NC",$D147=""),"-",$D147*S147)</f>
        <v>-</v>
      </c>
      <c r="U147" s="19">
        <v>10.050000000000001</v>
      </c>
      <c r="V147" s="19" t="str">
        <f t="shared" ref="V147" si="2109">IF(OR(U147="-",U147="NC",$D147=""),"-",$D147*U147)</f>
        <v>-</v>
      </c>
      <c r="W147" s="19">
        <v>1.07</v>
      </c>
      <c r="X147" s="19" t="str">
        <f t="shared" ref="X147" si="2110">IF(OR(W147="-",W147="NC",$D147=""),"-",$D147*W147)</f>
        <v>-</v>
      </c>
      <c r="Y147" s="19">
        <v>3.52</v>
      </c>
      <c r="Z147" s="19" t="str">
        <f t="shared" ref="Z147" si="2111">IF(OR(Y147="-",Y147="NC",$D147=""),"-",$D147*Y147)</f>
        <v>-</v>
      </c>
      <c r="AA147" s="19">
        <v>16.440000000000001</v>
      </c>
      <c r="AB147" s="19" t="str">
        <f t="shared" ref="AB147" si="2112">IF(OR(AA147="-",AA147="NC",$D147=""),"-",$D147*AA147)</f>
        <v>-</v>
      </c>
      <c r="AC147" s="19">
        <v>12.25</v>
      </c>
      <c r="AD147" s="19" t="str">
        <f t="shared" ref="AD147" si="2113">IF(OR(AC147="-",AC147="NC",$D147=""),"-",$D147*AC147)</f>
        <v>-</v>
      </c>
      <c r="AE147" s="19">
        <v>6.83</v>
      </c>
      <c r="AF147" s="19" t="str">
        <f t="shared" ref="AF147" si="2114">IF(OR(AE147="-",AE147="NC",$D147=""),"-",$D147*AE147)</f>
        <v>-</v>
      </c>
      <c r="AG147" s="19">
        <v>0.76</v>
      </c>
      <c r="AH147" s="19" t="str">
        <f t="shared" ref="AH147" si="2115">IF(OR(AG147="-",AG147="NC",$D147=""),"-",$D147*AG147)</f>
        <v>-</v>
      </c>
      <c r="AI147" s="19">
        <v>0.01</v>
      </c>
      <c r="AJ147" s="19" t="str">
        <f t="shared" ref="AJ147" si="2116">IF(OR(AI147="-",AI147="NC",$D147=""),"-",$D147*AI147)</f>
        <v>-</v>
      </c>
      <c r="AK147" s="19">
        <v>20.12</v>
      </c>
      <c r="AL147" s="19" t="str">
        <f t="shared" ref="AL147" si="2117">IF(OR(AK147="-",AK147="NC",$D147=""),"-",$D147*AK147)</f>
        <v>-</v>
      </c>
    </row>
    <row r="148" spans="1:38" ht="21" x14ac:dyDescent="0.25">
      <c r="A148" s="18" t="s">
        <v>57</v>
      </c>
      <c r="B148" s="18" t="s">
        <v>1559</v>
      </c>
      <c r="C148" s="19" t="s">
        <v>925</v>
      </c>
      <c r="D148" s="58"/>
      <c r="E148" s="19">
        <v>10.4</v>
      </c>
      <c r="F148" s="19" t="str">
        <f t="shared" si="1922"/>
        <v>-</v>
      </c>
      <c r="G148" s="19">
        <v>0.01</v>
      </c>
      <c r="H148" s="19" t="str">
        <f t="shared" si="1922"/>
        <v>-</v>
      </c>
      <c r="I148" s="19">
        <v>7.24</v>
      </c>
      <c r="J148" s="19" t="str">
        <f t="shared" ref="J148" si="2118">IF(OR(I148="-",I148="NC",$D148=""),"-",$D148*I148)</f>
        <v>-</v>
      </c>
      <c r="K148" s="19">
        <v>6.85</v>
      </c>
      <c r="L148" s="19" t="str">
        <f t="shared" ref="L148" si="2119">IF(OR(K148="-",K148="NC",$D148=""),"-",$D148*K148)</f>
        <v>-</v>
      </c>
      <c r="M148" s="19">
        <v>19.64</v>
      </c>
      <c r="N148" s="19" t="str">
        <f t="shared" ref="N148" si="2120">IF(OR(M148="-",M148="NC",$D148=""),"-",$D148*M148)</f>
        <v>-</v>
      </c>
      <c r="O148" s="19">
        <v>5.95</v>
      </c>
      <c r="P148" s="19" t="str">
        <f t="shared" ref="P148" si="2121">IF(OR(O148="-",O148="NC",$D148=""),"-",$D148*O148)</f>
        <v>-</v>
      </c>
      <c r="Q148" s="19">
        <v>1.8</v>
      </c>
      <c r="R148" s="19" t="str">
        <f t="shared" ref="R148" si="2122">IF(OR(Q148="-",Q148="NC",$D148=""),"-",$D148*Q148)</f>
        <v>-</v>
      </c>
      <c r="S148" s="19">
        <v>0.63</v>
      </c>
      <c r="T148" s="19" t="str">
        <f t="shared" ref="T148" si="2123">IF(OR(S148="-",S148="NC",$D148=""),"-",$D148*S148)</f>
        <v>-</v>
      </c>
      <c r="U148" s="19">
        <v>9.93</v>
      </c>
      <c r="V148" s="19" t="str">
        <f t="shared" ref="V148" si="2124">IF(OR(U148="-",U148="NC",$D148=""),"-",$D148*U148)</f>
        <v>-</v>
      </c>
      <c r="W148" s="19">
        <v>1.07</v>
      </c>
      <c r="X148" s="19" t="str">
        <f t="shared" ref="X148" si="2125">IF(OR(W148="-",W148="NC",$D148=""),"-",$D148*W148)</f>
        <v>-</v>
      </c>
      <c r="Y148" s="19">
        <v>3.52</v>
      </c>
      <c r="Z148" s="19" t="str">
        <f t="shared" ref="Z148" si="2126">IF(OR(Y148="-",Y148="NC",$D148=""),"-",$D148*Y148)</f>
        <v>-</v>
      </c>
      <c r="AA148" s="19">
        <v>16.440000000000001</v>
      </c>
      <c r="AB148" s="19" t="str">
        <f t="shared" ref="AB148" si="2127">IF(OR(AA148="-",AA148="NC",$D148=""),"-",$D148*AA148)</f>
        <v>-</v>
      </c>
      <c r="AC148" s="19">
        <v>12.25</v>
      </c>
      <c r="AD148" s="19" t="str">
        <f t="shared" ref="AD148" si="2128">IF(OR(AC148="-",AC148="NC",$D148=""),"-",$D148*AC148)</f>
        <v>-</v>
      </c>
      <c r="AE148" s="19">
        <v>6.74</v>
      </c>
      <c r="AF148" s="19" t="str">
        <f t="shared" ref="AF148" si="2129">IF(OR(AE148="-",AE148="NC",$D148=""),"-",$D148*AE148)</f>
        <v>-</v>
      </c>
      <c r="AG148" s="19">
        <v>0.76</v>
      </c>
      <c r="AH148" s="19" t="str">
        <f t="shared" ref="AH148" si="2130">IF(OR(AG148="-",AG148="NC",$D148=""),"-",$D148*AG148)</f>
        <v>-</v>
      </c>
      <c r="AI148" s="19">
        <v>0.01</v>
      </c>
      <c r="AJ148" s="19" t="str">
        <f t="shared" ref="AJ148" si="2131">IF(OR(AI148="-",AI148="NC",$D148=""),"-",$D148*AI148)</f>
        <v>-</v>
      </c>
      <c r="AK148" s="19">
        <v>20.12</v>
      </c>
      <c r="AL148" s="19" t="str">
        <f t="shared" ref="AL148" si="2132">IF(OR(AK148="-",AK148="NC",$D148=""),"-",$D148*AK148)</f>
        <v>-</v>
      </c>
    </row>
    <row r="149" spans="1:38" ht="21" x14ac:dyDescent="0.25">
      <c r="A149" s="18" t="s">
        <v>57</v>
      </c>
      <c r="B149" s="18" t="s">
        <v>1560</v>
      </c>
      <c r="C149" s="19" t="s">
        <v>925</v>
      </c>
      <c r="D149" s="58"/>
      <c r="E149" s="19">
        <v>10.46</v>
      </c>
      <c r="F149" s="19" t="str">
        <f t="shared" si="1922"/>
        <v>-</v>
      </c>
      <c r="G149" s="19">
        <v>0.01</v>
      </c>
      <c r="H149" s="19" t="str">
        <f t="shared" si="1922"/>
        <v>-</v>
      </c>
      <c r="I149" s="19">
        <v>7.24</v>
      </c>
      <c r="J149" s="19" t="str">
        <f t="shared" ref="J149" si="2133">IF(OR(I149="-",I149="NC",$D149=""),"-",$D149*I149)</f>
        <v>-</v>
      </c>
      <c r="K149" s="19">
        <v>6.87</v>
      </c>
      <c r="L149" s="19" t="str">
        <f t="shared" ref="L149" si="2134">IF(OR(K149="-",K149="NC",$D149=""),"-",$D149*K149)</f>
        <v>-</v>
      </c>
      <c r="M149" s="19">
        <v>19.88</v>
      </c>
      <c r="N149" s="19" t="str">
        <f t="shared" ref="N149" si="2135">IF(OR(M149="-",M149="NC",$D149=""),"-",$D149*M149)</f>
        <v>-</v>
      </c>
      <c r="O149" s="19">
        <v>4.83</v>
      </c>
      <c r="P149" s="19" t="str">
        <f t="shared" ref="P149" si="2136">IF(OR(O149="-",O149="NC",$D149=""),"-",$D149*O149)</f>
        <v>-</v>
      </c>
      <c r="Q149" s="19">
        <v>1.8</v>
      </c>
      <c r="R149" s="19" t="str">
        <f t="shared" ref="R149" si="2137">IF(OR(Q149="-",Q149="NC",$D149=""),"-",$D149*Q149)</f>
        <v>-</v>
      </c>
      <c r="S149" s="19">
        <v>0.63</v>
      </c>
      <c r="T149" s="19" t="str">
        <f t="shared" ref="T149" si="2138">IF(OR(S149="-",S149="NC",$D149=""),"-",$D149*S149)</f>
        <v>-</v>
      </c>
      <c r="U149" s="19">
        <v>9.85</v>
      </c>
      <c r="V149" s="19" t="str">
        <f t="shared" ref="V149" si="2139">IF(OR(U149="-",U149="NC",$D149=""),"-",$D149*U149)</f>
        <v>-</v>
      </c>
      <c r="W149" s="19">
        <v>1.07</v>
      </c>
      <c r="X149" s="19" t="str">
        <f t="shared" ref="X149" si="2140">IF(OR(W149="-",W149="NC",$D149=""),"-",$D149*W149)</f>
        <v>-</v>
      </c>
      <c r="Y149" s="19">
        <v>3.52</v>
      </c>
      <c r="Z149" s="19" t="str">
        <f t="shared" ref="Z149" si="2141">IF(OR(Y149="-",Y149="NC",$D149=""),"-",$D149*Y149)</f>
        <v>-</v>
      </c>
      <c r="AA149" s="19">
        <v>16.440000000000001</v>
      </c>
      <c r="AB149" s="19" t="str">
        <f t="shared" ref="AB149" si="2142">IF(OR(AA149="-",AA149="NC",$D149=""),"-",$D149*AA149)</f>
        <v>-</v>
      </c>
      <c r="AC149" s="19">
        <v>12.25</v>
      </c>
      <c r="AD149" s="19" t="str">
        <f t="shared" ref="AD149" si="2143">IF(OR(AC149="-",AC149="NC",$D149=""),"-",$D149*AC149)</f>
        <v>-</v>
      </c>
      <c r="AE149" s="19">
        <v>6.83</v>
      </c>
      <c r="AF149" s="19" t="str">
        <f t="shared" ref="AF149" si="2144">IF(OR(AE149="-",AE149="NC",$D149=""),"-",$D149*AE149)</f>
        <v>-</v>
      </c>
      <c r="AG149" s="19">
        <v>0.76</v>
      </c>
      <c r="AH149" s="19" t="str">
        <f t="shared" ref="AH149" si="2145">IF(OR(AG149="-",AG149="NC",$D149=""),"-",$D149*AG149)</f>
        <v>-</v>
      </c>
      <c r="AI149" s="19">
        <v>0.01</v>
      </c>
      <c r="AJ149" s="19" t="str">
        <f t="shared" ref="AJ149" si="2146">IF(OR(AI149="-",AI149="NC",$D149=""),"-",$D149*AI149)</f>
        <v>-</v>
      </c>
      <c r="AK149" s="19">
        <v>20.12</v>
      </c>
      <c r="AL149" s="19" t="str">
        <f t="shared" ref="AL149" si="2147">IF(OR(AK149="-",AK149="NC",$D149=""),"-",$D149*AK149)</f>
        <v>-</v>
      </c>
    </row>
    <row r="150" spans="1:38" x14ac:dyDescent="0.25">
      <c r="A150" s="18" t="s">
        <v>57</v>
      </c>
      <c r="B150" s="18" t="s">
        <v>1561</v>
      </c>
      <c r="C150" s="19" t="s">
        <v>925</v>
      </c>
      <c r="D150" s="58"/>
      <c r="E150" s="19">
        <v>10.38</v>
      </c>
      <c r="F150" s="19" t="str">
        <f t="shared" si="1922"/>
        <v>-</v>
      </c>
      <c r="G150" s="19">
        <v>0.01</v>
      </c>
      <c r="H150" s="19" t="str">
        <f t="shared" si="1922"/>
        <v>-</v>
      </c>
      <c r="I150" s="19">
        <v>7.24</v>
      </c>
      <c r="J150" s="19" t="str">
        <f t="shared" ref="J150" si="2148">IF(OR(I150="-",I150="NC",$D150=""),"-",$D150*I150)</f>
        <v>-</v>
      </c>
      <c r="K150" s="19">
        <v>6.85</v>
      </c>
      <c r="L150" s="19" t="str">
        <f t="shared" ref="L150" si="2149">IF(OR(K150="-",K150="NC",$D150=""),"-",$D150*K150)</f>
        <v>-</v>
      </c>
      <c r="M150" s="19">
        <v>19.53</v>
      </c>
      <c r="N150" s="19" t="str">
        <f t="shared" ref="N150" si="2150">IF(OR(M150="-",M150="NC",$D150=""),"-",$D150*M150)</f>
        <v>-</v>
      </c>
      <c r="O150" s="19">
        <v>4.5199999999999996</v>
      </c>
      <c r="P150" s="19" t="str">
        <f t="shared" ref="P150" si="2151">IF(OR(O150="-",O150="NC",$D150=""),"-",$D150*O150)</f>
        <v>-</v>
      </c>
      <c r="Q150" s="19">
        <v>1.8</v>
      </c>
      <c r="R150" s="19" t="str">
        <f t="shared" ref="R150" si="2152">IF(OR(Q150="-",Q150="NC",$D150=""),"-",$D150*Q150)</f>
        <v>-</v>
      </c>
      <c r="S150" s="19">
        <v>0.63</v>
      </c>
      <c r="T150" s="19" t="str">
        <f t="shared" ref="T150" si="2153">IF(OR(S150="-",S150="NC",$D150=""),"-",$D150*S150)</f>
        <v>-</v>
      </c>
      <c r="U150" s="19">
        <v>9.73</v>
      </c>
      <c r="V150" s="19" t="str">
        <f t="shared" ref="V150" si="2154">IF(OR(U150="-",U150="NC",$D150=""),"-",$D150*U150)</f>
        <v>-</v>
      </c>
      <c r="W150" s="19">
        <v>1.07</v>
      </c>
      <c r="X150" s="19" t="str">
        <f t="shared" ref="X150" si="2155">IF(OR(W150="-",W150="NC",$D150=""),"-",$D150*W150)</f>
        <v>-</v>
      </c>
      <c r="Y150" s="19">
        <v>3.52</v>
      </c>
      <c r="Z150" s="19" t="str">
        <f t="shared" ref="Z150" si="2156">IF(OR(Y150="-",Y150="NC",$D150=""),"-",$D150*Y150)</f>
        <v>-</v>
      </c>
      <c r="AA150" s="19">
        <v>16.440000000000001</v>
      </c>
      <c r="AB150" s="19" t="str">
        <f t="shared" ref="AB150" si="2157">IF(OR(AA150="-",AA150="NC",$D150=""),"-",$D150*AA150)</f>
        <v>-</v>
      </c>
      <c r="AC150" s="19">
        <v>12.25</v>
      </c>
      <c r="AD150" s="19" t="str">
        <f t="shared" ref="AD150" si="2158">IF(OR(AC150="-",AC150="NC",$D150=""),"-",$D150*AC150)</f>
        <v>-</v>
      </c>
      <c r="AE150" s="19">
        <v>6.74</v>
      </c>
      <c r="AF150" s="19" t="str">
        <f t="shared" ref="AF150" si="2159">IF(OR(AE150="-",AE150="NC",$D150=""),"-",$D150*AE150)</f>
        <v>-</v>
      </c>
      <c r="AG150" s="19">
        <v>0.76</v>
      </c>
      <c r="AH150" s="19" t="str">
        <f t="shared" ref="AH150" si="2160">IF(OR(AG150="-",AG150="NC",$D150=""),"-",$D150*AG150)</f>
        <v>-</v>
      </c>
      <c r="AI150" s="19">
        <v>0.01</v>
      </c>
      <c r="AJ150" s="19" t="str">
        <f t="shared" ref="AJ150" si="2161">IF(OR(AI150="-",AI150="NC",$D150=""),"-",$D150*AI150)</f>
        <v>-</v>
      </c>
      <c r="AK150" s="19">
        <v>20.12</v>
      </c>
      <c r="AL150" s="19" t="str">
        <f t="shared" ref="AL150" si="2162">IF(OR(AK150="-",AK150="NC",$D150=""),"-",$D150*AK150)</f>
        <v>-</v>
      </c>
    </row>
    <row r="151" spans="1:38" x14ac:dyDescent="0.25">
      <c r="A151" s="18" t="s">
        <v>275</v>
      </c>
      <c r="B151" s="18" t="s">
        <v>1562</v>
      </c>
      <c r="C151" s="19" t="s">
        <v>926</v>
      </c>
      <c r="D151" s="58"/>
      <c r="E151" s="19">
        <v>0.04</v>
      </c>
      <c r="F151" s="19" t="str">
        <f t="shared" si="1922"/>
        <v>-</v>
      </c>
      <c r="G151" s="19">
        <v>0.01</v>
      </c>
      <c r="H151" s="19" t="str">
        <f t="shared" si="1922"/>
        <v>-</v>
      </c>
      <c r="I151" s="19" t="s">
        <v>1351</v>
      </c>
      <c r="J151" s="19" t="str">
        <f t="shared" ref="J151" si="2163">IF(OR(I151="-",I151="NC",$D151=""),"-",$D151*I151)</f>
        <v>-</v>
      </c>
      <c r="K151" s="19">
        <v>0.01</v>
      </c>
      <c r="L151" s="19" t="str">
        <f t="shared" ref="L151" si="2164">IF(OR(K151="-",K151="NC",$D151=""),"-",$D151*K151)</f>
        <v>-</v>
      </c>
      <c r="M151" s="19">
        <v>0.18</v>
      </c>
      <c r="N151" s="19" t="str">
        <f t="shared" ref="N151" si="2165">IF(OR(M151="-",M151="NC",$D151=""),"-",$D151*M151)</f>
        <v>-</v>
      </c>
      <c r="O151" s="19">
        <v>0.16</v>
      </c>
      <c r="P151" s="19" t="str">
        <f t="shared" ref="P151" si="2166">IF(OR(O151="-",O151="NC",$D151=""),"-",$D151*O151)</f>
        <v>-</v>
      </c>
      <c r="Q151" s="19" t="s">
        <v>1351</v>
      </c>
      <c r="R151" s="19" t="str">
        <f t="shared" ref="R151" si="2167">IF(OR(Q151="-",Q151="NC",$D151=""),"-",$D151*Q151)</f>
        <v>-</v>
      </c>
      <c r="S151" s="19" t="s">
        <v>1351</v>
      </c>
      <c r="T151" s="19" t="str">
        <f t="shared" ref="T151" si="2168">IF(OR(S151="-",S151="NC",$D151=""),"-",$D151*S151)</f>
        <v>-</v>
      </c>
      <c r="U151" s="19">
        <v>0.06</v>
      </c>
      <c r="V151" s="19" t="str">
        <f t="shared" ref="V151" si="2169">IF(OR(U151="-",U151="NC",$D151=""),"-",$D151*U151)</f>
        <v>-</v>
      </c>
      <c r="W151" s="19" t="s">
        <v>1351</v>
      </c>
      <c r="X151" s="19" t="str">
        <f t="shared" ref="X151" si="2170">IF(OR(W151="-",W151="NC",$D151=""),"-",$D151*W151)</f>
        <v>-</v>
      </c>
      <c r="Y151" s="19" t="s">
        <v>1351</v>
      </c>
      <c r="Z151" s="19" t="str">
        <f t="shared" ref="Z151" si="2171">IF(OR(Y151="-",Y151="NC",$D151=""),"-",$D151*Y151)</f>
        <v>-</v>
      </c>
      <c r="AA151" s="19" t="s">
        <v>1351</v>
      </c>
      <c r="AB151" s="19" t="str">
        <f t="shared" ref="AB151" si="2172">IF(OR(AA151="-",AA151="NC",$D151=""),"-",$D151*AA151)</f>
        <v>-</v>
      </c>
      <c r="AC151" s="19">
        <v>0.01</v>
      </c>
      <c r="AD151" s="19" t="str">
        <f t="shared" ref="AD151" si="2173">IF(OR(AC151="-",AC151="NC",$D151=""),"-",$D151*AC151)</f>
        <v>-</v>
      </c>
      <c r="AE151" s="19">
        <v>0.05</v>
      </c>
      <c r="AF151" s="19" t="str">
        <f t="shared" ref="AF151" si="2174">IF(OR(AE151="-",AE151="NC",$D151=""),"-",$D151*AE151)</f>
        <v>-</v>
      </c>
      <c r="AG151" s="19" t="s">
        <v>1351</v>
      </c>
      <c r="AH151" s="19" t="str">
        <f t="shared" ref="AH151" si="2175">IF(OR(AG151="-",AG151="NC",$D151=""),"-",$D151*AG151)</f>
        <v>-</v>
      </c>
      <c r="AI151" s="19" t="s">
        <v>1351</v>
      </c>
      <c r="AJ151" s="19" t="str">
        <f t="shared" ref="AJ151" si="2176">IF(OR(AI151="-",AI151="NC",$D151=""),"-",$D151*AI151)</f>
        <v>-</v>
      </c>
      <c r="AK151" s="19" t="s">
        <v>1351</v>
      </c>
      <c r="AL151" s="19" t="str">
        <f t="shared" ref="AL151" si="2177">IF(OR(AK151="-",AK151="NC",$D151=""),"-",$D151*AK151)</f>
        <v>-</v>
      </c>
    </row>
    <row r="152" spans="1:38" x14ac:dyDescent="0.25">
      <c r="A152" s="18" t="s">
        <v>275</v>
      </c>
      <c r="B152" s="18" t="s">
        <v>1563</v>
      </c>
      <c r="C152" s="19" t="s">
        <v>926</v>
      </c>
      <c r="D152" s="58"/>
      <c r="E152" s="19">
        <v>0.01</v>
      </c>
      <c r="F152" s="19" t="str">
        <f t="shared" si="1922"/>
        <v>-</v>
      </c>
      <c r="G152" s="19">
        <v>0.01</v>
      </c>
      <c r="H152" s="19" t="str">
        <f t="shared" si="1922"/>
        <v>-</v>
      </c>
      <c r="I152" s="19" t="s">
        <v>1351</v>
      </c>
      <c r="J152" s="19" t="str">
        <f t="shared" ref="J152" si="2178">IF(OR(I152="-",I152="NC",$D152=""),"-",$D152*I152)</f>
        <v>-</v>
      </c>
      <c r="K152" s="19">
        <v>0.01</v>
      </c>
      <c r="L152" s="19" t="str">
        <f t="shared" ref="L152" si="2179">IF(OR(K152="-",K152="NC",$D152=""),"-",$D152*K152)</f>
        <v>-</v>
      </c>
      <c r="M152" s="19">
        <v>7.0000000000000007E-2</v>
      </c>
      <c r="N152" s="19" t="str">
        <f t="shared" ref="N152" si="2180">IF(OR(M152="-",M152="NC",$D152=""),"-",$D152*M152)</f>
        <v>-</v>
      </c>
      <c r="O152" s="19">
        <v>0.98</v>
      </c>
      <c r="P152" s="19" t="str">
        <f t="shared" ref="P152" si="2181">IF(OR(O152="-",O152="NC",$D152=""),"-",$D152*O152)</f>
        <v>-</v>
      </c>
      <c r="Q152" s="19" t="s">
        <v>1351</v>
      </c>
      <c r="R152" s="19" t="str">
        <f t="shared" ref="R152" si="2182">IF(OR(Q152="-",Q152="NC",$D152=""),"-",$D152*Q152)</f>
        <v>-</v>
      </c>
      <c r="S152" s="19" t="s">
        <v>1351</v>
      </c>
      <c r="T152" s="19" t="str">
        <f t="shared" ref="T152" si="2183">IF(OR(S152="-",S152="NC",$D152=""),"-",$D152*S152)</f>
        <v>-</v>
      </c>
      <c r="U152" s="19">
        <v>0.14000000000000001</v>
      </c>
      <c r="V152" s="19" t="str">
        <f t="shared" ref="V152" si="2184">IF(OR(U152="-",U152="NC",$D152=""),"-",$D152*U152)</f>
        <v>-</v>
      </c>
      <c r="W152" s="19" t="s">
        <v>1351</v>
      </c>
      <c r="X152" s="19" t="str">
        <f t="shared" ref="X152" si="2185">IF(OR(W152="-",W152="NC",$D152=""),"-",$D152*W152)</f>
        <v>-</v>
      </c>
      <c r="Y152" s="19" t="s">
        <v>1351</v>
      </c>
      <c r="Z152" s="19" t="str">
        <f t="shared" ref="Z152" si="2186">IF(OR(Y152="-",Y152="NC",$D152=""),"-",$D152*Y152)</f>
        <v>-</v>
      </c>
      <c r="AA152" s="19" t="s">
        <v>1351</v>
      </c>
      <c r="AB152" s="19" t="str">
        <f t="shared" ref="AB152" si="2187">IF(OR(AA152="-",AA152="NC",$D152=""),"-",$D152*AA152)</f>
        <v>-</v>
      </c>
      <c r="AC152" s="19" t="s">
        <v>1351</v>
      </c>
      <c r="AD152" s="19" t="str">
        <f t="shared" ref="AD152" si="2188">IF(OR(AC152="-",AC152="NC",$D152=""),"-",$D152*AC152)</f>
        <v>-</v>
      </c>
      <c r="AE152" s="19" t="s">
        <v>1351</v>
      </c>
      <c r="AF152" s="19" t="str">
        <f t="shared" ref="AF152" si="2189">IF(OR(AE152="-",AE152="NC",$D152=""),"-",$D152*AE152)</f>
        <v>-</v>
      </c>
      <c r="AG152" s="19" t="s">
        <v>1351</v>
      </c>
      <c r="AH152" s="19" t="str">
        <f t="shared" ref="AH152" si="2190">IF(OR(AG152="-",AG152="NC",$D152=""),"-",$D152*AG152)</f>
        <v>-</v>
      </c>
      <c r="AI152" s="19" t="s">
        <v>1351</v>
      </c>
      <c r="AJ152" s="19" t="str">
        <f t="shared" ref="AJ152" si="2191">IF(OR(AI152="-",AI152="NC",$D152=""),"-",$D152*AI152)</f>
        <v>-</v>
      </c>
      <c r="AK152" s="19" t="s">
        <v>1351</v>
      </c>
      <c r="AL152" s="19" t="str">
        <f t="shared" ref="AL152" si="2192">IF(OR(AK152="-",AK152="NC",$D152=""),"-",$D152*AK152)</f>
        <v>-</v>
      </c>
    </row>
    <row r="153" spans="1:38" x14ac:dyDescent="0.25">
      <c r="A153" s="18" t="s">
        <v>1541</v>
      </c>
      <c r="B153" s="18" t="s">
        <v>3563</v>
      </c>
      <c r="C153" s="19" t="s">
        <v>925</v>
      </c>
      <c r="D153" s="58"/>
      <c r="E153" s="19">
        <v>0.02</v>
      </c>
      <c r="F153" s="19" t="str">
        <f t="shared" si="1922"/>
        <v>-</v>
      </c>
      <c r="G153" s="19">
        <v>0.01</v>
      </c>
      <c r="H153" s="19" t="str">
        <f t="shared" si="1922"/>
        <v>-</v>
      </c>
      <c r="I153" s="19">
        <v>0.03</v>
      </c>
      <c r="J153" s="19" t="str">
        <f t="shared" ref="J153" si="2193">IF(OR(I153="-",I153="NC",$D153=""),"-",$D153*I153)</f>
        <v>-</v>
      </c>
      <c r="K153" s="19">
        <v>0.03</v>
      </c>
      <c r="L153" s="19" t="str">
        <f t="shared" ref="L153" si="2194">IF(OR(K153="-",K153="NC",$D153=""),"-",$D153*K153)</f>
        <v>-</v>
      </c>
      <c r="M153" s="19" t="s">
        <v>1351</v>
      </c>
      <c r="N153" s="19" t="str">
        <f t="shared" ref="N153" si="2195">IF(OR(M153="-",M153="NC",$D153=""),"-",$D153*M153)</f>
        <v>-</v>
      </c>
      <c r="O153" s="19">
        <v>0.01</v>
      </c>
      <c r="P153" s="19" t="str">
        <f t="shared" ref="P153" si="2196">IF(OR(O153="-",O153="NC",$D153=""),"-",$D153*O153)</f>
        <v>-</v>
      </c>
      <c r="Q153" s="19" t="s">
        <v>1351</v>
      </c>
      <c r="R153" s="19" t="str">
        <f t="shared" ref="R153" si="2197">IF(OR(Q153="-",Q153="NC",$D153=""),"-",$D153*Q153)</f>
        <v>-</v>
      </c>
      <c r="S153" s="19" t="s">
        <v>1351</v>
      </c>
      <c r="T153" s="19" t="str">
        <f t="shared" ref="T153" si="2198">IF(OR(S153="-",S153="NC",$D153=""),"-",$D153*S153)</f>
        <v>-</v>
      </c>
      <c r="U153" s="19">
        <v>0.37</v>
      </c>
      <c r="V153" s="19" t="str">
        <f t="shared" ref="V153" si="2199">IF(OR(U153="-",U153="NC",$D153=""),"-",$D153*U153)</f>
        <v>-</v>
      </c>
      <c r="W153" s="19" t="s">
        <v>1351</v>
      </c>
      <c r="X153" s="19" t="str">
        <f t="shared" ref="X153" si="2200">IF(OR(W153="-",W153="NC",$D153=""),"-",$D153*W153)</f>
        <v>-</v>
      </c>
      <c r="Y153" s="19" t="s">
        <v>1351</v>
      </c>
      <c r="Z153" s="19" t="str">
        <f t="shared" ref="Z153" si="2201">IF(OR(Y153="-",Y153="NC",$D153=""),"-",$D153*Y153)</f>
        <v>-</v>
      </c>
      <c r="AA153" s="19" t="s">
        <v>1351</v>
      </c>
      <c r="AB153" s="19" t="str">
        <f t="shared" ref="AB153" si="2202">IF(OR(AA153="-",AA153="NC",$D153=""),"-",$D153*AA153)</f>
        <v>-</v>
      </c>
      <c r="AC153" s="19">
        <v>0.01</v>
      </c>
      <c r="AD153" s="19" t="str">
        <f t="shared" ref="AD153" si="2203">IF(OR(AC153="-",AC153="NC",$D153=""),"-",$D153*AC153)</f>
        <v>-</v>
      </c>
      <c r="AE153" s="19">
        <v>0.01</v>
      </c>
      <c r="AF153" s="19" t="str">
        <f t="shared" ref="AF153" si="2204">IF(OR(AE153="-",AE153="NC",$D153=""),"-",$D153*AE153)</f>
        <v>-</v>
      </c>
      <c r="AG153" s="19" t="s">
        <v>1351</v>
      </c>
      <c r="AH153" s="19" t="str">
        <f t="shared" ref="AH153" si="2205">IF(OR(AG153="-",AG153="NC",$D153=""),"-",$D153*AG153)</f>
        <v>-</v>
      </c>
      <c r="AI153" s="19">
        <v>0.01</v>
      </c>
      <c r="AJ153" s="19" t="str">
        <f t="shared" ref="AJ153" si="2206">IF(OR(AI153="-",AI153="NC",$D153=""),"-",$D153*AI153)</f>
        <v>-</v>
      </c>
      <c r="AK153" s="19">
        <v>0.16</v>
      </c>
      <c r="AL153" s="19" t="str">
        <f t="shared" ref="AL153" si="2207">IF(OR(AK153="-",AK153="NC",$D153=""),"-",$D153*AK153)</f>
        <v>-</v>
      </c>
    </row>
    <row r="154" spans="1:38" x14ac:dyDescent="0.25">
      <c r="A154" s="18" t="s">
        <v>60</v>
      </c>
      <c r="B154" s="18" t="s">
        <v>1564</v>
      </c>
      <c r="C154" s="19" t="s">
        <v>925</v>
      </c>
      <c r="D154" s="58"/>
      <c r="E154" s="19">
        <v>0.35</v>
      </c>
      <c r="F154" s="19" t="str">
        <f t="shared" si="1922"/>
        <v>-</v>
      </c>
      <c r="G154" s="19">
        <v>0.01</v>
      </c>
      <c r="H154" s="19" t="str">
        <f t="shared" si="1922"/>
        <v>-</v>
      </c>
      <c r="I154" s="19">
        <v>3.05</v>
      </c>
      <c r="J154" s="19" t="str">
        <f t="shared" ref="J154" si="2208">IF(OR(I154="-",I154="NC",$D154=""),"-",$D154*I154)</f>
        <v>-</v>
      </c>
      <c r="K154" s="19">
        <v>0.8</v>
      </c>
      <c r="L154" s="19" t="str">
        <f t="shared" ref="L154" si="2209">IF(OR(K154="-",K154="NC",$D154=""),"-",$D154*K154)</f>
        <v>-</v>
      </c>
      <c r="M154" s="19">
        <v>7.28</v>
      </c>
      <c r="N154" s="19" t="str">
        <f t="shared" ref="N154" si="2210">IF(OR(M154="-",M154="NC",$D154=""),"-",$D154*M154)</f>
        <v>-</v>
      </c>
      <c r="O154" s="19">
        <v>1</v>
      </c>
      <c r="P154" s="19" t="str">
        <f t="shared" ref="P154" si="2211">IF(OR(O154="-",O154="NC",$D154=""),"-",$D154*O154)</f>
        <v>-</v>
      </c>
      <c r="Q154" s="19">
        <v>0.31</v>
      </c>
      <c r="R154" s="19" t="str">
        <f t="shared" ref="R154" si="2212">IF(OR(Q154="-",Q154="NC",$D154=""),"-",$D154*Q154)</f>
        <v>-</v>
      </c>
      <c r="S154" s="19">
        <v>0.18</v>
      </c>
      <c r="T154" s="19" t="str">
        <f t="shared" ref="T154" si="2213">IF(OR(S154="-",S154="NC",$D154=""),"-",$D154*S154)</f>
        <v>-</v>
      </c>
      <c r="U154" s="19">
        <v>1.5</v>
      </c>
      <c r="V154" s="19" t="str">
        <f t="shared" ref="V154" si="2214">IF(OR(U154="-",U154="NC",$D154=""),"-",$D154*U154)</f>
        <v>-</v>
      </c>
      <c r="W154" s="19">
        <v>0.51</v>
      </c>
      <c r="X154" s="19" t="str">
        <f t="shared" ref="X154" si="2215">IF(OR(W154="-",W154="NC",$D154=""),"-",$D154*W154)</f>
        <v>-</v>
      </c>
      <c r="Y154" s="19">
        <v>0.54</v>
      </c>
      <c r="Z154" s="19" t="str">
        <f t="shared" ref="Z154" si="2216">IF(OR(Y154="-",Y154="NC",$D154=""),"-",$D154*Y154)</f>
        <v>-</v>
      </c>
      <c r="AA154" s="19">
        <v>1.08</v>
      </c>
      <c r="AB154" s="19" t="str">
        <f t="shared" ref="AB154" si="2217">IF(OR(AA154="-",AA154="NC",$D154=""),"-",$D154*AA154)</f>
        <v>-</v>
      </c>
      <c r="AC154" s="19">
        <v>6.47</v>
      </c>
      <c r="AD154" s="19" t="str">
        <f t="shared" ref="AD154" si="2218">IF(OR(AC154="-",AC154="NC",$D154=""),"-",$D154*AC154)</f>
        <v>-</v>
      </c>
      <c r="AE154" s="19">
        <v>0.25</v>
      </c>
      <c r="AF154" s="19" t="str">
        <f t="shared" ref="AF154" si="2219">IF(OR(AE154="-",AE154="NC",$D154=""),"-",$D154*AE154)</f>
        <v>-</v>
      </c>
      <c r="AG154" s="19">
        <v>0.19</v>
      </c>
      <c r="AH154" s="19" t="str">
        <f t="shared" ref="AH154" si="2220">IF(OR(AG154="-",AG154="NC",$D154=""),"-",$D154*AG154)</f>
        <v>-</v>
      </c>
      <c r="AI154" s="19">
        <v>0.01</v>
      </c>
      <c r="AJ154" s="19" t="str">
        <f t="shared" ref="AJ154" si="2221">IF(OR(AI154="-",AI154="NC",$D154=""),"-",$D154*AI154)</f>
        <v>-</v>
      </c>
      <c r="AK154" s="19">
        <v>26.42</v>
      </c>
      <c r="AL154" s="19" t="str">
        <f t="shared" ref="AL154" si="2222">IF(OR(AK154="-",AK154="NC",$D154=""),"-",$D154*AK154)</f>
        <v>-</v>
      </c>
    </row>
    <row r="155" spans="1:38" x14ac:dyDescent="0.25">
      <c r="A155" s="18" t="s">
        <v>500</v>
      </c>
      <c r="B155" s="18" t="s">
        <v>501</v>
      </c>
      <c r="C155" s="19" t="s">
        <v>925</v>
      </c>
      <c r="D155" s="58"/>
      <c r="E155" s="19">
        <v>0.88</v>
      </c>
      <c r="F155" s="19" t="str">
        <f t="shared" si="1922"/>
        <v>-</v>
      </c>
      <c r="G155" s="19" t="s">
        <v>1351</v>
      </c>
      <c r="H155" s="19" t="str">
        <f t="shared" si="1922"/>
        <v>-</v>
      </c>
      <c r="I155" s="19" t="s">
        <v>1351</v>
      </c>
      <c r="J155" s="19" t="str">
        <f t="shared" ref="J155" si="2223">IF(OR(I155="-",I155="NC",$D155=""),"-",$D155*I155)</f>
        <v>-</v>
      </c>
      <c r="K155" s="19">
        <v>1.53</v>
      </c>
      <c r="L155" s="19" t="str">
        <f t="shared" ref="L155" si="2224">IF(OR(K155="-",K155="NC",$D155=""),"-",$D155*K155)</f>
        <v>-</v>
      </c>
      <c r="M155" s="19">
        <v>0.2</v>
      </c>
      <c r="N155" s="19" t="str">
        <f t="shared" ref="N155" si="2225">IF(OR(M155="-",M155="NC",$D155=""),"-",$D155*M155)</f>
        <v>-</v>
      </c>
      <c r="O155" s="19">
        <v>0.01</v>
      </c>
      <c r="P155" s="19" t="str">
        <f t="shared" ref="P155" si="2226">IF(OR(O155="-",O155="NC",$D155=""),"-",$D155*O155)</f>
        <v>-</v>
      </c>
      <c r="Q155" s="19">
        <v>0.01</v>
      </c>
      <c r="R155" s="19" t="str">
        <f t="shared" ref="R155" si="2227">IF(OR(Q155="-",Q155="NC",$D155=""),"-",$D155*Q155)</f>
        <v>-</v>
      </c>
      <c r="S155" s="19" t="s">
        <v>1351</v>
      </c>
      <c r="T155" s="19" t="str">
        <f t="shared" ref="T155" si="2228">IF(OR(S155="-",S155="NC",$D155=""),"-",$D155*S155)</f>
        <v>-</v>
      </c>
      <c r="U155" s="19">
        <v>2.57</v>
      </c>
      <c r="V155" s="19" t="str">
        <f t="shared" ref="V155" si="2229">IF(OR(U155="-",U155="NC",$D155=""),"-",$D155*U155)</f>
        <v>-</v>
      </c>
      <c r="W155" s="19">
        <v>2.0299999999999998</v>
      </c>
      <c r="X155" s="19" t="str">
        <f t="shared" ref="X155" si="2230">IF(OR(W155="-",W155="NC",$D155=""),"-",$D155*W155)</f>
        <v>-</v>
      </c>
      <c r="Y155" s="19" t="s">
        <v>1351</v>
      </c>
      <c r="Z155" s="19" t="str">
        <f t="shared" ref="Z155" si="2231">IF(OR(Y155="-",Y155="NC",$D155=""),"-",$D155*Y155)</f>
        <v>-</v>
      </c>
      <c r="AA155" s="19" t="s">
        <v>1351</v>
      </c>
      <c r="AB155" s="19" t="str">
        <f t="shared" ref="AB155" si="2232">IF(OR(AA155="-",AA155="NC",$D155=""),"-",$D155*AA155)</f>
        <v>-</v>
      </c>
      <c r="AC155" s="19" t="s">
        <v>1351</v>
      </c>
      <c r="AD155" s="19" t="str">
        <f t="shared" ref="AD155" si="2233">IF(OR(AC155="-",AC155="NC",$D155=""),"-",$D155*AC155)</f>
        <v>-</v>
      </c>
      <c r="AE155" s="19" t="s">
        <v>1351</v>
      </c>
      <c r="AF155" s="19" t="str">
        <f t="shared" ref="AF155" si="2234">IF(OR(AE155="-",AE155="NC",$D155=""),"-",$D155*AE155)</f>
        <v>-</v>
      </c>
      <c r="AG155" s="19">
        <v>0.01</v>
      </c>
      <c r="AH155" s="19" t="str">
        <f t="shared" ref="AH155" si="2235">IF(OR(AG155="-",AG155="NC",$D155=""),"-",$D155*AG155)</f>
        <v>-</v>
      </c>
      <c r="AI155" s="19" t="s">
        <v>1351</v>
      </c>
      <c r="AJ155" s="19" t="str">
        <f t="shared" ref="AJ155" si="2236">IF(OR(AI155="-",AI155="NC",$D155=""),"-",$D155*AI155)</f>
        <v>-</v>
      </c>
      <c r="AK155" s="19" t="s">
        <v>1351</v>
      </c>
      <c r="AL155" s="19" t="str">
        <f t="shared" ref="AL155" si="2237">IF(OR(AK155="-",AK155="NC",$D155=""),"-",$D155*AK155)</f>
        <v>-</v>
      </c>
    </row>
    <row r="156" spans="1:38" x14ac:dyDescent="0.25">
      <c r="A156" s="18" t="s">
        <v>1599</v>
      </c>
      <c r="B156" s="18" t="s">
        <v>1689</v>
      </c>
      <c r="C156" s="19" t="s">
        <v>925</v>
      </c>
      <c r="D156" s="58"/>
      <c r="E156" s="19">
        <v>3.4</v>
      </c>
      <c r="F156" s="19" t="str">
        <f t="shared" si="1922"/>
        <v>-</v>
      </c>
      <c r="G156" s="19">
        <v>2.1</v>
      </c>
      <c r="H156" s="19" t="str">
        <f t="shared" si="1922"/>
        <v>-</v>
      </c>
      <c r="I156" s="19">
        <v>2.65</v>
      </c>
      <c r="J156" s="19" t="str">
        <f t="shared" ref="J156" si="2238">IF(OR(I156="-",I156="NC",$D156=""),"-",$D156*I156)</f>
        <v>-</v>
      </c>
      <c r="K156" s="19">
        <v>10.89</v>
      </c>
      <c r="L156" s="19" t="str">
        <f t="shared" ref="L156" si="2239">IF(OR(K156="-",K156="NC",$D156=""),"-",$D156*K156)</f>
        <v>-</v>
      </c>
      <c r="M156" s="19" t="s">
        <v>1351</v>
      </c>
      <c r="N156" s="19" t="str">
        <f t="shared" ref="N156" si="2240">IF(OR(M156="-",M156="NC",$D156=""),"-",$D156*M156)</f>
        <v>-</v>
      </c>
      <c r="O156" s="19">
        <v>6.67</v>
      </c>
      <c r="P156" s="19" t="str">
        <f t="shared" ref="P156" si="2241">IF(OR(O156="-",O156="NC",$D156=""),"-",$D156*O156)</f>
        <v>-</v>
      </c>
      <c r="Q156" s="19">
        <v>7.91</v>
      </c>
      <c r="R156" s="19" t="str">
        <f t="shared" ref="R156" si="2242">IF(OR(Q156="-",Q156="NC",$D156=""),"-",$D156*Q156)</f>
        <v>-</v>
      </c>
      <c r="S156" s="19">
        <v>9.7200000000000006</v>
      </c>
      <c r="T156" s="19" t="str">
        <f t="shared" ref="T156" si="2243">IF(OR(S156="-",S156="NC",$D156=""),"-",$D156*S156)</f>
        <v>-</v>
      </c>
      <c r="U156" s="19">
        <v>7.67</v>
      </c>
      <c r="V156" s="19" t="str">
        <f t="shared" ref="V156" si="2244">IF(OR(U156="-",U156="NC",$D156=""),"-",$D156*U156)</f>
        <v>-</v>
      </c>
      <c r="W156" s="19">
        <v>5.26</v>
      </c>
      <c r="X156" s="19" t="str">
        <f t="shared" ref="X156" si="2245">IF(OR(W156="-",W156="NC",$D156=""),"-",$D156*W156)</f>
        <v>-</v>
      </c>
      <c r="Y156" s="19">
        <v>9.0399999999999991</v>
      </c>
      <c r="Z156" s="19" t="str">
        <f t="shared" ref="Z156" si="2246">IF(OR(Y156="-",Y156="NC",$D156=""),"-",$D156*Y156)</f>
        <v>-</v>
      </c>
      <c r="AA156" s="19">
        <v>14.43</v>
      </c>
      <c r="AB156" s="19" t="str">
        <f t="shared" ref="AB156" si="2247">IF(OR(AA156="-",AA156="NC",$D156=""),"-",$D156*AA156)</f>
        <v>-</v>
      </c>
      <c r="AC156" s="19">
        <v>5.49</v>
      </c>
      <c r="AD156" s="19" t="str">
        <f t="shared" ref="AD156" si="2248">IF(OR(AC156="-",AC156="NC",$D156=""),"-",$D156*AC156)</f>
        <v>-</v>
      </c>
      <c r="AE156" s="19">
        <v>27.17</v>
      </c>
      <c r="AF156" s="19" t="str">
        <f t="shared" ref="AF156" si="2249">IF(OR(AE156="-",AE156="NC",$D156=""),"-",$D156*AE156)</f>
        <v>-</v>
      </c>
      <c r="AG156" s="19" t="s">
        <v>1351</v>
      </c>
      <c r="AH156" s="19" t="str">
        <f t="shared" ref="AH156" si="2250">IF(OR(AG156="-",AG156="NC",$D156=""),"-",$D156*AG156)</f>
        <v>-</v>
      </c>
      <c r="AI156" s="19">
        <v>2.89</v>
      </c>
      <c r="AJ156" s="19" t="str">
        <f t="shared" ref="AJ156" si="2251">IF(OR(AI156="-",AI156="NC",$D156=""),"-",$D156*AI156)</f>
        <v>-</v>
      </c>
      <c r="AK156" s="19">
        <v>17.87</v>
      </c>
      <c r="AL156" s="19" t="str">
        <f t="shared" ref="AL156" si="2252">IF(OR(AK156="-",AK156="NC",$D156=""),"-",$D156*AK156)</f>
        <v>-</v>
      </c>
    </row>
    <row r="157" spans="1:38" x14ac:dyDescent="0.25">
      <c r="A157" s="18" t="s">
        <v>1552</v>
      </c>
      <c r="B157" s="18" t="s">
        <v>1553</v>
      </c>
      <c r="C157" s="19" t="s">
        <v>925</v>
      </c>
      <c r="D157" s="58"/>
      <c r="E157" s="19">
        <v>0.02</v>
      </c>
      <c r="F157" s="19" t="str">
        <f t="shared" si="1922"/>
        <v>-</v>
      </c>
      <c r="G157" s="19">
        <v>0.01</v>
      </c>
      <c r="H157" s="19" t="str">
        <f t="shared" si="1922"/>
        <v>-</v>
      </c>
      <c r="I157" s="19">
        <v>0.02</v>
      </c>
      <c r="J157" s="19" t="str">
        <f t="shared" ref="J157" si="2253">IF(OR(I157="-",I157="NC",$D157=""),"-",$D157*I157)</f>
        <v>-</v>
      </c>
      <c r="K157" s="19">
        <v>0.02</v>
      </c>
      <c r="L157" s="19" t="str">
        <f t="shared" ref="L157" si="2254">IF(OR(K157="-",K157="NC",$D157=""),"-",$D157*K157)</f>
        <v>-</v>
      </c>
      <c r="M157" s="19">
        <v>0.28000000000000003</v>
      </c>
      <c r="N157" s="19" t="str">
        <f t="shared" ref="N157" si="2255">IF(OR(M157="-",M157="NC",$D157=""),"-",$D157*M157)</f>
        <v>-</v>
      </c>
      <c r="O157" s="19">
        <v>0.01</v>
      </c>
      <c r="P157" s="19" t="str">
        <f t="shared" ref="P157" si="2256">IF(OR(O157="-",O157="NC",$D157=""),"-",$D157*O157)</f>
        <v>-</v>
      </c>
      <c r="Q157" s="19" t="s">
        <v>1351</v>
      </c>
      <c r="R157" s="19" t="str">
        <f t="shared" ref="R157" si="2257">IF(OR(Q157="-",Q157="NC",$D157=""),"-",$D157*Q157)</f>
        <v>-</v>
      </c>
      <c r="S157" s="19" t="s">
        <v>1351</v>
      </c>
      <c r="T157" s="19" t="str">
        <f t="shared" ref="T157" si="2258">IF(OR(S157="-",S157="NC",$D157=""),"-",$D157*S157)</f>
        <v>-</v>
      </c>
      <c r="U157" s="19" t="s">
        <v>1351</v>
      </c>
      <c r="V157" s="19" t="str">
        <f t="shared" ref="V157" si="2259">IF(OR(U157="-",U157="NC",$D157=""),"-",$D157*U157)</f>
        <v>-</v>
      </c>
      <c r="W157" s="19" t="s">
        <v>1351</v>
      </c>
      <c r="X157" s="19" t="str">
        <f t="shared" ref="X157" si="2260">IF(OR(W157="-",W157="NC",$D157=""),"-",$D157*W157)</f>
        <v>-</v>
      </c>
      <c r="Y157" s="19" t="s">
        <v>1351</v>
      </c>
      <c r="Z157" s="19" t="str">
        <f t="shared" ref="Z157" si="2261">IF(OR(Y157="-",Y157="NC",$D157=""),"-",$D157*Y157)</f>
        <v>-</v>
      </c>
      <c r="AA157" s="19" t="s">
        <v>1351</v>
      </c>
      <c r="AB157" s="19" t="str">
        <f t="shared" ref="AB157" si="2262">IF(OR(AA157="-",AA157="NC",$D157=""),"-",$D157*AA157)</f>
        <v>-</v>
      </c>
      <c r="AC157" s="19">
        <v>0.01</v>
      </c>
      <c r="AD157" s="19" t="str">
        <f t="shared" ref="AD157" si="2263">IF(OR(AC157="-",AC157="NC",$D157=""),"-",$D157*AC157)</f>
        <v>-</v>
      </c>
      <c r="AE157" s="19">
        <v>0.01</v>
      </c>
      <c r="AF157" s="19" t="str">
        <f t="shared" ref="AF157" si="2264">IF(OR(AE157="-",AE157="NC",$D157=""),"-",$D157*AE157)</f>
        <v>-</v>
      </c>
      <c r="AG157" s="19" t="s">
        <v>1351</v>
      </c>
      <c r="AH157" s="19" t="str">
        <f t="shared" ref="AH157" si="2265">IF(OR(AG157="-",AG157="NC",$D157=""),"-",$D157*AG157)</f>
        <v>-</v>
      </c>
      <c r="AI157" s="19">
        <v>0.01</v>
      </c>
      <c r="AJ157" s="19" t="str">
        <f t="shared" ref="AJ157" si="2266">IF(OR(AI157="-",AI157="NC",$D157=""),"-",$D157*AI157)</f>
        <v>-</v>
      </c>
      <c r="AK157" s="19">
        <v>0.15</v>
      </c>
      <c r="AL157" s="19" t="str">
        <f t="shared" ref="AL157" si="2267">IF(OR(AK157="-",AK157="NC",$D157=""),"-",$D157*AK157)</f>
        <v>-</v>
      </c>
    </row>
    <row r="158" spans="1:38" ht="31.5" x14ac:dyDescent="0.25">
      <c r="A158" s="904" t="s">
        <v>1772</v>
      </c>
      <c r="B158" s="50" t="s">
        <v>1773</v>
      </c>
      <c r="C158" s="41" t="s">
        <v>275</v>
      </c>
      <c r="D158" s="58"/>
      <c r="E158" s="41" t="s">
        <v>275</v>
      </c>
      <c r="F158" s="41" t="str">
        <f t="shared" si="1922"/>
        <v>-</v>
      </c>
      <c r="G158" s="41" t="s">
        <v>275</v>
      </c>
      <c r="H158" s="41" t="str">
        <f t="shared" si="1922"/>
        <v>-</v>
      </c>
      <c r="I158" s="41" t="s">
        <v>275</v>
      </c>
      <c r="J158" s="41" t="str">
        <f t="shared" ref="J158" si="2268">IF(OR(I158="-",I158="NC",$D158=""),"-",$D158*I158)</f>
        <v>-</v>
      </c>
      <c r="K158" s="41" t="s">
        <v>275</v>
      </c>
      <c r="L158" s="41" t="str">
        <f t="shared" ref="L158" si="2269">IF(OR(K158="-",K158="NC",$D158=""),"-",$D158*K158)</f>
        <v>-</v>
      </c>
      <c r="M158" s="41" t="s">
        <v>275</v>
      </c>
      <c r="N158" s="41" t="str">
        <f t="shared" ref="N158" si="2270">IF(OR(M158="-",M158="NC",$D158=""),"-",$D158*M158)</f>
        <v>-</v>
      </c>
      <c r="O158" s="41" t="s">
        <v>275</v>
      </c>
      <c r="P158" s="41" t="str">
        <f t="shared" ref="P158" si="2271">IF(OR(O158="-",O158="NC",$D158=""),"-",$D158*O158)</f>
        <v>-</v>
      </c>
      <c r="Q158" s="41" t="s">
        <v>275</v>
      </c>
      <c r="R158" s="41" t="str">
        <f t="shared" ref="R158" si="2272">IF(OR(Q158="-",Q158="NC",$D158=""),"-",$D158*Q158)</f>
        <v>-</v>
      </c>
      <c r="S158" s="41" t="s">
        <v>275</v>
      </c>
      <c r="T158" s="41" t="str">
        <f t="shared" ref="T158" si="2273">IF(OR(S158="-",S158="NC",$D158=""),"-",$D158*S158)</f>
        <v>-</v>
      </c>
      <c r="U158" s="41" t="s">
        <v>275</v>
      </c>
      <c r="V158" s="41" t="str">
        <f t="shared" ref="V158" si="2274">IF(OR(U158="-",U158="NC",$D158=""),"-",$D158*U158)</f>
        <v>-</v>
      </c>
      <c r="W158" s="41" t="s">
        <v>275</v>
      </c>
      <c r="X158" s="41" t="str">
        <f t="shared" ref="X158" si="2275">IF(OR(W158="-",W158="NC",$D158=""),"-",$D158*W158)</f>
        <v>-</v>
      </c>
      <c r="Y158" s="41" t="s">
        <v>275</v>
      </c>
      <c r="Z158" s="41" t="str">
        <f t="shared" ref="Z158" si="2276">IF(OR(Y158="-",Y158="NC",$D158=""),"-",$D158*Y158)</f>
        <v>-</v>
      </c>
      <c r="AA158" s="41" t="s">
        <v>275</v>
      </c>
      <c r="AB158" s="41" t="str">
        <f t="shared" ref="AB158" si="2277">IF(OR(AA158="-",AA158="NC",$D158=""),"-",$D158*AA158)</f>
        <v>-</v>
      </c>
      <c r="AC158" s="41" t="s">
        <v>275</v>
      </c>
      <c r="AD158" s="41" t="str">
        <f t="shared" ref="AD158" si="2278">IF(OR(AC158="-",AC158="NC",$D158=""),"-",$D158*AC158)</f>
        <v>-</v>
      </c>
      <c r="AE158" s="41" t="s">
        <v>275</v>
      </c>
      <c r="AF158" s="41" t="str">
        <f t="shared" ref="AF158" si="2279">IF(OR(AE158="-",AE158="NC",$D158=""),"-",$D158*AE158)</f>
        <v>-</v>
      </c>
      <c r="AG158" s="41" t="s">
        <v>275</v>
      </c>
      <c r="AH158" s="41" t="str">
        <f t="shared" ref="AH158" si="2280">IF(OR(AG158="-",AG158="NC",$D158=""),"-",$D158*AG158)</f>
        <v>-</v>
      </c>
      <c r="AI158" s="41" t="s">
        <v>275</v>
      </c>
      <c r="AJ158" s="41" t="str">
        <f t="shared" ref="AJ158" si="2281">IF(OR(AI158="-",AI158="NC",$D158=""),"-",$D158*AI158)</f>
        <v>-</v>
      </c>
      <c r="AK158" s="41" t="s">
        <v>275</v>
      </c>
      <c r="AL158" s="41" t="str">
        <f t="shared" ref="AL158" si="2282">IF(OR(AK158="-",AK158="NC",$D158=""),"-",$D158*AK158)</f>
        <v>-</v>
      </c>
    </row>
    <row r="159" spans="1:38" ht="31.5" x14ac:dyDescent="0.25">
      <c r="A159" s="909" t="s">
        <v>1786</v>
      </c>
      <c r="B159" s="63" t="s">
        <v>3315</v>
      </c>
      <c r="C159" s="61" t="s">
        <v>925</v>
      </c>
      <c r="D159" s="58"/>
      <c r="E159" s="61">
        <v>0.97</v>
      </c>
      <c r="F159" s="61" t="str">
        <f t="shared" si="1922"/>
        <v>-</v>
      </c>
      <c r="G159" s="61">
        <v>1.56</v>
      </c>
      <c r="H159" s="61" t="str">
        <f t="shared" si="1922"/>
        <v>-</v>
      </c>
      <c r="I159" s="61">
        <v>8.26</v>
      </c>
      <c r="J159" s="61" t="str">
        <f t="shared" ref="J159" si="2283">IF(OR(I159="-",I159="NC",$D159=""),"-",$D159*I159)</f>
        <v>-</v>
      </c>
      <c r="K159" s="61">
        <v>9.73</v>
      </c>
      <c r="L159" s="61" t="str">
        <f t="shared" ref="L159" si="2284">IF(OR(K159="-",K159="NC",$D159=""),"-",$D159*K159)</f>
        <v>-</v>
      </c>
      <c r="M159" s="61">
        <v>9.5</v>
      </c>
      <c r="N159" s="61" t="str">
        <f t="shared" ref="N159" si="2285">IF(OR(M159="-",M159="NC",$D159=""),"-",$D159*M159)</f>
        <v>-</v>
      </c>
      <c r="O159" s="61">
        <v>1.35</v>
      </c>
      <c r="P159" s="61" t="str">
        <f t="shared" ref="P159" si="2286">IF(OR(O159="-",O159="NC",$D159=""),"-",$D159*O159)</f>
        <v>-</v>
      </c>
      <c r="Q159" s="61">
        <v>13.13</v>
      </c>
      <c r="R159" s="61" t="str">
        <f t="shared" ref="R159" si="2287">IF(OR(Q159="-",Q159="NC",$D159=""),"-",$D159*Q159)</f>
        <v>-</v>
      </c>
      <c r="S159" s="61">
        <v>11.29</v>
      </c>
      <c r="T159" s="61" t="str">
        <f t="shared" ref="T159" si="2288">IF(OR(S159="-",S159="NC",$D159=""),"-",$D159*S159)</f>
        <v>-</v>
      </c>
      <c r="U159" s="61">
        <v>8.7899999999999991</v>
      </c>
      <c r="V159" s="61" t="str">
        <f t="shared" ref="V159" si="2289">IF(OR(U159="-",U159="NC",$D159=""),"-",$D159*U159)</f>
        <v>-</v>
      </c>
      <c r="W159" s="61">
        <v>14.36</v>
      </c>
      <c r="X159" s="61" t="str">
        <f t="shared" ref="X159" si="2290">IF(OR(W159="-",W159="NC",$D159=""),"-",$D159*W159)</f>
        <v>-</v>
      </c>
      <c r="Y159" s="61">
        <v>36.74</v>
      </c>
      <c r="Z159" s="61" t="str">
        <f t="shared" ref="Z159" si="2291">IF(OR(Y159="-",Y159="NC",$D159=""),"-",$D159*Y159)</f>
        <v>-</v>
      </c>
      <c r="AA159" s="61">
        <v>18.809999999999999</v>
      </c>
      <c r="AB159" s="61" t="str">
        <f t="shared" ref="AB159" si="2292">IF(OR(AA159="-",AA159="NC",$D159=""),"-",$D159*AA159)</f>
        <v>-</v>
      </c>
      <c r="AC159" s="61">
        <v>8.59</v>
      </c>
      <c r="AD159" s="61" t="str">
        <f t="shared" ref="AD159" si="2293">IF(OR(AC159="-",AC159="NC",$D159=""),"-",$D159*AC159)</f>
        <v>-</v>
      </c>
      <c r="AE159" s="61">
        <v>6.33</v>
      </c>
      <c r="AF159" s="61" t="str">
        <f t="shared" ref="AF159" si="2294">IF(OR(AE159="-",AE159="NC",$D159=""),"-",$D159*AE159)</f>
        <v>-</v>
      </c>
      <c r="AG159" s="61">
        <v>6.89</v>
      </c>
      <c r="AH159" s="61" t="str">
        <f t="shared" ref="AH159" si="2295">IF(OR(AG159="-",AG159="NC",$D159=""),"-",$D159*AG159)</f>
        <v>-</v>
      </c>
      <c r="AI159" s="61">
        <v>0.28999999999999998</v>
      </c>
      <c r="AJ159" s="61" t="str">
        <f t="shared" ref="AJ159" si="2296">IF(OR(AI159="-",AI159="NC",$D159=""),"-",$D159*AI159)</f>
        <v>-</v>
      </c>
      <c r="AK159" s="61">
        <v>27.33</v>
      </c>
      <c r="AL159" s="61" t="str">
        <f t="shared" ref="AL159" si="2297">IF(OR(AK159="-",AK159="NC",$D159=""),"-",$D159*AK159)</f>
        <v>-</v>
      </c>
    </row>
    <row r="160" spans="1:38" x14ac:dyDescent="0.25">
      <c r="A160" s="18" t="s">
        <v>1524</v>
      </c>
      <c r="B160" s="18" t="s">
        <v>1525</v>
      </c>
      <c r="C160" s="19" t="s">
        <v>925</v>
      </c>
      <c r="D160" s="58"/>
      <c r="E160" s="19">
        <v>0.18</v>
      </c>
      <c r="F160" s="19" t="str">
        <f t="shared" si="1922"/>
        <v>-</v>
      </c>
      <c r="G160" s="19">
        <v>0.01</v>
      </c>
      <c r="H160" s="19" t="str">
        <f t="shared" si="1922"/>
        <v>-</v>
      </c>
      <c r="I160" s="19">
        <v>0.18</v>
      </c>
      <c r="J160" s="19" t="str">
        <f t="shared" ref="J160" si="2298">IF(OR(I160="-",I160="NC",$D160=""),"-",$D160*I160)</f>
        <v>-</v>
      </c>
      <c r="K160" s="19">
        <v>0.18</v>
      </c>
      <c r="L160" s="19" t="str">
        <f t="shared" ref="L160" si="2299">IF(OR(K160="-",K160="NC",$D160=""),"-",$D160*K160)</f>
        <v>-</v>
      </c>
      <c r="M160" s="19" t="s">
        <v>1351</v>
      </c>
      <c r="N160" s="19" t="str">
        <f t="shared" ref="N160" si="2300">IF(OR(M160="-",M160="NC",$D160=""),"-",$D160*M160)</f>
        <v>-</v>
      </c>
      <c r="O160" s="19">
        <v>0.02</v>
      </c>
      <c r="P160" s="19" t="str">
        <f t="shared" ref="P160" si="2301">IF(OR(O160="-",O160="NC",$D160=""),"-",$D160*O160)</f>
        <v>-</v>
      </c>
      <c r="Q160" s="19" t="s">
        <v>1351</v>
      </c>
      <c r="R160" s="19" t="str">
        <f t="shared" ref="R160" si="2302">IF(OR(Q160="-",Q160="NC",$D160=""),"-",$D160*Q160)</f>
        <v>-</v>
      </c>
      <c r="S160" s="19">
        <v>0.16</v>
      </c>
      <c r="T160" s="19" t="str">
        <f t="shared" ref="T160" si="2303">IF(OR(S160="-",S160="NC",$D160=""),"-",$D160*S160)</f>
        <v>-</v>
      </c>
      <c r="U160" s="19" t="s">
        <v>1351</v>
      </c>
      <c r="V160" s="19" t="str">
        <f t="shared" ref="V160" si="2304">IF(OR(U160="-",U160="NC",$D160=""),"-",$D160*U160)</f>
        <v>-</v>
      </c>
      <c r="W160" s="19" t="s">
        <v>1351</v>
      </c>
      <c r="X160" s="19" t="str">
        <f t="shared" ref="X160" si="2305">IF(OR(W160="-",W160="NC",$D160=""),"-",$D160*W160)</f>
        <v>-</v>
      </c>
      <c r="Y160" s="19" t="s">
        <v>1351</v>
      </c>
      <c r="Z160" s="19" t="str">
        <f t="shared" ref="Z160" si="2306">IF(OR(Y160="-",Y160="NC",$D160=""),"-",$D160*Y160)</f>
        <v>-</v>
      </c>
      <c r="AA160" s="19" t="s">
        <v>1351</v>
      </c>
      <c r="AB160" s="19" t="str">
        <f t="shared" ref="AB160" si="2307">IF(OR(AA160="-",AA160="NC",$D160=""),"-",$D160*AA160)</f>
        <v>-</v>
      </c>
      <c r="AC160" s="19">
        <v>0.04</v>
      </c>
      <c r="AD160" s="19" t="str">
        <f t="shared" ref="AD160" si="2308">IF(OR(AC160="-",AC160="NC",$D160=""),"-",$D160*AC160)</f>
        <v>-</v>
      </c>
      <c r="AE160" s="19">
        <v>0.03</v>
      </c>
      <c r="AF160" s="19" t="str">
        <f t="shared" ref="AF160" si="2309">IF(OR(AE160="-",AE160="NC",$D160=""),"-",$D160*AE160)</f>
        <v>-</v>
      </c>
      <c r="AG160" s="19">
        <v>0.01</v>
      </c>
      <c r="AH160" s="19" t="str">
        <f t="shared" ref="AH160" si="2310">IF(OR(AG160="-",AG160="NC",$D160=""),"-",$D160*AG160)</f>
        <v>-</v>
      </c>
      <c r="AI160" s="19">
        <v>0.05</v>
      </c>
      <c r="AJ160" s="19" t="str">
        <f t="shared" ref="AJ160" si="2311">IF(OR(AI160="-",AI160="NC",$D160=""),"-",$D160*AI160)</f>
        <v>-</v>
      </c>
      <c r="AK160" s="19">
        <v>1.18</v>
      </c>
      <c r="AL160" s="19" t="str">
        <f t="shared" ref="AL160" si="2312">IF(OR(AK160="-",AK160="NC",$D160=""),"-",$D160*AK160)</f>
        <v>-</v>
      </c>
    </row>
    <row r="161" spans="1:38" x14ac:dyDescent="0.25">
      <c r="A161" s="18" t="s">
        <v>1526</v>
      </c>
      <c r="B161" s="18" t="s">
        <v>1527</v>
      </c>
      <c r="C161" s="19" t="s">
        <v>925</v>
      </c>
      <c r="D161" s="58"/>
      <c r="E161" s="19">
        <v>0.05</v>
      </c>
      <c r="F161" s="19" t="str">
        <f t="shared" si="1922"/>
        <v>-</v>
      </c>
      <c r="G161" s="19">
        <v>0.01</v>
      </c>
      <c r="H161" s="19" t="str">
        <f t="shared" si="1922"/>
        <v>-</v>
      </c>
      <c r="I161" s="19">
        <v>0.05</v>
      </c>
      <c r="J161" s="19" t="str">
        <f t="shared" ref="J161" si="2313">IF(OR(I161="-",I161="NC",$D161=""),"-",$D161*I161)</f>
        <v>-</v>
      </c>
      <c r="K161" s="19">
        <v>0.05</v>
      </c>
      <c r="L161" s="19" t="str">
        <f t="shared" ref="L161" si="2314">IF(OR(K161="-",K161="NC",$D161=""),"-",$D161*K161)</f>
        <v>-</v>
      </c>
      <c r="M161" s="19">
        <v>0.35</v>
      </c>
      <c r="N161" s="19" t="str">
        <f t="shared" ref="N161" si="2315">IF(OR(M161="-",M161="NC",$D161=""),"-",$D161*M161)</f>
        <v>-</v>
      </c>
      <c r="O161" s="19">
        <v>0.01</v>
      </c>
      <c r="P161" s="19" t="str">
        <f t="shared" ref="P161" si="2316">IF(OR(O161="-",O161="NC",$D161=""),"-",$D161*O161)</f>
        <v>-</v>
      </c>
      <c r="Q161" s="19" t="s">
        <v>1351</v>
      </c>
      <c r="R161" s="19" t="str">
        <f t="shared" ref="R161" si="2317">IF(OR(Q161="-",Q161="NC",$D161=""),"-",$D161*Q161)</f>
        <v>-</v>
      </c>
      <c r="S161" s="19" t="s">
        <v>1351</v>
      </c>
      <c r="T161" s="19" t="str">
        <f t="shared" ref="T161" si="2318">IF(OR(S161="-",S161="NC",$D161=""),"-",$D161*S161)</f>
        <v>-</v>
      </c>
      <c r="U161" s="19">
        <v>0.32</v>
      </c>
      <c r="V161" s="19" t="str">
        <f t="shared" ref="V161" si="2319">IF(OR(U161="-",U161="NC",$D161=""),"-",$D161*U161)</f>
        <v>-</v>
      </c>
      <c r="W161" s="19" t="s">
        <v>1351</v>
      </c>
      <c r="X161" s="19" t="str">
        <f t="shared" ref="X161" si="2320">IF(OR(W161="-",W161="NC",$D161=""),"-",$D161*W161)</f>
        <v>-</v>
      </c>
      <c r="Y161" s="19" t="s">
        <v>1351</v>
      </c>
      <c r="Z161" s="19" t="str">
        <f t="shared" ref="Z161" si="2321">IF(OR(Y161="-",Y161="NC",$D161=""),"-",$D161*Y161)</f>
        <v>-</v>
      </c>
      <c r="AA161" s="19" t="s">
        <v>1351</v>
      </c>
      <c r="AB161" s="19" t="str">
        <f t="shared" ref="AB161" si="2322">IF(OR(AA161="-",AA161="NC",$D161=""),"-",$D161*AA161)</f>
        <v>-</v>
      </c>
      <c r="AC161" s="19">
        <v>0.01</v>
      </c>
      <c r="AD161" s="19" t="str">
        <f t="shared" ref="AD161" si="2323">IF(OR(AC161="-",AC161="NC",$D161=""),"-",$D161*AC161)</f>
        <v>-</v>
      </c>
      <c r="AE161" s="19">
        <v>0.01</v>
      </c>
      <c r="AF161" s="19" t="str">
        <f t="shared" ref="AF161" si="2324">IF(OR(AE161="-",AE161="NC",$D161=""),"-",$D161*AE161)</f>
        <v>-</v>
      </c>
      <c r="AG161" s="19" t="s">
        <v>1351</v>
      </c>
      <c r="AH161" s="19" t="str">
        <f t="shared" ref="AH161" si="2325">IF(OR(AG161="-",AG161="NC",$D161=""),"-",$D161*AG161)</f>
        <v>-</v>
      </c>
      <c r="AI161" s="19">
        <v>0.02</v>
      </c>
      <c r="AJ161" s="19" t="str">
        <f t="shared" ref="AJ161" si="2326">IF(OR(AI161="-",AI161="NC",$D161=""),"-",$D161*AI161)</f>
        <v>-</v>
      </c>
      <c r="AK161" s="19">
        <v>0.33</v>
      </c>
      <c r="AL161" s="19" t="str">
        <f t="shared" ref="AL161" si="2327">IF(OR(AK161="-",AK161="NC",$D161=""),"-",$D161*AK161)</f>
        <v>-</v>
      </c>
    </row>
    <row r="162" spans="1:38" x14ac:dyDescent="0.25">
      <c r="A162" s="18" t="s">
        <v>1528</v>
      </c>
      <c r="B162" s="18" t="s">
        <v>1529</v>
      </c>
      <c r="C162" s="19" t="s">
        <v>925</v>
      </c>
      <c r="D162" s="58"/>
      <c r="E162" s="19">
        <v>0.04</v>
      </c>
      <c r="F162" s="19" t="str">
        <f t="shared" si="1922"/>
        <v>-</v>
      </c>
      <c r="G162" s="19">
        <v>0.01</v>
      </c>
      <c r="H162" s="19" t="str">
        <f t="shared" si="1922"/>
        <v>-</v>
      </c>
      <c r="I162" s="19">
        <v>0.04</v>
      </c>
      <c r="J162" s="19" t="str">
        <f t="shared" ref="J162" si="2328">IF(OR(I162="-",I162="NC",$D162=""),"-",$D162*I162)</f>
        <v>-</v>
      </c>
      <c r="K162" s="19">
        <v>0.04</v>
      </c>
      <c r="L162" s="19" t="str">
        <f t="shared" ref="L162" si="2329">IF(OR(K162="-",K162="NC",$D162=""),"-",$D162*K162)</f>
        <v>-</v>
      </c>
      <c r="M162" s="19" t="s">
        <v>1351</v>
      </c>
      <c r="N162" s="19" t="str">
        <f t="shared" ref="N162" si="2330">IF(OR(M162="-",M162="NC",$D162=""),"-",$D162*M162)</f>
        <v>-</v>
      </c>
      <c r="O162" s="19">
        <v>0.01</v>
      </c>
      <c r="P162" s="19" t="str">
        <f t="shared" ref="P162" si="2331">IF(OR(O162="-",O162="NC",$D162=""),"-",$D162*O162)</f>
        <v>-</v>
      </c>
      <c r="Q162" s="19" t="s">
        <v>1351</v>
      </c>
      <c r="R162" s="19" t="str">
        <f t="shared" ref="R162" si="2332">IF(OR(Q162="-",Q162="NC",$D162=""),"-",$D162*Q162)</f>
        <v>-</v>
      </c>
      <c r="S162" s="19" t="s">
        <v>1351</v>
      </c>
      <c r="T162" s="19" t="str">
        <f t="shared" ref="T162" si="2333">IF(OR(S162="-",S162="NC",$D162=""),"-",$D162*S162)</f>
        <v>-</v>
      </c>
      <c r="U162" s="19">
        <v>0.55000000000000004</v>
      </c>
      <c r="V162" s="19" t="str">
        <f t="shared" ref="V162" si="2334">IF(OR(U162="-",U162="NC",$D162=""),"-",$D162*U162)</f>
        <v>-</v>
      </c>
      <c r="W162" s="19" t="s">
        <v>1351</v>
      </c>
      <c r="X162" s="19" t="str">
        <f t="shared" ref="X162" si="2335">IF(OR(W162="-",W162="NC",$D162=""),"-",$D162*W162)</f>
        <v>-</v>
      </c>
      <c r="Y162" s="19" t="s">
        <v>1351</v>
      </c>
      <c r="Z162" s="19" t="str">
        <f t="shared" ref="Z162" si="2336">IF(OR(Y162="-",Y162="NC",$D162=""),"-",$D162*Y162)</f>
        <v>-</v>
      </c>
      <c r="AA162" s="19" t="s">
        <v>1351</v>
      </c>
      <c r="AB162" s="19" t="str">
        <f t="shared" ref="AB162" si="2337">IF(OR(AA162="-",AA162="NC",$D162=""),"-",$D162*AA162)</f>
        <v>-</v>
      </c>
      <c r="AC162" s="19">
        <v>0.01</v>
      </c>
      <c r="AD162" s="19" t="str">
        <f t="shared" ref="AD162" si="2338">IF(OR(AC162="-",AC162="NC",$D162=""),"-",$D162*AC162)</f>
        <v>-</v>
      </c>
      <c r="AE162" s="19">
        <v>0.01</v>
      </c>
      <c r="AF162" s="19" t="str">
        <f t="shared" ref="AF162" si="2339">IF(OR(AE162="-",AE162="NC",$D162=""),"-",$D162*AE162)</f>
        <v>-</v>
      </c>
      <c r="AG162" s="19" t="s">
        <v>1351</v>
      </c>
      <c r="AH162" s="19" t="str">
        <f t="shared" ref="AH162" si="2340">IF(OR(AG162="-",AG162="NC",$D162=""),"-",$D162*AG162)</f>
        <v>-</v>
      </c>
      <c r="AI162" s="19">
        <v>0.01</v>
      </c>
      <c r="AJ162" s="19" t="str">
        <f t="shared" ref="AJ162" si="2341">IF(OR(AI162="-",AI162="NC",$D162=""),"-",$D162*AI162)</f>
        <v>-</v>
      </c>
      <c r="AK162" s="19">
        <v>0.24</v>
      </c>
      <c r="AL162" s="19" t="str">
        <f t="shared" ref="AL162" si="2342">IF(OR(AK162="-",AK162="NC",$D162=""),"-",$D162*AK162)</f>
        <v>-</v>
      </c>
    </row>
    <row r="163" spans="1:38" ht="31.5" x14ac:dyDescent="0.25">
      <c r="A163" s="18" t="s">
        <v>63</v>
      </c>
      <c r="B163" s="18" t="s">
        <v>1575</v>
      </c>
      <c r="C163" s="19" t="s">
        <v>925</v>
      </c>
      <c r="D163" s="58"/>
      <c r="E163" s="19">
        <v>0.61</v>
      </c>
      <c r="F163" s="19" t="str">
        <f t="shared" si="1922"/>
        <v>-</v>
      </c>
      <c r="G163" s="19">
        <v>1.56</v>
      </c>
      <c r="H163" s="19" t="str">
        <f t="shared" si="1922"/>
        <v>-</v>
      </c>
      <c r="I163" s="19">
        <v>7.89</v>
      </c>
      <c r="J163" s="19" t="str">
        <f t="shared" ref="J163" si="2343">IF(OR(I163="-",I163="NC",$D163=""),"-",$D163*I163)</f>
        <v>-</v>
      </c>
      <c r="K163" s="19">
        <v>9.36</v>
      </c>
      <c r="L163" s="19" t="str">
        <f t="shared" ref="L163" si="2344">IF(OR(K163="-",K163="NC",$D163=""),"-",$D163*K163)</f>
        <v>-</v>
      </c>
      <c r="M163" s="19">
        <v>8.76</v>
      </c>
      <c r="N163" s="19" t="str">
        <f t="shared" ref="N163" si="2345">IF(OR(M163="-",M163="NC",$D163=""),"-",$D163*M163)</f>
        <v>-</v>
      </c>
      <c r="O163" s="19">
        <v>1.3</v>
      </c>
      <c r="P163" s="19" t="str">
        <f t="shared" ref="P163" si="2346">IF(OR(O163="-",O163="NC",$D163=""),"-",$D163*O163)</f>
        <v>-</v>
      </c>
      <c r="Q163" s="19">
        <v>13.13</v>
      </c>
      <c r="R163" s="19" t="str">
        <f t="shared" ref="R163" si="2347">IF(OR(Q163="-",Q163="NC",$D163=""),"-",$D163*Q163)</f>
        <v>-</v>
      </c>
      <c r="S163" s="19">
        <v>11.13</v>
      </c>
      <c r="T163" s="19" t="str">
        <f t="shared" ref="T163" si="2348">IF(OR(S163="-",S163="NC",$D163=""),"-",$D163*S163)</f>
        <v>-</v>
      </c>
      <c r="U163" s="19">
        <v>6.94</v>
      </c>
      <c r="V163" s="19" t="str">
        <f t="shared" ref="V163" si="2349">IF(OR(U163="-",U163="NC",$D163=""),"-",$D163*U163)</f>
        <v>-</v>
      </c>
      <c r="W163" s="19">
        <v>14.36</v>
      </c>
      <c r="X163" s="19" t="str">
        <f t="shared" ref="X163" si="2350">IF(OR(W163="-",W163="NC",$D163=""),"-",$D163*W163)</f>
        <v>-</v>
      </c>
      <c r="Y163" s="19">
        <v>36.74</v>
      </c>
      <c r="Z163" s="19" t="str">
        <f t="shared" ref="Z163" si="2351">IF(OR(Y163="-",Y163="NC",$D163=""),"-",$D163*Y163)</f>
        <v>-</v>
      </c>
      <c r="AA163" s="19">
        <v>18.809999999999999</v>
      </c>
      <c r="AB163" s="19" t="str">
        <f t="shared" ref="AB163" si="2352">IF(OR(AA163="-",AA163="NC",$D163=""),"-",$D163*AA163)</f>
        <v>-</v>
      </c>
      <c r="AC163" s="19">
        <v>8.51</v>
      </c>
      <c r="AD163" s="19" t="str">
        <f t="shared" ref="AD163" si="2353">IF(OR(AC163="-",AC163="NC",$D163=""),"-",$D163*AC163)</f>
        <v>-</v>
      </c>
      <c r="AE163" s="19">
        <v>6.27</v>
      </c>
      <c r="AF163" s="19" t="str">
        <f t="shared" ref="AF163" si="2354">IF(OR(AE163="-",AE163="NC",$D163=""),"-",$D163*AE163)</f>
        <v>-</v>
      </c>
      <c r="AG163" s="19">
        <v>6.89</v>
      </c>
      <c r="AH163" s="19" t="str">
        <f t="shared" ref="AH163" si="2355">IF(OR(AG163="-",AG163="NC",$D163=""),"-",$D163*AG163)</f>
        <v>-</v>
      </c>
      <c r="AI163" s="19">
        <v>0.18</v>
      </c>
      <c r="AJ163" s="19" t="str">
        <f t="shared" ref="AJ163" si="2356">IF(OR(AI163="-",AI163="NC",$D163=""),"-",$D163*AI163)</f>
        <v>-</v>
      </c>
      <c r="AK163" s="19">
        <v>24.94</v>
      </c>
      <c r="AL163" s="19" t="str">
        <f t="shared" ref="AL163" si="2357">IF(OR(AK163="-",AK163="NC",$D163=""),"-",$D163*AK163)</f>
        <v>-</v>
      </c>
    </row>
    <row r="164" spans="1:38" ht="31.5" x14ac:dyDescent="0.25">
      <c r="A164" s="18" t="s">
        <v>63</v>
      </c>
      <c r="B164" s="18" t="s">
        <v>1577</v>
      </c>
      <c r="C164" s="19" t="s">
        <v>925</v>
      </c>
      <c r="D164" s="58"/>
      <c r="E164" s="19">
        <v>0.32</v>
      </c>
      <c r="F164" s="19" t="str">
        <f t="shared" si="1922"/>
        <v>-</v>
      </c>
      <c r="G164" s="19">
        <v>1.56</v>
      </c>
      <c r="H164" s="19" t="str">
        <f t="shared" si="1922"/>
        <v>-</v>
      </c>
      <c r="I164" s="19">
        <v>7.82</v>
      </c>
      <c r="J164" s="19" t="str">
        <f t="shared" ref="J164" si="2358">IF(OR(I164="-",I164="NC",$D164=""),"-",$D164*I164)</f>
        <v>-</v>
      </c>
      <c r="K164" s="19">
        <v>9.33</v>
      </c>
      <c r="L164" s="19" t="str">
        <f t="shared" ref="L164" si="2359">IF(OR(K164="-",K164="NC",$D164=""),"-",$D164*K164)</f>
        <v>-</v>
      </c>
      <c r="M164" s="19">
        <v>8.7100000000000009</v>
      </c>
      <c r="N164" s="19" t="str">
        <f t="shared" ref="N164" si="2360">IF(OR(M164="-",M164="NC",$D164=""),"-",$D164*M164)</f>
        <v>-</v>
      </c>
      <c r="O164" s="19">
        <v>1.27</v>
      </c>
      <c r="P164" s="19" t="str">
        <f t="shared" ref="P164" si="2361">IF(OR(O164="-",O164="NC",$D164=""),"-",$D164*O164)</f>
        <v>-</v>
      </c>
      <c r="Q164" s="19">
        <v>13.01</v>
      </c>
      <c r="R164" s="19" t="str">
        <f t="shared" ref="R164" si="2362">IF(OR(Q164="-",Q164="NC",$D164=""),"-",$D164*Q164)</f>
        <v>-</v>
      </c>
      <c r="S164" s="19">
        <v>11.07</v>
      </c>
      <c r="T164" s="19" t="str">
        <f t="shared" ref="T164" si="2363">IF(OR(S164="-",S164="NC",$D164=""),"-",$D164*S164)</f>
        <v>-</v>
      </c>
      <c r="U164" s="19">
        <v>6.72</v>
      </c>
      <c r="V164" s="19" t="str">
        <f t="shared" ref="V164" si="2364">IF(OR(U164="-",U164="NC",$D164=""),"-",$D164*U164)</f>
        <v>-</v>
      </c>
      <c r="W164" s="19">
        <v>14.27</v>
      </c>
      <c r="X164" s="19" t="str">
        <f t="shared" ref="X164" si="2365">IF(OR(W164="-",W164="NC",$D164=""),"-",$D164*W164)</f>
        <v>-</v>
      </c>
      <c r="Y164" s="19">
        <v>36.270000000000003</v>
      </c>
      <c r="Z164" s="19" t="str">
        <f t="shared" ref="Z164" si="2366">IF(OR(Y164="-",Y164="NC",$D164=""),"-",$D164*Y164)</f>
        <v>-</v>
      </c>
      <c r="AA164" s="19">
        <v>18.809999999999999</v>
      </c>
      <c r="AB164" s="19" t="str">
        <f t="shared" ref="AB164" si="2367">IF(OR(AA164="-",AA164="NC",$D164=""),"-",$D164*AA164)</f>
        <v>-</v>
      </c>
      <c r="AC164" s="19">
        <v>8.48</v>
      </c>
      <c r="AD164" s="19" t="str">
        <f t="shared" ref="AD164" si="2368">IF(OR(AC164="-",AC164="NC",$D164=""),"-",$D164*AC164)</f>
        <v>-</v>
      </c>
      <c r="AE164" s="19">
        <v>6.27</v>
      </c>
      <c r="AF164" s="19" t="str">
        <f t="shared" ref="AF164" si="2369">IF(OR(AE164="-",AE164="NC",$D164=""),"-",$D164*AE164)</f>
        <v>-</v>
      </c>
      <c r="AG164" s="19">
        <v>6.84</v>
      </c>
      <c r="AH164" s="19" t="str">
        <f t="shared" ref="AH164" si="2370">IF(OR(AG164="-",AG164="NC",$D164=""),"-",$D164*AG164)</f>
        <v>-</v>
      </c>
      <c r="AI164" s="19">
        <v>0.18</v>
      </c>
      <c r="AJ164" s="19" t="str">
        <f t="shared" ref="AJ164" si="2371">IF(OR(AI164="-",AI164="NC",$D164=""),"-",$D164*AI164)</f>
        <v>-</v>
      </c>
      <c r="AK164" s="19">
        <v>24.94</v>
      </c>
      <c r="AL164" s="19" t="str">
        <f t="shared" ref="AL164" si="2372">IF(OR(AK164="-",AK164="NC",$D164=""),"-",$D164*AK164)</f>
        <v>-</v>
      </c>
    </row>
    <row r="165" spans="1:38" ht="31.5" x14ac:dyDescent="0.25">
      <c r="A165" s="18" t="s">
        <v>63</v>
      </c>
      <c r="B165" s="18" t="s">
        <v>1580</v>
      </c>
      <c r="C165" s="19" t="s">
        <v>925</v>
      </c>
      <c r="D165" s="58"/>
      <c r="E165" s="19">
        <v>0.36</v>
      </c>
      <c r="F165" s="19" t="str">
        <f t="shared" si="1922"/>
        <v>-</v>
      </c>
      <c r="G165" s="19">
        <v>1.0900000000000001</v>
      </c>
      <c r="H165" s="19" t="str">
        <f t="shared" si="1922"/>
        <v>-</v>
      </c>
      <c r="I165" s="19">
        <v>7.42</v>
      </c>
      <c r="J165" s="19" t="str">
        <f t="shared" ref="J165" si="2373">IF(OR(I165="-",I165="NC",$D165=""),"-",$D165*I165)</f>
        <v>-</v>
      </c>
      <c r="K165" s="19">
        <v>5.2</v>
      </c>
      <c r="L165" s="19" t="str">
        <f t="shared" ref="L165" si="2374">IF(OR(K165="-",K165="NC",$D165=""),"-",$D165*K165)</f>
        <v>-</v>
      </c>
      <c r="M165" s="19">
        <v>7.55</v>
      </c>
      <c r="N165" s="19" t="str">
        <f t="shared" ref="N165" si="2375">IF(OR(M165="-",M165="NC",$D165=""),"-",$D165*M165)</f>
        <v>-</v>
      </c>
      <c r="O165" s="19">
        <v>0.96</v>
      </c>
      <c r="P165" s="19" t="str">
        <f t="shared" ref="P165" si="2376">IF(OR(O165="-",O165="NC",$D165=""),"-",$D165*O165)</f>
        <v>-</v>
      </c>
      <c r="Q165" s="19">
        <v>8.3800000000000008</v>
      </c>
      <c r="R165" s="19" t="str">
        <f t="shared" ref="R165" si="2377">IF(OR(Q165="-",Q165="NC",$D165=""),"-",$D165*Q165)</f>
        <v>-</v>
      </c>
      <c r="S165" s="19">
        <v>5.85</v>
      </c>
      <c r="T165" s="19" t="str">
        <f t="shared" ref="T165" si="2378">IF(OR(S165="-",S165="NC",$D165=""),"-",$D165*S165)</f>
        <v>-</v>
      </c>
      <c r="U165" s="19">
        <v>4.97</v>
      </c>
      <c r="V165" s="19" t="str">
        <f t="shared" ref="V165" si="2379">IF(OR(U165="-",U165="NC",$D165=""),"-",$D165*U165)</f>
        <v>-</v>
      </c>
      <c r="W165" s="19">
        <v>10.58</v>
      </c>
      <c r="X165" s="19" t="str">
        <f t="shared" ref="X165" si="2380">IF(OR(W165="-",W165="NC",$D165=""),"-",$D165*W165)</f>
        <v>-</v>
      </c>
      <c r="Y165" s="19">
        <v>29.81</v>
      </c>
      <c r="Z165" s="19" t="str">
        <f t="shared" ref="Z165" si="2381">IF(OR(Y165="-",Y165="NC",$D165=""),"-",$D165*Y165)</f>
        <v>-</v>
      </c>
      <c r="AA165" s="19">
        <v>18.350000000000001</v>
      </c>
      <c r="AB165" s="19" t="str">
        <f t="shared" ref="AB165" si="2382">IF(OR(AA165="-",AA165="NC",$D165=""),"-",$D165*AA165)</f>
        <v>-</v>
      </c>
      <c r="AC165" s="19">
        <v>6.96</v>
      </c>
      <c r="AD165" s="19" t="str">
        <f t="shared" ref="AD165" si="2383">IF(OR(AC165="-",AC165="NC",$D165=""),"-",$D165*AC165)</f>
        <v>-</v>
      </c>
      <c r="AE165" s="19">
        <v>6.18</v>
      </c>
      <c r="AF165" s="19" t="str">
        <f t="shared" ref="AF165" si="2384">IF(OR(AE165="-",AE165="NC",$D165=""),"-",$D165*AE165)</f>
        <v>-</v>
      </c>
      <c r="AG165" s="19">
        <v>3.18</v>
      </c>
      <c r="AH165" s="19" t="str">
        <f t="shared" ref="AH165" si="2385">IF(OR(AG165="-",AG165="NC",$D165=""),"-",$D165*AG165)</f>
        <v>-</v>
      </c>
      <c r="AI165" s="19">
        <v>0.17</v>
      </c>
      <c r="AJ165" s="19" t="str">
        <f t="shared" ref="AJ165" si="2386">IF(OR(AI165="-",AI165="NC",$D165=""),"-",$D165*AI165)</f>
        <v>-</v>
      </c>
      <c r="AK165" s="19">
        <v>24.94</v>
      </c>
      <c r="AL165" s="19" t="str">
        <f t="shared" ref="AL165" si="2387">IF(OR(AK165="-",AK165="NC",$D165=""),"-",$D165*AK165)</f>
        <v>-</v>
      </c>
    </row>
    <row r="166" spans="1:38" ht="31.5" x14ac:dyDescent="0.25">
      <c r="A166" s="18" t="s">
        <v>63</v>
      </c>
      <c r="B166" s="18" t="s">
        <v>1576</v>
      </c>
      <c r="C166" s="19" t="s">
        <v>925</v>
      </c>
      <c r="D166" s="58"/>
      <c r="E166" s="19">
        <v>0.54</v>
      </c>
      <c r="F166" s="19" t="str">
        <f t="shared" si="1922"/>
        <v>-</v>
      </c>
      <c r="G166" s="19">
        <v>0.57999999999999996</v>
      </c>
      <c r="H166" s="19" t="str">
        <f t="shared" si="1922"/>
        <v>-</v>
      </c>
      <c r="I166" s="19">
        <v>7.69</v>
      </c>
      <c r="J166" s="19" t="str">
        <f t="shared" ref="J166" si="2388">IF(OR(I166="-",I166="NC",$D166=""),"-",$D166*I166)</f>
        <v>-</v>
      </c>
      <c r="K166" s="19">
        <v>6.02</v>
      </c>
      <c r="L166" s="19" t="str">
        <f t="shared" ref="L166" si="2389">IF(OR(K166="-",K166="NC",$D166=""),"-",$D166*K166)</f>
        <v>-</v>
      </c>
      <c r="M166" s="19">
        <v>8.26</v>
      </c>
      <c r="N166" s="19" t="str">
        <f t="shared" ref="N166" si="2390">IF(OR(M166="-",M166="NC",$D166=""),"-",$D166*M166)</f>
        <v>-</v>
      </c>
      <c r="O166" s="19">
        <v>0.82</v>
      </c>
      <c r="P166" s="19" t="str">
        <f t="shared" ref="P166" si="2391">IF(OR(O166="-",O166="NC",$D166=""),"-",$D166*O166)</f>
        <v>-</v>
      </c>
      <c r="Q166" s="19">
        <v>8.17</v>
      </c>
      <c r="R166" s="19" t="str">
        <f t="shared" ref="R166" si="2392">IF(OR(Q166="-",Q166="NC",$D166=""),"-",$D166*Q166)</f>
        <v>-</v>
      </c>
      <c r="S166" s="19">
        <v>7.53</v>
      </c>
      <c r="T166" s="19" t="str">
        <f t="shared" ref="T166" si="2393">IF(OR(S166="-",S166="NC",$D166=""),"-",$D166*S166)</f>
        <v>-</v>
      </c>
      <c r="U166" s="19">
        <v>5.95</v>
      </c>
      <c r="V166" s="19" t="str">
        <f t="shared" ref="V166" si="2394">IF(OR(U166="-",U166="NC",$D166=""),"-",$D166*U166)</f>
        <v>-</v>
      </c>
      <c r="W166" s="19">
        <v>7.61</v>
      </c>
      <c r="X166" s="19" t="str">
        <f t="shared" ref="X166" si="2395">IF(OR(W166="-",W166="NC",$D166=""),"-",$D166*W166)</f>
        <v>-</v>
      </c>
      <c r="Y166" s="19">
        <v>8.17</v>
      </c>
      <c r="Z166" s="19" t="str">
        <f t="shared" ref="Z166" si="2396">IF(OR(Y166="-",Y166="NC",$D166=""),"-",$D166*Y166)</f>
        <v>-</v>
      </c>
      <c r="AA166" s="19">
        <v>16.18</v>
      </c>
      <c r="AB166" s="19" t="str">
        <f t="shared" ref="AB166" si="2397">IF(OR(AA166="-",AA166="NC",$D166=""),"-",$D166*AA166)</f>
        <v>-</v>
      </c>
      <c r="AC166" s="19">
        <v>7.68</v>
      </c>
      <c r="AD166" s="19" t="str">
        <f t="shared" ref="AD166" si="2398">IF(OR(AC166="-",AC166="NC",$D166=""),"-",$D166*AC166)</f>
        <v>-</v>
      </c>
      <c r="AE166" s="19">
        <v>6.15</v>
      </c>
      <c r="AF166" s="19" t="str">
        <f t="shared" ref="AF166" si="2399">IF(OR(AE166="-",AE166="NC",$D166=""),"-",$D166*AE166)</f>
        <v>-</v>
      </c>
      <c r="AG166" s="19">
        <v>4.79</v>
      </c>
      <c r="AH166" s="19" t="str">
        <f t="shared" ref="AH166" si="2400">IF(OR(AG166="-",AG166="NC",$D166=""),"-",$D166*AG166)</f>
        <v>-</v>
      </c>
      <c r="AI166" s="19">
        <v>0.15</v>
      </c>
      <c r="AJ166" s="19" t="str">
        <f t="shared" ref="AJ166" si="2401">IF(OR(AI166="-",AI166="NC",$D166=""),"-",$D166*AI166)</f>
        <v>-</v>
      </c>
      <c r="AK166" s="19">
        <v>24.94</v>
      </c>
      <c r="AL166" s="19" t="str">
        <f t="shared" ref="AL166" si="2402">IF(OR(AK166="-",AK166="NC",$D166=""),"-",$D166*AK166)</f>
        <v>-</v>
      </c>
    </row>
    <row r="167" spans="1:38" ht="31.5" x14ac:dyDescent="0.25">
      <c r="A167" s="18" t="s">
        <v>63</v>
      </c>
      <c r="B167" s="18" t="s">
        <v>1578</v>
      </c>
      <c r="C167" s="19" t="s">
        <v>925</v>
      </c>
      <c r="D167" s="58"/>
      <c r="E167" s="19">
        <v>0.26</v>
      </c>
      <c r="F167" s="19" t="str">
        <f t="shared" si="1922"/>
        <v>-</v>
      </c>
      <c r="G167" s="19">
        <v>0.57999999999999996</v>
      </c>
      <c r="H167" s="19" t="str">
        <f t="shared" si="1922"/>
        <v>-</v>
      </c>
      <c r="I167" s="19">
        <v>7.62</v>
      </c>
      <c r="J167" s="19" t="str">
        <f t="shared" ref="J167" si="2403">IF(OR(I167="-",I167="NC",$D167=""),"-",$D167*I167)</f>
        <v>-</v>
      </c>
      <c r="K167" s="19">
        <v>5.99</v>
      </c>
      <c r="L167" s="19" t="str">
        <f t="shared" ref="L167" si="2404">IF(OR(K167="-",K167="NC",$D167=""),"-",$D167*K167)</f>
        <v>-</v>
      </c>
      <c r="M167" s="19">
        <v>8.2100000000000009</v>
      </c>
      <c r="N167" s="19" t="str">
        <f t="shared" ref="N167" si="2405">IF(OR(M167="-",M167="NC",$D167=""),"-",$D167*M167)</f>
        <v>-</v>
      </c>
      <c r="O167" s="19">
        <v>0.8</v>
      </c>
      <c r="P167" s="19" t="str">
        <f t="shared" ref="P167" si="2406">IF(OR(O167="-",O167="NC",$D167=""),"-",$D167*O167)</f>
        <v>-</v>
      </c>
      <c r="Q167" s="19">
        <v>8.0399999999999991</v>
      </c>
      <c r="R167" s="19" t="str">
        <f t="shared" ref="R167" si="2407">IF(OR(Q167="-",Q167="NC",$D167=""),"-",$D167*Q167)</f>
        <v>-</v>
      </c>
      <c r="S167" s="19">
        <v>7.47</v>
      </c>
      <c r="T167" s="19" t="str">
        <f t="shared" ref="T167" si="2408">IF(OR(S167="-",S167="NC",$D167=""),"-",$D167*S167)</f>
        <v>-</v>
      </c>
      <c r="U167" s="19">
        <v>5.73</v>
      </c>
      <c r="V167" s="19" t="str">
        <f t="shared" ref="V167" si="2409">IF(OR(U167="-",U167="NC",$D167=""),"-",$D167*U167)</f>
        <v>-</v>
      </c>
      <c r="W167" s="19">
        <v>7.53</v>
      </c>
      <c r="X167" s="19" t="str">
        <f t="shared" ref="X167" si="2410">IF(OR(W167="-",W167="NC",$D167=""),"-",$D167*W167)</f>
        <v>-</v>
      </c>
      <c r="Y167" s="19">
        <v>7.7</v>
      </c>
      <c r="Z167" s="19" t="str">
        <f t="shared" ref="Z167" si="2411">IF(OR(Y167="-",Y167="NC",$D167=""),"-",$D167*Y167)</f>
        <v>-</v>
      </c>
      <c r="AA167" s="19">
        <v>16.18</v>
      </c>
      <c r="AB167" s="19" t="str">
        <f t="shared" ref="AB167" si="2412">IF(OR(AA167="-",AA167="NC",$D167=""),"-",$D167*AA167)</f>
        <v>-</v>
      </c>
      <c r="AC167" s="19">
        <v>7.64</v>
      </c>
      <c r="AD167" s="19" t="str">
        <f t="shared" ref="AD167" si="2413">IF(OR(AC167="-",AC167="NC",$D167=""),"-",$D167*AC167)</f>
        <v>-</v>
      </c>
      <c r="AE167" s="19">
        <v>6.15</v>
      </c>
      <c r="AF167" s="19" t="str">
        <f t="shared" ref="AF167" si="2414">IF(OR(AE167="-",AE167="NC",$D167=""),"-",$D167*AE167)</f>
        <v>-</v>
      </c>
      <c r="AG167" s="19">
        <v>4.75</v>
      </c>
      <c r="AH167" s="19" t="str">
        <f t="shared" ref="AH167" si="2415">IF(OR(AG167="-",AG167="NC",$D167=""),"-",$D167*AG167)</f>
        <v>-</v>
      </c>
      <c r="AI167" s="19">
        <v>0.15</v>
      </c>
      <c r="AJ167" s="19" t="str">
        <f t="shared" ref="AJ167" si="2416">IF(OR(AI167="-",AI167="NC",$D167=""),"-",$D167*AI167)</f>
        <v>-</v>
      </c>
      <c r="AK167" s="19">
        <v>24.94</v>
      </c>
      <c r="AL167" s="19" t="str">
        <f t="shared" ref="AL167" si="2417">IF(OR(AK167="-",AK167="NC",$D167=""),"-",$D167*AK167)</f>
        <v>-</v>
      </c>
    </row>
    <row r="168" spans="1:38" ht="31.5" x14ac:dyDescent="0.25">
      <c r="A168" s="18" t="s">
        <v>63</v>
      </c>
      <c r="B168" s="18" t="s">
        <v>1581</v>
      </c>
      <c r="C168" s="19" t="s">
        <v>925</v>
      </c>
      <c r="D168" s="58"/>
      <c r="E168" s="19">
        <v>0.08</v>
      </c>
      <c r="F168" s="19" t="str">
        <f t="shared" si="1922"/>
        <v>-</v>
      </c>
      <c r="G168" s="19">
        <v>1.08</v>
      </c>
      <c r="H168" s="19" t="str">
        <f t="shared" si="1922"/>
        <v>-</v>
      </c>
      <c r="I168" s="19">
        <v>7.35</v>
      </c>
      <c r="J168" s="19" t="str">
        <f t="shared" ref="J168" si="2418">IF(OR(I168="-",I168="NC",$D168=""),"-",$D168*I168)</f>
        <v>-</v>
      </c>
      <c r="K168" s="19">
        <v>5.18</v>
      </c>
      <c r="L168" s="19" t="str">
        <f t="shared" ref="L168" si="2419">IF(OR(K168="-",K168="NC",$D168=""),"-",$D168*K168)</f>
        <v>-</v>
      </c>
      <c r="M168" s="19">
        <v>7.51</v>
      </c>
      <c r="N168" s="19" t="str">
        <f t="shared" ref="N168" si="2420">IF(OR(M168="-",M168="NC",$D168=""),"-",$D168*M168)</f>
        <v>-</v>
      </c>
      <c r="O168" s="19">
        <v>0.93</v>
      </c>
      <c r="P168" s="19" t="str">
        <f t="shared" ref="P168" si="2421">IF(OR(O168="-",O168="NC",$D168=""),"-",$D168*O168)</f>
        <v>-</v>
      </c>
      <c r="Q168" s="19">
        <v>8.26</v>
      </c>
      <c r="R168" s="19" t="str">
        <f t="shared" ref="R168" si="2422">IF(OR(Q168="-",Q168="NC",$D168=""),"-",$D168*Q168)</f>
        <v>-</v>
      </c>
      <c r="S168" s="19">
        <v>5.8</v>
      </c>
      <c r="T168" s="19" t="str">
        <f t="shared" ref="T168" si="2423">IF(OR(S168="-",S168="NC",$D168=""),"-",$D168*S168)</f>
        <v>-</v>
      </c>
      <c r="U168" s="19">
        <v>4.75</v>
      </c>
      <c r="V168" s="19" t="str">
        <f t="shared" ref="V168" si="2424">IF(OR(U168="-",U168="NC",$D168=""),"-",$D168*U168)</f>
        <v>-</v>
      </c>
      <c r="W168" s="19">
        <v>10.5</v>
      </c>
      <c r="X168" s="19" t="str">
        <f t="shared" ref="X168" si="2425">IF(OR(W168="-",W168="NC",$D168=""),"-",$D168*W168)</f>
        <v>-</v>
      </c>
      <c r="Y168" s="19">
        <v>29.34</v>
      </c>
      <c r="Z168" s="19" t="str">
        <f t="shared" ref="Z168" si="2426">IF(OR(Y168="-",Y168="NC",$D168=""),"-",$D168*Y168)</f>
        <v>-</v>
      </c>
      <c r="AA168" s="19">
        <v>18.350000000000001</v>
      </c>
      <c r="AB168" s="19" t="str">
        <f t="shared" ref="AB168" si="2427">IF(OR(AA168="-",AA168="NC",$D168=""),"-",$D168*AA168)</f>
        <v>-</v>
      </c>
      <c r="AC168" s="19">
        <v>6.93</v>
      </c>
      <c r="AD168" s="19" t="str">
        <f t="shared" ref="AD168" si="2428">IF(OR(AC168="-",AC168="NC",$D168=""),"-",$D168*AC168)</f>
        <v>-</v>
      </c>
      <c r="AE168" s="19">
        <v>6.17</v>
      </c>
      <c r="AF168" s="19" t="str">
        <f t="shared" ref="AF168" si="2429">IF(OR(AE168="-",AE168="NC",$D168=""),"-",$D168*AE168)</f>
        <v>-</v>
      </c>
      <c r="AG168" s="19">
        <v>3.14</v>
      </c>
      <c r="AH168" s="19" t="str">
        <f t="shared" ref="AH168" si="2430">IF(OR(AG168="-",AG168="NC",$D168=""),"-",$D168*AG168)</f>
        <v>-</v>
      </c>
      <c r="AI168" s="19">
        <v>0.17</v>
      </c>
      <c r="AJ168" s="19" t="str">
        <f t="shared" ref="AJ168" si="2431">IF(OR(AI168="-",AI168="NC",$D168=""),"-",$D168*AI168)</f>
        <v>-</v>
      </c>
      <c r="AK168" s="19">
        <v>24.94</v>
      </c>
      <c r="AL168" s="19" t="str">
        <f t="shared" ref="AL168" si="2432">IF(OR(AK168="-",AK168="NC",$D168=""),"-",$D168*AK168)</f>
        <v>-</v>
      </c>
    </row>
    <row r="169" spans="1:38" ht="31.5" x14ac:dyDescent="0.25">
      <c r="A169" s="18" t="s">
        <v>63</v>
      </c>
      <c r="B169" s="18" t="s">
        <v>1579</v>
      </c>
      <c r="C169" s="19" t="s">
        <v>925</v>
      </c>
      <c r="D169" s="58"/>
      <c r="E169" s="19">
        <v>0.36</v>
      </c>
      <c r="F169" s="19" t="str">
        <f t="shared" si="1922"/>
        <v>-</v>
      </c>
      <c r="G169" s="19">
        <v>1.0900000000000001</v>
      </c>
      <c r="H169" s="19" t="str">
        <f t="shared" si="1922"/>
        <v>-</v>
      </c>
      <c r="I169" s="19">
        <v>7.42</v>
      </c>
      <c r="J169" s="19" t="str">
        <f t="shared" ref="J169" si="2433">IF(OR(I169="-",I169="NC",$D169=""),"-",$D169*I169)</f>
        <v>-</v>
      </c>
      <c r="K169" s="19">
        <v>5.2</v>
      </c>
      <c r="L169" s="19" t="str">
        <f t="shared" ref="L169" si="2434">IF(OR(K169="-",K169="NC",$D169=""),"-",$D169*K169)</f>
        <v>-</v>
      </c>
      <c r="M169" s="19">
        <v>7.55</v>
      </c>
      <c r="N169" s="19" t="str">
        <f t="shared" ref="N169" si="2435">IF(OR(M169="-",M169="NC",$D169=""),"-",$D169*M169)</f>
        <v>-</v>
      </c>
      <c r="O169" s="19">
        <v>0.96</v>
      </c>
      <c r="P169" s="19" t="str">
        <f t="shared" ref="P169" si="2436">IF(OR(O169="-",O169="NC",$D169=""),"-",$D169*O169)</f>
        <v>-</v>
      </c>
      <c r="Q169" s="19">
        <v>8.3800000000000008</v>
      </c>
      <c r="R169" s="19" t="str">
        <f t="shared" ref="R169" si="2437">IF(OR(Q169="-",Q169="NC",$D169=""),"-",$D169*Q169)</f>
        <v>-</v>
      </c>
      <c r="S169" s="19">
        <v>5.85</v>
      </c>
      <c r="T169" s="19" t="str">
        <f t="shared" ref="T169" si="2438">IF(OR(S169="-",S169="NC",$D169=""),"-",$D169*S169)</f>
        <v>-</v>
      </c>
      <c r="U169" s="19">
        <v>4.97</v>
      </c>
      <c r="V169" s="19" t="str">
        <f t="shared" ref="V169" si="2439">IF(OR(U169="-",U169="NC",$D169=""),"-",$D169*U169)</f>
        <v>-</v>
      </c>
      <c r="W169" s="19">
        <v>10.58</v>
      </c>
      <c r="X169" s="19" t="str">
        <f t="shared" ref="X169" si="2440">IF(OR(W169="-",W169="NC",$D169=""),"-",$D169*W169)</f>
        <v>-</v>
      </c>
      <c r="Y169" s="19">
        <v>29.81</v>
      </c>
      <c r="Z169" s="19" t="str">
        <f t="shared" ref="Z169" si="2441">IF(OR(Y169="-",Y169="NC",$D169=""),"-",$D169*Y169)</f>
        <v>-</v>
      </c>
      <c r="AA169" s="19">
        <v>18.350000000000001</v>
      </c>
      <c r="AB169" s="19" t="str">
        <f t="shared" ref="AB169" si="2442">IF(OR(AA169="-",AA169="NC",$D169=""),"-",$D169*AA169)</f>
        <v>-</v>
      </c>
      <c r="AC169" s="19">
        <v>6.96</v>
      </c>
      <c r="AD169" s="19" t="str">
        <f t="shared" ref="AD169" si="2443">IF(OR(AC169="-",AC169="NC",$D169=""),"-",$D169*AC169)</f>
        <v>-</v>
      </c>
      <c r="AE169" s="19">
        <v>6.18</v>
      </c>
      <c r="AF169" s="19" t="str">
        <f t="shared" ref="AF169" si="2444">IF(OR(AE169="-",AE169="NC",$D169=""),"-",$D169*AE169)</f>
        <v>-</v>
      </c>
      <c r="AG169" s="19">
        <v>3.18</v>
      </c>
      <c r="AH169" s="19" t="str">
        <f t="shared" ref="AH169" si="2445">IF(OR(AG169="-",AG169="NC",$D169=""),"-",$D169*AG169)</f>
        <v>-</v>
      </c>
      <c r="AI169" s="19">
        <v>0.17</v>
      </c>
      <c r="AJ169" s="19" t="str">
        <f t="shared" ref="AJ169" si="2446">IF(OR(AI169="-",AI169="NC",$D169=""),"-",$D169*AI169)</f>
        <v>-</v>
      </c>
      <c r="AK169" s="19">
        <v>24.94</v>
      </c>
      <c r="AL169" s="19" t="str">
        <f t="shared" ref="AL169" si="2447">IF(OR(AK169="-",AK169="NC",$D169=""),"-",$D169*AK169)</f>
        <v>-</v>
      </c>
    </row>
    <row r="170" spans="1:38" x14ac:dyDescent="0.25">
      <c r="A170" s="18" t="s">
        <v>63</v>
      </c>
      <c r="B170" s="18" t="s">
        <v>1565</v>
      </c>
      <c r="C170" s="19" t="s">
        <v>925</v>
      </c>
      <c r="D170" s="58"/>
      <c r="E170" s="19">
        <v>0.01</v>
      </c>
      <c r="F170" s="19" t="str">
        <f t="shared" si="1922"/>
        <v>-</v>
      </c>
      <c r="G170" s="19">
        <v>0.1</v>
      </c>
      <c r="H170" s="19" t="str">
        <f t="shared" si="1922"/>
        <v>-</v>
      </c>
      <c r="I170" s="19">
        <v>7.15</v>
      </c>
      <c r="J170" s="19" t="str">
        <f t="shared" ref="J170" si="2448">IF(OR(I170="-",I170="NC",$D170=""),"-",$D170*I170)</f>
        <v>-</v>
      </c>
      <c r="K170" s="19">
        <v>1.84</v>
      </c>
      <c r="L170" s="19" t="str">
        <f t="shared" ref="L170" si="2449">IF(OR(K170="-",K170="NC",$D170=""),"-",$D170*K170)</f>
        <v>-</v>
      </c>
      <c r="M170" s="19">
        <v>7.01</v>
      </c>
      <c r="N170" s="19" t="str">
        <f t="shared" ref="N170" si="2450">IF(OR(M170="-",M170="NC",$D170=""),"-",$D170*M170)</f>
        <v>-</v>
      </c>
      <c r="O170" s="19">
        <v>0.46</v>
      </c>
      <c r="P170" s="19" t="str">
        <f t="shared" ref="P170" si="2451">IF(OR(O170="-",O170="NC",$D170=""),"-",$D170*O170)</f>
        <v>-</v>
      </c>
      <c r="Q170" s="19">
        <v>3.29</v>
      </c>
      <c r="R170" s="19" t="str">
        <f t="shared" ref="R170" si="2452">IF(OR(Q170="-",Q170="NC",$D170=""),"-",$D170*Q170)</f>
        <v>-</v>
      </c>
      <c r="S170" s="19">
        <v>2.19</v>
      </c>
      <c r="T170" s="19" t="str">
        <f t="shared" ref="T170" si="2453">IF(OR(S170="-",S170="NC",$D170=""),"-",$D170*S170)</f>
        <v>-</v>
      </c>
      <c r="U170" s="19">
        <v>3.77</v>
      </c>
      <c r="V170" s="19" t="str">
        <f t="shared" ref="V170" si="2454">IF(OR(U170="-",U170="NC",$D170=""),"-",$D170*U170)</f>
        <v>-</v>
      </c>
      <c r="W170" s="19">
        <v>3.75</v>
      </c>
      <c r="X170" s="19" t="str">
        <f t="shared" ref="X170" si="2455">IF(OR(W170="-",W170="NC",$D170=""),"-",$D170*W170)</f>
        <v>-</v>
      </c>
      <c r="Y170" s="19">
        <v>0.77</v>
      </c>
      <c r="Z170" s="19" t="str">
        <f t="shared" ref="Z170" si="2456">IF(OR(Y170="-",Y170="NC",$D170=""),"-",$D170*Y170)</f>
        <v>-</v>
      </c>
      <c r="AA170" s="19">
        <v>15.72</v>
      </c>
      <c r="AB170" s="19" t="str">
        <f t="shared" ref="AB170" si="2457">IF(OR(AA170="-",AA170="NC",$D170=""),"-",$D170*AA170)</f>
        <v>-</v>
      </c>
      <c r="AC170" s="19">
        <v>6.09</v>
      </c>
      <c r="AD170" s="19" t="str">
        <f t="shared" ref="AD170" si="2458">IF(OR(AC170="-",AC170="NC",$D170=""),"-",$D170*AC170)</f>
        <v>-</v>
      </c>
      <c r="AE170" s="19">
        <v>6.05</v>
      </c>
      <c r="AF170" s="19" t="str">
        <f t="shared" ref="AF170" si="2459">IF(OR(AE170="-",AE170="NC",$D170=""),"-",$D170*AE170)</f>
        <v>-</v>
      </c>
      <c r="AG170" s="19">
        <v>1.04</v>
      </c>
      <c r="AH170" s="19" t="str">
        <f t="shared" ref="AH170" si="2460">IF(OR(AG170="-",AG170="NC",$D170=""),"-",$D170*AG170)</f>
        <v>-</v>
      </c>
      <c r="AI170" s="19">
        <v>0.15</v>
      </c>
      <c r="AJ170" s="19" t="str">
        <f t="shared" ref="AJ170" si="2461">IF(OR(AI170="-",AI170="NC",$D170=""),"-",$D170*AI170)</f>
        <v>-</v>
      </c>
      <c r="AK170" s="19">
        <v>24.94</v>
      </c>
      <c r="AL170" s="19" t="str">
        <f t="shared" ref="AL170" si="2462">IF(OR(AK170="-",AK170="NC",$D170=""),"-",$D170*AK170)</f>
        <v>-</v>
      </c>
    </row>
    <row r="171" spans="1:38" x14ac:dyDescent="0.25">
      <c r="A171" s="18" t="s">
        <v>275</v>
      </c>
      <c r="B171" s="18" t="s">
        <v>19</v>
      </c>
      <c r="C171" s="19" t="s">
        <v>926</v>
      </c>
      <c r="D171" s="58"/>
      <c r="E171" s="19">
        <v>0.13</v>
      </c>
      <c r="F171" s="19" t="str">
        <f t="shared" si="1922"/>
        <v>-</v>
      </c>
      <c r="G171" s="19">
        <v>0.25</v>
      </c>
      <c r="H171" s="19" t="str">
        <f t="shared" si="1922"/>
        <v>-</v>
      </c>
      <c r="I171" s="19">
        <v>0.24</v>
      </c>
      <c r="J171" s="19" t="str">
        <f t="shared" ref="J171" si="2463">IF(OR(I171="-",I171="NC",$D171=""),"-",$D171*I171)</f>
        <v>-</v>
      </c>
      <c r="K171" s="19">
        <v>2.16</v>
      </c>
      <c r="L171" s="19" t="str">
        <f t="shared" ref="L171" si="2464">IF(OR(K171="-",K171="NC",$D171=""),"-",$D171*K171)</f>
        <v>-</v>
      </c>
      <c r="M171" s="19">
        <v>0.63</v>
      </c>
      <c r="N171" s="19" t="str">
        <f t="shared" ref="N171" si="2465">IF(OR(M171="-",M171="NC",$D171=""),"-",$D171*M171)</f>
        <v>-</v>
      </c>
      <c r="O171" s="19">
        <v>0.18</v>
      </c>
      <c r="P171" s="19" t="str">
        <f t="shared" ref="P171" si="2466">IF(OR(O171="-",O171="NC",$D171=""),"-",$D171*O171)</f>
        <v>-</v>
      </c>
      <c r="Q171" s="19">
        <v>2.4700000000000002</v>
      </c>
      <c r="R171" s="19" t="str">
        <f t="shared" ref="R171" si="2467">IF(OR(Q171="-",Q171="NC",$D171=""),"-",$D171*Q171)</f>
        <v>-</v>
      </c>
      <c r="S171" s="19">
        <v>2.74</v>
      </c>
      <c r="T171" s="19" t="str">
        <f t="shared" ref="T171" si="2468">IF(OR(S171="-",S171="NC",$D171=""),"-",$D171*S171)</f>
        <v>-</v>
      </c>
      <c r="U171" s="19">
        <v>1.02</v>
      </c>
      <c r="V171" s="19" t="str">
        <f t="shared" ref="V171" si="2469">IF(OR(U171="-",U171="NC",$D171=""),"-",$D171*U171)</f>
        <v>-</v>
      </c>
      <c r="W171" s="19">
        <v>1.96</v>
      </c>
      <c r="X171" s="19" t="str">
        <f t="shared" ref="X171" si="2470">IF(OR(W171="-",W171="NC",$D171=""),"-",$D171*W171)</f>
        <v>-</v>
      </c>
      <c r="Y171" s="19">
        <v>3.6</v>
      </c>
      <c r="Z171" s="19" t="str">
        <f t="shared" ref="Z171" si="2471">IF(OR(Y171="-",Y171="NC",$D171=""),"-",$D171*Y171)</f>
        <v>-</v>
      </c>
      <c r="AA171" s="19">
        <v>0.24</v>
      </c>
      <c r="AB171" s="19" t="str">
        <f t="shared" ref="AB171" si="2472">IF(OR(AA171="-",AA171="NC",$D171=""),"-",$D171*AA171)</f>
        <v>-</v>
      </c>
      <c r="AC171" s="19">
        <v>0.81</v>
      </c>
      <c r="AD171" s="19" t="str">
        <f t="shared" ref="AD171" si="2473">IF(OR(AC171="-",AC171="NC",$D171=""),"-",$D171*AC171)</f>
        <v>-</v>
      </c>
      <c r="AE171" s="19">
        <v>0.05</v>
      </c>
      <c r="AF171" s="19" t="str">
        <f t="shared" ref="AF171" si="2474">IF(OR(AE171="-",AE171="NC",$D171=""),"-",$D171*AE171)</f>
        <v>-</v>
      </c>
      <c r="AG171" s="19">
        <v>1.93</v>
      </c>
      <c r="AH171" s="19" t="str">
        <f t="shared" ref="AH171" si="2475">IF(OR(AG171="-",AG171="NC",$D171=""),"-",$D171*AG171)</f>
        <v>-</v>
      </c>
      <c r="AI171" s="19">
        <v>0.01</v>
      </c>
      <c r="AJ171" s="19" t="str">
        <f t="shared" ref="AJ171" si="2476">IF(OR(AI171="-",AI171="NC",$D171=""),"-",$D171*AI171)</f>
        <v>-</v>
      </c>
      <c r="AK171" s="19" t="s">
        <v>1351</v>
      </c>
      <c r="AL171" s="19" t="str">
        <f t="shared" ref="AL171" si="2477">IF(OR(AK171="-",AK171="NC",$D171=""),"-",$D171*AK171)</f>
        <v>-</v>
      </c>
    </row>
    <row r="172" spans="1:38" ht="21" x14ac:dyDescent="0.25">
      <c r="A172" s="18" t="s">
        <v>18</v>
      </c>
      <c r="B172" s="18" t="s">
        <v>1566</v>
      </c>
      <c r="C172" s="19" t="s">
        <v>926</v>
      </c>
      <c r="D172" s="58"/>
      <c r="E172" s="19">
        <v>0.04</v>
      </c>
      <c r="F172" s="19" t="str">
        <f t="shared" si="1922"/>
        <v>-</v>
      </c>
      <c r="G172" s="19">
        <v>0.56999999999999995</v>
      </c>
      <c r="H172" s="19" t="str">
        <f t="shared" si="1922"/>
        <v>-</v>
      </c>
      <c r="I172" s="19">
        <v>0.12</v>
      </c>
      <c r="J172" s="19" t="str">
        <f t="shared" ref="J172" si="2478">IF(OR(I172="-",I172="NC",$D172=""),"-",$D172*I172)</f>
        <v>-</v>
      </c>
      <c r="K172" s="19">
        <v>1.96</v>
      </c>
      <c r="L172" s="19" t="str">
        <f t="shared" ref="L172" si="2479">IF(OR(K172="-",K172="NC",$D172=""),"-",$D172*K172)</f>
        <v>-</v>
      </c>
      <c r="M172" s="19">
        <v>0.28999999999999998</v>
      </c>
      <c r="N172" s="19" t="str">
        <f t="shared" ref="N172" si="2480">IF(OR(M172="-",M172="NC",$D172=""),"-",$D172*M172)</f>
        <v>-</v>
      </c>
      <c r="O172" s="19">
        <v>0.28000000000000003</v>
      </c>
      <c r="P172" s="19" t="str">
        <f t="shared" ref="P172" si="2481">IF(OR(O172="-",O172="NC",$D172=""),"-",$D172*O172)</f>
        <v>-</v>
      </c>
      <c r="Q172" s="19">
        <v>2.91</v>
      </c>
      <c r="R172" s="19" t="str">
        <f t="shared" ref="R172" si="2482">IF(OR(Q172="-",Q172="NC",$D172=""),"-",$D172*Q172)</f>
        <v>-</v>
      </c>
      <c r="S172" s="19">
        <v>2.11</v>
      </c>
      <c r="T172" s="19" t="str">
        <f t="shared" ref="T172" si="2483">IF(OR(S172="-",S172="NC",$D172=""),"-",$D172*S172)</f>
        <v>-</v>
      </c>
      <c r="U172" s="19">
        <v>0.57999999999999996</v>
      </c>
      <c r="V172" s="19" t="str">
        <f t="shared" ref="V172" si="2484">IF(OR(U172="-",U172="NC",$D172=""),"-",$D172*U172)</f>
        <v>-</v>
      </c>
      <c r="W172" s="19">
        <v>3.95</v>
      </c>
      <c r="X172" s="19" t="str">
        <f t="shared" ref="X172" si="2485">IF(OR(W172="-",W172="NC",$D172=""),"-",$D172*W172)</f>
        <v>-</v>
      </c>
      <c r="Y172" s="19">
        <v>16.73</v>
      </c>
      <c r="Z172" s="19" t="str">
        <f t="shared" ref="Z172" si="2486">IF(OR(Y172="-",Y172="NC",$D172=""),"-",$D172*Y172)</f>
        <v>-</v>
      </c>
      <c r="AA172" s="19">
        <v>1.54</v>
      </c>
      <c r="AB172" s="19" t="str">
        <f t="shared" ref="AB172" si="2487">IF(OR(AA172="-",AA172="NC",$D172=""),"-",$D172*AA172)</f>
        <v>-</v>
      </c>
      <c r="AC172" s="19">
        <v>0.49</v>
      </c>
      <c r="AD172" s="19" t="str">
        <f t="shared" ref="AD172" si="2488">IF(OR(AC172="-",AC172="NC",$D172=""),"-",$D172*AC172)</f>
        <v>-</v>
      </c>
      <c r="AE172" s="19">
        <v>7.0000000000000007E-2</v>
      </c>
      <c r="AF172" s="19" t="str">
        <f t="shared" ref="AF172" si="2489">IF(OR(AE172="-",AE172="NC",$D172=""),"-",$D172*AE172)</f>
        <v>-</v>
      </c>
      <c r="AG172" s="19">
        <v>1.23</v>
      </c>
      <c r="AH172" s="19" t="str">
        <f t="shared" ref="AH172" si="2490">IF(OR(AG172="-",AG172="NC",$D172=""),"-",$D172*AG172)</f>
        <v>-</v>
      </c>
      <c r="AI172" s="19">
        <v>0.02</v>
      </c>
      <c r="AJ172" s="19" t="str">
        <f t="shared" ref="AJ172" si="2491">IF(OR(AI172="-",AI172="NC",$D172=""),"-",$D172*AI172)</f>
        <v>-</v>
      </c>
      <c r="AK172" s="19" t="s">
        <v>1351</v>
      </c>
      <c r="AL172" s="19" t="str">
        <f t="shared" ref="AL172" si="2492">IF(OR(AK172="-",AK172="NC",$D172=""),"-",$D172*AK172)</f>
        <v>-</v>
      </c>
    </row>
    <row r="173" spans="1:38" x14ac:dyDescent="0.25">
      <c r="A173" s="18" t="s">
        <v>275</v>
      </c>
      <c r="B173" s="18" t="s">
        <v>1572</v>
      </c>
      <c r="C173" s="19" t="s">
        <v>926</v>
      </c>
      <c r="D173" s="58"/>
      <c r="E173" s="19">
        <v>0.06</v>
      </c>
      <c r="F173" s="19" t="str">
        <f t="shared" si="1922"/>
        <v>-</v>
      </c>
      <c r="G173" s="19">
        <v>0.01</v>
      </c>
      <c r="H173" s="19" t="str">
        <f t="shared" si="1922"/>
        <v>-</v>
      </c>
      <c r="I173" s="19">
        <v>0.01</v>
      </c>
      <c r="J173" s="19" t="str">
        <f t="shared" ref="J173" si="2493">IF(OR(I173="-",I173="NC",$D173=""),"-",$D173*I173)</f>
        <v>-</v>
      </c>
      <c r="K173" s="19">
        <v>0.01</v>
      </c>
      <c r="L173" s="19" t="str">
        <f t="shared" ref="L173" si="2494">IF(OR(K173="-",K173="NC",$D173=""),"-",$D173*K173)</f>
        <v>-</v>
      </c>
      <c r="M173" s="19">
        <v>0.01</v>
      </c>
      <c r="N173" s="19" t="str">
        <f t="shared" ref="N173" si="2495">IF(OR(M173="-",M173="NC",$D173=""),"-",$D173*M173)</f>
        <v>-</v>
      </c>
      <c r="O173" s="19">
        <v>0.01</v>
      </c>
      <c r="P173" s="19" t="str">
        <f t="shared" ref="P173" si="2496">IF(OR(O173="-",O173="NC",$D173=""),"-",$D173*O173)</f>
        <v>-</v>
      </c>
      <c r="Q173" s="19">
        <v>0.02</v>
      </c>
      <c r="R173" s="19" t="str">
        <f t="shared" ref="R173" si="2497">IF(OR(Q173="-",Q173="NC",$D173=""),"-",$D173*Q173)</f>
        <v>-</v>
      </c>
      <c r="S173" s="19">
        <v>0.01</v>
      </c>
      <c r="T173" s="19" t="str">
        <f t="shared" ref="T173" si="2498">IF(OR(S173="-",S173="NC",$D173=""),"-",$D173*S173)</f>
        <v>-</v>
      </c>
      <c r="U173" s="19">
        <v>0.04</v>
      </c>
      <c r="V173" s="19" t="str">
        <f t="shared" ref="V173" si="2499">IF(OR(U173="-",U173="NC",$D173=""),"-",$D173*U173)</f>
        <v>-</v>
      </c>
      <c r="W173" s="19">
        <v>0.02</v>
      </c>
      <c r="X173" s="19" t="str">
        <f t="shared" ref="X173" si="2500">IF(OR(W173="-",W173="NC",$D173=""),"-",$D173*W173)</f>
        <v>-</v>
      </c>
      <c r="Y173" s="19">
        <v>0.09</v>
      </c>
      <c r="Z173" s="19" t="str">
        <f t="shared" ref="Z173" si="2501">IF(OR(Y173="-",Y173="NC",$D173=""),"-",$D173*Y173)</f>
        <v>-</v>
      </c>
      <c r="AA173" s="19" t="s">
        <v>1351</v>
      </c>
      <c r="AB173" s="19" t="str">
        <f t="shared" ref="AB173" si="2502">IF(OR(AA173="-",AA173="NC",$D173=""),"-",$D173*AA173)</f>
        <v>-</v>
      </c>
      <c r="AC173" s="19">
        <v>0.01</v>
      </c>
      <c r="AD173" s="19" t="str">
        <f t="shared" ref="AD173" si="2503">IF(OR(AC173="-",AC173="NC",$D173=""),"-",$D173*AC173)</f>
        <v>-</v>
      </c>
      <c r="AE173" s="19">
        <v>0.01</v>
      </c>
      <c r="AF173" s="19" t="str">
        <f t="shared" ref="AF173" si="2504">IF(OR(AE173="-",AE173="NC",$D173=""),"-",$D173*AE173)</f>
        <v>-</v>
      </c>
      <c r="AG173" s="19">
        <v>0.01</v>
      </c>
      <c r="AH173" s="19" t="str">
        <f t="shared" ref="AH173" si="2505">IF(OR(AG173="-",AG173="NC",$D173=""),"-",$D173*AG173)</f>
        <v>-</v>
      </c>
      <c r="AI173" s="19" t="s">
        <v>1351</v>
      </c>
      <c r="AJ173" s="19" t="str">
        <f t="shared" ref="AJ173" si="2506">IF(OR(AI173="-",AI173="NC",$D173=""),"-",$D173*AI173)</f>
        <v>-</v>
      </c>
      <c r="AK173" s="19" t="s">
        <v>1351</v>
      </c>
      <c r="AL173" s="19" t="str">
        <f t="shared" ref="AL173" si="2507">IF(OR(AK173="-",AK173="NC",$D173=""),"-",$D173*AK173)</f>
        <v>-</v>
      </c>
    </row>
    <row r="174" spans="1:38" x14ac:dyDescent="0.25">
      <c r="A174" s="18" t="s">
        <v>1546</v>
      </c>
      <c r="B174" s="18" t="s">
        <v>1547</v>
      </c>
      <c r="C174" s="19" t="s">
        <v>925</v>
      </c>
      <c r="D174" s="58"/>
      <c r="E174" s="19">
        <v>7.0000000000000007E-2</v>
      </c>
      <c r="F174" s="19" t="str">
        <f t="shared" si="1922"/>
        <v>-</v>
      </c>
      <c r="G174" s="19">
        <v>0.01</v>
      </c>
      <c r="H174" s="19" t="str">
        <f t="shared" si="1922"/>
        <v>-</v>
      </c>
      <c r="I174" s="19">
        <v>7.0000000000000007E-2</v>
      </c>
      <c r="J174" s="19" t="str">
        <f t="shared" ref="J174" si="2508">IF(OR(I174="-",I174="NC",$D174=""),"-",$D174*I174)</f>
        <v>-</v>
      </c>
      <c r="K174" s="19">
        <v>7.0000000000000007E-2</v>
      </c>
      <c r="L174" s="19" t="str">
        <f t="shared" ref="L174" si="2509">IF(OR(K174="-",K174="NC",$D174=""),"-",$D174*K174)</f>
        <v>-</v>
      </c>
      <c r="M174" s="19" t="s">
        <v>1351</v>
      </c>
      <c r="N174" s="19" t="str">
        <f t="shared" ref="N174" si="2510">IF(OR(M174="-",M174="NC",$D174=""),"-",$D174*M174)</f>
        <v>-</v>
      </c>
      <c r="O174" s="19">
        <v>0.01</v>
      </c>
      <c r="P174" s="19" t="str">
        <f t="shared" ref="P174" si="2511">IF(OR(O174="-",O174="NC",$D174=""),"-",$D174*O174)</f>
        <v>-</v>
      </c>
      <c r="Q174" s="19" t="s">
        <v>1351</v>
      </c>
      <c r="R174" s="19" t="str">
        <f t="shared" ref="R174" si="2512">IF(OR(Q174="-",Q174="NC",$D174=""),"-",$D174*Q174)</f>
        <v>-</v>
      </c>
      <c r="S174" s="19" t="s">
        <v>1351</v>
      </c>
      <c r="T174" s="19" t="str">
        <f t="shared" ref="T174" si="2513">IF(OR(S174="-",S174="NC",$D174=""),"-",$D174*S174)</f>
        <v>-</v>
      </c>
      <c r="U174" s="19">
        <v>0.98</v>
      </c>
      <c r="V174" s="19" t="str">
        <f t="shared" ref="V174" si="2514">IF(OR(U174="-",U174="NC",$D174=""),"-",$D174*U174)</f>
        <v>-</v>
      </c>
      <c r="W174" s="19" t="s">
        <v>1351</v>
      </c>
      <c r="X174" s="19" t="str">
        <f t="shared" ref="X174" si="2515">IF(OR(W174="-",W174="NC",$D174=""),"-",$D174*W174)</f>
        <v>-</v>
      </c>
      <c r="Y174" s="19" t="s">
        <v>1351</v>
      </c>
      <c r="Z174" s="19" t="str">
        <f t="shared" ref="Z174" si="2516">IF(OR(Y174="-",Y174="NC",$D174=""),"-",$D174*Y174)</f>
        <v>-</v>
      </c>
      <c r="AA174" s="19" t="s">
        <v>1351</v>
      </c>
      <c r="AB174" s="19" t="str">
        <f t="shared" ref="AB174" si="2517">IF(OR(AA174="-",AA174="NC",$D174=""),"-",$D174*AA174)</f>
        <v>-</v>
      </c>
      <c r="AC174" s="19">
        <v>0.01</v>
      </c>
      <c r="AD174" s="19" t="str">
        <f t="shared" ref="AD174" si="2518">IF(OR(AC174="-",AC174="NC",$D174=""),"-",$D174*AC174)</f>
        <v>-</v>
      </c>
      <c r="AE174" s="19">
        <v>0.01</v>
      </c>
      <c r="AF174" s="19" t="str">
        <f t="shared" ref="AF174" si="2519">IF(OR(AE174="-",AE174="NC",$D174=""),"-",$D174*AE174)</f>
        <v>-</v>
      </c>
      <c r="AG174" s="19" t="s">
        <v>1351</v>
      </c>
      <c r="AH174" s="19" t="str">
        <f t="shared" ref="AH174" si="2520">IF(OR(AG174="-",AG174="NC",$D174=""),"-",$D174*AG174)</f>
        <v>-</v>
      </c>
      <c r="AI174" s="19">
        <v>0.02</v>
      </c>
      <c r="AJ174" s="19" t="str">
        <f t="shared" ref="AJ174" si="2521">IF(OR(AI174="-",AI174="NC",$D174=""),"-",$D174*AI174)</f>
        <v>-</v>
      </c>
      <c r="AK174" s="19">
        <v>0.43</v>
      </c>
      <c r="AL174" s="19" t="str">
        <f t="shared" ref="AL174" si="2522">IF(OR(AK174="-",AK174="NC",$D174=""),"-",$D174*AK174)</f>
        <v>-</v>
      </c>
    </row>
    <row r="175" spans="1:38" x14ac:dyDescent="0.25">
      <c r="A175" s="18" t="s">
        <v>1551</v>
      </c>
      <c r="B175" s="18" t="s">
        <v>3565</v>
      </c>
      <c r="C175" s="19" t="s">
        <v>925</v>
      </c>
      <c r="D175" s="58"/>
      <c r="E175" s="19">
        <v>0.03</v>
      </c>
      <c r="F175" s="19" t="str">
        <f t="shared" si="1922"/>
        <v>-</v>
      </c>
      <c r="G175" s="19">
        <v>0.01</v>
      </c>
      <c r="H175" s="19" t="str">
        <f t="shared" si="1922"/>
        <v>-</v>
      </c>
      <c r="I175" s="19">
        <v>0.03</v>
      </c>
      <c r="J175" s="19" t="str">
        <f t="shared" ref="J175" si="2523">IF(OR(I175="-",I175="NC",$D175=""),"-",$D175*I175)</f>
        <v>-</v>
      </c>
      <c r="K175" s="19">
        <v>0.03</v>
      </c>
      <c r="L175" s="19" t="str">
        <f t="shared" ref="L175" si="2524">IF(OR(K175="-",K175="NC",$D175=""),"-",$D175*K175)</f>
        <v>-</v>
      </c>
      <c r="M175" s="19">
        <v>0.39</v>
      </c>
      <c r="N175" s="19" t="str">
        <f t="shared" ref="N175" si="2525">IF(OR(M175="-",M175="NC",$D175=""),"-",$D175*M175)</f>
        <v>-</v>
      </c>
      <c r="O175" s="19">
        <v>0.01</v>
      </c>
      <c r="P175" s="19" t="str">
        <f t="shared" ref="P175" si="2526">IF(OR(O175="-",O175="NC",$D175=""),"-",$D175*O175)</f>
        <v>-</v>
      </c>
      <c r="Q175" s="19" t="s">
        <v>1351</v>
      </c>
      <c r="R175" s="19" t="str">
        <f t="shared" ref="R175" si="2527">IF(OR(Q175="-",Q175="NC",$D175=""),"-",$D175*Q175)</f>
        <v>-</v>
      </c>
      <c r="S175" s="19" t="s">
        <v>1351</v>
      </c>
      <c r="T175" s="19" t="str">
        <f t="shared" ref="T175" si="2528">IF(OR(S175="-",S175="NC",$D175=""),"-",$D175*S175)</f>
        <v>-</v>
      </c>
      <c r="U175" s="19" t="s">
        <v>1351</v>
      </c>
      <c r="V175" s="19" t="str">
        <f t="shared" ref="V175" si="2529">IF(OR(U175="-",U175="NC",$D175=""),"-",$D175*U175)</f>
        <v>-</v>
      </c>
      <c r="W175" s="19" t="s">
        <v>1351</v>
      </c>
      <c r="X175" s="19" t="str">
        <f t="shared" ref="X175" si="2530">IF(OR(W175="-",W175="NC",$D175=""),"-",$D175*W175)</f>
        <v>-</v>
      </c>
      <c r="Y175" s="19" t="s">
        <v>1351</v>
      </c>
      <c r="Z175" s="19" t="str">
        <f t="shared" ref="Z175" si="2531">IF(OR(Y175="-",Y175="NC",$D175=""),"-",$D175*Y175)</f>
        <v>-</v>
      </c>
      <c r="AA175" s="19" t="s">
        <v>1351</v>
      </c>
      <c r="AB175" s="19" t="str">
        <f t="shared" ref="AB175" si="2532">IF(OR(AA175="-",AA175="NC",$D175=""),"-",$D175*AA175)</f>
        <v>-</v>
      </c>
      <c r="AC175" s="19">
        <v>0.01</v>
      </c>
      <c r="AD175" s="19" t="str">
        <f t="shared" ref="AD175" si="2533">IF(OR(AC175="-",AC175="NC",$D175=""),"-",$D175*AC175)</f>
        <v>-</v>
      </c>
      <c r="AE175" s="19">
        <v>0.01</v>
      </c>
      <c r="AF175" s="19" t="str">
        <f t="shared" ref="AF175" si="2534">IF(OR(AE175="-",AE175="NC",$D175=""),"-",$D175*AE175)</f>
        <v>-</v>
      </c>
      <c r="AG175" s="19" t="s">
        <v>1351</v>
      </c>
      <c r="AH175" s="19" t="str">
        <f t="shared" ref="AH175" si="2535">IF(OR(AG175="-",AG175="NC",$D175=""),"-",$D175*AG175)</f>
        <v>-</v>
      </c>
      <c r="AI175" s="19">
        <v>0.01</v>
      </c>
      <c r="AJ175" s="19" t="str">
        <f t="shared" ref="AJ175" si="2536">IF(OR(AI175="-",AI175="NC",$D175=""),"-",$D175*AI175)</f>
        <v>-</v>
      </c>
      <c r="AK175" s="19">
        <v>0.21</v>
      </c>
      <c r="AL175" s="19" t="str">
        <f t="shared" ref="AL175" si="2537">IF(OR(AK175="-",AK175="NC",$D175=""),"-",$D175*AK175)</f>
        <v>-</v>
      </c>
    </row>
    <row r="176" spans="1:38" ht="21" x14ac:dyDescent="0.25">
      <c r="A176" s="904" t="s">
        <v>1783</v>
      </c>
      <c r="B176" s="50" t="s">
        <v>1784</v>
      </c>
      <c r="C176" s="41" t="s">
        <v>275</v>
      </c>
      <c r="D176" s="58"/>
      <c r="E176" s="41" t="s">
        <v>275</v>
      </c>
      <c r="F176" s="41" t="str">
        <f t="shared" si="1922"/>
        <v>-</v>
      </c>
      <c r="G176" s="41" t="s">
        <v>275</v>
      </c>
      <c r="H176" s="41" t="str">
        <f t="shared" si="1922"/>
        <v>-</v>
      </c>
      <c r="I176" s="41" t="s">
        <v>275</v>
      </c>
      <c r="J176" s="41" t="str">
        <f t="shared" ref="J176" si="2538">IF(OR(I176="-",I176="NC",$D176=""),"-",$D176*I176)</f>
        <v>-</v>
      </c>
      <c r="K176" s="41" t="s">
        <v>275</v>
      </c>
      <c r="L176" s="41" t="str">
        <f t="shared" ref="L176" si="2539">IF(OR(K176="-",K176="NC",$D176=""),"-",$D176*K176)</f>
        <v>-</v>
      </c>
      <c r="M176" s="41" t="s">
        <v>275</v>
      </c>
      <c r="N176" s="41" t="str">
        <f t="shared" ref="N176" si="2540">IF(OR(M176="-",M176="NC",$D176=""),"-",$D176*M176)</f>
        <v>-</v>
      </c>
      <c r="O176" s="41" t="s">
        <v>275</v>
      </c>
      <c r="P176" s="41" t="str">
        <f t="shared" ref="P176" si="2541">IF(OR(O176="-",O176="NC",$D176=""),"-",$D176*O176)</f>
        <v>-</v>
      </c>
      <c r="Q176" s="41" t="s">
        <v>275</v>
      </c>
      <c r="R176" s="41" t="str">
        <f t="shared" ref="R176" si="2542">IF(OR(Q176="-",Q176="NC",$D176=""),"-",$D176*Q176)</f>
        <v>-</v>
      </c>
      <c r="S176" s="41" t="s">
        <v>275</v>
      </c>
      <c r="T176" s="41" t="str">
        <f t="shared" ref="T176" si="2543">IF(OR(S176="-",S176="NC",$D176=""),"-",$D176*S176)</f>
        <v>-</v>
      </c>
      <c r="U176" s="41" t="s">
        <v>275</v>
      </c>
      <c r="V176" s="41" t="str">
        <f t="shared" ref="V176" si="2544">IF(OR(U176="-",U176="NC",$D176=""),"-",$D176*U176)</f>
        <v>-</v>
      </c>
      <c r="W176" s="41" t="s">
        <v>275</v>
      </c>
      <c r="X176" s="41" t="str">
        <f t="shared" ref="X176" si="2545">IF(OR(W176="-",W176="NC",$D176=""),"-",$D176*W176)</f>
        <v>-</v>
      </c>
      <c r="Y176" s="41" t="s">
        <v>275</v>
      </c>
      <c r="Z176" s="41" t="str">
        <f t="shared" ref="Z176" si="2546">IF(OR(Y176="-",Y176="NC",$D176=""),"-",$D176*Y176)</f>
        <v>-</v>
      </c>
      <c r="AA176" s="41" t="s">
        <v>275</v>
      </c>
      <c r="AB176" s="41" t="str">
        <f t="shared" ref="AB176" si="2547">IF(OR(AA176="-",AA176="NC",$D176=""),"-",$D176*AA176)</f>
        <v>-</v>
      </c>
      <c r="AC176" s="41" t="s">
        <v>275</v>
      </c>
      <c r="AD176" s="41" t="str">
        <f t="shared" ref="AD176" si="2548">IF(OR(AC176="-",AC176="NC",$D176=""),"-",$D176*AC176)</f>
        <v>-</v>
      </c>
      <c r="AE176" s="41" t="s">
        <v>275</v>
      </c>
      <c r="AF176" s="41" t="str">
        <f t="shared" ref="AF176" si="2549">IF(OR(AE176="-",AE176="NC",$D176=""),"-",$D176*AE176)</f>
        <v>-</v>
      </c>
      <c r="AG176" s="41" t="s">
        <v>275</v>
      </c>
      <c r="AH176" s="41" t="str">
        <f t="shared" ref="AH176" si="2550">IF(OR(AG176="-",AG176="NC",$D176=""),"-",$D176*AG176)</f>
        <v>-</v>
      </c>
      <c r="AI176" s="41" t="s">
        <v>275</v>
      </c>
      <c r="AJ176" s="41" t="str">
        <f t="shared" ref="AJ176" si="2551">IF(OR(AI176="-",AI176="NC",$D176=""),"-",$D176*AI176)</f>
        <v>-</v>
      </c>
      <c r="AK176" s="41" t="s">
        <v>275</v>
      </c>
      <c r="AL176" s="41" t="str">
        <f t="shared" ref="AL176" si="2552">IF(OR(AK176="-",AK176="NC",$D176=""),"-",$D176*AK176)</f>
        <v>-</v>
      </c>
    </row>
    <row r="177" spans="1:38" ht="31.5" x14ac:dyDescent="0.25">
      <c r="A177" s="909" t="s">
        <v>1785</v>
      </c>
      <c r="B177" s="63" t="s">
        <v>3317</v>
      </c>
      <c r="C177" s="61" t="s">
        <v>925</v>
      </c>
      <c r="D177" s="58"/>
      <c r="E177" s="61">
        <v>0.26</v>
      </c>
      <c r="F177" s="61" t="str">
        <f t="shared" si="1922"/>
        <v>-</v>
      </c>
      <c r="G177" s="61">
        <v>0.16</v>
      </c>
      <c r="H177" s="61" t="str">
        <f t="shared" si="1922"/>
        <v>-</v>
      </c>
      <c r="I177" s="61">
        <v>0.2</v>
      </c>
      <c r="J177" s="61" t="str">
        <f t="shared" ref="J177" si="2553">IF(OR(I177="-",I177="NC",$D177=""),"-",$D177*I177)</f>
        <v>-</v>
      </c>
      <c r="K177" s="61">
        <v>0.82</v>
      </c>
      <c r="L177" s="61" t="str">
        <f t="shared" ref="L177" si="2554">IF(OR(K177="-",K177="NC",$D177=""),"-",$D177*K177)</f>
        <v>-</v>
      </c>
      <c r="M177" s="61" t="s">
        <v>1351</v>
      </c>
      <c r="N177" s="61" t="str">
        <f t="shared" ref="N177" si="2555">IF(OR(M177="-",M177="NC",$D177=""),"-",$D177*M177)</f>
        <v>-</v>
      </c>
      <c r="O177" s="61">
        <v>0.5</v>
      </c>
      <c r="P177" s="61" t="str">
        <f t="shared" ref="P177" si="2556">IF(OR(O177="-",O177="NC",$D177=""),"-",$D177*O177)</f>
        <v>-</v>
      </c>
      <c r="Q177" s="61">
        <v>1.06</v>
      </c>
      <c r="R177" s="61" t="str">
        <f t="shared" ref="R177" si="2557">IF(OR(Q177="-",Q177="NC",$D177=""),"-",$D177*Q177)</f>
        <v>-</v>
      </c>
      <c r="S177" s="61">
        <v>0.61</v>
      </c>
      <c r="T177" s="61" t="str">
        <f t="shared" ref="T177" si="2558">IF(OR(S177="-",S177="NC",$D177=""),"-",$D177*S177)</f>
        <v>-</v>
      </c>
      <c r="U177" s="61">
        <v>0.08</v>
      </c>
      <c r="V177" s="61" t="str">
        <f t="shared" ref="V177" si="2559">IF(OR(U177="-",U177="NC",$D177=""),"-",$D177*U177)</f>
        <v>-</v>
      </c>
      <c r="W177" s="61">
        <v>1.01</v>
      </c>
      <c r="X177" s="61" t="str">
        <f t="shared" ref="X177" si="2560">IF(OR(W177="-",W177="NC",$D177=""),"-",$D177*W177)</f>
        <v>-</v>
      </c>
      <c r="Y177" s="61" t="s">
        <v>1351</v>
      </c>
      <c r="Z177" s="61" t="str">
        <f t="shared" ref="Z177" si="2561">IF(OR(Y177="-",Y177="NC",$D177=""),"-",$D177*Y177)</f>
        <v>-</v>
      </c>
      <c r="AA177" s="61">
        <v>1.07</v>
      </c>
      <c r="AB177" s="61" t="str">
        <f t="shared" ref="AB177" si="2562">IF(OR(AA177="-",AA177="NC",$D177=""),"-",$D177*AA177)</f>
        <v>-</v>
      </c>
      <c r="AC177" s="61">
        <v>0.41</v>
      </c>
      <c r="AD177" s="61" t="str">
        <f t="shared" ref="AD177" si="2563">IF(OR(AC177="-",AC177="NC",$D177=""),"-",$D177*AC177)</f>
        <v>-</v>
      </c>
      <c r="AE177" s="61">
        <v>2.02</v>
      </c>
      <c r="AF177" s="61" t="str">
        <f t="shared" ref="AF177" si="2564">IF(OR(AE177="-",AE177="NC",$D177=""),"-",$D177*AE177)</f>
        <v>-</v>
      </c>
      <c r="AG177" s="61" t="s">
        <v>1351</v>
      </c>
      <c r="AH177" s="61" t="str">
        <f t="shared" ref="AH177" si="2565">IF(OR(AG177="-",AG177="NC",$D177=""),"-",$D177*AG177)</f>
        <v>-</v>
      </c>
      <c r="AI177" s="61">
        <v>0.22</v>
      </c>
      <c r="AJ177" s="61" t="str">
        <f t="shared" ref="AJ177" si="2566">IF(OR(AI177="-",AI177="NC",$D177=""),"-",$D177*AI177)</f>
        <v>-</v>
      </c>
      <c r="AK177" s="61">
        <v>1.37</v>
      </c>
      <c r="AL177" s="61" t="str">
        <f t="shared" ref="AL177" si="2567">IF(OR(AK177="-",AK177="NC",$D177=""),"-",$D177*AK177)</f>
        <v>-</v>
      </c>
    </row>
    <row r="178" spans="1:38" ht="21" x14ac:dyDescent="0.25">
      <c r="A178" s="18" t="s">
        <v>1790</v>
      </c>
      <c r="B178" s="18" t="s">
        <v>1791</v>
      </c>
      <c r="C178" s="19" t="s">
        <v>925</v>
      </c>
      <c r="D178" s="58"/>
      <c r="E178" s="19">
        <v>0.01</v>
      </c>
      <c r="F178" s="19" t="str">
        <f t="shared" si="1922"/>
        <v>-</v>
      </c>
      <c r="G178" s="19">
        <v>0.01</v>
      </c>
      <c r="H178" s="19" t="str">
        <f t="shared" si="1922"/>
        <v>-</v>
      </c>
      <c r="I178" s="19">
        <v>0.01</v>
      </c>
      <c r="J178" s="19" t="str">
        <f t="shared" ref="J178" si="2568">IF(OR(I178="-",I178="NC",$D178=""),"-",$D178*I178)</f>
        <v>-</v>
      </c>
      <c r="K178" s="19">
        <v>0.01</v>
      </c>
      <c r="L178" s="19" t="str">
        <f t="shared" ref="L178" si="2569">IF(OR(K178="-",K178="NC",$D178=""),"-",$D178*K178)</f>
        <v>-</v>
      </c>
      <c r="M178" s="19" t="s">
        <v>1351</v>
      </c>
      <c r="N178" s="19" t="str">
        <f t="shared" ref="N178" si="2570">IF(OR(M178="-",M178="NC",$D178=""),"-",$D178*M178)</f>
        <v>-</v>
      </c>
      <c r="O178" s="19">
        <v>0.01</v>
      </c>
      <c r="P178" s="19" t="str">
        <f t="shared" ref="P178" si="2571">IF(OR(O178="-",O178="NC",$D178=""),"-",$D178*O178)</f>
        <v>-</v>
      </c>
      <c r="Q178" s="19" t="s">
        <v>1351</v>
      </c>
      <c r="R178" s="19" t="str">
        <f t="shared" ref="R178" si="2572">IF(OR(Q178="-",Q178="NC",$D178=""),"-",$D178*Q178)</f>
        <v>-</v>
      </c>
      <c r="S178" s="19" t="s">
        <v>1351</v>
      </c>
      <c r="T178" s="19" t="str">
        <f t="shared" ref="T178" si="2573">IF(OR(S178="-",S178="NC",$D178=""),"-",$D178*S178)</f>
        <v>-</v>
      </c>
      <c r="U178" s="19">
        <v>0.08</v>
      </c>
      <c r="V178" s="19" t="str">
        <f t="shared" ref="V178" si="2574">IF(OR(U178="-",U178="NC",$D178=""),"-",$D178*U178)</f>
        <v>-</v>
      </c>
      <c r="W178" s="19" t="s">
        <v>1351</v>
      </c>
      <c r="X178" s="19" t="str">
        <f t="shared" ref="X178" si="2575">IF(OR(W178="-",W178="NC",$D178=""),"-",$D178*W178)</f>
        <v>-</v>
      </c>
      <c r="Y178" s="19" t="s">
        <v>1351</v>
      </c>
      <c r="Z178" s="19" t="str">
        <f t="shared" ref="Z178" si="2576">IF(OR(Y178="-",Y178="NC",$D178=""),"-",$D178*Y178)</f>
        <v>-</v>
      </c>
      <c r="AA178" s="19" t="s">
        <v>1351</v>
      </c>
      <c r="AB178" s="19" t="str">
        <f t="shared" ref="AB178" si="2577">IF(OR(AA178="-",AA178="NC",$D178=""),"-",$D178*AA178)</f>
        <v>-</v>
      </c>
      <c r="AC178" s="19">
        <v>0.01</v>
      </c>
      <c r="AD178" s="19" t="str">
        <f t="shared" ref="AD178" si="2578">IF(OR(AC178="-",AC178="NC",$D178=""),"-",$D178*AC178)</f>
        <v>-</v>
      </c>
      <c r="AE178" s="19">
        <v>0.01</v>
      </c>
      <c r="AF178" s="19" t="str">
        <f t="shared" ref="AF178" si="2579">IF(OR(AE178="-",AE178="NC",$D178=""),"-",$D178*AE178)</f>
        <v>-</v>
      </c>
      <c r="AG178" s="19" t="s">
        <v>1351</v>
      </c>
      <c r="AH178" s="19" t="str">
        <f t="shared" ref="AH178" si="2580">IF(OR(AG178="-",AG178="NC",$D178=""),"-",$D178*AG178)</f>
        <v>-</v>
      </c>
      <c r="AI178" s="19">
        <v>0.01</v>
      </c>
      <c r="AJ178" s="19" t="str">
        <f t="shared" ref="AJ178" si="2581">IF(OR(AI178="-",AI178="NC",$D178=""),"-",$D178*AI178)</f>
        <v>-</v>
      </c>
      <c r="AK178" s="19">
        <v>0.04</v>
      </c>
      <c r="AL178" s="19" t="str">
        <f t="shared" ref="AL178" si="2582">IF(OR(AK178="-",AK178="NC",$D178=""),"-",$D178*AK178)</f>
        <v>-</v>
      </c>
    </row>
    <row r="179" spans="1:38" ht="21" x14ac:dyDescent="0.25">
      <c r="A179" s="18" t="s">
        <v>1601</v>
      </c>
      <c r="B179" s="18" t="s">
        <v>3566</v>
      </c>
      <c r="C179" s="19" t="s">
        <v>925</v>
      </c>
      <c r="D179" s="58"/>
      <c r="E179" s="19">
        <v>0.25</v>
      </c>
      <c r="F179" s="19" t="str">
        <f t="shared" si="1922"/>
        <v>-</v>
      </c>
      <c r="G179" s="19">
        <v>0.16</v>
      </c>
      <c r="H179" s="19" t="str">
        <f t="shared" si="1922"/>
        <v>-</v>
      </c>
      <c r="I179" s="19">
        <v>0.2</v>
      </c>
      <c r="J179" s="19" t="str">
        <f t="shared" ref="J179" si="2583">IF(OR(I179="-",I179="NC",$D179=""),"-",$D179*I179)</f>
        <v>-</v>
      </c>
      <c r="K179" s="19">
        <v>0.81</v>
      </c>
      <c r="L179" s="19" t="str">
        <f t="shared" ref="L179" si="2584">IF(OR(K179="-",K179="NC",$D179=""),"-",$D179*K179)</f>
        <v>-</v>
      </c>
      <c r="M179" s="19" t="s">
        <v>1351</v>
      </c>
      <c r="N179" s="19" t="str">
        <f t="shared" ref="N179" si="2585">IF(OR(M179="-",M179="NC",$D179=""),"-",$D179*M179)</f>
        <v>-</v>
      </c>
      <c r="O179" s="19">
        <v>0.5</v>
      </c>
      <c r="P179" s="19" t="str">
        <f t="shared" ref="P179" si="2586">IF(OR(O179="-",O179="NC",$D179=""),"-",$D179*O179)</f>
        <v>-</v>
      </c>
      <c r="Q179" s="19">
        <v>1.06</v>
      </c>
      <c r="R179" s="19" t="str">
        <f t="shared" ref="R179" si="2587">IF(OR(Q179="-",Q179="NC",$D179=""),"-",$D179*Q179)</f>
        <v>-</v>
      </c>
      <c r="S179" s="19">
        <v>0.61</v>
      </c>
      <c r="T179" s="19" t="str">
        <f t="shared" ref="T179" si="2588">IF(OR(S179="-",S179="NC",$D179=""),"-",$D179*S179)</f>
        <v>-</v>
      </c>
      <c r="U179" s="19" t="s">
        <v>1351</v>
      </c>
      <c r="V179" s="19" t="str">
        <f t="shared" ref="V179" si="2589">IF(OR(U179="-",U179="NC",$D179=""),"-",$D179*U179)</f>
        <v>-</v>
      </c>
      <c r="W179" s="19">
        <v>1.01</v>
      </c>
      <c r="X179" s="19" t="str">
        <f t="shared" ref="X179" si="2590">IF(OR(W179="-",W179="NC",$D179=""),"-",$D179*W179)</f>
        <v>-</v>
      </c>
      <c r="Y179" s="19" t="s">
        <v>1351</v>
      </c>
      <c r="Z179" s="19" t="str">
        <f t="shared" ref="Z179" si="2591">IF(OR(Y179="-",Y179="NC",$D179=""),"-",$D179*Y179)</f>
        <v>-</v>
      </c>
      <c r="AA179" s="19">
        <v>1.07</v>
      </c>
      <c r="AB179" s="19" t="str">
        <f t="shared" ref="AB179" si="2592">IF(OR(AA179="-",AA179="NC",$D179=""),"-",$D179*AA179)</f>
        <v>-</v>
      </c>
      <c r="AC179" s="19">
        <v>0.41</v>
      </c>
      <c r="AD179" s="19" t="str">
        <f t="shared" ref="AD179" si="2593">IF(OR(AC179="-",AC179="NC",$D179=""),"-",$D179*AC179)</f>
        <v>-</v>
      </c>
      <c r="AE179" s="19">
        <v>2.02</v>
      </c>
      <c r="AF179" s="19" t="str">
        <f t="shared" ref="AF179" si="2594">IF(OR(AE179="-",AE179="NC",$D179=""),"-",$D179*AE179)</f>
        <v>-</v>
      </c>
      <c r="AG179" s="19" t="s">
        <v>1351</v>
      </c>
      <c r="AH179" s="19" t="str">
        <f t="shared" ref="AH179" si="2595">IF(OR(AG179="-",AG179="NC",$D179=""),"-",$D179*AG179)</f>
        <v>-</v>
      </c>
      <c r="AI179" s="19">
        <v>0.22</v>
      </c>
      <c r="AJ179" s="19" t="str">
        <f t="shared" ref="AJ179" si="2596">IF(OR(AI179="-",AI179="NC",$D179=""),"-",$D179*AI179)</f>
        <v>-</v>
      </c>
      <c r="AK179" s="19">
        <v>1.33</v>
      </c>
      <c r="AL179" s="19" t="str">
        <f t="shared" ref="AL179" si="2597">IF(OR(AK179="-",AK179="NC",$D179=""),"-",$D179*AK179)</f>
        <v>-</v>
      </c>
    </row>
    <row r="180" spans="1:38" ht="21" x14ac:dyDescent="0.25">
      <c r="A180" s="904" t="s">
        <v>1783</v>
      </c>
      <c r="B180" s="50" t="s">
        <v>1781</v>
      </c>
      <c r="C180" s="41" t="s">
        <v>275</v>
      </c>
      <c r="D180" s="58"/>
      <c r="E180" s="41" t="s">
        <v>275</v>
      </c>
      <c r="F180" s="41" t="str">
        <f t="shared" si="1922"/>
        <v>-</v>
      </c>
      <c r="G180" s="41" t="s">
        <v>275</v>
      </c>
      <c r="H180" s="41" t="str">
        <f t="shared" si="1922"/>
        <v>-</v>
      </c>
      <c r="I180" s="41" t="s">
        <v>275</v>
      </c>
      <c r="J180" s="41" t="str">
        <f t="shared" ref="J180" si="2598">IF(OR(I180="-",I180="NC",$D180=""),"-",$D180*I180)</f>
        <v>-</v>
      </c>
      <c r="K180" s="41" t="s">
        <v>275</v>
      </c>
      <c r="L180" s="41" t="str">
        <f t="shared" ref="L180" si="2599">IF(OR(K180="-",K180="NC",$D180=""),"-",$D180*K180)</f>
        <v>-</v>
      </c>
      <c r="M180" s="41" t="s">
        <v>275</v>
      </c>
      <c r="N180" s="41" t="str">
        <f t="shared" ref="N180" si="2600">IF(OR(M180="-",M180="NC",$D180=""),"-",$D180*M180)</f>
        <v>-</v>
      </c>
      <c r="O180" s="41" t="s">
        <v>275</v>
      </c>
      <c r="P180" s="41" t="str">
        <f t="shared" ref="P180" si="2601">IF(OR(O180="-",O180="NC",$D180=""),"-",$D180*O180)</f>
        <v>-</v>
      </c>
      <c r="Q180" s="41" t="s">
        <v>275</v>
      </c>
      <c r="R180" s="41" t="str">
        <f t="shared" ref="R180" si="2602">IF(OR(Q180="-",Q180="NC",$D180=""),"-",$D180*Q180)</f>
        <v>-</v>
      </c>
      <c r="S180" s="41" t="s">
        <v>275</v>
      </c>
      <c r="T180" s="41" t="str">
        <f t="shared" ref="T180" si="2603">IF(OR(S180="-",S180="NC",$D180=""),"-",$D180*S180)</f>
        <v>-</v>
      </c>
      <c r="U180" s="41" t="s">
        <v>275</v>
      </c>
      <c r="V180" s="41" t="str">
        <f t="shared" ref="V180" si="2604">IF(OR(U180="-",U180="NC",$D180=""),"-",$D180*U180)</f>
        <v>-</v>
      </c>
      <c r="W180" s="41" t="s">
        <v>275</v>
      </c>
      <c r="X180" s="41" t="str">
        <f t="shared" ref="X180" si="2605">IF(OR(W180="-",W180="NC",$D180=""),"-",$D180*W180)</f>
        <v>-</v>
      </c>
      <c r="Y180" s="41" t="s">
        <v>275</v>
      </c>
      <c r="Z180" s="41" t="str">
        <f t="shared" ref="Z180" si="2606">IF(OR(Y180="-",Y180="NC",$D180=""),"-",$D180*Y180)</f>
        <v>-</v>
      </c>
      <c r="AA180" s="41" t="s">
        <v>275</v>
      </c>
      <c r="AB180" s="41" t="str">
        <f t="shared" ref="AB180" si="2607">IF(OR(AA180="-",AA180="NC",$D180=""),"-",$D180*AA180)</f>
        <v>-</v>
      </c>
      <c r="AC180" s="41" t="s">
        <v>275</v>
      </c>
      <c r="AD180" s="41" t="str">
        <f t="shared" ref="AD180" si="2608">IF(OR(AC180="-",AC180="NC",$D180=""),"-",$D180*AC180)</f>
        <v>-</v>
      </c>
      <c r="AE180" s="41" t="s">
        <v>275</v>
      </c>
      <c r="AF180" s="41" t="str">
        <f t="shared" ref="AF180" si="2609">IF(OR(AE180="-",AE180="NC",$D180=""),"-",$D180*AE180)</f>
        <v>-</v>
      </c>
      <c r="AG180" s="41" t="s">
        <v>275</v>
      </c>
      <c r="AH180" s="41" t="str">
        <f t="shared" ref="AH180" si="2610">IF(OR(AG180="-",AG180="NC",$D180=""),"-",$D180*AG180)</f>
        <v>-</v>
      </c>
      <c r="AI180" s="41" t="s">
        <v>275</v>
      </c>
      <c r="AJ180" s="41" t="str">
        <f t="shared" ref="AJ180" si="2611">IF(OR(AI180="-",AI180="NC",$D180=""),"-",$D180*AI180)</f>
        <v>-</v>
      </c>
      <c r="AK180" s="41" t="s">
        <v>275</v>
      </c>
      <c r="AL180" s="41" t="str">
        <f t="shared" ref="AL180" si="2612">IF(OR(AK180="-",AK180="NC",$D180=""),"-",$D180*AK180)</f>
        <v>-</v>
      </c>
    </row>
    <row r="181" spans="1:38" ht="21" x14ac:dyDescent="0.25">
      <c r="A181" s="909" t="s">
        <v>1778</v>
      </c>
      <c r="B181" s="63" t="s">
        <v>3318</v>
      </c>
      <c r="C181" s="61" t="s">
        <v>925</v>
      </c>
      <c r="D181" s="58"/>
      <c r="E181" s="61">
        <v>0.61</v>
      </c>
      <c r="F181" s="61" t="str">
        <f t="shared" si="1922"/>
        <v>-</v>
      </c>
      <c r="G181" s="61">
        <v>0.36</v>
      </c>
      <c r="H181" s="61" t="str">
        <f t="shared" si="1922"/>
        <v>-</v>
      </c>
      <c r="I181" s="61">
        <v>0.59</v>
      </c>
      <c r="J181" s="61" t="str">
        <f t="shared" ref="J181" si="2613">IF(OR(I181="-",I181="NC",$D181=""),"-",$D181*I181)</f>
        <v>-</v>
      </c>
      <c r="K181" s="61">
        <v>1.77</v>
      </c>
      <c r="L181" s="61" t="str">
        <f t="shared" ref="L181" si="2614">IF(OR(K181="-",K181="NC",$D181=""),"-",$D181*K181)</f>
        <v>-</v>
      </c>
      <c r="M181" s="61">
        <v>0.24</v>
      </c>
      <c r="N181" s="61" t="str">
        <f t="shared" ref="N181" si="2615">IF(OR(M181="-",M181="NC",$D181=""),"-",$D181*M181)</f>
        <v>-</v>
      </c>
      <c r="O181" s="61">
        <v>0.77</v>
      </c>
      <c r="P181" s="61" t="str">
        <f t="shared" ref="P181" si="2616">IF(OR(O181="-",O181="NC",$D181=""),"-",$D181*O181)</f>
        <v>-</v>
      </c>
      <c r="Q181" s="61">
        <v>2.46</v>
      </c>
      <c r="R181" s="61" t="str">
        <f t="shared" ref="R181" si="2617">IF(OR(Q181="-",Q181="NC",$D181=""),"-",$D181*Q181)</f>
        <v>-</v>
      </c>
      <c r="S181" s="61">
        <v>3.62</v>
      </c>
      <c r="T181" s="61" t="str">
        <f t="shared" ref="T181" si="2618">IF(OR(S181="-",S181="NC",$D181=""),"-",$D181*S181)</f>
        <v>-</v>
      </c>
      <c r="U181" s="61">
        <v>0.04</v>
      </c>
      <c r="V181" s="61" t="str">
        <f t="shared" ref="V181" si="2619">IF(OR(U181="-",U181="NC",$D181=""),"-",$D181*U181)</f>
        <v>-</v>
      </c>
      <c r="W181" s="61">
        <v>1.48</v>
      </c>
      <c r="X181" s="61" t="str">
        <f t="shared" ref="X181" si="2620">IF(OR(W181="-",W181="NC",$D181=""),"-",$D181*W181)</f>
        <v>-</v>
      </c>
      <c r="Y181" s="61">
        <v>7.45</v>
      </c>
      <c r="Z181" s="61" t="str">
        <f t="shared" ref="Z181" si="2621">IF(OR(Y181="-",Y181="NC",$D181=""),"-",$D181*Y181)</f>
        <v>-</v>
      </c>
      <c r="AA181" s="61">
        <v>0.03</v>
      </c>
      <c r="AB181" s="61" t="str">
        <f t="shared" ref="AB181" si="2622">IF(OR(AA181="-",AA181="NC",$D181=""),"-",$D181*AA181)</f>
        <v>-</v>
      </c>
      <c r="AC181" s="61">
        <v>0.13</v>
      </c>
      <c r="AD181" s="61" t="str">
        <f t="shared" ref="AD181" si="2623">IF(OR(AC181="-",AC181="NC",$D181=""),"-",$D181*AC181)</f>
        <v>-</v>
      </c>
      <c r="AE181" s="61">
        <v>0.11</v>
      </c>
      <c r="AF181" s="61" t="str">
        <f t="shared" ref="AF181" si="2624">IF(OR(AE181="-",AE181="NC",$D181=""),"-",$D181*AE181)</f>
        <v>-</v>
      </c>
      <c r="AG181" s="61">
        <v>2.02</v>
      </c>
      <c r="AH181" s="61" t="str">
        <f t="shared" ref="AH181" si="2625">IF(OR(AG181="-",AG181="NC",$D181=""),"-",$D181*AG181)</f>
        <v>-</v>
      </c>
      <c r="AI181" s="61">
        <v>0.18</v>
      </c>
      <c r="AJ181" s="61" t="str">
        <f t="shared" ref="AJ181" si="2626">IF(OR(AI181="-",AI181="NC",$D181=""),"-",$D181*AI181)</f>
        <v>-</v>
      </c>
      <c r="AK181" s="61">
        <v>3.81</v>
      </c>
      <c r="AL181" s="61" t="str">
        <f t="shared" ref="AL181" si="2627">IF(OR(AK181="-",AK181="NC",$D181=""),"-",$D181*AK181)</f>
        <v>-</v>
      </c>
    </row>
    <row r="182" spans="1:38" x14ac:dyDescent="0.25">
      <c r="A182" s="18" t="s">
        <v>55</v>
      </c>
      <c r="B182" s="18" t="s">
        <v>3567</v>
      </c>
      <c r="C182" s="19" t="s">
        <v>925</v>
      </c>
      <c r="D182" s="58"/>
      <c r="E182" s="19">
        <v>0.03</v>
      </c>
      <c r="F182" s="19" t="str">
        <f t="shared" si="1922"/>
        <v>-</v>
      </c>
      <c r="G182" s="19">
        <v>0.36</v>
      </c>
      <c r="H182" s="19" t="str">
        <f t="shared" si="1922"/>
        <v>-</v>
      </c>
      <c r="I182" s="19">
        <v>0.01</v>
      </c>
      <c r="J182" s="19" t="str">
        <f t="shared" ref="J182" si="2628">IF(OR(I182="-",I182="NC",$D182=""),"-",$D182*I182)</f>
        <v>-</v>
      </c>
      <c r="K182" s="19">
        <v>1.17</v>
      </c>
      <c r="L182" s="19" t="str">
        <f t="shared" ref="L182" si="2629">IF(OR(K182="-",K182="NC",$D182=""),"-",$D182*K182)</f>
        <v>-</v>
      </c>
      <c r="M182" s="19">
        <v>0.06</v>
      </c>
      <c r="N182" s="19" t="str">
        <f t="shared" ref="N182" si="2630">IF(OR(M182="-",M182="NC",$D182=""),"-",$D182*M182)</f>
        <v>-</v>
      </c>
      <c r="O182" s="19">
        <v>0.69</v>
      </c>
      <c r="P182" s="19" t="str">
        <f t="shared" ref="P182" si="2631">IF(OR(O182="-",O182="NC",$D182=""),"-",$D182*O182)</f>
        <v>-</v>
      </c>
      <c r="Q182" s="19">
        <v>2.46</v>
      </c>
      <c r="R182" s="19" t="str">
        <f t="shared" ref="R182" si="2632">IF(OR(Q182="-",Q182="NC",$D182=""),"-",$D182*Q182)</f>
        <v>-</v>
      </c>
      <c r="S182" s="19">
        <v>3.62</v>
      </c>
      <c r="T182" s="19" t="str">
        <f t="shared" ref="T182" si="2633">IF(OR(S182="-",S182="NC",$D182=""),"-",$D182*S182)</f>
        <v>-</v>
      </c>
      <c r="U182" s="19">
        <v>0.04</v>
      </c>
      <c r="V182" s="19" t="str">
        <f t="shared" ref="V182" si="2634">IF(OR(U182="-",U182="NC",$D182=""),"-",$D182*U182)</f>
        <v>-</v>
      </c>
      <c r="W182" s="19">
        <v>1.48</v>
      </c>
      <c r="X182" s="19" t="str">
        <f t="shared" ref="X182" si="2635">IF(OR(W182="-",W182="NC",$D182=""),"-",$D182*W182)</f>
        <v>-</v>
      </c>
      <c r="Y182" s="19">
        <v>7.43</v>
      </c>
      <c r="Z182" s="19" t="str">
        <f t="shared" ref="Z182" si="2636">IF(OR(Y182="-",Y182="NC",$D182=""),"-",$D182*Y182)</f>
        <v>-</v>
      </c>
      <c r="AA182" s="19">
        <v>0.03</v>
      </c>
      <c r="AB182" s="19" t="str">
        <f t="shared" ref="AB182" si="2637">IF(OR(AA182="-",AA182="NC",$D182=""),"-",$D182*AA182)</f>
        <v>-</v>
      </c>
      <c r="AC182" s="19">
        <v>0.01</v>
      </c>
      <c r="AD182" s="19" t="str">
        <f t="shared" ref="AD182" si="2638">IF(OR(AC182="-",AC182="NC",$D182=""),"-",$D182*AC182)</f>
        <v>-</v>
      </c>
      <c r="AE182" s="19">
        <v>0.01</v>
      </c>
      <c r="AF182" s="19" t="str">
        <f t="shared" ref="AF182" si="2639">IF(OR(AE182="-",AE182="NC",$D182=""),"-",$D182*AE182)</f>
        <v>-</v>
      </c>
      <c r="AG182" s="19">
        <v>2</v>
      </c>
      <c r="AH182" s="19" t="str">
        <f t="shared" ref="AH182" si="2640">IF(OR(AG182="-",AG182="NC",$D182=""),"-",$D182*AG182)</f>
        <v>-</v>
      </c>
      <c r="AI182" s="19">
        <v>0.01</v>
      </c>
      <c r="AJ182" s="19" t="str">
        <f t="shared" ref="AJ182" si="2641">IF(OR(AI182="-",AI182="NC",$D182=""),"-",$D182*AI182)</f>
        <v>-</v>
      </c>
      <c r="AK182" s="19" t="s">
        <v>1351</v>
      </c>
      <c r="AL182" s="19" t="str">
        <f t="shared" ref="AL182" si="2642">IF(OR(AK182="-",AK182="NC",$D182=""),"-",$D182*AK182)</f>
        <v>-</v>
      </c>
    </row>
    <row r="183" spans="1:38" x14ac:dyDescent="0.25">
      <c r="A183" s="18" t="s">
        <v>61</v>
      </c>
      <c r="B183" s="18" t="s">
        <v>1544</v>
      </c>
      <c r="C183" s="19" t="s">
        <v>925</v>
      </c>
      <c r="D183" s="58"/>
      <c r="E183" s="19">
        <v>0.57999999999999996</v>
      </c>
      <c r="F183" s="19" t="str">
        <f t="shared" si="1922"/>
        <v>-</v>
      </c>
      <c r="G183" s="19">
        <v>0.01</v>
      </c>
      <c r="H183" s="19" t="str">
        <f t="shared" si="1922"/>
        <v>-</v>
      </c>
      <c r="I183" s="19">
        <v>0.59</v>
      </c>
      <c r="J183" s="19" t="str">
        <f t="shared" ref="J183" si="2643">IF(OR(I183="-",I183="NC",$D183=""),"-",$D183*I183)</f>
        <v>-</v>
      </c>
      <c r="K183" s="19">
        <v>0.6</v>
      </c>
      <c r="L183" s="19" t="str">
        <f t="shared" ref="L183" si="2644">IF(OR(K183="-",K183="NC",$D183=""),"-",$D183*K183)</f>
        <v>-</v>
      </c>
      <c r="M183" s="19">
        <v>0.18</v>
      </c>
      <c r="N183" s="19" t="str">
        <f t="shared" ref="N183" si="2645">IF(OR(M183="-",M183="NC",$D183=""),"-",$D183*M183)</f>
        <v>-</v>
      </c>
      <c r="O183" s="19">
        <v>0.08</v>
      </c>
      <c r="P183" s="19" t="str">
        <f t="shared" ref="P183" si="2646">IF(OR(O183="-",O183="NC",$D183=""),"-",$D183*O183)</f>
        <v>-</v>
      </c>
      <c r="Q183" s="19">
        <v>0.01</v>
      </c>
      <c r="R183" s="19" t="str">
        <f t="shared" ref="R183" si="2647">IF(OR(Q183="-",Q183="NC",$D183=""),"-",$D183*Q183)</f>
        <v>-</v>
      </c>
      <c r="S183" s="19">
        <v>0.01</v>
      </c>
      <c r="T183" s="19" t="str">
        <f t="shared" ref="T183" si="2648">IF(OR(S183="-",S183="NC",$D183=""),"-",$D183*S183)</f>
        <v>-</v>
      </c>
      <c r="U183" s="19" t="s">
        <v>1351</v>
      </c>
      <c r="V183" s="19" t="str">
        <f t="shared" ref="V183" si="2649">IF(OR(U183="-",U183="NC",$D183=""),"-",$D183*U183)</f>
        <v>-</v>
      </c>
      <c r="W183" s="19" t="s">
        <v>1351</v>
      </c>
      <c r="X183" s="19" t="str">
        <f t="shared" ref="X183" si="2650">IF(OR(W183="-",W183="NC",$D183=""),"-",$D183*W183)</f>
        <v>-</v>
      </c>
      <c r="Y183" s="19">
        <v>0.02</v>
      </c>
      <c r="Z183" s="19" t="str">
        <f t="shared" ref="Z183" si="2651">IF(OR(Y183="-",Y183="NC",$D183=""),"-",$D183*Y183)</f>
        <v>-</v>
      </c>
      <c r="AA183" s="19" t="s">
        <v>1351</v>
      </c>
      <c r="AB183" s="19" t="str">
        <f t="shared" ref="AB183" si="2652">IF(OR(AA183="-",AA183="NC",$D183=""),"-",$D183*AA183)</f>
        <v>-</v>
      </c>
      <c r="AC183" s="19">
        <v>0.12</v>
      </c>
      <c r="AD183" s="19" t="str">
        <f t="shared" ref="AD183" si="2653">IF(OR(AC183="-",AC183="NC",$D183=""),"-",$D183*AC183)</f>
        <v>-</v>
      </c>
      <c r="AE183" s="19">
        <v>0.1</v>
      </c>
      <c r="AF183" s="19" t="str">
        <f t="shared" ref="AF183" si="2654">IF(OR(AE183="-",AE183="NC",$D183=""),"-",$D183*AE183)</f>
        <v>-</v>
      </c>
      <c r="AG183" s="19">
        <v>0.01</v>
      </c>
      <c r="AH183" s="19" t="str">
        <f t="shared" ref="AH183" si="2655">IF(OR(AG183="-",AG183="NC",$D183=""),"-",$D183*AG183)</f>
        <v>-</v>
      </c>
      <c r="AI183" s="19">
        <v>0.18</v>
      </c>
      <c r="AJ183" s="19" t="str">
        <f t="shared" ref="AJ183" si="2656">IF(OR(AI183="-",AI183="NC",$D183=""),"-",$D183*AI183)</f>
        <v>-</v>
      </c>
      <c r="AK183" s="19">
        <v>3.81</v>
      </c>
      <c r="AL183" s="19" t="str">
        <f t="shared" ref="AL183" si="2657">IF(OR(AK183="-",AK183="NC",$D183=""),"-",$D183*AK183)</f>
        <v>-</v>
      </c>
    </row>
    <row r="184" spans="1:38" ht="21" x14ac:dyDescent="0.25">
      <c r="A184" s="904" t="s">
        <v>1782</v>
      </c>
      <c r="B184" s="50" t="s">
        <v>1794</v>
      </c>
      <c r="C184" s="41" t="s">
        <v>275</v>
      </c>
      <c r="D184" s="58"/>
      <c r="E184" s="41" t="s">
        <v>275</v>
      </c>
      <c r="F184" s="41" t="str">
        <f t="shared" si="1922"/>
        <v>-</v>
      </c>
      <c r="G184" s="41" t="s">
        <v>275</v>
      </c>
      <c r="H184" s="41" t="str">
        <f t="shared" si="1922"/>
        <v>-</v>
      </c>
      <c r="I184" s="41" t="s">
        <v>275</v>
      </c>
      <c r="J184" s="41" t="str">
        <f t="shared" ref="J184" si="2658">IF(OR(I184="-",I184="NC",$D184=""),"-",$D184*I184)</f>
        <v>-</v>
      </c>
      <c r="K184" s="41" t="s">
        <v>275</v>
      </c>
      <c r="L184" s="41" t="str">
        <f t="shared" ref="L184" si="2659">IF(OR(K184="-",K184="NC",$D184=""),"-",$D184*K184)</f>
        <v>-</v>
      </c>
      <c r="M184" s="41" t="s">
        <v>275</v>
      </c>
      <c r="N184" s="41" t="str">
        <f t="shared" ref="N184" si="2660">IF(OR(M184="-",M184="NC",$D184=""),"-",$D184*M184)</f>
        <v>-</v>
      </c>
      <c r="O184" s="41" t="s">
        <v>275</v>
      </c>
      <c r="P184" s="41" t="str">
        <f t="shared" ref="P184" si="2661">IF(OR(O184="-",O184="NC",$D184=""),"-",$D184*O184)</f>
        <v>-</v>
      </c>
      <c r="Q184" s="41" t="s">
        <v>275</v>
      </c>
      <c r="R184" s="41" t="str">
        <f t="shared" ref="R184" si="2662">IF(OR(Q184="-",Q184="NC",$D184=""),"-",$D184*Q184)</f>
        <v>-</v>
      </c>
      <c r="S184" s="41" t="s">
        <v>275</v>
      </c>
      <c r="T184" s="41" t="str">
        <f t="shared" ref="T184" si="2663">IF(OR(S184="-",S184="NC",$D184=""),"-",$D184*S184)</f>
        <v>-</v>
      </c>
      <c r="U184" s="41" t="s">
        <v>275</v>
      </c>
      <c r="V184" s="41" t="str">
        <f t="shared" ref="V184" si="2664">IF(OR(U184="-",U184="NC",$D184=""),"-",$D184*U184)</f>
        <v>-</v>
      </c>
      <c r="W184" s="41" t="s">
        <v>275</v>
      </c>
      <c r="X184" s="41" t="str">
        <f t="shared" ref="X184" si="2665">IF(OR(W184="-",W184="NC",$D184=""),"-",$D184*W184)</f>
        <v>-</v>
      </c>
      <c r="Y184" s="41" t="s">
        <v>275</v>
      </c>
      <c r="Z184" s="41" t="str">
        <f t="shared" ref="Z184" si="2666">IF(OR(Y184="-",Y184="NC",$D184=""),"-",$D184*Y184)</f>
        <v>-</v>
      </c>
      <c r="AA184" s="41" t="s">
        <v>275</v>
      </c>
      <c r="AB184" s="41" t="str">
        <f t="shared" ref="AB184" si="2667">IF(OR(AA184="-",AA184="NC",$D184=""),"-",$D184*AA184)</f>
        <v>-</v>
      </c>
      <c r="AC184" s="41" t="s">
        <v>275</v>
      </c>
      <c r="AD184" s="41" t="str">
        <f t="shared" ref="AD184" si="2668">IF(OR(AC184="-",AC184="NC",$D184=""),"-",$D184*AC184)</f>
        <v>-</v>
      </c>
      <c r="AE184" s="41" t="s">
        <v>275</v>
      </c>
      <c r="AF184" s="41" t="str">
        <f t="shared" ref="AF184" si="2669">IF(OR(AE184="-",AE184="NC",$D184=""),"-",$D184*AE184)</f>
        <v>-</v>
      </c>
      <c r="AG184" s="41" t="s">
        <v>275</v>
      </c>
      <c r="AH184" s="41" t="str">
        <f t="shared" ref="AH184" si="2670">IF(OR(AG184="-",AG184="NC",$D184=""),"-",$D184*AG184)</f>
        <v>-</v>
      </c>
      <c r="AI184" s="41" t="s">
        <v>275</v>
      </c>
      <c r="AJ184" s="41" t="str">
        <f t="shared" ref="AJ184" si="2671">IF(OR(AI184="-",AI184="NC",$D184=""),"-",$D184*AI184)</f>
        <v>-</v>
      </c>
      <c r="AK184" s="41" t="s">
        <v>275</v>
      </c>
      <c r="AL184" s="41" t="str">
        <f t="shared" ref="AL184" si="2672">IF(OR(AK184="-",AK184="NC",$D184=""),"-",$D184*AK184)</f>
        <v>-</v>
      </c>
    </row>
    <row r="185" spans="1:38" x14ac:dyDescent="0.25">
      <c r="A185" s="50" t="s">
        <v>351</v>
      </c>
      <c r="B185" s="50" t="s">
        <v>352</v>
      </c>
      <c r="C185" s="42" t="s">
        <v>275</v>
      </c>
      <c r="D185" s="58"/>
      <c r="E185" s="42" t="s">
        <v>275</v>
      </c>
      <c r="F185" s="42" t="str">
        <f t="shared" si="1922"/>
        <v>-</v>
      </c>
      <c r="G185" s="42" t="s">
        <v>275</v>
      </c>
      <c r="H185" s="42" t="str">
        <f t="shared" si="1922"/>
        <v>-</v>
      </c>
      <c r="I185" s="42" t="s">
        <v>275</v>
      </c>
      <c r="J185" s="42" t="str">
        <f t="shared" ref="J185" si="2673">IF(OR(I185="-",I185="NC",$D185=""),"-",$D185*I185)</f>
        <v>-</v>
      </c>
      <c r="K185" s="42" t="s">
        <v>275</v>
      </c>
      <c r="L185" s="42" t="str">
        <f t="shared" ref="L185" si="2674">IF(OR(K185="-",K185="NC",$D185=""),"-",$D185*K185)</f>
        <v>-</v>
      </c>
      <c r="M185" s="42" t="s">
        <v>275</v>
      </c>
      <c r="N185" s="42" t="str">
        <f t="shared" ref="N185" si="2675">IF(OR(M185="-",M185="NC",$D185=""),"-",$D185*M185)</f>
        <v>-</v>
      </c>
      <c r="O185" s="42" t="s">
        <v>275</v>
      </c>
      <c r="P185" s="42" t="str">
        <f t="shared" ref="P185" si="2676">IF(OR(O185="-",O185="NC",$D185=""),"-",$D185*O185)</f>
        <v>-</v>
      </c>
      <c r="Q185" s="42" t="s">
        <v>275</v>
      </c>
      <c r="R185" s="42" t="str">
        <f t="shared" ref="R185" si="2677">IF(OR(Q185="-",Q185="NC",$D185=""),"-",$D185*Q185)</f>
        <v>-</v>
      </c>
      <c r="S185" s="42" t="s">
        <v>275</v>
      </c>
      <c r="T185" s="42" t="str">
        <f t="shared" ref="T185" si="2678">IF(OR(S185="-",S185="NC",$D185=""),"-",$D185*S185)</f>
        <v>-</v>
      </c>
      <c r="U185" s="42" t="s">
        <v>275</v>
      </c>
      <c r="V185" s="42" t="str">
        <f t="shared" ref="V185" si="2679">IF(OR(U185="-",U185="NC",$D185=""),"-",$D185*U185)</f>
        <v>-</v>
      </c>
      <c r="W185" s="42" t="s">
        <v>275</v>
      </c>
      <c r="X185" s="42" t="str">
        <f t="shared" ref="X185" si="2680">IF(OR(W185="-",W185="NC",$D185=""),"-",$D185*W185)</f>
        <v>-</v>
      </c>
      <c r="Y185" s="42" t="s">
        <v>275</v>
      </c>
      <c r="Z185" s="42" t="str">
        <f t="shared" ref="Z185" si="2681">IF(OR(Y185="-",Y185="NC",$D185=""),"-",$D185*Y185)</f>
        <v>-</v>
      </c>
      <c r="AA185" s="42" t="s">
        <v>275</v>
      </c>
      <c r="AB185" s="42" t="str">
        <f t="shared" ref="AB185" si="2682">IF(OR(AA185="-",AA185="NC",$D185=""),"-",$D185*AA185)</f>
        <v>-</v>
      </c>
      <c r="AC185" s="42" t="s">
        <v>275</v>
      </c>
      <c r="AD185" s="42" t="str">
        <f t="shared" ref="AD185" si="2683">IF(OR(AC185="-",AC185="NC",$D185=""),"-",$D185*AC185)</f>
        <v>-</v>
      </c>
      <c r="AE185" s="42" t="s">
        <v>275</v>
      </c>
      <c r="AF185" s="42" t="str">
        <f t="shared" ref="AF185" si="2684">IF(OR(AE185="-",AE185="NC",$D185=""),"-",$D185*AE185)</f>
        <v>-</v>
      </c>
      <c r="AG185" s="42" t="s">
        <v>275</v>
      </c>
      <c r="AH185" s="42" t="str">
        <f t="shared" ref="AH185" si="2685">IF(OR(AG185="-",AG185="NC",$D185=""),"-",$D185*AG185)</f>
        <v>-</v>
      </c>
      <c r="AI185" s="42" t="s">
        <v>275</v>
      </c>
      <c r="AJ185" s="42" t="str">
        <f t="shared" ref="AJ185" si="2686">IF(OR(AI185="-",AI185="NC",$D185=""),"-",$D185*AI185)</f>
        <v>-</v>
      </c>
      <c r="AK185" s="42" t="s">
        <v>275</v>
      </c>
      <c r="AL185" s="42" t="str">
        <f t="shared" ref="AL185" si="2687">IF(OR(AK185="-",AK185="NC",$D185=""),"-",$D185*AK185)</f>
        <v>-</v>
      </c>
    </row>
    <row r="186" spans="1:38" x14ac:dyDescent="0.25">
      <c r="A186" s="909" t="s">
        <v>1799</v>
      </c>
      <c r="B186" s="63" t="s">
        <v>3329</v>
      </c>
      <c r="C186" s="61" t="s">
        <v>925</v>
      </c>
      <c r="D186" s="58"/>
      <c r="E186" s="61">
        <v>34.29</v>
      </c>
      <c r="F186" s="61" t="str">
        <f t="shared" si="1922"/>
        <v>-</v>
      </c>
      <c r="G186" s="61">
        <v>46.37</v>
      </c>
      <c r="H186" s="61" t="str">
        <f t="shared" si="1922"/>
        <v>-</v>
      </c>
      <c r="I186" s="61">
        <v>4.7300000000000004</v>
      </c>
      <c r="J186" s="61" t="str">
        <f t="shared" ref="J186" si="2688">IF(OR(I186="-",I186="NC",$D186=""),"-",$D186*I186)</f>
        <v>-</v>
      </c>
      <c r="K186" s="61">
        <v>41.36</v>
      </c>
      <c r="L186" s="61" t="str">
        <f t="shared" ref="L186" si="2689">IF(OR(K186="-",K186="NC",$D186=""),"-",$D186*K186)</f>
        <v>-</v>
      </c>
      <c r="M186" s="61">
        <v>21.08</v>
      </c>
      <c r="N186" s="61" t="str">
        <f t="shared" ref="N186" si="2690">IF(OR(M186="-",M186="NC",$D186=""),"-",$D186*M186)</f>
        <v>-</v>
      </c>
      <c r="O186" s="61">
        <v>52.54</v>
      </c>
      <c r="P186" s="61" t="str">
        <f t="shared" ref="P186" si="2691">IF(OR(O186="-",O186="NC",$D186=""),"-",$D186*O186)</f>
        <v>-</v>
      </c>
      <c r="Q186" s="61">
        <v>26.24</v>
      </c>
      <c r="R186" s="61" t="str">
        <f t="shared" ref="R186" si="2692">IF(OR(Q186="-",Q186="NC",$D186=""),"-",$D186*Q186)</f>
        <v>-</v>
      </c>
      <c r="S186" s="61">
        <v>36.47</v>
      </c>
      <c r="T186" s="61" t="str">
        <f t="shared" ref="T186" si="2693">IF(OR(S186="-",S186="NC",$D186=""),"-",$D186*S186)</f>
        <v>-</v>
      </c>
      <c r="U186" s="61">
        <v>39.29</v>
      </c>
      <c r="V186" s="61" t="str">
        <f t="shared" ref="V186" si="2694">IF(OR(U186="-",U186="NC",$D186=""),"-",$D186*U186)</f>
        <v>-</v>
      </c>
      <c r="W186" s="61">
        <v>39.369999999999997</v>
      </c>
      <c r="X186" s="61" t="str">
        <f t="shared" ref="X186" si="2695">IF(OR(W186="-",W186="NC",$D186=""),"-",$D186*W186)</f>
        <v>-</v>
      </c>
      <c r="Y186" s="61">
        <v>29.12</v>
      </c>
      <c r="Z186" s="61" t="str">
        <f t="shared" ref="Z186" si="2696">IF(OR(Y186="-",Y186="NC",$D186=""),"-",$D186*Y186)</f>
        <v>-</v>
      </c>
      <c r="AA186" s="61">
        <v>20.21</v>
      </c>
      <c r="AB186" s="61" t="str">
        <f t="shared" ref="AB186" si="2697">IF(OR(AA186="-",AA186="NC",$D186=""),"-",$D186*AA186)</f>
        <v>-</v>
      </c>
      <c r="AC186" s="61">
        <v>11.28</v>
      </c>
      <c r="AD186" s="61" t="str">
        <f t="shared" ref="AD186" si="2698">IF(OR(AC186="-",AC186="NC",$D186=""),"-",$D186*AC186)</f>
        <v>-</v>
      </c>
      <c r="AE186" s="61">
        <v>23.8</v>
      </c>
      <c r="AF186" s="61" t="str">
        <f t="shared" ref="AF186" si="2699">IF(OR(AE186="-",AE186="NC",$D186=""),"-",$D186*AE186)</f>
        <v>-</v>
      </c>
      <c r="AG186" s="61">
        <v>36.11</v>
      </c>
      <c r="AH186" s="61" t="str">
        <f t="shared" ref="AH186" si="2700">IF(OR(AG186="-",AG186="NC",$D186=""),"-",$D186*AG186)</f>
        <v>-</v>
      </c>
      <c r="AI186" s="61">
        <v>9.66</v>
      </c>
      <c r="AJ186" s="61" t="str">
        <f t="shared" ref="AJ186" si="2701">IF(OR(AI186="-",AI186="NC",$D186=""),"-",$D186*AI186)</f>
        <v>-</v>
      </c>
      <c r="AK186" s="61">
        <v>8.69</v>
      </c>
      <c r="AL186" s="61" t="str">
        <f t="shared" ref="AL186" si="2702">IF(OR(AK186="-",AK186="NC",$D186=""),"-",$D186*AK186)</f>
        <v>-</v>
      </c>
    </row>
    <row r="187" spans="1:38" x14ac:dyDescent="0.25">
      <c r="A187" s="50" t="s">
        <v>3322</v>
      </c>
      <c r="B187" s="50" t="s">
        <v>3323</v>
      </c>
      <c r="C187" s="42" t="s">
        <v>275</v>
      </c>
      <c r="D187" s="58"/>
      <c r="E187" s="42" t="s">
        <v>275</v>
      </c>
      <c r="F187" s="42" t="str">
        <f t="shared" si="1922"/>
        <v>-</v>
      </c>
      <c r="G187" s="42" t="s">
        <v>275</v>
      </c>
      <c r="H187" s="42" t="str">
        <f t="shared" si="1922"/>
        <v>-</v>
      </c>
      <c r="I187" s="42" t="s">
        <v>275</v>
      </c>
      <c r="J187" s="42" t="str">
        <f t="shared" ref="J187" si="2703">IF(OR(I187="-",I187="NC",$D187=""),"-",$D187*I187)</f>
        <v>-</v>
      </c>
      <c r="K187" s="42" t="s">
        <v>275</v>
      </c>
      <c r="L187" s="42" t="str">
        <f t="shared" ref="L187" si="2704">IF(OR(K187="-",K187="NC",$D187=""),"-",$D187*K187)</f>
        <v>-</v>
      </c>
      <c r="M187" s="42" t="s">
        <v>275</v>
      </c>
      <c r="N187" s="42" t="str">
        <f t="shared" ref="N187" si="2705">IF(OR(M187="-",M187="NC",$D187=""),"-",$D187*M187)</f>
        <v>-</v>
      </c>
      <c r="O187" s="42" t="s">
        <v>275</v>
      </c>
      <c r="P187" s="42" t="str">
        <f t="shared" ref="P187" si="2706">IF(OR(O187="-",O187="NC",$D187=""),"-",$D187*O187)</f>
        <v>-</v>
      </c>
      <c r="Q187" s="42" t="s">
        <v>275</v>
      </c>
      <c r="R187" s="42" t="str">
        <f t="shared" ref="R187" si="2707">IF(OR(Q187="-",Q187="NC",$D187=""),"-",$D187*Q187)</f>
        <v>-</v>
      </c>
      <c r="S187" s="42" t="s">
        <v>275</v>
      </c>
      <c r="T187" s="42" t="str">
        <f t="shared" ref="T187" si="2708">IF(OR(S187="-",S187="NC",$D187=""),"-",$D187*S187)</f>
        <v>-</v>
      </c>
      <c r="U187" s="42" t="s">
        <v>275</v>
      </c>
      <c r="V187" s="42" t="str">
        <f t="shared" ref="V187" si="2709">IF(OR(U187="-",U187="NC",$D187=""),"-",$D187*U187)</f>
        <v>-</v>
      </c>
      <c r="W187" s="42" t="s">
        <v>275</v>
      </c>
      <c r="X187" s="42" t="str">
        <f t="shared" ref="X187" si="2710">IF(OR(W187="-",W187="NC",$D187=""),"-",$D187*W187)</f>
        <v>-</v>
      </c>
      <c r="Y187" s="42" t="s">
        <v>275</v>
      </c>
      <c r="Z187" s="42" t="str">
        <f t="shared" ref="Z187" si="2711">IF(OR(Y187="-",Y187="NC",$D187=""),"-",$D187*Y187)</f>
        <v>-</v>
      </c>
      <c r="AA187" s="42" t="s">
        <v>275</v>
      </c>
      <c r="AB187" s="42" t="str">
        <f t="shared" ref="AB187" si="2712">IF(OR(AA187="-",AA187="NC",$D187=""),"-",$D187*AA187)</f>
        <v>-</v>
      </c>
      <c r="AC187" s="42" t="s">
        <v>275</v>
      </c>
      <c r="AD187" s="42" t="str">
        <f t="shared" ref="AD187" si="2713">IF(OR(AC187="-",AC187="NC",$D187=""),"-",$D187*AC187)</f>
        <v>-</v>
      </c>
      <c r="AE187" s="42" t="s">
        <v>275</v>
      </c>
      <c r="AF187" s="42" t="str">
        <f t="shared" ref="AF187" si="2714">IF(OR(AE187="-",AE187="NC",$D187=""),"-",$D187*AE187)</f>
        <v>-</v>
      </c>
      <c r="AG187" s="42" t="s">
        <v>275</v>
      </c>
      <c r="AH187" s="42" t="str">
        <f t="shared" ref="AH187" si="2715">IF(OR(AG187="-",AG187="NC",$D187=""),"-",$D187*AG187)</f>
        <v>-</v>
      </c>
      <c r="AI187" s="42" t="s">
        <v>275</v>
      </c>
      <c r="AJ187" s="42" t="str">
        <f t="shared" ref="AJ187" si="2716">IF(OR(AI187="-",AI187="NC",$D187=""),"-",$D187*AI187)</f>
        <v>-</v>
      </c>
      <c r="AK187" s="42" t="s">
        <v>275</v>
      </c>
      <c r="AL187" s="42" t="str">
        <f t="shared" ref="AL187" si="2717">IF(OR(AK187="-",AK187="NC",$D187=""),"-",$D187*AK187)</f>
        <v>-</v>
      </c>
    </row>
    <row r="188" spans="1:38" x14ac:dyDescent="0.25">
      <c r="A188" s="909" t="s">
        <v>3327</v>
      </c>
      <c r="B188" s="63" t="s">
        <v>3328</v>
      </c>
      <c r="C188" s="61" t="s">
        <v>925</v>
      </c>
      <c r="D188" s="58"/>
      <c r="E188" s="61">
        <v>31.65</v>
      </c>
      <c r="F188" s="61" t="str">
        <f t="shared" si="1922"/>
        <v>-</v>
      </c>
      <c r="G188" s="61">
        <v>43.28</v>
      </c>
      <c r="H188" s="61" t="str">
        <f t="shared" si="1922"/>
        <v>-</v>
      </c>
      <c r="I188" s="61">
        <v>3.68</v>
      </c>
      <c r="J188" s="61" t="str">
        <f t="shared" ref="J188" si="2718">IF(OR(I188="-",I188="NC",$D188=""),"-",$D188*I188)</f>
        <v>-</v>
      </c>
      <c r="K188" s="61">
        <v>38.479999999999997</v>
      </c>
      <c r="L188" s="61" t="str">
        <f t="shared" ref="L188" si="2719">IF(OR(K188="-",K188="NC",$D188=""),"-",$D188*K188)</f>
        <v>-</v>
      </c>
      <c r="M188" s="61">
        <v>20.46</v>
      </c>
      <c r="N188" s="61" t="str">
        <f t="shared" ref="N188" si="2720">IF(OR(M188="-",M188="NC",$D188=""),"-",$D188*M188)</f>
        <v>-</v>
      </c>
      <c r="O188" s="61">
        <v>47.29</v>
      </c>
      <c r="P188" s="61" t="str">
        <f t="shared" ref="P188" si="2721">IF(OR(O188="-",O188="NC",$D188=""),"-",$D188*O188)</f>
        <v>-</v>
      </c>
      <c r="Q188" s="61">
        <v>20.67</v>
      </c>
      <c r="R188" s="61" t="str">
        <f t="shared" ref="R188" si="2722">IF(OR(Q188="-",Q188="NC",$D188=""),"-",$D188*Q188)</f>
        <v>-</v>
      </c>
      <c r="S188" s="61">
        <v>31.32</v>
      </c>
      <c r="T188" s="61" t="str">
        <f t="shared" ref="T188" si="2723">IF(OR(S188="-",S188="NC",$D188=""),"-",$D188*S188)</f>
        <v>-</v>
      </c>
      <c r="U188" s="61">
        <v>37.520000000000003</v>
      </c>
      <c r="V188" s="61" t="str">
        <f t="shared" ref="V188" si="2724">IF(OR(U188="-",U188="NC",$D188=""),"-",$D188*U188)</f>
        <v>-</v>
      </c>
      <c r="W188" s="61">
        <v>35.08</v>
      </c>
      <c r="X188" s="61" t="str">
        <f t="shared" ref="X188" si="2725">IF(OR(W188="-",W188="NC",$D188=""),"-",$D188*W188)</f>
        <v>-</v>
      </c>
      <c r="Y188" s="61">
        <v>11.77</v>
      </c>
      <c r="Z188" s="61" t="str">
        <f t="shared" ref="Z188" si="2726">IF(OR(Y188="-",Y188="NC",$D188=""),"-",$D188*Y188)</f>
        <v>-</v>
      </c>
      <c r="AA188" s="61">
        <v>13.74</v>
      </c>
      <c r="AB188" s="61" t="str">
        <f t="shared" ref="AB188" si="2727">IF(OR(AA188="-",AA188="NC",$D188=""),"-",$D188*AA188)</f>
        <v>-</v>
      </c>
      <c r="AC188" s="61">
        <v>9.83</v>
      </c>
      <c r="AD188" s="61" t="str">
        <f t="shared" ref="AD188" si="2728">IF(OR(AC188="-",AC188="NC",$D188=""),"-",$D188*AC188)</f>
        <v>-</v>
      </c>
      <c r="AE188" s="61">
        <v>22.3</v>
      </c>
      <c r="AF188" s="61" t="str">
        <f t="shared" ref="AF188" si="2729">IF(OR(AE188="-",AE188="NC",$D188=""),"-",$D188*AE188)</f>
        <v>-</v>
      </c>
      <c r="AG188" s="61">
        <v>34.69</v>
      </c>
      <c r="AH188" s="61" t="str">
        <f t="shared" ref="AH188" si="2730">IF(OR(AG188="-",AG188="NC",$D188=""),"-",$D188*AG188)</f>
        <v>-</v>
      </c>
      <c r="AI188" s="61">
        <v>9.65</v>
      </c>
      <c r="AJ188" s="61" t="str">
        <f t="shared" ref="AJ188" si="2731">IF(OR(AI188="-",AI188="NC",$D188=""),"-",$D188*AI188)</f>
        <v>-</v>
      </c>
      <c r="AK188" s="61">
        <v>2.39</v>
      </c>
      <c r="AL188" s="61" t="str">
        <f t="shared" ref="AL188" si="2732">IF(OR(AK188="-",AK188="NC",$D188=""),"-",$D188*AK188)</f>
        <v>-</v>
      </c>
    </row>
    <row r="189" spans="1:38" x14ac:dyDescent="0.25">
      <c r="A189" s="51" t="s">
        <v>236</v>
      </c>
      <c r="B189" s="51" t="s">
        <v>1448</v>
      </c>
      <c r="C189" s="19" t="s">
        <v>925</v>
      </c>
      <c r="D189" s="58"/>
      <c r="E189" s="19">
        <v>2.29</v>
      </c>
      <c r="F189" s="19" t="str">
        <f t="shared" si="1922"/>
        <v>-</v>
      </c>
      <c r="G189" s="19">
        <v>5.78</v>
      </c>
      <c r="H189" s="19" t="str">
        <f t="shared" si="1922"/>
        <v>-</v>
      </c>
      <c r="I189" s="19">
        <v>0.11</v>
      </c>
      <c r="J189" s="19" t="str">
        <f t="shared" ref="J189" si="2733">IF(OR(I189="-",I189="NC",$D189=""),"-",$D189*I189)</f>
        <v>-</v>
      </c>
      <c r="K189" s="19">
        <v>3.69</v>
      </c>
      <c r="L189" s="19" t="str">
        <f t="shared" ref="L189" si="2734">IF(OR(K189="-",K189="NC",$D189=""),"-",$D189*K189)</f>
        <v>-</v>
      </c>
      <c r="M189" s="19">
        <v>1.65</v>
      </c>
      <c r="N189" s="19" t="str">
        <f t="shared" ref="N189" si="2735">IF(OR(M189="-",M189="NC",$D189=""),"-",$D189*M189)</f>
        <v>-</v>
      </c>
      <c r="O189" s="19">
        <v>3.91</v>
      </c>
      <c r="P189" s="19" t="str">
        <f t="shared" ref="P189" si="2736">IF(OR(O189="-",O189="NC",$D189=""),"-",$D189*O189)</f>
        <v>-</v>
      </c>
      <c r="Q189" s="19">
        <v>0.98</v>
      </c>
      <c r="R189" s="19" t="str">
        <f t="shared" ref="R189" si="2737">IF(OR(Q189="-",Q189="NC",$D189=""),"-",$D189*Q189)</f>
        <v>-</v>
      </c>
      <c r="S189" s="19">
        <v>1.49</v>
      </c>
      <c r="T189" s="19" t="str">
        <f t="shared" ref="T189" si="2738">IF(OR(S189="-",S189="NC",$D189=""),"-",$D189*S189)</f>
        <v>-</v>
      </c>
      <c r="U189" s="19">
        <v>12.88</v>
      </c>
      <c r="V189" s="19" t="str">
        <f t="shared" ref="V189" si="2739">IF(OR(U189="-",U189="NC",$D189=""),"-",$D189*U189)</f>
        <v>-</v>
      </c>
      <c r="W189" s="19">
        <v>3.74</v>
      </c>
      <c r="X189" s="19" t="str">
        <f t="shared" ref="X189" si="2740">IF(OR(W189="-",W189="NC",$D189=""),"-",$D189*W189)</f>
        <v>-</v>
      </c>
      <c r="Y189" s="19">
        <v>2.0499999999999998</v>
      </c>
      <c r="Z189" s="19" t="str">
        <f t="shared" ref="Z189" si="2741">IF(OR(Y189="-",Y189="NC",$D189=""),"-",$D189*Y189)</f>
        <v>-</v>
      </c>
      <c r="AA189" s="19">
        <v>1.1399999999999999</v>
      </c>
      <c r="AB189" s="19" t="str">
        <f t="shared" ref="AB189" si="2742">IF(OR(AA189="-",AA189="NC",$D189=""),"-",$D189*AA189)</f>
        <v>-</v>
      </c>
      <c r="AC189" s="19">
        <v>0.82</v>
      </c>
      <c r="AD189" s="19" t="str">
        <f t="shared" ref="AD189" si="2743">IF(OR(AC189="-",AC189="NC",$D189=""),"-",$D189*AC189)</f>
        <v>-</v>
      </c>
      <c r="AE189" s="19">
        <v>2.06</v>
      </c>
      <c r="AF189" s="19" t="str">
        <f t="shared" ref="AF189" si="2744">IF(OR(AE189="-",AE189="NC",$D189=""),"-",$D189*AE189)</f>
        <v>-</v>
      </c>
      <c r="AG189" s="19">
        <v>3.79</v>
      </c>
      <c r="AH189" s="19" t="str">
        <f t="shared" ref="AH189" si="2745">IF(OR(AG189="-",AG189="NC",$D189=""),"-",$D189*AG189)</f>
        <v>-</v>
      </c>
      <c r="AI189" s="19">
        <v>0.03</v>
      </c>
      <c r="AJ189" s="19" t="str">
        <f t="shared" ref="AJ189" si="2746">IF(OR(AI189="-",AI189="NC",$D189=""),"-",$D189*AI189)</f>
        <v>-</v>
      </c>
      <c r="AK189" s="19">
        <v>0.28999999999999998</v>
      </c>
      <c r="AL189" s="19" t="str">
        <f t="shared" ref="AL189" si="2747">IF(OR(AK189="-",AK189="NC",$D189=""),"-",$D189*AK189)</f>
        <v>-</v>
      </c>
    </row>
    <row r="190" spans="1:38" x14ac:dyDescent="0.25">
      <c r="A190" s="906" t="s">
        <v>275</v>
      </c>
      <c r="B190" s="51" t="s">
        <v>3332</v>
      </c>
      <c r="C190" s="19" t="s">
        <v>925</v>
      </c>
      <c r="D190" s="58"/>
      <c r="E190" s="19">
        <v>29.36</v>
      </c>
      <c r="F190" s="19" t="str">
        <f t="shared" si="1922"/>
        <v>-</v>
      </c>
      <c r="G190" s="19">
        <v>37.5</v>
      </c>
      <c r="H190" s="19" t="str">
        <f t="shared" si="1922"/>
        <v>-</v>
      </c>
      <c r="I190" s="19">
        <v>3.56</v>
      </c>
      <c r="J190" s="19" t="str">
        <f t="shared" ref="J190" si="2748">IF(OR(I190="-",I190="NC",$D190=""),"-",$D190*I190)</f>
        <v>-</v>
      </c>
      <c r="K190" s="19">
        <v>34.78</v>
      </c>
      <c r="L190" s="19" t="str">
        <f t="shared" ref="L190" si="2749">IF(OR(K190="-",K190="NC",$D190=""),"-",$D190*K190)</f>
        <v>-</v>
      </c>
      <c r="M190" s="19">
        <v>18.809999999999999</v>
      </c>
      <c r="N190" s="19" t="str">
        <f t="shared" ref="N190" si="2750">IF(OR(M190="-",M190="NC",$D190=""),"-",$D190*M190)</f>
        <v>-</v>
      </c>
      <c r="O190" s="19">
        <v>43.38</v>
      </c>
      <c r="P190" s="19" t="str">
        <f t="shared" ref="P190" si="2751">IF(OR(O190="-",O190="NC",$D190=""),"-",$D190*O190)</f>
        <v>-</v>
      </c>
      <c r="Q190" s="19">
        <v>19.690000000000001</v>
      </c>
      <c r="R190" s="19" t="str">
        <f t="shared" ref="R190" si="2752">IF(OR(Q190="-",Q190="NC",$D190=""),"-",$D190*Q190)</f>
        <v>-</v>
      </c>
      <c r="S190" s="19">
        <v>29.83</v>
      </c>
      <c r="T190" s="19" t="str">
        <f t="shared" ref="T190" si="2753">IF(OR(S190="-",S190="NC",$D190=""),"-",$D190*S190)</f>
        <v>-</v>
      </c>
      <c r="U190" s="19">
        <v>24.64</v>
      </c>
      <c r="V190" s="19" t="str">
        <f t="shared" ref="V190" si="2754">IF(OR(U190="-",U190="NC",$D190=""),"-",$D190*U190)</f>
        <v>-</v>
      </c>
      <c r="W190" s="19">
        <v>31.35</v>
      </c>
      <c r="X190" s="19" t="str">
        <f t="shared" ref="X190" si="2755">IF(OR(W190="-",W190="NC",$D190=""),"-",$D190*W190)</f>
        <v>-</v>
      </c>
      <c r="Y190" s="19">
        <v>9.7200000000000006</v>
      </c>
      <c r="Z190" s="19" t="str">
        <f t="shared" ref="Z190" si="2756">IF(OR(Y190="-",Y190="NC",$D190=""),"-",$D190*Y190)</f>
        <v>-</v>
      </c>
      <c r="AA190" s="19">
        <v>12.59</v>
      </c>
      <c r="AB190" s="19" t="str">
        <f t="shared" ref="AB190" si="2757">IF(OR(AA190="-",AA190="NC",$D190=""),"-",$D190*AA190)</f>
        <v>-</v>
      </c>
      <c r="AC190" s="19">
        <v>9.01</v>
      </c>
      <c r="AD190" s="19" t="str">
        <f t="shared" ref="AD190" si="2758">IF(OR(AC190="-",AC190="NC",$D190=""),"-",$D190*AC190)</f>
        <v>-</v>
      </c>
      <c r="AE190" s="19">
        <v>20.239999999999998</v>
      </c>
      <c r="AF190" s="19" t="str">
        <f t="shared" ref="AF190" si="2759">IF(OR(AE190="-",AE190="NC",$D190=""),"-",$D190*AE190)</f>
        <v>-</v>
      </c>
      <c r="AG190" s="19">
        <v>30.9</v>
      </c>
      <c r="AH190" s="19" t="str">
        <f t="shared" ref="AH190" si="2760">IF(OR(AG190="-",AG190="NC",$D190=""),"-",$D190*AG190)</f>
        <v>-</v>
      </c>
      <c r="AI190" s="19">
        <v>9.61</v>
      </c>
      <c r="AJ190" s="19" t="str">
        <f t="shared" ref="AJ190" si="2761">IF(OR(AI190="-",AI190="NC",$D190=""),"-",$D190*AI190)</f>
        <v>-</v>
      </c>
      <c r="AK190" s="19">
        <v>2.11</v>
      </c>
      <c r="AL190" s="19" t="str">
        <f t="shared" ref="AL190" si="2762">IF(OR(AK190="-",AK190="NC",$D190=""),"-",$D190*AK190)</f>
        <v>-</v>
      </c>
    </row>
    <row r="191" spans="1:38" x14ac:dyDescent="0.25">
      <c r="A191" s="50" t="s">
        <v>3325</v>
      </c>
      <c r="B191" s="50" t="s">
        <v>3326</v>
      </c>
      <c r="C191" s="42" t="s">
        <v>275</v>
      </c>
      <c r="D191" s="58"/>
      <c r="E191" s="42" t="s">
        <v>275</v>
      </c>
      <c r="F191" s="42" t="str">
        <f t="shared" si="1922"/>
        <v>-</v>
      </c>
      <c r="G191" s="42" t="s">
        <v>275</v>
      </c>
      <c r="H191" s="42" t="str">
        <f t="shared" si="1922"/>
        <v>-</v>
      </c>
      <c r="I191" s="42" t="s">
        <v>275</v>
      </c>
      <c r="J191" s="42" t="str">
        <f t="shared" ref="J191" si="2763">IF(OR(I191="-",I191="NC",$D191=""),"-",$D191*I191)</f>
        <v>-</v>
      </c>
      <c r="K191" s="42" t="s">
        <v>275</v>
      </c>
      <c r="L191" s="42" t="str">
        <f t="shared" ref="L191" si="2764">IF(OR(K191="-",K191="NC",$D191=""),"-",$D191*K191)</f>
        <v>-</v>
      </c>
      <c r="M191" s="42" t="s">
        <v>275</v>
      </c>
      <c r="N191" s="42" t="str">
        <f t="shared" ref="N191" si="2765">IF(OR(M191="-",M191="NC",$D191=""),"-",$D191*M191)</f>
        <v>-</v>
      </c>
      <c r="O191" s="42" t="s">
        <v>275</v>
      </c>
      <c r="P191" s="42" t="str">
        <f t="shared" ref="P191" si="2766">IF(OR(O191="-",O191="NC",$D191=""),"-",$D191*O191)</f>
        <v>-</v>
      </c>
      <c r="Q191" s="42" t="s">
        <v>275</v>
      </c>
      <c r="R191" s="42" t="str">
        <f t="shared" ref="R191" si="2767">IF(OR(Q191="-",Q191="NC",$D191=""),"-",$D191*Q191)</f>
        <v>-</v>
      </c>
      <c r="S191" s="42" t="s">
        <v>275</v>
      </c>
      <c r="T191" s="42" t="str">
        <f t="shared" ref="T191" si="2768">IF(OR(S191="-",S191="NC",$D191=""),"-",$D191*S191)</f>
        <v>-</v>
      </c>
      <c r="U191" s="42" t="s">
        <v>275</v>
      </c>
      <c r="V191" s="42" t="str">
        <f t="shared" ref="V191" si="2769">IF(OR(U191="-",U191="NC",$D191=""),"-",$D191*U191)</f>
        <v>-</v>
      </c>
      <c r="W191" s="42" t="s">
        <v>275</v>
      </c>
      <c r="X191" s="42" t="str">
        <f t="shared" ref="X191" si="2770">IF(OR(W191="-",W191="NC",$D191=""),"-",$D191*W191)</f>
        <v>-</v>
      </c>
      <c r="Y191" s="42" t="s">
        <v>275</v>
      </c>
      <c r="Z191" s="42" t="str">
        <f t="shared" ref="Z191" si="2771">IF(OR(Y191="-",Y191="NC",$D191=""),"-",$D191*Y191)</f>
        <v>-</v>
      </c>
      <c r="AA191" s="42" t="s">
        <v>275</v>
      </c>
      <c r="AB191" s="42" t="str">
        <f t="shared" ref="AB191" si="2772">IF(OR(AA191="-",AA191="NC",$D191=""),"-",$D191*AA191)</f>
        <v>-</v>
      </c>
      <c r="AC191" s="42" t="s">
        <v>275</v>
      </c>
      <c r="AD191" s="42" t="str">
        <f t="shared" ref="AD191" si="2773">IF(OR(AC191="-",AC191="NC",$D191=""),"-",$D191*AC191)</f>
        <v>-</v>
      </c>
      <c r="AE191" s="42" t="s">
        <v>275</v>
      </c>
      <c r="AF191" s="42" t="str">
        <f t="shared" ref="AF191" si="2774">IF(OR(AE191="-",AE191="NC",$D191=""),"-",$D191*AE191)</f>
        <v>-</v>
      </c>
      <c r="AG191" s="42" t="s">
        <v>275</v>
      </c>
      <c r="AH191" s="42" t="str">
        <f t="shared" ref="AH191" si="2775">IF(OR(AG191="-",AG191="NC",$D191=""),"-",$D191*AG191)</f>
        <v>-</v>
      </c>
      <c r="AI191" s="42" t="s">
        <v>275</v>
      </c>
      <c r="AJ191" s="42" t="str">
        <f t="shared" ref="AJ191" si="2776">IF(OR(AI191="-",AI191="NC",$D191=""),"-",$D191*AI191)</f>
        <v>-</v>
      </c>
      <c r="AK191" s="42" t="s">
        <v>275</v>
      </c>
      <c r="AL191" s="42" t="str">
        <f t="shared" ref="AL191" si="2777">IF(OR(AK191="-",AK191="NC",$D191=""),"-",$D191*AK191)</f>
        <v>-</v>
      </c>
    </row>
    <row r="192" spans="1:38" x14ac:dyDescent="0.25">
      <c r="A192" s="909" t="s">
        <v>3330</v>
      </c>
      <c r="B192" s="63" t="s">
        <v>3331</v>
      </c>
      <c r="C192" s="61" t="s">
        <v>925</v>
      </c>
      <c r="D192" s="58"/>
      <c r="E192" s="61">
        <v>2.64</v>
      </c>
      <c r="F192" s="61" t="str">
        <f t="shared" si="1922"/>
        <v>-</v>
      </c>
      <c r="G192" s="61">
        <v>3.09</v>
      </c>
      <c r="H192" s="61" t="str">
        <f t="shared" si="1922"/>
        <v>-</v>
      </c>
      <c r="I192" s="61">
        <v>1.05</v>
      </c>
      <c r="J192" s="61" t="str">
        <f t="shared" ref="J192" si="2778">IF(OR(I192="-",I192="NC",$D192=""),"-",$D192*I192)</f>
        <v>-</v>
      </c>
      <c r="K192" s="61">
        <v>2.89</v>
      </c>
      <c r="L192" s="61" t="str">
        <f t="shared" ref="L192" si="2779">IF(OR(K192="-",K192="NC",$D192=""),"-",$D192*K192)</f>
        <v>-</v>
      </c>
      <c r="M192" s="61">
        <v>0.61</v>
      </c>
      <c r="N192" s="61" t="str">
        <f t="shared" ref="N192" si="2780">IF(OR(M192="-",M192="NC",$D192=""),"-",$D192*M192)</f>
        <v>-</v>
      </c>
      <c r="O192" s="61">
        <v>5.24</v>
      </c>
      <c r="P192" s="61" t="str">
        <f t="shared" ref="P192" si="2781">IF(OR(O192="-",O192="NC",$D192=""),"-",$D192*O192)</f>
        <v>-</v>
      </c>
      <c r="Q192" s="61">
        <v>5.57</v>
      </c>
      <c r="R192" s="61" t="str">
        <f t="shared" ref="R192" si="2782">IF(OR(Q192="-",Q192="NC",$D192=""),"-",$D192*Q192)</f>
        <v>-</v>
      </c>
      <c r="S192" s="61">
        <v>5.15</v>
      </c>
      <c r="T192" s="61" t="str">
        <f t="shared" ref="T192" si="2783">IF(OR(S192="-",S192="NC",$D192=""),"-",$D192*S192)</f>
        <v>-</v>
      </c>
      <c r="U192" s="61">
        <v>1.77</v>
      </c>
      <c r="V192" s="61" t="str">
        <f t="shared" ref="V192" si="2784">IF(OR(U192="-",U192="NC",$D192=""),"-",$D192*U192)</f>
        <v>-</v>
      </c>
      <c r="W192" s="61">
        <v>4.28</v>
      </c>
      <c r="X192" s="61" t="str">
        <f t="shared" ref="X192" si="2785">IF(OR(W192="-",W192="NC",$D192=""),"-",$D192*W192)</f>
        <v>-</v>
      </c>
      <c r="Y192" s="61">
        <v>17.34</v>
      </c>
      <c r="Z192" s="61" t="str">
        <f t="shared" ref="Z192" si="2786">IF(OR(Y192="-",Y192="NC",$D192=""),"-",$D192*Y192)</f>
        <v>-</v>
      </c>
      <c r="AA192" s="61">
        <v>6.48</v>
      </c>
      <c r="AB192" s="61" t="str">
        <f t="shared" ref="AB192" si="2787">IF(OR(AA192="-",AA192="NC",$D192=""),"-",$D192*AA192)</f>
        <v>-</v>
      </c>
      <c r="AC192" s="61">
        <v>1.45</v>
      </c>
      <c r="AD192" s="61" t="str">
        <f t="shared" ref="AD192" si="2788">IF(OR(AC192="-",AC192="NC",$D192=""),"-",$D192*AC192)</f>
        <v>-</v>
      </c>
      <c r="AE192" s="61">
        <v>1.5</v>
      </c>
      <c r="AF192" s="61" t="str">
        <f t="shared" ref="AF192" si="2789">IF(OR(AE192="-",AE192="NC",$D192=""),"-",$D192*AE192)</f>
        <v>-</v>
      </c>
      <c r="AG192" s="61">
        <v>1.42</v>
      </c>
      <c r="AH192" s="61" t="str">
        <f t="shared" ref="AH192" si="2790">IF(OR(AG192="-",AG192="NC",$D192=""),"-",$D192*AG192)</f>
        <v>-</v>
      </c>
      <c r="AI192" s="61">
        <v>0.01</v>
      </c>
      <c r="AJ192" s="61" t="str">
        <f t="shared" ref="AJ192" si="2791">IF(OR(AI192="-",AI192="NC",$D192=""),"-",$D192*AI192)</f>
        <v>-</v>
      </c>
      <c r="AK192" s="61">
        <v>6.3</v>
      </c>
      <c r="AL192" s="61" t="str">
        <f t="shared" ref="AL192" si="2792">IF(OR(AK192="-",AK192="NC",$D192=""),"-",$D192*AK192)</f>
        <v>-</v>
      </c>
    </row>
    <row r="193" spans="1:38" x14ac:dyDescent="0.25">
      <c r="A193" s="51" t="s">
        <v>242</v>
      </c>
      <c r="B193" s="51" t="s">
        <v>1449</v>
      </c>
      <c r="C193" s="19" t="s">
        <v>925</v>
      </c>
      <c r="D193" s="58"/>
      <c r="E193" s="19">
        <v>0.18</v>
      </c>
      <c r="F193" s="19" t="str">
        <f t="shared" si="1922"/>
        <v>-</v>
      </c>
      <c r="G193" s="19">
        <v>1.59</v>
      </c>
      <c r="H193" s="19" t="str">
        <f t="shared" si="1922"/>
        <v>-</v>
      </c>
      <c r="I193" s="19">
        <v>0.03</v>
      </c>
      <c r="J193" s="19" t="str">
        <f t="shared" ref="J193" si="2793">IF(OR(I193="-",I193="NC",$D193=""),"-",$D193*I193)</f>
        <v>-</v>
      </c>
      <c r="K193" s="19">
        <v>0.28000000000000003</v>
      </c>
      <c r="L193" s="19" t="str">
        <f t="shared" ref="L193" si="2794">IF(OR(K193="-",K193="NC",$D193=""),"-",$D193*K193)</f>
        <v>-</v>
      </c>
      <c r="M193" s="19">
        <v>0.01</v>
      </c>
      <c r="N193" s="19" t="str">
        <f t="shared" ref="N193" si="2795">IF(OR(M193="-",M193="NC",$D193=""),"-",$D193*M193)</f>
        <v>-</v>
      </c>
      <c r="O193" s="19">
        <v>3.21</v>
      </c>
      <c r="P193" s="19" t="str">
        <f t="shared" ref="P193" si="2796">IF(OR(O193="-",O193="NC",$D193=""),"-",$D193*O193)</f>
        <v>-</v>
      </c>
      <c r="Q193" s="19">
        <v>4.01</v>
      </c>
      <c r="R193" s="19" t="str">
        <f t="shared" ref="R193" si="2797">IF(OR(Q193="-",Q193="NC",$D193=""),"-",$D193*Q193)</f>
        <v>-</v>
      </c>
      <c r="S193" s="19">
        <v>4.41</v>
      </c>
      <c r="T193" s="19" t="str">
        <f t="shared" ref="T193" si="2798">IF(OR(S193="-",S193="NC",$D193=""),"-",$D193*S193)</f>
        <v>-</v>
      </c>
      <c r="U193" s="19">
        <v>0.72</v>
      </c>
      <c r="V193" s="19" t="str">
        <f t="shared" ref="V193" si="2799">IF(OR(U193="-",U193="NC",$D193=""),"-",$D193*U193)</f>
        <v>-</v>
      </c>
      <c r="W193" s="19">
        <v>0.54</v>
      </c>
      <c r="X193" s="19" t="str">
        <f t="shared" ref="X193" si="2800">IF(OR(W193="-",W193="NC",$D193=""),"-",$D193*W193)</f>
        <v>-</v>
      </c>
      <c r="Y193" s="19">
        <v>16.41</v>
      </c>
      <c r="Z193" s="19" t="str">
        <f t="shared" ref="Z193" si="2801">IF(OR(Y193="-",Y193="NC",$D193=""),"-",$D193*Y193)</f>
        <v>-</v>
      </c>
      <c r="AA193" s="19">
        <v>0.03</v>
      </c>
      <c r="AB193" s="19" t="str">
        <f t="shared" ref="AB193" si="2802">IF(OR(AA193="-",AA193="NC",$D193=""),"-",$D193*AA193)</f>
        <v>-</v>
      </c>
      <c r="AC193" s="19">
        <v>0.02</v>
      </c>
      <c r="AD193" s="19" t="str">
        <f t="shared" ref="AD193" si="2803">IF(OR(AC193="-",AC193="NC",$D193=""),"-",$D193*AC193)</f>
        <v>-</v>
      </c>
      <c r="AE193" s="19">
        <v>1.44</v>
      </c>
      <c r="AF193" s="19" t="str">
        <f t="shared" ref="AF193" si="2804">IF(OR(AE193="-",AE193="NC",$D193=""),"-",$D193*AE193)</f>
        <v>-</v>
      </c>
      <c r="AG193" s="19">
        <v>1.22</v>
      </c>
      <c r="AH193" s="19" t="str">
        <f t="shared" ref="AH193" si="2805">IF(OR(AG193="-",AG193="NC",$D193=""),"-",$D193*AG193)</f>
        <v>-</v>
      </c>
      <c r="AI193" s="19">
        <v>0.01</v>
      </c>
      <c r="AJ193" s="19" t="str">
        <f t="shared" ref="AJ193" si="2806">IF(OR(AI193="-",AI193="NC",$D193=""),"-",$D193*AI193)</f>
        <v>-</v>
      </c>
      <c r="AK193" s="19" t="s">
        <v>1351</v>
      </c>
      <c r="AL193" s="19" t="str">
        <f t="shared" ref="AL193" si="2807">IF(OR(AK193="-",AK193="NC",$D193=""),"-",$D193*AK193)</f>
        <v>-</v>
      </c>
    </row>
    <row r="194" spans="1:38" x14ac:dyDescent="0.25">
      <c r="A194" s="907" t="s">
        <v>275</v>
      </c>
      <c r="B194" s="51" t="s">
        <v>1800</v>
      </c>
      <c r="C194" s="19" t="s">
        <v>925</v>
      </c>
      <c r="D194" s="58"/>
      <c r="E194" s="19">
        <v>2.4500000000000002</v>
      </c>
      <c r="F194" s="19" t="str">
        <f t="shared" si="1922"/>
        <v>-</v>
      </c>
      <c r="G194" s="19">
        <v>1.49</v>
      </c>
      <c r="H194" s="19" t="str">
        <f t="shared" si="1922"/>
        <v>-</v>
      </c>
      <c r="I194" s="19">
        <v>1.02</v>
      </c>
      <c r="J194" s="19" t="str">
        <f t="shared" ref="J194" si="2808">IF(OR(I194="-",I194="NC",$D194=""),"-",$D194*I194)</f>
        <v>-</v>
      </c>
      <c r="K194" s="19">
        <v>2.6</v>
      </c>
      <c r="L194" s="19" t="str">
        <f t="shared" ref="L194" si="2809">IF(OR(K194="-",K194="NC",$D194=""),"-",$D194*K194)</f>
        <v>-</v>
      </c>
      <c r="M194" s="19">
        <v>0.6</v>
      </c>
      <c r="N194" s="19" t="str">
        <f t="shared" ref="N194" si="2810">IF(OR(M194="-",M194="NC",$D194=""),"-",$D194*M194)</f>
        <v>-</v>
      </c>
      <c r="O194" s="19">
        <v>2.0299999999999998</v>
      </c>
      <c r="P194" s="19" t="str">
        <f t="shared" ref="P194" si="2811">IF(OR(O194="-",O194="NC",$D194=""),"-",$D194*O194)</f>
        <v>-</v>
      </c>
      <c r="Q194" s="19">
        <v>1.55</v>
      </c>
      <c r="R194" s="19" t="str">
        <f t="shared" ref="R194" si="2812">IF(OR(Q194="-",Q194="NC",$D194=""),"-",$D194*Q194)</f>
        <v>-</v>
      </c>
      <c r="S194" s="19">
        <v>0.74</v>
      </c>
      <c r="T194" s="19" t="str">
        <f t="shared" ref="T194" si="2813">IF(OR(S194="-",S194="NC",$D194=""),"-",$D194*S194)</f>
        <v>-</v>
      </c>
      <c r="U194" s="19">
        <v>1.05</v>
      </c>
      <c r="V194" s="19" t="str">
        <f t="shared" ref="V194" si="2814">IF(OR(U194="-",U194="NC",$D194=""),"-",$D194*U194)</f>
        <v>-</v>
      </c>
      <c r="W194" s="19">
        <v>3.74</v>
      </c>
      <c r="X194" s="19" t="str">
        <f t="shared" ref="X194" si="2815">IF(OR(W194="-",W194="NC",$D194=""),"-",$D194*W194)</f>
        <v>-</v>
      </c>
      <c r="Y194" s="19">
        <v>0.94</v>
      </c>
      <c r="Z194" s="19" t="str">
        <f t="shared" ref="Z194" si="2816">IF(OR(Y194="-",Y194="NC",$D194=""),"-",$D194*Y194)</f>
        <v>-</v>
      </c>
      <c r="AA194" s="19">
        <v>6.45</v>
      </c>
      <c r="AB194" s="19" t="str">
        <f t="shared" ref="AB194" si="2817">IF(OR(AA194="-",AA194="NC",$D194=""),"-",$D194*AA194)</f>
        <v>-</v>
      </c>
      <c r="AC194" s="19">
        <v>1.43</v>
      </c>
      <c r="AD194" s="19" t="str">
        <f t="shared" ref="AD194" si="2818">IF(OR(AC194="-",AC194="NC",$D194=""),"-",$D194*AC194)</f>
        <v>-</v>
      </c>
      <c r="AE194" s="19">
        <v>0.05</v>
      </c>
      <c r="AF194" s="19" t="str">
        <f t="shared" ref="AF194" si="2819">IF(OR(AE194="-",AE194="NC",$D194=""),"-",$D194*AE194)</f>
        <v>-</v>
      </c>
      <c r="AG194" s="19">
        <v>0.2</v>
      </c>
      <c r="AH194" s="19" t="str">
        <f t="shared" ref="AH194" si="2820">IF(OR(AG194="-",AG194="NC",$D194=""),"-",$D194*AG194)</f>
        <v>-</v>
      </c>
      <c r="AI194" s="19" t="s">
        <v>1351</v>
      </c>
      <c r="AJ194" s="19" t="str">
        <f t="shared" ref="AJ194" si="2821">IF(OR(AI194="-",AI194="NC",$D194=""),"-",$D194*AI194)</f>
        <v>-</v>
      </c>
      <c r="AK194" s="19">
        <v>6.3</v>
      </c>
      <c r="AL194" s="19" t="str">
        <f t="shared" ref="AL194" si="2822">IF(OR(AK194="-",AK194="NC",$D194=""),"-",$D194*AK194)</f>
        <v>-</v>
      </c>
    </row>
    <row r="195" spans="1:38" x14ac:dyDescent="0.25">
      <c r="A195" s="50" t="s">
        <v>353</v>
      </c>
      <c r="B195" s="50" t="s">
        <v>354</v>
      </c>
      <c r="C195" s="42" t="s">
        <v>275</v>
      </c>
      <c r="D195" s="58"/>
      <c r="E195" s="42" t="s">
        <v>275</v>
      </c>
      <c r="F195" s="42" t="str">
        <f t="shared" si="1922"/>
        <v>-</v>
      </c>
      <c r="G195" s="42" t="s">
        <v>275</v>
      </c>
      <c r="H195" s="42" t="str">
        <f t="shared" si="1922"/>
        <v>-</v>
      </c>
      <c r="I195" s="42" t="s">
        <v>275</v>
      </c>
      <c r="J195" s="42" t="str">
        <f t="shared" ref="J195" si="2823">IF(OR(I195="-",I195="NC",$D195=""),"-",$D195*I195)</f>
        <v>-</v>
      </c>
      <c r="K195" s="42" t="s">
        <v>275</v>
      </c>
      <c r="L195" s="42" t="str">
        <f t="shared" ref="L195" si="2824">IF(OR(K195="-",K195="NC",$D195=""),"-",$D195*K195)</f>
        <v>-</v>
      </c>
      <c r="M195" s="42" t="s">
        <v>275</v>
      </c>
      <c r="N195" s="42" t="str">
        <f t="shared" ref="N195" si="2825">IF(OR(M195="-",M195="NC",$D195=""),"-",$D195*M195)</f>
        <v>-</v>
      </c>
      <c r="O195" s="42" t="s">
        <v>275</v>
      </c>
      <c r="P195" s="42" t="str">
        <f t="shared" ref="P195" si="2826">IF(OR(O195="-",O195="NC",$D195=""),"-",$D195*O195)</f>
        <v>-</v>
      </c>
      <c r="Q195" s="42" t="s">
        <v>275</v>
      </c>
      <c r="R195" s="42" t="str">
        <f t="shared" ref="R195" si="2827">IF(OR(Q195="-",Q195="NC",$D195=""),"-",$D195*Q195)</f>
        <v>-</v>
      </c>
      <c r="S195" s="42" t="s">
        <v>275</v>
      </c>
      <c r="T195" s="42" t="str">
        <f t="shared" ref="T195" si="2828">IF(OR(S195="-",S195="NC",$D195=""),"-",$D195*S195)</f>
        <v>-</v>
      </c>
      <c r="U195" s="42" t="s">
        <v>275</v>
      </c>
      <c r="V195" s="42" t="str">
        <f t="shared" ref="V195" si="2829">IF(OR(U195="-",U195="NC",$D195=""),"-",$D195*U195)</f>
        <v>-</v>
      </c>
      <c r="W195" s="42" t="s">
        <v>275</v>
      </c>
      <c r="X195" s="42" t="str">
        <f t="shared" ref="X195" si="2830">IF(OR(W195="-",W195="NC",$D195=""),"-",$D195*W195)</f>
        <v>-</v>
      </c>
      <c r="Y195" s="42" t="s">
        <v>275</v>
      </c>
      <c r="Z195" s="42" t="str">
        <f t="shared" ref="Z195" si="2831">IF(OR(Y195="-",Y195="NC",$D195=""),"-",$D195*Y195)</f>
        <v>-</v>
      </c>
      <c r="AA195" s="42" t="s">
        <v>275</v>
      </c>
      <c r="AB195" s="42" t="str">
        <f t="shared" ref="AB195" si="2832">IF(OR(AA195="-",AA195="NC",$D195=""),"-",$D195*AA195)</f>
        <v>-</v>
      </c>
      <c r="AC195" s="42" t="s">
        <v>275</v>
      </c>
      <c r="AD195" s="42" t="str">
        <f t="shared" ref="AD195" si="2833">IF(OR(AC195="-",AC195="NC",$D195=""),"-",$D195*AC195)</f>
        <v>-</v>
      </c>
      <c r="AE195" s="42" t="s">
        <v>275</v>
      </c>
      <c r="AF195" s="42" t="str">
        <f t="shared" ref="AF195" si="2834">IF(OR(AE195="-",AE195="NC",$D195=""),"-",$D195*AE195)</f>
        <v>-</v>
      </c>
      <c r="AG195" s="42" t="s">
        <v>275</v>
      </c>
      <c r="AH195" s="42" t="str">
        <f t="shared" ref="AH195" si="2835">IF(OR(AG195="-",AG195="NC",$D195=""),"-",$D195*AG195)</f>
        <v>-</v>
      </c>
      <c r="AI195" s="42" t="s">
        <v>275</v>
      </c>
      <c r="AJ195" s="42" t="str">
        <f t="shared" ref="AJ195" si="2836">IF(OR(AI195="-",AI195="NC",$D195=""),"-",$D195*AI195)</f>
        <v>-</v>
      </c>
      <c r="AK195" s="42" t="s">
        <v>275</v>
      </c>
      <c r="AL195" s="42" t="str">
        <f t="shared" ref="AL195" si="2837">IF(OR(AK195="-",AK195="NC",$D195=""),"-",$D195*AK195)</f>
        <v>-</v>
      </c>
    </row>
    <row r="196" spans="1:38" ht="21" x14ac:dyDescent="0.25">
      <c r="A196" s="909" t="s">
        <v>91</v>
      </c>
      <c r="B196" s="63" t="s">
        <v>4375</v>
      </c>
      <c r="C196" s="61" t="s">
        <v>925</v>
      </c>
      <c r="D196" s="58"/>
      <c r="E196" s="61">
        <v>6.43</v>
      </c>
      <c r="F196" s="61" t="str">
        <f t="shared" si="1922"/>
        <v>-</v>
      </c>
      <c r="G196" s="61">
        <v>40.26</v>
      </c>
      <c r="H196" s="61" t="str">
        <f t="shared" si="1922"/>
        <v>-</v>
      </c>
      <c r="I196" s="61">
        <v>0.8</v>
      </c>
      <c r="J196" s="61" t="str">
        <f t="shared" ref="J196" si="2838">IF(OR(I196="-",I196="NC",$D196=""),"-",$D196*I196)</f>
        <v>-</v>
      </c>
      <c r="K196" s="61">
        <v>9.94</v>
      </c>
      <c r="L196" s="61" t="str">
        <f t="shared" ref="L196" si="2839">IF(OR(K196="-",K196="NC",$D196=""),"-",$D196*K196)</f>
        <v>-</v>
      </c>
      <c r="M196" s="61">
        <v>12.07</v>
      </c>
      <c r="N196" s="61" t="str">
        <f t="shared" ref="N196" si="2840">IF(OR(M196="-",M196="NC",$D196=""),"-",$D196*M196)</f>
        <v>-</v>
      </c>
      <c r="O196" s="61">
        <v>17.73</v>
      </c>
      <c r="P196" s="61" t="str">
        <f t="shared" ref="P196" si="2841">IF(OR(O196="-",O196="NC",$D196=""),"-",$D196*O196)</f>
        <v>-</v>
      </c>
      <c r="Q196" s="61">
        <v>20.71</v>
      </c>
      <c r="R196" s="61" t="str">
        <f t="shared" ref="R196" si="2842">IF(OR(Q196="-",Q196="NC",$D196=""),"-",$D196*Q196)</f>
        <v>-</v>
      </c>
      <c r="S196" s="61">
        <v>39.81</v>
      </c>
      <c r="T196" s="61" t="str">
        <f t="shared" ref="T196" si="2843">IF(OR(S196="-",S196="NC",$D196=""),"-",$D196*S196)</f>
        <v>-</v>
      </c>
      <c r="U196" s="61">
        <v>25.06</v>
      </c>
      <c r="V196" s="61" t="str">
        <f t="shared" ref="V196" si="2844">IF(OR(U196="-",U196="NC",$D196=""),"-",$D196*U196)</f>
        <v>-</v>
      </c>
      <c r="W196" s="61">
        <v>37.93</v>
      </c>
      <c r="X196" s="61" t="str">
        <f t="shared" ref="X196" si="2845">IF(OR(W196="-",W196="NC",$D196=""),"-",$D196*W196)</f>
        <v>-</v>
      </c>
      <c r="Y196" s="61">
        <v>18.12</v>
      </c>
      <c r="Z196" s="61" t="str">
        <f t="shared" ref="Z196" si="2846">IF(OR(Y196="-",Y196="NC",$D196=""),"-",$D196*Y196)</f>
        <v>-</v>
      </c>
      <c r="AA196" s="61">
        <v>16.739999999999998</v>
      </c>
      <c r="AB196" s="61" t="str">
        <f t="shared" ref="AB196" si="2847">IF(OR(AA196="-",AA196="NC",$D196=""),"-",$D196*AA196)</f>
        <v>-</v>
      </c>
      <c r="AC196" s="61">
        <v>5.46</v>
      </c>
      <c r="AD196" s="61" t="str">
        <f t="shared" ref="AD196" si="2848">IF(OR(AC196="-",AC196="NC",$D196=""),"-",$D196*AC196)</f>
        <v>-</v>
      </c>
      <c r="AE196" s="61">
        <v>4.28</v>
      </c>
      <c r="AF196" s="61" t="str">
        <f t="shared" ref="AF196" si="2849">IF(OR(AE196="-",AE196="NC",$D196=""),"-",$D196*AE196)</f>
        <v>-</v>
      </c>
      <c r="AG196" s="61">
        <v>58.72</v>
      </c>
      <c r="AH196" s="61" t="str">
        <f t="shared" ref="AH196" si="2850">IF(OR(AG196="-",AG196="NC",$D196=""),"-",$D196*AG196)</f>
        <v>-</v>
      </c>
      <c r="AI196" s="61">
        <v>0.02</v>
      </c>
      <c r="AJ196" s="61" t="str">
        <f t="shared" ref="AJ196" si="2851">IF(OR(AI196="-",AI196="NC",$D196=""),"-",$D196*AI196)</f>
        <v>-</v>
      </c>
      <c r="AK196" s="61" t="s">
        <v>1351</v>
      </c>
      <c r="AL196" s="61" t="str">
        <f t="shared" ref="AL196" si="2852">IF(OR(AK196="-",AK196="NC",$D196=""),"-",$D196*AK196)</f>
        <v>-</v>
      </c>
    </row>
    <row r="197" spans="1:38" x14ac:dyDescent="0.25">
      <c r="A197" s="904" t="s">
        <v>3333</v>
      </c>
      <c r="B197" s="50" t="s">
        <v>3334</v>
      </c>
      <c r="C197" s="42" t="s">
        <v>275</v>
      </c>
      <c r="D197" s="58"/>
      <c r="E197" s="42" t="s">
        <v>275</v>
      </c>
      <c r="F197" s="42" t="str">
        <f t="shared" si="1922"/>
        <v>-</v>
      </c>
      <c r="G197" s="42" t="s">
        <v>275</v>
      </c>
      <c r="H197" s="42" t="str">
        <f t="shared" si="1922"/>
        <v>-</v>
      </c>
      <c r="I197" s="42" t="s">
        <v>275</v>
      </c>
      <c r="J197" s="42" t="str">
        <f t="shared" ref="J197" si="2853">IF(OR(I197="-",I197="NC",$D197=""),"-",$D197*I197)</f>
        <v>-</v>
      </c>
      <c r="K197" s="42" t="s">
        <v>275</v>
      </c>
      <c r="L197" s="42" t="str">
        <f t="shared" ref="L197" si="2854">IF(OR(K197="-",K197="NC",$D197=""),"-",$D197*K197)</f>
        <v>-</v>
      </c>
      <c r="M197" s="42" t="s">
        <v>275</v>
      </c>
      <c r="N197" s="42" t="str">
        <f t="shared" ref="N197" si="2855">IF(OR(M197="-",M197="NC",$D197=""),"-",$D197*M197)</f>
        <v>-</v>
      </c>
      <c r="O197" s="42" t="s">
        <v>275</v>
      </c>
      <c r="P197" s="42" t="str">
        <f t="shared" ref="P197" si="2856">IF(OR(O197="-",O197="NC",$D197=""),"-",$D197*O197)</f>
        <v>-</v>
      </c>
      <c r="Q197" s="42" t="s">
        <v>275</v>
      </c>
      <c r="R197" s="42" t="str">
        <f t="shared" ref="R197" si="2857">IF(OR(Q197="-",Q197="NC",$D197=""),"-",$D197*Q197)</f>
        <v>-</v>
      </c>
      <c r="S197" s="42" t="s">
        <v>275</v>
      </c>
      <c r="T197" s="42" t="str">
        <f t="shared" ref="T197" si="2858">IF(OR(S197="-",S197="NC",$D197=""),"-",$D197*S197)</f>
        <v>-</v>
      </c>
      <c r="U197" s="42" t="s">
        <v>275</v>
      </c>
      <c r="V197" s="42" t="str">
        <f t="shared" ref="V197" si="2859">IF(OR(U197="-",U197="NC",$D197=""),"-",$D197*U197)</f>
        <v>-</v>
      </c>
      <c r="W197" s="42" t="s">
        <v>275</v>
      </c>
      <c r="X197" s="42" t="str">
        <f t="shared" ref="X197" si="2860">IF(OR(W197="-",W197="NC",$D197=""),"-",$D197*W197)</f>
        <v>-</v>
      </c>
      <c r="Y197" s="42" t="s">
        <v>275</v>
      </c>
      <c r="Z197" s="42" t="str">
        <f t="shared" ref="Z197" si="2861">IF(OR(Y197="-",Y197="NC",$D197=""),"-",$D197*Y197)</f>
        <v>-</v>
      </c>
      <c r="AA197" s="42" t="s">
        <v>275</v>
      </c>
      <c r="AB197" s="42" t="str">
        <f t="shared" ref="AB197" si="2862">IF(OR(AA197="-",AA197="NC",$D197=""),"-",$D197*AA197)</f>
        <v>-</v>
      </c>
      <c r="AC197" s="42" t="s">
        <v>275</v>
      </c>
      <c r="AD197" s="42" t="str">
        <f t="shared" ref="AD197" si="2863">IF(OR(AC197="-",AC197="NC",$D197=""),"-",$D197*AC197)</f>
        <v>-</v>
      </c>
      <c r="AE197" s="42" t="s">
        <v>275</v>
      </c>
      <c r="AF197" s="42" t="str">
        <f t="shared" ref="AF197" si="2864">IF(OR(AE197="-",AE197="NC",$D197=""),"-",$D197*AE197)</f>
        <v>-</v>
      </c>
      <c r="AG197" s="42" t="s">
        <v>275</v>
      </c>
      <c r="AH197" s="42" t="str">
        <f t="shared" ref="AH197" si="2865">IF(OR(AG197="-",AG197="NC",$D197=""),"-",$D197*AG197)</f>
        <v>-</v>
      </c>
      <c r="AI197" s="42" t="s">
        <v>275</v>
      </c>
      <c r="AJ197" s="42" t="str">
        <f t="shared" ref="AJ197" si="2866">IF(OR(AI197="-",AI197="NC",$D197=""),"-",$D197*AI197)</f>
        <v>-</v>
      </c>
      <c r="AK197" s="42" t="s">
        <v>275</v>
      </c>
      <c r="AL197" s="42" t="str">
        <f t="shared" ref="AL197" si="2867">IF(OR(AK197="-",AK197="NC",$D197=""),"-",$D197*AK197)</f>
        <v>-</v>
      </c>
    </row>
    <row r="198" spans="1:38" ht="21" x14ac:dyDescent="0.25">
      <c r="A198" s="909" t="s">
        <v>502</v>
      </c>
      <c r="B198" s="63" t="s">
        <v>3345</v>
      </c>
      <c r="C198" s="61" t="s">
        <v>925</v>
      </c>
      <c r="D198" s="58"/>
      <c r="E198" s="61">
        <v>2.54</v>
      </c>
      <c r="F198" s="61" t="str">
        <f t="shared" si="1922"/>
        <v>-</v>
      </c>
      <c r="G198" s="61">
        <v>0.49</v>
      </c>
      <c r="H198" s="61" t="str">
        <f t="shared" si="1922"/>
        <v>-</v>
      </c>
      <c r="I198" s="61">
        <v>0.01</v>
      </c>
      <c r="J198" s="61" t="str">
        <f t="shared" ref="J198" si="2868">IF(OR(I198="-",I198="NC",$D198=""),"-",$D198*I198)</f>
        <v>-</v>
      </c>
      <c r="K198" s="61">
        <v>3.57</v>
      </c>
      <c r="L198" s="61" t="str">
        <f t="shared" ref="L198" si="2869">IF(OR(K198="-",K198="NC",$D198=""),"-",$D198*K198)</f>
        <v>-</v>
      </c>
      <c r="M198" s="61">
        <v>7.79</v>
      </c>
      <c r="N198" s="61" t="str">
        <f t="shared" ref="N198" si="2870">IF(OR(M198="-",M198="NC",$D198=""),"-",$D198*M198)</f>
        <v>-</v>
      </c>
      <c r="O198" s="61">
        <v>3.12</v>
      </c>
      <c r="P198" s="61" t="str">
        <f t="shared" ref="P198" si="2871">IF(OR(O198="-",O198="NC",$D198=""),"-",$D198*O198)</f>
        <v>-</v>
      </c>
      <c r="Q198" s="61">
        <v>9.5</v>
      </c>
      <c r="R198" s="61" t="str">
        <f t="shared" ref="R198" si="2872">IF(OR(Q198="-",Q198="NC",$D198=""),"-",$D198*Q198)</f>
        <v>-</v>
      </c>
      <c r="S198" s="61">
        <v>6.77</v>
      </c>
      <c r="T198" s="61" t="str">
        <f t="shared" ref="T198" si="2873">IF(OR(S198="-",S198="NC",$D198=""),"-",$D198*S198)</f>
        <v>-</v>
      </c>
      <c r="U198" s="61" t="s">
        <v>1351</v>
      </c>
      <c r="V198" s="61" t="str">
        <f t="shared" ref="V198" si="2874">IF(OR(U198="-",U198="NC",$D198=""),"-",$D198*U198)</f>
        <v>-</v>
      </c>
      <c r="W198" s="61">
        <v>3.21</v>
      </c>
      <c r="X198" s="61" t="str">
        <f t="shared" ref="X198" si="2875">IF(OR(W198="-",W198="NC",$D198=""),"-",$D198*W198)</f>
        <v>-</v>
      </c>
      <c r="Y198" s="61">
        <v>9.36</v>
      </c>
      <c r="Z198" s="61" t="str">
        <f t="shared" ref="Z198" si="2876">IF(OR(Y198="-",Y198="NC",$D198=""),"-",$D198*Y198)</f>
        <v>-</v>
      </c>
      <c r="AA198" s="61">
        <v>0.75</v>
      </c>
      <c r="AB198" s="61" t="str">
        <f t="shared" ref="AB198" si="2877">IF(OR(AA198="-",AA198="NC",$D198=""),"-",$D198*AA198)</f>
        <v>-</v>
      </c>
      <c r="AC198" s="61">
        <v>0.02</v>
      </c>
      <c r="AD198" s="61" t="str">
        <f t="shared" ref="AD198" si="2878">IF(OR(AC198="-",AC198="NC",$D198=""),"-",$D198*AC198)</f>
        <v>-</v>
      </c>
      <c r="AE198" s="61">
        <v>0.02</v>
      </c>
      <c r="AF198" s="61" t="str">
        <f t="shared" ref="AF198" si="2879">IF(OR(AE198="-",AE198="NC",$D198=""),"-",$D198*AE198)</f>
        <v>-</v>
      </c>
      <c r="AG198" s="61">
        <v>4.8600000000000003</v>
      </c>
      <c r="AH198" s="61" t="str">
        <f t="shared" ref="AH198" si="2880">IF(OR(AG198="-",AG198="NC",$D198=""),"-",$D198*AG198)</f>
        <v>-</v>
      </c>
      <c r="AI198" s="61">
        <v>0.01</v>
      </c>
      <c r="AJ198" s="61" t="str">
        <f t="shared" ref="AJ198" si="2881">IF(OR(AI198="-",AI198="NC",$D198=""),"-",$D198*AI198)</f>
        <v>-</v>
      </c>
      <c r="AK198" s="61" t="s">
        <v>1351</v>
      </c>
      <c r="AL198" s="61" t="str">
        <f t="shared" ref="AL198" si="2882">IF(OR(AK198="-",AK198="NC",$D198=""),"-",$D198*AK198)</f>
        <v>-</v>
      </c>
    </row>
    <row r="199" spans="1:38" x14ac:dyDescent="0.25">
      <c r="A199" s="18" t="s">
        <v>223</v>
      </c>
      <c r="B199" s="18" t="s">
        <v>1453</v>
      </c>
      <c r="C199" s="19" t="s">
        <v>925</v>
      </c>
      <c r="D199" s="58"/>
      <c r="E199" s="19">
        <v>0.88</v>
      </c>
      <c r="F199" s="19" t="str">
        <f t="shared" ref="F199:H262" si="2883">IF(OR(E199="-",E199="NC",$D199=""),"-",$D199*E199)</f>
        <v>-</v>
      </c>
      <c r="G199" s="19">
        <v>0.17</v>
      </c>
      <c r="H199" s="19" t="str">
        <f t="shared" si="2883"/>
        <v>-</v>
      </c>
      <c r="I199" s="19">
        <v>0.01</v>
      </c>
      <c r="J199" s="19" t="str">
        <f t="shared" ref="J199" si="2884">IF(OR(I199="-",I199="NC",$D199=""),"-",$D199*I199)</f>
        <v>-</v>
      </c>
      <c r="K199" s="19">
        <v>1.25</v>
      </c>
      <c r="L199" s="19" t="str">
        <f t="shared" ref="L199" si="2885">IF(OR(K199="-",K199="NC",$D199=""),"-",$D199*K199)</f>
        <v>-</v>
      </c>
      <c r="M199" s="19">
        <v>3</v>
      </c>
      <c r="N199" s="19" t="str">
        <f t="shared" ref="N199" si="2886">IF(OR(M199="-",M199="NC",$D199=""),"-",$D199*M199)</f>
        <v>-</v>
      </c>
      <c r="O199" s="19">
        <v>1.0900000000000001</v>
      </c>
      <c r="P199" s="19" t="str">
        <f t="shared" ref="P199" si="2887">IF(OR(O199="-",O199="NC",$D199=""),"-",$D199*O199)</f>
        <v>-</v>
      </c>
      <c r="Q199" s="19">
        <v>4.24</v>
      </c>
      <c r="R199" s="19" t="str">
        <f t="shared" ref="R199" si="2888">IF(OR(Q199="-",Q199="NC",$D199=""),"-",$D199*Q199)</f>
        <v>-</v>
      </c>
      <c r="S199" s="19">
        <v>1.76</v>
      </c>
      <c r="T199" s="19" t="str">
        <f t="shared" ref="T199" si="2889">IF(OR(S199="-",S199="NC",$D199=""),"-",$D199*S199)</f>
        <v>-</v>
      </c>
      <c r="U199" s="19" t="s">
        <v>1351</v>
      </c>
      <c r="V199" s="19" t="str">
        <f t="shared" ref="V199" si="2890">IF(OR(U199="-",U199="NC",$D199=""),"-",$D199*U199)</f>
        <v>-</v>
      </c>
      <c r="W199" s="19">
        <v>0.51</v>
      </c>
      <c r="X199" s="19" t="str">
        <f t="shared" ref="X199" si="2891">IF(OR(W199="-",W199="NC",$D199=""),"-",$D199*W199)</f>
        <v>-</v>
      </c>
      <c r="Y199" s="19">
        <v>3.79</v>
      </c>
      <c r="Z199" s="19" t="str">
        <f t="shared" ref="Z199" si="2892">IF(OR(Y199="-",Y199="NC",$D199=""),"-",$D199*Y199)</f>
        <v>-</v>
      </c>
      <c r="AA199" s="19">
        <v>0.26</v>
      </c>
      <c r="AB199" s="19" t="str">
        <f t="shared" ref="AB199" si="2893">IF(OR(AA199="-",AA199="NC",$D199=""),"-",$D199*AA199)</f>
        <v>-</v>
      </c>
      <c r="AC199" s="19">
        <v>0.01</v>
      </c>
      <c r="AD199" s="19" t="str">
        <f t="shared" ref="AD199" si="2894">IF(OR(AC199="-",AC199="NC",$D199=""),"-",$D199*AC199)</f>
        <v>-</v>
      </c>
      <c r="AE199" s="19">
        <v>0.01</v>
      </c>
      <c r="AF199" s="19" t="str">
        <f t="shared" ref="AF199" si="2895">IF(OR(AE199="-",AE199="NC",$D199=""),"-",$D199*AE199)</f>
        <v>-</v>
      </c>
      <c r="AG199" s="19">
        <v>2.13</v>
      </c>
      <c r="AH199" s="19" t="str">
        <f t="shared" ref="AH199" si="2896">IF(OR(AG199="-",AG199="NC",$D199=""),"-",$D199*AG199)</f>
        <v>-</v>
      </c>
      <c r="AI199" s="19">
        <v>0.01</v>
      </c>
      <c r="AJ199" s="19" t="str">
        <f t="shared" ref="AJ199" si="2897">IF(OR(AI199="-",AI199="NC",$D199=""),"-",$D199*AI199)</f>
        <v>-</v>
      </c>
      <c r="AK199" s="19" t="s">
        <v>1351</v>
      </c>
      <c r="AL199" s="19" t="str">
        <f t="shared" ref="AL199" si="2898">IF(OR(AK199="-",AK199="NC",$D199=""),"-",$D199*AK199)</f>
        <v>-</v>
      </c>
    </row>
    <row r="200" spans="1:38" x14ac:dyDescent="0.25">
      <c r="A200" s="18" t="s">
        <v>226</v>
      </c>
      <c r="B200" s="18" t="s">
        <v>1455</v>
      </c>
      <c r="C200" s="19" t="s">
        <v>925</v>
      </c>
      <c r="D200" s="58"/>
      <c r="E200" s="19">
        <v>1.65</v>
      </c>
      <c r="F200" s="19" t="str">
        <f t="shared" si="2883"/>
        <v>-</v>
      </c>
      <c r="G200" s="19">
        <v>0.32</v>
      </c>
      <c r="H200" s="19" t="str">
        <f t="shared" si="2883"/>
        <v>-</v>
      </c>
      <c r="I200" s="19">
        <v>0.01</v>
      </c>
      <c r="J200" s="19" t="str">
        <f t="shared" ref="J200" si="2899">IF(OR(I200="-",I200="NC",$D200=""),"-",$D200*I200)</f>
        <v>-</v>
      </c>
      <c r="K200" s="19">
        <v>2.33</v>
      </c>
      <c r="L200" s="19" t="str">
        <f t="shared" ref="L200" si="2900">IF(OR(K200="-",K200="NC",$D200=""),"-",$D200*K200)</f>
        <v>-</v>
      </c>
      <c r="M200" s="19">
        <v>4.79</v>
      </c>
      <c r="N200" s="19" t="str">
        <f t="shared" ref="N200" si="2901">IF(OR(M200="-",M200="NC",$D200=""),"-",$D200*M200)</f>
        <v>-</v>
      </c>
      <c r="O200" s="19">
        <v>2.0299999999999998</v>
      </c>
      <c r="P200" s="19" t="str">
        <f t="shared" ref="P200" si="2902">IF(OR(O200="-",O200="NC",$D200=""),"-",$D200*O200)</f>
        <v>-</v>
      </c>
      <c r="Q200" s="19">
        <v>5.27</v>
      </c>
      <c r="R200" s="19" t="str">
        <f t="shared" ref="R200" si="2903">IF(OR(Q200="-",Q200="NC",$D200=""),"-",$D200*Q200)</f>
        <v>-</v>
      </c>
      <c r="S200" s="19">
        <v>5.01</v>
      </c>
      <c r="T200" s="19" t="str">
        <f t="shared" ref="T200" si="2904">IF(OR(S200="-",S200="NC",$D200=""),"-",$D200*S200)</f>
        <v>-</v>
      </c>
      <c r="U200" s="19" t="s">
        <v>1351</v>
      </c>
      <c r="V200" s="19" t="str">
        <f t="shared" ref="V200" si="2905">IF(OR(U200="-",U200="NC",$D200=""),"-",$D200*U200)</f>
        <v>-</v>
      </c>
      <c r="W200" s="19">
        <v>2.7</v>
      </c>
      <c r="X200" s="19" t="str">
        <f t="shared" ref="X200" si="2906">IF(OR(W200="-",W200="NC",$D200=""),"-",$D200*W200)</f>
        <v>-</v>
      </c>
      <c r="Y200" s="19">
        <v>5.57</v>
      </c>
      <c r="Z200" s="19" t="str">
        <f t="shared" ref="Z200" si="2907">IF(OR(Y200="-",Y200="NC",$D200=""),"-",$D200*Y200)</f>
        <v>-</v>
      </c>
      <c r="AA200" s="19">
        <v>0.49</v>
      </c>
      <c r="AB200" s="19" t="str">
        <f t="shared" ref="AB200" si="2908">IF(OR(AA200="-",AA200="NC",$D200=""),"-",$D200*AA200)</f>
        <v>-</v>
      </c>
      <c r="AC200" s="19">
        <v>0.01</v>
      </c>
      <c r="AD200" s="19" t="str">
        <f t="shared" ref="AD200" si="2909">IF(OR(AC200="-",AC200="NC",$D200=""),"-",$D200*AC200)</f>
        <v>-</v>
      </c>
      <c r="AE200" s="19">
        <v>0.01</v>
      </c>
      <c r="AF200" s="19" t="str">
        <f t="shared" ref="AF200" si="2910">IF(OR(AE200="-",AE200="NC",$D200=""),"-",$D200*AE200)</f>
        <v>-</v>
      </c>
      <c r="AG200" s="19">
        <v>2.73</v>
      </c>
      <c r="AH200" s="19" t="str">
        <f t="shared" ref="AH200" si="2911">IF(OR(AG200="-",AG200="NC",$D200=""),"-",$D200*AG200)</f>
        <v>-</v>
      </c>
      <c r="AI200" s="19">
        <v>0.01</v>
      </c>
      <c r="AJ200" s="19" t="str">
        <f t="shared" ref="AJ200" si="2912">IF(OR(AI200="-",AI200="NC",$D200=""),"-",$D200*AI200)</f>
        <v>-</v>
      </c>
      <c r="AK200" s="19" t="s">
        <v>1351</v>
      </c>
      <c r="AL200" s="19" t="str">
        <f t="shared" ref="AL200" si="2913">IF(OR(AK200="-",AK200="NC",$D200=""),"-",$D200*AK200)</f>
        <v>-</v>
      </c>
    </row>
    <row r="201" spans="1:38" x14ac:dyDescent="0.25">
      <c r="A201" s="904" t="s">
        <v>3336</v>
      </c>
      <c r="B201" s="50" t="s">
        <v>3337</v>
      </c>
      <c r="C201" s="42" t="s">
        <v>275</v>
      </c>
      <c r="D201" s="58"/>
      <c r="E201" s="42" t="s">
        <v>275</v>
      </c>
      <c r="F201" s="42" t="str">
        <f t="shared" si="2883"/>
        <v>-</v>
      </c>
      <c r="G201" s="42" t="s">
        <v>275</v>
      </c>
      <c r="H201" s="42" t="str">
        <f t="shared" si="2883"/>
        <v>-</v>
      </c>
      <c r="I201" s="42" t="s">
        <v>275</v>
      </c>
      <c r="J201" s="42" t="str">
        <f t="shared" ref="J201" si="2914">IF(OR(I201="-",I201="NC",$D201=""),"-",$D201*I201)</f>
        <v>-</v>
      </c>
      <c r="K201" s="42" t="s">
        <v>275</v>
      </c>
      <c r="L201" s="42" t="str">
        <f t="shared" ref="L201" si="2915">IF(OR(K201="-",K201="NC",$D201=""),"-",$D201*K201)</f>
        <v>-</v>
      </c>
      <c r="M201" s="42" t="s">
        <v>275</v>
      </c>
      <c r="N201" s="42" t="str">
        <f t="shared" ref="N201" si="2916">IF(OR(M201="-",M201="NC",$D201=""),"-",$D201*M201)</f>
        <v>-</v>
      </c>
      <c r="O201" s="42" t="s">
        <v>275</v>
      </c>
      <c r="P201" s="42" t="str">
        <f t="shared" ref="P201" si="2917">IF(OR(O201="-",O201="NC",$D201=""),"-",$D201*O201)</f>
        <v>-</v>
      </c>
      <c r="Q201" s="42" t="s">
        <v>275</v>
      </c>
      <c r="R201" s="42" t="str">
        <f t="shared" ref="R201" si="2918">IF(OR(Q201="-",Q201="NC",$D201=""),"-",$D201*Q201)</f>
        <v>-</v>
      </c>
      <c r="S201" s="42" t="s">
        <v>275</v>
      </c>
      <c r="T201" s="42" t="str">
        <f t="shared" ref="T201" si="2919">IF(OR(S201="-",S201="NC",$D201=""),"-",$D201*S201)</f>
        <v>-</v>
      </c>
      <c r="U201" s="42" t="s">
        <v>275</v>
      </c>
      <c r="V201" s="42" t="str">
        <f t="shared" ref="V201" si="2920">IF(OR(U201="-",U201="NC",$D201=""),"-",$D201*U201)</f>
        <v>-</v>
      </c>
      <c r="W201" s="42" t="s">
        <v>275</v>
      </c>
      <c r="X201" s="42" t="str">
        <f t="shared" ref="X201" si="2921">IF(OR(W201="-",W201="NC",$D201=""),"-",$D201*W201)</f>
        <v>-</v>
      </c>
      <c r="Y201" s="42" t="s">
        <v>275</v>
      </c>
      <c r="Z201" s="42" t="str">
        <f t="shared" ref="Z201" si="2922">IF(OR(Y201="-",Y201="NC",$D201=""),"-",$D201*Y201)</f>
        <v>-</v>
      </c>
      <c r="AA201" s="42" t="s">
        <v>275</v>
      </c>
      <c r="AB201" s="42" t="str">
        <f t="shared" ref="AB201" si="2923">IF(OR(AA201="-",AA201="NC",$D201=""),"-",$D201*AA201)</f>
        <v>-</v>
      </c>
      <c r="AC201" s="42" t="s">
        <v>275</v>
      </c>
      <c r="AD201" s="42" t="str">
        <f t="shared" ref="AD201" si="2924">IF(OR(AC201="-",AC201="NC",$D201=""),"-",$D201*AC201)</f>
        <v>-</v>
      </c>
      <c r="AE201" s="42" t="s">
        <v>275</v>
      </c>
      <c r="AF201" s="42" t="str">
        <f t="shared" ref="AF201" si="2925">IF(OR(AE201="-",AE201="NC",$D201=""),"-",$D201*AE201)</f>
        <v>-</v>
      </c>
      <c r="AG201" s="42" t="s">
        <v>275</v>
      </c>
      <c r="AH201" s="42" t="str">
        <f t="shared" ref="AH201" si="2926">IF(OR(AG201="-",AG201="NC",$D201=""),"-",$D201*AG201)</f>
        <v>-</v>
      </c>
      <c r="AI201" s="42" t="s">
        <v>275</v>
      </c>
      <c r="AJ201" s="42" t="str">
        <f t="shared" ref="AJ201" si="2927">IF(OR(AI201="-",AI201="NC",$D201=""),"-",$D201*AI201)</f>
        <v>-</v>
      </c>
      <c r="AK201" s="42" t="s">
        <v>275</v>
      </c>
      <c r="AL201" s="42" t="str">
        <f t="shared" ref="AL201" si="2928">IF(OR(AK201="-",AK201="NC",$D201=""),"-",$D201*AK201)</f>
        <v>-</v>
      </c>
    </row>
    <row r="202" spans="1:38" x14ac:dyDescent="0.25">
      <c r="A202" s="909" t="s">
        <v>3338</v>
      </c>
      <c r="B202" s="63" t="s">
        <v>3340</v>
      </c>
      <c r="C202" s="61" t="s">
        <v>925</v>
      </c>
      <c r="D202" s="58"/>
      <c r="E202" s="61">
        <v>3.81</v>
      </c>
      <c r="F202" s="61" t="str">
        <f t="shared" si="2883"/>
        <v>-</v>
      </c>
      <c r="G202" s="61">
        <v>38.89</v>
      </c>
      <c r="H202" s="61" t="str">
        <f t="shared" si="2883"/>
        <v>-</v>
      </c>
      <c r="I202" s="61">
        <v>0.77</v>
      </c>
      <c r="J202" s="61" t="str">
        <f t="shared" ref="J202" si="2929">IF(OR(I202="-",I202="NC",$D202=""),"-",$D202*I202)</f>
        <v>-</v>
      </c>
      <c r="K202" s="61">
        <v>6.23</v>
      </c>
      <c r="L202" s="61" t="str">
        <f t="shared" ref="L202" si="2930">IF(OR(K202="-",K202="NC",$D202=""),"-",$D202*K202)</f>
        <v>-</v>
      </c>
      <c r="M202" s="61">
        <v>4.2699999999999996</v>
      </c>
      <c r="N202" s="61" t="str">
        <f t="shared" ref="N202" si="2931">IF(OR(M202="-",M202="NC",$D202=""),"-",$D202*M202)</f>
        <v>-</v>
      </c>
      <c r="O202" s="61">
        <v>14.28</v>
      </c>
      <c r="P202" s="61" t="str">
        <f t="shared" ref="P202" si="2932">IF(OR(O202="-",O202="NC",$D202=""),"-",$D202*O202)</f>
        <v>-</v>
      </c>
      <c r="Q202" s="61">
        <v>11.2</v>
      </c>
      <c r="R202" s="61" t="str">
        <f t="shared" ref="R202" si="2933">IF(OR(Q202="-",Q202="NC",$D202=""),"-",$D202*Q202)</f>
        <v>-</v>
      </c>
      <c r="S202" s="61">
        <v>29.79</v>
      </c>
      <c r="T202" s="61" t="str">
        <f t="shared" ref="T202" si="2934">IF(OR(S202="-",S202="NC",$D202=""),"-",$D202*S202)</f>
        <v>-</v>
      </c>
      <c r="U202" s="61">
        <v>25.06</v>
      </c>
      <c r="V202" s="61" t="str">
        <f t="shared" ref="V202" si="2935">IF(OR(U202="-",U202="NC",$D202=""),"-",$D202*U202)</f>
        <v>-</v>
      </c>
      <c r="W202" s="61">
        <v>34.72</v>
      </c>
      <c r="X202" s="61" t="str">
        <f t="shared" ref="X202" si="2936">IF(OR(W202="-",W202="NC",$D202=""),"-",$D202*W202)</f>
        <v>-</v>
      </c>
      <c r="Y202" s="61">
        <v>8.73</v>
      </c>
      <c r="Z202" s="61" t="str">
        <f t="shared" ref="Z202" si="2937">IF(OR(Y202="-",Y202="NC",$D202=""),"-",$D202*Y202)</f>
        <v>-</v>
      </c>
      <c r="AA202" s="61">
        <v>15.64</v>
      </c>
      <c r="AB202" s="61" t="str">
        <f t="shared" ref="AB202" si="2938">IF(OR(AA202="-",AA202="NC",$D202=""),"-",$D202*AA202)</f>
        <v>-</v>
      </c>
      <c r="AC202" s="61">
        <v>5.31</v>
      </c>
      <c r="AD202" s="61" t="str">
        <f t="shared" ref="AD202" si="2939">IF(OR(AC202="-",AC202="NC",$D202=""),"-",$D202*AC202)</f>
        <v>-</v>
      </c>
      <c r="AE202" s="61">
        <v>4.16</v>
      </c>
      <c r="AF202" s="61" t="str">
        <f t="shared" ref="AF202" si="2940">IF(OR(AE202="-",AE202="NC",$D202=""),"-",$D202*AE202)</f>
        <v>-</v>
      </c>
      <c r="AG202" s="61">
        <v>52.05</v>
      </c>
      <c r="AH202" s="61" t="str">
        <f t="shared" ref="AH202" si="2941">IF(OR(AG202="-",AG202="NC",$D202=""),"-",$D202*AG202)</f>
        <v>-</v>
      </c>
      <c r="AI202" s="61">
        <v>0.01</v>
      </c>
      <c r="AJ202" s="61" t="str">
        <f t="shared" ref="AJ202" si="2942">IF(OR(AI202="-",AI202="NC",$D202=""),"-",$D202*AI202)</f>
        <v>-</v>
      </c>
      <c r="AK202" s="61" t="s">
        <v>1351</v>
      </c>
      <c r="AL202" s="61" t="str">
        <f t="shared" ref="AL202" si="2943">IF(OR(AK202="-",AK202="NC",$D202=""),"-",$D202*AK202)</f>
        <v>-</v>
      </c>
    </row>
    <row r="203" spans="1:38" x14ac:dyDescent="0.25">
      <c r="A203" s="18" t="s">
        <v>224</v>
      </c>
      <c r="B203" s="18" t="s">
        <v>1454</v>
      </c>
      <c r="C203" s="19" t="s">
        <v>925</v>
      </c>
      <c r="D203" s="58"/>
      <c r="E203" s="19">
        <v>0.63</v>
      </c>
      <c r="F203" s="19" t="str">
        <f t="shared" si="2883"/>
        <v>-</v>
      </c>
      <c r="G203" s="19">
        <v>6.41</v>
      </c>
      <c r="H203" s="19" t="str">
        <f t="shared" si="2883"/>
        <v>-</v>
      </c>
      <c r="I203" s="19">
        <v>0.13</v>
      </c>
      <c r="J203" s="19" t="str">
        <f t="shared" ref="J203" si="2944">IF(OR(I203="-",I203="NC",$D203=""),"-",$D203*I203)</f>
        <v>-</v>
      </c>
      <c r="K203" s="19">
        <v>1.03</v>
      </c>
      <c r="L203" s="19" t="str">
        <f t="shared" ref="L203" si="2945">IF(OR(K203="-",K203="NC",$D203=""),"-",$D203*K203)</f>
        <v>-</v>
      </c>
      <c r="M203" s="19" t="s">
        <v>1351</v>
      </c>
      <c r="N203" s="19" t="str">
        <f t="shared" ref="N203" si="2946">IF(OR(M203="-",M203="NC",$D203=""),"-",$D203*M203)</f>
        <v>-</v>
      </c>
      <c r="O203" s="19">
        <v>2.35</v>
      </c>
      <c r="P203" s="19" t="str">
        <f t="shared" ref="P203" si="2947">IF(OR(O203="-",O203="NC",$D203=""),"-",$D203*O203)</f>
        <v>-</v>
      </c>
      <c r="Q203" s="19">
        <v>2.2400000000000002</v>
      </c>
      <c r="R203" s="19" t="str">
        <f t="shared" ref="R203" si="2948">IF(OR(Q203="-",Q203="NC",$D203=""),"-",$D203*Q203)</f>
        <v>-</v>
      </c>
      <c r="S203" s="19">
        <v>2.67</v>
      </c>
      <c r="T203" s="19" t="str">
        <f t="shared" ref="T203" si="2949">IF(OR(S203="-",S203="NC",$D203=""),"-",$D203*S203)</f>
        <v>-</v>
      </c>
      <c r="U203" s="19">
        <v>6.23</v>
      </c>
      <c r="V203" s="19" t="str">
        <f t="shared" ref="V203" si="2950">IF(OR(U203="-",U203="NC",$D203=""),"-",$D203*U203)</f>
        <v>-</v>
      </c>
      <c r="W203" s="19">
        <v>0.32</v>
      </c>
      <c r="X203" s="19" t="str">
        <f t="shared" ref="X203" si="2951">IF(OR(W203="-",W203="NC",$D203=""),"-",$D203*W203)</f>
        <v>-</v>
      </c>
      <c r="Y203" s="19">
        <v>4.1900000000000004</v>
      </c>
      <c r="Z203" s="19" t="str">
        <f t="shared" ref="Z203" si="2952">IF(OR(Y203="-",Y203="NC",$D203=""),"-",$D203*Y203)</f>
        <v>-</v>
      </c>
      <c r="AA203" s="19">
        <v>2.58</v>
      </c>
      <c r="AB203" s="19" t="str">
        <f t="shared" ref="AB203" si="2953">IF(OR(AA203="-",AA203="NC",$D203=""),"-",$D203*AA203)</f>
        <v>-</v>
      </c>
      <c r="AC203" s="19">
        <v>0.88</v>
      </c>
      <c r="AD203" s="19" t="str">
        <f t="shared" ref="AD203" si="2954">IF(OR(AC203="-",AC203="NC",$D203=""),"-",$D203*AC203)</f>
        <v>-</v>
      </c>
      <c r="AE203" s="19">
        <v>0.69</v>
      </c>
      <c r="AF203" s="19" t="str">
        <f t="shared" ref="AF203" si="2955">IF(OR(AE203="-",AE203="NC",$D203=""),"-",$D203*AE203)</f>
        <v>-</v>
      </c>
      <c r="AG203" s="19">
        <v>2.89</v>
      </c>
      <c r="AH203" s="19" t="str">
        <f t="shared" ref="AH203" si="2956">IF(OR(AG203="-",AG203="NC",$D203=""),"-",$D203*AG203)</f>
        <v>-</v>
      </c>
      <c r="AI203" s="19">
        <v>0.01</v>
      </c>
      <c r="AJ203" s="19" t="str">
        <f t="shared" ref="AJ203" si="2957">IF(OR(AI203="-",AI203="NC",$D203=""),"-",$D203*AI203)</f>
        <v>-</v>
      </c>
      <c r="AK203" s="19" t="s">
        <v>1351</v>
      </c>
      <c r="AL203" s="19" t="str">
        <f t="shared" ref="AL203" si="2958">IF(OR(AK203="-",AK203="NC",$D203=""),"-",$D203*AK203)</f>
        <v>-</v>
      </c>
    </row>
    <row r="204" spans="1:38" x14ac:dyDescent="0.25">
      <c r="A204" s="18" t="s">
        <v>326</v>
      </c>
      <c r="B204" s="18" t="s">
        <v>1452</v>
      </c>
      <c r="C204" s="19" t="s">
        <v>925</v>
      </c>
      <c r="D204" s="58"/>
      <c r="E204" s="19">
        <v>2.73</v>
      </c>
      <c r="F204" s="19" t="str">
        <f t="shared" si="2883"/>
        <v>-</v>
      </c>
      <c r="G204" s="19">
        <v>27.92</v>
      </c>
      <c r="H204" s="19" t="str">
        <f t="shared" si="2883"/>
        <v>-</v>
      </c>
      <c r="I204" s="19">
        <v>0.55000000000000004</v>
      </c>
      <c r="J204" s="19" t="str">
        <f t="shared" ref="J204" si="2959">IF(OR(I204="-",I204="NC",$D204=""),"-",$D204*I204)</f>
        <v>-</v>
      </c>
      <c r="K204" s="19">
        <v>4.47</v>
      </c>
      <c r="L204" s="19" t="str">
        <f t="shared" ref="L204" si="2960">IF(OR(K204="-",K204="NC",$D204=""),"-",$D204*K204)</f>
        <v>-</v>
      </c>
      <c r="M204" s="19">
        <v>4.2699999999999996</v>
      </c>
      <c r="N204" s="19" t="str">
        <f t="shared" ref="N204" si="2961">IF(OR(M204="-",M204="NC",$D204=""),"-",$D204*M204)</f>
        <v>-</v>
      </c>
      <c r="O204" s="19">
        <v>10.25</v>
      </c>
      <c r="P204" s="19" t="str">
        <f t="shared" ref="P204" si="2962">IF(OR(O204="-",O204="NC",$D204=""),"-",$D204*O204)</f>
        <v>-</v>
      </c>
      <c r="Q204" s="19">
        <v>8.9700000000000006</v>
      </c>
      <c r="R204" s="19" t="str">
        <f t="shared" ref="R204" si="2963">IF(OR(Q204="-",Q204="NC",$D204=""),"-",$D204*Q204)</f>
        <v>-</v>
      </c>
      <c r="S204" s="19">
        <v>27.12</v>
      </c>
      <c r="T204" s="19" t="str">
        <f t="shared" ref="T204" si="2964">IF(OR(S204="-",S204="NC",$D204=""),"-",$D204*S204)</f>
        <v>-</v>
      </c>
      <c r="U204" s="19">
        <v>1.44</v>
      </c>
      <c r="V204" s="19" t="str">
        <f t="shared" ref="V204" si="2965">IF(OR(U204="-",U204="NC",$D204=""),"-",$D204*U204)</f>
        <v>-</v>
      </c>
      <c r="W204" s="19">
        <v>24.96</v>
      </c>
      <c r="X204" s="19" t="str">
        <f t="shared" ref="X204" si="2966">IF(OR(W204="-",W204="NC",$D204=""),"-",$D204*W204)</f>
        <v>-</v>
      </c>
      <c r="Y204" s="19">
        <v>4.55</v>
      </c>
      <c r="Z204" s="19" t="str">
        <f t="shared" ref="Z204" si="2967">IF(OR(Y204="-",Y204="NC",$D204=""),"-",$D204*Y204)</f>
        <v>-</v>
      </c>
      <c r="AA204" s="19">
        <v>11.23</v>
      </c>
      <c r="AB204" s="19" t="str">
        <f t="shared" ref="AB204" si="2968">IF(OR(AA204="-",AA204="NC",$D204=""),"-",$D204*AA204)</f>
        <v>-</v>
      </c>
      <c r="AC204" s="19">
        <v>3.82</v>
      </c>
      <c r="AD204" s="19" t="str">
        <f t="shared" ref="AD204" si="2969">IF(OR(AC204="-",AC204="NC",$D204=""),"-",$D204*AC204)</f>
        <v>-</v>
      </c>
      <c r="AE204" s="19">
        <v>2.99</v>
      </c>
      <c r="AF204" s="19" t="str">
        <f t="shared" ref="AF204" si="2970">IF(OR(AE204="-",AE204="NC",$D204=""),"-",$D204*AE204)</f>
        <v>-</v>
      </c>
      <c r="AG204" s="19">
        <v>49.16</v>
      </c>
      <c r="AH204" s="19" t="str">
        <f t="shared" ref="AH204" si="2971">IF(OR(AG204="-",AG204="NC",$D204=""),"-",$D204*AG204)</f>
        <v>-</v>
      </c>
      <c r="AI204" s="19">
        <v>0.01</v>
      </c>
      <c r="AJ204" s="19" t="str">
        <f t="shared" ref="AJ204" si="2972">IF(OR(AI204="-",AI204="NC",$D204=""),"-",$D204*AI204)</f>
        <v>-</v>
      </c>
      <c r="AK204" s="19" t="s">
        <v>1351</v>
      </c>
      <c r="AL204" s="19" t="str">
        <f t="shared" ref="AL204" si="2973">IF(OR(AK204="-",AK204="NC",$D204=""),"-",$D204*AK204)</f>
        <v>-</v>
      </c>
    </row>
    <row r="205" spans="1:38" x14ac:dyDescent="0.25">
      <c r="A205" s="18" t="s">
        <v>3339</v>
      </c>
      <c r="B205" s="18" t="s">
        <v>3424</v>
      </c>
      <c r="C205" s="19" t="s">
        <v>925</v>
      </c>
      <c r="D205" s="58"/>
      <c r="E205" s="19">
        <v>0.45</v>
      </c>
      <c r="F205" s="19" t="str">
        <f t="shared" si="2883"/>
        <v>-</v>
      </c>
      <c r="G205" s="19">
        <v>4.5599999999999996</v>
      </c>
      <c r="H205" s="19" t="str">
        <f t="shared" si="2883"/>
        <v>-</v>
      </c>
      <c r="I205" s="19">
        <v>0.09</v>
      </c>
      <c r="J205" s="19" t="str">
        <f t="shared" ref="J205" si="2974">IF(OR(I205="-",I205="NC",$D205=""),"-",$D205*I205)</f>
        <v>-</v>
      </c>
      <c r="K205" s="19">
        <v>0.73</v>
      </c>
      <c r="L205" s="19" t="str">
        <f t="shared" ref="L205" si="2975">IF(OR(K205="-",K205="NC",$D205=""),"-",$D205*K205)</f>
        <v>-</v>
      </c>
      <c r="M205" s="19" t="s">
        <v>1351</v>
      </c>
      <c r="N205" s="19" t="str">
        <f t="shared" ref="N205" si="2976">IF(OR(M205="-",M205="NC",$D205=""),"-",$D205*M205)</f>
        <v>-</v>
      </c>
      <c r="O205" s="19">
        <v>1.67</v>
      </c>
      <c r="P205" s="19" t="str">
        <f t="shared" ref="P205" si="2977">IF(OR(O205="-",O205="NC",$D205=""),"-",$D205*O205)</f>
        <v>-</v>
      </c>
      <c r="Q205" s="19" t="s">
        <v>1351</v>
      </c>
      <c r="R205" s="19" t="str">
        <f t="shared" ref="R205" si="2978">IF(OR(Q205="-",Q205="NC",$D205=""),"-",$D205*Q205)</f>
        <v>-</v>
      </c>
      <c r="S205" s="19" t="s">
        <v>1351</v>
      </c>
      <c r="T205" s="19" t="str">
        <f t="shared" ref="T205" si="2979">IF(OR(S205="-",S205="NC",$D205=""),"-",$D205*S205)</f>
        <v>-</v>
      </c>
      <c r="U205" s="19">
        <v>17.39</v>
      </c>
      <c r="V205" s="19" t="str">
        <f t="shared" ref="V205" si="2980">IF(OR(U205="-",U205="NC",$D205=""),"-",$D205*U205)</f>
        <v>-</v>
      </c>
      <c r="W205" s="19">
        <v>9.44</v>
      </c>
      <c r="X205" s="19" t="str">
        <f t="shared" ref="X205" si="2981">IF(OR(W205="-",W205="NC",$D205=""),"-",$D205*W205)</f>
        <v>-</v>
      </c>
      <c r="Y205" s="19" t="s">
        <v>1351</v>
      </c>
      <c r="Z205" s="19" t="str">
        <f t="shared" ref="Z205" si="2982">IF(OR(Y205="-",Y205="NC",$D205=""),"-",$D205*Y205)</f>
        <v>-</v>
      </c>
      <c r="AA205" s="19">
        <v>1.83</v>
      </c>
      <c r="AB205" s="19" t="str">
        <f t="shared" ref="AB205" si="2983">IF(OR(AA205="-",AA205="NC",$D205=""),"-",$D205*AA205)</f>
        <v>-</v>
      </c>
      <c r="AC205" s="19">
        <v>0.62</v>
      </c>
      <c r="AD205" s="19" t="str">
        <f t="shared" ref="AD205" si="2984">IF(OR(AC205="-",AC205="NC",$D205=""),"-",$D205*AC205)</f>
        <v>-</v>
      </c>
      <c r="AE205" s="19">
        <v>0.49</v>
      </c>
      <c r="AF205" s="19" t="str">
        <f t="shared" ref="AF205" si="2985">IF(OR(AE205="-",AE205="NC",$D205=""),"-",$D205*AE205)</f>
        <v>-</v>
      </c>
      <c r="AG205" s="19" t="s">
        <v>1351</v>
      </c>
      <c r="AH205" s="19" t="str">
        <f t="shared" ref="AH205" si="2986">IF(OR(AG205="-",AG205="NC",$D205=""),"-",$D205*AG205)</f>
        <v>-</v>
      </c>
      <c r="AI205" s="19">
        <v>0.01</v>
      </c>
      <c r="AJ205" s="19" t="str">
        <f t="shared" ref="AJ205" si="2987">IF(OR(AI205="-",AI205="NC",$D205=""),"-",$D205*AI205)</f>
        <v>-</v>
      </c>
      <c r="AK205" s="19" t="s">
        <v>1351</v>
      </c>
      <c r="AL205" s="19" t="str">
        <f t="shared" ref="AL205" si="2988">IF(OR(AK205="-",AK205="NC",$D205=""),"-",$D205*AK205)</f>
        <v>-</v>
      </c>
    </row>
    <row r="206" spans="1:38" x14ac:dyDescent="0.25">
      <c r="A206" s="904" t="s">
        <v>3341</v>
      </c>
      <c r="B206" s="50" t="s">
        <v>3342</v>
      </c>
      <c r="C206" s="42" t="s">
        <v>275</v>
      </c>
      <c r="D206" s="58"/>
      <c r="E206" s="42" t="s">
        <v>275</v>
      </c>
      <c r="F206" s="42" t="str">
        <f t="shared" si="2883"/>
        <v>-</v>
      </c>
      <c r="G206" s="42" t="s">
        <v>275</v>
      </c>
      <c r="H206" s="42" t="str">
        <f t="shared" si="2883"/>
        <v>-</v>
      </c>
      <c r="I206" s="42" t="s">
        <v>275</v>
      </c>
      <c r="J206" s="42" t="str">
        <f t="shared" ref="J206" si="2989">IF(OR(I206="-",I206="NC",$D206=""),"-",$D206*I206)</f>
        <v>-</v>
      </c>
      <c r="K206" s="42" t="s">
        <v>275</v>
      </c>
      <c r="L206" s="42" t="str">
        <f t="shared" ref="L206" si="2990">IF(OR(K206="-",K206="NC",$D206=""),"-",$D206*K206)</f>
        <v>-</v>
      </c>
      <c r="M206" s="42" t="s">
        <v>275</v>
      </c>
      <c r="N206" s="42" t="str">
        <f t="shared" ref="N206" si="2991">IF(OR(M206="-",M206="NC",$D206=""),"-",$D206*M206)</f>
        <v>-</v>
      </c>
      <c r="O206" s="42" t="s">
        <v>275</v>
      </c>
      <c r="P206" s="42" t="str">
        <f t="shared" ref="P206" si="2992">IF(OR(O206="-",O206="NC",$D206=""),"-",$D206*O206)</f>
        <v>-</v>
      </c>
      <c r="Q206" s="42" t="s">
        <v>275</v>
      </c>
      <c r="R206" s="42" t="str">
        <f t="shared" ref="R206" si="2993">IF(OR(Q206="-",Q206="NC",$D206=""),"-",$D206*Q206)</f>
        <v>-</v>
      </c>
      <c r="S206" s="42" t="s">
        <v>275</v>
      </c>
      <c r="T206" s="42" t="str">
        <f t="shared" ref="T206" si="2994">IF(OR(S206="-",S206="NC",$D206=""),"-",$D206*S206)</f>
        <v>-</v>
      </c>
      <c r="U206" s="42" t="s">
        <v>275</v>
      </c>
      <c r="V206" s="42" t="str">
        <f t="shared" ref="V206" si="2995">IF(OR(U206="-",U206="NC",$D206=""),"-",$D206*U206)</f>
        <v>-</v>
      </c>
      <c r="W206" s="42" t="s">
        <v>275</v>
      </c>
      <c r="X206" s="42" t="str">
        <f t="shared" ref="X206" si="2996">IF(OR(W206="-",W206="NC",$D206=""),"-",$D206*W206)</f>
        <v>-</v>
      </c>
      <c r="Y206" s="42" t="s">
        <v>275</v>
      </c>
      <c r="Z206" s="42" t="str">
        <f t="shared" ref="Z206" si="2997">IF(OR(Y206="-",Y206="NC",$D206=""),"-",$D206*Y206)</f>
        <v>-</v>
      </c>
      <c r="AA206" s="42" t="s">
        <v>275</v>
      </c>
      <c r="AB206" s="42" t="str">
        <f t="shared" ref="AB206" si="2998">IF(OR(AA206="-",AA206="NC",$D206=""),"-",$D206*AA206)</f>
        <v>-</v>
      </c>
      <c r="AC206" s="42" t="s">
        <v>275</v>
      </c>
      <c r="AD206" s="42" t="str">
        <f t="shared" ref="AD206" si="2999">IF(OR(AC206="-",AC206="NC",$D206=""),"-",$D206*AC206)</f>
        <v>-</v>
      </c>
      <c r="AE206" s="42" t="s">
        <v>275</v>
      </c>
      <c r="AF206" s="42" t="str">
        <f t="shared" ref="AF206" si="3000">IF(OR(AE206="-",AE206="NC",$D206=""),"-",$D206*AE206)</f>
        <v>-</v>
      </c>
      <c r="AG206" s="42" t="s">
        <v>275</v>
      </c>
      <c r="AH206" s="42" t="str">
        <f t="shared" ref="AH206" si="3001">IF(OR(AG206="-",AG206="NC",$D206=""),"-",$D206*AG206)</f>
        <v>-</v>
      </c>
      <c r="AI206" s="42" t="s">
        <v>275</v>
      </c>
      <c r="AJ206" s="42" t="str">
        <f t="shared" ref="AJ206" si="3002">IF(OR(AI206="-",AI206="NC",$D206=""),"-",$D206*AI206)</f>
        <v>-</v>
      </c>
      <c r="AK206" s="42" t="s">
        <v>275</v>
      </c>
      <c r="AL206" s="42" t="str">
        <f t="shared" ref="AL206" si="3003">IF(OR(AK206="-",AK206="NC",$D206=""),"-",$D206*AK206)</f>
        <v>-</v>
      </c>
    </row>
    <row r="207" spans="1:38" x14ac:dyDescent="0.25">
      <c r="A207" s="909" t="s">
        <v>3343</v>
      </c>
      <c r="B207" s="63" t="s">
        <v>3346</v>
      </c>
      <c r="C207" s="61" t="s">
        <v>925</v>
      </c>
      <c r="D207" s="58"/>
      <c r="E207" s="61">
        <v>0.09</v>
      </c>
      <c r="F207" s="61" t="str">
        <f t="shared" si="2883"/>
        <v>-</v>
      </c>
      <c r="G207" s="61">
        <v>0.89</v>
      </c>
      <c r="H207" s="61" t="str">
        <f t="shared" si="2883"/>
        <v>-</v>
      </c>
      <c r="I207" s="61">
        <v>0.02</v>
      </c>
      <c r="J207" s="61" t="str">
        <f t="shared" ref="J207" si="3004">IF(OR(I207="-",I207="NC",$D207=""),"-",$D207*I207)</f>
        <v>-</v>
      </c>
      <c r="K207" s="61">
        <v>0.14000000000000001</v>
      </c>
      <c r="L207" s="61" t="str">
        <f t="shared" ref="L207" si="3005">IF(OR(K207="-",K207="NC",$D207=""),"-",$D207*K207)</f>
        <v>-</v>
      </c>
      <c r="M207" s="61" t="s">
        <v>1351</v>
      </c>
      <c r="N207" s="61" t="str">
        <f t="shared" ref="N207" si="3006">IF(OR(M207="-",M207="NC",$D207=""),"-",$D207*M207)</f>
        <v>-</v>
      </c>
      <c r="O207" s="61">
        <v>0.33</v>
      </c>
      <c r="P207" s="61" t="str">
        <f t="shared" ref="P207" si="3007">IF(OR(O207="-",O207="NC",$D207=""),"-",$D207*O207)</f>
        <v>-</v>
      </c>
      <c r="Q207" s="61" t="s">
        <v>1351</v>
      </c>
      <c r="R207" s="61" t="str">
        <f t="shared" ref="R207" si="3008">IF(OR(Q207="-",Q207="NC",$D207=""),"-",$D207*Q207)</f>
        <v>-</v>
      </c>
      <c r="S207" s="61">
        <v>3.25</v>
      </c>
      <c r="T207" s="61" t="str">
        <f t="shared" ref="T207" si="3009">IF(OR(S207="-",S207="NC",$D207=""),"-",$D207*S207)</f>
        <v>-</v>
      </c>
      <c r="U207" s="61" t="s">
        <v>1351</v>
      </c>
      <c r="V207" s="61" t="str">
        <f t="shared" ref="V207" si="3010">IF(OR(U207="-",U207="NC",$D207=""),"-",$D207*U207)</f>
        <v>-</v>
      </c>
      <c r="W207" s="61" t="s">
        <v>1351</v>
      </c>
      <c r="X207" s="61" t="str">
        <f t="shared" ref="X207" si="3011">IF(OR(W207="-",W207="NC",$D207=""),"-",$D207*W207)</f>
        <v>-</v>
      </c>
      <c r="Y207" s="61">
        <v>0.02</v>
      </c>
      <c r="Z207" s="61" t="str">
        <f t="shared" ref="Z207" si="3012">IF(OR(Y207="-",Y207="NC",$D207=""),"-",$D207*Y207)</f>
        <v>-</v>
      </c>
      <c r="AA207" s="61">
        <v>0.36</v>
      </c>
      <c r="AB207" s="61" t="str">
        <f t="shared" ref="AB207" si="3013">IF(OR(AA207="-",AA207="NC",$D207=""),"-",$D207*AA207)</f>
        <v>-</v>
      </c>
      <c r="AC207" s="61">
        <v>0.12</v>
      </c>
      <c r="AD207" s="61" t="str">
        <f t="shared" ref="AD207" si="3014">IF(OR(AC207="-",AC207="NC",$D207=""),"-",$D207*AC207)</f>
        <v>-</v>
      </c>
      <c r="AE207" s="61">
        <v>0.1</v>
      </c>
      <c r="AF207" s="61" t="str">
        <f t="shared" ref="AF207" si="3015">IF(OR(AE207="-",AE207="NC",$D207=""),"-",$D207*AE207)</f>
        <v>-</v>
      </c>
      <c r="AG207" s="61">
        <v>1.81</v>
      </c>
      <c r="AH207" s="61" t="str">
        <f t="shared" ref="AH207" si="3016">IF(OR(AG207="-",AG207="NC",$D207=""),"-",$D207*AG207)</f>
        <v>-</v>
      </c>
      <c r="AI207" s="61">
        <v>0.01</v>
      </c>
      <c r="AJ207" s="61" t="str">
        <f t="shared" ref="AJ207" si="3017">IF(OR(AI207="-",AI207="NC",$D207=""),"-",$D207*AI207)</f>
        <v>-</v>
      </c>
      <c r="AK207" s="61" t="s">
        <v>1351</v>
      </c>
      <c r="AL207" s="61" t="str">
        <f t="shared" ref="AL207" si="3018">IF(OR(AK207="-",AK207="NC",$D207=""),"-",$D207*AK207)</f>
        <v>-</v>
      </c>
    </row>
    <row r="208" spans="1:38" x14ac:dyDescent="0.25">
      <c r="A208" s="18" t="s">
        <v>240</v>
      </c>
      <c r="B208" s="18" t="s">
        <v>1456</v>
      </c>
      <c r="C208" s="19" t="s">
        <v>925</v>
      </c>
      <c r="D208" s="58"/>
      <c r="E208" s="19">
        <v>0.09</v>
      </c>
      <c r="F208" s="19" t="str">
        <f t="shared" si="2883"/>
        <v>-</v>
      </c>
      <c r="G208" s="19">
        <v>0.89</v>
      </c>
      <c r="H208" s="19" t="str">
        <f t="shared" si="2883"/>
        <v>-</v>
      </c>
      <c r="I208" s="19">
        <v>0.02</v>
      </c>
      <c r="J208" s="19" t="str">
        <f t="shared" ref="J208" si="3019">IF(OR(I208="-",I208="NC",$D208=""),"-",$D208*I208)</f>
        <v>-</v>
      </c>
      <c r="K208" s="19">
        <v>0.14000000000000001</v>
      </c>
      <c r="L208" s="19" t="str">
        <f t="shared" ref="L208" si="3020">IF(OR(K208="-",K208="NC",$D208=""),"-",$D208*K208)</f>
        <v>-</v>
      </c>
      <c r="M208" s="19" t="s">
        <v>1351</v>
      </c>
      <c r="N208" s="19" t="str">
        <f t="shared" ref="N208" si="3021">IF(OR(M208="-",M208="NC",$D208=""),"-",$D208*M208)</f>
        <v>-</v>
      </c>
      <c r="O208" s="19">
        <v>0.33</v>
      </c>
      <c r="P208" s="19" t="str">
        <f t="shared" ref="P208" si="3022">IF(OR(O208="-",O208="NC",$D208=""),"-",$D208*O208)</f>
        <v>-</v>
      </c>
      <c r="Q208" s="19" t="s">
        <v>1351</v>
      </c>
      <c r="R208" s="19" t="str">
        <f t="shared" ref="R208" si="3023">IF(OR(Q208="-",Q208="NC",$D208=""),"-",$D208*Q208)</f>
        <v>-</v>
      </c>
      <c r="S208" s="19">
        <v>3.25</v>
      </c>
      <c r="T208" s="19" t="str">
        <f t="shared" ref="T208" si="3024">IF(OR(S208="-",S208="NC",$D208=""),"-",$D208*S208)</f>
        <v>-</v>
      </c>
      <c r="U208" s="19" t="s">
        <v>1351</v>
      </c>
      <c r="V208" s="19" t="str">
        <f t="shared" ref="V208" si="3025">IF(OR(U208="-",U208="NC",$D208=""),"-",$D208*U208)</f>
        <v>-</v>
      </c>
      <c r="W208" s="19" t="s">
        <v>1351</v>
      </c>
      <c r="X208" s="19" t="str">
        <f t="shared" ref="X208" si="3026">IF(OR(W208="-",W208="NC",$D208=""),"-",$D208*W208)</f>
        <v>-</v>
      </c>
      <c r="Y208" s="19">
        <v>0.02</v>
      </c>
      <c r="Z208" s="19" t="str">
        <f t="shared" ref="Z208" si="3027">IF(OR(Y208="-",Y208="NC",$D208=""),"-",$D208*Y208)</f>
        <v>-</v>
      </c>
      <c r="AA208" s="19">
        <v>0.36</v>
      </c>
      <c r="AB208" s="19" t="str">
        <f t="shared" ref="AB208" si="3028">IF(OR(AA208="-",AA208="NC",$D208=""),"-",$D208*AA208)</f>
        <v>-</v>
      </c>
      <c r="AC208" s="19">
        <v>0.12</v>
      </c>
      <c r="AD208" s="19" t="str">
        <f t="shared" ref="AD208" si="3029">IF(OR(AC208="-",AC208="NC",$D208=""),"-",$D208*AC208)</f>
        <v>-</v>
      </c>
      <c r="AE208" s="19">
        <v>0.1</v>
      </c>
      <c r="AF208" s="19" t="str">
        <f t="shared" ref="AF208" si="3030">IF(OR(AE208="-",AE208="NC",$D208=""),"-",$D208*AE208)</f>
        <v>-</v>
      </c>
      <c r="AG208" s="19">
        <v>1.81</v>
      </c>
      <c r="AH208" s="19" t="str">
        <f t="shared" ref="AH208" si="3031">IF(OR(AG208="-",AG208="NC",$D208=""),"-",$D208*AG208)</f>
        <v>-</v>
      </c>
      <c r="AI208" s="19">
        <v>0.01</v>
      </c>
      <c r="AJ208" s="19" t="str">
        <f t="shared" ref="AJ208" si="3032">IF(OR(AI208="-",AI208="NC",$D208=""),"-",$D208*AI208)</f>
        <v>-</v>
      </c>
      <c r="AK208" s="19" t="s">
        <v>1351</v>
      </c>
      <c r="AL208" s="19" t="str">
        <f t="shared" ref="AL208" si="3033">IF(OR(AK208="-",AK208="NC",$D208=""),"-",$D208*AK208)</f>
        <v>-</v>
      </c>
    </row>
    <row r="209" spans="1:38" ht="21" x14ac:dyDescent="0.25">
      <c r="A209" s="50" t="s">
        <v>355</v>
      </c>
      <c r="B209" s="50" t="s">
        <v>356</v>
      </c>
      <c r="C209" s="42" t="s">
        <v>275</v>
      </c>
      <c r="D209" s="58"/>
      <c r="E209" s="42" t="s">
        <v>275</v>
      </c>
      <c r="F209" s="42" t="str">
        <f t="shared" si="2883"/>
        <v>-</v>
      </c>
      <c r="G209" s="42" t="s">
        <v>275</v>
      </c>
      <c r="H209" s="42" t="str">
        <f t="shared" si="2883"/>
        <v>-</v>
      </c>
      <c r="I209" s="42" t="s">
        <v>275</v>
      </c>
      <c r="J209" s="42" t="str">
        <f t="shared" ref="J209" si="3034">IF(OR(I209="-",I209="NC",$D209=""),"-",$D209*I209)</f>
        <v>-</v>
      </c>
      <c r="K209" s="42" t="s">
        <v>275</v>
      </c>
      <c r="L209" s="42" t="str">
        <f t="shared" ref="L209" si="3035">IF(OR(K209="-",K209="NC",$D209=""),"-",$D209*K209)</f>
        <v>-</v>
      </c>
      <c r="M209" s="42" t="s">
        <v>275</v>
      </c>
      <c r="N209" s="42" t="str">
        <f t="shared" ref="N209" si="3036">IF(OR(M209="-",M209="NC",$D209=""),"-",$D209*M209)</f>
        <v>-</v>
      </c>
      <c r="O209" s="42" t="s">
        <v>275</v>
      </c>
      <c r="P209" s="42" t="str">
        <f t="shared" ref="P209" si="3037">IF(OR(O209="-",O209="NC",$D209=""),"-",$D209*O209)</f>
        <v>-</v>
      </c>
      <c r="Q209" s="42" t="s">
        <v>275</v>
      </c>
      <c r="R209" s="42" t="str">
        <f t="shared" ref="R209" si="3038">IF(OR(Q209="-",Q209="NC",$D209=""),"-",$D209*Q209)</f>
        <v>-</v>
      </c>
      <c r="S209" s="42" t="s">
        <v>275</v>
      </c>
      <c r="T209" s="42" t="str">
        <f t="shared" ref="T209" si="3039">IF(OR(S209="-",S209="NC",$D209=""),"-",$D209*S209)</f>
        <v>-</v>
      </c>
      <c r="U209" s="42" t="s">
        <v>275</v>
      </c>
      <c r="V209" s="42" t="str">
        <f t="shared" ref="V209" si="3040">IF(OR(U209="-",U209="NC",$D209=""),"-",$D209*U209)</f>
        <v>-</v>
      </c>
      <c r="W209" s="42" t="s">
        <v>275</v>
      </c>
      <c r="X209" s="42" t="str">
        <f t="shared" ref="X209" si="3041">IF(OR(W209="-",W209="NC",$D209=""),"-",$D209*W209)</f>
        <v>-</v>
      </c>
      <c r="Y209" s="42" t="s">
        <v>275</v>
      </c>
      <c r="Z209" s="42" t="str">
        <f t="shared" ref="Z209" si="3042">IF(OR(Y209="-",Y209="NC",$D209=""),"-",$D209*Y209)</f>
        <v>-</v>
      </c>
      <c r="AA209" s="42" t="s">
        <v>275</v>
      </c>
      <c r="AB209" s="42" t="str">
        <f t="shared" ref="AB209" si="3043">IF(OR(AA209="-",AA209="NC",$D209=""),"-",$D209*AA209)</f>
        <v>-</v>
      </c>
      <c r="AC209" s="42" t="s">
        <v>275</v>
      </c>
      <c r="AD209" s="42" t="str">
        <f t="shared" ref="AD209" si="3044">IF(OR(AC209="-",AC209="NC",$D209=""),"-",$D209*AC209)</f>
        <v>-</v>
      </c>
      <c r="AE209" s="42" t="s">
        <v>275</v>
      </c>
      <c r="AF209" s="42" t="str">
        <f t="shared" ref="AF209" si="3045">IF(OR(AE209="-",AE209="NC",$D209=""),"-",$D209*AE209)</f>
        <v>-</v>
      </c>
      <c r="AG209" s="42" t="s">
        <v>275</v>
      </c>
      <c r="AH209" s="42" t="str">
        <f t="shared" ref="AH209" si="3046">IF(OR(AG209="-",AG209="NC",$D209=""),"-",$D209*AG209)</f>
        <v>-</v>
      </c>
      <c r="AI209" s="42" t="s">
        <v>275</v>
      </c>
      <c r="AJ209" s="42" t="str">
        <f t="shared" ref="AJ209" si="3047">IF(OR(AI209="-",AI209="NC",$D209=""),"-",$D209*AI209)</f>
        <v>-</v>
      </c>
      <c r="AK209" s="42" t="s">
        <v>275</v>
      </c>
      <c r="AL209" s="42" t="str">
        <f t="shared" ref="AL209" si="3048">IF(OR(AK209="-",AK209="NC",$D209=""),"-",$D209*AK209)</f>
        <v>-</v>
      </c>
    </row>
    <row r="210" spans="1:38" ht="21" x14ac:dyDescent="0.25">
      <c r="A210" s="909" t="s">
        <v>234</v>
      </c>
      <c r="B210" s="63" t="s">
        <v>3568</v>
      </c>
      <c r="C210" s="61" t="s">
        <v>925</v>
      </c>
      <c r="D210" s="58"/>
      <c r="E210" s="61">
        <v>53.14</v>
      </c>
      <c r="F210" s="61" t="str">
        <f t="shared" si="2883"/>
        <v>-</v>
      </c>
      <c r="G210" s="61">
        <v>86.21</v>
      </c>
      <c r="H210" s="61" t="str">
        <f t="shared" si="2883"/>
        <v>-</v>
      </c>
      <c r="I210" s="61">
        <v>6.28</v>
      </c>
      <c r="J210" s="61" t="str">
        <f t="shared" ref="J210" si="3049">IF(OR(I210="-",I210="NC",$D210=""),"-",$D210*I210)</f>
        <v>-</v>
      </c>
      <c r="K210" s="61">
        <v>92.76</v>
      </c>
      <c r="L210" s="61" t="str">
        <f t="shared" ref="L210" si="3050">IF(OR(K210="-",K210="NC",$D210=""),"-",$D210*K210)</f>
        <v>-</v>
      </c>
      <c r="M210" s="61">
        <v>15.64</v>
      </c>
      <c r="N210" s="61" t="str">
        <f t="shared" ref="N210" si="3051">IF(OR(M210="-",M210="NC",$D210=""),"-",$D210*M210)</f>
        <v>-</v>
      </c>
      <c r="O210" s="61">
        <v>155.30000000000001</v>
      </c>
      <c r="P210" s="61" t="str">
        <f t="shared" ref="P210" si="3052">IF(OR(O210="-",O210="NC",$D210=""),"-",$D210*O210)</f>
        <v>-</v>
      </c>
      <c r="Q210" s="61">
        <v>27.81</v>
      </c>
      <c r="R210" s="61" t="str">
        <f t="shared" ref="R210" si="3053">IF(OR(Q210="-",Q210="NC",$D210=""),"-",$D210*Q210)</f>
        <v>-</v>
      </c>
      <c r="S210" s="61">
        <v>41.93</v>
      </c>
      <c r="T210" s="61" t="str">
        <f t="shared" ref="T210" si="3054">IF(OR(S210="-",S210="NC",$D210=""),"-",$D210*S210)</f>
        <v>-</v>
      </c>
      <c r="U210" s="61">
        <v>123.3</v>
      </c>
      <c r="V210" s="61" t="str">
        <f t="shared" ref="V210" si="3055">IF(OR(U210="-",U210="NC",$D210=""),"-",$D210*U210)</f>
        <v>-</v>
      </c>
      <c r="W210" s="61">
        <v>49.47</v>
      </c>
      <c r="X210" s="61" t="str">
        <f t="shared" ref="X210" si="3056">IF(OR(W210="-",W210="NC",$D210=""),"-",$D210*W210)</f>
        <v>-</v>
      </c>
      <c r="Y210" s="61">
        <v>15.95</v>
      </c>
      <c r="Z210" s="61" t="str">
        <f t="shared" ref="Z210" si="3057">IF(OR(Y210="-",Y210="NC",$D210=""),"-",$D210*Y210)</f>
        <v>-</v>
      </c>
      <c r="AA210" s="61">
        <v>35.99</v>
      </c>
      <c r="AB210" s="61" t="str">
        <f t="shared" ref="AB210" si="3058">IF(OR(AA210="-",AA210="NC",$D210=""),"-",$D210*AA210)</f>
        <v>-</v>
      </c>
      <c r="AC210" s="61">
        <v>5.96</v>
      </c>
      <c r="AD210" s="61" t="str">
        <f t="shared" ref="AD210" si="3059">IF(OR(AC210="-",AC210="NC",$D210=""),"-",$D210*AC210)</f>
        <v>-</v>
      </c>
      <c r="AE210" s="61">
        <v>9.74</v>
      </c>
      <c r="AF210" s="61" t="str">
        <f t="shared" ref="AF210" si="3060">IF(OR(AE210="-",AE210="NC",$D210=""),"-",$D210*AE210)</f>
        <v>-</v>
      </c>
      <c r="AG210" s="61">
        <v>51.82</v>
      </c>
      <c r="AH210" s="61" t="str">
        <f t="shared" ref="AH210" si="3061">IF(OR(AG210="-",AG210="NC",$D210=""),"-",$D210*AG210)</f>
        <v>-</v>
      </c>
      <c r="AI210" s="61">
        <v>13.61</v>
      </c>
      <c r="AJ210" s="61" t="str">
        <f t="shared" ref="AJ210" si="3062">IF(OR(AI210="-",AI210="NC",$D210=""),"-",$D210*AI210)</f>
        <v>-</v>
      </c>
      <c r="AK210" s="61">
        <v>0.05</v>
      </c>
      <c r="AL210" s="61" t="str">
        <f t="shared" ref="AL210" si="3063">IF(OR(AK210="-",AK210="NC",$D210=""),"-",$D210*AK210)</f>
        <v>-</v>
      </c>
    </row>
    <row r="211" spans="1:38" x14ac:dyDescent="0.25">
      <c r="A211" s="55" t="s">
        <v>3348</v>
      </c>
      <c r="B211" s="55" t="s">
        <v>3349</v>
      </c>
      <c r="C211" s="45" t="s">
        <v>275</v>
      </c>
      <c r="D211" s="58"/>
      <c r="E211" s="45" t="s">
        <v>275</v>
      </c>
      <c r="F211" s="45" t="str">
        <f t="shared" si="2883"/>
        <v>-</v>
      </c>
      <c r="G211" s="45" t="s">
        <v>275</v>
      </c>
      <c r="H211" s="45" t="str">
        <f t="shared" si="2883"/>
        <v>-</v>
      </c>
      <c r="I211" s="45" t="s">
        <v>275</v>
      </c>
      <c r="J211" s="45" t="str">
        <f t="shared" ref="J211" si="3064">IF(OR(I211="-",I211="NC",$D211=""),"-",$D211*I211)</f>
        <v>-</v>
      </c>
      <c r="K211" s="45" t="s">
        <v>275</v>
      </c>
      <c r="L211" s="45" t="str">
        <f t="shared" ref="L211" si="3065">IF(OR(K211="-",K211="NC",$D211=""),"-",$D211*K211)</f>
        <v>-</v>
      </c>
      <c r="M211" s="45" t="s">
        <v>275</v>
      </c>
      <c r="N211" s="45" t="str">
        <f t="shared" ref="N211" si="3066">IF(OR(M211="-",M211="NC",$D211=""),"-",$D211*M211)</f>
        <v>-</v>
      </c>
      <c r="O211" s="45" t="s">
        <v>275</v>
      </c>
      <c r="P211" s="45" t="str">
        <f t="shared" ref="P211" si="3067">IF(OR(O211="-",O211="NC",$D211=""),"-",$D211*O211)</f>
        <v>-</v>
      </c>
      <c r="Q211" s="45" t="s">
        <v>275</v>
      </c>
      <c r="R211" s="45" t="str">
        <f t="shared" ref="R211" si="3068">IF(OR(Q211="-",Q211="NC",$D211=""),"-",$D211*Q211)</f>
        <v>-</v>
      </c>
      <c r="S211" s="45" t="s">
        <v>275</v>
      </c>
      <c r="T211" s="45" t="str">
        <f t="shared" ref="T211" si="3069">IF(OR(S211="-",S211="NC",$D211=""),"-",$D211*S211)</f>
        <v>-</v>
      </c>
      <c r="U211" s="45" t="s">
        <v>275</v>
      </c>
      <c r="V211" s="45" t="str">
        <f t="shared" ref="V211" si="3070">IF(OR(U211="-",U211="NC",$D211=""),"-",$D211*U211)</f>
        <v>-</v>
      </c>
      <c r="W211" s="45" t="s">
        <v>275</v>
      </c>
      <c r="X211" s="45" t="str">
        <f t="shared" ref="X211" si="3071">IF(OR(W211="-",W211="NC",$D211=""),"-",$D211*W211)</f>
        <v>-</v>
      </c>
      <c r="Y211" s="45" t="s">
        <v>275</v>
      </c>
      <c r="Z211" s="45" t="str">
        <f t="shared" ref="Z211" si="3072">IF(OR(Y211="-",Y211="NC",$D211=""),"-",$D211*Y211)</f>
        <v>-</v>
      </c>
      <c r="AA211" s="45" t="s">
        <v>275</v>
      </c>
      <c r="AB211" s="45" t="str">
        <f t="shared" ref="AB211" si="3073">IF(OR(AA211="-",AA211="NC",$D211=""),"-",$D211*AA211)</f>
        <v>-</v>
      </c>
      <c r="AC211" s="45" t="s">
        <v>275</v>
      </c>
      <c r="AD211" s="45" t="str">
        <f t="shared" ref="AD211" si="3074">IF(OR(AC211="-",AC211="NC",$D211=""),"-",$D211*AC211)</f>
        <v>-</v>
      </c>
      <c r="AE211" s="45" t="s">
        <v>275</v>
      </c>
      <c r="AF211" s="45" t="str">
        <f t="shared" ref="AF211" si="3075">IF(OR(AE211="-",AE211="NC",$D211=""),"-",$D211*AE211)</f>
        <v>-</v>
      </c>
      <c r="AG211" s="45" t="s">
        <v>275</v>
      </c>
      <c r="AH211" s="45" t="str">
        <f t="shared" ref="AH211" si="3076">IF(OR(AG211="-",AG211="NC",$D211=""),"-",$D211*AG211)</f>
        <v>-</v>
      </c>
      <c r="AI211" s="45" t="s">
        <v>275</v>
      </c>
      <c r="AJ211" s="45" t="str">
        <f t="shared" ref="AJ211" si="3077">IF(OR(AI211="-",AI211="NC",$D211=""),"-",$D211*AI211)</f>
        <v>-</v>
      </c>
      <c r="AK211" s="45" t="s">
        <v>275</v>
      </c>
      <c r="AL211" s="45" t="str">
        <f t="shared" ref="AL211" si="3078">IF(OR(AK211="-",AK211="NC",$D211=""),"-",$D211*AK211)</f>
        <v>-</v>
      </c>
    </row>
    <row r="212" spans="1:38" ht="21" x14ac:dyDescent="0.25">
      <c r="A212" s="909" t="s">
        <v>3350</v>
      </c>
      <c r="B212" s="63" t="s">
        <v>3569</v>
      </c>
      <c r="C212" s="61" t="s">
        <v>925</v>
      </c>
      <c r="D212" s="58"/>
      <c r="E212" s="61">
        <v>10.52</v>
      </c>
      <c r="F212" s="61" t="str">
        <f t="shared" si="2883"/>
        <v>-</v>
      </c>
      <c r="G212" s="61">
        <v>39.36</v>
      </c>
      <c r="H212" s="61" t="str">
        <f t="shared" si="2883"/>
        <v>-</v>
      </c>
      <c r="I212" s="61">
        <v>2.0699999999999998</v>
      </c>
      <c r="J212" s="61" t="str">
        <f t="shared" ref="J212" si="3079">IF(OR(I212="-",I212="NC",$D212=""),"-",$D212*I212)</f>
        <v>-</v>
      </c>
      <c r="K212" s="61">
        <v>25.74</v>
      </c>
      <c r="L212" s="61" t="str">
        <f t="shared" ref="L212" si="3080">IF(OR(K212="-",K212="NC",$D212=""),"-",$D212*K212)</f>
        <v>-</v>
      </c>
      <c r="M212" s="61">
        <v>2.8</v>
      </c>
      <c r="N212" s="61" t="str">
        <f t="shared" ref="N212" si="3081">IF(OR(M212="-",M212="NC",$D212=""),"-",$D212*M212)</f>
        <v>-</v>
      </c>
      <c r="O212" s="61">
        <v>44.83</v>
      </c>
      <c r="P212" s="61" t="str">
        <f t="shared" ref="P212" si="3082">IF(OR(O212="-",O212="NC",$D212=""),"-",$D212*O212)</f>
        <v>-</v>
      </c>
      <c r="Q212" s="61">
        <v>7.14</v>
      </c>
      <c r="R212" s="61" t="str">
        <f t="shared" ref="R212" si="3083">IF(OR(Q212="-",Q212="NC",$D212=""),"-",$D212*Q212)</f>
        <v>-</v>
      </c>
      <c r="S212" s="61">
        <v>16.920000000000002</v>
      </c>
      <c r="T212" s="61" t="str">
        <f t="shared" ref="T212" si="3084">IF(OR(S212="-",S212="NC",$D212=""),"-",$D212*S212)</f>
        <v>-</v>
      </c>
      <c r="U212" s="61">
        <v>37.58</v>
      </c>
      <c r="V212" s="61" t="str">
        <f t="shared" ref="V212" si="3085">IF(OR(U212="-",U212="NC",$D212=""),"-",$D212*U212)</f>
        <v>-</v>
      </c>
      <c r="W212" s="61">
        <v>15.16</v>
      </c>
      <c r="X212" s="61" t="str">
        <f t="shared" ref="X212" si="3086">IF(OR(W212="-",W212="NC",$D212=""),"-",$D212*W212)</f>
        <v>-</v>
      </c>
      <c r="Y212" s="61">
        <v>4.42</v>
      </c>
      <c r="Z212" s="61" t="str">
        <f t="shared" ref="Z212" si="3087">IF(OR(Y212="-",Y212="NC",$D212=""),"-",$D212*Y212)</f>
        <v>-</v>
      </c>
      <c r="AA212" s="61">
        <v>12.67</v>
      </c>
      <c r="AB212" s="61" t="str">
        <f t="shared" ref="AB212" si="3088">IF(OR(AA212="-",AA212="NC",$D212=""),"-",$D212*AA212)</f>
        <v>-</v>
      </c>
      <c r="AC212" s="61">
        <v>0.92</v>
      </c>
      <c r="AD212" s="61" t="str">
        <f t="shared" ref="AD212" si="3089">IF(OR(AC212="-",AC212="NC",$D212=""),"-",$D212*AC212)</f>
        <v>-</v>
      </c>
      <c r="AE212" s="61">
        <v>3.2</v>
      </c>
      <c r="AF212" s="61" t="str">
        <f t="shared" ref="AF212" si="3090">IF(OR(AE212="-",AE212="NC",$D212=""),"-",$D212*AE212)</f>
        <v>-</v>
      </c>
      <c r="AG212" s="61">
        <v>13.55</v>
      </c>
      <c r="AH212" s="61" t="str">
        <f t="shared" ref="AH212" si="3091">IF(OR(AG212="-",AG212="NC",$D212=""),"-",$D212*AG212)</f>
        <v>-</v>
      </c>
      <c r="AI212" s="61">
        <v>1.91</v>
      </c>
      <c r="AJ212" s="61" t="str">
        <f t="shared" ref="AJ212" si="3092">IF(OR(AI212="-",AI212="NC",$D212=""),"-",$D212*AI212)</f>
        <v>-</v>
      </c>
      <c r="AK212" s="61">
        <v>0.05</v>
      </c>
      <c r="AL212" s="61" t="str">
        <f t="shared" ref="AL212" si="3093">IF(OR(AK212="-",AK212="NC",$D212=""),"-",$D212*AK212)</f>
        <v>-</v>
      </c>
    </row>
    <row r="213" spans="1:38" x14ac:dyDescent="0.25">
      <c r="A213" s="18" t="s">
        <v>231</v>
      </c>
      <c r="B213" s="18" t="s">
        <v>1459</v>
      </c>
      <c r="C213" s="19" t="s">
        <v>925</v>
      </c>
      <c r="D213" s="58"/>
      <c r="E213" s="19">
        <v>8.01</v>
      </c>
      <c r="F213" s="19" t="str">
        <f t="shared" si="2883"/>
        <v>-</v>
      </c>
      <c r="G213" s="19">
        <v>30.66</v>
      </c>
      <c r="H213" s="19" t="str">
        <f t="shared" si="2883"/>
        <v>-</v>
      </c>
      <c r="I213" s="19">
        <v>1.45</v>
      </c>
      <c r="J213" s="19" t="str">
        <f t="shared" ref="J213" si="3094">IF(OR(I213="-",I213="NC",$D213=""),"-",$D213*I213)</f>
        <v>-</v>
      </c>
      <c r="K213" s="19">
        <v>19.84</v>
      </c>
      <c r="L213" s="19" t="str">
        <f t="shared" ref="L213" si="3095">IF(OR(K213="-",K213="NC",$D213=""),"-",$D213*K213)</f>
        <v>-</v>
      </c>
      <c r="M213" s="19">
        <v>0.27</v>
      </c>
      <c r="N213" s="19" t="str">
        <f t="shared" ref="N213" si="3096">IF(OR(M213="-",M213="NC",$D213=""),"-",$D213*M213)</f>
        <v>-</v>
      </c>
      <c r="O213" s="19">
        <v>34.92</v>
      </c>
      <c r="P213" s="19" t="str">
        <f t="shared" ref="P213" si="3097">IF(OR(O213="-",O213="NC",$D213=""),"-",$D213*O213)</f>
        <v>-</v>
      </c>
      <c r="Q213" s="19">
        <v>6.72</v>
      </c>
      <c r="R213" s="19" t="str">
        <f t="shared" ref="R213" si="3098">IF(OR(Q213="-",Q213="NC",$D213=""),"-",$D213*Q213)</f>
        <v>-</v>
      </c>
      <c r="S213" s="19">
        <v>11.03</v>
      </c>
      <c r="T213" s="19" t="str">
        <f t="shared" ref="T213" si="3099">IF(OR(S213="-",S213="NC",$D213=""),"-",$D213*S213)</f>
        <v>-</v>
      </c>
      <c r="U213" s="19">
        <v>32.1</v>
      </c>
      <c r="V213" s="19" t="str">
        <f t="shared" ref="V213" si="3100">IF(OR(U213="-",U213="NC",$D213=""),"-",$D213*U213)</f>
        <v>-</v>
      </c>
      <c r="W213" s="19">
        <v>15.1</v>
      </c>
      <c r="X213" s="19" t="str">
        <f t="shared" ref="X213" si="3101">IF(OR(W213="-",W213="NC",$D213=""),"-",$D213*W213)</f>
        <v>-</v>
      </c>
      <c r="Y213" s="19">
        <v>4.05</v>
      </c>
      <c r="Z213" s="19" t="str">
        <f t="shared" ref="Z213" si="3102">IF(OR(Y213="-",Y213="NC",$D213=""),"-",$D213*Y213)</f>
        <v>-</v>
      </c>
      <c r="AA213" s="19">
        <v>9.57</v>
      </c>
      <c r="AB213" s="19" t="str">
        <f t="shared" ref="AB213" si="3103">IF(OR(AA213="-",AA213="NC",$D213=""),"-",$D213*AA213)</f>
        <v>-</v>
      </c>
      <c r="AC213" s="19">
        <v>0.68</v>
      </c>
      <c r="AD213" s="19" t="str">
        <f t="shared" ref="AD213" si="3104">IF(OR(AC213="-",AC213="NC",$D213=""),"-",$D213*AC213)</f>
        <v>-</v>
      </c>
      <c r="AE213" s="19">
        <v>1.81</v>
      </c>
      <c r="AF213" s="19" t="str">
        <f t="shared" ref="AF213" si="3105">IF(OR(AE213="-",AE213="NC",$D213=""),"-",$D213*AE213)</f>
        <v>-</v>
      </c>
      <c r="AG213" s="19">
        <v>10.4</v>
      </c>
      <c r="AH213" s="19" t="str">
        <f t="shared" ref="AH213" si="3106">IF(OR(AG213="-",AG213="NC",$D213=""),"-",$D213*AG213)</f>
        <v>-</v>
      </c>
      <c r="AI213" s="19">
        <v>0.01</v>
      </c>
      <c r="AJ213" s="19" t="str">
        <f t="shared" ref="AJ213" si="3107">IF(OR(AI213="-",AI213="NC",$D213=""),"-",$D213*AI213)</f>
        <v>-</v>
      </c>
      <c r="AK213" s="19">
        <v>0.04</v>
      </c>
      <c r="AL213" s="19" t="str">
        <f t="shared" ref="AL213" si="3108">IF(OR(AK213="-",AK213="NC",$D213=""),"-",$D213*AK213)</f>
        <v>-</v>
      </c>
    </row>
    <row r="214" spans="1:38" x14ac:dyDescent="0.25">
      <c r="A214" s="18" t="s">
        <v>237</v>
      </c>
      <c r="B214" s="18" t="s">
        <v>1460</v>
      </c>
      <c r="C214" s="19" t="s">
        <v>925</v>
      </c>
      <c r="D214" s="58"/>
      <c r="E214" s="19">
        <v>1.73</v>
      </c>
      <c r="F214" s="19" t="str">
        <f t="shared" si="2883"/>
        <v>-</v>
      </c>
      <c r="G214" s="19">
        <v>6.64</v>
      </c>
      <c r="H214" s="19" t="str">
        <f t="shared" si="2883"/>
        <v>-</v>
      </c>
      <c r="I214" s="19">
        <v>0.31</v>
      </c>
      <c r="J214" s="19" t="str">
        <f t="shared" ref="J214" si="3109">IF(OR(I214="-",I214="NC",$D214=""),"-",$D214*I214)</f>
        <v>-</v>
      </c>
      <c r="K214" s="19">
        <v>4.29</v>
      </c>
      <c r="L214" s="19" t="str">
        <f t="shared" ref="L214" si="3110">IF(OR(K214="-",K214="NC",$D214=""),"-",$D214*K214)</f>
        <v>-</v>
      </c>
      <c r="M214" s="19">
        <v>0.28999999999999998</v>
      </c>
      <c r="N214" s="19" t="str">
        <f t="shared" ref="N214" si="3111">IF(OR(M214="-",M214="NC",$D214=""),"-",$D214*M214)</f>
        <v>-</v>
      </c>
      <c r="O214" s="19">
        <v>7.56</v>
      </c>
      <c r="P214" s="19" t="str">
        <f t="shared" ref="P214" si="3112">IF(OR(O214="-",O214="NC",$D214=""),"-",$D214*O214)</f>
        <v>-</v>
      </c>
      <c r="Q214" s="19">
        <v>0.41</v>
      </c>
      <c r="R214" s="19" t="str">
        <f t="shared" ref="R214" si="3113">IF(OR(Q214="-",Q214="NC",$D214=""),"-",$D214*Q214)</f>
        <v>-</v>
      </c>
      <c r="S214" s="19">
        <v>5.89</v>
      </c>
      <c r="T214" s="19" t="str">
        <f t="shared" ref="T214" si="3114">IF(OR(S214="-",S214="NC",$D214=""),"-",$D214*S214)</f>
        <v>-</v>
      </c>
      <c r="U214" s="19" t="s">
        <v>1351</v>
      </c>
      <c r="V214" s="19" t="str">
        <f t="shared" ref="V214" si="3115">IF(OR(U214="-",U214="NC",$D214=""),"-",$D214*U214)</f>
        <v>-</v>
      </c>
      <c r="W214" s="19">
        <v>0.06</v>
      </c>
      <c r="X214" s="19" t="str">
        <f t="shared" ref="X214" si="3116">IF(OR(W214="-",W214="NC",$D214=""),"-",$D214*W214)</f>
        <v>-</v>
      </c>
      <c r="Y214" s="19">
        <v>0.37</v>
      </c>
      <c r="Z214" s="19" t="str">
        <f t="shared" ref="Z214" si="3117">IF(OR(Y214="-",Y214="NC",$D214=""),"-",$D214*Y214)</f>
        <v>-</v>
      </c>
      <c r="AA214" s="19">
        <v>2.0699999999999998</v>
      </c>
      <c r="AB214" s="19" t="str">
        <f t="shared" ref="AB214" si="3118">IF(OR(AA214="-",AA214="NC",$D214=""),"-",$D214*AA214)</f>
        <v>-</v>
      </c>
      <c r="AC214" s="19">
        <v>0.15</v>
      </c>
      <c r="AD214" s="19" t="str">
        <f t="shared" ref="AD214" si="3119">IF(OR(AC214="-",AC214="NC",$D214=""),"-",$D214*AC214)</f>
        <v>-</v>
      </c>
      <c r="AE214" s="19">
        <v>0.39</v>
      </c>
      <c r="AF214" s="19" t="str">
        <f t="shared" ref="AF214" si="3120">IF(OR(AE214="-",AE214="NC",$D214=""),"-",$D214*AE214)</f>
        <v>-</v>
      </c>
      <c r="AG214" s="19">
        <v>3.15</v>
      </c>
      <c r="AH214" s="19" t="str">
        <f t="shared" ref="AH214" si="3121">IF(OR(AG214="-",AG214="NC",$D214=""),"-",$D214*AG214)</f>
        <v>-</v>
      </c>
      <c r="AI214" s="19">
        <v>0.01</v>
      </c>
      <c r="AJ214" s="19" t="str">
        <f t="shared" ref="AJ214" si="3122">IF(OR(AI214="-",AI214="NC",$D214=""),"-",$D214*AI214)</f>
        <v>-</v>
      </c>
      <c r="AK214" s="19">
        <v>0.01</v>
      </c>
      <c r="AL214" s="19" t="str">
        <f t="shared" ref="AL214" si="3123">IF(OR(AK214="-",AK214="NC",$D214=""),"-",$D214*AK214)</f>
        <v>-</v>
      </c>
    </row>
    <row r="215" spans="1:38" ht="21" x14ac:dyDescent="0.25">
      <c r="A215" s="18" t="s">
        <v>433</v>
      </c>
      <c r="B215" s="18" t="s">
        <v>3354</v>
      </c>
      <c r="C215" s="19" t="s">
        <v>925</v>
      </c>
      <c r="D215" s="58"/>
      <c r="E215" s="19">
        <v>0.78</v>
      </c>
      <c r="F215" s="19" t="str">
        <f t="shared" si="2883"/>
        <v>-</v>
      </c>
      <c r="G215" s="19">
        <v>2.06</v>
      </c>
      <c r="H215" s="19" t="str">
        <f t="shared" si="2883"/>
        <v>-</v>
      </c>
      <c r="I215" s="19">
        <v>0.3</v>
      </c>
      <c r="J215" s="19" t="str">
        <f t="shared" ref="J215" si="3124">IF(OR(I215="-",I215="NC",$D215=""),"-",$D215*I215)</f>
        <v>-</v>
      </c>
      <c r="K215" s="19">
        <v>1.61</v>
      </c>
      <c r="L215" s="19" t="str">
        <f t="shared" ref="L215" si="3125">IF(OR(K215="-",K215="NC",$D215=""),"-",$D215*K215)</f>
        <v>-</v>
      </c>
      <c r="M215" s="19">
        <v>2.25</v>
      </c>
      <c r="N215" s="19" t="str">
        <f t="shared" ref="N215" si="3126">IF(OR(M215="-",M215="NC",$D215=""),"-",$D215*M215)</f>
        <v>-</v>
      </c>
      <c r="O215" s="19">
        <v>2.36</v>
      </c>
      <c r="P215" s="19" t="str">
        <f t="shared" ref="P215" si="3127">IF(OR(O215="-",O215="NC",$D215=""),"-",$D215*O215)</f>
        <v>-</v>
      </c>
      <c r="Q215" s="19" t="s">
        <v>1351</v>
      </c>
      <c r="R215" s="19" t="str">
        <f t="shared" ref="R215" si="3128">IF(OR(Q215="-",Q215="NC",$D215=""),"-",$D215*Q215)</f>
        <v>-</v>
      </c>
      <c r="S215" s="19" t="s">
        <v>1351</v>
      </c>
      <c r="T215" s="19" t="str">
        <f t="shared" ref="T215" si="3129">IF(OR(S215="-",S215="NC",$D215=""),"-",$D215*S215)</f>
        <v>-</v>
      </c>
      <c r="U215" s="19">
        <v>5.48</v>
      </c>
      <c r="V215" s="19" t="str">
        <f t="shared" ref="V215" si="3130">IF(OR(U215="-",U215="NC",$D215=""),"-",$D215*U215)</f>
        <v>-</v>
      </c>
      <c r="W215" s="19" t="s">
        <v>1351</v>
      </c>
      <c r="X215" s="19" t="str">
        <f t="shared" ref="X215" si="3131">IF(OR(W215="-",W215="NC",$D215=""),"-",$D215*W215)</f>
        <v>-</v>
      </c>
      <c r="Y215" s="19" t="s">
        <v>1351</v>
      </c>
      <c r="Z215" s="19" t="str">
        <f t="shared" ref="Z215" si="3132">IF(OR(Y215="-",Y215="NC",$D215=""),"-",$D215*Y215)</f>
        <v>-</v>
      </c>
      <c r="AA215" s="19">
        <v>1.03</v>
      </c>
      <c r="AB215" s="19" t="str">
        <f t="shared" ref="AB215" si="3133">IF(OR(AA215="-",AA215="NC",$D215=""),"-",$D215*AA215)</f>
        <v>-</v>
      </c>
      <c r="AC215" s="19">
        <v>0.09</v>
      </c>
      <c r="AD215" s="19" t="str">
        <f t="shared" ref="AD215" si="3134">IF(OR(AC215="-",AC215="NC",$D215=""),"-",$D215*AC215)</f>
        <v>-</v>
      </c>
      <c r="AE215" s="19">
        <v>1.01</v>
      </c>
      <c r="AF215" s="19" t="str">
        <f t="shared" ref="AF215" si="3135">IF(OR(AE215="-",AE215="NC",$D215=""),"-",$D215*AE215)</f>
        <v>-</v>
      </c>
      <c r="AG215" s="19" t="s">
        <v>1351</v>
      </c>
      <c r="AH215" s="19" t="str">
        <f t="shared" ref="AH215" si="3136">IF(OR(AG215="-",AG215="NC",$D215=""),"-",$D215*AG215)</f>
        <v>-</v>
      </c>
      <c r="AI215" s="19">
        <v>1.91</v>
      </c>
      <c r="AJ215" s="19" t="str">
        <f t="shared" ref="AJ215" si="3137">IF(OR(AI215="-",AI215="NC",$D215=""),"-",$D215*AI215)</f>
        <v>-</v>
      </c>
      <c r="AK215" s="19" t="s">
        <v>1351</v>
      </c>
      <c r="AL215" s="19" t="str">
        <f t="shared" ref="AL215" si="3138">IF(OR(AK215="-",AK215="NC",$D215=""),"-",$D215*AK215)</f>
        <v>-</v>
      </c>
    </row>
    <row r="216" spans="1:38" ht="21" x14ac:dyDescent="0.25">
      <c r="A216" s="50" t="s">
        <v>3356</v>
      </c>
      <c r="B216" s="50" t="s">
        <v>3357</v>
      </c>
      <c r="C216" s="42" t="s">
        <v>275</v>
      </c>
      <c r="D216" s="58"/>
      <c r="E216" s="42" t="s">
        <v>275</v>
      </c>
      <c r="F216" s="42" t="str">
        <f t="shared" si="2883"/>
        <v>-</v>
      </c>
      <c r="G216" s="42" t="s">
        <v>275</v>
      </c>
      <c r="H216" s="42" t="str">
        <f t="shared" si="2883"/>
        <v>-</v>
      </c>
      <c r="I216" s="42" t="s">
        <v>275</v>
      </c>
      <c r="J216" s="42" t="str">
        <f t="shared" ref="J216" si="3139">IF(OR(I216="-",I216="NC",$D216=""),"-",$D216*I216)</f>
        <v>-</v>
      </c>
      <c r="K216" s="42" t="s">
        <v>275</v>
      </c>
      <c r="L216" s="42" t="str">
        <f t="shared" ref="L216" si="3140">IF(OR(K216="-",K216="NC",$D216=""),"-",$D216*K216)</f>
        <v>-</v>
      </c>
      <c r="M216" s="42" t="s">
        <v>275</v>
      </c>
      <c r="N216" s="42" t="str">
        <f t="shared" ref="N216" si="3141">IF(OR(M216="-",M216="NC",$D216=""),"-",$D216*M216)</f>
        <v>-</v>
      </c>
      <c r="O216" s="42" t="s">
        <v>275</v>
      </c>
      <c r="P216" s="42" t="str">
        <f t="shared" ref="P216" si="3142">IF(OR(O216="-",O216="NC",$D216=""),"-",$D216*O216)</f>
        <v>-</v>
      </c>
      <c r="Q216" s="42" t="s">
        <v>275</v>
      </c>
      <c r="R216" s="42" t="str">
        <f t="shared" ref="R216" si="3143">IF(OR(Q216="-",Q216="NC",$D216=""),"-",$D216*Q216)</f>
        <v>-</v>
      </c>
      <c r="S216" s="42" t="s">
        <v>275</v>
      </c>
      <c r="T216" s="42" t="str">
        <f t="shared" ref="T216" si="3144">IF(OR(S216="-",S216="NC",$D216=""),"-",$D216*S216)</f>
        <v>-</v>
      </c>
      <c r="U216" s="42" t="s">
        <v>275</v>
      </c>
      <c r="V216" s="42" t="str">
        <f t="shared" ref="V216" si="3145">IF(OR(U216="-",U216="NC",$D216=""),"-",$D216*U216)</f>
        <v>-</v>
      </c>
      <c r="W216" s="42" t="s">
        <v>275</v>
      </c>
      <c r="X216" s="42" t="str">
        <f t="shared" ref="X216" si="3146">IF(OR(W216="-",W216="NC",$D216=""),"-",$D216*W216)</f>
        <v>-</v>
      </c>
      <c r="Y216" s="42" t="s">
        <v>275</v>
      </c>
      <c r="Z216" s="42" t="str">
        <f t="shared" ref="Z216" si="3147">IF(OR(Y216="-",Y216="NC",$D216=""),"-",$D216*Y216)</f>
        <v>-</v>
      </c>
      <c r="AA216" s="42" t="s">
        <v>275</v>
      </c>
      <c r="AB216" s="42" t="str">
        <f t="shared" ref="AB216" si="3148">IF(OR(AA216="-",AA216="NC",$D216=""),"-",$D216*AA216)</f>
        <v>-</v>
      </c>
      <c r="AC216" s="42" t="s">
        <v>275</v>
      </c>
      <c r="AD216" s="42" t="str">
        <f t="shared" ref="AD216" si="3149">IF(OR(AC216="-",AC216="NC",$D216=""),"-",$D216*AC216)</f>
        <v>-</v>
      </c>
      <c r="AE216" s="42" t="s">
        <v>275</v>
      </c>
      <c r="AF216" s="42" t="str">
        <f t="shared" ref="AF216" si="3150">IF(OR(AE216="-",AE216="NC",$D216=""),"-",$D216*AE216)</f>
        <v>-</v>
      </c>
      <c r="AG216" s="42" t="s">
        <v>275</v>
      </c>
      <c r="AH216" s="42" t="str">
        <f t="shared" ref="AH216" si="3151">IF(OR(AG216="-",AG216="NC",$D216=""),"-",$D216*AG216)</f>
        <v>-</v>
      </c>
      <c r="AI216" s="42" t="s">
        <v>275</v>
      </c>
      <c r="AJ216" s="42" t="str">
        <f t="shared" ref="AJ216" si="3152">IF(OR(AI216="-",AI216="NC",$D216=""),"-",$D216*AI216)</f>
        <v>-</v>
      </c>
      <c r="AK216" s="42" t="s">
        <v>275</v>
      </c>
      <c r="AL216" s="42" t="str">
        <f t="shared" ref="AL216" si="3153">IF(OR(AK216="-",AK216="NC",$D216=""),"-",$D216*AK216)</f>
        <v>-</v>
      </c>
    </row>
    <row r="217" spans="1:38" ht="21" x14ac:dyDescent="0.25">
      <c r="A217" s="909" t="s">
        <v>3358</v>
      </c>
      <c r="B217" s="63" t="s">
        <v>3570</v>
      </c>
      <c r="C217" s="61" t="s">
        <v>925</v>
      </c>
      <c r="D217" s="58"/>
      <c r="E217" s="61">
        <v>42.62</v>
      </c>
      <c r="F217" s="61" t="str">
        <f t="shared" si="2883"/>
        <v>-</v>
      </c>
      <c r="G217" s="61">
        <v>46.85</v>
      </c>
      <c r="H217" s="61" t="str">
        <f t="shared" si="2883"/>
        <v>-</v>
      </c>
      <c r="I217" s="61">
        <v>4.21</v>
      </c>
      <c r="J217" s="61" t="str">
        <f t="shared" ref="J217" si="3154">IF(OR(I217="-",I217="NC",$D217=""),"-",$D217*I217)</f>
        <v>-</v>
      </c>
      <c r="K217" s="61">
        <v>67.02</v>
      </c>
      <c r="L217" s="61" t="str">
        <f t="shared" ref="L217" si="3155">IF(OR(K217="-",K217="NC",$D217=""),"-",$D217*K217)</f>
        <v>-</v>
      </c>
      <c r="M217" s="61">
        <v>12.84</v>
      </c>
      <c r="N217" s="61" t="str">
        <f t="shared" ref="N217" si="3156">IF(OR(M217="-",M217="NC",$D217=""),"-",$D217*M217)</f>
        <v>-</v>
      </c>
      <c r="O217" s="61">
        <v>110.47</v>
      </c>
      <c r="P217" s="61" t="str">
        <f t="shared" ref="P217" si="3157">IF(OR(O217="-",O217="NC",$D217=""),"-",$D217*O217)</f>
        <v>-</v>
      </c>
      <c r="Q217" s="61">
        <v>20.68</v>
      </c>
      <c r="R217" s="61" t="str">
        <f t="shared" ref="R217" si="3158">IF(OR(Q217="-",Q217="NC",$D217=""),"-",$D217*Q217)</f>
        <v>-</v>
      </c>
      <c r="S217" s="61">
        <v>25</v>
      </c>
      <c r="T217" s="61" t="str">
        <f t="shared" ref="T217" si="3159">IF(OR(S217="-",S217="NC",$D217=""),"-",$D217*S217)</f>
        <v>-</v>
      </c>
      <c r="U217" s="61">
        <v>85.72</v>
      </c>
      <c r="V217" s="61" t="str">
        <f t="shared" ref="V217" si="3160">IF(OR(U217="-",U217="NC",$D217=""),"-",$D217*U217)</f>
        <v>-</v>
      </c>
      <c r="W217" s="61">
        <v>34.31</v>
      </c>
      <c r="X217" s="61" t="str">
        <f t="shared" ref="X217" si="3161">IF(OR(W217="-",W217="NC",$D217=""),"-",$D217*W217)</f>
        <v>-</v>
      </c>
      <c r="Y217" s="61">
        <v>11.54</v>
      </c>
      <c r="Z217" s="61" t="str">
        <f t="shared" ref="Z217" si="3162">IF(OR(Y217="-",Y217="NC",$D217=""),"-",$D217*Y217)</f>
        <v>-</v>
      </c>
      <c r="AA217" s="61">
        <v>23.32</v>
      </c>
      <c r="AB217" s="61" t="str">
        <f t="shared" ref="AB217" si="3163">IF(OR(AA217="-",AA217="NC",$D217=""),"-",$D217*AA217)</f>
        <v>-</v>
      </c>
      <c r="AC217" s="61">
        <v>5.04</v>
      </c>
      <c r="AD217" s="61" t="str">
        <f t="shared" ref="AD217" si="3164">IF(OR(AC217="-",AC217="NC",$D217=""),"-",$D217*AC217)</f>
        <v>-</v>
      </c>
      <c r="AE217" s="61">
        <v>6.54</v>
      </c>
      <c r="AF217" s="61" t="str">
        <f t="shared" ref="AF217" si="3165">IF(OR(AE217="-",AE217="NC",$D217=""),"-",$D217*AE217)</f>
        <v>-</v>
      </c>
      <c r="AG217" s="61">
        <v>38.26</v>
      </c>
      <c r="AH217" s="61" t="str">
        <f t="shared" ref="AH217" si="3166">IF(OR(AG217="-",AG217="NC",$D217=""),"-",$D217*AG217)</f>
        <v>-</v>
      </c>
      <c r="AI217" s="61">
        <v>11.7</v>
      </c>
      <c r="AJ217" s="61" t="str">
        <f t="shared" ref="AJ217" si="3167">IF(OR(AI217="-",AI217="NC",$D217=""),"-",$D217*AI217)</f>
        <v>-</v>
      </c>
      <c r="AK217" s="61" t="s">
        <v>1351</v>
      </c>
      <c r="AL217" s="61" t="str">
        <f t="shared" ref="AL217" si="3168">IF(OR(AK217="-",AK217="NC",$D217=""),"-",$D217*AK217)</f>
        <v>-</v>
      </c>
    </row>
    <row r="218" spans="1:38" ht="21" x14ac:dyDescent="0.25">
      <c r="A218" s="18" t="s">
        <v>246</v>
      </c>
      <c r="B218" s="18" t="s">
        <v>3571</v>
      </c>
      <c r="C218" s="19" t="s">
        <v>925</v>
      </c>
      <c r="D218" s="58"/>
      <c r="E218" s="19">
        <v>8.9</v>
      </c>
      <c r="F218" s="19" t="str">
        <f t="shared" si="2883"/>
        <v>-</v>
      </c>
      <c r="G218" s="19">
        <v>8.64</v>
      </c>
      <c r="H218" s="19" t="str">
        <f t="shared" si="2883"/>
        <v>-</v>
      </c>
      <c r="I218" s="19">
        <v>0.8</v>
      </c>
      <c r="J218" s="19" t="str">
        <f t="shared" ref="J218" si="3169">IF(OR(I218="-",I218="NC",$D218=""),"-",$D218*I218)</f>
        <v>-</v>
      </c>
      <c r="K218" s="19">
        <v>17.899999999999999</v>
      </c>
      <c r="L218" s="19" t="str">
        <f t="shared" ref="L218" si="3170">IF(OR(K218="-",K218="NC",$D218=""),"-",$D218*K218)</f>
        <v>-</v>
      </c>
      <c r="M218" s="19">
        <v>2.8</v>
      </c>
      <c r="N218" s="19" t="str">
        <f t="shared" ref="N218" si="3171">IF(OR(M218="-",M218="NC",$D218=""),"-",$D218*M218)</f>
        <v>-</v>
      </c>
      <c r="O218" s="19">
        <v>29.17</v>
      </c>
      <c r="P218" s="19" t="str">
        <f t="shared" ref="P218" si="3172">IF(OR(O218="-",O218="NC",$D218=""),"-",$D218*O218)</f>
        <v>-</v>
      </c>
      <c r="Q218" s="19">
        <v>9.1999999999999993</v>
      </c>
      <c r="R218" s="19" t="str">
        <f t="shared" ref="R218" si="3173">IF(OR(Q218="-",Q218="NC",$D218=""),"-",$D218*Q218)</f>
        <v>-</v>
      </c>
      <c r="S218" s="19">
        <v>11.95</v>
      </c>
      <c r="T218" s="19" t="str">
        <f t="shared" ref="T218" si="3174">IF(OR(S218="-",S218="NC",$D218=""),"-",$D218*S218)</f>
        <v>-</v>
      </c>
      <c r="U218" s="19">
        <v>14.63</v>
      </c>
      <c r="V218" s="19" t="str">
        <f t="shared" ref="V218" si="3175">IF(OR(U218="-",U218="NC",$D218=""),"-",$D218*U218)</f>
        <v>-</v>
      </c>
      <c r="W218" s="19">
        <v>8.99</v>
      </c>
      <c r="X218" s="19" t="str">
        <f t="shared" ref="X218" si="3176">IF(OR(W218="-",W218="NC",$D218=""),"-",$D218*W218)</f>
        <v>-</v>
      </c>
      <c r="Y218" s="19">
        <v>7.86</v>
      </c>
      <c r="Z218" s="19" t="str">
        <f t="shared" ref="Z218" si="3177">IF(OR(Y218="-",Y218="NC",$D218=""),"-",$D218*Y218)</f>
        <v>-</v>
      </c>
      <c r="AA218" s="19">
        <v>2.46</v>
      </c>
      <c r="AB218" s="19" t="str">
        <f t="shared" ref="AB218" si="3178">IF(OR(AA218="-",AA218="NC",$D218=""),"-",$D218*AA218)</f>
        <v>-</v>
      </c>
      <c r="AC218" s="19">
        <v>0.19</v>
      </c>
      <c r="AD218" s="19" t="str">
        <f t="shared" ref="AD218" si="3179">IF(OR(AC218="-",AC218="NC",$D218=""),"-",$D218*AC218)</f>
        <v>-</v>
      </c>
      <c r="AE218" s="19">
        <v>0.1</v>
      </c>
      <c r="AF218" s="19" t="str">
        <f t="shared" ref="AF218" si="3180">IF(OR(AE218="-",AE218="NC",$D218=""),"-",$D218*AE218)</f>
        <v>-</v>
      </c>
      <c r="AG218" s="19">
        <v>4.9800000000000004</v>
      </c>
      <c r="AH218" s="19" t="str">
        <f t="shared" ref="AH218" si="3181">IF(OR(AG218="-",AG218="NC",$D218=""),"-",$D218*AG218)</f>
        <v>-</v>
      </c>
      <c r="AI218" s="19">
        <v>0.01</v>
      </c>
      <c r="AJ218" s="19" t="str">
        <f t="shared" ref="AJ218" si="3182">IF(OR(AI218="-",AI218="NC",$D218=""),"-",$D218*AI218)</f>
        <v>-</v>
      </c>
      <c r="AK218" s="19" t="s">
        <v>1351</v>
      </c>
      <c r="AL218" s="19" t="str">
        <f t="shared" ref="AL218" si="3183">IF(OR(AK218="-",AK218="NC",$D218=""),"-",$D218*AK218)</f>
        <v>-</v>
      </c>
    </row>
    <row r="219" spans="1:38" x14ac:dyDescent="0.25">
      <c r="A219" s="18" t="s">
        <v>3359</v>
      </c>
      <c r="B219" s="18" t="s">
        <v>3360</v>
      </c>
      <c r="C219" s="19" t="s">
        <v>925</v>
      </c>
      <c r="D219" s="58"/>
      <c r="E219" s="19">
        <v>4.76</v>
      </c>
      <c r="F219" s="19" t="str">
        <f t="shared" si="2883"/>
        <v>-</v>
      </c>
      <c r="G219" s="19">
        <v>12.56</v>
      </c>
      <c r="H219" s="19" t="str">
        <f t="shared" si="2883"/>
        <v>-</v>
      </c>
      <c r="I219" s="19">
        <v>1.85</v>
      </c>
      <c r="J219" s="19" t="str">
        <f t="shared" ref="J219" si="3184">IF(OR(I219="-",I219="NC",$D219=""),"-",$D219*I219)</f>
        <v>-</v>
      </c>
      <c r="K219" s="19">
        <v>9.86</v>
      </c>
      <c r="L219" s="19" t="str">
        <f t="shared" ref="L219" si="3185">IF(OR(K219="-",K219="NC",$D219=""),"-",$D219*K219)</f>
        <v>-</v>
      </c>
      <c r="M219" s="19">
        <v>5.1100000000000003</v>
      </c>
      <c r="N219" s="19" t="str">
        <f t="shared" ref="N219" si="3186">IF(OR(M219="-",M219="NC",$D219=""),"-",$D219*M219)</f>
        <v>-</v>
      </c>
      <c r="O219" s="19">
        <v>14.39</v>
      </c>
      <c r="P219" s="19" t="str">
        <f t="shared" ref="P219" si="3187">IF(OR(O219="-",O219="NC",$D219=""),"-",$D219*O219)</f>
        <v>-</v>
      </c>
      <c r="Q219" s="19">
        <v>6.88</v>
      </c>
      <c r="R219" s="19" t="str">
        <f t="shared" ref="R219" si="3188">IF(OR(Q219="-",Q219="NC",$D219=""),"-",$D219*Q219)</f>
        <v>-</v>
      </c>
      <c r="S219" s="19">
        <v>3.23</v>
      </c>
      <c r="T219" s="19" t="str">
        <f t="shared" ref="T219" si="3189">IF(OR(S219="-",S219="NC",$D219=""),"-",$D219*S219)</f>
        <v>-</v>
      </c>
      <c r="U219" s="19">
        <v>2.59</v>
      </c>
      <c r="V219" s="19" t="str">
        <f t="shared" ref="V219" si="3190">IF(OR(U219="-",U219="NC",$D219=""),"-",$D219*U219)</f>
        <v>-</v>
      </c>
      <c r="W219" s="19">
        <v>12.12</v>
      </c>
      <c r="X219" s="19" t="str">
        <f t="shared" ref="X219" si="3191">IF(OR(W219="-",W219="NC",$D219=""),"-",$D219*W219)</f>
        <v>-</v>
      </c>
      <c r="Y219" s="19">
        <v>1.68</v>
      </c>
      <c r="Z219" s="19" t="str">
        <f t="shared" ref="Z219" si="3192">IF(OR(Y219="-",Y219="NC",$D219=""),"-",$D219*Y219)</f>
        <v>-</v>
      </c>
      <c r="AA219" s="19">
        <v>6.3</v>
      </c>
      <c r="AB219" s="19" t="str">
        <f t="shared" ref="AB219" si="3193">IF(OR(AA219="-",AA219="NC",$D219=""),"-",$D219*AA219)</f>
        <v>-</v>
      </c>
      <c r="AC219" s="19">
        <v>0.56000000000000005</v>
      </c>
      <c r="AD219" s="19" t="str">
        <f t="shared" ref="AD219" si="3194">IF(OR(AC219="-",AC219="NC",$D219=""),"-",$D219*AC219)</f>
        <v>-</v>
      </c>
      <c r="AE219" s="19">
        <v>6.14</v>
      </c>
      <c r="AF219" s="19" t="str">
        <f t="shared" ref="AF219" si="3195">IF(OR(AE219="-",AE219="NC",$D219=""),"-",$D219*AE219)</f>
        <v>-</v>
      </c>
      <c r="AG219" s="19">
        <v>4.59</v>
      </c>
      <c r="AH219" s="19" t="str">
        <f t="shared" ref="AH219" si="3196">IF(OR(AG219="-",AG219="NC",$D219=""),"-",$D219*AG219)</f>
        <v>-</v>
      </c>
      <c r="AI219" s="19">
        <v>11.7</v>
      </c>
      <c r="AJ219" s="19" t="str">
        <f t="shared" ref="AJ219" si="3197">IF(OR(AI219="-",AI219="NC",$D219=""),"-",$D219*AI219)</f>
        <v>-</v>
      </c>
      <c r="AK219" s="19" t="s">
        <v>1351</v>
      </c>
      <c r="AL219" s="19" t="str">
        <f t="shared" ref="AL219" si="3198">IF(OR(AK219="-",AK219="NC",$D219=""),"-",$D219*AK219)</f>
        <v>-</v>
      </c>
    </row>
    <row r="220" spans="1:38" x14ac:dyDescent="0.25">
      <c r="A220" s="18" t="s">
        <v>72</v>
      </c>
      <c r="B220" s="18" t="s">
        <v>1461</v>
      </c>
      <c r="C220" s="19" t="s">
        <v>925</v>
      </c>
      <c r="D220" s="58"/>
      <c r="E220" s="19">
        <v>28.96</v>
      </c>
      <c r="F220" s="19" t="str">
        <f t="shared" si="2883"/>
        <v>-</v>
      </c>
      <c r="G220" s="19">
        <v>25.65</v>
      </c>
      <c r="H220" s="19" t="str">
        <f t="shared" si="2883"/>
        <v>-</v>
      </c>
      <c r="I220" s="19">
        <v>1.56</v>
      </c>
      <c r="J220" s="19" t="str">
        <f t="shared" ref="J220" si="3199">IF(OR(I220="-",I220="NC",$D220=""),"-",$D220*I220)</f>
        <v>-</v>
      </c>
      <c r="K220" s="19">
        <v>39.26</v>
      </c>
      <c r="L220" s="19" t="str">
        <f t="shared" ref="L220" si="3200">IF(OR(K220="-",K220="NC",$D220=""),"-",$D220*K220)</f>
        <v>-</v>
      </c>
      <c r="M220" s="19">
        <v>4.9400000000000004</v>
      </c>
      <c r="N220" s="19" t="str">
        <f t="shared" ref="N220" si="3201">IF(OR(M220="-",M220="NC",$D220=""),"-",$D220*M220)</f>
        <v>-</v>
      </c>
      <c r="O220" s="19">
        <v>66.900000000000006</v>
      </c>
      <c r="P220" s="19" t="str">
        <f t="shared" ref="P220" si="3202">IF(OR(O220="-",O220="NC",$D220=""),"-",$D220*O220)</f>
        <v>-</v>
      </c>
      <c r="Q220" s="19">
        <v>4.5999999999999996</v>
      </c>
      <c r="R220" s="19" t="str">
        <f t="shared" ref="R220" si="3203">IF(OR(Q220="-",Q220="NC",$D220=""),"-",$D220*Q220)</f>
        <v>-</v>
      </c>
      <c r="S220" s="19">
        <v>9.82</v>
      </c>
      <c r="T220" s="19" t="str">
        <f t="shared" ref="T220" si="3204">IF(OR(S220="-",S220="NC",$D220=""),"-",$D220*S220)</f>
        <v>-</v>
      </c>
      <c r="U220" s="19">
        <v>68.5</v>
      </c>
      <c r="V220" s="19" t="str">
        <f t="shared" ref="V220" si="3205">IF(OR(U220="-",U220="NC",$D220=""),"-",$D220*U220)</f>
        <v>-</v>
      </c>
      <c r="W220" s="19">
        <v>13.19</v>
      </c>
      <c r="X220" s="19" t="str">
        <f t="shared" ref="X220" si="3206">IF(OR(W220="-",W220="NC",$D220=""),"-",$D220*W220)</f>
        <v>-</v>
      </c>
      <c r="Y220" s="19">
        <v>1.99</v>
      </c>
      <c r="Z220" s="19" t="str">
        <f t="shared" ref="Z220" si="3207">IF(OR(Y220="-",Y220="NC",$D220=""),"-",$D220*Y220)</f>
        <v>-</v>
      </c>
      <c r="AA220" s="19">
        <v>14.56</v>
      </c>
      <c r="AB220" s="19" t="str">
        <f t="shared" ref="AB220" si="3208">IF(OR(AA220="-",AA220="NC",$D220=""),"-",$D220*AA220)</f>
        <v>-</v>
      </c>
      <c r="AC220" s="19">
        <v>4.29</v>
      </c>
      <c r="AD220" s="19" t="str">
        <f t="shared" ref="AD220" si="3209">IF(OR(AC220="-",AC220="NC",$D220=""),"-",$D220*AC220)</f>
        <v>-</v>
      </c>
      <c r="AE220" s="19">
        <v>0.3</v>
      </c>
      <c r="AF220" s="19" t="str">
        <f t="shared" ref="AF220" si="3210">IF(OR(AE220="-",AE220="NC",$D220=""),"-",$D220*AE220)</f>
        <v>-</v>
      </c>
      <c r="AG220" s="19">
        <v>28.7</v>
      </c>
      <c r="AH220" s="19" t="str">
        <f t="shared" ref="AH220" si="3211">IF(OR(AG220="-",AG220="NC",$D220=""),"-",$D220*AG220)</f>
        <v>-</v>
      </c>
      <c r="AI220" s="19">
        <v>0.01</v>
      </c>
      <c r="AJ220" s="19" t="str">
        <f t="shared" ref="AJ220" si="3212">IF(OR(AI220="-",AI220="NC",$D220=""),"-",$D220*AI220)</f>
        <v>-</v>
      </c>
      <c r="AK220" s="19" t="s">
        <v>1351</v>
      </c>
      <c r="AL220" s="19" t="str">
        <f t="shared" ref="AL220" si="3213">IF(OR(AK220="-",AK220="NC",$D220=""),"-",$D220*AK220)</f>
        <v>-</v>
      </c>
    </row>
    <row r="221" spans="1:38" ht="21" x14ac:dyDescent="0.25">
      <c r="A221" s="50" t="s">
        <v>357</v>
      </c>
      <c r="B221" s="50" t="s">
        <v>358</v>
      </c>
      <c r="C221" s="42" t="s">
        <v>275</v>
      </c>
      <c r="D221" s="58"/>
      <c r="E221" s="42" t="s">
        <v>275</v>
      </c>
      <c r="F221" s="42" t="str">
        <f t="shared" si="2883"/>
        <v>-</v>
      </c>
      <c r="G221" s="42" t="s">
        <v>275</v>
      </c>
      <c r="H221" s="42" t="str">
        <f t="shared" si="2883"/>
        <v>-</v>
      </c>
      <c r="I221" s="42" t="s">
        <v>275</v>
      </c>
      <c r="J221" s="42" t="str">
        <f t="shared" ref="J221" si="3214">IF(OR(I221="-",I221="NC",$D221=""),"-",$D221*I221)</f>
        <v>-</v>
      </c>
      <c r="K221" s="42" t="s">
        <v>275</v>
      </c>
      <c r="L221" s="42" t="str">
        <f t="shared" ref="L221" si="3215">IF(OR(K221="-",K221="NC",$D221=""),"-",$D221*K221)</f>
        <v>-</v>
      </c>
      <c r="M221" s="42" t="s">
        <v>275</v>
      </c>
      <c r="N221" s="42" t="str">
        <f t="shared" ref="N221" si="3216">IF(OR(M221="-",M221="NC",$D221=""),"-",$D221*M221)</f>
        <v>-</v>
      </c>
      <c r="O221" s="42" t="s">
        <v>275</v>
      </c>
      <c r="P221" s="42" t="str">
        <f t="shared" ref="P221" si="3217">IF(OR(O221="-",O221="NC",$D221=""),"-",$D221*O221)</f>
        <v>-</v>
      </c>
      <c r="Q221" s="42" t="s">
        <v>275</v>
      </c>
      <c r="R221" s="42" t="str">
        <f t="shared" ref="R221" si="3218">IF(OR(Q221="-",Q221="NC",$D221=""),"-",$D221*Q221)</f>
        <v>-</v>
      </c>
      <c r="S221" s="42" t="s">
        <v>275</v>
      </c>
      <c r="T221" s="42" t="str">
        <f t="shared" ref="T221" si="3219">IF(OR(S221="-",S221="NC",$D221=""),"-",$D221*S221)</f>
        <v>-</v>
      </c>
      <c r="U221" s="42" t="s">
        <v>275</v>
      </c>
      <c r="V221" s="42" t="str">
        <f t="shared" ref="V221" si="3220">IF(OR(U221="-",U221="NC",$D221=""),"-",$D221*U221)</f>
        <v>-</v>
      </c>
      <c r="W221" s="42" t="s">
        <v>275</v>
      </c>
      <c r="X221" s="42" t="str">
        <f t="shared" ref="X221" si="3221">IF(OR(W221="-",W221="NC",$D221=""),"-",$D221*W221)</f>
        <v>-</v>
      </c>
      <c r="Y221" s="42" t="s">
        <v>275</v>
      </c>
      <c r="Z221" s="42" t="str">
        <f t="shared" ref="Z221" si="3222">IF(OR(Y221="-",Y221="NC",$D221=""),"-",$D221*Y221)</f>
        <v>-</v>
      </c>
      <c r="AA221" s="42" t="s">
        <v>275</v>
      </c>
      <c r="AB221" s="42" t="str">
        <f t="shared" ref="AB221" si="3223">IF(OR(AA221="-",AA221="NC",$D221=""),"-",$D221*AA221)</f>
        <v>-</v>
      </c>
      <c r="AC221" s="42" t="s">
        <v>275</v>
      </c>
      <c r="AD221" s="42" t="str">
        <f t="shared" ref="AD221" si="3224">IF(OR(AC221="-",AC221="NC",$D221=""),"-",$D221*AC221)</f>
        <v>-</v>
      </c>
      <c r="AE221" s="42" t="s">
        <v>275</v>
      </c>
      <c r="AF221" s="42" t="str">
        <f t="shared" ref="AF221" si="3225">IF(OR(AE221="-",AE221="NC",$D221=""),"-",$D221*AE221)</f>
        <v>-</v>
      </c>
      <c r="AG221" s="42" t="s">
        <v>275</v>
      </c>
      <c r="AH221" s="42" t="str">
        <f t="shared" ref="AH221" si="3226">IF(OR(AG221="-",AG221="NC",$D221=""),"-",$D221*AG221)</f>
        <v>-</v>
      </c>
      <c r="AI221" s="42" t="s">
        <v>275</v>
      </c>
      <c r="AJ221" s="42" t="str">
        <f t="shared" ref="AJ221" si="3227">IF(OR(AI221="-",AI221="NC",$D221=""),"-",$D221*AI221)</f>
        <v>-</v>
      </c>
      <c r="AK221" s="42" t="s">
        <v>275</v>
      </c>
      <c r="AL221" s="42" t="str">
        <f t="shared" ref="AL221" si="3228">IF(OR(AK221="-",AK221="NC",$D221=""),"-",$D221*AK221)</f>
        <v>-</v>
      </c>
    </row>
    <row r="222" spans="1:38" ht="42" x14ac:dyDescent="0.25">
      <c r="A222" s="909" t="s">
        <v>235</v>
      </c>
      <c r="B222" s="63" t="s">
        <v>4369</v>
      </c>
      <c r="C222" s="61" t="s">
        <v>925</v>
      </c>
      <c r="D222" s="58"/>
      <c r="E222" s="61">
        <v>67.790000000000006</v>
      </c>
      <c r="F222" s="61" t="str">
        <f t="shared" si="2883"/>
        <v>-</v>
      </c>
      <c r="G222" s="61">
        <v>99.85</v>
      </c>
      <c r="H222" s="61" t="str">
        <f t="shared" si="2883"/>
        <v>-</v>
      </c>
      <c r="I222" s="61">
        <v>31.7</v>
      </c>
      <c r="J222" s="61" t="str">
        <f t="shared" ref="J222" si="3229">IF(OR(I222="-",I222="NC",$D222=""),"-",$D222*I222)</f>
        <v>-</v>
      </c>
      <c r="K222" s="61">
        <v>125.86</v>
      </c>
      <c r="L222" s="61" t="str">
        <f t="shared" ref="L222" si="3230">IF(OR(K222="-",K222="NC",$D222=""),"-",$D222*K222)</f>
        <v>-</v>
      </c>
      <c r="M222" s="61">
        <v>55.22</v>
      </c>
      <c r="N222" s="61" t="str">
        <f t="shared" ref="N222" si="3231">IF(OR(M222="-",M222="NC",$D222=""),"-",$D222*M222)</f>
        <v>-</v>
      </c>
      <c r="O222" s="61">
        <v>262.82</v>
      </c>
      <c r="P222" s="61" t="str">
        <f t="shared" ref="P222" si="3232">IF(OR(O222="-",O222="NC",$D222=""),"-",$D222*O222)</f>
        <v>-</v>
      </c>
      <c r="Q222" s="61">
        <v>72.14</v>
      </c>
      <c r="R222" s="61" t="str">
        <f t="shared" ref="R222" si="3233">IF(OR(Q222="-",Q222="NC",$D222=""),"-",$D222*Q222)</f>
        <v>-</v>
      </c>
      <c r="S222" s="61">
        <v>85.53</v>
      </c>
      <c r="T222" s="61" t="str">
        <f t="shared" ref="T222" si="3234">IF(OR(S222="-",S222="NC",$D222=""),"-",$D222*S222)</f>
        <v>-</v>
      </c>
      <c r="U222" s="61">
        <v>76.55</v>
      </c>
      <c r="V222" s="61" t="str">
        <f t="shared" ref="V222" si="3235">IF(OR(U222="-",U222="NC",$D222=""),"-",$D222*U222)</f>
        <v>-</v>
      </c>
      <c r="W222" s="61">
        <v>95.63</v>
      </c>
      <c r="X222" s="61" t="str">
        <f t="shared" ref="X222" si="3236">IF(OR(W222="-",W222="NC",$D222=""),"-",$D222*W222)</f>
        <v>-</v>
      </c>
      <c r="Y222" s="61">
        <v>64.19</v>
      </c>
      <c r="Z222" s="61" t="str">
        <f t="shared" ref="Z222" si="3237">IF(OR(Y222="-",Y222="NC",$D222=""),"-",$D222*Y222)</f>
        <v>-</v>
      </c>
      <c r="AA222" s="61">
        <v>16.940000000000001</v>
      </c>
      <c r="AB222" s="61" t="str">
        <f t="shared" ref="AB222" si="3238">IF(OR(AA222="-",AA222="NC",$D222=""),"-",$D222*AA222)</f>
        <v>-</v>
      </c>
      <c r="AC222" s="61">
        <v>32.01</v>
      </c>
      <c r="AD222" s="61" t="str">
        <f t="shared" ref="AD222" si="3239">IF(OR(AC222="-",AC222="NC",$D222=""),"-",$D222*AC222)</f>
        <v>-</v>
      </c>
      <c r="AE222" s="61">
        <v>28.27</v>
      </c>
      <c r="AF222" s="61" t="str">
        <f t="shared" ref="AF222" si="3240">IF(OR(AE222="-",AE222="NC",$D222=""),"-",$D222*AE222)</f>
        <v>-</v>
      </c>
      <c r="AG222" s="61">
        <v>100.61</v>
      </c>
      <c r="AH222" s="61" t="str">
        <f t="shared" ref="AH222" si="3241">IF(OR(AG222="-",AG222="NC",$D222=""),"-",$D222*AG222)</f>
        <v>-</v>
      </c>
      <c r="AI222" s="61">
        <v>2.91</v>
      </c>
      <c r="AJ222" s="61" t="str">
        <f t="shared" ref="AJ222" si="3242">IF(OR(AI222="-",AI222="NC",$D222=""),"-",$D222*AI222)</f>
        <v>-</v>
      </c>
      <c r="AK222" s="61">
        <v>12.5</v>
      </c>
      <c r="AL222" s="61" t="str">
        <f t="shared" ref="AL222" si="3243">IF(OR(AK222="-",AK222="NC",$D222=""),"-",$D222*AK222)</f>
        <v>-</v>
      </c>
    </row>
    <row r="223" spans="1:38" ht="21" x14ac:dyDescent="0.25">
      <c r="A223" s="50" t="s">
        <v>3363</v>
      </c>
      <c r="B223" s="50" t="s">
        <v>3368</v>
      </c>
      <c r="C223" s="42" t="s">
        <v>275</v>
      </c>
      <c r="D223" s="58"/>
      <c r="E223" s="42" t="s">
        <v>275</v>
      </c>
      <c r="F223" s="42" t="str">
        <f t="shared" si="2883"/>
        <v>-</v>
      </c>
      <c r="G223" s="42" t="s">
        <v>275</v>
      </c>
      <c r="H223" s="42" t="str">
        <f t="shared" si="2883"/>
        <v>-</v>
      </c>
      <c r="I223" s="42" t="s">
        <v>275</v>
      </c>
      <c r="J223" s="42" t="str">
        <f t="shared" ref="J223" si="3244">IF(OR(I223="-",I223="NC",$D223=""),"-",$D223*I223)</f>
        <v>-</v>
      </c>
      <c r="K223" s="42" t="s">
        <v>275</v>
      </c>
      <c r="L223" s="42" t="str">
        <f t="shared" ref="L223" si="3245">IF(OR(K223="-",K223="NC",$D223=""),"-",$D223*K223)</f>
        <v>-</v>
      </c>
      <c r="M223" s="42" t="s">
        <v>275</v>
      </c>
      <c r="N223" s="42" t="str">
        <f t="shared" ref="N223" si="3246">IF(OR(M223="-",M223="NC",$D223=""),"-",$D223*M223)</f>
        <v>-</v>
      </c>
      <c r="O223" s="42" t="s">
        <v>275</v>
      </c>
      <c r="P223" s="42" t="str">
        <f t="shared" ref="P223" si="3247">IF(OR(O223="-",O223="NC",$D223=""),"-",$D223*O223)</f>
        <v>-</v>
      </c>
      <c r="Q223" s="42" t="s">
        <v>275</v>
      </c>
      <c r="R223" s="42" t="str">
        <f t="shared" ref="R223" si="3248">IF(OR(Q223="-",Q223="NC",$D223=""),"-",$D223*Q223)</f>
        <v>-</v>
      </c>
      <c r="S223" s="42" t="s">
        <v>275</v>
      </c>
      <c r="T223" s="42" t="str">
        <f t="shared" ref="T223" si="3249">IF(OR(S223="-",S223="NC",$D223=""),"-",$D223*S223)</f>
        <v>-</v>
      </c>
      <c r="U223" s="42" t="s">
        <v>275</v>
      </c>
      <c r="V223" s="42" t="str">
        <f t="shared" ref="V223" si="3250">IF(OR(U223="-",U223="NC",$D223=""),"-",$D223*U223)</f>
        <v>-</v>
      </c>
      <c r="W223" s="42" t="s">
        <v>275</v>
      </c>
      <c r="X223" s="42" t="str">
        <f t="shared" ref="X223" si="3251">IF(OR(W223="-",W223="NC",$D223=""),"-",$D223*W223)</f>
        <v>-</v>
      </c>
      <c r="Y223" s="42" t="s">
        <v>275</v>
      </c>
      <c r="Z223" s="42" t="str">
        <f t="shared" ref="Z223" si="3252">IF(OR(Y223="-",Y223="NC",$D223=""),"-",$D223*Y223)</f>
        <v>-</v>
      </c>
      <c r="AA223" s="42" t="s">
        <v>275</v>
      </c>
      <c r="AB223" s="42" t="str">
        <f t="shared" ref="AB223" si="3253">IF(OR(AA223="-",AA223="NC",$D223=""),"-",$D223*AA223)</f>
        <v>-</v>
      </c>
      <c r="AC223" s="42" t="s">
        <v>275</v>
      </c>
      <c r="AD223" s="42" t="str">
        <f t="shared" ref="AD223" si="3254">IF(OR(AC223="-",AC223="NC",$D223=""),"-",$D223*AC223)</f>
        <v>-</v>
      </c>
      <c r="AE223" s="42" t="s">
        <v>275</v>
      </c>
      <c r="AF223" s="42" t="str">
        <f t="shared" ref="AF223" si="3255">IF(OR(AE223="-",AE223="NC",$D223=""),"-",$D223*AE223)</f>
        <v>-</v>
      </c>
      <c r="AG223" s="42" t="s">
        <v>275</v>
      </c>
      <c r="AH223" s="42" t="str">
        <f t="shared" ref="AH223" si="3256">IF(OR(AG223="-",AG223="NC",$D223=""),"-",$D223*AG223)</f>
        <v>-</v>
      </c>
      <c r="AI223" s="42" t="s">
        <v>275</v>
      </c>
      <c r="AJ223" s="42" t="str">
        <f t="shared" ref="AJ223" si="3257">IF(OR(AI223="-",AI223="NC",$D223=""),"-",$D223*AI223)</f>
        <v>-</v>
      </c>
      <c r="AK223" s="42" t="s">
        <v>275</v>
      </c>
      <c r="AL223" s="42" t="str">
        <f t="shared" ref="AL223" si="3258">IF(OR(AK223="-",AK223="NC",$D223=""),"-",$D223*AK223)</f>
        <v>-</v>
      </c>
    </row>
    <row r="224" spans="1:38" ht="31.5" x14ac:dyDescent="0.25">
      <c r="A224" s="909" t="s">
        <v>3364</v>
      </c>
      <c r="B224" s="63" t="s">
        <v>3572</v>
      </c>
      <c r="C224" s="61" t="s">
        <v>925</v>
      </c>
      <c r="D224" s="58"/>
      <c r="E224" s="61">
        <v>51.75</v>
      </c>
      <c r="F224" s="61" t="str">
        <f t="shared" si="2883"/>
        <v>-</v>
      </c>
      <c r="G224" s="61">
        <v>81.8</v>
      </c>
      <c r="H224" s="61" t="str">
        <f t="shared" si="2883"/>
        <v>-</v>
      </c>
      <c r="I224" s="61">
        <v>16.989999999999998</v>
      </c>
      <c r="J224" s="61" t="str">
        <f t="shared" ref="J224" si="3259">IF(OR(I224="-",I224="NC",$D224=""),"-",$D224*I224)</f>
        <v>-</v>
      </c>
      <c r="K224" s="61">
        <v>102.02</v>
      </c>
      <c r="L224" s="61" t="str">
        <f t="shared" ref="L224" si="3260">IF(OR(K224="-",K224="NC",$D224=""),"-",$D224*K224)</f>
        <v>-</v>
      </c>
      <c r="M224" s="61">
        <v>26.32</v>
      </c>
      <c r="N224" s="61" t="str">
        <f t="shared" ref="N224" si="3261">IF(OR(M224="-",M224="NC",$D224=""),"-",$D224*M224)</f>
        <v>-</v>
      </c>
      <c r="O224" s="61">
        <v>214.77</v>
      </c>
      <c r="P224" s="61" t="str">
        <f t="shared" ref="P224" si="3262">IF(OR(O224="-",O224="NC",$D224=""),"-",$D224*O224)</f>
        <v>-</v>
      </c>
      <c r="Q224" s="61">
        <v>64.739999999999995</v>
      </c>
      <c r="R224" s="61" t="str">
        <f t="shared" ref="R224" si="3263">IF(OR(Q224="-",Q224="NC",$D224=""),"-",$D224*Q224)</f>
        <v>-</v>
      </c>
      <c r="S224" s="61">
        <v>68.31</v>
      </c>
      <c r="T224" s="61" t="str">
        <f t="shared" ref="T224" si="3264">IF(OR(S224="-",S224="NC",$D224=""),"-",$D224*S224)</f>
        <v>-</v>
      </c>
      <c r="U224" s="61">
        <v>36.049999999999997</v>
      </c>
      <c r="V224" s="61" t="str">
        <f t="shared" ref="V224" si="3265">IF(OR(U224="-",U224="NC",$D224=""),"-",$D224*U224)</f>
        <v>-</v>
      </c>
      <c r="W224" s="61">
        <v>82.09</v>
      </c>
      <c r="X224" s="61" t="str">
        <f t="shared" ref="X224" si="3266">IF(OR(W224="-",W224="NC",$D224=""),"-",$D224*W224)</f>
        <v>-</v>
      </c>
      <c r="Y224" s="61">
        <v>54.5</v>
      </c>
      <c r="Z224" s="61" t="str">
        <f t="shared" ref="Z224" si="3267">IF(OR(Y224="-",Y224="NC",$D224=""),"-",$D224*Y224)</f>
        <v>-</v>
      </c>
      <c r="AA224" s="61">
        <v>11.69</v>
      </c>
      <c r="AB224" s="61" t="str">
        <f t="shared" ref="AB224" si="3268">IF(OR(AA224="-",AA224="NC",$D224=""),"-",$D224*AA224)</f>
        <v>-</v>
      </c>
      <c r="AC224" s="61">
        <v>15.5</v>
      </c>
      <c r="AD224" s="61" t="str">
        <f t="shared" ref="AD224" si="3269">IF(OR(AC224="-",AC224="NC",$D224=""),"-",$D224*AC224)</f>
        <v>-</v>
      </c>
      <c r="AE224" s="61">
        <v>5.78</v>
      </c>
      <c r="AF224" s="61" t="str">
        <f t="shared" ref="AF224" si="3270">IF(OR(AE224="-",AE224="NC",$D224=""),"-",$D224*AE224)</f>
        <v>-</v>
      </c>
      <c r="AG224" s="61">
        <v>71.52</v>
      </c>
      <c r="AH224" s="61" t="str">
        <f t="shared" ref="AH224" si="3271">IF(OR(AG224="-",AG224="NC",$D224=""),"-",$D224*AG224)</f>
        <v>-</v>
      </c>
      <c r="AI224" s="61">
        <v>2</v>
      </c>
      <c r="AJ224" s="61" t="str">
        <f t="shared" ref="AJ224" si="3272">IF(OR(AI224="-",AI224="NC",$D224=""),"-",$D224*AI224)</f>
        <v>-</v>
      </c>
      <c r="AK224" s="61">
        <v>12.5</v>
      </c>
      <c r="AL224" s="61" t="str">
        <f t="shared" ref="AL224" si="3273">IF(OR(AK224="-",AK224="NC",$D224=""),"-",$D224*AK224)</f>
        <v>-</v>
      </c>
    </row>
    <row r="225" spans="1:38" ht="21" x14ac:dyDescent="0.25">
      <c r="A225" s="18" t="s">
        <v>435</v>
      </c>
      <c r="B225" s="18" t="s">
        <v>1435</v>
      </c>
      <c r="C225" s="19" t="s">
        <v>925</v>
      </c>
      <c r="D225" s="58"/>
      <c r="E225" s="19">
        <v>51.75</v>
      </c>
      <c r="F225" s="19" t="str">
        <f t="shared" si="2883"/>
        <v>-</v>
      </c>
      <c r="G225" s="19">
        <v>81.8</v>
      </c>
      <c r="H225" s="19" t="str">
        <f t="shared" si="2883"/>
        <v>-</v>
      </c>
      <c r="I225" s="19">
        <v>16.989999999999998</v>
      </c>
      <c r="J225" s="19" t="str">
        <f t="shared" ref="J225" si="3274">IF(OR(I225="-",I225="NC",$D225=""),"-",$D225*I225)</f>
        <v>-</v>
      </c>
      <c r="K225" s="19">
        <v>102.02</v>
      </c>
      <c r="L225" s="19" t="str">
        <f t="shared" ref="L225" si="3275">IF(OR(K225="-",K225="NC",$D225=""),"-",$D225*K225)</f>
        <v>-</v>
      </c>
      <c r="M225" s="19">
        <v>26.32</v>
      </c>
      <c r="N225" s="19" t="str">
        <f t="shared" ref="N225" si="3276">IF(OR(M225="-",M225="NC",$D225=""),"-",$D225*M225)</f>
        <v>-</v>
      </c>
      <c r="O225" s="19">
        <v>214.77</v>
      </c>
      <c r="P225" s="19" t="str">
        <f t="shared" ref="P225" si="3277">IF(OR(O225="-",O225="NC",$D225=""),"-",$D225*O225)</f>
        <v>-</v>
      </c>
      <c r="Q225" s="19">
        <v>64.739999999999995</v>
      </c>
      <c r="R225" s="19" t="str">
        <f t="shared" ref="R225" si="3278">IF(OR(Q225="-",Q225="NC",$D225=""),"-",$D225*Q225)</f>
        <v>-</v>
      </c>
      <c r="S225" s="19">
        <v>68.31</v>
      </c>
      <c r="T225" s="19" t="str">
        <f t="shared" ref="T225" si="3279">IF(OR(S225="-",S225="NC",$D225=""),"-",$D225*S225)</f>
        <v>-</v>
      </c>
      <c r="U225" s="19">
        <v>36.049999999999997</v>
      </c>
      <c r="V225" s="19" t="str">
        <f t="shared" ref="V225" si="3280">IF(OR(U225="-",U225="NC",$D225=""),"-",$D225*U225)</f>
        <v>-</v>
      </c>
      <c r="W225" s="19">
        <v>82.09</v>
      </c>
      <c r="X225" s="19" t="str">
        <f t="shared" ref="X225" si="3281">IF(OR(W225="-",W225="NC",$D225=""),"-",$D225*W225)</f>
        <v>-</v>
      </c>
      <c r="Y225" s="19">
        <v>54.5</v>
      </c>
      <c r="Z225" s="19" t="str">
        <f t="shared" ref="Z225" si="3282">IF(OR(Y225="-",Y225="NC",$D225=""),"-",$D225*Y225)</f>
        <v>-</v>
      </c>
      <c r="AA225" s="19">
        <v>11.69</v>
      </c>
      <c r="AB225" s="19" t="str">
        <f t="shared" ref="AB225" si="3283">IF(OR(AA225="-",AA225="NC",$D225=""),"-",$D225*AA225)</f>
        <v>-</v>
      </c>
      <c r="AC225" s="19">
        <v>15.5</v>
      </c>
      <c r="AD225" s="19" t="str">
        <f t="shared" ref="AD225" si="3284">IF(OR(AC225="-",AC225="NC",$D225=""),"-",$D225*AC225)</f>
        <v>-</v>
      </c>
      <c r="AE225" s="19">
        <v>5.78</v>
      </c>
      <c r="AF225" s="19" t="str">
        <f t="shared" ref="AF225" si="3285">IF(OR(AE225="-",AE225="NC",$D225=""),"-",$D225*AE225)</f>
        <v>-</v>
      </c>
      <c r="AG225" s="19">
        <v>71.52</v>
      </c>
      <c r="AH225" s="19" t="str">
        <f t="shared" ref="AH225" si="3286">IF(OR(AG225="-",AG225="NC",$D225=""),"-",$D225*AG225)</f>
        <v>-</v>
      </c>
      <c r="AI225" s="19">
        <v>2</v>
      </c>
      <c r="AJ225" s="19" t="str">
        <f t="shared" ref="AJ225" si="3287">IF(OR(AI225="-",AI225="NC",$D225=""),"-",$D225*AI225)</f>
        <v>-</v>
      </c>
      <c r="AK225" s="19">
        <v>12.5</v>
      </c>
      <c r="AL225" s="19" t="str">
        <f t="shared" ref="AL225" si="3288">IF(OR(AK225="-",AK225="NC",$D225=""),"-",$D225*AK225)</f>
        <v>-</v>
      </c>
    </row>
    <row r="226" spans="1:38" ht="21" x14ac:dyDescent="0.25">
      <c r="A226" s="18" t="s">
        <v>435</v>
      </c>
      <c r="B226" s="18" t="s">
        <v>1436</v>
      </c>
      <c r="C226" s="19" t="s">
        <v>925</v>
      </c>
      <c r="D226" s="58"/>
      <c r="E226" s="19">
        <v>51.44</v>
      </c>
      <c r="F226" s="19" t="str">
        <f t="shared" si="2883"/>
        <v>-</v>
      </c>
      <c r="G226" s="19">
        <v>81.319999999999993</v>
      </c>
      <c r="H226" s="19" t="str">
        <f t="shared" si="2883"/>
        <v>-</v>
      </c>
      <c r="I226" s="19">
        <v>16.96</v>
      </c>
      <c r="J226" s="19" t="str">
        <f t="shared" ref="J226" si="3289">IF(OR(I226="-",I226="NC",$D226=""),"-",$D226*I226)</f>
        <v>-</v>
      </c>
      <c r="K226" s="19">
        <v>100.3</v>
      </c>
      <c r="L226" s="19" t="str">
        <f t="shared" ref="L226" si="3290">IF(OR(K226="-",K226="NC",$D226=""),"-",$D226*K226)</f>
        <v>-</v>
      </c>
      <c r="M226" s="19">
        <v>26.16</v>
      </c>
      <c r="N226" s="19" t="str">
        <f t="shared" ref="N226" si="3291">IF(OR(M226="-",M226="NC",$D226=""),"-",$D226*M226)</f>
        <v>-</v>
      </c>
      <c r="O226" s="19">
        <v>212.43</v>
      </c>
      <c r="P226" s="19" t="str">
        <f t="shared" ref="P226" si="3292">IF(OR(O226="-",O226="NC",$D226=""),"-",$D226*O226)</f>
        <v>-</v>
      </c>
      <c r="Q226" s="19">
        <v>52.99</v>
      </c>
      <c r="R226" s="19" t="str">
        <f t="shared" ref="R226" si="3293">IF(OR(Q226="-",Q226="NC",$D226=""),"-",$D226*Q226)</f>
        <v>-</v>
      </c>
      <c r="S226" s="19">
        <v>64.180000000000007</v>
      </c>
      <c r="T226" s="19" t="str">
        <f t="shared" ref="T226" si="3294">IF(OR(S226="-",S226="NC",$D226=""),"-",$D226*S226)</f>
        <v>-</v>
      </c>
      <c r="U226" s="19">
        <v>35.590000000000003</v>
      </c>
      <c r="V226" s="19" t="str">
        <f t="shared" ref="V226" si="3295">IF(OR(U226="-",U226="NC",$D226=""),"-",$D226*U226)</f>
        <v>-</v>
      </c>
      <c r="W226" s="19">
        <v>80.59</v>
      </c>
      <c r="X226" s="19" t="str">
        <f t="shared" ref="X226" si="3296">IF(OR(W226="-",W226="NC",$D226=""),"-",$D226*W226)</f>
        <v>-</v>
      </c>
      <c r="Y226" s="19">
        <v>43.15</v>
      </c>
      <c r="Z226" s="19" t="str">
        <f t="shared" ref="Z226" si="3297">IF(OR(Y226="-",Y226="NC",$D226=""),"-",$D226*Y226)</f>
        <v>-</v>
      </c>
      <c r="AA226" s="19">
        <v>11.06</v>
      </c>
      <c r="AB226" s="19" t="str">
        <f t="shared" ref="AB226" si="3298">IF(OR(AA226="-",AA226="NC",$D226=""),"-",$D226*AA226)</f>
        <v>-</v>
      </c>
      <c r="AC226" s="19">
        <v>15.4</v>
      </c>
      <c r="AD226" s="19" t="str">
        <f t="shared" ref="AD226" si="3299">IF(OR(AC226="-",AC226="NC",$D226=""),"-",$D226*AC226)</f>
        <v>-</v>
      </c>
      <c r="AE226" s="19">
        <v>5.66</v>
      </c>
      <c r="AF226" s="19" t="str">
        <f t="shared" ref="AF226" si="3300">IF(OR(AE226="-",AE226="NC",$D226=""),"-",$D226*AE226)</f>
        <v>-</v>
      </c>
      <c r="AG226" s="19">
        <v>67.760000000000005</v>
      </c>
      <c r="AH226" s="19" t="str">
        <f t="shared" ref="AH226" si="3301">IF(OR(AG226="-",AG226="NC",$D226=""),"-",$D226*AG226)</f>
        <v>-</v>
      </c>
      <c r="AI226" s="19">
        <v>1.88</v>
      </c>
      <c r="AJ226" s="19" t="str">
        <f t="shared" ref="AJ226" si="3302">IF(OR(AI226="-",AI226="NC",$D226=""),"-",$D226*AI226)</f>
        <v>-</v>
      </c>
      <c r="AK226" s="19">
        <v>12.5</v>
      </c>
      <c r="AL226" s="19" t="str">
        <f t="shared" ref="AL226" si="3303">IF(OR(AK226="-",AK226="NC",$D226=""),"-",$D226*AK226)</f>
        <v>-</v>
      </c>
    </row>
    <row r="227" spans="1:38" ht="21" x14ac:dyDescent="0.25">
      <c r="A227" s="18" t="s">
        <v>435</v>
      </c>
      <c r="B227" s="18" t="s">
        <v>1438</v>
      </c>
      <c r="C227" s="19" t="s">
        <v>925</v>
      </c>
      <c r="D227" s="58"/>
      <c r="E227" s="19">
        <v>42.41</v>
      </c>
      <c r="F227" s="19" t="str">
        <f t="shared" si="2883"/>
        <v>-</v>
      </c>
      <c r="G227" s="19">
        <v>76.5</v>
      </c>
      <c r="H227" s="19" t="str">
        <f t="shared" si="2883"/>
        <v>-</v>
      </c>
      <c r="I227" s="19">
        <v>10.69</v>
      </c>
      <c r="J227" s="19" t="str">
        <f t="shared" ref="J227" si="3304">IF(OR(I227="-",I227="NC",$D227=""),"-",$D227*I227)</f>
        <v>-</v>
      </c>
      <c r="K227" s="19">
        <v>85.07</v>
      </c>
      <c r="L227" s="19" t="str">
        <f t="shared" ref="L227" si="3305">IF(OR(K227="-",K227="NC",$D227=""),"-",$D227*K227)</f>
        <v>-</v>
      </c>
      <c r="M227" s="19">
        <v>24.98</v>
      </c>
      <c r="N227" s="19" t="str">
        <f t="shared" ref="N227" si="3306">IF(OR(M227="-",M227="NC",$D227=""),"-",$D227*M227)</f>
        <v>-</v>
      </c>
      <c r="O227" s="19">
        <v>203.44</v>
      </c>
      <c r="P227" s="19" t="str">
        <f t="shared" ref="P227" si="3307">IF(OR(O227="-",O227="NC",$D227=""),"-",$D227*O227)</f>
        <v>-</v>
      </c>
      <c r="Q227" s="19">
        <v>44.88</v>
      </c>
      <c r="R227" s="19" t="str">
        <f t="shared" ref="R227" si="3308">IF(OR(Q227="-",Q227="NC",$D227=""),"-",$D227*Q227)</f>
        <v>-</v>
      </c>
      <c r="S227" s="19">
        <v>55.49</v>
      </c>
      <c r="T227" s="19" t="str">
        <f t="shared" ref="T227" si="3309">IF(OR(S227="-",S227="NC",$D227=""),"-",$D227*S227)</f>
        <v>-</v>
      </c>
      <c r="U227" s="19">
        <v>35.44</v>
      </c>
      <c r="V227" s="19" t="str">
        <f t="shared" ref="V227" si="3310">IF(OR(U227="-",U227="NC",$D227=""),"-",$D227*U227)</f>
        <v>-</v>
      </c>
      <c r="W227" s="19">
        <v>75.650000000000006</v>
      </c>
      <c r="X227" s="19" t="str">
        <f t="shared" ref="X227" si="3311">IF(OR(W227="-",W227="NC",$D227=""),"-",$D227*W227)</f>
        <v>-</v>
      </c>
      <c r="Y227" s="19">
        <v>27</v>
      </c>
      <c r="Z227" s="19" t="str">
        <f t="shared" ref="Z227" si="3312">IF(OR(Y227="-",Y227="NC",$D227=""),"-",$D227*Y227)</f>
        <v>-</v>
      </c>
      <c r="AA227" s="19">
        <v>9.61</v>
      </c>
      <c r="AB227" s="19" t="str">
        <f t="shared" ref="AB227" si="3313">IF(OR(AA227="-",AA227="NC",$D227=""),"-",$D227*AA227)</f>
        <v>-</v>
      </c>
      <c r="AC227" s="19">
        <v>13.17</v>
      </c>
      <c r="AD227" s="19" t="str">
        <f t="shared" ref="AD227" si="3314">IF(OR(AC227="-",AC227="NC",$D227=""),"-",$D227*AC227)</f>
        <v>-</v>
      </c>
      <c r="AE227" s="19">
        <v>4.92</v>
      </c>
      <c r="AF227" s="19" t="str">
        <f t="shared" ref="AF227" si="3315">IF(OR(AE227="-",AE227="NC",$D227=""),"-",$D227*AE227)</f>
        <v>-</v>
      </c>
      <c r="AG227" s="19">
        <v>62.69</v>
      </c>
      <c r="AH227" s="19" t="str">
        <f t="shared" ref="AH227" si="3316">IF(OR(AG227="-",AG227="NC",$D227=""),"-",$D227*AG227)</f>
        <v>-</v>
      </c>
      <c r="AI227" s="19">
        <v>1.04</v>
      </c>
      <c r="AJ227" s="19" t="str">
        <f t="shared" ref="AJ227" si="3317">IF(OR(AI227="-",AI227="NC",$D227=""),"-",$D227*AI227)</f>
        <v>-</v>
      </c>
      <c r="AK227" s="19">
        <v>0.11</v>
      </c>
      <c r="AL227" s="19" t="str">
        <f t="shared" ref="AL227" si="3318">IF(OR(AK227="-",AK227="NC",$D227=""),"-",$D227*AK227)</f>
        <v>-</v>
      </c>
    </row>
    <row r="228" spans="1:38" ht="21" x14ac:dyDescent="0.25">
      <c r="A228" s="18" t="s">
        <v>435</v>
      </c>
      <c r="B228" s="18" t="s">
        <v>1439</v>
      </c>
      <c r="C228" s="19" t="s">
        <v>925</v>
      </c>
      <c r="D228" s="58"/>
      <c r="E228" s="19">
        <v>51.39</v>
      </c>
      <c r="F228" s="19" t="str">
        <f t="shared" si="2883"/>
        <v>-</v>
      </c>
      <c r="G228" s="19">
        <v>81.44</v>
      </c>
      <c r="H228" s="19" t="str">
        <f t="shared" si="2883"/>
        <v>-</v>
      </c>
      <c r="I228" s="19">
        <v>16.989999999999998</v>
      </c>
      <c r="J228" s="19" t="str">
        <f t="shared" ref="J228" si="3319">IF(OR(I228="-",I228="NC",$D228=""),"-",$D228*I228)</f>
        <v>-</v>
      </c>
      <c r="K228" s="19">
        <v>101.55</v>
      </c>
      <c r="L228" s="19" t="str">
        <f t="shared" ref="L228" si="3320">IF(OR(K228="-",K228="NC",$D228=""),"-",$D228*K228)</f>
        <v>-</v>
      </c>
      <c r="M228" s="19">
        <v>26.26</v>
      </c>
      <c r="N228" s="19" t="str">
        <f t="shared" ref="N228" si="3321">IF(OR(M228="-",M228="NC",$D228=""),"-",$D228*M228)</f>
        <v>-</v>
      </c>
      <c r="O228" s="19">
        <v>214.59</v>
      </c>
      <c r="P228" s="19" t="str">
        <f t="shared" ref="P228" si="3322">IF(OR(O228="-",O228="NC",$D228=""),"-",$D228*O228)</f>
        <v>-</v>
      </c>
      <c r="Q228" s="19">
        <v>63.73</v>
      </c>
      <c r="R228" s="19" t="str">
        <f t="shared" ref="R228" si="3323">IF(OR(Q228="-",Q228="NC",$D228=""),"-",$D228*Q228)</f>
        <v>-</v>
      </c>
      <c r="S228" s="19">
        <v>68.22</v>
      </c>
      <c r="T228" s="19" t="str">
        <f t="shared" ref="T228" si="3324">IF(OR(S228="-",S228="NC",$D228=""),"-",$D228*S228)</f>
        <v>-</v>
      </c>
      <c r="U228" s="19">
        <v>35.979999999999997</v>
      </c>
      <c r="V228" s="19" t="str">
        <f t="shared" ref="V228" si="3325">IF(OR(U228="-",U228="NC",$D228=""),"-",$D228*U228)</f>
        <v>-</v>
      </c>
      <c r="W228" s="19">
        <v>81.33</v>
      </c>
      <c r="X228" s="19" t="str">
        <f t="shared" ref="X228" si="3326">IF(OR(W228="-",W228="NC",$D228=""),"-",$D228*W228)</f>
        <v>-</v>
      </c>
      <c r="Y228" s="19">
        <v>54.01</v>
      </c>
      <c r="Z228" s="19" t="str">
        <f t="shared" ref="Z228" si="3327">IF(OR(Y228="-",Y228="NC",$D228=""),"-",$D228*Y228)</f>
        <v>-</v>
      </c>
      <c r="AA228" s="19">
        <v>11.59</v>
      </c>
      <c r="AB228" s="19" t="str">
        <f t="shared" ref="AB228" si="3328">IF(OR(AA228="-",AA228="NC",$D228=""),"-",$D228*AA228)</f>
        <v>-</v>
      </c>
      <c r="AC228" s="19">
        <v>15.44</v>
      </c>
      <c r="AD228" s="19" t="str">
        <f t="shared" ref="AD228" si="3329">IF(OR(AC228="-",AC228="NC",$D228=""),"-",$D228*AC228)</f>
        <v>-</v>
      </c>
      <c r="AE228" s="19">
        <v>5.77</v>
      </c>
      <c r="AF228" s="19" t="str">
        <f t="shared" ref="AF228" si="3330">IF(OR(AE228="-",AE228="NC",$D228=""),"-",$D228*AE228)</f>
        <v>-</v>
      </c>
      <c r="AG228" s="19">
        <v>70.989999999999995</v>
      </c>
      <c r="AH228" s="19" t="str">
        <f t="shared" ref="AH228" si="3331">IF(OR(AG228="-",AG228="NC",$D228=""),"-",$D228*AG228)</f>
        <v>-</v>
      </c>
      <c r="AI228" s="19">
        <v>1.99</v>
      </c>
      <c r="AJ228" s="19" t="str">
        <f t="shared" ref="AJ228" si="3332">IF(OR(AI228="-",AI228="NC",$D228=""),"-",$D228*AI228)</f>
        <v>-</v>
      </c>
      <c r="AK228" s="19">
        <v>12.48</v>
      </c>
      <c r="AL228" s="19" t="str">
        <f t="shared" ref="AL228" si="3333">IF(OR(AK228="-",AK228="NC",$D228=""),"-",$D228*AK228)</f>
        <v>-</v>
      </c>
    </row>
    <row r="229" spans="1:38" ht="21" x14ac:dyDescent="0.25">
      <c r="A229" s="18" t="s">
        <v>435</v>
      </c>
      <c r="B229" s="18" t="s">
        <v>1437</v>
      </c>
      <c r="C229" s="19" t="s">
        <v>925</v>
      </c>
      <c r="D229" s="58"/>
      <c r="E229" s="19">
        <v>42.09</v>
      </c>
      <c r="F229" s="19" t="str">
        <f t="shared" si="2883"/>
        <v>-</v>
      </c>
      <c r="G229" s="19">
        <v>76.010000000000005</v>
      </c>
      <c r="H229" s="19" t="str">
        <f t="shared" si="2883"/>
        <v>-</v>
      </c>
      <c r="I229" s="19">
        <v>10.67</v>
      </c>
      <c r="J229" s="19" t="str">
        <f t="shared" ref="J229" si="3334">IF(OR(I229="-",I229="NC",$D229=""),"-",$D229*I229)</f>
        <v>-</v>
      </c>
      <c r="K229" s="19">
        <v>83.35</v>
      </c>
      <c r="L229" s="19" t="str">
        <f t="shared" ref="L229" si="3335">IF(OR(K229="-",K229="NC",$D229=""),"-",$D229*K229)</f>
        <v>-</v>
      </c>
      <c r="M229" s="19">
        <v>24.82</v>
      </c>
      <c r="N229" s="19" t="str">
        <f t="shared" ref="N229" si="3336">IF(OR(M229="-",M229="NC",$D229=""),"-",$D229*M229)</f>
        <v>-</v>
      </c>
      <c r="O229" s="19">
        <v>201.11</v>
      </c>
      <c r="P229" s="19" t="str">
        <f t="shared" ref="P229" si="3337">IF(OR(O229="-",O229="NC",$D229=""),"-",$D229*O229)</f>
        <v>-</v>
      </c>
      <c r="Q229" s="19">
        <v>33.130000000000003</v>
      </c>
      <c r="R229" s="19" t="str">
        <f t="shared" ref="R229" si="3338">IF(OR(Q229="-",Q229="NC",$D229=""),"-",$D229*Q229)</f>
        <v>-</v>
      </c>
      <c r="S229" s="19">
        <v>51.36</v>
      </c>
      <c r="T229" s="19" t="str">
        <f t="shared" ref="T229" si="3339">IF(OR(S229="-",S229="NC",$D229=""),"-",$D229*S229)</f>
        <v>-</v>
      </c>
      <c r="U229" s="19">
        <v>34.99</v>
      </c>
      <c r="V229" s="19" t="str">
        <f t="shared" ref="V229" si="3340">IF(OR(U229="-",U229="NC",$D229=""),"-",$D229*U229)</f>
        <v>-</v>
      </c>
      <c r="W229" s="19">
        <v>74.14</v>
      </c>
      <c r="X229" s="19" t="str">
        <f t="shared" ref="X229" si="3341">IF(OR(W229="-",W229="NC",$D229=""),"-",$D229*W229)</f>
        <v>-</v>
      </c>
      <c r="Y229" s="19">
        <v>15.64</v>
      </c>
      <c r="Z229" s="19" t="str">
        <f t="shared" ref="Z229" si="3342">IF(OR(Y229="-",Y229="NC",$D229=""),"-",$D229*Y229)</f>
        <v>-</v>
      </c>
      <c r="AA229" s="19">
        <v>8.98</v>
      </c>
      <c r="AB229" s="19" t="str">
        <f t="shared" ref="AB229" si="3343">IF(OR(AA229="-",AA229="NC",$D229=""),"-",$D229*AA229)</f>
        <v>-</v>
      </c>
      <c r="AC229" s="19">
        <v>13.06</v>
      </c>
      <c r="AD229" s="19" t="str">
        <f t="shared" ref="AD229" si="3344">IF(OR(AC229="-",AC229="NC",$D229=""),"-",$D229*AC229)</f>
        <v>-</v>
      </c>
      <c r="AE229" s="19">
        <v>4.8</v>
      </c>
      <c r="AF229" s="19" t="str">
        <f t="shared" ref="AF229" si="3345">IF(OR(AE229="-",AE229="NC",$D229=""),"-",$D229*AE229)</f>
        <v>-</v>
      </c>
      <c r="AG229" s="19">
        <v>58.93</v>
      </c>
      <c r="AH229" s="19" t="str">
        <f t="shared" ref="AH229" si="3346">IF(OR(AG229="-",AG229="NC",$D229=""),"-",$D229*AG229)</f>
        <v>-</v>
      </c>
      <c r="AI229" s="19">
        <v>0.92</v>
      </c>
      <c r="AJ229" s="19" t="str">
        <f t="shared" ref="AJ229" si="3347">IF(OR(AI229="-",AI229="NC",$D229=""),"-",$D229*AI229)</f>
        <v>-</v>
      </c>
      <c r="AK229" s="19">
        <v>0.11</v>
      </c>
      <c r="AL229" s="19" t="str">
        <f t="shared" ref="AL229" si="3348">IF(OR(AK229="-",AK229="NC",$D229=""),"-",$D229*AK229)</f>
        <v>-</v>
      </c>
    </row>
    <row r="230" spans="1:38" ht="21" x14ac:dyDescent="0.25">
      <c r="A230" s="18" t="s">
        <v>435</v>
      </c>
      <c r="B230" s="18" t="s">
        <v>1440</v>
      </c>
      <c r="C230" s="19" t="s">
        <v>925</v>
      </c>
      <c r="D230" s="58"/>
      <c r="E230" s="19">
        <v>51.07</v>
      </c>
      <c r="F230" s="19" t="str">
        <f t="shared" si="2883"/>
        <v>-</v>
      </c>
      <c r="G230" s="19">
        <v>80.959999999999994</v>
      </c>
      <c r="H230" s="19" t="str">
        <f t="shared" si="2883"/>
        <v>-</v>
      </c>
      <c r="I230" s="19">
        <v>16.96</v>
      </c>
      <c r="J230" s="19" t="str">
        <f t="shared" ref="J230" si="3349">IF(OR(I230="-",I230="NC",$D230=""),"-",$D230*I230)</f>
        <v>-</v>
      </c>
      <c r="K230" s="19">
        <v>99.83</v>
      </c>
      <c r="L230" s="19" t="str">
        <f t="shared" ref="L230" si="3350">IF(OR(K230="-",K230="NC",$D230=""),"-",$D230*K230)</f>
        <v>-</v>
      </c>
      <c r="M230" s="19">
        <v>26.09</v>
      </c>
      <c r="N230" s="19" t="str">
        <f t="shared" ref="N230" si="3351">IF(OR(M230="-",M230="NC",$D230=""),"-",$D230*M230)</f>
        <v>-</v>
      </c>
      <c r="O230" s="19">
        <v>212.26</v>
      </c>
      <c r="P230" s="19" t="str">
        <f t="shared" ref="P230" si="3352">IF(OR(O230="-",O230="NC",$D230=""),"-",$D230*O230)</f>
        <v>-</v>
      </c>
      <c r="Q230" s="19">
        <v>51.98</v>
      </c>
      <c r="R230" s="19" t="str">
        <f t="shared" ref="R230" si="3353">IF(OR(Q230="-",Q230="NC",$D230=""),"-",$D230*Q230)</f>
        <v>-</v>
      </c>
      <c r="S230" s="19">
        <v>64.09</v>
      </c>
      <c r="T230" s="19" t="str">
        <f t="shared" ref="T230" si="3354">IF(OR(S230="-",S230="NC",$D230=""),"-",$D230*S230)</f>
        <v>-</v>
      </c>
      <c r="U230" s="19">
        <v>35.520000000000003</v>
      </c>
      <c r="V230" s="19" t="str">
        <f t="shared" ref="V230" si="3355">IF(OR(U230="-",U230="NC",$D230=""),"-",$D230*U230)</f>
        <v>-</v>
      </c>
      <c r="W230" s="19">
        <v>79.819999999999993</v>
      </c>
      <c r="X230" s="19" t="str">
        <f t="shared" ref="X230" si="3356">IF(OR(W230="-",W230="NC",$D230=""),"-",$D230*W230)</f>
        <v>-</v>
      </c>
      <c r="Y230" s="19">
        <v>42.65</v>
      </c>
      <c r="Z230" s="19" t="str">
        <f t="shared" ref="Z230" si="3357">IF(OR(Y230="-",Y230="NC",$D230=""),"-",$D230*Y230)</f>
        <v>-</v>
      </c>
      <c r="AA230" s="19">
        <v>10.96</v>
      </c>
      <c r="AB230" s="19" t="str">
        <f t="shared" ref="AB230" si="3358">IF(OR(AA230="-",AA230="NC",$D230=""),"-",$D230*AA230)</f>
        <v>-</v>
      </c>
      <c r="AC230" s="19">
        <v>15.33</v>
      </c>
      <c r="AD230" s="19" t="str">
        <f t="shared" ref="AD230" si="3359">IF(OR(AC230="-",AC230="NC",$D230=""),"-",$D230*AC230)</f>
        <v>-</v>
      </c>
      <c r="AE230" s="19">
        <v>5.65</v>
      </c>
      <c r="AF230" s="19" t="str">
        <f t="shared" ref="AF230" si="3360">IF(OR(AE230="-",AE230="NC",$D230=""),"-",$D230*AE230)</f>
        <v>-</v>
      </c>
      <c r="AG230" s="19">
        <v>67.23</v>
      </c>
      <c r="AH230" s="19" t="str">
        <f t="shared" ref="AH230" si="3361">IF(OR(AG230="-",AG230="NC",$D230=""),"-",$D230*AG230)</f>
        <v>-</v>
      </c>
      <c r="AI230" s="19">
        <v>1.88</v>
      </c>
      <c r="AJ230" s="19" t="str">
        <f t="shared" ref="AJ230" si="3362">IF(OR(AI230="-",AI230="NC",$D230=""),"-",$D230*AI230)</f>
        <v>-</v>
      </c>
      <c r="AK230" s="19">
        <v>12.48</v>
      </c>
      <c r="AL230" s="19" t="str">
        <f t="shared" ref="AL230" si="3363">IF(OR(AK230="-",AK230="NC",$D230=""),"-",$D230*AK230)</f>
        <v>-</v>
      </c>
    </row>
    <row r="231" spans="1:38" ht="21" x14ac:dyDescent="0.25">
      <c r="A231" s="18" t="s">
        <v>435</v>
      </c>
      <c r="B231" s="18" t="s">
        <v>1441</v>
      </c>
      <c r="C231" s="19" t="s">
        <v>925</v>
      </c>
      <c r="D231" s="58"/>
      <c r="E231" s="19">
        <v>42.04</v>
      </c>
      <c r="F231" s="19" t="str">
        <f t="shared" si="2883"/>
        <v>-</v>
      </c>
      <c r="G231" s="19">
        <v>76.13</v>
      </c>
      <c r="H231" s="19" t="str">
        <f t="shared" si="2883"/>
        <v>-</v>
      </c>
      <c r="I231" s="19">
        <v>10.69</v>
      </c>
      <c r="J231" s="19" t="str">
        <f t="shared" ref="J231" si="3364">IF(OR(I231="-",I231="NC",$D231=""),"-",$D231*I231)</f>
        <v>-</v>
      </c>
      <c r="K231" s="19">
        <v>84.59</v>
      </c>
      <c r="L231" s="19" t="str">
        <f t="shared" ref="L231" si="3365">IF(OR(K231="-",K231="NC",$D231=""),"-",$D231*K231)</f>
        <v>-</v>
      </c>
      <c r="M231" s="19">
        <v>24.92</v>
      </c>
      <c r="N231" s="19" t="str">
        <f t="shared" ref="N231" si="3366">IF(OR(M231="-",M231="NC",$D231=""),"-",$D231*M231)</f>
        <v>-</v>
      </c>
      <c r="O231" s="19">
        <v>203.27</v>
      </c>
      <c r="P231" s="19" t="str">
        <f t="shared" ref="P231" si="3367">IF(OR(O231="-",O231="NC",$D231=""),"-",$D231*O231)</f>
        <v>-</v>
      </c>
      <c r="Q231" s="19">
        <v>43.88</v>
      </c>
      <c r="R231" s="19" t="str">
        <f t="shared" ref="R231" si="3368">IF(OR(Q231="-",Q231="NC",$D231=""),"-",$D231*Q231)</f>
        <v>-</v>
      </c>
      <c r="S231" s="19">
        <v>55.41</v>
      </c>
      <c r="T231" s="19" t="str">
        <f t="shared" ref="T231" si="3369">IF(OR(S231="-",S231="NC",$D231=""),"-",$D231*S231)</f>
        <v>-</v>
      </c>
      <c r="U231" s="19">
        <v>35.380000000000003</v>
      </c>
      <c r="V231" s="19" t="str">
        <f t="shared" ref="V231" si="3370">IF(OR(U231="-",U231="NC",$D231=""),"-",$D231*U231)</f>
        <v>-</v>
      </c>
      <c r="W231" s="19">
        <v>74.88</v>
      </c>
      <c r="X231" s="19" t="str">
        <f t="shared" ref="X231" si="3371">IF(OR(W231="-",W231="NC",$D231=""),"-",$D231*W231)</f>
        <v>-</v>
      </c>
      <c r="Y231" s="19">
        <v>26.5</v>
      </c>
      <c r="Z231" s="19" t="str">
        <f t="shared" ref="Z231" si="3372">IF(OR(Y231="-",Y231="NC",$D231=""),"-",$D231*Y231)</f>
        <v>-</v>
      </c>
      <c r="AA231" s="19">
        <v>9.51</v>
      </c>
      <c r="AB231" s="19" t="str">
        <f t="shared" ref="AB231" si="3373">IF(OR(AA231="-",AA231="NC",$D231=""),"-",$D231*AA231)</f>
        <v>-</v>
      </c>
      <c r="AC231" s="19">
        <v>13.1</v>
      </c>
      <c r="AD231" s="19" t="str">
        <f t="shared" ref="AD231" si="3374">IF(OR(AC231="-",AC231="NC",$D231=""),"-",$D231*AC231)</f>
        <v>-</v>
      </c>
      <c r="AE231" s="19">
        <v>4.9000000000000004</v>
      </c>
      <c r="AF231" s="19" t="str">
        <f t="shared" ref="AF231" si="3375">IF(OR(AE231="-",AE231="NC",$D231=""),"-",$D231*AE231)</f>
        <v>-</v>
      </c>
      <c r="AG231" s="19">
        <v>62.16</v>
      </c>
      <c r="AH231" s="19" t="str">
        <f t="shared" ref="AH231" si="3376">IF(OR(AG231="-",AG231="NC",$D231=""),"-",$D231*AG231)</f>
        <v>-</v>
      </c>
      <c r="AI231" s="19">
        <v>1.04</v>
      </c>
      <c r="AJ231" s="19" t="str">
        <f t="shared" ref="AJ231" si="3377">IF(OR(AI231="-",AI231="NC",$D231=""),"-",$D231*AI231)</f>
        <v>-</v>
      </c>
      <c r="AK231" s="19">
        <v>0.09</v>
      </c>
      <c r="AL231" s="19" t="str">
        <f t="shared" ref="AL231" si="3378">IF(OR(AK231="-",AK231="NC",$D231=""),"-",$D231*AK231)</f>
        <v>-</v>
      </c>
    </row>
    <row r="232" spans="1:38" x14ac:dyDescent="0.25">
      <c r="A232" s="18" t="s">
        <v>435</v>
      </c>
      <c r="B232" s="18" t="s">
        <v>1462</v>
      </c>
      <c r="C232" s="19" t="s">
        <v>925</v>
      </c>
      <c r="D232" s="58"/>
      <c r="E232" s="19">
        <v>41.73</v>
      </c>
      <c r="F232" s="19" t="str">
        <f t="shared" si="2883"/>
        <v>-</v>
      </c>
      <c r="G232" s="19">
        <v>75.650000000000006</v>
      </c>
      <c r="H232" s="19" t="str">
        <f t="shared" si="2883"/>
        <v>-</v>
      </c>
      <c r="I232" s="19">
        <v>10.66</v>
      </c>
      <c r="J232" s="19" t="str">
        <f t="shared" ref="J232" si="3379">IF(OR(I232="-",I232="NC",$D232=""),"-",$D232*I232)</f>
        <v>-</v>
      </c>
      <c r="K232" s="19">
        <v>82.87</v>
      </c>
      <c r="L232" s="19" t="str">
        <f t="shared" ref="L232" si="3380">IF(OR(K232="-",K232="NC",$D232=""),"-",$D232*K232)</f>
        <v>-</v>
      </c>
      <c r="M232" s="19">
        <v>24.75</v>
      </c>
      <c r="N232" s="19" t="str">
        <f t="shared" ref="N232" si="3381">IF(OR(M232="-",M232="NC",$D232=""),"-",$D232*M232)</f>
        <v>-</v>
      </c>
      <c r="O232" s="19">
        <v>200.93</v>
      </c>
      <c r="P232" s="19" t="str">
        <f t="shared" ref="P232" si="3382">IF(OR(O232="-",O232="NC",$D232=""),"-",$D232*O232)</f>
        <v>-</v>
      </c>
      <c r="Q232" s="19">
        <v>32.130000000000003</v>
      </c>
      <c r="R232" s="19" t="str">
        <f t="shared" ref="R232" si="3383">IF(OR(Q232="-",Q232="NC",$D232=""),"-",$D232*Q232)</f>
        <v>-</v>
      </c>
      <c r="S232" s="19">
        <v>51.27</v>
      </c>
      <c r="T232" s="19" t="str">
        <f t="shared" ref="T232" si="3384">IF(OR(S232="-",S232="NC",$D232=""),"-",$D232*S232)</f>
        <v>-</v>
      </c>
      <c r="U232" s="19">
        <v>34.92</v>
      </c>
      <c r="V232" s="19" t="str">
        <f t="shared" ref="V232" si="3385">IF(OR(U232="-",U232="NC",$D232=""),"-",$D232*U232)</f>
        <v>-</v>
      </c>
      <c r="W232" s="19">
        <v>73.37</v>
      </c>
      <c r="X232" s="19" t="str">
        <f t="shared" ref="X232" si="3386">IF(OR(W232="-",W232="NC",$D232=""),"-",$D232*W232)</f>
        <v>-</v>
      </c>
      <c r="Y232" s="19">
        <v>15.15</v>
      </c>
      <c r="Z232" s="19" t="str">
        <f t="shared" ref="Z232" si="3387">IF(OR(Y232="-",Y232="NC",$D232=""),"-",$D232*Y232)</f>
        <v>-</v>
      </c>
      <c r="AA232" s="19">
        <v>8.8800000000000008</v>
      </c>
      <c r="AB232" s="19" t="str">
        <f t="shared" ref="AB232" si="3388">IF(OR(AA232="-",AA232="NC",$D232=""),"-",$D232*AA232)</f>
        <v>-</v>
      </c>
      <c r="AC232" s="19">
        <v>12.99</v>
      </c>
      <c r="AD232" s="19" t="str">
        <f t="shared" ref="AD232" si="3389">IF(OR(AC232="-",AC232="NC",$D232=""),"-",$D232*AC232)</f>
        <v>-</v>
      </c>
      <c r="AE232" s="19">
        <v>4.79</v>
      </c>
      <c r="AF232" s="19" t="str">
        <f t="shared" ref="AF232" si="3390">IF(OR(AE232="-",AE232="NC",$D232=""),"-",$D232*AE232)</f>
        <v>-</v>
      </c>
      <c r="AG232" s="19">
        <v>58.4</v>
      </c>
      <c r="AH232" s="19" t="str">
        <f t="shared" ref="AH232" si="3391">IF(OR(AG232="-",AG232="NC",$D232=""),"-",$D232*AG232)</f>
        <v>-</v>
      </c>
      <c r="AI232" s="19">
        <v>0.92</v>
      </c>
      <c r="AJ232" s="19" t="str">
        <f t="shared" ref="AJ232" si="3392">IF(OR(AI232="-",AI232="NC",$D232=""),"-",$D232*AI232)</f>
        <v>-</v>
      </c>
      <c r="AK232" s="19">
        <v>0.09</v>
      </c>
      <c r="AL232" s="19" t="str">
        <f t="shared" ref="AL232" si="3393">IF(OR(AK232="-",AK232="NC",$D232=""),"-",$D232*AK232)</f>
        <v>-</v>
      </c>
    </row>
    <row r="233" spans="1:38" x14ac:dyDescent="0.25">
      <c r="A233" s="18" t="s">
        <v>275</v>
      </c>
      <c r="B233" s="18" t="s">
        <v>2447</v>
      </c>
      <c r="C233" s="19" t="s">
        <v>926</v>
      </c>
      <c r="D233" s="58"/>
      <c r="E233" s="19">
        <v>0.2</v>
      </c>
      <c r="F233" s="19" t="str">
        <f t="shared" si="2883"/>
        <v>-</v>
      </c>
      <c r="G233" s="19">
        <v>0.31</v>
      </c>
      <c r="H233" s="19" t="str">
        <f t="shared" si="2883"/>
        <v>-</v>
      </c>
      <c r="I233" s="19">
        <v>0.02</v>
      </c>
      <c r="J233" s="19" t="str">
        <f t="shared" ref="J233" si="3394">IF(OR(I233="-",I233="NC",$D233=""),"-",$D233*I233)</f>
        <v>-</v>
      </c>
      <c r="K233" s="19">
        <v>1.1100000000000001</v>
      </c>
      <c r="L233" s="19" t="str">
        <f t="shared" ref="L233" si="3395">IF(OR(K233="-",K233="NC",$D233=""),"-",$D233*K233)</f>
        <v>-</v>
      </c>
      <c r="M233" s="19">
        <v>0.11</v>
      </c>
      <c r="N233" s="19" t="str">
        <f t="shared" ref="N233" si="3396">IF(OR(M233="-",M233="NC",$D233=""),"-",$D233*M233)</f>
        <v>-</v>
      </c>
      <c r="O233" s="19">
        <v>1.5</v>
      </c>
      <c r="P233" s="19" t="str">
        <f t="shared" ref="P233" si="3397">IF(OR(O233="-",O233="NC",$D233=""),"-",$D233*O233)</f>
        <v>-</v>
      </c>
      <c r="Q233" s="19">
        <v>7.57</v>
      </c>
      <c r="R233" s="19" t="str">
        <f t="shared" ref="R233" si="3398">IF(OR(Q233="-",Q233="NC",$D233=""),"-",$D233*Q233)</f>
        <v>-</v>
      </c>
      <c r="S233" s="19">
        <v>2.66</v>
      </c>
      <c r="T233" s="19" t="str">
        <f t="shared" ref="T233" si="3399">IF(OR(S233="-",S233="NC",$D233=""),"-",$D233*S233)</f>
        <v>-</v>
      </c>
      <c r="U233" s="19">
        <v>0.3</v>
      </c>
      <c r="V233" s="19" t="str">
        <f t="shared" ref="V233" si="3400">IF(OR(U233="-",U233="NC",$D233=""),"-",$D233*U233)</f>
        <v>-</v>
      </c>
      <c r="W233" s="19">
        <v>0.97</v>
      </c>
      <c r="X233" s="19" t="str">
        <f t="shared" ref="X233" si="3401">IF(OR(W233="-",W233="NC",$D233=""),"-",$D233*W233)</f>
        <v>-</v>
      </c>
      <c r="Y233" s="19">
        <v>7.31</v>
      </c>
      <c r="Z233" s="19" t="str">
        <f t="shared" ref="Z233" si="3402">IF(OR(Y233="-",Y233="NC",$D233=""),"-",$D233*Y233)</f>
        <v>-</v>
      </c>
      <c r="AA233" s="19">
        <v>0.41</v>
      </c>
      <c r="AB233" s="19" t="str">
        <f t="shared" ref="AB233" si="3403">IF(OR(AA233="-",AA233="NC",$D233=""),"-",$D233*AA233)</f>
        <v>-</v>
      </c>
      <c r="AC233" s="19">
        <v>7.0000000000000007E-2</v>
      </c>
      <c r="AD233" s="19" t="str">
        <f t="shared" ref="AD233" si="3404">IF(OR(AC233="-",AC233="NC",$D233=""),"-",$D233*AC233)</f>
        <v>-</v>
      </c>
      <c r="AE233" s="19">
        <v>0.08</v>
      </c>
      <c r="AF233" s="19" t="str">
        <f t="shared" ref="AF233" si="3405">IF(OR(AE233="-",AE233="NC",$D233=""),"-",$D233*AE233)</f>
        <v>-</v>
      </c>
      <c r="AG233" s="19">
        <v>2.42</v>
      </c>
      <c r="AH233" s="19" t="str">
        <f t="shared" ref="AH233" si="3406">IF(OR(AG233="-",AG233="NC",$D233=""),"-",$D233*AG233)</f>
        <v>-</v>
      </c>
      <c r="AI233" s="19">
        <v>7.0000000000000007E-2</v>
      </c>
      <c r="AJ233" s="19" t="str">
        <f t="shared" ref="AJ233" si="3407">IF(OR(AI233="-",AI233="NC",$D233=""),"-",$D233*AI233)</f>
        <v>-</v>
      </c>
      <c r="AK233" s="19" t="s">
        <v>1351</v>
      </c>
      <c r="AL233" s="19" t="str">
        <f t="shared" ref="AL233" si="3408">IF(OR(AK233="-",AK233="NC",$D233=""),"-",$D233*AK233)</f>
        <v>-</v>
      </c>
    </row>
    <row r="234" spans="1:38" ht="21" x14ac:dyDescent="0.25">
      <c r="A234" s="18" t="s">
        <v>275</v>
      </c>
      <c r="B234" s="18" t="s">
        <v>2784</v>
      </c>
      <c r="C234" s="19" t="s">
        <v>926</v>
      </c>
      <c r="D234" s="58"/>
      <c r="E234" s="19">
        <v>2.34</v>
      </c>
      <c r="F234" s="19" t="str">
        <f t="shared" si="2883"/>
        <v>-</v>
      </c>
      <c r="G234" s="19">
        <v>1.33</v>
      </c>
      <c r="H234" s="19" t="str">
        <f t="shared" si="2883"/>
        <v>-</v>
      </c>
      <c r="I234" s="19">
        <v>1.57</v>
      </c>
      <c r="J234" s="19" t="str">
        <f t="shared" ref="J234" si="3409">IF(OR(I234="-",I234="NC",$D234=""),"-",$D234*I234)</f>
        <v>-</v>
      </c>
      <c r="K234" s="19">
        <v>4.24</v>
      </c>
      <c r="L234" s="19" t="str">
        <f t="shared" ref="L234" si="3410">IF(OR(K234="-",K234="NC",$D234=""),"-",$D234*K234)</f>
        <v>-</v>
      </c>
      <c r="M234" s="19">
        <v>0.34</v>
      </c>
      <c r="N234" s="19" t="str">
        <f t="shared" ref="N234" si="3411">IF(OR(M234="-",M234="NC",$D234=""),"-",$D234*M234)</f>
        <v>-</v>
      </c>
      <c r="O234" s="19">
        <v>2.83</v>
      </c>
      <c r="P234" s="19" t="str">
        <f t="shared" ref="P234" si="3412">IF(OR(O234="-",O234="NC",$D234=""),"-",$D234*O234)</f>
        <v>-</v>
      </c>
      <c r="Q234" s="19">
        <v>4.96</v>
      </c>
      <c r="R234" s="19" t="str">
        <f t="shared" ref="R234" si="3413">IF(OR(Q234="-",Q234="NC",$D234=""),"-",$D234*Q234)</f>
        <v>-</v>
      </c>
      <c r="S234" s="19">
        <v>3.2</v>
      </c>
      <c r="T234" s="19" t="str">
        <f t="shared" ref="T234" si="3414">IF(OR(S234="-",S234="NC",$D234=""),"-",$D234*S234)</f>
        <v>-</v>
      </c>
      <c r="U234" s="19">
        <v>0.15</v>
      </c>
      <c r="V234" s="19" t="str">
        <f t="shared" ref="V234" si="3415">IF(OR(U234="-",U234="NC",$D234=""),"-",$D234*U234)</f>
        <v>-</v>
      </c>
      <c r="W234" s="19">
        <v>1.61</v>
      </c>
      <c r="X234" s="19" t="str">
        <f t="shared" ref="X234" si="3416">IF(OR(W234="-",W234="NC",$D234=""),"-",$D234*W234)</f>
        <v>-</v>
      </c>
      <c r="Y234" s="19">
        <v>6.88</v>
      </c>
      <c r="Z234" s="19" t="str">
        <f t="shared" ref="Z234" si="3417">IF(OR(Y234="-",Y234="NC",$D234=""),"-",$D234*Y234)</f>
        <v>-</v>
      </c>
      <c r="AA234" s="19">
        <v>0.52</v>
      </c>
      <c r="AB234" s="19" t="str">
        <f t="shared" ref="AB234" si="3418">IF(OR(AA234="-",AA234="NC",$D234=""),"-",$D234*AA234)</f>
        <v>-</v>
      </c>
      <c r="AC234" s="19">
        <v>0.57999999999999996</v>
      </c>
      <c r="AD234" s="19" t="str">
        <f t="shared" ref="AD234" si="3419">IF(OR(AC234="-",AC234="NC",$D234=""),"-",$D234*AC234)</f>
        <v>-</v>
      </c>
      <c r="AE234" s="19">
        <v>0.22</v>
      </c>
      <c r="AF234" s="19" t="str">
        <f t="shared" ref="AF234" si="3420">IF(OR(AE234="-",AE234="NC",$D234=""),"-",$D234*AE234)</f>
        <v>-</v>
      </c>
      <c r="AG234" s="19">
        <v>2.21</v>
      </c>
      <c r="AH234" s="19" t="str">
        <f t="shared" ref="AH234" si="3421">IF(OR(AG234="-",AG234="NC",$D234=""),"-",$D234*AG234)</f>
        <v>-</v>
      </c>
      <c r="AI234" s="19">
        <v>0.24</v>
      </c>
      <c r="AJ234" s="19" t="str">
        <f t="shared" ref="AJ234" si="3422">IF(OR(AI234="-",AI234="NC",$D234=""),"-",$D234*AI234)</f>
        <v>-</v>
      </c>
      <c r="AK234" s="19">
        <v>3.1</v>
      </c>
      <c r="AL234" s="19" t="str">
        <f t="shared" ref="AL234" si="3423">IF(OR(AK234="-",AK234="NC",$D234=""),"-",$D234*AK234)</f>
        <v>-</v>
      </c>
    </row>
    <row r="235" spans="1:38" ht="21" x14ac:dyDescent="0.25">
      <c r="A235" s="18" t="s">
        <v>332</v>
      </c>
      <c r="B235" s="18" t="s">
        <v>1442</v>
      </c>
      <c r="C235" s="19" t="s">
        <v>926</v>
      </c>
      <c r="D235" s="58"/>
      <c r="E235" s="19">
        <v>0.28999999999999998</v>
      </c>
      <c r="F235" s="19" t="str">
        <f t="shared" si="2883"/>
        <v>-</v>
      </c>
      <c r="G235" s="19">
        <v>0.28999999999999998</v>
      </c>
      <c r="H235" s="19" t="str">
        <f t="shared" si="2883"/>
        <v>-</v>
      </c>
      <c r="I235" s="19">
        <v>0.01</v>
      </c>
      <c r="J235" s="19" t="str">
        <f t="shared" ref="J235" si="3424">IF(OR(I235="-",I235="NC",$D235=""),"-",$D235*I235)</f>
        <v>-</v>
      </c>
      <c r="K235" s="19">
        <v>0.38</v>
      </c>
      <c r="L235" s="19" t="str">
        <f t="shared" ref="L235" si="3425">IF(OR(K235="-",K235="NC",$D235=""),"-",$D235*K235)</f>
        <v>-</v>
      </c>
      <c r="M235" s="19">
        <v>0.05</v>
      </c>
      <c r="N235" s="19" t="str">
        <f t="shared" ref="N235" si="3426">IF(OR(M235="-",M235="NC",$D235=""),"-",$D235*M235)</f>
        <v>-</v>
      </c>
      <c r="O235" s="19">
        <v>0.14000000000000001</v>
      </c>
      <c r="P235" s="19" t="str">
        <f t="shared" ref="P235" si="3427">IF(OR(O235="-",O235="NC",$D235=""),"-",$D235*O235)</f>
        <v>-</v>
      </c>
      <c r="Q235" s="19">
        <v>0.8</v>
      </c>
      <c r="R235" s="19" t="str">
        <f t="shared" ref="R235" si="3428">IF(OR(Q235="-",Q235="NC",$D235=""),"-",$D235*Q235)</f>
        <v>-</v>
      </c>
      <c r="S235" s="19">
        <v>7.0000000000000007E-2</v>
      </c>
      <c r="T235" s="19" t="str">
        <f t="shared" ref="T235" si="3429">IF(OR(S235="-",S235="NC",$D235=""),"-",$D235*S235)</f>
        <v>-</v>
      </c>
      <c r="U235" s="19">
        <v>0.05</v>
      </c>
      <c r="V235" s="19" t="str">
        <f t="shared" ref="V235" si="3430">IF(OR(U235="-",U235="NC",$D235=""),"-",$D235*U235)</f>
        <v>-</v>
      </c>
      <c r="W235" s="19">
        <v>0.61</v>
      </c>
      <c r="X235" s="19" t="str">
        <f t="shared" ref="X235" si="3431">IF(OR(W235="-",W235="NC",$D235=""),"-",$D235*W235)</f>
        <v>-</v>
      </c>
      <c r="Y235" s="19">
        <v>0.4</v>
      </c>
      <c r="Z235" s="19" t="str">
        <f t="shared" ref="Z235" si="3432">IF(OR(Y235="-",Y235="NC",$D235=""),"-",$D235*Y235)</f>
        <v>-</v>
      </c>
      <c r="AA235" s="19">
        <v>0.08</v>
      </c>
      <c r="AB235" s="19" t="str">
        <f t="shared" ref="AB235" si="3433">IF(OR(AA235="-",AA235="NC",$D235=""),"-",$D235*AA235)</f>
        <v>-</v>
      </c>
      <c r="AC235" s="19">
        <v>0.05</v>
      </c>
      <c r="AD235" s="19" t="str">
        <f t="shared" ref="AD235" si="3434">IF(OR(AC235="-",AC235="NC",$D235=""),"-",$D235*AC235)</f>
        <v>-</v>
      </c>
      <c r="AE235" s="19">
        <v>0.01</v>
      </c>
      <c r="AF235" s="19" t="str">
        <f t="shared" ref="AF235" si="3435">IF(OR(AE235="-",AE235="NC",$D235=""),"-",$D235*AE235)</f>
        <v>-</v>
      </c>
      <c r="AG235" s="19">
        <v>0.42</v>
      </c>
      <c r="AH235" s="19" t="str">
        <f t="shared" ref="AH235" si="3436">IF(OR(AG235="-",AG235="NC",$D235=""),"-",$D235*AG235)</f>
        <v>-</v>
      </c>
      <c r="AI235" s="19">
        <v>0.01</v>
      </c>
      <c r="AJ235" s="19" t="str">
        <f t="shared" ref="AJ235" si="3437">IF(OR(AI235="-",AI235="NC",$D235=""),"-",$D235*AI235)</f>
        <v>-</v>
      </c>
      <c r="AK235" s="19">
        <v>0.02</v>
      </c>
      <c r="AL235" s="19" t="str">
        <f t="shared" ref="AL235" si="3438">IF(OR(AK235="-",AK235="NC",$D235=""),"-",$D235*AK235)</f>
        <v>-</v>
      </c>
    </row>
    <row r="236" spans="1:38" ht="21" x14ac:dyDescent="0.25">
      <c r="A236" s="50" t="s">
        <v>3366</v>
      </c>
      <c r="B236" s="50" t="s">
        <v>3367</v>
      </c>
      <c r="C236" s="42" t="s">
        <v>275</v>
      </c>
      <c r="D236" s="58"/>
      <c r="E236" s="42" t="s">
        <v>275</v>
      </c>
      <c r="F236" s="42" t="str">
        <f t="shared" si="2883"/>
        <v>-</v>
      </c>
      <c r="G236" s="42" t="s">
        <v>275</v>
      </c>
      <c r="H236" s="42" t="str">
        <f t="shared" si="2883"/>
        <v>-</v>
      </c>
      <c r="I236" s="42" t="s">
        <v>275</v>
      </c>
      <c r="J236" s="42" t="str">
        <f t="shared" ref="J236" si="3439">IF(OR(I236="-",I236="NC",$D236=""),"-",$D236*I236)</f>
        <v>-</v>
      </c>
      <c r="K236" s="42" t="s">
        <v>275</v>
      </c>
      <c r="L236" s="42" t="str">
        <f t="shared" ref="L236" si="3440">IF(OR(K236="-",K236="NC",$D236=""),"-",$D236*K236)</f>
        <v>-</v>
      </c>
      <c r="M236" s="42" t="s">
        <v>275</v>
      </c>
      <c r="N236" s="42" t="str">
        <f t="shared" ref="N236" si="3441">IF(OR(M236="-",M236="NC",$D236=""),"-",$D236*M236)</f>
        <v>-</v>
      </c>
      <c r="O236" s="42" t="s">
        <v>275</v>
      </c>
      <c r="P236" s="42" t="str">
        <f t="shared" ref="P236" si="3442">IF(OR(O236="-",O236="NC",$D236=""),"-",$D236*O236)</f>
        <v>-</v>
      </c>
      <c r="Q236" s="42" t="s">
        <v>275</v>
      </c>
      <c r="R236" s="42" t="str">
        <f t="shared" ref="R236" si="3443">IF(OR(Q236="-",Q236="NC",$D236=""),"-",$D236*Q236)</f>
        <v>-</v>
      </c>
      <c r="S236" s="42" t="s">
        <v>275</v>
      </c>
      <c r="T236" s="42" t="str">
        <f t="shared" ref="T236" si="3444">IF(OR(S236="-",S236="NC",$D236=""),"-",$D236*S236)</f>
        <v>-</v>
      </c>
      <c r="U236" s="42" t="s">
        <v>275</v>
      </c>
      <c r="V236" s="42" t="str">
        <f t="shared" ref="V236" si="3445">IF(OR(U236="-",U236="NC",$D236=""),"-",$D236*U236)</f>
        <v>-</v>
      </c>
      <c r="W236" s="42" t="s">
        <v>275</v>
      </c>
      <c r="X236" s="42" t="str">
        <f t="shared" ref="X236" si="3446">IF(OR(W236="-",W236="NC",$D236=""),"-",$D236*W236)</f>
        <v>-</v>
      </c>
      <c r="Y236" s="42" t="s">
        <v>275</v>
      </c>
      <c r="Z236" s="42" t="str">
        <f t="shared" ref="Z236" si="3447">IF(OR(Y236="-",Y236="NC",$D236=""),"-",$D236*Y236)</f>
        <v>-</v>
      </c>
      <c r="AA236" s="42" t="s">
        <v>275</v>
      </c>
      <c r="AB236" s="42" t="str">
        <f t="shared" ref="AB236" si="3448">IF(OR(AA236="-",AA236="NC",$D236=""),"-",$D236*AA236)</f>
        <v>-</v>
      </c>
      <c r="AC236" s="42" t="s">
        <v>275</v>
      </c>
      <c r="AD236" s="42" t="str">
        <f t="shared" ref="AD236" si="3449">IF(OR(AC236="-",AC236="NC",$D236=""),"-",$D236*AC236)</f>
        <v>-</v>
      </c>
      <c r="AE236" s="42" t="s">
        <v>275</v>
      </c>
      <c r="AF236" s="42" t="str">
        <f t="shared" ref="AF236" si="3450">IF(OR(AE236="-",AE236="NC",$D236=""),"-",$D236*AE236)</f>
        <v>-</v>
      </c>
      <c r="AG236" s="42" t="s">
        <v>275</v>
      </c>
      <c r="AH236" s="42" t="str">
        <f t="shared" ref="AH236" si="3451">IF(OR(AG236="-",AG236="NC",$D236=""),"-",$D236*AG236)</f>
        <v>-</v>
      </c>
      <c r="AI236" s="42" t="s">
        <v>275</v>
      </c>
      <c r="AJ236" s="42" t="str">
        <f t="shared" ref="AJ236" si="3452">IF(OR(AI236="-",AI236="NC",$D236=""),"-",$D236*AI236)</f>
        <v>-</v>
      </c>
      <c r="AK236" s="42" t="s">
        <v>275</v>
      </c>
      <c r="AL236" s="42" t="str">
        <f t="shared" ref="AL236" si="3453">IF(OR(AK236="-",AK236="NC",$D236=""),"-",$D236*AK236)</f>
        <v>-</v>
      </c>
    </row>
    <row r="237" spans="1:38" ht="31.5" x14ac:dyDescent="0.25">
      <c r="A237" s="909" t="s">
        <v>3369</v>
      </c>
      <c r="B237" s="63" t="s">
        <v>4366</v>
      </c>
      <c r="C237" s="61" t="s">
        <v>925</v>
      </c>
      <c r="D237" s="58"/>
      <c r="E237" s="61">
        <v>10.45</v>
      </c>
      <c r="F237" s="61" t="str">
        <f t="shared" si="2883"/>
        <v>-</v>
      </c>
      <c r="G237" s="61">
        <v>13.74</v>
      </c>
      <c r="H237" s="61" t="str">
        <f t="shared" si="2883"/>
        <v>-</v>
      </c>
      <c r="I237" s="61">
        <v>13.81</v>
      </c>
      <c r="J237" s="61" t="str">
        <f t="shared" ref="J237" si="3454">IF(OR(I237="-",I237="NC",$D237=""),"-",$D237*I237)</f>
        <v>-</v>
      </c>
      <c r="K237" s="61">
        <v>14.53</v>
      </c>
      <c r="L237" s="61" t="str">
        <f t="shared" ref="L237" si="3455">IF(OR(K237="-",K237="NC",$D237=""),"-",$D237*K237)</f>
        <v>-</v>
      </c>
      <c r="M237" s="61">
        <v>15.25</v>
      </c>
      <c r="N237" s="61" t="str">
        <f t="shared" ref="N237" si="3456">IF(OR(M237="-",M237="NC",$D237=""),"-",$D237*M237)</f>
        <v>-</v>
      </c>
      <c r="O237" s="61">
        <v>27.93</v>
      </c>
      <c r="P237" s="61" t="str">
        <f t="shared" ref="P237" si="3457">IF(OR(O237="-",O237="NC",$D237=""),"-",$D237*O237)</f>
        <v>-</v>
      </c>
      <c r="Q237" s="61">
        <v>6.39</v>
      </c>
      <c r="R237" s="61" t="str">
        <f t="shared" ref="R237" si="3458">IF(OR(Q237="-",Q237="NC",$D237=""),"-",$D237*Q237)</f>
        <v>-</v>
      </c>
      <c r="S237" s="61">
        <v>15.53</v>
      </c>
      <c r="T237" s="61" t="str">
        <f t="shared" ref="T237" si="3459">IF(OR(S237="-",S237="NC",$D237=""),"-",$D237*S237)</f>
        <v>-</v>
      </c>
      <c r="U237" s="61">
        <v>19.13</v>
      </c>
      <c r="V237" s="61" t="str">
        <f t="shared" ref="V237" si="3460">IF(OR(U237="-",U237="NC",$D237=""),"-",$D237*U237)</f>
        <v>-</v>
      </c>
      <c r="W237" s="61">
        <v>10.53</v>
      </c>
      <c r="X237" s="61" t="str">
        <f t="shared" ref="X237" si="3461">IF(OR(W237="-",W237="NC",$D237=""),"-",$D237*W237)</f>
        <v>-</v>
      </c>
      <c r="Y237" s="61">
        <v>8.2899999999999991</v>
      </c>
      <c r="Z237" s="61" t="str">
        <f t="shared" ref="Z237" si="3462">IF(OR(Y237="-",Y237="NC",$D237=""),"-",$D237*Y237)</f>
        <v>-</v>
      </c>
      <c r="AA237" s="61">
        <v>5.25</v>
      </c>
      <c r="AB237" s="61" t="str">
        <f t="shared" ref="AB237" si="3463">IF(OR(AA237="-",AA237="NC",$D237=""),"-",$D237*AA237)</f>
        <v>-</v>
      </c>
      <c r="AC237" s="61">
        <v>15.2</v>
      </c>
      <c r="AD237" s="61" t="str">
        <f t="shared" ref="AD237" si="3464">IF(OR(AC237="-",AC237="NC",$D237=""),"-",$D237*AC237)</f>
        <v>-</v>
      </c>
      <c r="AE237" s="61">
        <v>14.23</v>
      </c>
      <c r="AF237" s="61" t="str">
        <f t="shared" ref="AF237" si="3465">IF(OR(AE237="-",AE237="NC",$D237=""),"-",$D237*AE237)</f>
        <v>-</v>
      </c>
      <c r="AG237" s="61">
        <v>25.14</v>
      </c>
      <c r="AH237" s="61" t="str">
        <f t="shared" ref="AH237" si="3466">IF(OR(AG237="-",AG237="NC",$D237=""),"-",$D237*AG237)</f>
        <v>-</v>
      </c>
      <c r="AI237" s="61">
        <v>0.91</v>
      </c>
      <c r="AJ237" s="61" t="str">
        <f t="shared" ref="AJ237" si="3467">IF(OR(AI237="-",AI237="NC",$D237=""),"-",$D237*AI237)</f>
        <v>-</v>
      </c>
      <c r="AK237" s="61" t="s">
        <v>1351</v>
      </c>
      <c r="AL237" s="61" t="str">
        <f t="shared" ref="AL237" si="3468">IF(OR(AK237="-",AK237="NC",$D237=""),"-",$D237*AK237)</f>
        <v>-</v>
      </c>
    </row>
    <row r="238" spans="1:38" ht="31.5" x14ac:dyDescent="0.25">
      <c r="A238" s="18" t="s">
        <v>3369</v>
      </c>
      <c r="B238" s="18" t="s">
        <v>4367</v>
      </c>
      <c r="C238" s="19" t="s">
        <v>925</v>
      </c>
      <c r="D238" s="58"/>
      <c r="E238" s="19">
        <v>8.48</v>
      </c>
      <c r="F238" s="19" t="str">
        <f t="shared" si="2883"/>
        <v>-</v>
      </c>
      <c r="G238" s="19">
        <v>13.74</v>
      </c>
      <c r="H238" s="19" t="str">
        <f t="shared" si="2883"/>
        <v>-</v>
      </c>
      <c r="I238" s="19">
        <v>10.130000000000001</v>
      </c>
      <c r="J238" s="19" t="str">
        <f t="shared" ref="J238" si="3469">IF(OR(I238="-",I238="NC",$D238=""),"-",$D238*I238)</f>
        <v>-</v>
      </c>
      <c r="K238" s="19">
        <v>11.29</v>
      </c>
      <c r="L238" s="19" t="str">
        <f t="shared" ref="L238" si="3470">IF(OR(K238="-",K238="NC",$D238=""),"-",$D238*K238)</f>
        <v>-</v>
      </c>
      <c r="M238" s="19">
        <v>9.52</v>
      </c>
      <c r="N238" s="19" t="str">
        <f t="shared" ref="N238" si="3471">IF(OR(M238="-",M238="NC",$D238=""),"-",$D238*M238)</f>
        <v>-</v>
      </c>
      <c r="O238" s="19">
        <v>26.36</v>
      </c>
      <c r="P238" s="19" t="str">
        <f t="shared" ref="P238" si="3472">IF(OR(O238="-",O238="NC",$D238=""),"-",$D238*O238)</f>
        <v>-</v>
      </c>
      <c r="Q238" s="19">
        <v>6.39</v>
      </c>
      <c r="R238" s="19" t="str">
        <f t="shared" ref="R238" si="3473">IF(OR(Q238="-",Q238="NC",$D238=""),"-",$D238*Q238)</f>
        <v>-</v>
      </c>
      <c r="S238" s="19">
        <v>15.53</v>
      </c>
      <c r="T238" s="19" t="str">
        <f t="shared" ref="T238" si="3474">IF(OR(S238="-",S238="NC",$D238=""),"-",$D238*S238)</f>
        <v>-</v>
      </c>
      <c r="U238" s="19">
        <v>19.09</v>
      </c>
      <c r="V238" s="19" t="str">
        <f t="shared" ref="V238" si="3475">IF(OR(U238="-",U238="NC",$D238=""),"-",$D238*U238)</f>
        <v>-</v>
      </c>
      <c r="W238" s="19">
        <v>10.36</v>
      </c>
      <c r="X238" s="19" t="str">
        <f t="shared" ref="X238" si="3476">IF(OR(W238="-",W238="NC",$D238=""),"-",$D238*W238)</f>
        <v>-</v>
      </c>
      <c r="Y238" s="19">
        <v>8.2899999999999991</v>
      </c>
      <c r="Z238" s="19" t="str">
        <f t="shared" ref="Z238" si="3477">IF(OR(Y238="-",Y238="NC",$D238=""),"-",$D238*Y238)</f>
        <v>-</v>
      </c>
      <c r="AA238" s="19">
        <v>4.53</v>
      </c>
      <c r="AB238" s="19" t="str">
        <f t="shared" ref="AB238" si="3478">IF(OR(AA238="-",AA238="NC",$D238=""),"-",$D238*AA238)</f>
        <v>-</v>
      </c>
      <c r="AC238" s="19">
        <v>8.9700000000000006</v>
      </c>
      <c r="AD238" s="19" t="str">
        <f t="shared" ref="AD238" si="3479">IF(OR(AC238="-",AC238="NC",$D238=""),"-",$D238*AC238)</f>
        <v>-</v>
      </c>
      <c r="AE238" s="19">
        <v>14.13</v>
      </c>
      <c r="AF238" s="19" t="str">
        <f t="shared" ref="AF238" si="3480">IF(OR(AE238="-",AE238="NC",$D238=""),"-",$D238*AE238)</f>
        <v>-</v>
      </c>
      <c r="AG238" s="19">
        <v>25.14</v>
      </c>
      <c r="AH238" s="19" t="str">
        <f t="shared" ref="AH238" si="3481">IF(OR(AG238="-",AG238="NC",$D238=""),"-",$D238*AG238)</f>
        <v>-</v>
      </c>
      <c r="AI238" s="19">
        <v>0.91</v>
      </c>
      <c r="AJ238" s="19" t="str">
        <f t="shared" ref="AJ238" si="3482">IF(OR(AI238="-",AI238="NC",$D238=""),"-",$D238*AI238)</f>
        <v>-</v>
      </c>
      <c r="AK238" s="19" t="s">
        <v>1351</v>
      </c>
      <c r="AL238" s="19" t="str">
        <f t="shared" ref="AL238" si="3483">IF(OR(AK238="-",AK238="NC",$D238=""),"-",$D238*AK238)</f>
        <v>-</v>
      </c>
    </row>
    <row r="239" spans="1:38" ht="21" x14ac:dyDescent="0.25">
      <c r="A239" s="18" t="s">
        <v>3369</v>
      </c>
      <c r="B239" s="18" t="s">
        <v>4368</v>
      </c>
      <c r="C239" s="19" t="s">
        <v>925</v>
      </c>
      <c r="D239" s="58"/>
      <c r="E239" s="19">
        <v>7.39</v>
      </c>
      <c r="F239" s="19" t="str">
        <f t="shared" si="2883"/>
        <v>-</v>
      </c>
      <c r="G239" s="19">
        <v>9.91</v>
      </c>
      <c r="H239" s="19" t="str">
        <f t="shared" si="2883"/>
        <v>-</v>
      </c>
      <c r="I239" s="19">
        <v>7.65</v>
      </c>
      <c r="J239" s="19" t="str">
        <f t="shared" ref="J239" si="3484">IF(OR(I239="-",I239="NC",$D239=""),"-",$D239*I239)</f>
        <v>-</v>
      </c>
      <c r="K239" s="19">
        <v>10.86</v>
      </c>
      <c r="L239" s="19" t="str">
        <f t="shared" ref="L239" si="3485">IF(OR(K239="-",K239="NC",$D239=""),"-",$D239*K239)</f>
        <v>-</v>
      </c>
      <c r="M239" s="19">
        <v>8.31</v>
      </c>
      <c r="N239" s="19" t="str">
        <f t="shared" ref="N239" si="3486">IF(OR(M239="-",M239="NC",$D239=""),"-",$D239*M239)</f>
        <v>-</v>
      </c>
      <c r="O239" s="19">
        <v>25.25</v>
      </c>
      <c r="P239" s="19" t="str">
        <f t="shared" ref="P239" si="3487">IF(OR(O239="-",O239="NC",$D239=""),"-",$D239*O239)</f>
        <v>-</v>
      </c>
      <c r="Q239" s="19">
        <v>5.57</v>
      </c>
      <c r="R239" s="19" t="str">
        <f t="shared" ref="R239" si="3488">IF(OR(Q239="-",Q239="NC",$D239=""),"-",$D239*Q239)</f>
        <v>-</v>
      </c>
      <c r="S239" s="19">
        <v>14</v>
      </c>
      <c r="T239" s="19" t="str">
        <f t="shared" ref="T239" si="3489">IF(OR(S239="-",S239="NC",$D239=""),"-",$D239*S239)</f>
        <v>-</v>
      </c>
      <c r="U239" s="19">
        <v>16.53</v>
      </c>
      <c r="V239" s="19" t="str">
        <f t="shared" ref="V239" si="3490">IF(OR(U239="-",U239="NC",$D239=""),"-",$D239*U239)</f>
        <v>-</v>
      </c>
      <c r="W239" s="19">
        <v>8.9600000000000009</v>
      </c>
      <c r="X239" s="19" t="str">
        <f t="shared" ref="X239" si="3491">IF(OR(W239="-",W239="NC",$D239=""),"-",$D239*W239)</f>
        <v>-</v>
      </c>
      <c r="Y239" s="19">
        <v>6.44</v>
      </c>
      <c r="Z239" s="19" t="str">
        <f t="shared" ref="Z239" si="3492">IF(OR(Y239="-",Y239="NC",$D239=""),"-",$D239*Y239)</f>
        <v>-</v>
      </c>
      <c r="AA239" s="19">
        <v>4.16</v>
      </c>
      <c r="AB239" s="19" t="str">
        <f t="shared" ref="AB239" si="3493">IF(OR(AA239="-",AA239="NC",$D239=""),"-",$D239*AA239)</f>
        <v>-</v>
      </c>
      <c r="AC239" s="19">
        <v>10.95</v>
      </c>
      <c r="AD239" s="19" t="str">
        <f t="shared" ref="AD239" si="3494">IF(OR(AC239="-",AC239="NC",$D239=""),"-",$D239*AC239)</f>
        <v>-</v>
      </c>
      <c r="AE239" s="19">
        <v>4.93</v>
      </c>
      <c r="AF239" s="19" t="str">
        <f t="shared" ref="AF239" si="3495">IF(OR(AE239="-",AE239="NC",$D239=""),"-",$D239*AE239)</f>
        <v>-</v>
      </c>
      <c r="AG239" s="19">
        <v>16.3</v>
      </c>
      <c r="AH239" s="19" t="str">
        <f t="shared" ref="AH239" si="3496">IF(OR(AG239="-",AG239="NC",$D239=""),"-",$D239*AG239)</f>
        <v>-</v>
      </c>
      <c r="AI239" s="19">
        <v>0.01</v>
      </c>
      <c r="AJ239" s="19" t="str">
        <f t="shared" ref="AJ239" si="3497">IF(OR(AI239="-",AI239="NC",$D239=""),"-",$D239*AI239)</f>
        <v>-</v>
      </c>
      <c r="AK239" s="19" t="s">
        <v>1351</v>
      </c>
      <c r="AL239" s="19" t="str">
        <f t="shared" ref="AL239" si="3498">IF(OR(AK239="-",AK239="NC",$D239=""),"-",$D239*AK239)</f>
        <v>-</v>
      </c>
    </row>
    <row r="240" spans="1:38" ht="21" x14ac:dyDescent="0.25">
      <c r="A240" s="18" t="s">
        <v>3369</v>
      </c>
      <c r="B240" s="18" t="s">
        <v>4365</v>
      </c>
      <c r="C240" s="19" t="s">
        <v>925</v>
      </c>
      <c r="D240" s="58"/>
      <c r="E240" s="19">
        <v>5.42</v>
      </c>
      <c r="F240" s="19" t="str">
        <f t="shared" si="2883"/>
        <v>-</v>
      </c>
      <c r="G240" s="19">
        <v>9.91</v>
      </c>
      <c r="H240" s="19" t="str">
        <f t="shared" si="2883"/>
        <v>-</v>
      </c>
      <c r="I240" s="19">
        <v>3.97</v>
      </c>
      <c r="J240" s="19" t="str">
        <f t="shared" ref="J240" si="3499">IF(OR(I240="-",I240="NC",$D240=""),"-",$D240*I240)</f>
        <v>-</v>
      </c>
      <c r="K240" s="19">
        <v>7.63</v>
      </c>
      <c r="L240" s="19" t="str">
        <f t="shared" ref="L240" si="3500">IF(OR(K240="-",K240="NC",$D240=""),"-",$D240*K240)</f>
        <v>-</v>
      </c>
      <c r="M240" s="19">
        <v>2.59</v>
      </c>
      <c r="N240" s="19" t="str">
        <f t="shared" ref="N240" si="3501">IF(OR(M240="-",M240="NC",$D240=""),"-",$D240*M240)</f>
        <v>-</v>
      </c>
      <c r="O240" s="19">
        <v>23.68</v>
      </c>
      <c r="P240" s="19" t="str">
        <f t="shared" ref="P240" si="3502">IF(OR(O240="-",O240="NC",$D240=""),"-",$D240*O240)</f>
        <v>-</v>
      </c>
      <c r="Q240" s="19">
        <v>5.57</v>
      </c>
      <c r="R240" s="19" t="str">
        <f t="shared" ref="R240" si="3503">IF(OR(Q240="-",Q240="NC",$D240=""),"-",$D240*Q240)</f>
        <v>-</v>
      </c>
      <c r="S240" s="19">
        <v>14</v>
      </c>
      <c r="T240" s="19" t="str">
        <f t="shared" ref="T240" si="3504">IF(OR(S240="-",S240="NC",$D240=""),"-",$D240*S240)</f>
        <v>-</v>
      </c>
      <c r="U240" s="19">
        <v>16.5</v>
      </c>
      <c r="V240" s="19" t="str">
        <f t="shared" ref="V240" si="3505">IF(OR(U240="-",U240="NC",$D240=""),"-",$D240*U240)</f>
        <v>-</v>
      </c>
      <c r="W240" s="19">
        <v>8.8000000000000007</v>
      </c>
      <c r="X240" s="19" t="str">
        <f t="shared" ref="X240" si="3506">IF(OR(W240="-",W240="NC",$D240=""),"-",$D240*W240)</f>
        <v>-</v>
      </c>
      <c r="Y240" s="19">
        <v>6.44</v>
      </c>
      <c r="Z240" s="19" t="str">
        <f t="shared" ref="Z240" si="3507">IF(OR(Y240="-",Y240="NC",$D240=""),"-",$D240*Y240)</f>
        <v>-</v>
      </c>
      <c r="AA240" s="19">
        <v>3.44</v>
      </c>
      <c r="AB240" s="19" t="str">
        <f t="shared" ref="AB240" si="3508">IF(OR(AA240="-",AA240="NC",$D240=""),"-",$D240*AA240)</f>
        <v>-</v>
      </c>
      <c r="AC240" s="19">
        <v>4.72</v>
      </c>
      <c r="AD240" s="19" t="str">
        <f t="shared" ref="AD240" si="3509">IF(OR(AC240="-",AC240="NC",$D240=""),"-",$D240*AC240)</f>
        <v>-</v>
      </c>
      <c r="AE240" s="19">
        <v>4.83</v>
      </c>
      <c r="AF240" s="19" t="str">
        <f t="shared" ref="AF240" si="3510">IF(OR(AE240="-",AE240="NC",$D240=""),"-",$D240*AE240)</f>
        <v>-</v>
      </c>
      <c r="AG240" s="19">
        <v>16.3</v>
      </c>
      <c r="AH240" s="19" t="str">
        <f t="shared" ref="AH240" si="3511">IF(OR(AG240="-",AG240="NC",$D240=""),"-",$D240*AG240)</f>
        <v>-</v>
      </c>
      <c r="AI240" s="19">
        <v>0.01</v>
      </c>
      <c r="AJ240" s="19" t="str">
        <f t="shared" ref="AJ240" si="3512">IF(OR(AI240="-",AI240="NC",$D240=""),"-",$D240*AI240)</f>
        <v>-</v>
      </c>
      <c r="AK240" s="19" t="s">
        <v>1351</v>
      </c>
      <c r="AL240" s="19" t="str">
        <f t="shared" ref="AL240" si="3513">IF(OR(AK240="-",AK240="NC",$D240=""),"-",$D240*AK240)</f>
        <v>-</v>
      </c>
    </row>
    <row r="241" spans="1:38" ht="21" x14ac:dyDescent="0.25">
      <c r="A241" s="18" t="s">
        <v>248</v>
      </c>
      <c r="B241" s="18" t="s">
        <v>3574</v>
      </c>
      <c r="C241" s="19" t="s">
        <v>925</v>
      </c>
      <c r="D241" s="58"/>
      <c r="E241" s="19">
        <v>1.97</v>
      </c>
      <c r="F241" s="19" t="str">
        <f t="shared" si="2883"/>
        <v>-</v>
      </c>
      <c r="G241" s="19" t="s">
        <v>1351</v>
      </c>
      <c r="H241" s="19" t="str">
        <f t="shared" si="2883"/>
        <v>-</v>
      </c>
      <c r="I241" s="19">
        <v>3.68</v>
      </c>
      <c r="J241" s="19" t="str">
        <f t="shared" ref="J241" si="3514">IF(OR(I241="-",I241="NC",$D241=""),"-",$D241*I241)</f>
        <v>-</v>
      </c>
      <c r="K241" s="19">
        <v>3.24</v>
      </c>
      <c r="L241" s="19" t="str">
        <f t="shared" ref="L241" si="3515">IF(OR(K241="-",K241="NC",$D241=""),"-",$D241*K241)</f>
        <v>-</v>
      </c>
      <c r="M241" s="19">
        <v>5.72</v>
      </c>
      <c r="N241" s="19" t="str">
        <f t="shared" ref="N241" si="3516">IF(OR(M241="-",M241="NC",$D241=""),"-",$D241*M241)</f>
        <v>-</v>
      </c>
      <c r="O241" s="19">
        <v>1.57</v>
      </c>
      <c r="P241" s="19" t="str">
        <f t="shared" ref="P241" si="3517">IF(OR(O241="-",O241="NC",$D241=""),"-",$D241*O241)</f>
        <v>-</v>
      </c>
      <c r="Q241" s="19" t="s">
        <v>1351</v>
      </c>
      <c r="R241" s="19" t="str">
        <f t="shared" ref="R241" si="3518">IF(OR(Q241="-",Q241="NC",$D241=""),"-",$D241*Q241)</f>
        <v>-</v>
      </c>
      <c r="S241" s="19" t="s">
        <v>1351</v>
      </c>
      <c r="T241" s="19" t="str">
        <f t="shared" ref="T241" si="3519">IF(OR(S241="-",S241="NC",$D241=""),"-",$D241*S241)</f>
        <v>-</v>
      </c>
      <c r="U241" s="19">
        <v>0.04</v>
      </c>
      <c r="V241" s="19" t="str">
        <f t="shared" ref="V241" si="3520">IF(OR(U241="-",U241="NC",$D241=""),"-",$D241*U241)</f>
        <v>-</v>
      </c>
      <c r="W241" s="19">
        <v>0.17</v>
      </c>
      <c r="X241" s="19" t="str">
        <f t="shared" ref="X241" si="3521">IF(OR(W241="-",W241="NC",$D241=""),"-",$D241*W241)</f>
        <v>-</v>
      </c>
      <c r="Y241" s="19" t="s">
        <v>1351</v>
      </c>
      <c r="Z241" s="19" t="str">
        <f t="shared" ref="Z241" si="3522">IF(OR(Y241="-",Y241="NC",$D241=""),"-",$D241*Y241)</f>
        <v>-</v>
      </c>
      <c r="AA241" s="19">
        <v>0.72</v>
      </c>
      <c r="AB241" s="19" t="str">
        <f t="shared" ref="AB241" si="3523">IF(OR(AA241="-",AA241="NC",$D241=""),"-",$D241*AA241)</f>
        <v>-</v>
      </c>
      <c r="AC241" s="19">
        <v>6.23</v>
      </c>
      <c r="AD241" s="19" t="str">
        <f t="shared" ref="AD241" si="3524">IF(OR(AC241="-",AC241="NC",$D241=""),"-",$D241*AC241)</f>
        <v>-</v>
      </c>
      <c r="AE241" s="19">
        <v>0.1</v>
      </c>
      <c r="AF241" s="19" t="str">
        <f t="shared" ref="AF241" si="3525">IF(OR(AE241="-",AE241="NC",$D241=""),"-",$D241*AE241)</f>
        <v>-</v>
      </c>
      <c r="AG241" s="19" t="s">
        <v>1351</v>
      </c>
      <c r="AH241" s="19" t="str">
        <f t="shared" ref="AH241" si="3526">IF(OR(AG241="-",AG241="NC",$D241=""),"-",$D241*AG241)</f>
        <v>-</v>
      </c>
      <c r="AI241" s="19" t="s">
        <v>1351</v>
      </c>
      <c r="AJ241" s="19" t="str">
        <f t="shared" ref="AJ241" si="3527">IF(OR(AI241="-",AI241="NC",$D241=""),"-",$D241*AI241)</f>
        <v>-</v>
      </c>
      <c r="AK241" s="19" t="s">
        <v>1351</v>
      </c>
      <c r="AL241" s="19" t="str">
        <f t="shared" ref="AL241" si="3528">IF(OR(AK241="-",AK241="NC",$D241=""),"-",$D241*AK241)</f>
        <v>-</v>
      </c>
    </row>
    <row r="242" spans="1:38" x14ac:dyDescent="0.25">
      <c r="A242" s="18" t="s">
        <v>428</v>
      </c>
      <c r="B242" s="18" t="s">
        <v>1804</v>
      </c>
      <c r="C242" s="19" t="s">
        <v>925</v>
      </c>
      <c r="D242" s="58"/>
      <c r="E242" s="19">
        <v>3.99</v>
      </c>
      <c r="F242" s="19" t="str">
        <f t="shared" si="2883"/>
        <v>-</v>
      </c>
      <c r="G242" s="19">
        <v>7.3</v>
      </c>
      <c r="H242" s="19" t="str">
        <f t="shared" si="2883"/>
        <v>-</v>
      </c>
      <c r="I242" s="19">
        <v>2.93</v>
      </c>
      <c r="J242" s="19" t="str">
        <f t="shared" ref="J242" si="3529">IF(OR(I242="-",I242="NC",$D242=""),"-",$D242*I242)</f>
        <v>-</v>
      </c>
      <c r="K242" s="19">
        <v>5.62</v>
      </c>
      <c r="L242" s="19" t="str">
        <f t="shared" ref="L242" si="3530">IF(OR(K242="-",K242="NC",$D242=""),"-",$D242*K242)</f>
        <v>-</v>
      </c>
      <c r="M242" s="19" t="s">
        <v>1351</v>
      </c>
      <c r="N242" s="19" t="str">
        <f t="shared" ref="N242" si="3531">IF(OR(M242="-",M242="NC",$D242=""),"-",$D242*M242)</f>
        <v>-</v>
      </c>
      <c r="O242" s="19">
        <v>17.440000000000001</v>
      </c>
      <c r="P242" s="19" t="str">
        <f t="shared" ref="P242" si="3532">IF(OR(O242="-",O242="NC",$D242=""),"-",$D242*O242)</f>
        <v>-</v>
      </c>
      <c r="Q242" s="19">
        <v>5.57</v>
      </c>
      <c r="R242" s="19" t="str">
        <f t="shared" ref="R242" si="3533">IF(OR(Q242="-",Q242="NC",$D242=""),"-",$D242*Q242)</f>
        <v>-</v>
      </c>
      <c r="S242" s="19">
        <v>14</v>
      </c>
      <c r="T242" s="19" t="str">
        <f t="shared" ref="T242" si="3534">IF(OR(S242="-",S242="NC",$D242=""),"-",$D242*S242)</f>
        <v>-</v>
      </c>
      <c r="U242" s="19">
        <v>8.25</v>
      </c>
      <c r="V242" s="19" t="str">
        <f t="shared" ref="V242" si="3535">IF(OR(U242="-",U242="NC",$D242=""),"-",$D242*U242)</f>
        <v>-</v>
      </c>
      <c r="W242" s="19">
        <v>5.77</v>
      </c>
      <c r="X242" s="19" t="str">
        <f t="shared" ref="X242" si="3536">IF(OR(W242="-",W242="NC",$D242=""),"-",$D242*W242)</f>
        <v>-</v>
      </c>
      <c r="Y242" s="19">
        <v>6.44</v>
      </c>
      <c r="Z242" s="19" t="str">
        <f t="shared" ref="Z242" si="3537">IF(OR(Y242="-",Y242="NC",$D242=""),"-",$D242*Y242)</f>
        <v>-</v>
      </c>
      <c r="AA242" s="19">
        <v>2.5299999999999998</v>
      </c>
      <c r="AB242" s="19" t="str">
        <f t="shared" ref="AB242" si="3538">IF(OR(AA242="-",AA242="NC",$D242=""),"-",$D242*AA242)</f>
        <v>-</v>
      </c>
      <c r="AC242" s="19">
        <v>3.47</v>
      </c>
      <c r="AD242" s="19" t="str">
        <f t="shared" ref="AD242" si="3539">IF(OR(AC242="-",AC242="NC",$D242=""),"-",$D242*AC242)</f>
        <v>-</v>
      </c>
      <c r="AE242" s="19">
        <v>3.56</v>
      </c>
      <c r="AF242" s="19" t="str">
        <f t="shared" ref="AF242" si="3540">IF(OR(AE242="-",AE242="NC",$D242=""),"-",$D242*AE242)</f>
        <v>-</v>
      </c>
      <c r="AG242" s="19">
        <v>16.3</v>
      </c>
      <c r="AH242" s="19" t="str">
        <f t="shared" ref="AH242" si="3541">IF(OR(AG242="-",AG242="NC",$D242=""),"-",$D242*AG242)</f>
        <v>-</v>
      </c>
      <c r="AI242" s="19">
        <v>0.01</v>
      </c>
      <c r="AJ242" s="19" t="str">
        <f t="shared" ref="AJ242" si="3542">IF(OR(AI242="-",AI242="NC",$D242=""),"-",$D242*AI242)</f>
        <v>-</v>
      </c>
      <c r="AK242" s="19" t="s">
        <v>1351</v>
      </c>
      <c r="AL242" s="19" t="str">
        <f t="shared" ref="AL242" si="3543">IF(OR(AK242="-",AK242="NC",$D242=""),"-",$D242*AK242)</f>
        <v>-</v>
      </c>
    </row>
    <row r="243" spans="1:38" x14ac:dyDescent="0.25">
      <c r="A243" s="18" t="s">
        <v>429</v>
      </c>
      <c r="B243" s="18" t="s">
        <v>1432</v>
      </c>
      <c r="C243" s="19" t="s">
        <v>925</v>
      </c>
      <c r="D243" s="58"/>
      <c r="E243" s="19">
        <v>4.49</v>
      </c>
      <c r="F243" s="19" t="str">
        <f t="shared" si="2883"/>
        <v>-</v>
      </c>
      <c r="G243" s="19">
        <v>6.44</v>
      </c>
      <c r="H243" s="19" t="str">
        <f t="shared" si="2883"/>
        <v>-</v>
      </c>
      <c r="I243" s="19">
        <v>7.21</v>
      </c>
      <c r="J243" s="19" t="str">
        <f t="shared" ref="J243" si="3544">IF(OR(I243="-",I243="NC",$D243=""),"-",$D243*I243)</f>
        <v>-</v>
      </c>
      <c r="K243" s="19">
        <v>5.68</v>
      </c>
      <c r="L243" s="19" t="str">
        <f t="shared" ref="L243" si="3545">IF(OR(K243="-",K243="NC",$D243=""),"-",$D243*K243)</f>
        <v>-</v>
      </c>
      <c r="M243" s="19">
        <v>9.52</v>
      </c>
      <c r="N243" s="19" t="str">
        <f t="shared" ref="N243" si="3546">IF(OR(M243="-",M243="NC",$D243=""),"-",$D243*M243)</f>
        <v>-</v>
      </c>
      <c r="O243" s="19">
        <v>8.92</v>
      </c>
      <c r="P243" s="19" t="str">
        <f t="shared" ref="P243" si="3547">IF(OR(O243="-",O243="NC",$D243=""),"-",$D243*O243)</f>
        <v>-</v>
      </c>
      <c r="Q243" s="19">
        <v>0.82</v>
      </c>
      <c r="R243" s="19" t="str">
        <f t="shared" ref="R243" si="3548">IF(OR(Q243="-",Q243="NC",$D243=""),"-",$D243*Q243)</f>
        <v>-</v>
      </c>
      <c r="S243" s="19">
        <v>1.53</v>
      </c>
      <c r="T243" s="19" t="str">
        <f t="shared" ref="T243" si="3549">IF(OR(S243="-",S243="NC",$D243=""),"-",$D243*S243)</f>
        <v>-</v>
      </c>
      <c r="U243" s="19">
        <v>10.85</v>
      </c>
      <c r="V243" s="19" t="str">
        <f t="shared" ref="V243" si="3550">IF(OR(U243="-",U243="NC",$D243=""),"-",$D243*U243)</f>
        <v>-</v>
      </c>
      <c r="W243" s="19">
        <v>4.59</v>
      </c>
      <c r="X243" s="19" t="str">
        <f t="shared" ref="X243" si="3551">IF(OR(W243="-",W243="NC",$D243=""),"-",$D243*W243)</f>
        <v>-</v>
      </c>
      <c r="Y243" s="19">
        <v>1.84</v>
      </c>
      <c r="Z243" s="19" t="str">
        <f t="shared" ref="Z243" si="3552">IF(OR(Y243="-",Y243="NC",$D243=""),"-",$D243*Y243)</f>
        <v>-</v>
      </c>
      <c r="AA243" s="19">
        <v>2</v>
      </c>
      <c r="AB243" s="19" t="str">
        <f t="shared" ref="AB243" si="3553">IF(OR(AA243="-",AA243="NC",$D243=""),"-",$D243*AA243)</f>
        <v>-</v>
      </c>
      <c r="AC243" s="19">
        <v>5.49</v>
      </c>
      <c r="AD243" s="19" t="str">
        <f t="shared" ref="AD243" si="3554">IF(OR(AC243="-",AC243="NC",$D243=""),"-",$D243*AC243)</f>
        <v>-</v>
      </c>
      <c r="AE243" s="19">
        <v>10.57</v>
      </c>
      <c r="AF243" s="19" t="str">
        <f t="shared" ref="AF243" si="3555">IF(OR(AE243="-",AE243="NC",$D243=""),"-",$D243*AE243)</f>
        <v>-</v>
      </c>
      <c r="AG243" s="19">
        <v>8.84</v>
      </c>
      <c r="AH243" s="19" t="str">
        <f t="shared" ref="AH243" si="3556">IF(OR(AG243="-",AG243="NC",$D243=""),"-",$D243*AG243)</f>
        <v>-</v>
      </c>
      <c r="AI243" s="19">
        <v>0.91</v>
      </c>
      <c r="AJ243" s="19" t="str">
        <f t="shared" ref="AJ243" si="3557">IF(OR(AI243="-",AI243="NC",$D243=""),"-",$D243*AI243)</f>
        <v>-</v>
      </c>
      <c r="AK243" s="19" t="s">
        <v>1351</v>
      </c>
      <c r="AL243" s="19" t="str">
        <f t="shared" ref="AL243" si="3558">IF(OR(AK243="-",AK243="NC",$D243=""),"-",$D243*AK243)</f>
        <v>-</v>
      </c>
    </row>
    <row r="244" spans="1:38" x14ac:dyDescent="0.25">
      <c r="A244" s="18" t="s">
        <v>429</v>
      </c>
      <c r="B244" s="18" t="s">
        <v>1803</v>
      </c>
      <c r="C244" s="19" t="s">
        <v>925</v>
      </c>
      <c r="D244" s="58"/>
      <c r="E244" s="19">
        <v>1.43</v>
      </c>
      <c r="F244" s="19" t="str">
        <f t="shared" si="2883"/>
        <v>-</v>
      </c>
      <c r="G244" s="19">
        <v>2.61</v>
      </c>
      <c r="H244" s="19" t="str">
        <f t="shared" si="2883"/>
        <v>-</v>
      </c>
      <c r="I244" s="19">
        <v>1.05</v>
      </c>
      <c r="J244" s="19" t="str">
        <f t="shared" ref="J244" si="3559">IF(OR(I244="-",I244="NC",$D244=""),"-",$D244*I244)</f>
        <v>-</v>
      </c>
      <c r="K244" s="19">
        <v>2.0099999999999998</v>
      </c>
      <c r="L244" s="19" t="str">
        <f t="shared" ref="L244" si="3560">IF(OR(K244="-",K244="NC",$D244=""),"-",$D244*K244)</f>
        <v>-</v>
      </c>
      <c r="M244" s="19">
        <v>2.59</v>
      </c>
      <c r="N244" s="19" t="str">
        <f t="shared" ref="N244" si="3561">IF(OR(M244="-",M244="NC",$D244=""),"-",$D244*M244)</f>
        <v>-</v>
      </c>
      <c r="O244" s="19">
        <v>6.24</v>
      </c>
      <c r="P244" s="19" t="str">
        <f t="shared" ref="P244" si="3562">IF(OR(O244="-",O244="NC",$D244=""),"-",$D244*O244)</f>
        <v>-</v>
      </c>
      <c r="Q244" s="19" t="s">
        <v>1351</v>
      </c>
      <c r="R244" s="19" t="str">
        <f t="shared" ref="R244" si="3563">IF(OR(Q244="-",Q244="NC",$D244=""),"-",$D244*Q244)</f>
        <v>-</v>
      </c>
      <c r="S244" s="19" t="s">
        <v>1351</v>
      </c>
      <c r="T244" s="19" t="str">
        <f t="shared" ref="T244" si="3564">IF(OR(S244="-",S244="NC",$D244=""),"-",$D244*S244)</f>
        <v>-</v>
      </c>
      <c r="U244" s="19">
        <v>8.25</v>
      </c>
      <c r="V244" s="19" t="str">
        <f t="shared" ref="V244" si="3565">IF(OR(U244="-",U244="NC",$D244=""),"-",$D244*U244)</f>
        <v>-</v>
      </c>
      <c r="W244" s="19">
        <v>3.03</v>
      </c>
      <c r="X244" s="19" t="str">
        <f t="shared" ref="X244" si="3566">IF(OR(W244="-",W244="NC",$D244=""),"-",$D244*W244)</f>
        <v>-</v>
      </c>
      <c r="Y244" s="19" t="s">
        <v>1351</v>
      </c>
      <c r="Z244" s="19" t="str">
        <f t="shared" ref="Z244" si="3567">IF(OR(Y244="-",Y244="NC",$D244=""),"-",$D244*Y244)</f>
        <v>-</v>
      </c>
      <c r="AA244" s="19">
        <v>0.91</v>
      </c>
      <c r="AB244" s="19" t="str">
        <f t="shared" ref="AB244" si="3568">IF(OR(AA244="-",AA244="NC",$D244=""),"-",$D244*AA244)</f>
        <v>-</v>
      </c>
      <c r="AC244" s="19">
        <v>1.24</v>
      </c>
      <c r="AD244" s="19" t="str">
        <f t="shared" ref="AD244" si="3569">IF(OR(AC244="-",AC244="NC",$D244=""),"-",$D244*AC244)</f>
        <v>-</v>
      </c>
      <c r="AE244" s="19">
        <v>1.27</v>
      </c>
      <c r="AF244" s="19" t="str">
        <f t="shared" ref="AF244" si="3570">IF(OR(AE244="-",AE244="NC",$D244=""),"-",$D244*AE244)</f>
        <v>-</v>
      </c>
      <c r="AG244" s="19" t="s">
        <v>1351</v>
      </c>
      <c r="AH244" s="19" t="str">
        <f t="shared" ref="AH244" si="3571">IF(OR(AG244="-",AG244="NC",$D244=""),"-",$D244*AG244)</f>
        <v>-</v>
      </c>
      <c r="AI244" s="19">
        <v>0.01</v>
      </c>
      <c r="AJ244" s="19" t="str">
        <f t="shared" ref="AJ244" si="3572">IF(OR(AI244="-",AI244="NC",$D244=""),"-",$D244*AI244)</f>
        <v>-</v>
      </c>
      <c r="AK244" s="19" t="s">
        <v>1351</v>
      </c>
      <c r="AL244" s="19" t="str">
        <f t="shared" ref="AL244" si="3573">IF(OR(AK244="-",AK244="NC",$D244=""),"-",$D244*AK244)</f>
        <v>-</v>
      </c>
    </row>
    <row r="245" spans="1:38" x14ac:dyDescent="0.25">
      <c r="A245" s="18" t="s">
        <v>275</v>
      </c>
      <c r="B245" s="18" t="s">
        <v>1427</v>
      </c>
      <c r="C245" s="19" t="s">
        <v>926</v>
      </c>
      <c r="D245" s="58"/>
      <c r="E245" s="19">
        <v>0.42</v>
      </c>
      <c r="F245" s="19" t="str">
        <f t="shared" si="2883"/>
        <v>-</v>
      </c>
      <c r="G245" s="19">
        <v>0.53</v>
      </c>
      <c r="H245" s="19" t="str">
        <f t="shared" si="2883"/>
        <v>-</v>
      </c>
      <c r="I245" s="19">
        <v>0.84</v>
      </c>
      <c r="J245" s="19" t="str">
        <f t="shared" ref="J245" si="3574">IF(OR(I245="-",I245="NC",$D245=""),"-",$D245*I245)</f>
        <v>-</v>
      </c>
      <c r="K245" s="19">
        <v>0.5</v>
      </c>
      <c r="L245" s="19" t="str">
        <f t="shared" ref="L245" si="3575">IF(OR(K245="-",K245="NC",$D245=""),"-",$D245*K245)</f>
        <v>-</v>
      </c>
      <c r="M245" s="19">
        <v>0.95</v>
      </c>
      <c r="N245" s="19" t="str">
        <f t="shared" ref="N245" si="3576">IF(OR(M245="-",M245="NC",$D245=""),"-",$D245*M245)</f>
        <v>-</v>
      </c>
      <c r="O245" s="19">
        <v>0.37</v>
      </c>
      <c r="P245" s="19" t="str">
        <f t="shared" ref="P245" si="3577">IF(OR(O245="-",O245="NC",$D245=""),"-",$D245*O245)</f>
        <v>-</v>
      </c>
      <c r="Q245" s="19">
        <v>0.11</v>
      </c>
      <c r="R245" s="19" t="str">
        <f t="shared" ref="R245" si="3578">IF(OR(Q245="-",Q245="NC",$D245=""),"-",$D245*Q245)</f>
        <v>-</v>
      </c>
      <c r="S245" s="19">
        <v>0.21</v>
      </c>
      <c r="T245" s="19" t="str">
        <f t="shared" ref="T245" si="3579">IF(OR(S245="-",S245="NC",$D245=""),"-",$D245*S245)</f>
        <v>-</v>
      </c>
      <c r="U245" s="19">
        <v>0.36</v>
      </c>
      <c r="V245" s="19" t="str">
        <f t="shared" ref="V245" si="3580">IF(OR(U245="-",U245="NC",$D245=""),"-",$D245*U245)</f>
        <v>-</v>
      </c>
      <c r="W245" s="19">
        <v>0.21</v>
      </c>
      <c r="X245" s="19" t="str">
        <f t="shared" ref="X245" si="3581">IF(OR(W245="-",W245="NC",$D245=""),"-",$D245*W245)</f>
        <v>-</v>
      </c>
      <c r="Y245" s="19">
        <v>0.25</v>
      </c>
      <c r="Z245" s="19" t="str">
        <f t="shared" ref="Z245" si="3582">IF(OR(Y245="-",Y245="NC",$D245=""),"-",$D245*Y245)</f>
        <v>-</v>
      </c>
      <c r="AA245" s="19">
        <v>0.15</v>
      </c>
      <c r="AB245" s="19" t="str">
        <f t="shared" ref="AB245" si="3583">IF(OR(AA245="-",AA245="NC",$D245=""),"-",$D245*AA245)</f>
        <v>-</v>
      </c>
      <c r="AC245" s="19">
        <v>0.57999999999999996</v>
      </c>
      <c r="AD245" s="19" t="str">
        <f t="shared" ref="AD245" si="3584">IF(OR(AC245="-",AC245="NC",$D245=""),"-",$D245*AC245)</f>
        <v>-</v>
      </c>
      <c r="AE245" s="19">
        <v>1.27</v>
      </c>
      <c r="AF245" s="19" t="str">
        <f t="shared" ref="AF245" si="3585">IF(OR(AE245="-",AE245="NC",$D245=""),"-",$D245*AE245)</f>
        <v>-</v>
      </c>
      <c r="AG245" s="19">
        <v>1.21</v>
      </c>
      <c r="AH245" s="19" t="str">
        <f t="shared" ref="AH245" si="3586">IF(OR(AG245="-",AG245="NC",$D245=""),"-",$D245*AG245)</f>
        <v>-</v>
      </c>
      <c r="AI245" s="19">
        <v>0.12</v>
      </c>
      <c r="AJ245" s="19" t="str">
        <f t="shared" ref="AJ245" si="3587">IF(OR(AI245="-",AI245="NC",$D245=""),"-",$D245*AI245)</f>
        <v>-</v>
      </c>
      <c r="AK245" s="19" t="s">
        <v>1351</v>
      </c>
      <c r="AL245" s="19" t="str">
        <f t="shared" ref="AL245" si="3588">IF(OR(AK245="-",AK245="NC",$D245=""),"-",$D245*AK245)</f>
        <v>-</v>
      </c>
    </row>
    <row r="246" spans="1:38" ht="21" x14ac:dyDescent="0.25">
      <c r="A246" s="50" t="s">
        <v>3370</v>
      </c>
      <c r="B246" s="50" t="s">
        <v>3371</v>
      </c>
      <c r="C246" s="42" t="s">
        <v>275</v>
      </c>
      <c r="D246" s="58"/>
      <c r="E246" s="42" t="s">
        <v>275</v>
      </c>
      <c r="F246" s="42" t="str">
        <f t="shared" si="2883"/>
        <v>-</v>
      </c>
      <c r="G246" s="42" t="s">
        <v>275</v>
      </c>
      <c r="H246" s="42" t="str">
        <f t="shared" si="2883"/>
        <v>-</v>
      </c>
      <c r="I246" s="42" t="s">
        <v>275</v>
      </c>
      <c r="J246" s="42" t="str">
        <f t="shared" ref="J246" si="3589">IF(OR(I246="-",I246="NC",$D246=""),"-",$D246*I246)</f>
        <v>-</v>
      </c>
      <c r="K246" s="42" t="s">
        <v>275</v>
      </c>
      <c r="L246" s="42" t="str">
        <f t="shared" ref="L246" si="3590">IF(OR(K246="-",K246="NC",$D246=""),"-",$D246*K246)</f>
        <v>-</v>
      </c>
      <c r="M246" s="42" t="s">
        <v>275</v>
      </c>
      <c r="N246" s="42" t="str">
        <f t="shared" ref="N246" si="3591">IF(OR(M246="-",M246="NC",$D246=""),"-",$D246*M246)</f>
        <v>-</v>
      </c>
      <c r="O246" s="42" t="s">
        <v>275</v>
      </c>
      <c r="P246" s="42" t="str">
        <f t="shared" ref="P246" si="3592">IF(OR(O246="-",O246="NC",$D246=""),"-",$D246*O246)</f>
        <v>-</v>
      </c>
      <c r="Q246" s="42" t="s">
        <v>275</v>
      </c>
      <c r="R246" s="42" t="str">
        <f t="shared" ref="R246" si="3593">IF(OR(Q246="-",Q246="NC",$D246=""),"-",$D246*Q246)</f>
        <v>-</v>
      </c>
      <c r="S246" s="42" t="s">
        <v>275</v>
      </c>
      <c r="T246" s="42" t="str">
        <f t="shared" ref="T246" si="3594">IF(OR(S246="-",S246="NC",$D246=""),"-",$D246*S246)</f>
        <v>-</v>
      </c>
      <c r="U246" s="42" t="s">
        <v>275</v>
      </c>
      <c r="V246" s="42" t="str">
        <f t="shared" ref="V246" si="3595">IF(OR(U246="-",U246="NC",$D246=""),"-",$D246*U246)</f>
        <v>-</v>
      </c>
      <c r="W246" s="42" t="s">
        <v>275</v>
      </c>
      <c r="X246" s="42" t="str">
        <f t="shared" ref="X246" si="3596">IF(OR(W246="-",W246="NC",$D246=""),"-",$D246*W246)</f>
        <v>-</v>
      </c>
      <c r="Y246" s="42" t="s">
        <v>275</v>
      </c>
      <c r="Z246" s="42" t="str">
        <f t="shared" ref="Z246" si="3597">IF(OR(Y246="-",Y246="NC",$D246=""),"-",$D246*Y246)</f>
        <v>-</v>
      </c>
      <c r="AA246" s="42" t="s">
        <v>275</v>
      </c>
      <c r="AB246" s="42" t="str">
        <f t="shared" ref="AB246" si="3598">IF(OR(AA246="-",AA246="NC",$D246=""),"-",$D246*AA246)</f>
        <v>-</v>
      </c>
      <c r="AC246" s="42" t="s">
        <v>275</v>
      </c>
      <c r="AD246" s="42" t="str">
        <f t="shared" ref="AD246" si="3599">IF(OR(AC246="-",AC246="NC",$D246=""),"-",$D246*AC246)</f>
        <v>-</v>
      </c>
      <c r="AE246" s="42" t="s">
        <v>275</v>
      </c>
      <c r="AF246" s="42" t="str">
        <f t="shared" ref="AF246" si="3600">IF(OR(AE246="-",AE246="NC",$D246=""),"-",$D246*AE246)</f>
        <v>-</v>
      </c>
      <c r="AG246" s="42" t="s">
        <v>275</v>
      </c>
      <c r="AH246" s="42" t="str">
        <f t="shared" ref="AH246" si="3601">IF(OR(AG246="-",AG246="NC",$D246=""),"-",$D246*AG246)</f>
        <v>-</v>
      </c>
      <c r="AI246" s="42" t="s">
        <v>275</v>
      </c>
      <c r="AJ246" s="42" t="str">
        <f t="shared" ref="AJ246" si="3602">IF(OR(AI246="-",AI246="NC",$D246=""),"-",$D246*AI246)</f>
        <v>-</v>
      </c>
      <c r="AK246" s="42" t="s">
        <v>275</v>
      </c>
      <c r="AL246" s="42" t="str">
        <f t="shared" ref="AL246" si="3603">IF(OR(AK246="-",AK246="NC",$D246=""),"-",$D246*AK246)</f>
        <v>-</v>
      </c>
    </row>
    <row r="247" spans="1:38" x14ac:dyDescent="0.25">
      <c r="A247" s="909" t="s">
        <v>3374</v>
      </c>
      <c r="B247" s="63" t="s">
        <v>3375</v>
      </c>
      <c r="C247" s="61" t="s">
        <v>925</v>
      </c>
      <c r="D247" s="58"/>
      <c r="E247" s="61">
        <v>5.58</v>
      </c>
      <c r="F247" s="61" t="str">
        <f t="shared" si="2883"/>
        <v>-</v>
      </c>
      <c r="G247" s="61">
        <v>4.3099999999999996</v>
      </c>
      <c r="H247" s="61" t="str">
        <f t="shared" si="2883"/>
        <v>-</v>
      </c>
      <c r="I247" s="61">
        <v>0.89</v>
      </c>
      <c r="J247" s="61" t="str">
        <f t="shared" ref="J247" si="3604">IF(OR(I247="-",I247="NC",$D247=""),"-",$D247*I247)</f>
        <v>-</v>
      </c>
      <c r="K247" s="61">
        <v>9.31</v>
      </c>
      <c r="L247" s="61" t="str">
        <f t="shared" ref="L247" si="3605">IF(OR(K247="-",K247="NC",$D247=""),"-",$D247*K247)</f>
        <v>-</v>
      </c>
      <c r="M247" s="61">
        <v>13.64</v>
      </c>
      <c r="N247" s="61" t="str">
        <f t="shared" ref="N247" si="3606">IF(OR(M247="-",M247="NC",$D247=""),"-",$D247*M247)</f>
        <v>-</v>
      </c>
      <c r="O247" s="61">
        <v>20.12</v>
      </c>
      <c r="P247" s="61" t="str">
        <f t="shared" ref="P247" si="3607">IF(OR(O247="-",O247="NC",$D247=""),"-",$D247*O247)</f>
        <v>-</v>
      </c>
      <c r="Q247" s="61">
        <v>1.01</v>
      </c>
      <c r="R247" s="61" t="str">
        <f t="shared" ref="R247" si="3608">IF(OR(Q247="-",Q247="NC",$D247=""),"-",$D247*Q247)</f>
        <v>-</v>
      </c>
      <c r="S247" s="61">
        <v>1.69</v>
      </c>
      <c r="T247" s="61" t="str">
        <f t="shared" ref="T247" si="3609">IF(OR(S247="-",S247="NC",$D247=""),"-",$D247*S247)</f>
        <v>-</v>
      </c>
      <c r="U247" s="61">
        <v>21.37</v>
      </c>
      <c r="V247" s="61" t="str">
        <f t="shared" ref="V247" si="3610">IF(OR(U247="-",U247="NC",$D247=""),"-",$D247*U247)</f>
        <v>-</v>
      </c>
      <c r="W247" s="61">
        <v>3</v>
      </c>
      <c r="X247" s="61" t="str">
        <f t="shared" ref="X247" si="3611">IF(OR(W247="-",W247="NC",$D247=""),"-",$D247*W247)</f>
        <v>-</v>
      </c>
      <c r="Y247" s="61">
        <v>1.4</v>
      </c>
      <c r="Z247" s="61" t="str">
        <f t="shared" ref="Z247" si="3612">IF(OR(Y247="-",Y247="NC",$D247=""),"-",$D247*Y247)</f>
        <v>-</v>
      </c>
      <c r="AA247" s="61" t="s">
        <v>1351</v>
      </c>
      <c r="AB247" s="61" t="str">
        <f t="shared" ref="AB247" si="3613">IF(OR(AA247="-",AA247="NC",$D247=""),"-",$D247*AA247)</f>
        <v>-</v>
      </c>
      <c r="AC247" s="61">
        <v>1.31</v>
      </c>
      <c r="AD247" s="61" t="str">
        <f t="shared" ref="AD247" si="3614">IF(OR(AC247="-",AC247="NC",$D247=""),"-",$D247*AC247)</f>
        <v>-</v>
      </c>
      <c r="AE247" s="61">
        <v>8.26</v>
      </c>
      <c r="AF247" s="61" t="str">
        <f t="shared" ref="AF247" si="3615">IF(OR(AE247="-",AE247="NC",$D247=""),"-",$D247*AE247)</f>
        <v>-</v>
      </c>
      <c r="AG247" s="61">
        <v>3.95</v>
      </c>
      <c r="AH247" s="61" t="str">
        <f t="shared" ref="AH247" si="3616">IF(OR(AG247="-",AG247="NC",$D247=""),"-",$D247*AG247)</f>
        <v>-</v>
      </c>
      <c r="AI247" s="61">
        <v>0.01</v>
      </c>
      <c r="AJ247" s="61" t="str">
        <f t="shared" ref="AJ247" si="3617">IF(OR(AI247="-",AI247="NC",$D247=""),"-",$D247*AI247)</f>
        <v>-</v>
      </c>
      <c r="AK247" s="61" t="s">
        <v>1351</v>
      </c>
      <c r="AL247" s="61" t="str">
        <f t="shared" ref="AL247" si="3618">IF(OR(AK247="-",AK247="NC",$D247=""),"-",$D247*AK247)</f>
        <v>-</v>
      </c>
    </row>
    <row r="248" spans="1:38" x14ac:dyDescent="0.25">
      <c r="A248" s="18" t="s">
        <v>232</v>
      </c>
      <c r="B248" s="18" t="s">
        <v>3573</v>
      </c>
      <c r="C248" s="19" t="s">
        <v>925</v>
      </c>
      <c r="D248" s="58"/>
      <c r="E248" s="19">
        <v>5.58</v>
      </c>
      <c r="F248" s="19" t="str">
        <f t="shared" si="2883"/>
        <v>-</v>
      </c>
      <c r="G248" s="19">
        <v>4.3099999999999996</v>
      </c>
      <c r="H248" s="19" t="str">
        <f t="shared" si="2883"/>
        <v>-</v>
      </c>
      <c r="I248" s="19">
        <v>0.89</v>
      </c>
      <c r="J248" s="19" t="str">
        <f t="shared" ref="J248" si="3619">IF(OR(I248="-",I248="NC",$D248=""),"-",$D248*I248)</f>
        <v>-</v>
      </c>
      <c r="K248" s="19">
        <v>9.31</v>
      </c>
      <c r="L248" s="19" t="str">
        <f t="shared" ref="L248" si="3620">IF(OR(K248="-",K248="NC",$D248=""),"-",$D248*K248)</f>
        <v>-</v>
      </c>
      <c r="M248" s="19">
        <v>13.64</v>
      </c>
      <c r="N248" s="19" t="str">
        <f t="shared" ref="N248" si="3621">IF(OR(M248="-",M248="NC",$D248=""),"-",$D248*M248)</f>
        <v>-</v>
      </c>
      <c r="O248" s="19">
        <v>20.12</v>
      </c>
      <c r="P248" s="19" t="str">
        <f t="shared" ref="P248" si="3622">IF(OR(O248="-",O248="NC",$D248=""),"-",$D248*O248)</f>
        <v>-</v>
      </c>
      <c r="Q248" s="19">
        <v>1.01</v>
      </c>
      <c r="R248" s="19" t="str">
        <f t="shared" ref="R248" si="3623">IF(OR(Q248="-",Q248="NC",$D248=""),"-",$D248*Q248)</f>
        <v>-</v>
      </c>
      <c r="S248" s="19">
        <v>1.69</v>
      </c>
      <c r="T248" s="19" t="str">
        <f t="shared" ref="T248" si="3624">IF(OR(S248="-",S248="NC",$D248=""),"-",$D248*S248)</f>
        <v>-</v>
      </c>
      <c r="U248" s="19">
        <v>21.37</v>
      </c>
      <c r="V248" s="19" t="str">
        <f t="shared" ref="V248" si="3625">IF(OR(U248="-",U248="NC",$D248=""),"-",$D248*U248)</f>
        <v>-</v>
      </c>
      <c r="W248" s="19">
        <v>3</v>
      </c>
      <c r="X248" s="19" t="str">
        <f t="shared" ref="X248" si="3626">IF(OR(W248="-",W248="NC",$D248=""),"-",$D248*W248)</f>
        <v>-</v>
      </c>
      <c r="Y248" s="19">
        <v>1.4</v>
      </c>
      <c r="Z248" s="19" t="str">
        <f t="shared" ref="Z248" si="3627">IF(OR(Y248="-",Y248="NC",$D248=""),"-",$D248*Y248)</f>
        <v>-</v>
      </c>
      <c r="AA248" s="19" t="s">
        <v>1351</v>
      </c>
      <c r="AB248" s="19" t="str">
        <f t="shared" ref="AB248" si="3628">IF(OR(AA248="-",AA248="NC",$D248=""),"-",$D248*AA248)</f>
        <v>-</v>
      </c>
      <c r="AC248" s="19">
        <v>1.31</v>
      </c>
      <c r="AD248" s="19" t="str">
        <f t="shared" ref="AD248" si="3629">IF(OR(AC248="-",AC248="NC",$D248=""),"-",$D248*AC248)</f>
        <v>-</v>
      </c>
      <c r="AE248" s="19">
        <v>8.26</v>
      </c>
      <c r="AF248" s="19" t="str">
        <f t="shared" ref="AF248" si="3630">IF(OR(AE248="-",AE248="NC",$D248=""),"-",$D248*AE248)</f>
        <v>-</v>
      </c>
      <c r="AG248" s="19">
        <v>3.95</v>
      </c>
      <c r="AH248" s="19" t="str">
        <f t="shared" ref="AH248" si="3631">IF(OR(AG248="-",AG248="NC",$D248=""),"-",$D248*AG248)</f>
        <v>-</v>
      </c>
      <c r="AI248" s="19">
        <v>0.01</v>
      </c>
      <c r="AJ248" s="19" t="str">
        <f t="shared" ref="AJ248" si="3632">IF(OR(AI248="-",AI248="NC",$D248=""),"-",$D248*AI248)</f>
        <v>-</v>
      </c>
      <c r="AK248" s="19" t="s">
        <v>1351</v>
      </c>
      <c r="AL248" s="19" t="str">
        <f t="shared" ref="AL248" si="3633">IF(OR(AK248="-",AK248="NC",$D248=""),"-",$D248*AK248)</f>
        <v>-</v>
      </c>
    </row>
    <row r="249" spans="1:38" x14ac:dyDescent="0.25">
      <c r="A249" s="904" t="s">
        <v>359</v>
      </c>
      <c r="B249" s="50" t="s">
        <v>360</v>
      </c>
      <c r="C249" s="41" t="s">
        <v>275</v>
      </c>
      <c r="D249" s="58"/>
      <c r="E249" s="41" t="s">
        <v>275</v>
      </c>
      <c r="F249" s="41" t="str">
        <f t="shared" si="2883"/>
        <v>-</v>
      </c>
      <c r="G249" s="41" t="s">
        <v>275</v>
      </c>
      <c r="H249" s="41" t="str">
        <f t="shared" si="2883"/>
        <v>-</v>
      </c>
      <c r="I249" s="41" t="s">
        <v>275</v>
      </c>
      <c r="J249" s="41" t="str">
        <f t="shared" ref="J249" si="3634">IF(OR(I249="-",I249="NC",$D249=""),"-",$D249*I249)</f>
        <v>-</v>
      </c>
      <c r="K249" s="41" t="s">
        <v>275</v>
      </c>
      <c r="L249" s="41" t="str">
        <f t="shared" ref="L249" si="3635">IF(OR(K249="-",K249="NC",$D249=""),"-",$D249*K249)</f>
        <v>-</v>
      </c>
      <c r="M249" s="41" t="s">
        <v>275</v>
      </c>
      <c r="N249" s="41" t="str">
        <f t="shared" ref="N249" si="3636">IF(OR(M249="-",M249="NC",$D249=""),"-",$D249*M249)</f>
        <v>-</v>
      </c>
      <c r="O249" s="41" t="s">
        <v>275</v>
      </c>
      <c r="P249" s="41" t="str">
        <f t="shared" ref="P249" si="3637">IF(OR(O249="-",O249="NC",$D249=""),"-",$D249*O249)</f>
        <v>-</v>
      </c>
      <c r="Q249" s="41" t="s">
        <v>275</v>
      </c>
      <c r="R249" s="41" t="str">
        <f t="shared" ref="R249" si="3638">IF(OR(Q249="-",Q249="NC",$D249=""),"-",$D249*Q249)</f>
        <v>-</v>
      </c>
      <c r="S249" s="41" t="s">
        <v>275</v>
      </c>
      <c r="T249" s="41" t="str">
        <f t="shared" ref="T249" si="3639">IF(OR(S249="-",S249="NC",$D249=""),"-",$D249*S249)</f>
        <v>-</v>
      </c>
      <c r="U249" s="41" t="s">
        <v>275</v>
      </c>
      <c r="V249" s="41" t="str">
        <f t="shared" ref="V249" si="3640">IF(OR(U249="-",U249="NC",$D249=""),"-",$D249*U249)</f>
        <v>-</v>
      </c>
      <c r="W249" s="41" t="s">
        <v>275</v>
      </c>
      <c r="X249" s="41" t="str">
        <f t="shared" ref="X249" si="3641">IF(OR(W249="-",W249="NC",$D249=""),"-",$D249*W249)</f>
        <v>-</v>
      </c>
      <c r="Y249" s="41" t="s">
        <v>275</v>
      </c>
      <c r="Z249" s="41" t="str">
        <f t="shared" ref="Z249" si="3642">IF(OR(Y249="-",Y249="NC",$D249=""),"-",$D249*Y249)</f>
        <v>-</v>
      </c>
      <c r="AA249" s="41" t="s">
        <v>275</v>
      </c>
      <c r="AB249" s="41" t="str">
        <f t="shared" ref="AB249" si="3643">IF(OR(AA249="-",AA249="NC",$D249=""),"-",$D249*AA249)</f>
        <v>-</v>
      </c>
      <c r="AC249" s="41" t="s">
        <v>275</v>
      </c>
      <c r="AD249" s="41" t="str">
        <f t="shared" ref="AD249" si="3644">IF(OR(AC249="-",AC249="NC",$D249=""),"-",$D249*AC249)</f>
        <v>-</v>
      </c>
      <c r="AE249" s="41" t="s">
        <v>275</v>
      </c>
      <c r="AF249" s="41" t="str">
        <f t="shared" ref="AF249" si="3645">IF(OR(AE249="-",AE249="NC",$D249=""),"-",$D249*AE249)</f>
        <v>-</v>
      </c>
      <c r="AG249" s="41" t="s">
        <v>275</v>
      </c>
      <c r="AH249" s="41" t="str">
        <f t="shared" ref="AH249" si="3646">IF(OR(AG249="-",AG249="NC",$D249=""),"-",$D249*AG249)</f>
        <v>-</v>
      </c>
      <c r="AI249" s="41" t="s">
        <v>275</v>
      </c>
      <c r="AJ249" s="41" t="str">
        <f t="shared" ref="AJ249" si="3647">IF(OR(AI249="-",AI249="NC",$D249=""),"-",$D249*AI249)</f>
        <v>-</v>
      </c>
      <c r="AK249" s="41" t="s">
        <v>275</v>
      </c>
      <c r="AL249" s="41" t="str">
        <f t="shared" ref="AL249" si="3648">IF(OR(AK249="-",AK249="NC",$D249=""),"-",$D249*AK249)</f>
        <v>-</v>
      </c>
    </row>
    <row r="250" spans="1:38" x14ac:dyDescent="0.25">
      <c r="A250" s="909" t="s">
        <v>241</v>
      </c>
      <c r="B250" s="63" t="s">
        <v>3380</v>
      </c>
      <c r="C250" s="61" t="s">
        <v>925</v>
      </c>
      <c r="D250" s="58"/>
      <c r="E250" s="61">
        <v>8.4700000000000006</v>
      </c>
      <c r="F250" s="61" t="str">
        <f t="shared" si="2883"/>
        <v>-</v>
      </c>
      <c r="G250" s="61">
        <v>22.36</v>
      </c>
      <c r="H250" s="61" t="str">
        <f t="shared" si="2883"/>
        <v>-</v>
      </c>
      <c r="I250" s="61">
        <v>7.74</v>
      </c>
      <c r="J250" s="61" t="str">
        <f t="shared" ref="J250" si="3649">IF(OR(I250="-",I250="NC",$D250=""),"-",$D250*I250)</f>
        <v>-</v>
      </c>
      <c r="K250" s="61">
        <v>25.51</v>
      </c>
      <c r="L250" s="61" t="str">
        <f t="shared" ref="L250" si="3650">IF(OR(K250="-",K250="NC",$D250=""),"-",$D250*K250)</f>
        <v>-</v>
      </c>
      <c r="M250" s="61">
        <v>45.77</v>
      </c>
      <c r="N250" s="61" t="str">
        <f t="shared" ref="N250" si="3651">IF(OR(M250="-",M250="NC",$D250=""),"-",$D250*M250)</f>
        <v>-</v>
      </c>
      <c r="O250" s="61">
        <v>21.22</v>
      </c>
      <c r="P250" s="61" t="str">
        <f t="shared" ref="P250" si="3652">IF(OR(O250="-",O250="NC",$D250=""),"-",$D250*O250)</f>
        <v>-</v>
      </c>
      <c r="Q250" s="61">
        <v>18.829999999999998</v>
      </c>
      <c r="R250" s="61" t="str">
        <f t="shared" ref="R250" si="3653">IF(OR(Q250="-",Q250="NC",$D250=""),"-",$D250*Q250)</f>
        <v>-</v>
      </c>
      <c r="S250" s="61">
        <v>21.85</v>
      </c>
      <c r="T250" s="61" t="str">
        <f t="shared" ref="T250" si="3654">IF(OR(S250="-",S250="NC",$D250=""),"-",$D250*S250)</f>
        <v>-</v>
      </c>
      <c r="U250" s="61">
        <v>121.23</v>
      </c>
      <c r="V250" s="61" t="str">
        <f t="shared" ref="V250" si="3655">IF(OR(U250="-",U250="NC",$D250=""),"-",$D250*U250)</f>
        <v>-</v>
      </c>
      <c r="W250" s="61">
        <v>43.09</v>
      </c>
      <c r="X250" s="61" t="str">
        <f t="shared" ref="X250" si="3656">IF(OR(W250="-",W250="NC",$D250=""),"-",$D250*W250)</f>
        <v>-</v>
      </c>
      <c r="Y250" s="61">
        <v>18.18</v>
      </c>
      <c r="Z250" s="61" t="str">
        <f t="shared" ref="Z250" si="3657">IF(OR(Y250="-",Y250="NC",$D250=""),"-",$D250*Y250)</f>
        <v>-</v>
      </c>
      <c r="AA250" s="61">
        <v>18.32</v>
      </c>
      <c r="AB250" s="61" t="str">
        <f t="shared" ref="AB250" si="3658">IF(OR(AA250="-",AA250="NC",$D250=""),"-",$D250*AA250)</f>
        <v>-</v>
      </c>
      <c r="AC250" s="61">
        <v>12.42</v>
      </c>
      <c r="AD250" s="61" t="str">
        <f t="shared" ref="AD250" si="3659">IF(OR(AC250="-",AC250="NC",$D250=""),"-",$D250*AC250)</f>
        <v>-</v>
      </c>
      <c r="AE250" s="61">
        <v>8.75</v>
      </c>
      <c r="AF250" s="61" t="str">
        <f t="shared" ref="AF250" si="3660">IF(OR(AE250="-",AE250="NC",$D250=""),"-",$D250*AE250)</f>
        <v>-</v>
      </c>
      <c r="AG250" s="61">
        <v>7.53</v>
      </c>
      <c r="AH250" s="61" t="str">
        <f t="shared" ref="AH250" si="3661">IF(OR(AG250="-",AG250="NC",$D250=""),"-",$D250*AG250)</f>
        <v>-</v>
      </c>
      <c r="AI250" s="61">
        <v>7.07</v>
      </c>
      <c r="AJ250" s="61" t="str">
        <f t="shared" ref="AJ250" si="3662">IF(OR(AI250="-",AI250="NC",$D250=""),"-",$D250*AI250)</f>
        <v>-</v>
      </c>
      <c r="AK250" s="61">
        <v>14.11</v>
      </c>
      <c r="AL250" s="61" t="str">
        <f t="shared" ref="AL250" si="3663">IF(OR(AK250="-",AK250="NC",$D250=""),"-",$D250*AK250)</f>
        <v>-</v>
      </c>
    </row>
    <row r="251" spans="1:38" x14ac:dyDescent="0.25">
      <c r="A251" s="50" t="s">
        <v>3381</v>
      </c>
      <c r="B251" s="50" t="s">
        <v>3382</v>
      </c>
      <c r="C251" s="42" t="s">
        <v>275</v>
      </c>
      <c r="D251" s="58"/>
      <c r="E251" s="42" t="s">
        <v>275</v>
      </c>
      <c r="F251" s="42" t="str">
        <f t="shared" si="2883"/>
        <v>-</v>
      </c>
      <c r="G251" s="42" t="s">
        <v>275</v>
      </c>
      <c r="H251" s="42" t="str">
        <f t="shared" si="2883"/>
        <v>-</v>
      </c>
      <c r="I251" s="42" t="s">
        <v>275</v>
      </c>
      <c r="J251" s="42" t="str">
        <f t="shared" ref="J251" si="3664">IF(OR(I251="-",I251="NC",$D251=""),"-",$D251*I251)</f>
        <v>-</v>
      </c>
      <c r="K251" s="42" t="s">
        <v>275</v>
      </c>
      <c r="L251" s="42" t="str">
        <f t="shared" ref="L251" si="3665">IF(OR(K251="-",K251="NC",$D251=""),"-",$D251*K251)</f>
        <v>-</v>
      </c>
      <c r="M251" s="42" t="s">
        <v>275</v>
      </c>
      <c r="N251" s="42" t="str">
        <f t="shared" ref="N251" si="3666">IF(OR(M251="-",M251="NC",$D251=""),"-",$D251*M251)</f>
        <v>-</v>
      </c>
      <c r="O251" s="42" t="s">
        <v>275</v>
      </c>
      <c r="P251" s="42" t="str">
        <f t="shared" ref="P251" si="3667">IF(OR(O251="-",O251="NC",$D251=""),"-",$D251*O251)</f>
        <v>-</v>
      </c>
      <c r="Q251" s="42" t="s">
        <v>275</v>
      </c>
      <c r="R251" s="42" t="str">
        <f t="shared" ref="R251" si="3668">IF(OR(Q251="-",Q251="NC",$D251=""),"-",$D251*Q251)</f>
        <v>-</v>
      </c>
      <c r="S251" s="42" t="s">
        <v>275</v>
      </c>
      <c r="T251" s="42" t="str">
        <f t="shared" ref="T251" si="3669">IF(OR(S251="-",S251="NC",$D251=""),"-",$D251*S251)</f>
        <v>-</v>
      </c>
      <c r="U251" s="42" t="s">
        <v>275</v>
      </c>
      <c r="V251" s="42" t="str">
        <f t="shared" ref="V251" si="3670">IF(OR(U251="-",U251="NC",$D251=""),"-",$D251*U251)</f>
        <v>-</v>
      </c>
      <c r="W251" s="42" t="s">
        <v>275</v>
      </c>
      <c r="X251" s="42" t="str">
        <f t="shared" ref="X251" si="3671">IF(OR(W251="-",W251="NC",$D251=""),"-",$D251*W251)</f>
        <v>-</v>
      </c>
      <c r="Y251" s="42" t="s">
        <v>275</v>
      </c>
      <c r="Z251" s="42" t="str">
        <f t="shared" ref="Z251" si="3672">IF(OR(Y251="-",Y251="NC",$D251=""),"-",$D251*Y251)</f>
        <v>-</v>
      </c>
      <c r="AA251" s="42" t="s">
        <v>275</v>
      </c>
      <c r="AB251" s="42" t="str">
        <f t="shared" ref="AB251" si="3673">IF(OR(AA251="-",AA251="NC",$D251=""),"-",$D251*AA251)</f>
        <v>-</v>
      </c>
      <c r="AC251" s="42" t="s">
        <v>275</v>
      </c>
      <c r="AD251" s="42" t="str">
        <f t="shared" ref="AD251" si="3674">IF(OR(AC251="-",AC251="NC",$D251=""),"-",$D251*AC251)</f>
        <v>-</v>
      </c>
      <c r="AE251" s="42" t="s">
        <v>275</v>
      </c>
      <c r="AF251" s="42" t="str">
        <f t="shared" ref="AF251" si="3675">IF(OR(AE251="-",AE251="NC",$D251=""),"-",$D251*AE251)</f>
        <v>-</v>
      </c>
      <c r="AG251" s="42" t="s">
        <v>275</v>
      </c>
      <c r="AH251" s="42" t="str">
        <f t="shared" ref="AH251" si="3676">IF(OR(AG251="-",AG251="NC",$D251=""),"-",$D251*AG251)</f>
        <v>-</v>
      </c>
      <c r="AI251" s="42" t="s">
        <v>275</v>
      </c>
      <c r="AJ251" s="42" t="str">
        <f t="shared" ref="AJ251" si="3677">IF(OR(AI251="-",AI251="NC",$D251=""),"-",$D251*AI251)</f>
        <v>-</v>
      </c>
      <c r="AK251" s="42" t="s">
        <v>275</v>
      </c>
      <c r="AL251" s="42" t="str">
        <f t="shared" ref="AL251" si="3678">IF(OR(AK251="-",AK251="NC",$D251=""),"-",$D251*AK251)</f>
        <v>-</v>
      </c>
    </row>
    <row r="252" spans="1:38" x14ac:dyDescent="0.25">
      <c r="A252" s="909" t="s">
        <v>3383</v>
      </c>
      <c r="B252" s="63" t="s">
        <v>3384</v>
      </c>
      <c r="C252" s="61" t="s">
        <v>925</v>
      </c>
      <c r="D252" s="58"/>
      <c r="E252" s="61">
        <v>3.93</v>
      </c>
      <c r="F252" s="61" t="str">
        <f t="shared" si="2883"/>
        <v>-</v>
      </c>
      <c r="G252" s="61">
        <v>5.28</v>
      </c>
      <c r="H252" s="61" t="str">
        <f t="shared" si="2883"/>
        <v>-</v>
      </c>
      <c r="I252" s="61">
        <v>3.07</v>
      </c>
      <c r="J252" s="61" t="str">
        <f t="shared" ref="J252" si="3679">IF(OR(I252="-",I252="NC",$D252=""),"-",$D252*I252)</f>
        <v>-</v>
      </c>
      <c r="K252" s="61">
        <v>14.53</v>
      </c>
      <c r="L252" s="61" t="str">
        <f t="shared" ref="L252" si="3680">IF(OR(K252="-",K252="NC",$D252=""),"-",$D252*K252)</f>
        <v>-</v>
      </c>
      <c r="M252" s="61">
        <v>8.25</v>
      </c>
      <c r="N252" s="61" t="str">
        <f t="shared" ref="N252" si="3681">IF(OR(M252="-",M252="NC",$D252=""),"-",$D252*M252)</f>
        <v>-</v>
      </c>
      <c r="O252" s="61">
        <v>12.75</v>
      </c>
      <c r="P252" s="61" t="str">
        <f t="shared" ref="P252" si="3682">IF(OR(O252="-",O252="NC",$D252=""),"-",$D252*O252)</f>
        <v>-</v>
      </c>
      <c r="Q252" s="61">
        <v>18.38</v>
      </c>
      <c r="R252" s="61" t="str">
        <f t="shared" ref="R252" si="3683">IF(OR(Q252="-",Q252="NC",$D252=""),"-",$D252*Q252)</f>
        <v>-</v>
      </c>
      <c r="S252" s="61">
        <v>18.73</v>
      </c>
      <c r="T252" s="61" t="str">
        <f t="shared" ref="T252" si="3684">IF(OR(S252="-",S252="NC",$D252=""),"-",$D252*S252)</f>
        <v>-</v>
      </c>
      <c r="U252" s="61">
        <v>82.36</v>
      </c>
      <c r="V252" s="61" t="str">
        <f t="shared" ref="V252" si="3685">IF(OR(U252="-",U252="NC",$D252=""),"-",$D252*U252)</f>
        <v>-</v>
      </c>
      <c r="W252" s="61">
        <v>25.32</v>
      </c>
      <c r="X252" s="61" t="str">
        <f t="shared" ref="X252" si="3686">IF(OR(W252="-",W252="NC",$D252=""),"-",$D252*W252)</f>
        <v>-</v>
      </c>
      <c r="Y252" s="61">
        <v>17.600000000000001</v>
      </c>
      <c r="Z252" s="61" t="str">
        <f t="shared" ref="Z252" si="3687">IF(OR(Y252="-",Y252="NC",$D252=""),"-",$D252*Y252)</f>
        <v>-</v>
      </c>
      <c r="AA252" s="61">
        <v>7.37</v>
      </c>
      <c r="AB252" s="61" t="str">
        <f t="shared" ref="AB252" si="3688">IF(OR(AA252="-",AA252="NC",$D252=""),"-",$D252*AA252)</f>
        <v>-</v>
      </c>
      <c r="AC252" s="61">
        <v>4.99</v>
      </c>
      <c r="AD252" s="61" t="str">
        <f t="shared" ref="AD252" si="3689">IF(OR(AC252="-",AC252="NC",$D252=""),"-",$D252*AC252)</f>
        <v>-</v>
      </c>
      <c r="AE252" s="61">
        <v>3.29</v>
      </c>
      <c r="AF252" s="61" t="str">
        <f t="shared" ref="AF252" si="3690">IF(OR(AE252="-",AE252="NC",$D252=""),"-",$D252*AE252)</f>
        <v>-</v>
      </c>
      <c r="AG252" s="61">
        <v>7.53</v>
      </c>
      <c r="AH252" s="61" t="str">
        <f t="shared" ref="AH252" si="3691">IF(OR(AG252="-",AG252="NC",$D252=""),"-",$D252*AG252)</f>
        <v>-</v>
      </c>
      <c r="AI252" s="61">
        <v>3.05</v>
      </c>
      <c r="AJ252" s="61" t="str">
        <f t="shared" ref="AJ252" si="3692">IF(OR(AI252="-",AI252="NC",$D252=""),"-",$D252*AI252)</f>
        <v>-</v>
      </c>
      <c r="AK252" s="61">
        <v>6.09</v>
      </c>
      <c r="AL252" s="61" t="str">
        <f t="shared" ref="AL252" si="3693">IF(OR(AK252="-",AK252="NC",$D252=""),"-",$D252*AK252)</f>
        <v>-</v>
      </c>
    </row>
    <row r="253" spans="1:38" x14ac:dyDescent="0.25">
      <c r="A253" s="18" t="s">
        <v>1265</v>
      </c>
      <c r="B253" s="18" t="s">
        <v>3575</v>
      </c>
      <c r="C253" s="19" t="s">
        <v>925</v>
      </c>
      <c r="D253" s="58"/>
      <c r="E253" s="19">
        <v>1.0900000000000001</v>
      </c>
      <c r="F253" s="19" t="str">
        <f t="shared" si="2883"/>
        <v>-</v>
      </c>
      <c r="G253" s="19">
        <v>1.94</v>
      </c>
      <c r="H253" s="19" t="str">
        <f t="shared" si="2883"/>
        <v>-</v>
      </c>
      <c r="I253" s="19">
        <v>1.2</v>
      </c>
      <c r="J253" s="19" t="str">
        <f t="shared" ref="J253" si="3694">IF(OR(I253="-",I253="NC",$D253=""),"-",$D253*I253)</f>
        <v>-</v>
      </c>
      <c r="K253" s="19">
        <v>2.91</v>
      </c>
      <c r="L253" s="19" t="str">
        <f t="shared" ref="L253" si="3695">IF(OR(K253="-",K253="NC",$D253=""),"-",$D253*K253)</f>
        <v>-</v>
      </c>
      <c r="M253" s="19" t="s">
        <v>1351</v>
      </c>
      <c r="N253" s="19" t="str">
        <f t="shared" ref="N253" si="3696">IF(OR(M253="-",M253="NC",$D253=""),"-",$D253*M253)</f>
        <v>-</v>
      </c>
      <c r="O253" s="19">
        <v>1.41</v>
      </c>
      <c r="P253" s="19" t="str">
        <f t="shared" ref="P253" si="3697">IF(OR(O253="-",O253="NC",$D253=""),"-",$D253*O253)</f>
        <v>-</v>
      </c>
      <c r="Q253" s="19" t="s">
        <v>1351</v>
      </c>
      <c r="R253" s="19" t="str">
        <f t="shared" ref="R253" si="3698">IF(OR(Q253="-",Q253="NC",$D253=""),"-",$D253*Q253)</f>
        <v>-</v>
      </c>
      <c r="S253" s="19" t="s">
        <v>1351</v>
      </c>
      <c r="T253" s="19" t="str">
        <f t="shared" ref="T253" si="3699">IF(OR(S253="-",S253="NC",$D253=""),"-",$D253*S253)</f>
        <v>-</v>
      </c>
      <c r="U253" s="19">
        <v>47.45</v>
      </c>
      <c r="V253" s="19" t="str">
        <f t="shared" ref="V253" si="3700">IF(OR(U253="-",U253="NC",$D253=""),"-",$D253*U253)</f>
        <v>-</v>
      </c>
      <c r="W253" s="19" t="s">
        <v>1351</v>
      </c>
      <c r="X253" s="19" t="str">
        <f t="shared" ref="X253" si="3701">IF(OR(W253="-",W253="NC",$D253=""),"-",$D253*W253)</f>
        <v>-</v>
      </c>
      <c r="Y253" s="19" t="s">
        <v>1351</v>
      </c>
      <c r="Z253" s="19" t="str">
        <f t="shared" ref="Z253" si="3702">IF(OR(Y253="-",Y253="NC",$D253=""),"-",$D253*Y253)</f>
        <v>-</v>
      </c>
      <c r="AA253" s="19">
        <v>2.0699999999999998</v>
      </c>
      <c r="AB253" s="19" t="str">
        <f t="shared" ref="AB253" si="3703">IF(OR(AA253="-",AA253="NC",$D253=""),"-",$D253*AA253)</f>
        <v>-</v>
      </c>
      <c r="AC253" s="19">
        <v>1.87</v>
      </c>
      <c r="AD253" s="19" t="str">
        <f t="shared" ref="AD253" si="3704">IF(OR(AC253="-",AC253="NC",$D253=""),"-",$D253*AC253)</f>
        <v>-</v>
      </c>
      <c r="AE253" s="19">
        <v>1.35</v>
      </c>
      <c r="AF253" s="19" t="str">
        <f t="shared" ref="AF253" si="3705">IF(OR(AE253="-",AE253="NC",$D253=""),"-",$D253*AE253)</f>
        <v>-</v>
      </c>
      <c r="AG253" s="19" t="s">
        <v>1351</v>
      </c>
      <c r="AH253" s="19" t="str">
        <f t="shared" ref="AH253" si="3706">IF(OR(AG253="-",AG253="NC",$D253=""),"-",$D253*AG253)</f>
        <v>-</v>
      </c>
      <c r="AI253" s="19">
        <v>1.27</v>
      </c>
      <c r="AJ253" s="19" t="str">
        <f t="shared" ref="AJ253" si="3707">IF(OR(AI253="-",AI253="NC",$D253=""),"-",$D253*AI253)</f>
        <v>-</v>
      </c>
      <c r="AK253" s="19">
        <v>2.5299999999999998</v>
      </c>
      <c r="AL253" s="19" t="str">
        <f t="shared" ref="AL253" si="3708">IF(OR(AK253="-",AK253="NC",$D253=""),"-",$D253*AK253)</f>
        <v>-</v>
      </c>
    </row>
    <row r="254" spans="1:38" ht="21" x14ac:dyDescent="0.25">
      <c r="A254" s="18" t="s">
        <v>229</v>
      </c>
      <c r="B254" s="18" t="s">
        <v>3576</v>
      </c>
      <c r="C254" s="19" t="s">
        <v>925</v>
      </c>
      <c r="D254" s="58"/>
      <c r="E254" s="19">
        <v>0.4</v>
      </c>
      <c r="F254" s="19" t="str">
        <f t="shared" si="2883"/>
        <v>-</v>
      </c>
      <c r="G254" s="19">
        <v>0.7</v>
      </c>
      <c r="H254" s="19" t="str">
        <f t="shared" si="2883"/>
        <v>-</v>
      </c>
      <c r="I254" s="19">
        <v>0.44</v>
      </c>
      <c r="J254" s="19" t="str">
        <f t="shared" ref="J254" si="3709">IF(OR(I254="-",I254="NC",$D254=""),"-",$D254*I254)</f>
        <v>-</v>
      </c>
      <c r="K254" s="19">
        <v>1.06</v>
      </c>
      <c r="L254" s="19" t="str">
        <f t="shared" ref="L254" si="3710">IF(OR(K254="-",K254="NC",$D254=""),"-",$D254*K254)</f>
        <v>-</v>
      </c>
      <c r="M254" s="19">
        <v>4.66</v>
      </c>
      <c r="N254" s="19" t="str">
        <f t="shared" ref="N254" si="3711">IF(OR(M254="-",M254="NC",$D254=""),"-",$D254*M254)</f>
        <v>-</v>
      </c>
      <c r="O254" s="19">
        <v>0.51</v>
      </c>
      <c r="P254" s="19" t="str">
        <f t="shared" ref="P254" si="3712">IF(OR(O254="-",O254="NC",$D254=""),"-",$D254*O254)</f>
        <v>-</v>
      </c>
      <c r="Q254" s="19" t="s">
        <v>1351</v>
      </c>
      <c r="R254" s="19" t="str">
        <f t="shared" ref="R254" si="3713">IF(OR(Q254="-",Q254="NC",$D254=""),"-",$D254*Q254)</f>
        <v>-</v>
      </c>
      <c r="S254" s="19" t="s">
        <v>1351</v>
      </c>
      <c r="T254" s="19" t="str">
        <f t="shared" ref="T254" si="3714">IF(OR(S254="-",S254="NC",$D254=""),"-",$D254*S254)</f>
        <v>-</v>
      </c>
      <c r="U254" s="19" t="s">
        <v>1351</v>
      </c>
      <c r="V254" s="19" t="str">
        <f t="shared" ref="V254" si="3715">IF(OR(U254="-",U254="NC",$D254=""),"-",$D254*U254)</f>
        <v>-</v>
      </c>
      <c r="W254" s="19" t="s">
        <v>1351</v>
      </c>
      <c r="X254" s="19" t="str">
        <f t="shared" ref="X254" si="3716">IF(OR(W254="-",W254="NC",$D254=""),"-",$D254*W254)</f>
        <v>-</v>
      </c>
      <c r="Y254" s="19" t="s">
        <v>1351</v>
      </c>
      <c r="Z254" s="19" t="str">
        <f t="shared" ref="Z254" si="3717">IF(OR(Y254="-",Y254="NC",$D254=""),"-",$D254*Y254)</f>
        <v>-</v>
      </c>
      <c r="AA254" s="19">
        <v>0.75</v>
      </c>
      <c r="AB254" s="19" t="str">
        <f t="shared" ref="AB254" si="3718">IF(OR(AA254="-",AA254="NC",$D254=""),"-",$D254*AA254)</f>
        <v>-</v>
      </c>
      <c r="AC254" s="19">
        <v>0.68</v>
      </c>
      <c r="AD254" s="19" t="str">
        <f t="shared" ref="AD254" si="3719">IF(OR(AC254="-",AC254="NC",$D254=""),"-",$D254*AC254)</f>
        <v>-</v>
      </c>
      <c r="AE254" s="19">
        <v>0.49</v>
      </c>
      <c r="AF254" s="19" t="str">
        <f t="shared" ref="AF254" si="3720">IF(OR(AE254="-",AE254="NC",$D254=""),"-",$D254*AE254)</f>
        <v>-</v>
      </c>
      <c r="AG254" s="19" t="s">
        <v>1351</v>
      </c>
      <c r="AH254" s="19" t="str">
        <f t="shared" ref="AH254" si="3721">IF(OR(AG254="-",AG254="NC",$D254=""),"-",$D254*AG254)</f>
        <v>-</v>
      </c>
      <c r="AI254" s="19">
        <v>0.46</v>
      </c>
      <c r="AJ254" s="19" t="str">
        <f t="shared" ref="AJ254" si="3722">IF(OR(AI254="-",AI254="NC",$D254=""),"-",$D254*AI254)</f>
        <v>-</v>
      </c>
      <c r="AK254" s="19">
        <v>0.92</v>
      </c>
      <c r="AL254" s="19" t="str">
        <f t="shared" ref="AL254" si="3723">IF(OR(AK254="-",AK254="NC",$D254=""),"-",$D254*AK254)</f>
        <v>-</v>
      </c>
    </row>
    <row r="255" spans="1:38" x14ac:dyDescent="0.25">
      <c r="A255" s="18" t="s">
        <v>1253</v>
      </c>
      <c r="B255" s="18" t="s">
        <v>1468</v>
      </c>
      <c r="C255" s="19" t="s">
        <v>925</v>
      </c>
      <c r="D255" s="58"/>
      <c r="E255" s="19">
        <v>0.19</v>
      </c>
      <c r="F255" s="19" t="str">
        <f t="shared" si="2883"/>
        <v>-</v>
      </c>
      <c r="G255" s="19">
        <v>0.34</v>
      </c>
      <c r="H255" s="19" t="str">
        <f t="shared" si="2883"/>
        <v>-</v>
      </c>
      <c r="I255" s="19">
        <v>0.21</v>
      </c>
      <c r="J255" s="19" t="str">
        <f t="shared" ref="J255" si="3724">IF(OR(I255="-",I255="NC",$D255=""),"-",$D255*I255)</f>
        <v>-</v>
      </c>
      <c r="K255" s="19">
        <v>0.52</v>
      </c>
      <c r="L255" s="19" t="str">
        <f t="shared" ref="L255" si="3725">IF(OR(K255="-",K255="NC",$D255=""),"-",$D255*K255)</f>
        <v>-</v>
      </c>
      <c r="M255" s="19" t="s">
        <v>1351</v>
      </c>
      <c r="N255" s="19" t="str">
        <f t="shared" ref="N255" si="3726">IF(OR(M255="-",M255="NC",$D255=""),"-",$D255*M255)</f>
        <v>-</v>
      </c>
      <c r="O255" s="19">
        <v>0.25</v>
      </c>
      <c r="P255" s="19" t="str">
        <f t="shared" ref="P255" si="3727">IF(OR(O255="-",O255="NC",$D255=""),"-",$D255*O255)</f>
        <v>-</v>
      </c>
      <c r="Q255" s="19" t="s">
        <v>1351</v>
      </c>
      <c r="R255" s="19" t="str">
        <f t="shared" ref="R255" si="3728">IF(OR(Q255="-",Q255="NC",$D255=""),"-",$D255*Q255)</f>
        <v>-</v>
      </c>
      <c r="S255" s="19" t="s">
        <v>1351</v>
      </c>
      <c r="T255" s="19" t="str">
        <f t="shared" ref="T255" si="3729">IF(OR(S255="-",S255="NC",$D255=""),"-",$D255*S255)</f>
        <v>-</v>
      </c>
      <c r="U255" s="19">
        <v>8.39</v>
      </c>
      <c r="V255" s="19" t="str">
        <f t="shared" ref="V255" si="3730">IF(OR(U255="-",U255="NC",$D255=""),"-",$D255*U255)</f>
        <v>-</v>
      </c>
      <c r="W255" s="19" t="s">
        <v>1351</v>
      </c>
      <c r="X255" s="19" t="str">
        <f t="shared" ref="X255" si="3731">IF(OR(W255="-",W255="NC",$D255=""),"-",$D255*W255)</f>
        <v>-</v>
      </c>
      <c r="Y255" s="19" t="s">
        <v>1351</v>
      </c>
      <c r="Z255" s="19" t="str">
        <f t="shared" ref="Z255" si="3732">IF(OR(Y255="-",Y255="NC",$D255=""),"-",$D255*Y255)</f>
        <v>-</v>
      </c>
      <c r="AA255" s="19">
        <v>0.37</v>
      </c>
      <c r="AB255" s="19" t="str">
        <f t="shared" ref="AB255" si="3733">IF(OR(AA255="-",AA255="NC",$D255=""),"-",$D255*AA255)</f>
        <v>-</v>
      </c>
      <c r="AC255" s="19">
        <v>0.33</v>
      </c>
      <c r="AD255" s="19" t="str">
        <f t="shared" ref="AD255" si="3734">IF(OR(AC255="-",AC255="NC",$D255=""),"-",$D255*AC255)</f>
        <v>-</v>
      </c>
      <c r="AE255" s="19">
        <v>0.24</v>
      </c>
      <c r="AF255" s="19" t="str">
        <f t="shared" ref="AF255" si="3735">IF(OR(AE255="-",AE255="NC",$D255=""),"-",$D255*AE255)</f>
        <v>-</v>
      </c>
      <c r="AG255" s="19" t="s">
        <v>1351</v>
      </c>
      <c r="AH255" s="19" t="str">
        <f t="shared" ref="AH255" si="3736">IF(OR(AG255="-",AG255="NC",$D255=""),"-",$D255*AG255)</f>
        <v>-</v>
      </c>
      <c r="AI255" s="19">
        <v>0.22</v>
      </c>
      <c r="AJ255" s="19" t="str">
        <f t="shared" ref="AJ255" si="3737">IF(OR(AI255="-",AI255="NC",$D255=""),"-",$D255*AI255)</f>
        <v>-</v>
      </c>
      <c r="AK255" s="19">
        <v>0.45</v>
      </c>
      <c r="AL255" s="19" t="str">
        <f t="shared" ref="AL255" si="3738">IF(OR(AK255="-",AK255="NC",$D255=""),"-",$D255*AK255)</f>
        <v>-</v>
      </c>
    </row>
    <row r="256" spans="1:38" x14ac:dyDescent="0.25">
      <c r="A256" s="18" t="s">
        <v>3385</v>
      </c>
      <c r="B256" s="18" t="s">
        <v>3386</v>
      </c>
      <c r="C256" s="19" t="s">
        <v>925</v>
      </c>
      <c r="D256" s="58"/>
      <c r="E256" s="19">
        <v>0.02</v>
      </c>
      <c r="F256" s="19" t="str">
        <f t="shared" si="2883"/>
        <v>-</v>
      </c>
      <c r="G256" s="19">
        <v>0.04</v>
      </c>
      <c r="H256" s="19" t="str">
        <f t="shared" si="2883"/>
        <v>-</v>
      </c>
      <c r="I256" s="19">
        <v>0.02</v>
      </c>
      <c r="J256" s="19" t="str">
        <f t="shared" ref="J256" si="3739">IF(OR(I256="-",I256="NC",$D256=""),"-",$D256*I256)</f>
        <v>-</v>
      </c>
      <c r="K256" s="19">
        <v>0.06</v>
      </c>
      <c r="L256" s="19" t="str">
        <f t="shared" ref="L256" si="3740">IF(OR(K256="-",K256="NC",$D256=""),"-",$D256*K256)</f>
        <v>-</v>
      </c>
      <c r="M256" s="19" t="s">
        <v>1351</v>
      </c>
      <c r="N256" s="19" t="str">
        <f t="shared" ref="N256" si="3741">IF(OR(M256="-",M256="NC",$D256=""),"-",$D256*M256)</f>
        <v>-</v>
      </c>
      <c r="O256" s="19">
        <v>0.03</v>
      </c>
      <c r="P256" s="19" t="str">
        <f t="shared" ref="P256" si="3742">IF(OR(O256="-",O256="NC",$D256=""),"-",$D256*O256)</f>
        <v>-</v>
      </c>
      <c r="Q256" s="19" t="s">
        <v>1351</v>
      </c>
      <c r="R256" s="19" t="str">
        <f t="shared" ref="R256" si="3743">IF(OR(Q256="-",Q256="NC",$D256=""),"-",$D256*Q256)</f>
        <v>-</v>
      </c>
      <c r="S256" s="19" t="s">
        <v>1351</v>
      </c>
      <c r="T256" s="19" t="str">
        <f t="shared" ref="T256" si="3744">IF(OR(S256="-",S256="NC",$D256=""),"-",$D256*S256)</f>
        <v>-</v>
      </c>
      <c r="U256" s="19" t="s">
        <v>1351</v>
      </c>
      <c r="V256" s="19" t="str">
        <f t="shared" ref="V256" si="3745">IF(OR(U256="-",U256="NC",$D256=""),"-",$D256*U256)</f>
        <v>-</v>
      </c>
      <c r="W256" s="19">
        <v>0.32</v>
      </c>
      <c r="X256" s="19" t="str">
        <f t="shared" ref="X256" si="3746">IF(OR(W256="-",W256="NC",$D256=""),"-",$D256*W256)</f>
        <v>-</v>
      </c>
      <c r="Y256" s="19" t="s">
        <v>1351</v>
      </c>
      <c r="Z256" s="19" t="str">
        <f t="shared" ref="Z256" si="3747">IF(OR(Y256="-",Y256="NC",$D256=""),"-",$D256*Y256)</f>
        <v>-</v>
      </c>
      <c r="AA256" s="19">
        <v>0.04</v>
      </c>
      <c r="AB256" s="19" t="str">
        <f t="shared" ref="AB256" si="3748">IF(OR(AA256="-",AA256="NC",$D256=""),"-",$D256*AA256)</f>
        <v>-</v>
      </c>
      <c r="AC256" s="19">
        <v>0.04</v>
      </c>
      <c r="AD256" s="19" t="str">
        <f t="shared" ref="AD256" si="3749">IF(OR(AC256="-",AC256="NC",$D256=""),"-",$D256*AC256)</f>
        <v>-</v>
      </c>
      <c r="AE256" s="19">
        <v>0.03</v>
      </c>
      <c r="AF256" s="19" t="str">
        <f t="shared" ref="AF256" si="3750">IF(OR(AE256="-",AE256="NC",$D256=""),"-",$D256*AE256)</f>
        <v>-</v>
      </c>
      <c r="AG256" s="19" t="s">
        <v>1351</v>
      </c>
      <c r="AH256" s="19" t="str">
        <f t="shared" ref="AH256" si="3751">IF(OR(AG256="-",AG256="NC",$D256=""),"-",$D256*AG256)</f>
        <v>-</v>
      </c>
      <c r="AI256" s="19">
        <v>0.03</v>
      </c>
      <c r="AJ256" s="19" t="str">
        <f t="shared" ref="AJ256" si="3752">IF(OR(AI256="-",AI256="NC",$D256=""),"-",$D256*AI256)</f>
        <v>-</v>
      </c>
      <c r="AK256" s="19">
        <v>0.05</v>
      </c>
      <c r="AL256" s="19" t="str">
        <f t="shared" ref="AL256" si="3753">IF(OR(AK256="-",AK256="NC",$D256=""),"-",$D256*AK256)</f>
        <v>-</v>
      </c>
    </row>
    <row r="257" spans="1:38" x14ac:dyDescent="0.25">
      <c r="A257" s="18" t="s">
        <v>1269</v>
      </c>
      <c r="B257" s="18" t="s">
        <v>3387</v>
      </c>
      <c r="C257" s="19" t="s">
        <v>925</v>
      </c>
      <c r="D257" s="58"/>
      <c r="E257" s="19">
        <v>0.64</v>
      </c>
      <c r="F257" s="19" t="str">
        <f t="shared" si="2883"/>
        <v>-</v>
      </c>
      <c r="G257" s="19">
        <v>1.1299999999999999</v>
      </c>
      <c r="H257" s="19" t="str">
        <f t="shared" si="2883"/>
        <v>-</v>
      </c>
      <c r="I257" s="19">
        <v>0.7</v>
      </c>
      <c r="J257" s="19" t="str">
        <f t="shared" ref="J257" si="3754">IF(OR(I257="-",I257="NC",$D257=""),"-",$D257*I257)</f>
        <v>-</v>
      </c>
      <c r="K257" s="19">
        <v>1.7</v>
      </c>
      <c r="L257" s="19" t="str">
        <f t="shared" ref="L257" si="3755">IF(OR(K257="-",K257="NC",$D257=""),"-",$D257*K257)</f>
        <v>-</v>
      </c>
      <c r="M257" s="19" t="s">
        <v>1351</v>
      </c>
      <c r="N257" s="19" t="str">
        <f t="shared" ref="N257" si="3756">IF(OR(M257="-",M257="NC",$D257=""),"-",$D257*M257)</f>
        <v>-</v>
      </c>
      <c r="O257" s="19">
        <v>0.82</v>
      </c>
      <c r="P257" s="19" t="str">
        <f t="shared" ref="P257" si="3757">IF(OR(O257="-",O257="NC",$D257=""),"-",$D257*O257)</f>
        <v>-</v>
      </c>
      <c r="Q257" s="19">
        <v>1.41</v>
      </c>
      <c r="R257" s="19" t="str">
        <f t="shared" ref="R257" si="3758">IF(OR(Q257="-",Q257="NC",$D257=""),"-",$D257*Q257)</f>
        <v>-</v>
      </c>
      <c r="S257" s="19">
        <v>4.28</v>
      </c>
      <c r="T257" s="19" t="str">
        <f t="shared" ref="T257" si="3759">IF(OR(S257="-",S257="NC",$D257=""),"-",$D257*S257)</f>
        <v>-</v>
      </c>
      <c r="U257" s="19" t="s">
        <v>1351</v>
      </c>
      <c r="V257" s="19" t="str">
        <f t="shared" ref="V257" si="3760">IF(OR(U257="-",U257="NC",$D257=""),"-",$D257*U257)</f>
        <v>-</v>
      </c>
      <c r="W257" s="19">
        <v>0.03</v>
      </c>
      <c r="X257" s="19" t="str">
        <f t="shared" ref="X257" si="3761">IF(OR(W257="-",W257="NC",$D257=""),"-",$D257*W257)</f>
        <v>-</v>
      </c>
      <c r="Y257" s="19">
        <v>5.1100000000000003</v>
      </c>
      <c r="Z257" s="19" t="str">
        <f t="shared" ref="Z257" si="3762">IF(OR(Y257="-",Y257="NC",$D257=""),"-",$D257*Y257)</f>
        <v>-</v>
      </c>
      <c r="AA257" s="19">
        <v>1.2</v>
      </c>
      <c r="AB257" s="19" t="str">
        <f t="shared" ref="AB257" si="3763">IF(OR(AA257="-",AA257="NC",$D257=""),"-",$D257*AA257)</f>
        <v>-</v>
      </c>
      <c r="AC257" s="19">
        <v>1.0900000000000001</v>
      </c>
      <c r="AD257" s="19" t="str">
        <f t="shared" ref="AD257" si="3764">IF(OR(AC257="-",AC257="NC",$D257=""),"-",$D257*AC257)</f>
        <v>-</v>
      </c>
      <c r="AE257" s="19">
        <v>0.79</v>
      </c>
      <c r="AF257" s="19" t="str">
        <f t="shared" ref="AF257" si="3765">IF(OR(AE257="-",AE257="NC",$D257=""),"-",$D257*AE257)</f>
        <v>-</v>
      </c>
      <c r="AG257" s="19" t="s">
        <v>1351</v>
      </c>
      <c r="AH257" s="19" t="str">
        <f t="shared" ref="AH257" si="3766">IF(OR(AG257="-",AG257="NC",$D257=""),"-",$D257*AG257)</f>
        <v>-</v>
      </c>
      <c r="AI257" s="19">
        <v>0.74</v>
      </c>
      <c r="AJ257" s="19" t="str">
        <f t="shared" ref="AJ257" si="3767">IF(OR(AI257="-",AI257="NC",$D257=""),"-",$D257*AI257)</f>
        <v>-</v>
      </c>
      <c r="AK257" s="19">
        <v>1.47</v>
      </c>
      <c r="AL257" s="19" t="str">
        <f t="shared" ref="AL257" si="3768">IF(OR(AK257="-",AK257="NC",$D257=""),"-",$D257*AK257)</f>
        <v>-</v>
      </c>
    </row>
    <row r="258" spans="1:38" ht="21" x14ac:dyDescent="0.25">
      <c r="A258" s="18" t="s">
        <v>1266</v>
      </c>
      <c r="B258" s="18" t="s">
        <v>3578</v>
      </c>
      <c r="C258" s="19" t="s">
        <v>925</v>
      </c>
      <c r="D258" s="58"/>
      <c r="E258" s="19">
        <v>0.13</v>
      </c>
      <c r="F258" s="19" t="str">
        <f t="shared" si="2883"/>
        <v>-</v>
      </c>
      <c r="G258" s="19">
        <v>0.23</v>
      </c>
      <c r="H258" s="19" t="str">
        <f t="shared" si="2883"/>
        <v>-</v>
      </c>
      <c r="I258" s="19">
        <v>0.14000000000000001</v>
      </c>
      <c r="J258" s="19" t="str">
        <f t="shared" ref="J258" si="3769">IF(OR(I258="-",I258="NC",$D258=""),"-",$D258*I258)</f>
        <v>-</v>
      </c>
      <c r="K258" s="19">
        <v>0.34</v>
      </c>
      <c r="L258" s="19" t="str">
        <f t="shared" ref="L258" si="3770">IF(OR(K258="-",K258="NC",$D258=""),"-",$D258*K258)</f>
        <v>-</v>
      </c>
      <c r="M258" s="19">
        <v>1.44</v>
      </c>
      <c r="N258" s="19" t="str">
        <f t="shared" ref="N258" si="3771">IF(OR(M258="-",M258="NC",$D258=""),"-",$D258*M258)</f>
        <v>-</v>
      </c>
      <c r="O258" s="19">
        <v>0.16</v>
      </c>
      <c r="P258" s="19" t="str">
        <f t="shared" ref="P258" si="3772">IF(OR(O258="-",O258="NC",$D258=""),"-",$D258*O258)</f>
        <v>-</v>
      </c>
      <c r="Q258" s="19">
        <v>0.05</v>
      </c>
      <c r="R258" s="19" t="str">
        <f t="shared" ref="R258" si="3773">IF(OR(Q258="-",Q258="NC",$D258=""),"-",$D258*Q258)</f>
        <v>-</v>
      </c>
      <c r="S258" s="19">
        <v>0.01</v>
      </c>
      <c r="T258" s="19" t="str">
        <f t="shared" ref="T258" si="3774">IF(OR(S258="-",S258="NC",$D258=""),"-",$D258*S258)</f>
        <v>-</v>
      </c>
      <c r="U258" s="19" t="s">
        <v>1351</v>
      </c>
      <c r="V258" s="19" t="str">
        <f t="shared" ref="V258" si="3775">IF(OR(U258="-",U258="NC",$D258=""),"-",$D258*U258)</f>
        <v>-</v>
      </c>
      <c r="W258" s="19" t="s">
        <v>1351</v>
      </c>
      <c r="X258" s="19" t="str">
        <f t="shared" ref="X258" si="3776">IF(OR(W258="-",W258="NC",$D258=""),"-",$D258*W258)</f>
        <v>-</v>
      </c>
      <c r="Y258" s="19">
        <v>0.01</v>
      </c>
      <c r="Z258" s="19" t="str">
        <f t="shared" ref="Z258" si="3777">IF(OR(Y258="-",Y258="NC",$D258=""),"-",$D258*Y258)</f>
        <v>-</v>
      </c>
      <c r="AA258" s="19">
        <v>0.24</v>
      </c>
      <c r="AB258" s="19" t="str">
        <f t="shared" ref="AB258" si="3778">IF(OR(AA258="-",AA258="NC",$D258=""),"-",$D258*AA258)</f>
        <v>-</v>
      </c>
      <c r="AC258" s="19">
        <v>0.22</v>
      </c>
      <c r="AD258" s="19" t="str">
        <f t="shared" ref="AD258" si="3779">IF(OR(AC258="-",AC258="NC",$D258=""),"-",$D258*AC258)</f>
        <v>-</v>
      </c>
      <c r="AE258" s="19">
        <v>0.16</v>
      </c>
      <c r="AF258" s="19" t="str">
        <f t="shared" ref="AF258" si="3780">IF(OR(AE258="-",AE258="NC",$D258=""),"-",$D258*AE258)</f>
        <v>-</v>
      </c>
      <c r="AG258" s="19" t="s">
        <v>1351</v>
      </c>
      <c r="AH258" s="19" t="str">
        <f t="shared" ref="AH258" si="3781">IF(OR(AG258="-",AG258="NC",$D258=""),"-",$D258*AG258)</f>
        <v>-</v>
      </c>
      <c r="AI258" s="19">
        <v>0.15</v>
      </c>
      <c r="AJ258" s="19" t="str">
        <f t="shared" ref="AJ258" si="3782">IF(OR(AI258="-",AI258="NC",$D258=""),"-",$D258*AI258)</f>
        <v>-</v>
      </c>
      <c r="AK258" s="19">
        <v>0.28999999999999998</v>
      </c>
      <c r="AL258" s="19" t="str">
        <f t="shared" ref="AL258" si="3783">IF(OR(AK258="-",AK258="NC",$D258=""),"-",$D258*AK258)</f>
        <v>-</v>
      </c>
    </row>
    <row r="259" spans="1:38" x14ac:dyDescent="0.25">
      <c r="A259" s="18" t="s">
        <v>233</v>
      </c>
      <c r="B259" s="18" t="s">
        <v>1470</v>
      </c>
      <c r="C259" s="19" t="s">
        <v>925</v>
      </c>
      <c r="D259" s="58"/>
      <c r="E259" s="19">
        <v>0.03</v>
      </c>
      <c r="F259" s="19" t="str">
        <f t="shared" si="2883"/>
        <v>-</v>
      </c>
      <c r="G259" s="19">
        <v>0.02</v>
      </c>
      <c r="H259" s="19" t="str">
        <f t="shared" si="2883"/>
        <v>-</v>
      </c>
      <c r="I259" s="19">
        <v>0.01</v>
      </c>
      <c r="J259" s="19" t="str">
        <f t="shared" ref="J259" si="3784">IF(OR(I259="-",I259="NC",$D259=""),"-",$D259*I259)</f>
        <v>-</v>
      </c>
      <c r="K259" s="19">
        <v>0.4</v>
      </c>
      <c r="L259" s="19" t="str">
        <f t="shared" ref="L259" si="3785">IF(OR(K259="-",K259="NC",$D259=""),"-",$D259*K259)</f>
        <v>-</v>
      </c>
      <c r="M259" s="19">
        <v>0.05</v>
      </c>
      <c r="N259" s="19" t="str">
        <f t="shared" ref="N259" si="3786">IF(OR(M259="-",M259="NC",$D259=""),"-",$D259*M259)</f>
        <v>-</v>
      </c>
      <c r="O259" s="19">
        <v>0.39</v>
      </c>
      <c r="P259" s="19" t="str">
        <f t="shared" ref="P259" si="3787">IF(OR(O259="-",O259="NC",$D259=""),"-",$D259*O259)</f>
        <v>-</v>
      </c>
      <c r="Q259" s="19">
        <v>0.21</v>
      </c>
      <c r="R259" s="19" t="str">
        <f t="shared" ref="R259" si="3788">IF(OR(Q259="-",Q259="NC",$D259=""),"-",$D259*Q259)</f>
        <v>-</v>
      </c>
      <c r="S259" s="19">
        <v>0.93</v>
      </c>
      <c r="T259" s="19" t="str">
        <f t="shared" ref="T259" si="3789">IF(OR(S259="-",S259="NC",$D259=""),"-",$D259*S259)</f>
        <v>-</v>
      </c>
      <c r="U259" s="19" t="s">
        <v>1351</v>
      </c>
      <c r="V259" s="19" t="str">
        <f t="shared" ref="V259" si="3790">IF(OR(U259="-",U259="NC",$D259=""),"-",$D259*U259)</f>
        <v>-</v>
      </c>
      <c r="W259" s="19">
        <v>0.3</v>
      </c>
      <c r="X259" s="19" t="str">
        <f t="shared" ref="X259" si="3791">IF(OR(W259="-",W259="NC",$D259=""),"-",$D259*W259)</f>
        <v>-</v>
      </c>
      <c r="Y259" s="19">
        <v>2.14</v>
      </c>
      <c r="Z259" s="19" t="str">
        <f t="shared" ref="Z259" si="3792">IF(OR(Y259="-",Y259="NC",$D259=""),"-",$D259*Y259)</f>
        <v>-</v>
      </c>
      <c r="AA259" s="19">
        <v>0.14000000000000001</v>
      </c>
      <c r="AB259" s="19" t="str">
        <f t="shared" ref="AB259" si="3793">IF(OR(AA259="-",AA259="NC",$D259=""),"-",$D259*AA259)</f>
        <v>-</v>
      </c>
      <c r="AC259" s="19">
        <v>0.02</v>
      </c>
      <c r="AD259" s="19" t="str">
        <f t="shared" ref="AD259" si="3794">IF(OR(AC259="-",AC259="NC",$D259=""),"-",$D259*AC259)</f>
        <v>-</v>
      </c>
      <c r="AE259" s="19">
        <v>0.01</v>
      </c>
      <c r="AF259" s="19" t="str">
        <f t="shared" ref="AF259" si="3795">IF(OR(AE259="-",AE259="NC",$D259=""),"-",$D259*AE259)</f>
        <v>-</v>
      </c>
      <c r="AG259" s="19">
        <v>0.01</v>
      </c>
      <c r="AH259" s="19" t="str">
        <f t="shared" ref="AH259" si="3796">IF(OR(AG259="-",AG259="NC",$D259=""),"-",$D259*AG259)</f>
        <v>-</v>
      </c>
      <c r="AI259" s="19">
        <v>0.01</v>
      </c>
      <c r="AJ259" s="19" t="str">
        <f t="shared" ref="AJ259" si="3797">IF(OR(AI259="-",AI259="NC",$D259=""),"-",$D259*AI259)</f>
        <v>-</v>
      </c>
      <c r="AK259" s="19" t="s">
        <v>1351</v>
      </c>
      <c r="AL259" s="19" t="str">
        <f t="shared" ref="AL259" si="3798">IF(OR(AK259="-",AK259="NC",$D259=""),"-",$D259*AK259)</f>
        <v>-</v>
      </c>
    </row>
    <row r="260" spans="1:38" x14ac:dyDescent="0.25">
      <c r="A260" s="18" t="s">
        <v>245</v>
      </c>
      <c r="B260" s="18" t="s">
        <v>1472</v>
      </c>
      <c r="C260" s="19" t="s">
        <v>925</v>
      </c>
      <c r="D260" s="58"/>
      <c r="E260" s="19">
        <v>0.53</v>
      </c>
      <c r="F260" s="19" t="str">
        <f t="shared" si="2883"/>
        <v>-</v>
      </c>
      <c r="G260" s="19">
        <v>0.36</v>
      </c>
      <c r="H260" s="19" t="str">
        <f t="shared" si="2883"/>
        <v>-</v>
      </c>
      <c r="I260" s="19">
        <v>0.16</v>
      </c>
      <c r="J260" s="19" t="str">
        <f t="shared" ref="J260" si="3799">IF(OR(I260="-",I260="NC",$D260=""),"-",$D260*I260)</f>
        <v>-</v>
      </c>
      <c r="K260" s="19">
        <v>6.21</v>
      </c>
      <c r="L260" s="19" t="str">
        <f t="shared" ref="L260" si="3800">IF(OR(K260="-",K260="NC",$D260=""),"-",$D260*K260)</f>
        <v>-</v>
      </c>
      <c r="M260" s="19">
        <v>1.9</v>
      </c>
      <c r="N260" s="19" t="str">
        <f t="shared" ref="N260" si="3801">IF(OR(M260="-",M260="NC",$D260=""),"-",$D260*M260)</f>
        <v>-</v>
      </c>
      <c r="O260" s="19">
        <v>6.05</v>
      </c>
      <c r="P260" s="19" t="str">
        <f t="shared" ref="P260" si="3802">IF(OR(O260="-",O260="NC",$D260=""),"-",$D260*O260)</f>
        <v>-</v>
      </c>
      <c r="Q260" s="19">
        <v>14.5</v>
      </c>
      <c r="R260" s="19" t="str">
        <f t="shared" ref="R260" si="3803">IF(OR(Q260="-",Q260="NC",$D260=""),"-",$D260*Q260)</f>
        <v>-</v>
      </c>
      <c r="S260" s="19">
        <v>11.76</v>
      </c>
      <c r="T260" s="19" t="str">
        <f t="shared" ref="T260" si="3804">IF(OR(S260="-",S260="NC",$D260=""),"-",$D260*S260)</f>
        <v>-</v>
      </c>
      <c r="U260" s="19">
        <v>13.14</v>
      </c>
      <c r="V260" s="19" t="str">
        <f t="shared" ref="V260" si="3805">IF(OR(U260="-",U260="NC",$D260=""),"-",$D260*U260)</f>
        <v>-</v>
      </c>
      <c r="W260" s="19">
        <v>19.5</v>
      </c>
      <c r="X260" s="19" t="str">
        <f t="shared" ref="X260" si="3806">IF(OR(W260="-",W260="NC",$D260=""),"-",$D260*W260)</f>
        <v>-</v>
      </c>
      <c r="Y260" s="19">
        <v>4.8099999999999996</v>
      </c>
      <c r="Z260" s="19" t="str">
        <f t="shared" ref="Z260" si="3807">IF(OR(Y260="-",Y260="NC",$D260=""),"-",$D260*Y260)</f>
        <v>-</v>
      </c>
      <c r="AA260" s="19">
        <v>2.23</v>
      </c>
      <c r="AB260" s="19" t="str">
        <f t="shared" ref="AB260" si="3808">IF(OR(AA260="-",AA260="NC",$D260=""),"-",$D260*AA260)</f>
        <v>-</v>
      </c>
      <c r="AC260" s="19">
        <v>0.28999999999999998</v>
      </c>
      <c r="AD260" s="19" t="str">
        <f t="shared" ref="AD260" si="3809">IF(OR(AC260="-",AC260="NC",$D260=""),"-",$D260*AC260)</f>
        <v>-</v>
      </c>
      <c r="AE260" s="19">
        <v>0.03</v>
      </c>
      <c r="AF260" s="19" t="str">
        <f t="shared" ref="AF260" si="3810">IF(OR(AE260="-",AE260="NC",$D260=""),"-",$D260*AE260)</f>
        <v>-</v>
      </c>
      <c r="AG260" s="19">
        <v>6.71</v>
      </c>
      <c r="AH260" s="19" t="str">
        <f t="shared" ref="AH260" si="3811">IF(OR(AG260="-",AG260="NC",$D260=""),"-",$D260*AG260)</f>
        <v>-</v>
      </c>
      <c r="AI260" s="19">
        <v>0.01</v>
      </c>
      <c r="AJ260" s="19" t="str">
        <f t="shared" ref="AJ260" si="3812">IF(OR(AI260="-",AI260="NC",$D260=""),"-",$D260*AI260)</f>
        <v>-</v>
      </c>
      <c r="AK260" s="19" t="s">
        <v>1351</v>
      </c>
      <c r="AL260" s="19" t="str">
        <f t="shared" ref="AL260" si="3813">IF(OR(AK260="-",AK260="NC",$D260=""),"-",$D260*AK260)</f>
        <v>-</v>
      </c>
    </row>
    <row r="261" spans="1:38" x14ac:dyDescent="0.25">
      <c r="A261" s="18" t="s">
        <v>3390</v>
      </c>
      <c r="B261" s="18" t="s">
        <v>3579</v>
      </c>
      <c r="C261" s="19" t="s">
        <v>925</v>
      </c>
      <c r="D261" s="58"/>
      <c r="E261" s="19">
        <v>0.15</v>
      </c>
      <c r="F261" s="19" t="str">
        <f t="shared" si="2883"/>
        <v>-</v>
      </c>
      <c r="G261" s="19">
        <v>0.27</v>
      </c>
      <c r="H261" s="19" t="str">
        <f t="shared" si="2883"/>
        <v>-</v>
      </c>
      <c r="I261" s="19">
        <v>0.17</v>
      </c>
      <c r="J261" s="19" t="str">
        <f t="shared" ref="J261" si="3814">IF(OR(I261="-",I261="NC",$D261=""),"-",$D261*I261)</f>
        <v>-</v>
      </c>
      <c r="K261" s="19">
        <v>0.4</v>
      </c>
      <c r="L261" s="19" t="str">
        <f t="shared" ref="L261" si="3815">IF(OR(K261="-",K261="NC",$D261=""),"-",$D261*K261)</f>
        <v>-</v>
      </c>
      <c r="M261" s="19" t="s">
        <v>1351</v>
      </c>
      <c r="N261" s="19" t="str">
        <f t="shared" ref="N261" si="3816">IF(OR(M261="-",M261="NC",$D261=""),"-",$D261*M261)</f>
        <v>-</v>
      </c>
      <c r="O261" s="19">
        <v>0.19</v>
      </c>
      <c r="P261" s="19" t="str">
        <f t="shared" ref="P261" si="3817">IF(OR(O261="-",O261="NC",$D261=""),"-",$D261*O261)</f>
        <v>-</v>
      </c>
      <c r="Q261" s="19" t="s">
        <v>1351</v>
      </c>
      <c r="R261" s="19" t="str">
        <f t="shared" ref="R261" si="3818">IF(OR(Q261="-",Q261="NC",$D261=""),"-",$D261*Q261)</f>
        <v>-</v>
      </c>
      <c r="S261" s="19" t="s">
        <v>1351</v>
      </c>
      <c r="T261" s="19" t="str">
        <f t="shared" ref="T261" si="3819">IF(OR(S261="-",S261="NC",$D261=""),"-",$D261*S261)</f>
        <v>-</v>
      </c>
      <c r="U261" s="19" t="s">
        <v>1351</v>
      </c>
      <c r="V261" s="19" t="str">
        <f t="shared" ref="V261" si="3820">IF(OR(U261="-",U261="NC",$D261=""),"-",$D261*U261)</f>
        <v>-</v>
      </c>
      <c r="W261" s="19">
        <v>2.23</v>
      </c>
      <c r="X261" s="19" t="str">
        <f t="shared" ref="X261" si="3821">IF(OR(W261="-",W261="NC",$D261=""),"-",$D261*W261)</f>
        <v>-</v>
      </c>
      <c r="Y261" s="19" t="s">
        <v>1351</v>
      </c>
      <c r="Z261" s="19" t="str">
        <f t="shared" ref="Z261" si="3822">IF(OR(Y261="-",Y261="NC",$D261=""),"-",$D261*Y261)</f>
        <v>-</v>
      </c>
      <c r="AA261" s="19">
        <v>0.28999999999999998</v>
      </c>
      <c r="AB261" s="19" t="str">
        <f t="shared" ref="AB261" si="3823">IF(OR(AA261="-",AA261="NC",$D261=""),"-",$D261*AA261)</f>
        <v>-</v>
      </c>
      <c r="AC261" s="19">
        <v>0.26</v>
      </c>
      <c r="AD261" s="19" t="str">
        <f t="shared" ref="AD261" si="3824">IF(OR(AC261="-",AC261="NC",$D261=""),"-",$D261*AC261)</f>
        <v>-</v>
      </c>
      <c r="AE261" s="19">
        <v>0.19</v>
      </c>
      <c r="AF261" s="19" t="str">
        <f t="shared" ref="AF261" si="3825">IF(OR(AE261="-",AE261="NC",$D261=""),"-",$D261*AE261)</f>
        <v>-</v>
      </c>
      <c r="AG261" s="19" t="s">
        <v>1351</v>
      </c>
      <c r="AH261" s="19" t="str">
        <f t="shared" ref="AH261" si="3826">IF(OR(AG261="-",AG261="NC",$D261=""),"-",$D261*AG261)</f>
        <v>-</v>
      </c>
      <c r="AI261" s="19">
        <v>0.18</v>
      </c>
      <c r="AJ261" s="19" t="str">
        <f t="shared" ref="AJ261" si="3827">IF(OR(AI261="-",AI261="NC",$D261=""),"-",$D261*AI261)</f>
        <v>-</v>
      </c>
      <c r="AK261" s="19">
        <v>0.35</v>
      </c>
      <c r="AL261" s="19" t="str">
        <f t="shared" ref="AL261" si="3828">IF(OR(AK261="-",AK261="NC",$D261=""),"-",$D261*AK261)</f>
        <v>-</v>
      </c>
    </row>
    <row r="262" spans="1:38" x14ac:dyDescent="0.25">
      <c r="A262" s="18" t="s">
        <v>1270</v>
      </c>
      <c r="B262" s="18" t="s">
        <v>1473</v>
      </c>
      <c r="C262" s="19" t="s">
        <v>925</v>
      </c>
      <c r="D262" s="58"/>
      <c r="E262" s="19">
        <v>0.01</v>
      </c>
      <c r="F262" s="19" t="str">
        <f t="shared" si="2883"/>
        <v>-</v>
      </c>
      <c r="G262" s="19">
        <v>0.01</v>
      </c>
      <c r="H262" s="19" t="str">
        <f t="shared" si="2883"/>
        <v>-</v>
      </c>
      <c r="I262" s="19">
        <v>0.01</v>
      </c>
      <c r="J262" s="19" t="str">
        <f t="shared" ref="J262" si="3829">IF(OR(I262="-",I262="NC",$D262=""),"-",$D262*I262)</f>
        <v>-</v>
      </c>
      <c r="K262" s="19">
        <v>0.01</v>
      </c>
      <c r="L262" s="19" t="str">
        <f t="shared" ref="L262" si="3830">IF(OR(K262="-",K262="NC",$D262=""),"-",$D262*K262)</f>
        <v>-</v>
      </c>
      <c r="M262" s="19" t="s">
        <v>1351</v>
      </c>
      <c r="N262" s="19" t="str">
        <f t="shared" ref="N262" si="3831">IF(OR(M262="-",M262="NC",$D262=""),"-",$D262*M262)</f>
        <v>-</v>
      </c>
      <c r="O262" s="19">
        <v>0.01</v>
      </c>
      <c r="P262" s="19" t="str">
        <f t="shared" ref="P262" si="3832">IF(OR(O262="-",O262="NC",$D262=""),"-",$D262*O262)</f>
        <v>-</v>
      </c>
      <c r="Q262" s="19">
        <v>0.01</v>
      </c>
      <c r="R262" s="19" t="str">
        <f t="shared" ref="R262" si="3833">IF(OR(Q262="-",Q262="NC",$D262=""),"-",$D262*Q262)</f>
        <v>-</v>
      </c>
      <c r="S262" s="19" t="s">
        <v>1351</v>
      </c>
      <c r="T262" s="19" t="str">
        <f t="shared" ref="T262" si="3834">IF(OR(S262="-",S262="NC",$D262=""),"-",$D262*S262)</f>
        <v>-</v>
      </c>
      <c r="U262" s="19" t="s">
        <v>1351</v>
      </c>
      <c r="V262" s="19" t="str">
        <f t="shared" ref="V262" si="3835">IF(OR(U262="-",U262="NC",$D262=""),"-",$D262*U262)</f>
        <v>-</v>
      </c>
      <c r="W262" s="19" t="s">
        <v>1351</v>
      </c>
      <c r="X262" s="19" t="str">
        <f t="shared" ref="X262" si="3836">IF(OR(W262="-",W262="NC",$D262=""),"-",$D262*W262)</f>
        <v>-</v>
      </c>
      <c r="Y262" s="19" t="s">
        <v>1351</v>
      </c>
      <c r="Z262" s="19" t="str">
        <f t="shared" ref="Z262" si="3837">IF(OR(Y262="-",Y262="NC",$D262=""),"-",$D262*Y262)</f>
        <v>-</v>
      </c>
      <c r="AA262" s="19">
        <v>0.01</v>
      </c>
      <c r="AB262" s="19" t="str">
        <f t="shared" ref="AB262" si="3838">IF(OR(AA262="-",AA262="NC",$D262=""),"-",$D262*AA262)</f>
        <v>-</v>
      </c>
      <c r="AC262" s="19">
        <v>0.01</v>
      </c>
      <c r="AD262" s="19" t="str">
        <f t="shared" ref="AD262" si="3839">IF(OR(AC262="-",AC262="NC",$D262=""),"-",$D262*AC262)</f>
        <v>-</v>
      </c>
      <c r="AE262" s="19">
        <v>0.01</v>
      </c>
      <c r="AF262" s="19" t="str">
        <f t="shared" ref="AF262" si="3840">IF(OR(AE262="-",AE262="NC",$D262=""),"-",$D262*AE262)</f>
        <v>-</v>
      </c>
      <c r="AG262" s="19" t="s">
        <v>1351</v>
      </c>
      <c r="AH262" s="19" t="str">
        <f t="shared" ref="AH262" si="3841">IF(OR(AG262="-",AG262="NC",$D262=""),"-",$D262*AG262)</f>
        <v>-</v>
      </c>
      <c r="AI262" s="19">
        <v>0.01</v>
      </c>
      <c r="AJ262" s="19" t="str">
        <f t="shared" ref="AJ262" si="3842">IF(OR(AI262="-",AI262="NC",$D262=""),"-",$D262*AI262)</f>
        <v>-</v>
      </c>
      <c r="AK262" s="19">
        <v>0.01</v>
      </c>
      <c r="AL262" s="19" t="str">
        <f t="shared" ref="AL262" si="3843">IF(OR(AK262="-",AK262="NC",$D262=""),"-",$D262*AK262)</f>
        <v>-</v>
      </c>
    </row>
    <row r="263" spans="1:38" x14ac:dyDescent="0.25">
      <c r="A263" s="18" t="s">
        <v>432</v>
      </c>
      <c r="B263" s="18" t="s">
        <v>1475</v>
      </c>
      <c r="C263" s="19" t="s">
        <v>925</v>
      </c>
      <c r="D263" s="58"/>
      <c r="E263" s="19">
        <v>0.74</v>
      </c>
      <c r="F263" s="19" t="str">
        <f t="shared" ref="F263:H326" si="3844">IF(OR(E263="-",E263="NC",$D263=""),"-",$D263*E263)</f>
        <v>-</v>
      </c>
      <c r="G263" s="19">
        <v>0.22</v>
      </c>
      <c r="H263" s="19" t="str">
        <f t="shared" si="3844"/>
        <v>-</v>
      </c>
      <c r="I263" s="19">
        <v>0.02</v>
      </c>
      <c r="J263" s="19" t="str">
        <f t="shared" ref="J263" si="3845">IF(OR(I263="-",I263="NC",$D263=""),"-",$D263*I263)</f>
        <v>-</v>
      </c>
      <c r="K263" s="19">
        <v>0.91</v>
      </c>
      <c r="L263" s="19" t="str">
        <f t="shared" ref="L263" si="3846">IF(OR(K263="-",K263="NC",$D263=""),"-",$D263*K263)</f>
        <v>-</v>
      </c>
      <c r="M263" s="19">
        <v>0.04</v>
      </c>
      <c r="N263" s="19" t="str">
        <f t="shared" ref="N263" si="3847">IF(OR(M263="-",M263="NC",$D263=""),"-",$D263*M263)</f>
        <v>-</v>
      </c>
      <c r="O263" s="19">
        <v>2.92</v>
      </c>
      <c r="P263" s="19" t="str">
        <f t="shared" ref="P263" si="3848">IF(OR(O263="-",O263="NC",$D263=""),"-",$D263*O263)</f>
        <v>-</v>
      </c>
      <c r="Q263" s="19">
        <v>2.2000000000000002</v>
      </c>
      <c r="R263" s="19" t="str">
        <f t="shared" ref="R263" si="3849">IF(OR(Q263="-",Q263="NC",$D263=""),"-",$D263*Q263)</f>
        <v>-</v>
      </c>
      <c r="S263" s="19">
        <v>1.76</v>
      </c>
      <c r="T263" s="19" t="str">
        <f t="shared" ref="T263" si="3850">IF(OR(S263="-",S263="NC",$D263=""),"-",$D263*S263)</f>
        <v>-</v>
      </c>
      <c r="U263" s="19">
        <v>13.38</v>
      </c>
      <c r="V263" s="19" t="str">
        <f t="shared" ref="V263" si="3851">IF(OR(U263="-",U263="NC",$D263=""),"-",$D263*U263)</f>
        <v>-</v>
      </c>
      <c r="W263" s="19">
        <v>2.94</v>
      </c>
      <c r="X263" s="19" t="str">
        <f t="shared" ref="X263" si="3852">IF(OR(W263="-",W263="NC",$D263=""),"-",$D263*W263)</f>
        <v>-</v>
      </c>
      <c r="Y263" s="19">
        <v>5.53</v>
      </c>
      <c r="Z263" s="19" t="str">
        <f t="shared" ref="Z263" si="3853">IF(OR(Y263="-",Y263="NC",$D263=""),"-",$D263*Y263)</f>
        <v>-</v>
      </c>
      <c r="AA263" s="19">
        <v>0.02</v>
      </c>
      <c r="AB263" s="19" t="str">
        <f t="shared" ref="AB263" si="3854">IF(OR(AA263="-",AA263="NC",$D263=""),"-",$D263*AA263)</f>
        <v>-</v>
      </c>
      <c r="AC263" s="19">
        <v>0.17</v>
      </c>
      <c r="AD263" s="19" t="str">
        <f t="shared" ref="AD263" si="3855">IF(OR(AC263="-",AC263="NC",$D263=""),"-",$D263*AC263)</f>
        <v>-</v>
      </c>
      <c r="AE263" s="19">
        <v>0.01</v>
      </c>
      <c r="AF263" s="19" t="str">
        <f t="shared" ref="AF263" si="3856">IF(OR(AE263="-",AE263="NC",$D263=""),"-",$D263*AE263)</f>
        <v>-</v>
      </c>
      <c r="AG263" s="19">
        <v>0.81</v>
      </c>
      <c r="AH263" s="19" t="str">
        <f t="shared" ref="AH263" si="3857">IF(OR(AG263="-",AG263="NC",$D263=""),"-",$D263*AG263)</f>
        <v>-</v>
      </c>
      <c r="AI263" s="19">
        <v>0.01</v>
      </c>
      <c r="AJ263" s="19" t="str">
        <f t="shared" ref="AJ263" si="3858">IF(OR(AI263="-",AI263="NC",$D263=""),"-",$D263*AI263)</f>
        <v>-</v>
      </c>
      <c r="AK263" s="19" t="s">
        <v>1351</v>
      </c>
      <c r="AL263" s="19" t="str">
        <f t="shared" ref="AL263" si="3859">IF(OR(AK263="-",AK263="NC",$D263=""),"-",$D263*AK263)</f>
        <v>-</v>
      </c>
    </row>
    <row r="264" spans="1:38" ht="21" x14ac:dyDescent="0.25">
      <c r="A264" s="18" t="s">
        <v>1267</v>
      </c>
      <c r="B264" s="18" t="s">
        <v>3392</v>
      </c>
      <c r="C264" s="19" t="s">
        <v>925</v>
      </c>
      <c r="D264" s="58"/>
      <c r="E264" s="19">
        <v>0.01</v>
      </c>
      <c r="F264" s="19" t="str">
        <f t="shared" si="3844"/>
        <v>-</v>
      </c>
      <c r="G264" s="19">
        <v>0.02</v>
      </c>
      <c r="H264" s="19" t="str">
        <f t="shared" si="3844"/>
        <v>-</v>
      </c>
      <c r="I264" s="19">
        <v>0.02</v>
      </c>
      <c r="J264" s="19" t="str">
        <f t="shared" ref="J264" si="3860">IF(OR(I264="-",I264="NC",$D264=""),"-",$D264*I264)</f>
        <v>-</v>
      </c>
      <c r="K264" s="19">
        <v>0.04</v>
      </c>
      <c r="L264" s="19" t="str">
        <f t="shared" ref="L264" si="3861">IF(OR(K264="-",K264="NC",$D264=""),"-",$D264*K264)</f>
        <v>-</v>
      </c>
      <c r="M264" s="19">
        <v>0.16</v>
      </c>
      <c r="N264" s="19" t="str">
        <f t="shared" ref="N264" si="3862">IF(OR(M264="-",M264="NC",$D264=""),"-",$D264*M264)</f>
        <v>-</v>
      </c>
      <c r="O264" s="19">
        <v>0.02</v>
      </c>
      <c r="P264" s="19" t="str">
        <f t="shared" ref="P264" si="3863">IF(OR(O264="-",O264="NC",$D264=""),"-",$D264*O264)</f>
        <v>-</v>
      </c>
      <c r="Q264" s="19" t="s">
        <v>1351</v>
      </c>
      <c r="R264" s="19" t="str">
        <f t="shared" ref="R264" si="3864">IF(OR(Q264="-",Q264="NC",$D264=""),"-",$D264*Q264)</f>
        <v>-</v>
      </c>
      <c r="S264" s="19" t="s">
        <v>1351</v>
      </c>
      <c r="T264" s="19" t="str">
        <f t="shared" ref="T264" si="3865">IF(OR(S264="-",S264="NC",$D264=""),"-",$D264*S264)</f>
        <v>-</v>
      </c>
      <c r="U264" s="19" t="s">
        <v>1351</v>
      </c>
      <c r="V264" s="19" t="str">
        <f t="shared" ref="V264" si="3866">IF(OR(U264="-",U264="NC",$D264=""),"-",$D264*U264)</f>
        <v>-</v>
      </c>
      <c r="W264" s="19" t="s">
        <v>1351</v>
      </c>
      <c r="X264" s="19" t="str">
        <f t="shared" ref="X264" si="3867">IF(OR(W264="-",W264="NC",$D264=""),"-",$D264*W264)</f>
        <v>-</v>
      </c>
      <c r="Y264" s="19" t="s">
        <v>1351</v>
      </c>
      <c r="Z264" s="19" t="str">
        <f t="shared" ref="Z264" si="3868">IF(OR(Y264="-",Y264="NC",$D264=""),"-",$D264*Y264)</f>
        <v>-</v>
      </c>
      <c r="AA264" s="19">
        <v>0.03</v>
      </c>
      <c r="AB264" s="19" t="str">
        <f t="shared" ref="AB264" si="3869">IF(OR(AA264="-",AA264="NC",$D264=""),"-",$D264*AA264)</f>
        <v>-</v>
      </c>
      <c r="AC264" s="19">
        <v>0.02</v>
      </c>
      <c r="AD264" s="19" t="str">
        <f t="shared" ref="AD264" si="3870">IF(OR(AC264="-",AC264="NC",$D264=""),"-",$D264*AC264)</f>
        <v>-</v>
      </c>
      <c r="AE264" s="19">
        <v>0.02</v>
      </c>
      <c r="AF264" s="19" t="str">
        <f t="shared" ref="AF264" si="3871">IF(OR(AE264="-",AE264="NC",$D264=""),"-",$D264*AE264)</f>
        <v>-</v>
      </c>
      <c r="AG264" s="19" t="s">
        <v>1351</v>
      </c>
      <c r="AH264" s="19" t="str">
        <f t="shared" ref="AH264" si="3872">IF(OR(AG264="-",AG264="NC",$D264=""),"-",$D264*AG264)</f>
        <v>-</v>
      </c>
      <c r="AI264" s="19">
        <v>0.02</v>
      </c>
      <c r="AJ264" s="19" t="str">
        <f t="shared" ref="AJ264" si="3873">IF(OR(AI264="-",AI264="NC",$D264=""),"-",$D264*AI264)</f>
        <v>-</v>
      </c>
      <c r="AK264" s="19">
        <v>0.03</v>
      </c>
      <c r="AL264" s="19" t="str">
        <f t="shared" ref="AL264" si="3874">IF(OR(AK264="-",AK264="NC",$D264=""),"-",$D264*AK264)</f>
        <v>-</v>
      </c>
    </row>
    <row r="265" spans="1:38" x14ac:dyDescent="0.25">
      <c r="A265" s="904" t="s">
        <v>3393</v>
      </c>
      <c r="B265" s="50" t="s">
        <v>3394</v>
      </c>
      <c r="C265" s="41" t="s">
        <v>275</v>
      </c>
      <c r="D265" s="58"/>
      <c r="E265" s="41" t="s">
        <v>275</v>
      </c>
      <c r="F265" s="41" t="str">
        <f t="shared" si="3844"/>
        <v>-</v>
      </c>
      <c r="G265" s="41" t="s">
        <v>275</v>
      </c>
      <c r="H265" s="41" t="str">
        <f t="shared" si="3844"/>
        <v>-</v>
      </c>
      <c r="I265" s="41" t="s">
        <v>275</v>
      </c>
      <c r="J265" s="41" t="str">
        <f t="shared" ref="J265" si="3875">IF(OR(I265="-",I265="NC",$D265=""),"-",$D265*I265)</f>
        <v>-</v>
      </c>
      <c r="K265" s="41" t="s">
        <v>275</v>
      </c>
      <c r="L265" s="41" t="str">
        <f t="shared" ref="L265" si="3876">IF(OR(K265="-",K265="NC",$D265=""),"-",$D265*K265)</f>
        <v>-</v>
      </c>
      <c r="M265" s="41" t="s">
        <v>275</v>
      </c>
      <c r="N265" s="41" t="str">
        <f t="shared" ref="N265" si="3877">IF(OR(M265="-",M265="NC",$D265=""),"-",$D265*M265)</f>
        <v>-</v>
      </c>
      <c r="O265" s="41" t="s">
        <v>275</v>
      </c>
      <c r="P265" s="41" t="str">
        <f t="shared" ref="P265" si="3878">IF(OR(O265="-",O265="NC",$D265=""),"-",$D265*O265)</f>
        <v>-</v>
      </c>
      <c r="Q265" s="41" t="s">
        <v>275</v>
      </c>
      <c r="R265" s="41" t="str">
        <f t="shared" ref="R265" si="3879">IF(OR(Q265="-",Q265="NC",$D265=""),"-",$D265*Q265)</f>
        <v>-</v>
      </c>
      <c r="S265" s="41" t="s">
        <v>275</v>
      </c>
      <c r="T265" s="41" t="str">
        <f t="shared" ref="T265" si="3880">IF(OR(S265="-",S265="NC",$D265=""),"-",$D265*S265)</f>
        <v>-</v>
      </c>
      <c r="U265" s="41" t="s">
        <v>275</v>
      </c>
      <c r="V265" s="41" t="str">
        <f t="shared" ref="V265" si="3881">IF(OR(U265="-",U265="NC",$D265=""),"-",$D265*U265)</f>
        <v>-</v>
      </c>
      <c r="W265" s="41" t="s">
        <v>275</v>
      </c>
      <c r="X265" s="41" t="str">
        <f t="shared" ref="X265" si="3882">IF(OR(W265="-",W265="NC",$D265=""),"-",$D265*W265)</f>
        <v>-</v>
      </c>
      <c r="Y265" s="41" t="s">
        <v>275</v>
      </c>
      <c r="Z265" s="41" t="str">
        <f t="shared" ref="Z265" si="3883">IF(OR(Y265="-",Y265="NC",$D265=""),"-",$D265*Y265)</f>
        <v>-</v>
      </c>
      <c r="AA265" s="41" t="s">
        <v>275</v>
      </c>
      <c r="AB265" s="41" t="str">
        <f t="shared" ref="AB265" si="3884">IF(OR(AA265="-",AA265="NC",$D265=""),"-",$D265*AA265)</f>
        <v>-</v>
      </c>
      <c r="AC265" s="41" t="s">
        <v>275</v>
      </c>
      <c r="AD265" s="41" t="str">
        <f t="shared" ref="AD265" si="3885">IF(OR(AC265="-",AC265="NC",$D265=""),"-",$D265*AC265)</f>
        <v>-</v>
      </c>
      <c r="AE265" s="41" t="s">
        <v>275</v>
      </c>
      <c r="AF265" s="41" t="str">
        <f t="shared" ref="AF265" si="3886">IF(OR(AE265="-",AE265="NC",$D265=""),"-",$D265*AE265)</f>
        <v>-</v>
      </c>
      <c r="AG265" s="41" t="s">
        <v>275</v>
      </c>
      <c r="AH265" s="41" t="str">
        <f t="shared" ref="AH265" si="3887">IF(OR(AG265="-",AG265="NC",$D265=""),"-",$D265*AG265)</f>
        <v>-</v>
      </c>
      <c r="AI265" s="41" t="s">
        <v>275</v>
      </c>
      <c r="AJ265" s="41" t="str">
        <f t="shared" ref="AJ265" si="3888">IF(OR(AI265="-",AI265="NC",$D265=""),"-",$D265*AI265)</f>
        <v>-</v>
      </c>
      <c r="AK265" s="41" t="s">
        <v>275</v>
      </c>
      <c r="AL265" s="41" t="str">
        <f t="shared" ref="AL265" si="3889">IF(OR(AK265="-",AK265="NC",$D265=""),"-",$D265*AK265)</f>
        <v>-</v>
      </c>
    </row>
    <row r="266" spans="1:38" ht="21" x14ac:dyDescent="0.25">
      <c r="A266" s="909" t="s">
        <v>1246</v>
      </c>
      <c r="B266" s="63" t="s">
        <v>3580</v>
      </c>
      <c r="C266" s="61" t="s">
        <v>925</v>
      </c>
      <c r="D266" s="58"/>
      <c r="E266" s="61">
        <v>2.63</v>
      </c>
      <c r="F266" s="61" t="str">
        <f t="shared" si="3844"/>
        <v>-</v>
      </c>
      <c r="G266" s="61">
        <v>9.27</v>
      </c>
      <c r="H266" s="61" t="str">
        <f t="shared" si="3844"/>
        <v>-</v>
      </c>
      <c r="I266" s="61">
        <v>1.86</v>
      </c>
      <c r="J266" s="61" t="str">
        <f t="shared" ref="J266" si="3890">IF(OR(I266="-",I266="NC",$D266=""),"-",$D266*I266)</f>
        <v>-</v>
      </c>
      <c r="K266" s="61">
        <v>5.82</v>
      </c>
      <c r="L266" s="61" t="str">
        <f t="shared" ref="L266" si="3891">IF(OR(K266="-",K266="NC",$D266=""),"-",$D266*K266)</f>
        <v>-</v>
      </c>
      <c r="M266" s="61">
        <v>19.53</v>
      </c>
      <c r="N266" s="61" t="str">
        <f t="shared" ref="N266" si="3892">IF(OR(M266="-",M266="NC",$D266=""),"-",$D266*M266)</f>
        <v>-</v>
      </c>
      <c r="O266" s="61">
        <v>4.9000000000000004</v>
      </c>
      <c r="P266" s="61" t="str">
        <f t="shared" ref="P266" si="3893">IF(OR(O266="-",O266="NC",$D266=""),"-",$D266*O266)</f>
        <v>-</v>
      </c>
      <c r="Q266" s="61">
        <v>0.1</v>
      </c>
      <c r="R266" s="61" t="str">
        <f t="shared" ref="R266" si="3894">IF(OR(Q266="-",Q266="NC",$D266=""),"-",$D266*Q266)</f>
        <v>-</v>
      </c>
      <c r="S266" s="61" t="s">
        <v>1351</v>
      </c>
      <c r="T266" s="61" t="str">
        <f t="shared" ref="T266" si="3895">IF(OR(S266="-",S266="NC",$D266=""),"-",$D266*S266)</f>
        <v>-</v>
      </c>
      <c r="U266" s="61">
        <v>26.78</v>
      </c>
      <c r="V266" s="61" t="str">
        <f t="shared" ref="V266" si="3896">IF(OR(U266="-",U266="NC",$D266=""),"-",$D266*U266)</f>
        <v>-</v>
      </c>
      <c r="W266" s="61">
        <v>5</v>
      </c>
      <c r="X266" s="61" t="str">
        <f t="shared" ref="X266" si="3897">IF(OR(W266="-",W266="NC",$D266=""),"-",$D266*W266)</f>
        <v>-</v>
      </c>
      <c r="Y266" s="61">
        <v>0.57999999999999996</v>
      </c>
      <c r="Z266" s="61" t="str">
        <f t="shared" ref="Z266" si="3898">IF(OR(Y266="-",Y266="NC",$D266=""),"-",$D266*Y266)</f>
        <v>-</v>
      </c>
      <c r="AA266" s="61">
        <v>5.68</v>
      </c>
      <c r="AB266" s="61" t="str">
        <f t="shared" ref="AB266" si="3899">IF(OR(AA266="-",AA266="NC",$D266=""),"-",$D266*AA266)</f>
        <v>-</v>
      </c>
      <c r="AC266" s="61">
        <v>3.58</v>
      </c>
      <c r="AD266" s="61" t="str">
        <f t="shared" ref="AD266" si="3900">IF(OR(AC266="-",AC266="NC",$D266=""),"-",$D266*AC266)</f>
        <v>-</v>
      </c>
      <c r="AE266" s="61">
        <v>2.64</v>
      </c>
      <c r="AF266" s="61" t="str">
        <f t="shared" ref="AF266" si="3901">IF(OR(AE266="-",AE266="NC",$D266=""),"-",$D266*AE266)</f>
        <v>-</v>
      </c>
      <c r="AG266" s="61" t="s">
        <v>1351</v>
      </c>
      <c r="AH266" s="61" t="str">
        <f t="shared" ref="AH266" si="3902">IF(OR(AG266="-",AG266="NC",$D266=""),"-",$D266*AG266)</f>
        <v>-</v>
      </c>
      <c r="AI266" s="61">
        <v>1.83</v>
      </c>
      <c r="AJ266" s="61" t="str">
        <f t="shared" ref="AJ266" si="3903">IF(OR(AI266="-",AI266="NC",$D266=""),"-",$D266*AI266)</f>
        <v>-</v>
      </c>
      <c r="AK266" s="61">
        <v>3.65</v>
      </c>
      <c r="AL266" s="61" t="str">
        <f t="shared" ref="AL266" si="3904">IF(OR(AK266="-",AK266="NC",$D266=""),"-",$D266*AK266)</f>
        <v>-</v>
      </c>
    </row>
    <row r="267" spans="1:38" x14ac:dyDescent="0.25">
      <c r="A267" s="18" t="s">
        <v>3581</v>
      </c>
      <c r="B267" s="18" t="s">
        <v>3395</v>
      </c>
      <c r="C267" s="19" t="s">
        <v>925</v>
      </c>
      <c r="D267" s="58"/>
      <c r="E267" s="19">
        <v>0.42</v>
      </c>
      <c r="F267" s="19" t="str">
        <f t="shared" si="3844"/>
        <v>-</v>
      </c>
      <c r="G267" s="19">
        <v>0.08</v>
      </c>
      <c r="H267" s="19" t="str">
        <f t="shared" si="3844"/>
        <v>-</v>
      </c>
      <c r="I267" s="19">
        <v>0.01</v>
      </c>
      <c r="J267" s="19" t="str">
        <f t="shared" ref="J267" si="3905">IF(OR(I267="-",I267="NC",$D267=""),"-",$D267*I267)</f>
        <v>-</v>
      </c>
      <c r="K267" s="19">
        <v>0.6</v>
      </c>
      <c r="L267" s="19" t="str">
        <f t="shared" ref="L267" si="3906">IF(OR(K267="-",K267="NC",$D267=""),"-",$D267*K267)</f>
        <v>-</v>
      </c>
      <c r="M267" s="19" t="s">
        <v>1351</v>
      </c>
      <c r="N267" s="19" t="str">
        <f t="shared" ref="N267" si="3907">IF(OR(M267="-",M267="NC",$D267=""),"-",$D267*M267)</f>
        <v>-</v>
      </c>
      <c r="O267" s="19">
        <v>0.52</v>
      </c>
      <c r="P267" s="19" t="str">
        <f t="shared" ref="P267" si="3908">IF(OR(O267="-",O267="NC",$D267=""),"-",$D267*O267)</f>
        <v>-</v>
      </c>
      <c r="Q267" s="19" t="s">
        <v>1351</v>
      </c>
      <c r="R267" s="19" t="str">
        <f t="shared" ref="R267" si="3909">IF(OR(Q267="-",Q267="NC",$D267=""),"-",$D267*Q267)</f>
        <v>-</v>
      </c>
      <c r="S267" s="19" t="s">
        <v>1351</v>
      </c>
      <c r="T267" s="19" t="str">
        <f t="shared" ref="T267" si="3910">IF(OR(S267="-",S267="NC",$D267=""),"-",$D267*S267)</f>
        <v>-</v>
      </c>
      <c r="U267" s="19">
        <v>9.0299999999999994</v>
      </c>
      <c r="V267" s="19" t="str">
        <f t="shared" ref="V267" si="3911">IF(OR(U267="-",U267="NC",$D267=""),"-",$D267*U267)</f>
        <v>-</v>
      </c>
      <c r="W267" s="19" t="s">
        <v>1351</v>
      </c>
      <c r="X267" s="19" t="str">
        <f t="shared" ref="X267" si="3912">IF(OR(W267="-",W267="NC",$D267=""),"-",$D267*W267)</f>
        <v>-</v>
      </c>
      <c r="Y267" s="19" t="s">
        <v>1351</v>
      </c>
      <c r="Z267" s="19" t="str">
        <f t="shared" ref="Z267" si="3913">IF(OR(Y267="-",Y267="NC",$D267=""),"-",$D267*Y267)</f>
        <v>-</v>
      </c>
      <c r="AA267" s="19">
        <v>0.12</v>
      </c>
      <c r="AB267" s="19" t="str">
        <f t="shared" ref="AB267" si="3914">IF(OR(AA267="-",AA267="NC",$D267=""),"-",$D267*AA267)</f>
        <v>-</v>
      </c>
      <c r="AC267" s="19">
        <v>0.01</v>
      </c>
      <c r="AD267" s="19" t="str">
        <f t="shared" ref="AD267" si="3915">IF(OR(AC267="-",AC267="NC",$D267=""),"-",$D267*AC267)</f>
        <v>-</v>
      </c>
      <c r="AE267" s="19">
        <v>0.01</v>
      </c>
      <c r="AF267" s="19" t="str">
        <f t="shared" ref="AF267" si="3916">IF(OR(AE267="-",AE267="NC",$D267=""),"-",$D267*AE267)</f>
        <v>-</v>
      </c>
      <c r="AG267" s="19" t="s">
        <v>1351</v>
      </c>
      <c r="AH267" s="19" t="str">
        <f t="shared" ref="AH267" si="3917">IF(OR(AG267="-",AG267="NC",$D267=""),"-",$D267*AG267)</f>
        <v>-</v>
      </c>
      <c r="AI267" s="19">
        <v>0.01</v>
      </c>
      <c r="AJ267" s="19" t="str">
        <f t="shared" ref="AJ267" si="3918">IF(OR(AI267="-",AI267="NC",$D267=""),"-",$D267*AI267)</f>
        <v>-</v>
      </c>
      <c r="AK267" s="19" t="s">
        <v>1351</v>
      </c>
      <c r="AL267" s="19" t="str">
        <f t="shared" ref="AL267" si="3919">IF(OR(AK267="-",AK267="NC",$D267=""),"-",$D267*AK267)</f>
        <v>-</v>
      </c>
    </row>
    <row r="268" spans="1:38" x14ac:dyDescent="0.25">
      <c r="A268" s="18" t="s">
        <v>1254</v>
      </c>
      <c r="B268" s="18" t="s">
        <v>3583</v>
      </c>
      <c r="C268" s="19" t="s">
        <v>925</v>
      </c>
      <c r="D268" s="58"/>
      <c r="E268" s="19">
        <v>0.06</v>
      </c>
      <c r="F268" s="19" t="str">
        <f t="shared" si="3844"/>
        <v>-</v>
      </c>
      <c r="G268" s="19">
        <v>0.1</v>
      </c>
      <c r="H268" s="19" t="str">
        <f t="shared" si="3844"/>
        <v>-</v>
      </c>
      <c r="I268" s="19">
        <v>0.06</v>
      </c>
      <c r="J268" s="19" t="str">
        <f t="shared" ref="J268" si="3920">IF(OR(I268="-",I268="NC",$D268=""),"-",$D268*I268)</f>
        <v>-</v>
      </c>
      <c r="K268" s="19">
        <v>0.15</v>
      </c>
      <c r="L268" s="19" t="str">
        <f t="shared" ref="L268" si="3921">IF(OR(K268="-",K268="NC",$D268=""),"-",$D268*K268)</f>
        <v>-</v>
      </c>
      <c r="M268" s="19" t="s">
        <v>1351</v>
      </c>
      <c r="N268" s="19" t="str">
        <f t="shared" ref="N268" si="3922">IF(OR(M268="-",M268="NC",$D268=""),"-",$D268*M268)</f>
        <v>-</v>
      </c>
      <c r="O268" s="19">
        <v>7.0000000000000007E-2</v>
      </c>
      <c r="P268" s="19" t="str">
        <f t="shared" ref="P268" si="3923">IF(OR(O268="-",O268="NC",$D268=""),"-",$D268*O268)</f>
        <v>-</v>
      </c>
      <c r="Q268" s="19">
        <v>0.1</v>
      </c>
      <c r="R268" s="19" t="str">
        <f t="shared" ref="R268" si="3924">IF(OR(Q268="-",Q268="NC",$D268=""),"-",$D268*Q268)</f>
        <v>-</v>
      </c>
      <c r="S268" s="19" t="s">
        <v>1351</v>
      </c>
      <c r="T268" s="19" t="str">
        <f t="shared" ref="T268" si="3925">IF(OR(S268="-",S268="NC",$D268=""),"-",$D268*S268)</f>
        <v>-</v>
      </c>
      <c r="U268" s="19">
        <v>1.27</v>
      </c>
      <c r="V268" s="19" t="str">
        <f t="shared" ref="V268" si="3926">IF(OR(U268="-",U268="NC",$D268=""),"-",$D268*U268)</f>
        <v>-</v>
      </c>
      <c r="W268" s="19">
        <v>0.13</v>
      </c>
      <c r="X268" s="19" t="str">
        <f t="shared" ref="X268" si="3927">IF(OR(W268="-",W268="NC",$D268=""),"-",$D268*W268)</f>
        <v>-</v>
      </c>
      <c r="Y268" s="19">
        <v>0.21</v>
      </c>
      <c r="Z268" s="19" t="str">
        <f t="shared" ref="Z268" si="3928">IF(OR(Y268="-",Y268="NC",$D268=""),"-",$D268*Y268)</f>
        <v>-</v>
      </c>
      <c r="AA268" s="19">
        <v>0.1</v>
      </c>
      <c r="AB268" s="19" t="str">
        <f t="shared" ref="AB268" si="3929">IF(OR(AA268="-",AA268="NC",$D268=""),"-",$D268*AA268)</f>
        <v>-</v>
      </c>
      <c r="AC268" s="19">
        <v>0.09</v>
      </c>
      <c r="AD268" s="19" t="str">
        <f t="shared" ref="AD268" si="3930">IF(OR(AC268="-",AC268="NC",$D268=""),"-",$D268*AC268)</f>
        <v>-</v>
      </c>
      <c r="AE268" s="19">
        <v>7.0000000000000007E-2</v>
      </c>
      <c r="AF268" s="19" t="str">
        <f t="shared" ref="AF268" si="3931">IF(OR(AE268="-",AE268="NC",$D268=""),"-",$D268*AE268)</f>
        <v>-</v>
      </c>
      <c r="AG268" s="19" t="s">
        <v>1351</v>
      </c>
      <c r="AH268" s="19" t="str">
        <f t="shared" ref="AH268" si="3932">IF(OR(AG268="-",AG268="NC",$D268=""),"-",$D268*AG268)</f>
        <v>-</v>
      </c>
      <c r="AI268" s="19">
        <v>0.06</v>
      </c>
      <c r="AJ268" s="19" t="str">
        <f t="shared" ref="AJ268" si="3933">IF(OR(AI268="-",AI268="NC",$D268=""),"-",$D268*AI268)</f>
        <v>-</v>
      </c>
      <c r="AK268" s="19">
        <v>0.13</v>
      </c>
      <c r="AL268" s="19" t="str">
        <f t="shared" ref="AL268" si="3934">IF(OR(AK268="-",AK268="NC",$D268=""),"-",$D268*AK268)</f>
        <v>-</v>
      </c>
    </row>
    <row r="269" spans="1:38" x14ac:dyDescent="0.25">
      <c r="A269" s="18" t="s">
        <v>239</v>
      </c>
      <c r="B269" s="18" t="s">
        <v>3398</v>
      </c>
      <c r="C269" s="19" t="s">
        <v>925</v>
      </c>
      <c r="D269" s="58"/>
      <c r="E269" s="19">
        <v>0.56999999999999995</v>
      </c>
      <c r="F269" s="19" t="str">
        <f t="shared" si="3844"/>
        <v>-</v>
      </c>
      <c r="G269" s="19">
        <v>5.77</v>
      </c>
      <c r="H269" s="19" t="str">
        <f t="shared" si="3844"/>
        <v>-</v>
      </c>
      <c r="I269" s="19">
        <v>0.11</v>
      </c>
      <c r="J269" s="19" t="str">
        <f t="shared" ref="J269" si="3935">IF(OR(I269="-",I269="NC",$D269=""),"-",$D269*I269)</f>
        <v>-</v>
      </c>
      <c r="K269" s="19">
        <v>0.92</v>
      </c>
      <c r="L269" s="19" t="str">
        <f t="shared" ref="L269" si="3936">IF(OR(K269="-",K269="NC",$D269=""),"-",$D269*K269)</f>
        <v>-</v>
      </c>
      <c r="M269" s="19">
        <v>5.25</v>
      </c>
      <c r="N269" s="19" t="str">
        <f t="shared" ref="N269" si="3937">IF(OR(M269="-",M269="NC",$D269=""),"-",$D269*M269)</f>
        <v>-</v>
      </c>
      <c r="O269" s="19">
        <v>2.12</v>
      </c>
      <c r="P269" s="19" t="str">
        <f t="shared" ref="P269" si="3938">IF(OR(O269="-",O269="NC",$D269=""),"-",$D269*O269)</f>
        <v>-</v>
      </c>
      <c r="Q269" s="19" t="s">
        <v>1351</v>
      </c>
      <c r="R269" s="19" t="str">
        <f t="shared" ref="R269" si="3939">IF(OR(Q269="-",Q269="NC",$D269=""),"-",$D269*Q269)</f>
        <v>-</v>
      </c>
      <c r="S269" s="19" t="s">
        <v>1351</v>
      </c>
      <c r="T269" s="19" t="str">
        <f t="shared" ref="T269" si="3940">IF(OR(S269="-",S269="NC",$D269=""),"-",$D269*S269)</f>
        <v>-</v>
      </c>
      <c r="U269" s="19">
        <v>14.54</v>
      </c>
      <c r="V269" s="19" t="str">
        <f t="shared" ref="V269" si="3941">IF(OR(U269="-",U269="NC",$D269=""),"-",$D269*U269)</f>
        <v>-</v>
      </c>
      <c r="W269" s="19" t="s">
        <v>1351</v>
      </c>
      <c r="X269" s="19" t="str">
        <f t="shared" ref="X269" si="3942">IF(OR(W269="-",W269="NC",$D269=""),"-",$D269*W269)</f>
        <v>-</v>
      </c>
      <c r="Y269" s="19" t="s">
        <v>1351</v>
      </c>
      <c r="Z269" s="19" t="str">
        <f t="shared" ref="Z269" si="3943">IF(OR(Y269="-",Y269="NC",$D269=""),"-",$D269*Y269)</f>
        <v>-</v>
      </c>
      <c r="AA269" s="19">
        <v>2.3199999999999998</v>
      </c>
      <c r="AB269" s="19" t="str">
        <f t="shared" ref="AB269" si="3944">IF(OR(AA269="-",AA269="NC",$D269=""),"-",$D269*AA269)</f>
        <v>-</v>
      </c>
      <c r="AC269" s="19">
        <v>0.79</v>
      </c>
      <c r="AD269" s="19" t="str">
        <f t="shared" ref="AD269" si="3945">IF(OR(AC269="-",AC269="NC",$D269=""),"-",$D269*AC269)</f>
        <v>-</v>
      </c>
      <c r="AE269" s="19">
        <v>0.62</v>
      </c>
      <c r="AF269" s="19" t="str">
        <f t="shared" ref="AF269" si="3946">IF(OR(AE269="-",AE269="NC",$D269=""),"-",$D269*AE269)</f>
        <v>-</v>
      </c>
      <c r="AG269" s="19" t="s">
        <v>1351</v>
      </c>
      <c r="AH269" s="19" t="str">
        <f t="shared" ref="AH269" si="3947">IF(OR(AG269="-",AG269="NC",$D269=""),"-",$D269*AG269)</f>
        <v>-</v>
      </c>
      <c r="AI269" s="19">
        <v>0.01</v>
      </c>
      <c r="AJ269" s="19" t="str">
        <f t="shared" ref="AJ269" si="3948">IF(OR(AI269="-",AI269="NC",$D269=""),"-",$D269*AI269)</f>
        <v>-</v>
      </c>
      <c r="AK269" s="19" t="s">
        <v>1351</v>
      </c>
      <c r="AL269" s="19" t="str">
        <f t="shared" ref="AL269" si="3949">IF(OR(AK269="-",AK269="NC",$D269=""),"-",$D269*AK269)</f>
        <v>-</v>
      </c>
    </row>
    <row r="270" spans="1:38" ht="21" x14ac:dyDescent="0.25">
      <c r="A270" s="18" t="s">
        <v>247</v>
      </c>
      <c r="B270" s="18" t="s">
        <v>3584</v>
      </c>
      <c r="C270" s="19" t="s">
        <v>925</v>
      </c>
      <c r="D270" s="58"/>
      <c r="E270" s="19">
        <v>0.03</v>
      </c>
      <c r="F270" s="19" t="str">
        <f t="shared" si="3844"/>
        <v>-</v>
      </c>
      <c r="G270" s="19">
        <v>0.31</v>
      </c>
      <c r="H270" s="19" t="str">
        <f t="shared" si="3844"/>
        <v>-</v>
      </c>
      <c r="I270" s="19">
        <v>0.01</v>
      </c>
      <c r="J270" s="19" t="str">
        <f t="shared" ref="J270" si="3950">IF(OR(I270="-",I270="NC",$D270=""),"-",$D270*I270)</f>
        <v>-</v>
      </c>
      <c r="K270" s="19">
        <v>0.05</v>
      </c>
      <c r="L270" s="19" t="str">
        <f t="shared" ref="L270" si="3951">IF(OR(K270="-",K270="NC",$D270=""),"-",$D270*K270)</f>
        <v>-</v>
      </c>
      <c r="M270" s="19">
        <v>0.47</v>
      </c>
      <c r="N270" s="19" t="str">
        <f t="shared" ref="N270" si="3952">IF(OR(M270="-",M270="NC",$D270=""),"-",$D270*M270)</f>
        <v>-</v>
      </c>
      <c r="O270" s="19">
        <v>0.11</v>
      </c>
      <c r="P270" s="19" t="str">
        <f t="shared" ref="P270" si="3953">IF(OR(O270="-",O270="NC",$D270=""),"-",$D270*O270)</f>
        <v>-</v>
      </c>
      <c r="Q270" s="19" t="s">
        <v>1351</v>
      </c>
      <c r="R270" s="19" t="str">
        <f t="shared" ref="R270" si="3954">IF(OR(Q270="-",Q270="NC",$D270=""),"-",$D270*Q270)</f>
        <v>-</v>
      </c>
      <c r="S270" s="19" t="s">
        <v>1351</v>
      </c>
      <c r="T270" s="19" t="str">
        <f t="shared" ref="T270" si="3955">IF(OR(S270="-",S270="NC",$D270=""),"-",$D270*S270)</f>
        <v>-</v>
      </c>
      <c r="U270" s="19" t="s">
        <v>1351</v>
      </c>
      <c r="V270" s="19" t="str">
        <f t="shared" ref="V270" si="3956">IF(OR(U270="-",U270="NC",$D270=""),"-",$D270*U270)</f>
        <v>-</v>
      </c>
      <c r="W270" s="19" t="s">
        <v>1351</v>
      </c>
      <c r="X270" s="19" t="str">
        <f t="shared" ref="X270" si="3957">IF(OR(W270="-",W270="NC",$D270=""),"-",$D270*W270)</f>
        <v>-</v>
      </c>
      <c r="Y270" s="19" t="s">
        <v>1351</v>
      </c>
      <c r="Z270" s="19" t="str">
        <f t="shared" ref="Z270" si="3958">IF(OR(Y270="-",Y270="NC",$D270=""),"-",$D270*Y270)</f>
        <v>-</v>
      </c>
      <c r="AA270" s="19">
        <v>0.13</v>
      </c>
      <c r="AB270" s="19" t="str">
        <f t="shared" ref="AB270" si="3959">IF(OR(AA270="-",AA270="NC",$D270=""),"-",$D270*AA270)</f>
        <v>-</v>
      </c>
      <c r="AC270" s="19">
        <v>0.04</v>
      </c>
      <c r="AD270" s="19" t="str">
        <f t="shared" ref="AD270" si="3960">IF(OR(AC270="-",AC270="NC",$D270=""),"-",$D270*AC270)</f>
        <v>-</v>
      </c>
      <c r="AE270" s="19">
        <v>0.03</v>
      </c>
      <c r="AF270" s="19" t="str">
        <f t="shared" ref="AF270" si="3961">IF(OR(AE270="-",AE270="NC",$D270=""),"-",$D270*AE270)</f>
        <v>-</v>
      </c>
      <c r="AG270" s="19" t="s">
        <v>1351</v>
      </c>
      <c r="AH270" s="19" t="str">
        <f t="shared" ref="AH270" si="3962">IF(OR(AG270="-",AG270="NC",$D270=""),"-",$D270*AG270)</f>
        <v>-</v>
      </c>
      <c r="AI270" s="19">
        <v>0.01</v>
      </c>
      <c r="AJ270" s="19" t="str">
        <f t="shared" ref="AJ270" si="3963">IF(OR(AI270="-",AI270="NC",$D270=""),"-",$D270*AI270)</f>
        <v>-</v>
      </c>
      <c r="AK270" s="19" t="s">
        <v>1351</v>
      </c>
      <c r="AL270" s="19" t="str">
        <f t="shared" ref="AL270" si="3964">IF(OR(AK270="-",AK270="NC",$D270=""),"-",$D270*AK270)</f>
        <v>-</v>
      </c>
    </row>
    <row r="271" spans="1:38" x14ac:dyDescent="0.25">
      <c r="A271" s="18" t="s">
        <v>1271</v>
      </c>
      <c r="B271" s="18" t="s">
        <v>1474</v>
      </c>
      <c r="C271" s="19" t="s">
        <v>925</v>
      </c>
      <c r="D271" s="58"/>
      <c r="E271" s="19">
        <v>0.26</v>
      </c>
      <c r="F271" s="19" t="str">
        <f t="shared" si="3844"/>
        <v>-</v>
      </c>
      <c r="G271" s="19">
        <v>0.45</v>
      </c>
      <c r="H271" s="19" t="str">
        <f t="shared" si="3844"/>
        <v>-</v>
      </c>
      <c r="I271" s="19">
        <v>0.28000000000000003</v>
      </c>
      <c r="J271" s="19" t="str">
        <f t="shared" ref="J271" si="3965">IF(OR(I271="-",I271="NC",$D271=""),"-",$D271*I271)</f>
        <v>-</v>
      </c>
      <c r="K271" s="19">
        <v>0.68</v>
      </c>
      <c r="L271" s="19" t="str">
        <f t="shared" ref="L271" si="3966">IF(OR(K271="-",K271="NC",$D271=""),"-",$D271*K271)</f>
        <v>-</v>
      </c>
      <c r="M271" s="19" t="s">
        <v>1351</v>
      </c>
      <c r="N271" s="19" t="str">
        <f t="shared" ref="N271" si="3967">IF(OR(M271="-",M271="NC",$D271=""),"-",$D271*M271)</f>
        <v>-</v>
      </c>
      <c r="O271" s="19">
        <v>0.33</v>
      </c>
      <c r="P271" s="19" t="str">
        <f t="shared" ref="P271" si="3968">IF(OR(O271="-",O271="NC",$D271=""),"-",$D271*O271)</f>
        <v>-</v>
      </c>
      <c r="Q271" s="19" t="s">
        <v>1351</v>
      </c>
      <c r="R271" s="19" t="str">
        <f t="shared" ref="R271" si="3969">IF(OR(Q271="-",Q271="NC",$D271=""),"-",$D271*Q271)</f>
        <v>-</v>
      </c>
      <c r="S271" s="19" t="s">
        <v>1351</v>
      </c>
      <c r="T271" s="19" t="str">
        <f t="shared" ref="T271" si="3970">IF(OR(S271="-",S271="NC",$D271=""),"-",$D271*S271)</f>
        <v>-</v>
      </c>
      <c r="U271" s="19" t="s">
        <v>1351</v>
      </c>
      <c r="V271" s="19" t="str">
        <f t="shared" ref="V271" si="3971">IF(OR(U271="-",U271="NC",$D271=""),"-",$D271*U271)</f>
        <v>-</v>
      </c>
      <c r="W271" s="19">
        <v>3.78</v>
      </c>
      <c r="X271" s="19" t="str">
        <f t="shared" ref="X271" si="3972">IF(OR(W271="-",W271="NC",$D271=""),"-",$D271*W271)</f>
        <v>-</v>
      </c>
      <c r="Y271" s="19" t="s">
        <v>1351</v>
      </c>
      <c r="Z271" s="19" t="str">
        <f t="shared" ref="Z271" si="3973">IF(OR(Y271="-",Y271="NC",$D271=""),"-",$D271*Y271)</f>
        <v>-</v>
      </c>
      <c r="AA271" s="19">
        <v>0.48</v>
      </c>
      <c r="AB271" s="19" t="str">
        <f t="shared" ref="AB271" si="3974">IF(OR(AA271="-",AA271="NC",$D271=""),"-",$D271*AA271)</f>
        <v>-</v>
      </c>
      <c r="AC271" s="19">
        <v>0.44</v>
      </c>
      <c r="AD271" s="19" t="str">
        <f t="shared" ref="AD271" si="3975">IF(OR(AC271="-",AC271="NC",$D271=""),"-",$D271*AC271)</f>
        <v>-</v>
      </c>
      <c r="AE271" s="19">
        <v>0.32</v>
      </c>
      <c r="AF271" s="19" t="str">
        <f t="shared" ref="AF271" si="3976">IF(OR(AE271="-",AE271="NC",$D271=""),"-",$D271*AE271)</f>
        <v>-</v>
      </c>
      <c r="AG271" s="19" t="s">
        <v>1351</v>
      </c>
      <c r="AH271" s="19" t="str">
        <f t="shared" ref="AH271" si="3977">IF(OR(AG271="-",AG271="NC",$D271=""),"-",$D271*AG271)</f>
        <v>-</v>
      </c>
      <c r="AI271" s="19">
        <v>0.3</v>
      </c>
      <c r="AJ271" s="19" t="str">
        <f t="shared" ref="AJ271" si="3978">IF(OR(AI271="-",AI271="NC",$D271=""),"-",$D271*AI271)</f>
        <v>-</v>
      </c>
      <c r="AK271" s="19">
        <v>0.59</v>
      </c>
      <c r="AL271" s="19" t="str">
        <f t="shared" ref="AL271" si="3979">IF(OR(AK271="-",AK271="NC",$D271=""),"-",$D271*AK271)</f>
        <v>-</v>
      </c>
    </row>
    <row r="272" spans="1:38" x14ac:dyDescent="0.25">
      <c r="A272" s="18" t="s">
        <v>1245</v>
      </c>
      <c r="B272" s="18" t="s">
        <v>3402</v>
      </c>
      <c r="C272" s="19" t="s">
        <v>925</v>
      </c>
      <c r="D272" s="58"/>
      <c r="E272" s="19">
        <v>0.03</v>
      </c>
      <c r="F272" s="19" t="str">
        <f t="shared" si="3844"/>
        <v>-</v>
      </c>
      <c r="G272" s="19">
        <v>0.31</v>
      </c>
      <c r="H272" s="19" t="str">
        <f t="shared" si="3844"/>
        <v>-</v>
      </c>
      <c r="I272" s="19">
        <v>0.01</v>
      </c>
      <c r="J272" s="19" t="str">
        <f t="shared" ref="J272" si="3980">IF(OR(I272="-",I272="NC",$D272=""),"-",$D272*I272)</f>
        <v>-</v>
      </c>
      <c r="K272" s="19">
        <v>0.05</v>
      </c>
      <c r="L272" s="19" t="str">
        <f t="shared" ref="L272" si="3981">IF(OR(K272="-",K272="NC",$D272=""),"-",$D272*K272)</f>
        <v>-</v>
      </c>
      <c r="M272" s="19" t="s">
        <v>1351</v>
      </c>
      <c r="N272" s="19" t="str">
        <f t="shared" ref="N272" si="3982">IF(OR(M272="-",M272="NC",$D272=""),"-",$D272*M272)</f>
        <v>-</v>
      </c>
      <c r="O272" s="19">
        <v>0.11</v>
      </c>
      <c r="P272" s="19" t="str">
        <f t="shared" ref="P272" si="3983">IF(OR(O272="-",O272="NC",$D272=""),"-",$D272*O272)</f>
        <v>-</v>
      </c>
      <c r="Q272" s="19" t="s">
        <v>1351</v>
      </c>
      <c r="R272" s="19" t="str">
        <f t="shared" ref="R272" si="3984">IF(OR(Q272="-",Q272="NC",$D272=""),"-",$D272*Q272)</f>
        <v>-</v>
      </c>
      <c r="S272" s="19" t="s">
        <v>1351</v>
      </c>
      <c r="T272" s="19" t="str">
        <f t="shared" ref="T272" si="3985">IF(OR(S272="-",S272="NC",$D272=""),"-",$D272*S272)</f>
        <v>-</v>
      </c>
      <c r="U272" s="19">
        <v>1.93</v>
      </c>
      <c r="V272" s="19" t="str">
        <f t="shared" ref="V272" si="3986">IF(OR(U272="-",U272="NC",$D272=""),"-",$D272*U272)</f>
        <v>-</v>
      </c>
      <c r="W272" s="19" t="s">
        <v>1351</v>
      </c>
      <c r="X272" s="19" t="str">
        <f t="shared" ref="X272" si="3987">IF(OR(W272="-",W272="NC",$D272=""),"-",$D272*W272)</f>
        <v>-</v>
      </c>
      <c r="Y272" s="19" t="s">
        <v>1351</v>
      </c>
      <c r="Z272" s="19" t="str">
        <f t="shared" ref="Z272" si="3988">IF(OR(Y272="-",Y272="NC",$D272=""),"-",$D272*Y272)</f>
        <v>-</v>
      </c>
      <c r="AA272" s="19">
        <v>0.12</v>
      </c>
      <c r="AB272" s="19" t="str">
        <f t="shared" ref="AB272" si="3989">IF(OR(AA272="-",AA272="NC",$D272=""),"-",$D272*AA272)</f>
        <v>-</v>
      </c>
      <c r="AC272" s="19">
        <v>0.04</v>
      </c>
      <c r="AD272" s="19" t="str">
        <f t="shared" ref="AD272" si="3990">IF(OR(AC272="-",AC272="NC",$D272=""),"-",$D272*AC272)</f>
        <v>-</v>
      </c>
      <c r="AE272" s="19">
        <v>0.03</v>
      </c>
      <c r="AF272" s="19" t="str">
        <f t="shared" ref="AF272" si="3991">IF(OR(AE272="-",AE272="NC",$D272=""),"-",$D272*AE272)</f>
        <v>-</v>
      </c>
      <c r="AG272" s="19" t="s">
        <v>1351</v>
      </c>
      <c r="AH272" s="19" t="str">
        <f t="shared" ref="AH272" si="3992">IF(OR(AG272="-",AG272="NC",$D272=""),"-",$D272*AG272)</f>
        <v>-</v>
      </c>
      <c r="AI272" s="19">
        <v>0.01</v>
      </c>
      <c r="AJ272" s="19" t="str">
        <f t="shared" ref="AJ272" si="3993">IF(OR(AI272="-",AI272="NC",$D272=""),"-",$D272*AI272)</f>
        <v>-</v>
      </c>
      <c r="AK272" s="19" t="s">
        <v>1351</v>
      </c>
      <c r="AL272" s="19" t="str">
        <f t="shared" ref="AL272" si="3994">IF(OR(AK272="-",AK272="NC",$D272=""),"-",$D272*AK272)</f>
        <v>-</v>
      </c>
    </row>
    <row r="273" spans="1:38" ht="21" x14ac:dyDescent="0.25">
      <c r="A273" s="18" t="s">
        <v>1272</v>
      </c>
      <c r="B273" s="18" t="s">
        <v>3585</v>
      </c>
      <c r="C273" s="19" t="s">
        <v>925</v>
      </c>
      <c r="D273" s="58"/>
      <c r="E273" s="19">
        <v>1.27</v>
      </c>
      <c r="F273" s="19" t="str">
        <f t="shared" si="3844"/>
        <v>-</v>
      </c>
      <c r="G273" s="19">
        <v>2.25</v>
      </c>
      <c r="H273" s="19" t="str">
        <f t="shared" si="3844"/>
        <v>-</v>
      </c>
      <c r="I273" s="19">
        <v>1.39</v>
      </c>
      <c r="J273" s="19" t="str">
        <f t="shared" ref="J273" si="3995">IF(OR(I273="-",I273="NC",$D273=""),"-",$D273*I273)</f>
        <v>-</v>
      </c>
      <c r="K273" s="19">
        <v>3.38</v>
      </c>
      <c r="L273" s="19" t="str">
        <f t="shared" ref="L273" si="3996">IF(OR(K273="-",K273="NC",$D273=""),"-",$D273*K273)</f>
        <v>-</v>
      </c>
      <c r="M273" s="19">
        <v>13.81</v>
      </c>
      <c r="N273" s="19" t="str">
        <f t="shared" ref="N273" si="3997">IF(OR(M273="-",M273="NC",$D273=""),"-",$D273*M273)</f>
        <v>-</v>
      </c>
      <c r="O273" s="19">
        <v>1.63</v>
      </c>
      <c r="P273" s="19" t="str">
        <f t="shared" ref="P273" si="3998">IF(OR(O273="-",O273="NC",$D273=""),"-",$D273*O273)</f>
        <v>-</v>
      </c>
      <c r="Q273" s="19" t="s">
        <v>1351</v>
      </c>
      <c r="R273" s="19" t="str">
        <f t="shared" ref="R273" si="3999">IF(OR(Q273="-",Q273="NC",$D273=""),"-",$D273*Q273)</f>
        <v>-</v>
      </c>
      <c r="S273" s="19" t="s">
        <v>1351</v>
      </c>
      <c r="T273" s="19" t="str">
        <f t="shared" ref="T273" si="4000">IF(OR(S273="-",S273="NC",$D273=""),"-",$D273*S273)</f>
        <v>-</v>
      </c>
      <c r="U273" s="19" t="s">
        <v>1351</v>
      </c>
      <c r="V273" s="19" t="str">
        <f t="shared" ref="V273" si="4001">IF(OR(U273="-",U273="NC",$D273=""),"-",$D273*U273)</f>
        <v>-</v>
      </c>
      <c r="W273" s="19">
        <v>1.0900000000000001</v>
      </c>
      <c r="X273" s="19" t="str">
        <f t="shared" ref="X273" si="4002">IF(OR(W273="-",W273="NC",$D273=""),"-",$D273*W273)</f>
        <v>-</v>
      </c>
      <c r="Y273" s="19">
        <v>0.38</v>
      </c>
      <c r="Z273" s="19" t="str">
        <f t="shared" ref="Z273" si="4003">IF(OR(Y273="-",Y273="NC",$D273=""),"-",$D273*Y273)</f>
        <v>-</v>
      </c>
      <c r="AA273" s="19">
        <v>2.4</v>
      </c>
      <c r="AB273" s="19" t="str">
        <f t="shared" ref="AB273" si="4004">IF(OR(AA273="-",AA273="NC",$D273=""),"-",$D273*AA273)</f>
        <v>-</v>
      </c>
      <c r="AC273" s="19">
        <v>2.17</v>
      </c>
      <c r="AD273" s="19" t="str">
        <f t="shared" ref="AD273" si="4005">IF(OR(AC273="-",AC273="NC",$D273=""),"-",$D273*AC273)</f>
        <v>-</v>
      </c>
      <c r="AE273" s="19">
        <v>1.57</v>
      </c>
      <c r="AF273" s="19" t="str">
        <f t="shared" ref="AF273" si="4006">IF(OR(AE273="-",AE273="NC",$D273=""),"-",$D273*AE273)</f>
        <v>-</v>
      </c>
      <c r="AG273" s="19" t="s">
        <v>1351</v>
      </c>
      <c r="AH273" s="19" t="str">
        <f t="shared" ref="AH273" si="4007">IF(OR(AG273="-",AG273="NC",$D273=""),"-",$D273*AG273)</f>
        <v>-</v>
      </c>
      <c r="AI273" s="19">
        <v>1.47</v>
      </c>
      <c r="AJ273" s="19" t="str">
        <f t="shared" ref="AJ273" si="4008">IF(OR(AI273="-",AI273="NC",$D273=""),"-",$D273*AI273)</f>
        <v>-</v>
      </c>
      <c r="AK273" s="19">
        <v>2.93</v>
      </c>
      <c r="AL273" s="19" t="str">
        <f t="shared" ref="AL273" si="4009">IF(OR(AK273="-",AK273="NC",$D273=""),"-",$D273*AK273)</f>
        <v>-</v>
      </c>
    </row>
    <row r="274" spans="1:38" ht="21" x14ac:dyDescent="0.25">
      <c r="A274" s="50" t="s">
        <v>3404</v>
      </c>
      <c r="B274" s="50" t="s">
        <v>3405</v>
      </c>
      <c r="C274" s="42" t="s">
        <v>275</v>
      </c>
      <c r="D274" s="58"/>
      <c r="E274" s="42" t="s">
        <v>275</v>
      </c>
      <c r="F274" s="42" t="str">
        <f t="shared" si="3844"/>
        <v>-</v>
      </c>
      <c r="G274" s="42" t="s">
        <v>275</v>
      </c>
      <c r="H274" s="42" t="str">
        <f t="shared" si="3844"/>
        <v>-</v>
      </c>
      <c r="I274" s="42" t="s">
        <v>275</v>
      </c>
      <c r="J274" s="42" t="str">
        <f t="shared" ref="J274" si="4010">IF(OR(I274="-",I274="NC",$D274=""),"-",$D274*I274)</f>
        <v>-</v>
      </c>
      <c r="K274" s="42" t="s">
        <v>275</v>
      </c>
      <c r="L274" s="42" t="str">
        <f t="shared" ref="L274" si="4011">IF(OR(K274="-",K274="NC",$D274=""),"-",$D274*K274)</f>
        <v>-</v>
      </c>
      <c r="M274" s="42" t="s">
        <v>275</v>
      </c>
      <c r="N274" s="42" t="str">
        <f t="shared" ref="N274" si="4012">IF(OR(M274="-",M274="NC",$D274=""),"-",$D274*M274)</f>
        <v>-</v>
      </c>
      <c r="O274" s="42" t="s">
        <v>275</v>
      </c>
      <c r="P274" s="42" t="str">
        <f t="shared" ref="P274" si="4013">IF(OR(O274="-",O274="NC",$D274=""),"-",$D274*O274)</f>
        <v>-</v>
      </c>
      <c r="Q274" s="42" t="s">
        <v>275</v>
      </c>
      <c r="R274" s="42" t="str">
        <f t="shared" ref="R274" si="4014">IF(OR(Q274="-",Q274="NC",$D274=""),"-",$D274*Q274)</f>
        <v>-</v>
      </c>
      <c r="S274" s="42" t="s">
        <v>275</v>
      </c>
      <c r="T274" s="42" t="str">
        <f t="shared" ref="T274" si="4015">IF(OR(S274="-",S274="NC",$D274=""),"-",$D274*S274)</f>
        <v>-</v>
      </c>
      <c r="U274" s="42" t="s">
        <v>275</v>
      </c>
      <c r="V274" s="42" t="str">
        <f t="shared" ref="V274" si="4016">IF(OR(U274="-",U274="NC",$D274=""),"-",$D274*U274)</f>
        <v>-</v>
      </c>
      <c r="W274" s="42" t="s">
        <v>275</v>
      </c>
      <c r="X274" s="42" t="str">
        <f t="shared" ref="X274" si="4017">IF(OR(W274="-",W274="NC",$D274=""),"-",$D274*W274)</f>
        <v>-</v>
      </c>
      <c r="Y274" s="42" t="s">
        <v>275</v>
      </c>
      <c r="Z274" s="42" t="str">
        <f t="shared" ref="Z274" si="4018">IF(OR(Y274="-",Y274="NC",$D274=""),"-",$D274*Y274)</f>
        <v>-</v>
      </c>
      <c r="AA274" s="42" t="s">
        <v>275</v>
      </c>
      <c r="AB274" s="42" t="str">
        <f t="shared" ref="AB274" si="4019">IF(OR(AA274="-",AA274="NC",$D274=""),"-",$D274*AA274)</f>
        <v>-</v>
      </c>
      <c r="AC274" s="42" t="s">
        <v>275</v>
      </c>
      <c r="AD274" s="42" t="str">
        <f t="shared" ref="AD274" si="4020">IF(OR(AC274="-",AC274="NC",$D274=""),"-",$D274*AC274)</f>
        <v>-</v>
      </c>
      <c r="AE274" s="42" t="s">
        <v>275</v>
      </c>
      <c r="AF274" s="42" t="str">
        <f t="shared" ref="AF274" si="4021">IF(OR(AE274="-",AE274="NC",$D274=""),"-",$D274*AE274)</f>
        <v>-</v>
      </c>
      <c r="AG274" s="42" t="s">
        <v>275</v>
      </c>
      <c r="AH274" s="42" t="str">
        <f t="shared" ref="AH274" si="4022">IF(OR(AG274="-",AG274="NC",$D274=""),"-",$D274*AG274)</f>
        <v>-</v>
      </c>
      <c r="AI274" s="42" t="s">
        <v>275</v>
      </c>
      <c r="AJ274" s="42" t="str">
        <f t="shared" ref="AJ274" si="4023">IF(OR(AI274="-",AI274="NC",$D274=""),"-",$D274*AI274)</f>
        <v>-</v>
      </c>
      <c r="AK274" s="42" t="s">
        <v>275</v>
      </c>
      <c r="AL274" s="42" t="str">
        <f t="shared" ref="AL274" si="4024">IF(OR(AK274="-",AK274="NC",$D274=""),"-",$D274*AK274)</f>
        <v>-</v>
      </c>
    </row>
    <row r="275" spans="1:38" ht="21" x14ac:dyDescent="0.25">
      <c r="A275" s="909" t="s">
        <v>3406</v>
      </c>
      <c r="B275" s="63" t="s">
        <v>3407</v>
      </c>
      <c r="C275" s="61" t="s">
        <v>925</v>
      </c>
      <c r="D275" s="58"/>
      <c r="E275" s="61">
        <v>0.18</v>
      </c>
      <c r="F275" s="61" t="str">
        <f t="shared" si="3844"/>
        <v>-</v>
      </c>
      <c r="G275" s="61">
        <v>0.31</v>
      </c>
      <c r="H275" s="61" t="str">
        <f t="shared" si="3844"/>
        <v>-</v>
      </c>
      <c r="I275" s="61">
        <v>0.84</v>
      </c>
      <c r="J275" s="61" t="str">
        <f t="shared" ref="J275" si="4025">IF(OR(I275="-",I275="NC",$D275=""),"-",$D275*I275)</f>
        <v>-</v>
      </c>
      <c r="K275" s="61">
        <v>0.47</v>
      </c>
      <c r="L275" s="61" t="str">
        <f t="shared" ref="L275" si="4026">IF(OR(K275="-",K275="NC",$D275=""),"-",$D275*K275)</f>
        <v>-</v>
      </c>
      <c r="M275" s="61">
        <v>2.06</v>
      </c>
      <c r="N275" s="61" t="str">
        <f t="shared" ref="N275" si="4027">IF(OR(M275="-",M275="NC",$D275=""),"-",$D275*M275)</f>
        <v>-</v>
      </c>
      <c r="O275" s="61">
        <v>0.23</v>
      </c>
      <c r="P275" s="61" t="str">
        <f t="shared" ref="P275" si="4028">IF(OR(O275="-",O275="NC",$D275=""),"-",$D275*O275)</f>
        <v>-</v>
      </c>
      <c r="Q275" s="61" t="s">
        <v>1351</v>
      </c>
      <c r="R275" s="61" t="str">
        <f t="shared" ref="R275" si="4029">IF(OR(Q275="-",Q275="NC",$D275=""),"-",$D275*Q275)</f>
        <v>-</v>
      </c>
      <c r="S275" s="61" t="s">
        <v>1351</v>
      </c>
      <c r="T275" s="61" t="str">
        <f t="shared" ref="T275" si="4030">IF(OR(S275="-",S275="NC",$D275=""),"-",$D275*S275)</f>
        <v>-</v>
      </c>
      <c r="U275" s="61" t="s">
        <v>1351</v>
      </c>
      <c r="V275" s="61" t="str">
        <f t="shared" ref="V275" si="4031">IF(OR(U275="-",U275="NC",$D275=""),"-",$D275*U275)</f>
        <v>-</v>
      </c>
      <c r="W275" s="61" t="s">
        <v>1351</v>
      </c>
      <c r="X275" s="61" t="str">
        <f t="shared" ref="X275" si="4032">IF(OR(W275="-",W275="NC",$D275=""),"-",$D275*W275)</f>
        <v>-</v>
      </c>
      <c r="Y275" s="61" t="s">
        <v>1351</v>
      </c>
      <c r="Z275" s="61" t="str">
        <f t="shared" ref="Z275" si="4033">IF(OR(Y275="-",Y275="NC",$D275=""),"-",$D275*Y275)</f>
        <v>-</v>
      </c>
      <c r="AA275" s="61">
        <v>0.33</v>
      </c>
      <c r="AB275" s="61" t="str">
        <f t="shared" ref="AB275" si="4034">IF(OR(AA275="-",AA275="NC",$D275=""),"-",$D275*AA275)</f>
        <v>-</v>
      </c>
      <c r="AC275" s="61">
        <v>0.3</v>
      </c>
      <c r="AD275" s="61" t="str">
        <f t="shared" ref="AD275" si="4035">IF(OR(AC275="-",AC275="NC",$D275=""),"-",$D275*AC275)</f>
        <v>-</v>
      </c>
      <c r="AE275" s="61">
        <v>0.22</v>
      </c>
      <c r="AF275" s="61" t="str">
        <f t="shared" ref="AF275" si="4036">IF(OR(AE275="-",AE275="NC",$D275=""),"-",$D275*AE275)</f>
        <v>-</v>
      </c>
      <c r="AG275" s="61" t="s">
        <v>1351</v>
      </c>
      <c r="AH275" s="61" t="str">
        <f t="shared" ref="AH275" si="4037">IF(OR(AG275="-",AG275="NC",$D275=""),"-",$D275*AG275)</f>
        <v>-</v>
      </c>
      <c r="AI275" s="61">
        <v>0.2</v>
      </c>
      <c r="AJ275" s="61" t="str">
        <f t="shared" ref="AJ275" si="4038">IF(OR(AI275="-",AI275="NC",$D275=""),"-",$D275*AI275)</f>
        <v>-</v>
      </c>
      <c r="AK275" s="61">
        <v>0.41</v>
      </c>
      <c r="AL275" s="61" t="str">
        <f t="shared" ref="AL275" si="4039">IF(OR(AK275="-",AK275="NC",$D275=""),"-",$D275*AK275)</f>
        <v>-</v>
      </c>
    </row>
    <row r="276" spans="1:38" x14ac:dyDescent="0.25">
      <c r="A276" s="18" t="s">
        <v>1247</v>
      </c>
      <c r="B276" s="18" t="s">
        <v>1467</v>
      </c>
      <c r="C276" s="19" t="s">
        <v>925</v>
      </c>
      <c r="D276" s="58"/>
      <c r="E276" s="19" t="s">
        <v>1351</v>
      </c>
      <c r="F276" s="19" t="str">
        <f t="shared" si="3844"/>
        <v>-</v>
      </c>
      <c r="G276" s="19" t="s">
        <v>1351</v>
      </c>
      <c r="H276" s="19" t="str">
        <f t="shared" si="3844"/>
        <v>-</v>
      </c>
      <c r="I276" s="19">
        <v>0.65</v>
      </c>
      <c r="J276" s="19" t="str">
        <f t="shared" ref="J276" si="4040">IF(OR(I276="-",I276="NC",$D276=""),"-",$D276*I276)</f>
        <v>-</v>
      </c>
      <c r="K276" s="19">
        <v>0.01</v>
      </c>
      <c r="L276" s="19" t="str">
        <f t="shared" ref="L276" si="4041">IF(OR(K276="-",K276="NC",$D276=""),"-",$D276*K276)</f>
        <v>-</v>
      </c>
      <c r="M276" s="19" t="s">
        <v>1351</v>
      </c>
      <c r="N276" s="19" t="str">
        <f t="shared" ref="N276" si="4042">IF(OR(M276="-",M276="NC",$D276=""),"-",$D276*M276)</f>
        <v>-</v>
      </c>
      <c r="O276" s="19" t="s">
        <v>1351</v>
      </c>
      <c r="P276" s="19" t="str">
        <f t="shared" ref="P276" si="4043">IF(OR(O276="-",O276="NC",$D276=""),"-",$D276*O276)</f>
        <v>-</v>
      </c>
      <c r="Q276" s="19" t="s">
        <v>1351</v>
      </c>
      <c r="R276" s="19" t="str">
        <f t="shared" ref="R276" si="4044">IF(OR(Q276="-",Q276="NC",$D276=""),"-",$D276*Q276)</f>
        <v>-</v>
      </c>
      <c r="S276" s="19" t="s">
        <v>1351</v>
      </c>
      <c r="T276" s="19" t="str">
        <f t="shared" ref="T276" si="4045">IF(OR(S276="-",S276="NC",$D276=""),"-",$D276*S276)</f>
        <v>-</v>
      </c>
      <c r="U276" s="19" t="s">
        <v>1351</v>
      </c>
      <c r="V276" s="19" t="str">
        <f t="shared" ref="V276" si="4046">IF(OR(U276="-",U276="NC",$D276=""),"-",$D276*U276)</f>
        <v>-</v>
      </c>
      <c r="W276" s="19" t="s">
        <v>1351</v>
      </c>
      <c r="X276" s="19" t="str">
        <f t="shared" ref="X276" si="4047">IF(OR(W276="-",W276="NC",$D276=""),"-",$D276*W276)</f>
        <v>-</v>
      </c>
      <c r="Y276" s="19" t="s">
        <v>1351</v>
      </c>
      <c r="Z276" s="19" t="str">
        <f t="shared" ref="Z276" si="4048">IF(OR(Y276="-",Y276="NC",$D276=""),"-",$D276*Y276)</f>
        <v>-</v>
      </c>
      <c r="AA276" s="19" t="s">
        <v>1351</v>
      </c>
      <c r="AB276" s="19" t="str">
        <f t="shared" ref="AB276" si="4049">IF(OR(AA276="-",AA276="NC",$D276=""),"-",$D276*AA276)</f>
        <v>-</v>
      </c>
      <c r="AC276" s="19" t="s">
        <v>1351</v>
      </c>
      <c r="AD276" s="19" t="str">
        <f t="shared" ref="AD276" si="4050">IF(OR(AC276="-",AC276="NC",$D276=""),"-",$D276*AC276)</f>
        <v>-</v>
      </c>
      <c r="AE276" s="19" t="s">
        <v>1351</v>
      </c>
      <c r="AF276" s="19" t="str">
        <f t="shared" ref="AF276" si="4051">IF(OR(AE276="-",AE276="NC",$D276=""),"-",$D276*AE276)</f>
        <v>-</v>
      </c>
      <c r="AG276" s="19" t="s">
        <v>1351</v>
      </c>
      <c r="AH276" s="19" t="str">
        <f t="shared" ref="AH276" si="4052">IF(OR(AG276="-",AG276="NC",$D276=""),"-",$D276*AG276)</f>
        <v>-</v>
      </c>
      <c r="AI276" s="19" t="s">
        <v>1351</v>
      </c>
      <c r="AJ276" s="19" t="str">
        <f t="shared" ref="AJ276" si="4053">IF(OR(AI276="-",AI276="NC",$D276=""),"-",$D276*AI276)</f>
        <v>-</v>
      </c>
      <c r="AK276" s="19" t="s">
        <v>1351</v>
      </c>
      <c r="AL276" s="19" t="str">
        <f t="shared" ref="AL276" si="4054">IF(OR(AK276="-",AK276="NC",$D276=""),"-",$D276*AK276)</f>
        <v>-</v>
      </c>
    </row>
    <row r="277" spans="1:38" x14ac:dyDescent="0.25">
      <c r="A277" s="18" t="s">
        <v>1268</v>
      </c>
      <c r="B277" s="18" t="s">
        <v>3586</v>
      </c>
      <c r="C277" s="19" t="s">
        <v>925</v>
      </c>
      <c r="D277" s="58"/>
      <c r="E277" s="19">
        <v>0.18</v>
      </c>
      <c r="F277" s="19" t="str">
        <f t="shared" si="3844"/>
        <v>-</v>
      </c>
      <c r="G277" s="19">
        <v>0.31</v>
      </c>
      <c r="H277" s="19" t="str">
        <f t="shared" si="3844"/>
        <v>-</v>
      </c>
      <c r="I277" s="19">
        <v>0.19</v>
      </c>
      <c r="J277" s="19" t="str">
        <f t="shared" ref="J277" si="4055">IF(OR(I277="-",I277="NC",$D277=""),"-",$D277*I277)</f>
        <v>-</v>
      </c>
      <c r="K277" s="19">
        <v>0.47</v>
      </c>
      <c r="L277" s="19" t="str">
        <f t="shared" ref="L277" si="4056">IF(OR(K277="-",K277="NC",$D277=""),"-",$D277*K277)</f>
        <v>-</v>
      </c>
      <c r="M277" s="19">
        <v>2.06</v>
      </c>
      <c r="N277" s="19" t="str">
        <f t="shared" ref="N277" si="4057">IF(OR(M277="-",M277="NC",$D277=""),"-",$D277*M277)</f>
        <v>-</v>
      </c>
      <c r="O277" s="19">
        <v>0.23</v>
      </c>
      <c r="P277" s="19" t="str">
        <f t="shared" ref="P277" si="4058">IF(OR(O277="-",O277="NC",$D277=""),"-",$D277*O277)</f>
        <v>-</v>
      </c>
      <c r="Q277" s="19" t="s">
        <v>1351</v>
      </c>
      <c r="R277" s="19" t="str">
        <f t="shared" ref="R277" si="4059">IF(OR(Q277="-",Q277="NC",$D277=""),"-",$D277*Q277)</f>
        <v>-</v>
      </c>
      <c r="S277" s="19" t="s">
        <v>1351</v>
      </c>
      <c r="T277" s="19" t="str">
        <f t="shared" ref="T277" si="4060">IF(OR(S277="-",S277="NC",$D277=""),"-",$D277*S277)</f>
        <v>-</v>
      </c>
      <c r="U277" s="19" t="s">
        <v>1351</v>
      </c>
      <c r="V277" s="19" t="str">
        <f t="shared" ref="V277" si="4061">IF(OR(U277="-",U277="NC",$D277=""),"-",$D277*U277)</f>
        <v>-</v>
      </c>
      <c r="W277" s="19" t="s">
        <v>1351</v>
      </c>
      <c r="X277" s="19" t="str">
        <f t="shared" ref="X277" si="4062">IF(OR(W277="-",W277="NC",$D277=""),"-",$D277*W277)</f>
        <v>-</v>
      </c>
      <c r="Y277" s="19" t="s">
        <v>1351</v>
      </c>
      <c r="Z277" s="19" t="str">
        <f t="shared" ref="Z277" si="4063">IF(OR(Y277="-",Y277="NC",$D277=""),"-",$D277*Y277)</f>
        <v>-</v>
      </c>
      <c r="AA277" s="19">
        <v>0.33</v>
      </c>
      <c r="AB277" s="19" t="str">
        <f t="shared" ref="AB277" si="4064">IF(OR(AA277="-",AA277="NC",$D277=""),"-",$D277*AA277)</f>
        <v>-</v>
      </c>
      <c r="AC277" s="19">
        <v>0.3</v>
      </c>
      <c r="AD277" s="19" t="str">
        <f t="shared" ref="AD277" si="4065">IF(OR(AC277="-",AC277="NC",$D277=""),"-",$D277*AC277)</f>
        <v>-</v>
      </c>
      <c r="AE277" s="19">
        <v>0.22</v>
      </c>
      <c r="AF277" s="19" t="str">
        <f t="shared" ref="AF277" si="4066">IF(OR(AE277="-",AE277="NC",$D277=""),"-",$D277*AE277)</f>
        <v>-</v>
      </c>
      <c r="AG277" s="19" t="s">
        <v>1351</v>
      </c>
      <c r="AH277" s="19" t="str">
        <f t="shared" ref="AH277" si="4067">IF(OR(AG277="-",AG277="NC",$D277=""),"-",$D277*AG277)</f>
        <v>-</v>
      </c>
      <c r="AI277" s="19">
        <v>0.2</v>
      </c>
      <c r="AJ277" s="19" t="str">
        <f t="shared" ref="AJ277" si="4068">IF(OR(AI277="-",AI277="NC",$D277=""),"-",$D277*AI277)</f>
        <v>-</v>
      </c>
      <c r="AK277" s="19">
        <v>0.41</v>
      </c>
      <c r="AL277" s="19" t="str">
        <f t="shared" ref="AL277" si="4069">IF(OR(AK277="-",AK277="NC",$D277=""),"-",$D277*AK277)</f>
        <v>-</v>
      </c>
    </row>
    <row r="278" spans="1:38" x14ac:dyDescent="0.25">
      <c r="A278" s="50" t="s">
        <v>3408</v>
      </c>
      <c r="B278" s="50" t="s">
        <v>3409</v>
      </c>
      <c r="C278" s="42" t="s">
        <v>275</v>
      </c>
      <c r="D278" s="58"/>
      <c r="E278" s="42" t="s">
        <v>275</v>
      </c>
      <c r="F278" s="42" t="str">
        <f t="shared" si="3844"/>
        <v>-</v>
      </c>
      <c r="G278" s="42" t="s">
        <v>275</v>
      </c>
      <c r="H278" s="42" t="str">
        <f t="shared" si="3844"/>
        <v>-</v>
      </c>
      <c r="I278" s="42" t="s">
        <v>275</v>
      </c>
      <c r="J278" s="42" t="str">
        <f t="shared" ref="J278" si="4070">IF(OR(I278="-",I278="NC",$D278=""),"-",$D278*I278)</f>
        <v>-</v>
      </c>
      <c r="K278" s="42" t="s">
        <v>275</v>
      </c>
      <c r="L278" s="42" t="str">
        <f t="shared" ref="L278" si="4071">IF(OR(K278="-",K278="NC",$D278=""),"-",$D278*K278)</f>
        <v>-</v>
      </c>
      <c r="M278" s="42" t="s">
        <v>275</v>
      </c>
      <c r="N278" s="42" t="str">
        <f t="shared" ref="N278" si="4072">IF(OR(M278="-",M278="NC",$D278=""),"-",$D278*M278)</f>
        <v>-</v>
      </c>
      <c r="O278" s="42" t="s">
        <v>275</v>
      </c>
      <c r="P278" s="42" t="str">
        <f t="shared" ref="P278" si="4073">IF(OR(O278="-",O278="NC",$D278=""),"-",$D278*O278)</f>
        <v>-</v>
      </c>
      <c r="Q278" s="42" t="s">
        <v>275</v>
      </c>
      <c r="R278" s="42" t="str">
        <f t="shared" ref="R278" si="4074">IF(OR(Q278="-",Q278="NC",$D278=""),"-",$D278*Q278)</f>
        <v>-</v>
      </c>
      <c r="S278" s="42" t="s">
        <v>275</v>
      </c>
      <c r="T278" s="42" t="str">
        <f t="shared" ref="T278" si="4075">IF(OR(S278="-",S278="NC",$D278=""),"-",$D278*S278)</f>
        <v>-</v>
      </c>
      <c r="U278" s="42" t="s">
        <v>275</v>
      </c>
      <c r="V278" s="42" t="str">
        <f t="shared" ref="V278" si="4076">IF(OR(U278="-",U278="NC",$D278=""),"-",$D278*U278)</f>
        <v>-</v>
      </c>
      <c r="W278" s="42" t="s">
        <v>275</v>
      </c>
      <c r="X278" s="42" t="str">
        <f t="shared" ref="X278" si="4077">IF(OR(W278="-",W278="NC",$D278=""),"-",$D278*W278)</f>
        <v>-</v>
      </c>
      <c r="Y278" s="42" t="s">
        <v>275</v>
      </c>
      <c r="Z278" s="42" t="str">
        <f t="shared" ref="Z278" si="4078">IF(OR(Y278="-",Y278="NC",$D278=""),"-",$D278*Y278)</f>
        <v>-</v>
      </c>
      <c r="AA278" s="42" t="s">
        <v>275</v>
      </c>
      <c r="AB278" s="42" t="str">
        <f t="shared" ref="AB278" si="4079">IF(OR(AA278="-",AA278="NC",$D278=""),"-",$D278*AA278)</f>
        <v>-</v>
      </c>
      <c r="AC278" s="42" t="s">
        <v>275</v>
      </c>
      <c r="AD278" s="42" t="str">
        <f t="shared" ref="AD278" si="4080">IF(OR(AC278="-",AC278="NC",$D278=""),"-",$D278*AC278)</f>
        <v>-</v>
      </c>
      <c r="AE278" s="42" t="s">
        <v>275</v>
      </c>
      <c r="AF278" s="42" t="str">
        <f t="shared" ref="AF278" si="4081">IF(OR(AE278="-",AE278="NC",$D278=""),"-",$D278*AE278)</f>
        <v>-</v>
      </c>
      <c r="AG278" s="42" t="s">
        <v>275</v>
      </c>
      <c r="AH278" s="42" t="str">
        <f t="shared" ref="AH278" si="4082">IF(OR(AG278="-",AG278="NC",$D278=""),"-",$D278*AG278)</f>
        <v>-</v>
      </c>
      <c r="AI278" s="42" t="s">
        <v>275</v>
      </c>
      <c r="AJ278" s="42" t="str">
        <f t="shared" ref="AJ278" si="4083">IF(OR(AI278="-",AI278="NC",$D278=""),"-",$D278*AI278)</f>
        <v>-</v>
      </c>
      <c r="AK278" s="42" t="s">
        <v>275</v>
      </c>
      <c r="AL278" s="42" t="str">
        <f t="shared" ref="AL278" si="4084">IF(OR(AK278="-",AK278="NC",$D278=""),"-",$D278*AK278)</f>
        <v>-</v>
      </c>
    </row>
    <row r="279" spans="1:38" ht="21" x14ac:dyDescent="0.25">
      <c r="A279" s="909" t="s">
        <v>3410</v>
      </c>
      <c r="B279" s="63" t="s">
        <v>3411</v>
      </c>
      <c r="C279" s="61" t="s">
        <v>925</v>
      </c>
      <c r="D279" s="58"/>
      <c r="E279" s="61">
        <v>0.39</v>
      </c>
      <c r="F279" s="61" t="str">
        <f t="shared" si="3844"/>
        <v>-</v>
      </c>
      <c r="G279" s="61">
        <v>0.69</v>
      </c>
      <c r="H279" s="61" t="str">
        <f t="shared" si="3844"/>
        <v>-</v>
      </c>
      <c r="I279" s="61">
        <v>0.43</v>
      </c>
      <c r="J279" s="61" t="str">
        <f t="shared" ref="J279" si="4085">IF(OR(I279="-",I279="NC",$D279=""),"-",$D279*I279)</f>
        <v>-</v>
      </c>
      <c r="K279" s="61">
        <v>1.04</v>
      </c>
      <c r="L279" s="61" t="str">
        <f t="shared" ref="L279" si="4086">IF(OR(K279="-",K279="NC",$D279=""),"-",$D279*K279)</f>
        <v>-</v>
      </c>
      <c r="M279" s="61">
        <v>4.57</v>
      </c>
      <c r="N279" s="61" t="str">
        <f t="shared" ref="N279" si="4087">IF(OR(M279="-",M279="NC",$D279=""),"-",$D279*M279)</f>
        <v>-</v>
      </c>
      <c r="O279" s="61">
        <v>0.5</v>
      </c>
      <c r="P279" s="61" t="str">
        <f t="shared" ref="P279" si="4088">IF(OR(O279="-",O279="NC",$D279=""),"-",$D279*O279)</f>
        <v>-</v>
      </c>
      <c r="Q279" s="61" t="s">
        <v>1351</v>
      </c>
      <c r="R279" s="61" t="str">
        <f t="shared" ref="R279" si="4089">IF(OR(Q279="-",Q279="NC",$D279=""),"-",$D279*Q279)</f>
        <v>-</v>
      </c>
      <c r="S279" s="61" t="s">
        <v>1351</v>
      </c>
      <c r="T279" s="61" t="str">
        <f t="shared" ref="T279" si="4090">IF(OR(S279="-",S279="NC",$D279=""),"-",$D279*S279)</f>
        <v>-</v>
      </c>
      <c r="U279" s="61" t="s">
        <v>1351</v>
      </c>
      <c r="V279" s="61" t="str">
        <f t="shared" ref="V279" si="4091">IF(OR(U279="-",U279="NC",$D279=""),"-",$D279*U279)</f>
        <v>-</v>
      </c>
      <c r="W279" s="61" t="s">
        <v>1351</v>
      </c>
      <c r="X279" s="61" t="str">
        <f t="shared" ref="X279" si="4092">IF(OR(W279="-",W279="NC",$D279=""),"-",$D279*W279)</f>
        <v>-</v>
      </c>
      <c r="Y279" s="61" t="s">
        <v>1351</v>
      </c>
      <c r="Z279" s="61" t="str">
        <f t="shared" ref="Z279" si="4093">IF(OR(Y279="-",Y279="NC",$D279=""),"-",$D279*Y279)</f>
        <v>-</v>
      </c>
      <c r="AA279" s="61">
        <v>0.74</v>
      </c>
      <c r="AB279" s="61" t="str">
        <f t="shared" ref="AB279" si="4094">IF(OR(AA279="-",AA279="NC",$D279=""),"-",$D279*AA279)</f>
        <v>-</v>
      </c>
      <c r="AC279" s="61">
        <v>0.67</v>
      </c>
      <c r="AD279" s="61" t="str">
        <f t="shared" ref="AD279" si="4095">IF(OR(AC279="-",AC279="NC",$D279=""),"-",$D279*AC279)</f>
        <v>-</v>
      </c>
      <c r="AE279" s="61">
        <v>0.48</v>
      </c>
      <c r="AF279" s="61" t="str">
        <f t="shared" ref="AF279" si="4096">IF(OR(AE279="-",AE279="NC",$D279=""),"-",$D279*AE279)</f>
        <v>-</v>
      </c>
      <c r="AG279" s="61" t="s">
        <v>1351</v>
      </c>
      <c r="AH279" s="61" t="str">
        <f t="shared" ref="AH279" si="4097">IF(OR(AG279="-",AG279="NC",$D279=""),"-",$D279*AG279)</f>
        <v>-</v>
      </c>
      <c r="AI279" s="61">
        <v>0.45</v>
      </c>
      <c r="AJ279" s="61" t="str">
        <f t="shared" ref="AJ279" si="4098">IF(OR(AI279="-",AI279="NC",$D279=""),"-",$D279*AI279)</f>
        <v>-</v>
      </c>
      <c r="AK279" s="61">
        <v>0.9</v>
      </c>
      <c r="AL279" s="61" t="str">
        <f t="shared" ref="AL279" si="4099">IF(OR(AK279="-",AK279="NC",$D279=""),"-",$D279*AK279)</f>
        <v>-</v>
      </c>
    </row>
    <row r="280" spans="1:38" x14ac:dyDescent="0.25">
      <c r="A280" s="18" t="s">
        <v>1264</v>
      </c>
      <c r="B280" s="18" t="s">
        <v>1466</v>
      </c>
      <c r="C280" s="19" t="s">
        <v>925</v>
      </c>
      <c r="D280" s="58"/>
      <c r="E280" s="19">
        <v>0.39</v>
      </c>
      <c r="F280" s="19" t="str">
        <f t="shared" si="3844"/>
        <v>-</v>
      </c>
      <c r="G280" s="19">
        <v>0.69</v>
      </c>
      <c r="H280" s="19" t="str">
        <f t="shared" si="3844"/>
        <v>-</v>
      </c>
      <c r="I280" s="19">
        <v>0.43</v>
      </c>
      <c r="J280" s="19" t="str">
        <f t="shared" ref="J280" si="4100">IF(OR(I280="-",I280="NC",$D280=""),"-",$D280*I280)</f>
        <v>-</v>
      </c>
      <c r="K280" s="19">
        <v>1.04</v>
      </c>
      <c r="L280" s="19" t="str">
        <f t="shared" ref="L280" si="4101">IF(OR(K280="-",K280="NC",$D280=""),"-",$D280*K280)</f>
        <v>-</v>
      </c>
      <c r="M280" s="19">
        <v>4.57</v>
      </c>
      <c r="N280" s="19" t="str">
        <f t="shared" ref="N280" si="4102">IF(OR(M280="-",M280="NC",$D280=""),"-",$D280*M280)</f>
        <v>-</v>
      </c>
      <c r="O280" s="19">
        <v>0.5</v>
      </c>
      <c r="P280" s="19" t="str">
        <f t="shared" ref="P280" si="4103">IF(OR(O280="-",O280="NC",$D280=""),"-",$D280*O280)</f>
        <v>-</v>
      </c>
      <c r="Q280" s="19" t="s">
        <v>1351</v>
      </c>
      <c r="R280" s="19" t="str">
        <f t="shared" ref="R280" si="4104">IF(OR(Q280="-",Q280="NC",$D280=""),"-",$D280*Q280)</f>
        <v>-</v>
      </c>
      <c r="S280" s="19" t="s">
        <v>1351</v>
      </c>
      <c r="T280" s="19" t="str">
        <f t="shared" ref="T280" si="4105">IF(OR(S280="-",S280="NC",$D280=""),"-",$D280*S280)</f>
        <v>-</v>
      </c>
      <c r="U280" s="19" t="s">
        <v>1351</v>
      </c>
      <c r="V280" s="19" t="str">
        <f t="shared" ref="V280" si="4106">IF(OR(U280="-",U280="NC",$D280=""),"-",$D280*U280)</f>
        <v>-</v>
      </c>
      <c r="W280" s="19" t="s">
        <v>1351</v>
      </c>
      <c r="X280" s="19" t="str">
        <f t="shared" ref="X280" si="4107">IF(OR(W280="-",W280="NC",$D280=""),"-",$D280*W280)</f>
        <v>-</v>
      </c>
      <c r="Y280" s="19" t="s">
        <v>1351</v>
      </c>
      <c r="Z280" s="19" t="str">
        <f t="shared" ref="Z280" si="4108">IF(OR(Y280="-",Y280="NC",$D280=""),"-",$D280*Y280)</f>
        <v>-</v>
      </c>
      <c r="AA280" s="19">
        <v>0.74</v>
      </c>
      <c r="AB280" s="19" t="str">
        <f t="shared" ref="AB280" si="4109">IF(OR(AA280="-",AA280="NC",$D280=""),"-",$D280*AA280)</f>
        <v>-</v>
      </c>
      <c r="AC280" s="19">
        <v>0.67</v>
      </c>
      <c r="AD280" s="19" t="str">
        <f t="shared" ref="AD280" si="4110">IF(OR(AC280="-",AC280="NC",$D280=""),"-",$D280*AC280)</f>
        <v>-</v>
      </c>
      <c r="AE280" s="19">
        <v>0.48</v>
      </c>
      <c r="AF280" s="19" t="str">
        <f t="shared" ref="AF280" si="4111">IF(OR(AE280="-",AE280="NC",$D280=""),"-",$D280*AE280)</f>
        <v>-</v>
      </c>
      <c r="AG280" s="19" t="s">
        <v>1351</v>
      </c>
      <c r="AH280" s="19" t="str">
        <f t="shared" ref="AH280" si="4112">IF(OR(AG280="-",AG280="NC",$D280=""),"-",$D280*AG280)</f>
        <v>-</v>
      </c>
      <c r="AI280" s="19">
        <v>0.45</v>
      </c>
      <c r="AJ280" s="19" t="str">
        <f t="shared" ref="AJ280" si="4113">IF(OR(AI280="-",AI280="NC",$D280=""),"-",$D280*AI280)</f>
        <v>-</v>
      </c>
      <c r="AK280" s="19">
        <v>0.9</v>
      </c>
      <c r="AL280" s="19" t="str">
        <f t="shared" ref="AL280" si="4114">IF(OR(AK280="-",AK280="NC",$D280=""),"-",$D280*AK280)</f>
        <v>-</v>
      </c>
    </row>
    <row r="281" spans="1:38" x14ac:dyDescent="0.25">
      <c r="A281" s="50" t="s">
        <v>3412</v>
      </c>
      <c r="B281" s="50" t="s">
        <v>3413</v>
      </c>
      <c r="C281" s="42" t="s">
        <v>275</v>
      </c>
      <c r="D281" s="58"/>
      <c r="E281" s="42" t="s">
        <v>275</v>
      </c>
      <c r="F281" s="42" t="str">
        <f t="shared" si="3844"/>
        <v>-</v>
      </c>
      <c r="G281" s="42" t="s">
        <v>275</v>
      </c>
      <c r="H281" s="42" t="str">
        <f t="shared" si="3844"/>
        <v>-</v>
      </c>
      <c r="I281" s="42" t="s">
        <v>275</v>
      </c>
      <c r="J281" s="42" t="str">
        <f t="shared" ref="J281" si="4115">IF(OR(I281="-",I281="NC",$D281=""),"-",$D281*I281)</f>
        <v>-</v>
      </c>
      <c r="K281" s="42" t="s">
        <v>275</v>
      </c>
      <c r="L281" s="42" t="str">
        <f t="shared" ref="L281" si="4116">IF(OR(K281="-",K281="NC",$D281=""),"-",$D281*K281)</f>
        <v>-</v>
      </c>
      <c r="M281" s="42" t="s">
        <v>275</v>
      </c>
      <c r="N281" s="42" t="str">
        <f t="shared" ref="N281" si="4117">IF(OR(M281="-",M281="NC",$D281=""),"-",$D281*M281)</f>
        <v>-</v>
      </c>
      <c r="O281" s="42" t="s">
        <v>275</v>
      </c>
      <c r="P281" s="42" t="str">
        <f t="shared" ref="P281" si="4118">IF(OR(O281="-",O281="NC",$D281=""),"-",$D281*O281)</f>
        <v>-</v>
      </c>
      <c r="Q281" s="42" t="s">
        <v>275</v>
      </c>
      <c r="R281" s="42" t="str">
        <f t="shared" ref="R281" si="4119">IF(OR(Q281="-",Q281="NC",$D281=""),"-",$D281*Q281)</f>
        <v>-</v>
      </c>
      <c r="S281" s="42" t="s">
        <v>275</v>
      </c>
      <c r="T281" s="42" t="str">
        <f t="shared" ref="T281" si="4120">IF(OR(S281="-",S281="NC",$D281=""),"-",$D281*S281)</f>
        <v>-</v>
      </c>
      <c r="U281" s="42" t="s">
        <v>275</v>
      </c>
      <c r="V281" s="42" t="str">
        <f t="shared" ref="V281" si="4121">IF(OR(U281="-",U281="NC",$D281=""),"-",$D281*U281)</f>
        <v>-</v>
      </c>
      <c r="W281" s="42" t="s">
        <v>275</v>
      </c>
      <c r="X281" s="42" t="str">
        <f t="shared" ref="X281" si="4122">IF(OR(W281="-",W281="NC",$D281=""),"-",$D281*W281)</f>
        <v>-</v>
      </c>
      <c r="Y281" s="42" t="s">
        <v>275</v>
      </c>
      <c r="Z281" s="42" t="str">
        <f t="shared" ref="Z281" si="4123">IF(OR(Y281="-",Y281="NC",$D281=""),"-",$D281*Y281)</f>
        <v>-</v>
      </c>
      <c r="AA281" s="42" t="s">
        <v>275</v>
      </c>
      <c r="AB281" s="42" t="str">
        <f t="shared" ref="AB281" si="4124">IF(OR(AA281="-",AA281="NC",$D281=""),"-",$D281*AA281)</f>
        <v>-</v>
      </c>
      <c r="AC281" s="42" t="s">
        <v>275</v>
      </c>
      <c r="AD281" s="42" t="str">
        <f t="shared" ref="AD281" si="4125">IF(OR(AC281="-",AC281="NC",$D281=""),"-",$D281*AC281)</f>
        <v>-</v>
      </c>
      <c r="AE281" s="42" t="s">
        <v>275</v>
      </c>
      <c r="AF281" s="42" t="str">
        <f t="shared" ref="AF281" si="4126">IF(OR(AE281="-",AE281="NC",$D281=""),"-",$D281*AE281)</f>
        <v>-</v>
      </c>
      <c r="AG281" s="42" t="s">
        <v>275</v>
      </c>
      <c r="AH281" s="42" t="str">
        <f t="shared" ref="AH281" si="4127">IF(OR(AG281="-",AG281="NC",$D281=""),"-",$D281*AG281)</f>
        <v>-</v>
      </c>
      <c r="AI281" s="42" t="s">
        <v>275</v>
      </c>
      <c r="AJ281" s="42" t="str">
        <f t="shared" ref="AJ281" si="4128">IF(OR(AI281="-",AI281="NC",$D281=""),"-",$D281*AI281)</f>
        <v>-</v>
      </c>
      <c r="AK281" s="42" t="s">
        <v>275</v>
      </c>
      <c r="AL281" s="42" t="str">
        <f t="shared" ref="AL281" si="4129">IF(OR(AK281="-",AK281="NC",$D281=""),"-",$D281*AK281)</f>
        <v>-</v>
      </c>
    </row>
    <row r="282" spans="1:38" ht="21" x14ac:dyDescent="0.25">
      <c r="A282" s="909" t="s">
        <v>3414</v>
      </c>
      <c r="B282" s="63" t="s">
        <v>3415</v>
      </c>
      <c r="C282" s="61" t="s">
        <v>925</v>
      </c>
      <c r="D282" s="58"/>
      <c r="E282" s="61">
        <v>1.21</v>
      </c>
      <c r="F282" s="61" t="str">
        <f t="shared" si="3844"/>
        <v>-</v>
      </c>
      <c r="G282" s="61">
        <v>2.15</v>
      </c>
      <c r="H282" s="61" t="str">
        <f t="shared" si="3844"/>
        <v>-</v>
      </c>
      <c r="I282" s="61">
        <v>1.33</v>
      </c>
      <c r="J282" s="61" t="str">
        <f t="shared" ref="J282" si="4130">IF(OR(I282="-",I282="NC",$D282=""),"-",$D282*I282)</f>
        <v>-</v>
      </c>
      <c r="K282" s="61">
        <v>3.24</v>
      </c>
      <c r="L282" s="61" t="str">
        <f t="shared" ref="L282" si="4131">IF(OR(K282="-",K282="NC",$D282=""),"-",$D282*K282)</f>
        <v>-</v>
      </c>
      <c r="M282" s="61">
        <v>11.36</v>
      </c>
      <c r="N282" s="61" t="str">
        <f t="shared" ref="N282" si="4132">IF(OR(M282="-",M282="NC",$D282=""),"-",$D282*M282)</f>
        <v>-</v>
      </c>
      <c r="O282" s="61">
        <v>1.56</v>
      </c>
      <c r="P282" s="61" t="str">
        <f t="shared" ref="P282" si="4133">IF(OR(O282="-",O282="NC",$D282=""),"-",$D282*O282)</f>
        <v>-</v>
      </c>
      <c r="Q282" s="61">
        <v>0.35</v>
      </c>
      <c r="R282" s="61" t="str">
        <f t="shared" ref="R282" si="4134">IF(OR(Q282="-",Q282="NC",$D282=""),"-",$D282*Q282)</f>
        <v>-</v>
      </c>
      <c r="S282" s="61">
        <v>3.13</v>
      </c>
      <c r="T282" s="61" t="str">
        <f t="shared" ref="T282" si="4135">IF(OR(S282="-",S282="NC",$D282=""),"-",$D282*S282)</f>
        <v>-</v>
      </c>
      <c r="U282" s="61">
        <v>3.74</v>
      </c>
      <c r="V282" s="61" t="str">
        <f t="shared" ref="V282" si="4136">IF(OR(U282="-",U282="NC",$D282=""),"-",$D282*U282)</f>
        <v>-</v>
      </c>
      <c r="W282" s="61">
        <v>1.79</v>
      </c>
      <c r="X282" s="61" t="str">
        <f t="shared" ref="X282" si="4137">IF(OR(W282="-",W282="NC",$D282=""),"-",$D282*W282)</f>
        <v>-</v>
      </c>
      <c r="Y282" s="61" t="s">
        <v>1351</v>
      </c>
      <c r="Z282" s="61" t="str">
        <f t="shared" ref="Z282" si="4138">IF(OR(Y282="-",Y282="NC",$D282=""),"-",$D282*Y282)</f>
        <v>-</v>
      </c>
      <c r="AA282" s="61">
        <v>2.2999999999999998</v>
      </c>
      <c r="AB282" s="61" t="str">
        <f t="shared" ref="AB282" si="4139">IF(OR(AA282="-",AA282="NC",$D282=""),"-",$D282*AA282)</f>
        <v>-</v>
      </c>
      <c r="AC282" s="61">
        <v>2.08</v>
      </c>
      <c r="AD282" s="61" t="str">
        <f t="shared" ref="AD282" si="4140">IF(OR(AC282="-",AC282="NC",$D282=""),"-",$D282*AC282)</f>
        <v>-</v>
      </c>
      <c r="AE282" s="61">
        <v>1.5</v>
      </c>
      <c r="AF282" s="61" t="str">
        <f t="shared" ref="AF282" si="4141">IF(OR(AE282="-",AE282="NC",$D282=""),"-",$D282*AE282)</f>
        <v>-</v>
      </c>
      <c r="AG282" s="61">
        <v>0.01</v>
      </c>
      <c r="AH282" s="61" t="str">
        <f t="shared" ref="AH282" si="4142">IF(OR(AG282="-",AG282="NC",$D282=""),"-",$D282*AG282)</f>
        <v>-</v>
      </c>
      <c r="AI282" s="61">
        <v>1.41</v>
      </c>
      <c r="AJ282" s="61" t="str">
        <f t="shared" ref="AJ282" si="4143">IF(OR(AI282="-",AI282="NC",$D282=""),"-",$D282*AI282)</f>
        <v>-</v>
      </c>
      <c r="AK282" s="61">
        <v>2.81</v>
      </c>
      <c r="AL282" s="61" t="str">
        <f t="shared" ref="AL282" si="4144">IF(OR(AK282="-",AK282="NC",$D282=""),"-",$D282*AK282)</f>
        <v>-</v>
      </c>
    </row>
    <row r="283" spans="1:38" x14ac:dyDescent="0.25">
      <c r="A283" s="18" t="s">
        <v>1263</v>
      </c>
      <c r="B283" s="18" t="s">
        <v>3588</v>
      </c>
      <c r="C283" s="19" t="s">
        <v>925</v>
      </c>
      <c r="D283" s="58"/>
      <c r="E283" s="19" t="s">
        <v>1351</v>
      </c>
      <c r="F283" s="19" t="str">
        <f t="shared" si="3844"/>
        <v>-</v>
      </c>
      <c r="G283" s="19" t="s">
        <v>1351</v>
      </c>
      <c r="H283" s="19" t="str">
        <f t="shared" si="3844"/>
        <v>-</v>
      </c>
      <c r="I283" s="19" t="s">
        <v>1351</v>
      </c>
      <c r="J283" s="19" t="str">
        <f t="shared" ref="J283" si="4145">IF(OR(I283="-",I283="NC",$D283=""),"-",$D283*I283)</f>
        <v>-</v>
      </c>
      <c r="K283" s="19" t="s">
        <v>1351</v>
      </c>
      <c r="L283" s="19" t="str">
        <f t="shared" ref="L283" si="4146">IF(OR(K283="-",K283="NC",$D283=""),"-",$D283*K283)</f>
        <v>-</v>
      </c>
      <c r="M283" s="19" t="s">
        <v>1351</v>
      </c>
      <c r="N283" s="19" t="str">
        <f t="shared" ref="N283" si="4147">IF(OR(M283="-",M283="NC",$D283=""),"-",$D283*M283)</f>
        <v>-</v>
      </c>
      <c r="O283" s="19" t="s">
        <v>1351</v>
      </c>
      <c r="P283" s="19" t="str">
        <f t="shared" ref="P283" si="4148">IF(OR(O283="-",O283="NC",$D283=""),"-",$D283*O283)</f>
        <v>-</v>
      </c>
      <c r="Q283" s="19" t="s">
        <v>1351</v>
      </c>
      <c r="R283" s="19" t="str">
        <f t="shared" ref="R283" si="4149">IF(OR(Q283="-",Q283="NC",$D283=""),"-",$D283*Q283)</f>
        <v>-</v>
      </c>
      <c r="S283" s="19" t="s">
        <v>1351</v>
      </c>
      <c r="T283" s="19" t="str">
        <f t="shared" ref="T283" si="4150">IF(OR(S283="-",S283="NC",$D283=""),"-",$D283*S283)</f>
        <v>-</v>
      </c>
      <c r="U283" s="19">
        <v>3.42</v>
      </c>
      <c r="V283" s="19" t="str">
        <f t="shared" ref="V283" si="4151">IF(OR(U283="-",U283="NC",$D283=""),"-",$D283*U283)</f>
        <v>-</v>
      </c>
      <c r="W283" s="19" t="s">
        <v>1351</v>
      </c>
      <c r="X283" s="19" t="str">
        <f t="shared" ref="X283" si="4152">IF(OR(W283="-",W283="NC",$D283=""),"-",$D283*W283)</f>
        <v>-</v>
      </c>
      <c r="Y283" s="19" t="s">
        <v>1351</v>
      </c>
      <c r="Z283" s="19" t="str">
        <f t="shared" ref="Z283" si="4153">IF(OR(Y283="-",Y283="NC",$D283=""),"-",$D283*Y283)</f>
        <v>-</v>
      </c>
      <c r="AA283" s="19" t="s">
        <v>1351</v>
      </c>
      <c r="AB283" s="19" t="str">
        <f t="shared" ref="AB283" si="4154">IF(OR(AA283="-",AA283="NC",$D283=""),"-",$D283*AA283)</f>
        <v>-</v>
      </c>
      <c r="AC283" s="19" t="s">
        <v>1351</v>
      </c>
      <c r="AD283" s="19" t="str">
        <f t="shared" ref="AD283" si="4155">IF(OR(AC283="-",AC283="NC",$D283=""),"-",$D283*AC283)</f>
        <v>-</v>
      </c>
      <c r="AE283" s="19" t="s">
        <v>1351</v>
      </c>
      <c r="AF283" s="19" t="str">
        <f t="shared" ref="AF283" si="4156">IF(OR(AE283="-",AE283="NC",$D283=""),"-",$D283*AE283)</f>
        <v>-</v>
      </c>
      <c r="AG283" s="19" t="s">
        <v>1351</v>
      </c>
      <c r="AH283" s="19" t="str">
        <f t="shared" ref="AH283" si="4157">IF(OR(AG283="-",AG283="NC",$D283=""),"-",$D283*AG283)</f>
        <v>-</v>
      </c>
      <c r="AI283" s="19" t="s">
        <v>1351</v>
      </c>
      <c r="AJ283" s="19" t="str">
        <f t="shared" ref="AJ283" si="4158">IF(OR(AI283="-",AI283="NC",$D283=""),"-",$D283*AI283)</f>
        <v>-</v>
      </c>
      <c r="AK283" s="19" t="s">
        <v>1351</v>
      </c>
      <c r="AL283" s="19" t="str">
        <f t="shared" ref="AL283" si="4159">IF(OR(AK283="-",AK283="NC",$D283=""),"-",$D283*AK283)</f>
        <v>-</v>
      </c>
    </row>
    <row r="284" spans="1:38" x14ac:dyDescent="0.25">
      <c r="A284" s="18" t="s">
        <v>31</v>
      </c>
      <c r="B284" s="18" t="s">
        <v>1469</v>
      </c>
      <c r="C284" s="19" t="s">
        <v>925</v>
      </c>
      <c r="D284" s="58"/>
      <c r="E284" s="19">
        <v>1.21</v>
      </c>
      <c r="F284" s="19" t="str">
        <f t="shared" si="3844"/>
        <v>-</v>
      </c>
      <c r="G284" s="19">
        <v>2.15</v>
      </c>
      <c r="H284" s="19" t="str">
        <f t="shared" si="3844"/>
        <v>-</v>
      </c>
      <c r="I284" s="19">
        <v>1.33</v>
      </c>
      <c r="J284" s="19" t="str">
        <f t="shared" ref="J284" si="4160">IF(OR(I284="-",I284="NC",$D284=""),"-",$D284*I284)</f>
        <v>-</v>
      </c>
      <c r="K284" s="19">
        <v>3.24</v>
      </c>
      <c r="L284" s="19" t="str">
        <f t="shared" ref="L284" si="4161">IF(OR(K284="-",K284="NC",$D284=""),"-",$D284*K284)</f>
        <v>-</v>
      </c>
      <c r="M284" s="19">
        <v>11.36</v>
      </c>
      <c r="N284" s="19" t="str">
        <f t="shared" ref="N284" si="4162">IF(OR(M284="-",M284="NC",$D284=""),"-",$D284*M284)</f>
        <v>-</v>
      </c>
      <c r="O284" s="19">
        <v>1.56</v>
      </c>
      <c r="P284" s="19" t="str">
        <f t="shared" ref="P284" si="4163">IF(OR(O284="-",O284="NC",$D284=""),"-",$D284*O284)</f>
        <v>-</v>
      </c>
      <c r="Q284" s="19">
        <v>0.35</v>
      </c>
      <c r="R284" s="19" t="str">
        <f t="shared" ref="R284" si="4164">IF(OR(Q284="-",Q284="NC",$D284=""),"-",$D284*Q284)</f>
        <v>-</v>
      </c>
      <c r="S284" s="19">
        <v>3.13</v>
      </c>
      <c r="T284" s="19" t="str">
        <f t="shared" ref="T284" si="4165">IF(OR(S284="-",S284="NC",$D284=""),"-",$D284*S284)</f>
        <v>-</v>
      </c>
      <c r="U284" s="19">
        <v>0.32</v>
      </c>
      <c r="V284" s="19" t="str">
        <f t="shared" ref="V284" si="4166">IF(OR(U284="-",U284="NC",$D284=""),"-",$D284*U284)</f>
        <v>-</v>
      </c>
      <c r="W284" s="19" t="s">
        <v>1351</v>
      </c>
      <c r="X284" s="19" t="str">
        <f t="shared" ref="X284" si="4167">IF(OR(W284="-",W284="NC",$D284=""),"-",$D284*W284)</f>
        <v>-</v>
      </c>
      <c r="Y284" s="19" t="s">
        <v>1351</v>
      </c>
      <c r="Z284" s="19" t="str">
        <f t="shared" ref="Z284" si="4168">IF(OR(Y284="-",Y284="NC",$D284=""),"-",$D284*Y284)</f>
        <v>-</v>
      </c>
      <c r="AA284" s="19">
        <v>2.2999999999999998</v>
      </c>
      <c r="AB284" s="19" t="str">
        <f t="shared" ref="AB284" si="4169">IF(OR(AA284="-",AA284="NC",$D284=""),"-",$D284*AA284)</f>
        <v>-</v>
      </c>
      <c r="AC284" s="19">
        <v>2.08</v>
      </c>
      <c r="AD284" s="19" t="str">
        <f t="shared" ref="AD284" si="4170">IF(OR(AC284="-",AC284="NC",$D284=""),"-",$D284*AC284)</f>
        <v>-</v>
      </c>
      <c r="AE284" s="19">
        <v>1.5</v>
      </c>
      <c r="AF284" s="19" t="str">
        <f t="shared" ref="AF284" si="4171">IF(OR(AE284="-",AE284="NC",$D284=""),"-",$D284*AE284)</f>
        <v>-</v>
      </c>
      <c r="AG284" s="19">
        <v>0.01</v>
      </c>
      <c r="AH284" s="19" t="str">
        <f t="shared" ref="AH284" si="4172">IF(OR(AG284="-",AG284="NC",$D284=""),"-",$D284*AG284)</f>
        <v>-</v>
      </c>
      <c r="AI284" s="19">
        <v>1.41</v>
      </c>
      <c r="AJ284" s="19" t="str">
        <f t="shared" ref="AJ284" si="4173">IF(OR(AI284="-",AI284="NC",$D284=""),"-",$D284*AI284)</f>
        <v>-</v>
      </c>
      <c r="AK284" s="19">
        <v>2.81</v>
      </c>
      <c r="AL284" s="19" t="str">
        <f t="shared" ref="AL284" si="4174">IF(OR(AK284="-",AK284="NC",$D284=""),"-",$D284*AK284)</f>
        <v>-</v>
      </c>
    </row>
    <row r="285" spans="1:38" x14ac:dyDescent="0.25">
      <c r="A285" s="18" t="s">
        <v>275</v>
      </c>
      <c r="B285" s="18" t="s">
        <v>1477</v>
      </c>
      <c r="C285" s="19" t="s">
        <v>925</v>
      </c>
      <c r="D285" s="58"/>
      <c r="E285" s="19" t="s">
        <v>1351</v>
      </c>
      <c r="F285" s="19" t="str">
        <f t="shared" si="3844"/>
        <v>-</v>
      </c>
      <c r="G285" s="19" t="s">
        <v>1351</v>
      </c>
      <c r="H285" s="19" t="str">
        <f t="shared" si="3844"/>
        <v>-</v>
      </c>
      <c r="I285" s="19" t="s">
        <v>1351</v>
      </c>
      <c r="J285" s="19" t="str">
        <f t="shared" ref="J285" si="4175">IF(OR(I285="-",I285="NC",$D285=""),"-",$D285*I285)</f>
        <v>-</v>
      </c>
      <c r="K285" s="19" t="s">
        <v>1351</v>
      </c>
      <c r="L285" s="19" t="str">
        <f t="shared" ref="L285" si="4176">IF(OR(K285="-",K285="NC",$D285=""),"-",$D285*K285)</f>
        <v>-</v>
      </c>
      <c r="M285" s="19" t="s">
        <v>1351</v>
      </c>
      <c r="N285" s="19" t="str">
        <f t="shared" ref="N285" si="4177">IF(OR(M285="-",M285="NC",$D285=""),"-",$D285*M285)</f>
        <v>-</v>
      </c>
      <c r="O285" s="19" t="s">
        <v>1351</v>
      </c>
      <c r="P285" s="19" t="str">
        <f t="shared" ref="P285" si="4178">IF(OR(O285="-",O285="NC",$D285=""),"-",$D285*O285)</f>
        <v>-</v>
      </c>
      <c r="Q285" s="19" t="s">
        <v>1351</v>
      </c>
      <c r="R285" s="19" t="str">
        <f t="shared" ref="R285" si="4179">IF(OR(Q285="-",Q285="NC",$D285=""),"-",$D285*Q285)</f>
        <v>-</v>
      </c>
      <c r="S285" s="19" t="s">
        <v>1351</v>
      </c>
      <c r="T285" s="19" t="str">
        <f t="shared" ref="T285" si="4180">IF(OR(S285="-",S285="NC",$D285=""),"-",$D285*S285)</f>
        <v>-</v>
      </c>
      <c r="U285" s="19" t="s">
        <v>1351</v>
      </c>
      <c r="V285" s="19" t="str">
        <f t="shared" ref="V285" si="4181">IF(OR(U285="-",U285="NC",$D285=""),"-",$D285*U285)</f>
        <v>-</v>
      </c>
      <c r="W285" s="19">
        <v>1.79</v>
      </c>
      <c r="X285" s="19" t="str">
        <f t="shared" ref="X285" si="4182">IF(OR(W285="-",W285="NC",$D285=""),"-",$D285*W285)</f>
        <v>-</v>
      </c>
      <c r="Y285" s="19" t="s">
        <v>1351</v>
      </c>
      <c r="Z285" s="19" t="str">
        <f t="shared" ref="Z285" si="4183">IF(OR(Y285="-",Y285="NC",$D285=""),"-",$D285*Y285)</f>
        <v>-</v>
      </c>
      <c r="AA285" s="19" t="s">
        <v>1351</v>
      </c>
      <c r="AB285" s="19" t="str">
        <f t="shared" ref="AB285" si="4184">IF(OR(AA285="-",AA285="NC",$D285=""),"-",$D285*AA285)</f>
        <v>-</v>
      </c>
      <c r="AC285" s="19" t="s">
        <v>1351</v>
      </c>
      <c r="AD285" s="19" t="str">
        <f t="shared" ref="AD285" si="4185">IF(OR(AC285="-",AC285="NC",$D285=""),"-",$D285*AC285)</f>
        <v>-</v>
      </c>
      <c r="AE285" s="19" t="s">
        <v>1351</v>
      </c>
      <c r="AF285" s="19" t="str">
        <f t="shared" ref="AF285" si="4186">IF(OR(AE285="-",AE285="NC",$D285=""),"-",$D285*AE285)</f>
        <v>-</v>
      </c>
      <c r="AG285" s="19" t="s">
        <v>1351</v>
      </c>
      <c r="AH285" s="19" t="str">
        <f t="shared" ref="AH285" si="4187">IF(OR(AG285="-",AG285="NC",$D285=""),"-",$D285*AG285)</f>
        <v>-</v>
      </c>
      <c r="AI285" s="19" t="s">
        <v>1351</v>
      </c>
      <c r="AJ285" s="19" t="str">
        <f t="shared" ref="AJ285" si="4188">IF(OR(AI285="-",AI285="NC",$D285=""),"-",$D285*AI285)</f>
        <v>-</v>
      </c>
      <c r="AK285" s="19" t="s">
        <v>1351</v>
      </c>
      <c r="AL285" s="19" t="str">
        <f t="shared" ref="AL285" si="4189">IF(OR(AK285="-",AK285="NC",$D285=""),"-",$D285*AK285)</f>
        <v>-</v>
      </c>
    </row>
    <row r="286" spans="1:38" x14ac:dyDescent="0.25">
      <c r="A286" s="50" t="s">
        <v>3416</v>
      </c>
      <c r="B286" s="50" t="s">
        <v>3417</v>
      </c>
      <c r="C286" s="42" t="s">
        <v>275</v>
      </c>
      <c r="D286" s="58"/>
      <c r="E286" s="42" t="s">
        <v>275</v>
      </c>
      <c r="F286" s="42" t="str">
        <f t="shared" si="3844"/>
        <v>-</v>
      </c>
      <c r="G286" s="42" t="s">
        <v>275</v>
      </c>
      <c r="H286" s="42" t="str">
        <f t="shared" si="3844"/>
        <v>-</v>
      </c>
      <c r="I286" s="42" t="s">
        <v>275</v>
      </c>
      <c r="J286" s="42" t="str">
        <f t="shared" ref="J286" si="4190">IF(OR(I286="-",I286="NC",$D286=""),"-",$D286*I286)</f>
        <v>-</v>
      </c>
      <c r="K286" s="42" t="s">
        <v>275</v>
      </c>
      <c r="L286" s="42" t="str">
        <f t="shared" ref="L286" si="4191">IF(OR(K286="-",K286="NC",$D286=""),"-",$D286*K286)</f>
        <v>-</v>
      </c>
      <c r="M286" s="42" t="s">
        <v>275</v>
      </c>
      <c r="N286" s="42" t="str">
        <f t="shared" ref="N286" si="4192">IF(OR(M286="-",M286="NC",$D286=""),"-",$D286*M286)</f>
        <v>-</v>
      </c>
      <c r="O286" s="42" t="s">
        <v>275</v>
      </c>
      <c r="P286" s="42" t="str">
        <f t="shared" ref="P286" si="4193">IF(OR(O286="-",O286="NC",$D286=""),"-",$D286*O286)</f>
        <v>-</v>
      </c>
      <c r="Q286" s="42" t="s">
        <v>275</v>
      </c>
      <c r="R286" s="42" t="str">
        <f t="shared" ref="R286" si="4194">IF(OR(Q286="-",Q286="NC",$D286=""),"-",$D286*Q286)</f>
        <v>-</v>
      </c>
      <c r="S286" s="42" t="s">
        <v>275</v>
      </c>
      <c r="T286" s="42" t="str">
        <f t="shared" ref="T286" si="4195">IF(OR(S286="-",S286="NC",$D286=""),"-",$D286*S286)</f>
        <v>-</v>
      </c>
      <c r="U286" s="42" t="s">
        <v>275</v>
      </c>
      <c r="V286" s="42" t="str">
        <f t="shared" ref="V286" si="4196">IF(OR(U286="-",U286="NC",$D286=""),"-",$D286*U286)</f>
        <v>-</v>
      </c>
      <c r="W286" s="42" t="s">
        <v>275</v>
      </c>
      <c r="X286" s="42" t="str">
        <f t="shared" ref="X286" si="4197">IF(OR(W286="-",W286="NC",$D286=""),"-",$D286*W286)</f>
        <v>-</v>
      </c>
      <c r="Y286" s="42" t="s">
        <v>275</v>
      </c>
      <c r="Z286" s="42" t="str">
        <f t="shared" ref="Z286" si="4198">IF(OR(Y286="-",Y286="NC",$D286=""),"-",$D286*Y286)</f>
        <v>-</v>
      </c>
      <c r="AA286" s="42" t="s">
        <v>275</v>
      </c>
      <c r="AB286" s="42" t="str">
        <f t="shared" ref="AB286" si="4199">IF(OR(AA286="-",AA286="NC",$D286=""),"-",$D286*AA286)</f>
        <v>-</v>
      </c>
      <c r="AC286" s="42" t="s">
        <v>275</v>
      </c>
      <c r="AD286" s="42" t="str">
        <f t="shared" ref="AD286" si="4200">IF(OR(AC286="-",AC286="NC",$D286=""),"-",$D286*AC286)</f>
        <v>-</v>
      </c>
      <c r="AE286" s="42" t="s">
        <v>275</v>
      </c>
      <c r="AF286" s="42" t="str">
        <f t="shared" ref="AF286" si="4201">IF(OR(AE286="-",AE286="NC",$D286=""),"-",$D286*AE286)</f>
        <v>-</v>
      </c>
      <c r="AG286" s="42" t="s">
        <v>275</v>
      </c>
      <c r="AH286" s="42" t="str">
        <f t="shared" ref="AH286" si="4202">IF(OR(AG286="-",AG286="NC",$D286=""),"-",$D286*AG286)</f>
        <v>-</v>
      </c>
      <c r="AI286" s="42" t="s">
        <v>275</v>
      </c>
      <c r="AJ286" s="42" t="str">
        <f t="shared" ref="AJ286" si="4203">IF(OR(AI286="-",AI286="NC",$D286=""),"-",$D286*AI286)</f>
        <v>-</v>
      </c>
      <c r="AK286" s="42" t="s">
        <v>275</v>
      </c>
      <c r="AL286" s="42" t="str">
        <f t="shared" ref="AL286" si="4204">IF(OR(AK286="-",AK286="NC",$D286=""),"-",$D286*AK286)</f>
        <v>-</v>
      </c>
    </row>
    <row r="287" spans="1:38" x14ac:dyDescent="0.25">
      <c r="A287" s="18" t="s">
        <v>3587</v>
      </c>
      <c r="B287" s="18" t="s">
        <v>291</v>
      </c>
      <c r="C287" s="19" t="s">
        <v>925</v>
      </c>
      <c r="D287" s="58"/>
      <c r="E287" s="19">
        <v>0.03</v>
      </c>
      <c r="F287" s="19" t="str">
        <f t="shared" si="3844"/>
        <v>-</v>
      </c>
      <c r="G287" s="19">
        <v>0.02</v>
      </c>
      <c r="H287" s="19" t="str">
        <f t="shared" si="3844"/>
        <v>-</v>
      </c>
      <c r="I287" s="19">
        <v>0.01</v>
      </c>
      <c r="J287" s="19" t="str">
        <f t="shared" ref="J287" si="4205">IF(OR(I287="-",I287="NC",$D287=""),"-",$D287*I287)</f>
        <v>-</v>
      </c>
      <c r="K287" s="19">
        <v>0.36</v>
      </c>
      <c r="L287" s="19" t="str">
        <f t="shared" ref="L287" si="4206">IF(OR(K287="-",K287="NC",$D287=""),"-",$D287*K287)</f>
        <v>-</v>
      </c>
      <c r="M287" s="19">
        <v>0.06</v>
      </c>
      <c r="N287" s="19" t="str">
        <f t="shared" ref="N287" si="4207">IF(OR(M287="-",M287="NC",$D287=""),"-",$D287*M287)</f>
        <v>-</v>
      </c>
      <c r="O287" s="19">
        <v>0.35</v>
      </c>
      <c r="P287" s="19" t="str">
        <f t="shared" ref="P287" si="4208">IF(OR(O287="-",O287="NC",$D287=""),"-",$D287*O287)</f>
        <v>-</v>
      </c>
      <c r="Q287" s="19">
        <v>1.5</v>
      </c>
      <c r="R287" s="19" t="str">
        <f t="shared" ref="R287" si="4209">IF(OR(Q287="-",Q287="NC",$D287=""),"-",$D287*Q287)</f>
        <v>-</v>
      </c>
      <c r="S287" s="19">
        <v>0.95</v>
      </c>
      <c r="T287" s="19" t="str">
        <f t="shared" ref="T287" si="4210">IF(OR(S287="-",S287="NC",$D287=""),"-",$D287*S287)</f>
        <v>-</v>
      </c>
      <c r="U287" s="19" t="s">
        <v>1351</v>
      </c>
      <c r="V287" s="19" t="str">
        <f t="shared" ref="V287" si="4211">IF(OR(U287="-",U287="NC",$D287=""),"-",$D287*U287)</f>
        <v>-</v>
      </c>
      <c r="W287" s="19">
        <v>1.84</v>
      </c>
      <c r="X287" s="19" t="str">
        <f t="shared" ref="X287" si="4212">IF(OR(W287="-",W287="NC",$D287=""),"-",$D287*W287)</f>
        <v>-</v>
      </c>
      <c r="Y287" s="19">
        <v>0.65</v>
      </c>
      <c r="Z287" s="19" t="str">
        <f t="shared" ref="Z287" si="4213">IF(OR(Y287="-",Y287="NC",$D287=""),"-",$D287*Y287)</f>
        <v>-</v>
      </c>
      <c r="AA287" s="19">
        <v>0.13</v>
      </c>
      <c r="AB287" s="19" t="str">
        <f t="shared" ref="AB287" si="4214">IF(OR(AA287="-",AA287="NC",$D287=""),"-",$D287*AA287)</f>
        <v>-</v>
      </c>
      <c r="AC287" s="19">
        <v>0.02</v>
      </c>
      <c r="AD287" s="19" t="str">
        <f t="shared" ref="AD287" si="4215">IF(OR(AC287="-",AC287="NC",$D287=""),"-",$D287*AC287)</f>
        <v>-</v>
      </c>
      <c r="AE287" s="19">
        <v>0.01</v>
      </c>
      <c r="AF287" s="19" t="str">
        <f t="shared" ref="AF287" si="4216">IF(OR(AE287="-",AE287="NC",$D287=""),"-",$D287*AE287)</f>
        <v>-</v>
      </c>
      <c r="AG287" s="19">
        <v>0.01</v>
      </c>
      <c r="AH287" s="19" t="str">
        <f t="shared" ref="AH287" si="4217">IF(OR(AG287="-",AG287="NC",$D287=""),"-",$D287*AG287)</f>
        <v>-</v>
      </c>
      <c r="AI287" s="19">
        <v>0.01</v>
      </c>
      <c r="AJ287" s="19" t="str">
        <f t="shared" ref="AJ287" si="4218">IF(OR(AI287="-",AI287="NC",$D287=""),"-",$D287*AI287)</f>
        <v>-</v>
      </c>
      <c r="AK287" s="19" t="s">
        <v>1351</v>
      </c>
      <c r="AL287" s="19" t="str">
        <f t="shared" ref="AL287" si="4219">IF(OR(AK287="-",AK287="NC",$D287=""),"-",$D287*AK287)</f>
        <v>-</v>
      </c>
    </row>
    <row r="288" spans="1:38" x14ac:dyDescent="0.25">
      <c r="A288" s="50" t="s">
        <v>3418</v>
      </c>
      <c r="B288" s="50" t="s">
        <v>3419</v>
      </c>
      <c r="C288" s="42" t="s">
        <v>275</v>
      </c>
      <c r="D288" s="58"/>
      <c r="E288" s="42" t="s">
        <v>275</v>
      </c>
      <c r="F288" s="42" t="str">
        <f t="shared" si="3844"/>
        <v>-</v>
      </c>
      <c r="G288" s="42" t="s">
        <v>275</v>
      </c>
      <c r="H288" s="42" t="str">
        <f t="shared" si="3844"/>
        <v>-</v>
      </c>
      <c r="I288" s="42" t="s">
        <v>275</v>
      </c>
      <c r="J288" s="42" t="str">
        <f t="shared" ref="J288" si="4220">IF(OR(I288="-",I288="NC",$D288=""),"-",$D288*I288)</f>
        <v>-</v>
      </c>
      <c r="K288" s="42" t="s">
        <v>275</v>
      </c>
      <c r="L288" s="42" t="str">
        <f t="shared" ref="L288" si="4221">IF(OR(K288="-",K288="NC",$D288=""),"-",$D288*K288)</f>
        <v>-</v>
      </c>
      <c r="M288" s="42" t="s">
        <v>275</v>
      </c>
      <c r="N288" s="42" t="str">
        <f t="shared" ref="N288" si="4222">IF(OR(M288="-",M288="NC",$D288=""),"-",$D288*M288)</f>
        <v>-</v>
      </c>
      <c r="O288" s="42" t="s">
        <v>275</v>
      </c>
      <c r="P288" s="42" t="str">
        <f t="shared" ref="P288" si="4223">IF(OR(O288="-",O288="NC",$D288=""),"-",$D288*O288)</f>
        <v>-</v>
      </c>
      <c r="Q288" s="42" t="s">
        <v>275</v>
      </c>
      <c r="R288" s="42" t="str">
        <f t="shared" ref="R288" si="4224">IF(OR(Q288="-",Q288="NC",$D288=""),"-",$D288*Q288)</f>
        <v>-</v>
      </c>
      <c r="S288" s="42" t="s">
        <v>275</v>
      </c>
      <c r="T288" s="42" t="str">
        <f t="shared" ref="T288" si="4225">IF(OR(S288="-",S288="NC",$D288=""),"-",$D288*S288)</f>
        <v>-</v>
      </c>
      <c r="U288" s="42" t="s">
        <v>275</v>
      </c>
      <c r="V288" s="42" t="str">
        <f t="shared" ref="V288" si="4226">IF(OR(U288="-",U288="NC",$D288=""),"-",$D288*U288)</f>
        <v>-</v>
      </c>
      <c r="W288" s="42" t="s">
        <v>275</v>
      </c>
      <c r="X288" s="42" t="str">
        <f t="shared" ref="X288" si="4227">IF(OR(W288="-",W288="NC",$D288=""),"-",$D288*W288)</f>
        <v>-</v>
      </c>
      <c r="Y288" s="42" t="s">
        <v>275</v>
      </c>
      <c r="Z288" s="42" t="str">
        <f t="shared" ref="Z288" si="4228">IF(OR(Y288="-",Y288="NC",$D288=""),"-",$D288*Y288)</f>
        <v>-</v>
      </c>
      <c r="AA288" s="42" t="s">
        <v>275</v>
      </c>
      <c r="AB288" s="42" t="str">
        <f t="shared" ref="AB288" si="4229">IF(OR(AA288="-",AA288="NC",$D288=""),"-",$D288*AA288)</f>
        <v>-</v>
      </c>
      <c r="AC288" s="42" t="s">
        <v>275</v>
      </c>
      <c r="AD288" s="42" t="str">
        <f t="shared" ref="AD288" si="4230">IF(OR(AC288="-",AC288="NC",$D288=""),"-",$D288*AC288)</f>
        <v>-</v>
      </c>
      <c r="AE288" s="42" t="s">
        <v>275</v>
      </c>
      <c r="AF288" s="42" t="str">
        <f t="shared" ref="AF288" si="4231">IF(OR(AE288="-",AE288="NC",$D288=""),"-",$D288*AE288)</f>
        <v>-</v>
      </c>
      <c r="AG288" s="42" t="s">
        <v>275</v>
      </c>
      <c r="AH288" s="42" t="str">
        <f t="shared" ref="AH288" si="4232">IF(OR(AG288="-",AG288="NC",$D288=""),"-",$D288*AG288)</f>
        <v>-</v>
      </c>
      <c r="AI288" s="42" t="s">
        <v>275</v>
      </c>
      <c r="AJ288" s="42" t="str">
        <f t="shared" ref="AJ288" si="4233">IF(OR(AI288="-",AI288="NC",$D288=""),"-",$D288*AI288)</f>
        <v>-</v>
      </c>
      <c r="AK288" s="42" t="s">
        <v>275</v>
      </c>
      <c r="AL288" s="42" t="str">
        <f t="shared" ref="AL288" si="4234">IF(OR(AK288="-",AK288="NC",$D288=""),"-",$D288*AK288)</f>
        <v>-</v>
      </c>
    </row>
    <row r="289" spans="1:38" x14ac:dyDescent="0.25">
      <c r="A289" s="50" t="s">
        <v>3420</v>
      </c>
      <c r="B289" s="50" t="s">
        <v>3421</v>
      </c>
      <c r="C289" s="42" t="s">
        <v>275</v>
      </c>
      <c r="D289" s="58"/>
      <c r="E289" s="42" t="s">
        <v>275</v>
      </c>
      <c r="F289" s="42" t="str">
        <f t="shared" si="3844"/>
        <v>-</v>
      </c>
      <c r="G289" s="42" t="s">
        <v>275</v>
      </c>
      <c r="H289" s="42" t="str">
        <f t="shared" si="3844"/>
        <v>-</v>
      </c>
      <c r="I289" s="42" t="s">
        <v>275</v>
      </c>
      <c r="J289" s="42" t="str">
        <f t="shared" ref="J289" si="4235">IF(OR(I289="-",I289="NC",$D289=""),"-",$D289*I289)</f>
        <v>-</v>
      </c>
      <c r="K289" s="42" t="s">
        <v>275</v>
      </c>
      <c r="L289" s="42" t="str">
        <f t="shared" ref="L289" si="4236">IF(OR(K289="-",K289="NC",$D289=""),"-",$D289*K289)</f>
        <v>-</v>
      </c>
      <c r="M289" s="42" t="s">
        <v>275</v>
      </c>
      <c r="N289" s="42" t="str">
        <f t="shared" ref="N289" si="4237">IF(OR(M289="-",M289="NC",$D289=""),"-",$D289*M289)</f>
        <v>-</v>
      </c>
      <c r="O289" s="42" t="s">
        <v>275</v>
      </c>
      <c r="P289" s="42" t="str">
        <f t="shared" ref="P289" si="4238">IF(OR(O289="-",O289="NC",$D289=""),"-",$D289*O289)</f>
        <v>-</v>
      </c>
      <c r="Q289" s="42" t="s">
        <v>275</v>
      </c>
      <c r="R289" s="42" t="str">
        <f t="shared" ref="R289" si="4239">IF(OR(Q289="-",Q289="NC",$D289=""),"-",$D289*Q289)</f>
        <v>-</v>
      </c>
      <c r="S289" s="42" t="s">
        <v>275</v>
      </c>
      <c r="T289" s="42" t="str">
        <f t="shared" ref="T289" si="4240">IF(OR(S289="-",S289="NC",$D289=""),"-",$D289*S289)</f>
        <v>-</v>
      </c>
      <c r="U289" s="42" t="s">
        <v>275</v>
      </c>
      <c r="V289" s="42" t="str">
        <f t="shared" ref="V289" si="4241">IF(OR(U289="-",U289="NC",$D289=""),"-",$D289*U289)</f>
        <v>-</v>
      </c>
      <c r="W289" s="42" t="s">
        <v>275</v>
      </c>
      <c r="X289" s="42" t="str">
        <f t="shared" ref="X289" si="4242">IF(OR(W289="-",W289="NC",$D289=""),"-",$D289*W289)</f>
        <v>-</v>
      </c>
      <c r="Y289" s="42" t="s">
        <v>275</v>
      </c>
      <c r="Z289" s="42" t="str">
        <f t="shared" ref="Z289" si="4243">IF(OR(Y289="-",Y289="NC",$D289=""),"-",$D289*Y289)</f>
        <v>-</v>
      </c>
      <c r="AA289" s="42" t="s">
        <v>275</v>
      </c>
      <c r="AB289" s="42" t="str">
        <f t="shared" ref="AB289" si="4244">IF(OR(AA289="-",AA289="NC",$D289=""),"-",$D289*AA289)</f>
        <v>-</v>
      </c>
      <c r="AC289" s="42" t="s">
        <v>275</v>
      </c>
      <c r="AD289" s="42" t="str">
        <f t="shared" ref="AD289" si="4245">IF(OR(AC289="-",AC289="NC",$D289=""),"-",$D289*AC289)</f>
        <v>-</v>
      </c>
      <c r="AE289" s="42" t="s">
        <v>275</v>
      </c>
      <c r="AF289" s="42" t="str">
        <f t="shared" ref="AF289" si="4246">IF(OR(AE289="-",AE289="NC",$D289=""),"-",$D289*AE289)</f>
        <v>-</v>
      </c>
      <c r="AG289" s="42" t="s">
        <v>275</v>
      </c>
      <c r="AH289" s="42" t="str">
        <f t="shared" ref="AH289" si="4247">IF(OR(AG289="-",AG289="NC",$D289=""),"-",$D289*AG289)</f>
        <v>-</v>
      </c>
      <c r="AI289" s="42" t="s">
        <v>275</v>
      </c>
      <c r="AJ289" s="42" t="str">
        <f t="shared" ref="AJ289" si="4248">IF(OR(AI289="-",AI289="NC",$D289=""),"-",$D289*AI289)</f>
        <v>-</v>
      </c>
      <c r="AK289" s="42" t="s">
        <v>275</v>
      </c>
      <c r="AL289" s="42" t="str">
        <f t="shared" ref="AL289" si="4249">IF(OR(AK289="-",AK289="NC",$D289=""),"-",$D289*AK289)</f>
        <v>-</v>
      </c>
    </row>
    <row r="290" spans="1:38" x14ac:dyDescent="0.25">
      <c r="A290" s="50" t="s">
        <v>3422</v>
      </c>
      <c r="B290" s="50" t="s">
        <v>3423</v>
      </c>
      <c r="C290" s="42" t="s">
        <v>275</v>
      </c>
      <c r="D290" s="58"/>
      <c r="E290" s="42" t="s">
        <v>275</v>
      </c>
      <c r="F290" s="42" t="str">
        <f t="shared" si="3844"/>
        <v>-</v>
      </c>
      <c r="G290" s="42" t="s">
        <v>275</v>
      </c>
      <c r="H290" s="42" t="str">
        <f t="shared" si="3844"/>
        <v>-</v>
      </c>
      <c r="I290" s="42" t="s">
        <v>275</v>
      </c>
      <c r="J290" s="42" t="str">
        <f t="shared" ref="J290" si="4250">IF(OR(I290="-",I290="NC",$D290=""),"-",$D290*I290)</f>
        <v>-</v>
      </c>
      <c r="K290" s="42" t="s">
        <v>275</v>
      </c>
      <c r="L290" s="42" t="str">
        <f t="shared" ref="L290" si="4251">IF(OR(K290="-",K290="NC",$D290=""),"-",$D290*K290)</f>
        <v>-</v>
      </c>
      <c r="M290" s="42" t="s">
        <v>275</v>
      </c>
      <c r="N290" s="42" t="str">
        <f t="shared" ref="N290" si="4252">IF(OR(M290="-",M290="NC",$D290=""),"-",$D290*M290)</f>
        <v>-</v>
      </c>
      <c r="O290" s="42" t="s">
        <v>275</v>
      </c>
      <c r="P290" s="42" t="str">
        <f t="shared" ref="P290" si="4253">IF(OR(O290="-",O290="NC",$D290=""),"-",$D290*O290)</f>
        <v>-</v>
      </c>
      <c r="Q290" s="42" t="s">
        <v>275</v>
      </c>
      <c r="R290" s="42" t="str">
        <f t="shared" ref="R290" si="4254">IF(OR(Q290="-",Q290="NC",$D290=""),"-",$D290*Q290)</f>
        <v>-</v>
      </c>
      <c r="S290" s="42" t="s">
        <v>275</v>
      </c>
      <c r="T290" s="42" t="str">
        <f t="shared" ref="T290" si="4255">IF(OR(S290="-",S290="NC",$D290=""),"-",$D290*S290)</f>
        <v>-</v>
      </c>
      <c r="U290" s="42" t="s">
        <v>275</v>
      </c>
      <c r="V290" s="42" t="str">
        <f t="shared" ref="V290" si="4256">IF(OR(U290="-",U290="NC",$D290=""),"-",$D290*U290)</f>
        <v>-</v>
      </c>
      <c r="W290" s="42" t="s">
        <v>275</v>
      </c>
      <c r="X290" s="42" t="str">
        <f t="shared" ref="X290" si="4257">IF(OR(W290="-",W290="NC",$D290=""),"-",$D290*W290)</f>
        <v>-</v>
      </c>
      <c r="Y290" s="42" t="s">
        <v>275</v>
      </c>
      <c r="Z290" s="42" t="str">
        <f t="shared" ref="Z290" si="4258">IF(OR(Y290="-",Y290="NC",$D290=""),"-",$D290*Y290)</f>
        <v>-</v>
      </c>
      <c r="AA290" s="42" t="s">
        <v>275</v>
      </c>
      <c r="AB290" s="42" t="str">
        <f t="shared" ref="AB290" si="4259">IF(OR(AA290="-",AA290="NC",$D290=""),"-",$D290*AA290)</f>
        <v>-</v>
      </c>
      <c r="AC290" s="42" t="s">
        <v>275</v>
      </c>
      <c r="AD290" s="42" t="str">
        <f t="shared" ref="AD290" si="4260">IF(OR(AC290="-",AC290="NC",$D290=""),"-",$D290*AC290)</f>
        <v>-</v>
      </c>
      <c r="AE290" s="42" t="s">
        <v>275</v>
      </c>
      <c r="AF290" s="42" t="str">
        <f t="shared" ref="AF290" si="4261">IF(OR(AE290="-",AE290="NC",$D290=""),"-",$D290*AE290)</f>
        <v>-</v>
      </c>
      <c r="AG290" s="42" t="s">
        <v>275</v>
      </c>
      <c r="AH290" s="42" t="str">
        <f t="shared" ref="AH290" si="4262">IF(OR(AG290="-",AG290="NC",$D290=""),"-",$D290*AG290)</f>
        <v>-</v>
      </c>
      <c r="AI290" s="42" t="s">
        <v>275</v>
      </c>
      <c r="AJ290" s="42" t="str">
        <f t="shared" ref="AJ290" si="4263">IF(OR(AI290="-",AI290="NC",$D290=""),"-",$D290*AI290)</f>
        <v>-</v>
      </c>
      <c r="AK290" s="42" t="s">
        <v>275</v>
      </c>
      <c r="AL290" s="42" t="str">
        <f t="shared" ref="AL290" si="4264">IF(OR(AK290="-",AK290="NC",$D290=""),"-",$D290*AK290)</f>
        <v>-</v>
      </c>
    </row>
    <row r="291" spans="1:38" x14ac:dyDescent="0.25">
      <c r="A291" s="50" t="s">
        <v>361</v>
      </c>
      <c r="B291" s="50" t="s">
        <v>362</v>
      </c>
      <c r="C291" s="42" t="s">
        <v>275</v>
      </c>
      <c r="D291" s="58"/>
      <c r="E291" s="42" t="s">
        <v>275</v>
      </c>
      <c r="F291" s="42" t="str">
        <f t="shared" si="3844"/>
        <v>-</v>
      </c>
      <c r="G291" s="42" t="s">
        <v>275</v>
      </c>
      <c r="H291" s="42" t="str">
        <f t="shared" si="3844"/>
        <v>-</v>
      </c>
      <c r="I291" s="42" t="s">
        <v>275</v>
      </c>
      <c r="J291" s="42" t="str">
        <f t="shared" ref="J291" si="4265">IF(OR(I291="-",I291="NC",$D291=""),"-",$D291*I291)</f>
        <v>-</v>
      </c>
      <c r="K291" s="42" t="s">
        <v>275</v>
      </c>
      <c r="L291" s="42" t="str">
        <f t="shared" ref="L291" si="4266">IF(OR(K291="-",K291="NC",$D291=""),"-",$D291*K291)</f>
        <v>-</v>
      </c>
      <c r="M291" s="42" t="s">
        <v>275</v>
      </c>
      <c r="N291" s="42" t="str">
        <f t="shared" ref="N291" si="4267">IF(OR(M291="-",M291="NC",$D291=""),"-",$D291*M291)</f>
        <v>-</v>
      </c>
      <c r="O291" s="42" t="s">
        <v>275</v>
      </c>
      <c r="P291" s="42" t="str">
        <f t="shared" ref="P291" si="4268">IF(OR(O291="-",O291="NC",$D291=""),"-",$D291*O291)</f>
        <v>-</v>
      </c>
      <c r="Q291" s="42" t="s">
        <v>275</v>
      </c>
      <c r="R291" s="42" t="str">
        <f t="shared" ref="R291" si="4269">IF(OR(Q291="-",Q291="NC",$D291=""),"-",$D291*Q291)</f>
        <v>-</v>
      </c>
      <c r="S291" s="42" t="s">
        <v>275</v>
      </c>
      <c r="T291" s="42" t="str">
        <f t="shared" ref="T291" si="4270">IF(OR(S291="-",S291="NC",$D291=""),"-",$D291*S291)</f>
        <v>-</v>
      </c>
      <c r="U291" s="42" t="s">
        <v>275</v>
      </c>
      <c r="V291" s="42" t="str">
        <f t="shared" ref="V291" si="4271">IF(OR(U291="-",U291="NC",$D291=""),"-",$D291*U291)</f>
        <v>-</v>
      </c>
      <c r="W291" s="42" t="s">
        <v>275</v>
      </c>
      <c r="X291" s="42" t="str">
        <f t="shared" ref="X291" si="4272">IF(OR(W291="-",W291="NC",$D291=""),"-",$D291*W291)</f>
        <v>-</v>
      </c>
      <c r="Y291" s="42" t="s">
        <v>275</v>
      </c>
      <c r="Z291" s="42" t="str">
        <f t="shared" ref="Z291" si="4273">IF(OR(Y291="-",Y291="NC",$D291=""),"-",$D291*Y291)</f>
        <v>-</v>
      </c>
      <c r="AA291" s="42" t="s">
        <v>275</v>
      </c>
      <c r="AB291" s="42" t="str">
        <f t="shared" ref="AB291" si="4274">IF(OR(AA291="-",AA291="NC",$D291=""),"-",$D291*AA291)</f>
        <v>-</v>
      </c>
      <c r="AC291" s="42" t="s">
        <v>275</v>
      </c>
      <c r="AD291" s="42" t="str">
        <f t="shared" ref="AD291" si="4275">IF(OR(AC291="-",AC291="NC",$D291=""),"-",$D291*AC291)</f>
        <v>-</v>
      </c>
      <c r="AE291" s="42" t="s">
        <v>275</v>
      </c>
      <c r="AF291" s="42" t="str">
        <f t="shared" ref="AF291" si="4276">IF(OR(AE291="-",AE291="NC",$D291=""),"-",$D291*AE291)</f>
        <v>-</v>
      </c>
      <c r="AG291" s="42" t="s">
        <v>275</v>
      </c>
      <c r="AH291" s="42" t="str">
        <f t="shared" ref="AH291" si="4277">IF(OR(AG291="-",AG291="NC",$D291=""),"-",$D291*AG291)</f>
        <v>-</v>
      </c>
      <c r="AI291" s="42" t="s">
        <v>275</v>
      </c>
      <c r="AJ291" s="42" t="str">
        <f t="shared" ref="AJ291" si="4278">IF(OR(AI291="-",AI291="NC",$D291=""),"-",$D291*AI291)</f>
        <v>-</v>
      </c>
      <c r="AK291" s="42" t="s">
        <v>275</v>
      </c>
      <c r="AL291" s="42" t="str">
        <f t="shared" ref="AL291" si="4279">IF(OR(AK291="-",AK291="NC",$D291=""),"-",$D291*AK291)</f>
        <v>-</v>
      </c>
    </row>
    <row r="292" spans="1:38" x14ac:dyDescent="0.25">
      <c r="A292" s="909" t="s">
        <v>243</v>
      </c>
      <c r="B292" s="63" t="s">
        <v>3429</v>
      </c>
      <c r="C292" s="61" t="s">
        <v>925</v>
      </c>
      <c r="D292" s="58"/>
      <c r="E292" s="61">
        <v>7.73</v>
      </c>
      <c r="F292" s="61" t="str">
        <f t="shared" si="3844"/>
        <v>-</v>
      </c>
      <c r="G292" s="61">
        <v>1.53</v>
      </c>
      <c r="H292" s="61" t="str">
        <f t="shared" si="3844"/>
        <v>-</v>
      </c>
      <c r="I292" s="61">
        <v>0.51</v>
      </c>
      <c r="J292" s="61" t="str">
        <f t="shared" ref="J292" si="4280">IF(OR(I292="-",I292="NC",$D292=""),"-",$D292*I292)</f>
        <v>-</v>
      </c>
      <c r="K292" s="61">
        <v>2.95</v>
      </c>
      <c r="L292" s="61" t="str">
        <f t="shared" ref="L292" si="4281">IF(OR(K292="-",K292="NC",$D292=""),"-",$D292*K292)</f>
        <v>-</v>
      </c>
      <c r="M292" s="61">
        <v>5.08</v>
      </c>
      <c r="N292" s="61" t="str">
        <f t="shared" ref="N292" si="4282">IF(OR(M292="-",M292="NC",$D292=""),"-",$D292*M292)</f>
        <v>-</v>
      </c>
      <c r="O292" s="61">
        <v>12.86</v>
      </c>
      <c r="P292" s="61" t="str">
        <f t="shared" ref="P292" si="4283">IF(OR(O292="-",O292="NC",$D292=""),"-",$D292*O292)</f>
        <v>-</v>
      </c>
      <c r="Q292" s="61">
        <v>18.21</v>
      </c>
      <c r="R292" s="61" t="str">
        <f t="shared" ref="R292" si="4284">IF(OR(Q292="-",Q292="NC",$D292=""),"-",$D292*Q292)</f>
        <v>-</v>
      </c>
      <c r="S292" s="61">
        <v>8.91</v>
      </c>
      <c r="T292" s="61" t="str">
        <f t="shared" ref="T292" si="4285">IF(OR(S292="-",S292="NC",$D292=""),"-",$D292*S292)</f>
        <v>-</v>
      </c>
      <c r="U292" s="61">
        <v>7.22</v>
      </c>
      <c r="V292" s="61" t="str">
        <f t="shared" ref="V292" si="4286">IF(OR(U292="-",U292="NC",$D292=""),"-",$D292*U292)</f>
        <v>-</v>
      </c>
      <c r="W292" s="61">
        <v>10.039999999999999</v>
      </c>
      <c r="X292" s="61" t="str">
        <f t="shared" ref="X292" si="4287">IF(OR(W292="-",W292="NC",$D292=""),"-",$D292*W292)</f>
        <v>-</v>
      </c>
      <c r="Y292" s="61">
        <v>23.22</v>
      </c>
      <c r="Z292" s="61" t="str">
        <f t="shared" ref="Z292" si="4288">IF(OR(Y292="-",Y292="NC",$D292=""),"-",$D292*Y292)</f>
        <v>-</v>
      </c>
      <c r="AA292" s="61">
        <v>0.17</v>
      </c>
      <c r="AB292" s="61" t="str">
        <f t="shared" ref="AB292" si="4289">IF(OR(AA292="-",AA292="NC",$D292=""),"-",$D292*AA292)</f>
        <v>-</v>
      </c>
      <c r="AC292" s="61">
        <v>0.57999999999999996</v>
      </c>
      <c r="AD292" s="61" t="str">
        <f t="shared" ref="AD292" si="4290">IF(OR(AC292="-",AC292="NC",$D292=""),"-",$D292*AC292)</f>
        <v>-</v>
      </c>
      <c r="AE292" s="61">
        <v>3.16</v>
      </c>
      <c r="AF292" s="61" t="str">
        <f t="shared" ref="AF292" si="4291">IF(OR(AE292="-",AE292="NC",$D292=""),"-",$D292*AE292)</f>
        <v>-</v>
      </c>
      <c r="AG292" s="61">
        <v>10.38</v>
      </c>
      <c r="AH292" s="61" t="str">
        <f t="shared" ref="AH292" si="4292">IF(OR(AG292="-",AG292="NC",$D292=""),"-",$D292*AG292)</f>
        <v>-</v>
      </c>
      <c r="AI292" s="61">
        <v>0.04</v>
      </c>
      <c r="AJ292" s="61" t="str">
        <f t="shared" ref="AJ292" si="4293">IF(OR(AI292="-",AI292="NC",$D292=""),"-",$D292*AI292)</f>
        <v>-</v>
      </c>
      <c r="AK292" s="61" t="s">
        <v>1351</v>
      </c>
      <c r="AL292" s="61" t="str">
        <f t="shared" ref="AL292" si="4294">IF(OR(AK292="-",AK292="NC",$D292=""),"-",$D292*AK292)</f>
        <v>-</v>
      </c>
    </row>
    <row r="293" spans="1:38" x14ac:dyDescent="0.25">
      <c r="A293" s="50" t="s">
        <v>3431</v>
      </c>
      <c r="B293" s="50" t="s">
        <v>3432</v>
      </c>
      <c r="C293" s="42" t="s">
        <v>275</v>
      </c>
      <c r="D293" s="58"/>
      <c r="E293" s="42" t="s">
        <v>275</v>
      </c>
      <c r="F293" s="42" t="str">
        <f t="shared" si="3844"/>
        <v>-</v>
      </c>
      <c r="G293" s="42" t="s">
        <v>275</v>
      </c>
      <c r="H293" s="42" t="str">
        <f t="shared" si="3844"/>
        <v>-</v>
      </c>
      <c r="I293" s="42" t="s">
        <v>275</v>
      </c>
      <c r="J293" s="42" t="str">
        <f t="shared" ref="J293" si="4295">IF(OR(I293="-",I293="NC",$D293=""),"-",$D293*I293)</f>
        <v>-</v>
      </c>
      <c r="K293" s="42" t="s">
        <v>275</v>
      </c>
      <c r="L293" s="42" t="str">
        <f t="shared" ref="L293" si="4296">IF(OR(K293="-",K293="NC",$D293=""),"-",$D293*K293)</f>
        <v>-</v>
      </c>
      <c r="M293" s="42" t="s">
        <v>275</v>
      </c>
      <c r="N293" s="42" t="str">
        <f t="shared" ref="N293" si="4297">IF(OR(M293="-",M293="NC",$D293=""),"-",$D293*M293)</f>
        <v>-</v>
      </c>
      <c r="O293" s="42" t="s">
        <v>275</v>
      </c>
      <c r="P293" s="42" t="str">
        <f t="shared" ref="P293" si="4298">IF(OR(O293="-",O293="NC",$D293=""),"-",$D293*O293)</f>
        <v>-</v>
      </c>
      <c r="Q293" s="42" t="s">
        <v>275</v>
      </c>
      <c r="R293" s="42" t="str">
        <f t="shared" ref="R293" si="4299">IF(OR(Q293="-",Q293="NC",$D293=""),"-",$D293*Q293)</f>
        <v>-</v>
      </c>
      <c r="S293" s="42" t="s">
        <v>275</v>
      </c>
      <c r="T293" s="42" t="str">
        <f t="shared" ref="T293" si="4300">IF(OR(S293="-",S293="NC",$D293=""),"-",$D293*S293)</f>
        <v>-</v>
      </c>
      <c r="U293" s="42" t="s">
        <v>275</v>
      </c>
      <c r="V293" s="42" t="str">
        <f t="shared" ref="V293" si="4301">IF(OR(U293="-",U293="NC",$D293=""),"-",$D293*U293)</f>
        <v>-</v>
      </c>
      <c r="W293" s="42" t="s">
        <v>275</v>
      </c>
      <c r="X293" s="42" t="str">
        <f t="shared" ref="X293" si="4302">IF(OR(W293="-",W293="NC",$D293=""),"-",$D293*W293)</f>
        <v>-</v>
      </c>
      <c r="Y293" s="42" t="s">
        <v>275</v>
      </c>
      <c r="Z293" s="42" t="str">
        <f t="shared" ref="Z293" si="4303">IF(OR(Y293="-",Y293="NC",$D293=""),"-",$D293*Y293)</f>
        <v>-</v>
      </c>
      <c r="AA293" s="42" t="s">
        <v>275</v>
      </c>
      <c r="AB293" s="42" t="str">
        <f t="shared" ref="AB293" si="4304">IF(OR(AA293="-",AA293="NC",$D293=""),"-",$D293*AA293)</f>
        <v>-</v>
      </c>
      <c r="AC293" s="42" t="s">
        <v>275</v>
      </c>
      <c r="AD293" s="42" t="str">
        <f t="shared" ref="AD293" si="4305">IF(OR(AC293="-",AC293="NC",$D293=""),"-",$D293*AC293)</f>
        <v>-</v>
      </c>
      <c r="AE293" s="42" t="s">
        <v>275</v>
      </c>
      <c r="AF293" s="42" t="str">
        <f t="shared" ref="AF293" si="4306">IF(OR(AE293="-",AE293="NC",$D293=""),"-",$D293*AE293)</f>
        <v>-</v>
      </c>
      <c r="AG293" s="42" t="s">
        <v>275</v>
      </c>
      <c r="AH293" s="42" t="str">
        <f t="shared" ref="AH293" si="4307">IF(OR(AG293="-",AG293="NC",$D293=""),"-",$D293*AG293)</f>
        <v>-</v>
      </c>
      <c r="AI293" s="42" t="s">
        <v>275</v>
      </c>
      <c r="AJ293" s="42" t="str">
        <f t="shared" ref="AJ293" si="4308">IF(OR(AI293="-",AI293="NC",$D293=""),"-",$D293*AI293)</f>
        <v>-</v>
      </c>
      <c r="AK293" s="42" t="s">
        <v>275</v>
      </c>
      <c r="AL293" s="42" t="str">
        <f t="shared" ref="AL293" si="4309">IF(OR(AK293="-",AK293="NC",$D293=""),"-",$D293*AK293)</f>
        <v>-</v>
      </c>
    </row>
    <row r="294" spans="1:38" ht="21" x14ac:dyDescent="0.25">
      <c r="A294" s="909" t="s">
        <v>3434</v>
      </c>
      <c r="B294" s="63" t="s">
        <v>3591</v>
      </c>
      <c r="C294" s="61" t="s">
        <v>925</v>
      </c>
      <c r="D294" s="58"/>
      <c r="E294" s="61">
        <v>0.68</v>
      </c>
      <c r="F294" s="61" t="str">
        <f t="shared" si="3844"/>
        <v>-</v>
      </c>
      <c r="G294" s="61" t="s">
        <v>1351</v>
      </c>
      <c r="H294" s="61" t="str">
        <f t="shared" si="3844"/>
        <v>-</v>
      </c>
      <c r="I294" s="61" t="s">
        <v>1351</v>
      </c>
      <c r="J294" s="61" t="str">
        <f t="shared" ref="J294" si="4310">IF(OR(I294="-",I294="NC",$D294=""),"-",$D294*I294)</f>
        <v>-</v>
      </c>
      <c r="K294" s="61">
        <v>0.39</v>
      </c>
      <c r="L294" s="61" t="str">
        <f t="shared" ref="L294" si="4311">IF(OR(K294="-",K294="NC",$D294=""),"-",$D294*K294)</f>
        <v>-</v>
      </c>
      <c r="M294" s="61">
        <v>0.22</v>
      </c>
      <c r="N294" s="61" t="str">
        <f t="shared" ref="N294" si="4312">IF(OR(M294="-",M294="NC",$D294=""),"-",$D294*M294)</f>
        <v>-</v>
      </c>
      <c r="O294" s="61">
        <v>0.49</v>
      </c>
      <c r="P294" s="61" t="str">
        <f t="shared" ref="P294" si="4313">IF(OR(O294="-",O294="NC",$D294=""),"-",$D294*O294)</f>
        <v>-</v>
      </c>
      <c r="Q294" s="61">
        <v>5.07</v>
      </c>
      <c r="R294" s="61" t="str">
        <f t="shared" ref="R294" si="4314">IF(OR(Q294="-",Q294="NC",$D294=""),"-",$D294*Q294)</f>
        <v>-</v>
      </c>
      <c r="S294" s="61">
        <v>0.83</v>
      </c>
      <c r="T294" s="61" t="str">
        <f t="shared" ref="T294" si="4315">IF(OR(S294="-",S294="NC",$D294=""),"-",$D294*S294)</f>
        <v>-</v>
      </c>
      <c r="U294" s="61">
        <v>0.17</v>
      </c>
      <c r="V294" s="61" t="str">
        <f t="shared" ref="V294" si="4316">IF(OR(U294="-",U294="NC",$D294=""),"-",$D294*U294)</f>
        <v>-</v>
      </c>
      <c r="W294" s="61">
        <v>3.7</v>
      </c>
      <c r="X294" s="61" t="str">
        <f t="shared" ref="X294" si="4317">IF(OR(W294="-",W294="NC",$D294=""),"-",$D294*W294)</f>
        <v>-</v>
      </c>
      <c r="Y294" s="61" t="s">
        <v>1351</v>
      </c>
      <c r="Z294" s="61" t="str">
        <f t="shared" ref="Z294" si="4318">IF(OR(Y294="-",Y294="NC",$D294=""),"-",$D294*Y294)</f>
        <v>-</v>
      </c>
      <c r="AA294" s="61" t="s">
        <v>1351</v>
      </c>
      <c r="AB294" s="61" t="str">
        <f t="shared" ref="AB294" si="4319">IF(OR(AA294="-",AA294="NC",$D294=""),"-",$D294*AA294)</f>
        <v>-</v>
      </c>
      <c r="AC294" s="61" t="s">
        <v>1351</v>
      </c>
      <c r="AD294" s="61" t="str">
        <f t="shared" ref="AD294" si="4320">IF(OR(AC294="-",AC294="NC",$D294=""),"-",$D294*AC294)</f>
        <v>-</v>
      </c>
      <c r="AE294" s="61" t="s">
        <v>1351</v>
      </c>
      <c r="AF294" s="61" t="str">
        <f t="shared" ref="AF294" si="4321">IF(OR(AE294="-",AE294="NC",$D294=""),"-",$D294*AE294)</f>
        <v>-</v>
      </c>
      <c r="AG294" s="61" t="s">
        <v>1351</v>
      </c>
      <c r="AH294" s="61" t="str">
        <f t="shared" ref="AH294" si="4322">IF(OR(AG294="-",AG294="NC",$D294=""),"-",$D294*AG294)</f>
        <v>-</v>
      </c>
      <c r="AI294" s="61" t="s">
        <v>1351</v>
      </c>
      <c r="AJ294" s="61" t="str">
        <f t="shared" ref="AJ294" si="4323">IF(OR(AI294="-",AI294="NC",$D294=""),"-",$D294*AI294)</f>
        <v>-</v>
      </c>
      <c r="AK294" s="61" t="s">
        <v>1351</v>
      </c>
      <c r="AL294" s="61" t="str">
        <f t="shared" ref="AL294" si="4324">IF(OR(AK294="-",AK294="NC",$D294=""),"-",$D294*AK294)</f>
        <v>-</v>
      </c>
    </row>
    <row r="295" spans="1:38" ht="21" x14ac:dyDescent="0.25">
      <c r="A295" s="18" t="s">
        <v>471</v>
      </c>
      <c r="B295" s="18" t="s">
        <v>3430</v>
      </c>
      <c r="C295" s="19" t="s">
        <v>925</v>
      </c>
      <c r="D295" s="58"/>
      <c r="E295" s="19">
        <v>0.68</v>
      </c>
      <c r="F295" s="19" t="str">
        <f t="shared" si="3844"/>
        <v>-</v>
      </c>
      <c r="G295" s="19" t="s">
        <v>1351</v>
      </c>
      <c r="H295" s="19" t="str">
        <f t="shared" si="3844"/>
        <v>-</v>
      </c>
      <c r="I295" s="19" t="s">
        <v>1351</v>
      </c>
      <c r="J295" s="19" t="str">
        <f t="shared" ref="J295" si="4325">IF(OR(I295="-",I295="NC",$D295=""),"-",$D295*I295)</f>
        <v>-</v>
      </c>
      <c r="K295" s="19">
        <v>0.39</v>
      </c>
      <c r="L295" s="19" t="str">
        <f t="shared" ref="L295" si="4326">IF(OR(K295="-",K295="NC",$D295=""),"-",$D295*K295)</f>
        <v>-</v>
      </c>
      <c r="M295" s="19">
        <v>0.22</v>
      </c>
      <c r="N295" s="19" t="str">
        <f t="shared" ref="N295" si="4327">IF(OR(M295="-",M295="NC",$D295=""),"-",$D295*M295)</f>
        <v>-</v>
      </c>
      <c r="O295" s="19">
        <v>0.49</v>
      </c>
      <c r="P295" s="19" t="str">
        <f t="shared" ref="P295" si="4328">IF(OR(O295="-",O295="NC",$D295=""),"-",$D295*O295)</f>
        <v>-</v>
      </c>
      <c r="Q295" s="19">
        <v>5.07</v>
      </c>
      <c r="R295" s="19" t="str">
        <f t="shared" ref="R295" si="4329">IF(OR(Q295="-",Q295="NC",$D295=""),"-",$D295*Q295)</f>
        <v>-</v>
      </c>
      <c r="S295" s="19">
        <v>0.83</v>
      </c>
      <c r="T295" s="19" t="str">
        <f t="shared" ref="T295" si="4330">IF(OR(S295="-",S295="NC",$D295=""),"-",$D295*S295)</f>
        <v>-</v>
      </c>
      <c r="U295" s="19">
        <v>0.17</v>
      </c>
      <c r="V295" s="19" t="str">
        <f t="shared" ref="V295" si="4331">IF(OR(U295="-",U295="NC",$D295=""),"-",$D295*U295)</f>
        <v>-</v>
      </c>
      <c r="W295" s="19">
        <v>3.7</v>
      </c>
      <c r="X295" s="19" t="str">
        <f t="shared" ref="X295" si="4332">IF(OR(W295="-",W295="NC",$D295=""),"-",$D295*W295)</f>
        <v>-</v>
      </c>
      <c r="Y295" s="19" t="s">
        <v>1351</v>
      </c>
      <c r="Z295" s="19" t="str">
        <f t="shared" ref="Z295" si="4333">IF(OR(Y295="-",Y295="NC",$D295=""),"-",$D295*Y295)</f>
        <v>-</v>
      </c>
      <c r="AA295" s="19" t="s">
        <v>1351</v>
      </c>
      <c r="AB295" s="19" t="str">
        <f t="shared" ref="AB295" si="4334">IF(OR(AA295="-",AA295="NC",$D295=""),"-",$D295*AA295)</f>
        <v>-</v>
      </c>
      <c r="AC295" s="19" t="s">
        <v>1351</v>
      </c>
      <c r="AD295" s="19" t="str">
        <f t="shared" ref="AD295" si="4335">IF(OR(AC295="-",AC295="NC",$D295=""),"-",$D295*AC295)</f>
        <v>-</v>
      </c>
      <c r="AE295" s="19" t="s">
        <v>1351</v>
      </c>
      <c r="AF295" s="19" t="str">
        <f t="shared" ref="AF295" si="4336">IF(OR(AE295="-",AE295="NC",$D295=""),"-",$D295*AE295)</f>
        <v>-</v>
      </c>
      <c r="AG295" s="19" t="s">
        <v>1351</v>
      </c>
      <c r="AH295" s="19" t="str">
        <f t="shared" ref="AH295" si="4337">IF(OR(AG295="-",AG295="NC",$D295=""),"-",$D295*AG295)</f>
        <v>-</v>
      </c>
      <c r="AI295" s="19" t="s">
        <v>1351</v>
      </c>
      <c r="AJ295" s="19" t="str">
        <f t="shared" ref="AJ295" si="4338">IF(OR(AI295="-",AI295="NC",$D295=""),"-",$D295*AI295)</f>
        <v>-</v>
      </c>
      <c r="AK295" s="19" t="s">
        <v>1351</v>
      </c>
      <c r="AL295" s="19" t="str">
        <f t="shared" ref="AL295" si="4339">IF(OR(AK295="-",AK295="NC",$D295=""),"-",$D295*AK295)</f>
        <v>-</v>
      </c>
    </row>
    <row r="296" spans="1:38" x14ac:dyDescent="0.25">
      <c r="A296" s="50" t="s">
        <v>3436</v>
      </c>
      <c r="B296" s="50" t="s">
        <v>3437</v>
      </c>
      <c r="C296" s="42" t="s">
        <v>275</v>
      </c>
      <c r="D296" s="58"/>
      <c r="E296" s="42" t="s">
        <v>275</v>
      </c>
      <c r="F296" s="42" t="str">
        <f t="shared" si="3844"/>
        <v>-</v>
      </c>
      <c r="G296" s="42" t="s">
        <v>275</v>
      </c>
      <c r="H296" s="42" t="str">
        <f t="shared" si="3844"/>
        <v>-</v>
      </c>
      <c r="I296" s="42" t="s">
        <v>275</v>
      </c>
      <c r="J296" s="42" t="str">
        <f t="shared" ref="J296" si="4340">IF(OR(I296="-",I296="NC",$D296=""),"-",$D296*I296)</f>
        <v>-</v>
      </c>
      <c r="K296" s="42" t="s">
        <v>275</v>
      </c>
      <c r="L296" s="42" t="str">
        <f t="shared" ref="L296" si="4341">IF(OR(K296="-",K296="NC",$D296=""),"-",$D296*K296)</f>
        <v>-</v>
      </c>
      <c r="M296" s="42" t="s">
        <v>275</v>
      </c>
      <c r="N296" s="42" t="str">
        <f t="shared" ref="N296" si="4342">IF(OR(M296="-",M296="NC",$D296=""),"-",$D296*M296)</f>
        <v>-</v>
      </c>
      <c r="O296" s="42" t="s">
        <v>275</v>
      </c>
      <c r="P296" s="42" t="str">
        <f t="shared" ref="P296" si="4343">IF(OR(O296="-",O296="NC",$D296=""),"-",$D296*O296)</f>
        <v>-</v>
      </c>
      <c r="Q296" s="42" t="s">
        <v>275</v>
      </c>
      <c r="R296" s="42" t="str">
        <f t="shared" ref="R296" si="4344">IF(OR(Q296="-",Q296="NC",$D296=""),"-",$D296*Q296)</f>
        <v>-</v>
      </c>
      <c r="S296" s="42" t="s">
        <v>275</v>
      </c>
      <c r="T296" s="42" t="str">
        <f t="shared" ref="T296" si="4345">IF(OR(S296="-",S296="NC",$D296=""),"-",$D296*S296)</f>
        <v>-</v>
      </c>
      <c r="U296" s="42" t="s">
        <v>275</v>
      </c>
      <c r="V296" s="42" t="str">
        <f t="shared" ref="V296" si="4346">IF(OR(U296="-",U296="NC",$D296=""),"-",$D296*U296)</f>
        <v>-</v>
      </c>
      <c r="W296" s="42" t="s">
        <v>275</v>
      </c>
      <c r="X296" s="42" t="str">
        <f t="shared" ref="X296" si="4347">IF(OR(W296="-",W296="NC",$D296=""),"-",$D296*W296)</f>
        <v>-</v>
      </c>
      <c r="Y296" s="42" t="s">
        <v>275</v>
      </c>
      <c r="Z296" s="42" t="str">
        <f t="shared" ref="Z296" si="4348">IF(OR(Y296="-",Y296="NC",$D296=""),"-",$D296*Y296)</f>
        <v>-</v>
      </c>
      <c r="AA296" s="42" t="s">
        <v>275</v>
      </c>
      <c r="AB296" s="42" t="str">
        <f t="shared" ref="AB296" si="4349">IF(OR(AA296="-",AA296="NC",$D296=""),"-",$D296*AA296)</f>
        <v>-</v>
      </c>
      <c r="AC296" s="42" t="s">
        <v>275</v>
      </c>
      <c r="AD296" s="42" t="str">
        <f t="shared" ref="AD296" si="4350">IF(OR(AC296="-",AC296="NC",$D296=""),"-",$D296*AC296)</f>
        <v>-</v>
      </c>
      <c r="AE296" s="42" t="s">
        <v>275</v>
      </c>
      <c r="AF296" s="42" t="str">
        <f t="shared" ref="AF296" si="4351">IF(OR(AE296="-",AE296="NC",$D296=""),"-",$D296*AE296)</f>
        <v>-</v>
      </c>
      <c r="AG296" s="42" t="s">
        <v>275</v>
      </c>
      <c r="AH296" s="42" t="str">
        <f t="shared" ref="AH296" si="4352">IF(OR(AG296="-",AG296="NC",$D296=""),"-",$D296*AG296)</f>
        <v>-</v>
      </c>
      <c r="AI296" s="42" t="s">
        <v>275</v>
      </c>
      <c r="AJ296" s="42" t="str">
        <f t="shared" ref="AJ296" si="4353">IF(OR(AI296="-",AI296="NC",$D296=""),"-",$D296*AI296)</f>
        <v>-</v>
      </c>
      <c r="AK296" s="42" t="s">
        <v>275</v>
      </c>
      <c r="AL296" s="42" t="str">
        <f t="shared" ref="AL296" si="4354">IF(OR(AK296="-",AK296="NC",$D296=""),"-",$D296*AK296)</f>
        <v>-</v>
      </c>
    </row>
    <row r="297" spans="1:38" x14ac:dyDescent="0.25">
      <c r="A297" s="50" t="s">
        <v>3438</v>
      </c>
      <c r="B297" s="50" t="s">
        <v>3441</v>
      </c>
      <c r="C297" s="42" t="s">
        <v>275</v>
      </c>
      <c r="D297" s="58"/>
      <c r="E297" s="42" t="s">
        <v>275</v>
      </c>
      <c r="F297" s="42" t="str">
        <f t="shared" si="3844"/>
        <v>-</v>
      </c>
      <c r="G297" s="42" t="s">
        <v>275</v>
      </c>
      <c r="H297" s="42" t="str">
        <f t="shared" si="3844"/>
        <v>-</v>
      </c>
      <c r="I297" s="42" t="s">
        <v>275</v>
      </c>
      <c r="J297" s="42" t="str">
        <f t="shared" ref="J297" si="4355">IF(OR(I297="-",I297="NC",$D297=""),"-",$D297*I297)</f>
        <v>-</v>
      </c>
      <c r="K297" s="42" t="s">
        <v>275</v>
      </c>
      <c r="L297" s="42" t="str">
        <f t="shared" ref="L297" si="4356">IF(OR(K297="-",K297="NC",$D297=""),"-",$D297*K297)</f>
        <v>-</v>
      </c>
      <c r="M297" s="42" t="s">
        <v>275</v>
      </c>
      <c r="N297" s="42" t="str">
        <f t="shared" ref="N297" si="4357">IF(OR(M297="-",M297="NC",$D297=""),"-",$D297*M297)</f>
        <v>-</v>
      </c>
      <c r="O297" s="42" t="s">
        <v>275</v>
      </c>
      <c r="P297" s="42" t="str">
        <f t="shared" ref="P297" si="4358">IF(OR(O297="-",O297="NC",$D297=""),"-",$D297*O297)</f>
        <v>-</v>
      </c>
      <c r="Q297" s="42" t="s">
        <v>275</v>
      </c>
      <c r="R297" s="42" t="str">
        <f t="shared" ref="R297" si="4359">IF(OR(Q297="-",Q297="NC",$D297=""),"-",$D297*Q297)</f>
        <v>-</v>
      </c>
      <c r="S297" s="42" t="s">
        <v>275</v>
      </c>
      <c r="T297" s="42" t="str">
        <f t="shared" ref="T297" si="4360">IF(OR(S297="-",S297="NC",$D297=""),"-",$D297*S297)</f>
        <v>-</v>
      </c>
      <c r="U297" s="42" t="s">
        <v>275</v>
      </c>
      <c r="V297" s="42" t="str">
        <f t="shared" ref="V297" si="4361">IF(OR(U297="-",U297="NC",$D297=""),"-",$D297*U297)</f>
        <v>-</v>
      </c>
      <c r="W297" s="42" t="s">
        <v>275</v>
      </c>
      <c r="X297" s="42" t="str">
        <f t="shared" ref="X297" si="4362">IF(OR(W297="-",W297="NC",$D297=""),"-",$D297*W297)</f>
        <v>-</v>
      </c>
      <c r="Y297" s="42" t="s">
        <v>275</v>
      </c>
      <c r="Z297" s="42" t="str">
        <f t="shared" ref="Z297" si="4363">IF(OR(Y297="-",Y297="NC",$D297=""),"-",$D297*Y297)</f>
        <v>-</v>
      </c>
      <c r="AA297" s="42" t="s">
        <v>275</v>
      </c>
      <c r="AB297" s="42" t="str">
        <f t="shared" ref="AB297" si="4364">IF(OR(AA297="-",AA297="NC",$D297=""),"-",$D297*AA297)</f>
        <v>-</v>
      </c>
      <c r="AC297" s="42" t="s">
        <v>275</v>
      </c>
      <c r="AD297" s="42" t="str">
        <f t="shared" ref="AD297" si="4365">IF(OR(AC297="-",AC297="NC",$D297=""),"-",$D297*AC297)</f>
        <v>-</v>
      </c>
      <c r="AE297" s="42" t="s">
        <v>275</v>
      </c>
      <c r="AF297" s="42" t="str">
        <f t="shared" ref="AF297" si="4366">IF(OR(AE297="-",AE297="NC",$D297=""),"-",$D297*AE297)</f>
        <v>-</v>
      </c>
      <c r="AG297" s="42" t="s">
        <v>275</v>
      </c>
      <c r="AH297" s="42" t="str">
        <f t="shared" ref="AH297" si="4367">IF(OR(AG297="-",AG297="NC",$D297=""),"-",$D297*AG297)</f>
        <v>-</v>
      </c>
      <c r="AI297" s="42" t="s">
        <v>275</v>
      </c>
      <c r="AJ297" s="42" t="str">
        <f t="shared" ref="AJ297" si="4368">IF(OR(AI297="-",AI297="NC",$D297=""),"-",$D297*AI297)</f>
        <v>-</v>
      </c>
      <c r="AK297" s="42" t="s">
        <v>275</v>
      </c>
      <c r="AL297" s="42" t="str">
        <f t="shared" ref="AL297" si="4369">IF(OR(AK297="-",AK297="NC",$D297=""),"-",$D297*AK297)</f>
        <v>-</v>
      </c>
    </row>
    <row r="298" spans="1:38" ht="31.5" x14ac:dyDescent="0.25">
      <c r="A298" s="909" t="s">
        <v>3442</v>
      </c>
      <c r="B298" s="63" t="s">
        <v>3592</v>
      </c>
      <c r="C298" s="61" t="s">
        <v>925</v>
      </c>
      <c r="D298" s="58"/>
      <c r="E298" s="61">
        <v>5.07</v>
      </c>
      <c r="F298" s="61" t="str">
        <f t="shared" si="3844"/>
        <v>-</v>
      </c>
      <c r="G298" s="61">
        <v>1.02</v>
      </c>
      <c r="H298" s="61" t="str">
        <f t="shared" si="3844"/>
        <v>-</v>
      </c>
      <c r="I298" s="61">
        <v>0.49</v>
      </c>
      <c r="J298" s="61" t="str">
        <f t="shared" ref="J298" si="4370">IF(OR(I298="-",I298="NC",$D298=""),"-",$D298*I298)</f>
        <v>-</v>
      </c>
      <c r="K298" s="61">
        <v>1.78</v>
      </c>
      <c r="L298" s="61" t="str">
        <f t="shared" ref="L298" si="4371">IF(OR(K298="-",K298="NC",$D298=""),"-",$D298*K298)</f>
        <v>-</v>
      </c>
      <c r="M298" s="61">
        <v>1.19</v>
      </c>
      <c r="N298" s="61" t="str">
        <f t="shared" ref="N298" si="4372">IF(OR(M298="-",M298="NC",$D298=""),"-",$D298*M298)</f>
        <v>-</v>
      </c>
      <c r="O298" s="61">
        <v>8.57</v>
      </c>
      <c r="P298" s="61" t="str">
        <f t="shared" ref="P298" si="4373">IF(OR(O298="-",O298="NC",$D298=""),"-",$D298*O298)</f>
        <v>-</v>
      </c>
      <c r="Q298" s="61">
        <v>2.42</v>
      </c>
      <c r="R298" s="61" t="str">
        <f t="shared" ref="R298" si="4374">IF(OR(Q298="-",Q298="NC",$D298=""),"-",$D298*Q298)</f>
        <v>-</v>
      </c>
      <c r="S298" s="61">
        <v>6.09</v>
      </c>
      <c r="T298" s="61" t="str">
        <f t="shared" ref="T298" si="4375">IF(OR(S298="-",S298="NC",$D298=""),"-",$D298*S298)</f>
        <v>-</v>
      </c>
      <c r="U298" s="61">
        <v>4.33</v>
      </c>
      <c r="V298" s="61" t="str">
        <f t="shared" ref="V298" si="4376">IF(OR(U298="-",U298="NC",$D298=""),"-",$D298*U298)</f>
        <v>-</v>
      </c>
      <c r="W298" s="61">
        <v>2.09</v>
      </c>
      <c r="X298" s="61" t="str">
        <f t="shared" ref="X298" si="4377">IF(OR(W298="-",W298="NC",$D298=""),"-",$D298*W298)</f>
        <v>-</v>
      </c>
      <c r="Y298" s="61">
        <v>18.989999999999998</v>
      </c>
      <c r="Z298" s="61" t="str">
        <f t="shared" ref="Z298" si="4378">IF(OR(Y298="-",Y298="NC",$D298=""),"-",$D298*Y298)</f>
        <v>-</v>
      </c>
      <c r="AA298" s="61">
        <v>0.17</v>
      </c>
      <c r="AB298" s="61" t="str">
        <f t="shared" ref="AB298" si="4379">IF(OR(AA298="-",AA298="NC",$D298=""),"-",$D298*AA298)</f>
        <v>-</v>
      </c>
      <c r="AC298" s="61">
        <v>0.37</v>
      </c>
      <c r="AD298" s="61" t="str">
        <f t="shared" ref="AD298" si="4380">IF(OR(AC298="-",AC298="NC",$D298=""),"-",$D298*AC298)</f>
        <v>-</v>
      </c>
      <c r="AE298" s="61">
        <v>3.14</v>
      </c>
      <c r="AF298" s="61" t="str">
        <f t="shared" ref="AF298" si="4381">IF(OR(AE298="-",AE298="NC",$D298=""),"-",$D298*AE298)</f>
        <v>-</v>
      </c>
      <c r="AG298" s="61">
        <v>4.88</v>
      </c>
      <c r="AH298" s="61" t="str">
        <f t="shared" ref="AH298" si="4382">IF(OR(AG298="-",AG298="NC",$D298=""),"-",$D298*AG298)</f>
        <v>-</v>
      </c>
      <c r="AI298" s="61">
        <v>0.01</v>
      </c>
      <c r="AJ298" s="61" t="str">
        <f t="shared" ref="AJ298" si="4383">IF(OR(AI298="-",AI298="NC",$D298=""),"-",$D298*AI298)</f>
        <v>-</v>
      </c>
      <c r="AK298" s="61" t="s">
        <v>1351</v>
      </c>
      <c r="AL298" s="61" t="str">
        <f t="shared" ref="AL298" si="4384">IF(OR(AK298="-",AK298="NC",$D298=""),"-",$D298*AK298)</f>
        <v>-</v>
      </c>
    </row>
    <row r="299" spans="1:38" ht="21" x14ac:dyDescent="0.25">
      <c r="A299" s="18" t="s">
        <v>470</v>
      </c>
      <c r="B299" s="18" t="s">
        <v>3443</v>
      </c>
      <c r="C299" s="19" t="s">
        <v>925</v>
      </c>
      <c r="D299" s="58"/>
      <c r="E299" s="19">
        <v>1.56</v>
      </c>
      <c r="F299" s="19" t="str">
        <f t="shared" si="3844"/>
        <v>-</v>
      </c>
      <c r="G299" s="19">
        <v>0.6</v>
      </c>
      <c r="H299" s="19" t="str">
        <f t="shared" si="3844"/>
        <v>-</v>
      </c>
      <c r="I299" s="19">
        <v>0.49</v>
      </c>
      <c r="J299" s="19" t="str">
        <f t="shared" ref="J299" si="4385">IF(OR(I299="-",I299="NC",$D299=""),"-",$D299*I299)</f>
        <v>-</v>
      </c>
      <c r="K299" s="19">
        <v>1.18</v>
      </c>
      <c r="L299" s="19" t="str">
        <f t="shared" ref="L299" si="4386">IF(OR(K299="-",K299="NC",$D299=""),"-",$D299*K299)</f>
        <v>-</v>
      </c>
      <c r="M299" s="19">
        <v>0.9</v>
      </c>
      <c r="N299" s="19" t="str">
        <f t="shared" ref="N299" si="4387">IF(OR(M299="-",M299="NC",$D299=""),"-",$D299*M299)</f>
        <v>-</v>
      </c>
      <c r="O299" s="19">
        <v>7.79</v>
      </c>
      <c r="P299" s="19" t="str">
        <f t="shared" ref="P299" si="4388">IF(OR(O299="-",O299="NC",$D299=""),"-",$D299*O299)</f>
        <v>-</v>
      </c>
      <c r="Q299" s="19">
        <v>2.21</v>
      </c>
      <c r="R299" s="19" t="str">
        <f t="shared" ref="R299" si="4389">IF(OR(Q299="-",Q299="NC",$D299=""),"-",$D299*Q299)</f>
        <v>-</v>
      </c>
      <c r="S299" s="19">
        <v>5.25</v>
      </c>
      <c r="T299" s="19" t="str">
        <f t="shared" ref="T299" si="4390">IF(OR(S299="-",S299="NC",$D299=""),"-",$D299*S299)</f>
        <v>-</v>
      </c>
      <c r="U299" s="19">
        <v>4.17</v>
      </c>
      <c r="V299" s="19" t="str">
        <f t="shared" ref="V299" si="4391">IF(OR(U299="-",U299="NC",$D299=""),"-",$D299*U299)</f>
        <v>-</v>
      </c>
      <c r="W299" s="19">
        <v>1.61</v>
      </c>
      <c r="X299" s="19" t="str">
        <f t="shared" ref="X299" si="4392">IF(OR(W299="-",W299="NC",$D299=""),"-",$D299*W299)</f>
        <v>-</v>
      </c>
      <c r="Y299" s="19">
        <v>16.95</v>
      </c>
      <c r="Z299" s="19" t="str">
        <f t="shared" ref="Z299" si="4393">IF(OR(Y299="-",Y299="NC",$D299=""),"-",$D299*Y299)</f>
        <v>-</v>
      </c>
      <c r="AA299" s="19">
        <v>0.17</v>
      </c>
      <c r="AB299" s="19" t="str">
        <f t="shared" ref="AB299" si="4394">IF(OR(AA299="-",AA299="NC",$D299=""),"-",$D299*AA299)</f>
        <v>-</v>
      </c>
      <c r="AC299" s="19">
        <v>0.3</v>
      </c>
      <c r="AD299" s="19" t="str">
        <f t="shared" ref="AD299" si="4395">IF(OR(AC299="-",AC299="NC",$D299=""),"-",$D299*AC299)</f>
        <v>-</v>
      </c>
      <c r="AE299" s="19">
        <v>3.13</v>
      </c>
      <c r="AF299" s="19" t="str">
        <f t="shared" ref="AF299" si="4396">IF(OR(AE299="-",AE299="NC",$D299=""),"-",$D299*AE299)</f>
        <v>-</v>
      </c>
      <c r="AG299" s="19">
        <v>4.1100000000000003</v>
      </c>
      <c r="AH299" s="19" t="str">
        <f t="shared" ref="AH299" si="4397">IF(OR(AG299="-",AG299="NC",$D299=""),"-",$D299*AG299)</f>
        <v>-</v>
      </c>
      <c r="AI299" s="19">
        <v>0.01</v>
      </c>
      <c r="AJ299" s="19" t="str">
        <f t="shared" ref="AJ299" si="4398">IF(OR(AI299="-",AI299="NC",$D299=""),"-",$D299*AI299)</f>
        <v>-</v>
      </c>
      <c r="AK299" s="19" t="s">
        <v>1351</v>
      </c>
      <c r="AL299" s="19" t="str">
        <f t="shared" ref="AL299" si="4399">IF(OR(AK299="-",AK299="NC",$D299=""),"-",$D299*AK299)</f>
        <v>-</v>
      </c>
    </row>
    <row r="300" spans="1:38" ht="21" x14ac:dyDescent="0.25">
      <c r="A300" s="18" t="s">
        <v>1478</v>
      </c>
      <c r="B300" s="18" t="s">
        <v>3444</v>
      </c>
      <c r="C300" s="19" t="s">
        <v>925</v>
      </c>
      <c r="D300" s="58"/>
      <c r="E300" s="19">
        <v>3.51</v>
      </c>
      <c r="F300" s="19" t="str">
        <f t="shared" si="3844"/>
        <v>-</v>
      </c>
      <c r="G300" s="19">
        <v>0.43</v>
      </c>
      <c r="H300" s="19" t="str">
        <f t="shared" si="3844"/>
        <v>-</v>
      </c>
      <c r="I300" s="19">
        <v>0.01</v>
      </c>
      <c r="J300" s="19" t="str">
        <f t="shared" ref="J300" si="4400">IF(OR(I300="-",I300="NC",$D300=""),"-",$D300*I300)</f>
        <v>-</v>
      </c>
      <c r="K300" s="19">
        <v>0.6</v>
      </c>
      <c r="L300" s="19" t="str">
        <f t="shared" ref="L300" si="4401">IF(OR(K300="-",K300="NC",$D300=""),"-",$D300*K300)</f>
        <v>-</v>
      </c>
      <c r="M300" s="19">
        <v>0.28999999999999998</v>
      </c>
      <c r="N300" s="19" t="str">
        <f t="shared" ref="N300" si="4402">IF(OR(M300="-",M300="NC",$D300=""),"-",$D300*M300)</f>
        <v>-</v>
      </c>
      <c r="O300" s="19">
        <v>0.78</v>
      </c>
      <c r="P300" s="19" t="str">
        <f t="shared" ref="P300" si="4403">IF(OR(O300="-",O300="NC",$D300=""),"-",$D300*O300)</f>
        <v>-</v>
      </c>
      <c r="Q300" s="19">
        <v>0.22</v>
      </c>
      <c r="R300" s="19" t="str">
        <f t="shared" ref="R300" si="4404">IF(OR(Q300="-",Q300="NC",$D300=""),"-",$D300*Q300)</f>
        <v>-</v>
      </c>
      <c r="S300" s="19">
        <v>0.84</v>
      </c>
      <c r="T300" s="19" t="str">
        <f t="shared" ref="T300" si="4405">IF(OR(S300="-",S300="NC",$D300=""),"-",$D300*S300)</f>
        <v>-</v>
      </c>
      <c r="U300" s="19">
        <v>0.15</v>
      </c>
      <c r="V300" s="19" t="str">
        <f t="shared" ref="V300" si="4406">IF(OR(U300="-",U300="NC",$D300=""),"-",$D300*U300)</f>
        <v>-</v>
      </c>
      <c r="W300" s="19">
        <v>0.48</v>
      </c>
      <c r="X300" s="19" t="str">
        <f t="shared" ref="X300" si="4407">IF(OR(W300="-",W300="NC",$D300=""),"-",$D300*W300)</f>
        <v>-</v>
      </c>
      <c r="Y300" s="19">
        <v>2.04</v>
      </c>
      <c r="Z300" s="19" t="str">
        <f t="shared" ref="Z300" si="4408">IF(OR(Y300="-",Y300="NC",$D300=""),"-",$D300*Y300)</f>
        <v>-</v>
      </c>
      <c r="AA300" s="19" t="s">
        <v>1351</v>
      </c>
      <c r="AB300" s="19" t="str">
        <f t="shared" ref="AB300" si="4409">IF(OR(AA300="-",AA300="NC",$D300=""),"-",$D300*AA300)</f>
        <v>-</v>
      </c>
      <c r="AC300" s="19">
        <v>7.0000000000000007E-2</v>
      </c>
      <c r="AD300" s="19" t="str">
        <f t="shared" ref="AD300" si="4410">IF(OR(AC300="-",AC300="NC",$D300=""),"-",$D300*AC300)</f>
        <v>-</v>
      </c>
      <c r="AE300" s="19">
        <v>0.01</v>
      </c>
      <c r="AF300" s="19" t="str">
        <f t="shared" ref="AF300" si="4411">IF(OR(AE300="-",AE300="NC",$D300=""),"-",$D300*AE300)</f>
        <v>-</v>
      </c>
      <c r="AG300" s="19">
        <v>0.76</v>
      </c>
      <c r="AH300" s="19" t="str">
        <f t="shared" ref="AH300" si="4412">IF(OR(AG300="-",AG300="NC",$D300=""),"-",$D300*AG300)</f>
        <v>-</v>
      </c>
      <c r="AI300" s="19" t="s">
        <v>1351</v>
      </c>
      <c r="AJ300" s="19" t="str">
        <f t="shared" ref="AJ300" si="4413">IF(OR(AI300="-",AI300="NC",$D300=""),"-",$D300*AI300)</f>
        <v>-</v>
      </c>
      <c r="AK300" s="19" t="s">
        <v>1351</v>
      </c>
      <c r="AL300" s="19" t="str">
        <f t="shared" ref="AL300" si="4414">IF(OR(AK300="-",AK300="NC",$D300=""),"-",$D300*AK300)</f>
        <v>-</v>
      </c>
    </row>
    <row r="301" spans="1:38" x14ac:dyDescent="0.25">
      <c r="A301" s="50" t="s">
        <v>3446</v>
      </c>
      <c r="B301" s="50" t="s">
        <v>3447</v>
      </c>
      <c r="C301" s="42" t="s">
        <v>275</v>
      </c>
      <c r="D301" s="58"/>
      <c r="E301" s="42" t="s">
        <v>275</v>
      </c>
      <c r="F301" s="42" t="str">
        <f t="shared" si="3844"/>
        <v>-</v>
      </c>
      <c r="G301" s="42" t="s">
        <v>275</v>
      </c>
      <c r="H301" s="42" t="str">
        <f t="shared" si="3844"/>
        <v>-</v>
      </c>
      <c r="I301" s="42" t="s">
        <v>275</v>
      </c>
      <c r="J301" s="42" t="str">
        <f t="shared" ref="J301" si="4415">IF(OR(I301="-",I301="NC",$D301=""),"-",$D301*I301)</f>
        <v>-</v>
      </c>
      <c r="K301" s="42" t="s">
        <v>275</v>
      </c>
      <c r="L301" s="42" t="str">
        <f t="shared" ref="L301" si="4416">IF(OR(K301="-",K301="NC",$D301=""),"-",$D301*K301)</f>
        <v>-</v>
      </c>
      <c r="M301" s="42" t="s">
        <v>275</v>
      </c>
      <c r="N301" s="42" t="str">
        <f t="shared" ref="N301" si="4417">IF(OR(M301="-",M301="NC",$D301=""),"-",$D301*M301)</f>
        <v>-</v>
      </c>
      <c r="O301" s="42" t="s">
        <v>275</v>
      </c>
      <c r="P301" s="42" t="str">
        <f t="shared" ref="P301" si="4418">IF(OR(O301="-",O301="NC",$D301=""),"-",$D301*O301)</f>
        <v>-</v>
      </c>
      <c r="Q301" s="42" t="s">
        <v>275</v>
      </c>
      <c r="R301" s="42" t="str">
        <f t="shared" ref="R301" si="4419">IF(OR(Q301="-",Q301="NC",$D301=""),"-",$D301*Q301)</f>
        <v>-</v>
      </c>
      <c r="S301" s="42" t="s">
        <v>275</v>
      </c>
      <c r="T301" s="42" t="str">
        <f t="shared" ref="T301" si="4420">IF(OR(S301="-",S301="NC",$D301=""),"-",$D301*S301)</f>
        <v>-</v>
      </c>
      <c r="U301" s="42" t="s">
        <v>275</v>
      </c>
      <c r="V301" s="42" t="str">
        <f t="shared" ref="V301" si="4421">IF(OR(U301="-",U301="NC",$D301=""),"-",$D301*U301)</f>
        <v>-</v>
      </c>
      <c r="W301" s="42" t="s">
        <v>275</v>
      </c>
      <c r="X301" s="42" t="str">
        <f t="shared" ref="X301" si="4422">IF(OR(W301="-",W301="NC",$D301=""),"-",$D301*W301)</f>
        <v>-</v>
      </c>
      <c r="Y301" s="42" t="s">
        <v>275</v>
      </c>
      <c r="Z301" s="42" t="str">
        <f t="shared" ref="Z301" si="4423">IF(OR(Y301="-",Y301="NC",$D301=""),"-",$D301*Y301)</f>
        <v>-</v>
      </c>
      <c r="AA301" s="42" t="s">
        <v>275</v>
      </c>
      <c r="AB301" s="42" t="str">
        <f t="shared" ref="AB301" si="4424">IF(OR(AA301="-",AA301="NC",$D301=""),"-",$D301*AA301)</f>
        <v>-</v>
      </c>
      <c r="AC301" s="42" t="s">
        <v>275</v>
      </c>
      <c r="AD301" s="42" t="str">
        <f t="shared" ref="AD301" si="4425">IF(OR(AC301="-",AC301="NC",$D301=""),"-",$D301*AC301)</f>
        <v>-</v>
      </c>
      <c r="AE301" s="42" t="s">
        <v>275</v>
      </c>
      <c r="AF301" s="42" t="str">
        <f t="shared" ref="AF301" si="4426">IF(OR(AE301="-",AE301="NC",$D301=""),"-",$D301*AE301)</f>
        <v>-</v>
      </c>
      <c r="AG301" s="42" t="s">
        <v>275</v>
      </c>
      <c r="AH301" s="42" t="str">
        <f t="shared" ref="AH301" si="4427">IF(OR(AG301="-",AG301="NC",$D301=""),"-",$D301*AG301)</f>
        <v>-</v>
      </c>
      <c r="AI301" s="42" t="s">
        <v>275</v>
      </c>
      <c r="AJ301" s="42" t="str">
        <f t="shared" ref="AJ301" si="4428">IF(OR(AI301="-",AI301="NC",$D301=""),"-",$D301*AI301)</f>
        <v>-</v>
      </c>
      <c r="AK301" s="42" t="s">
        <v>275</v>
      </c>
      <c r="AL301" s="42" t="str">
        <f t="shared" ref="AL301" si="4429">IF(OR(AK301="-",AK301="NC",$D301=""),"-",$D301*AK301)</f>
        <v>-</v>
      </c>
    </row>
    <row r="302" spans="1:38" ht="21" x14ac:dyDescent="0.25">
      <c r="A302" s="909" t="s">
        <v>3448</v>
      </c>
      <c r="B302" s="63" t="s">
        <v>3449</v>
      </c>
      <c r="C302" s="61" t="s">
        <v>925</v>
      </c>
      <c r="D302" s="58"/>
      <c r="E302" s="61">
        <v>1.97</v>
      </c>
      <c r="F302" s="61" t="str">
        <f t="shared" si="3844"/>
        <v>-</v>
      </c>
      <c r="G302" s="61">
        <v>0.51</v>
      </c>
      <c r="H302" s="61" t="str">
        <f t="shared" si="3844"/>
        <v>-</v>
      </c>
      <c r="I302" s="61">
        <v>0.02</v>
      </c>
      <c r="J302" s="61" t="str">
        <f t="shared" ref="J302" si="4430">IF(OR(I302="-",I302="NC",$D302=""),"-",$D302*I302)</f>
        <v>-</v>
      </c>
      <c r="K302" s="61">
        <v>0.79</v>
      </c>
      <c r="L302" s="61" t="str">
        <f t="shared" ref="L302" si="4431">IF(OR(K302="-",K302="NC",$D302=""),"-",$D302*K302)</f>
        <v>-</v>
      </c>
      <c r="M302" s="61">
        <v>3.68</v>
      </c>
      <c r="N302" s="61" t="str">
        <f t="shared" ref="N302" si="4432">IF(OR(M302="-",M302="NC",$D302=""),"-",$D302*M302)</f>
        <v>-</v>
      </c>
      <c r="O302" s="61">
        <v>3.8</v>
      </c>
      <c r="P302" s="61" t="str">
        <f t="shared" ref="P302" si="4433">IF(OR(O302="-",O302="NC",$D302=""),"-",$D302*O302)</f>
        <v>-</v>
      </c>
      <c r="Q302" s="61">
        <v>10.72</v>
      </c>
      <c r="R302" s="61" t="str">
        <f t="shared" ref="R302" si="4434">IF(OR(Q302="-",Q302="NC",$D302=""),"-",$D302*Q302)</f>
        <v>-</v>
      </c>
      <c r="S302" s="61">
        <v>1.99</v>
      </c>
      <c r="T302" s="61" t="str">
        <f t="shared" ref="T302" si="4435">IF(OR(S302="-",S302="NC",$D302=""),"-",$D302*S302)</f>
        <v>-</v>
      </c>
      <c r="U302" s="61">
        <v>2.72</v>
      </c>
      <c r="V302" s="61" t="str">
        <f t="shared" ref="V302" si="4436">IF(OR(U302="-",U302="NC",$D302=""),"-",$D302*U302)</f>
        <v>-</v>
      </c>
      <c r="W302" s="61">
        <v>4.26</v>
      </c>
      <c r="X302" s="61" t="str">
        <f t="shared" ref="X302" si="4437">IF(OR(W302="-",W302="NC",$D302=""),"-",$D302*W302)</f>
        <v>-</v>
      </c>
      <c r="Y302" s="61">
        <v>4.2300000000000004</v>
      </c>
      <c r="Z302" s="61" t="str">
        <f t="shared" ref="Z302" si="4438">IF(OR(Y302="-",Y302="NC",$D302=""),"-",$D302*Y302)</f>
        <v>-</v>
      </c>
      <c r="AA302" s="61" t="s">
        <v>1351</v>
      </c>
      <c r="AB302" s="61" t="str">
        <f t="shared" ref="AB302" si="4439">IF(OR(AA302="-",AA302="NC",$D302=""),"-",$D302*AA302)</f>
        <v>-</v>
      </c>
      <c r="AC302" s="61">
        <v>0.21</v>
      </c>
      <c r="AD302" s="61" t="str">
        <f t="shared" ref="AD302" si="4440">IF(OR(AC302="-",AC302="NC",$D302=""),"-",$D302*AC302)</f>
        <v>-</v>
      </c>
      <c r="AE302" s="61">
        <v>0.02</v>
      </c>
      <c r="AF302" s="61" t="str">
        <f t="shared" ref="AF302" si="4441">IF(OR(AE302="-",AE302="NC",$D302=""),"-",$D302*AE302)</f>
        <v>-</v>
      </c>
      <c r="AG302" s="61">
        <v>5.51</v>
      </c>
      <c r="AH302" s="61" t="str">
        <f t="shared" ref="AH302" si="4442">IF(OR(AG302="-",AG302="NC",$D302=""),"-",$D302*AG302)</f>
        <v>-</v>
      </c>
      <c r="AI302" s="61">
        <v>0.02</v>
      </c>
      <c r="AJ302" s="61" t="str">
        <f t="shared" ref="AJ302" si="4443">IF(OR(AI302="-",AI302="NC",$D302=""),"-",$D302*AI302)</f>
        <v>-</v>
      </c>
      <c r="AK302" s="61" t="s">
        <v>1351</v>
      </c>
      <c r="AL302" s="61" t="str">
        <f t="shared" ref="AL302" si="4444">IF(OR(AK302="-",AK302="NC",$D302=""),"-",$D302*AK302)</f>
        <v>-</v>
      </c>
    </row>
    <row r="303" spans="1:38" ht="21" x14ac:dyDescent="0.25">
      <c r="A303" s="18" t="s">
        <v>427</v>
      </c>
      <c r="B303" s="18" t="s">
        <v>3450</v>
      </c>
      <c r="C303" s="19" t="s">
        <v>925</v>
      </c>
      <c r="D303" s="58"/>
      <c r="E303" s="19">
        <v>1.97</v>
      </c>
      <c r="F303" s="19" t="str">
        <f t="shared" si="3844"/>
        <v>-</v>
      </c>
      <c r="G303" s="19">
        <v>0.51</v>
      </c>
      <c r="H303" s="19" t="str">
        <f t="shared" si="3844"/>
        <v>-</v>
      </c>
      <c r="I303" s="19">
        <v>0.02</v>
      </c>
      <c r="J303" s="19" t="str">
        <f t="shared" ref="J303" si="4445">IF(OR(I303="-",I303="NC",$D303=""),"-",$D303*I303)</f>
        <v>-</v>
      </c>
      <c r="K303" s="19">
        <v>0.79</v>
      </c>
      <c r="L303" s="19" t="str">
        <f t="shared" ref="L303" si="4446">IF(OR(K303="-",K303="NC",$D303=""),"-",$D303*K303)</f>
        <v>-</v>
      </c>
      <c r="M303" s="19">
        <v>3.68</v>
      </c>
      <c r="N303" s="19" t="str">
        <f t="shared" ref="N303" si="4447">IF(OR(M303="-",M303="NC",$D303=""),"-",$D303*M303)</f>
        <v>-</v>
      </c>
      <c r="O303" s="19">
        <v>3.8</v>
      </c>
      <c r="P303" s="19" t="str">
        <f t="shared" ref="P303" si="4448">IF(OR(O303="-",O303="NC",$D303=""),"-",$D303*O303)</f>
        <v>-</v>
      </c>
      <c r="Q303" s="19">
        <v>10.72</v>
      </c>
      <c r="R303" s="19" t="str">
        <f t="shared" ref="R303" si="4449">IF(OR(Q303="-",Q303="NC",$D303=""),"-",$D303*Q303)</f>
        <v>-</v>
      </c>
      <c r="S303" s="19">
        <v>1.99</v>
      </c>
      <c r="T303" s="19" t="str">
        <f t="shared" ref="T303" si="4450">IF(OR(S303="-",S303="NC",$D303=""),"-",$D303*S303)</f>
        <v>-</v>
      </c>
      <c r="U303" s="19">
        <v>2.72</v>
      </c>
      <c r="V303" s="19" t="str">
        <f t="shared" ref="V303" si="4451">IF(OR(U303="-",U303="NC",$D303=""),"-",$D303*U303)</f>
        <v>-</v>
      </c>
      <c r="W303" s="19">
        <v>4.26</v>
      </c>
      <c r="X303" s="19" t="str">
        <f t="shared" ref="X303" si="4452">IF(OR(W303="-",W303="NC",$D303=""),"-",$D303*W303)</f>
        <v>-</v>
      </c>
      <c r="Y303" s="19">
        <v>4.2300000000000004</v>
      </c>
      <c r="Z303" s="19" t="str">
        <f t="shared" ref="Z303" si="4453">IF(OR(Y303="-",Y303="NC",$D303=""),"-",$D303*Y303)</f>
        <v>-</v>
      </c>
      <c r="AA303" s="19" t="s">
        <v>1351</v>
      </c>
      <c r="AB303" s="19" t="str">
        <f t="shared" ref="AB303" si="4454">IF(OR(AA303="-",AA303="NC",$D303=""),"-",$D303*AA303)</f>
        <v>-</v>
      </c>
      <c r="AC303" s="19">
        <v>0.21</v>
      </c>
      <c r="AD303" s="19" t="str">
        <f t="shared" ref="AD303" si="4455">IF(OR(AC303="-",AC303="NC",$D303=""),"-",$D303*AC303)</f>
        <v>-</v>
      </c>
      <c r="AE303" s="19">
        <v>0.02</v>
      </c>
      <c r="AF303" s="19" t="str">
        <f t="shared" ref="AF303" si="4456">IF(OR(AE303="-",AE303="NC",$D303=""),"-",$D303*AE303)</f>
        <v>-</v>
      </c>
      <c r="AG303" s="19">
        <v>5.51</v>
      </c>
      <c r="AH303" s="19" t="str">
        <f t="shared" ref="AH303" si="4457">IF(OR(AG303="-",AG303="NC",$D303=""),"-",$D303*AG303)</f>
        <v>-</v>
      </c>
      <c r="AI303" s="19">
        <v>0.02</v>
      </c>
      <c r="AJ303" s="19" t="str">
        <f t="shared" ref="AJ303" si="4458">IF(OR(AI303="-",AI303="NC",$D303=""),"-",$D303*AI303)</f>
        <v>-</v>
      </c>
      <c r="AK303" s="19" t="s">
        <v>1351</v>
      </c>
      <c r="AL303" s="19" t="str">
        <f t="shared" ref="AL303" si="4459">IF(OR(AK303="-",AK303="NC",$D303=""),"-",$D303*AK303)</f>
        <v>-</v>
      </c>
    </row>
    <row r="304" spans="1:38" ht="21" x14ac:dyDescent="0.25">
      <c r="A304" s="50" t="s">
        <v>3452</v>
      </c>
      <c r="B304" s="50" t="s">
        <v>3453</v>
      </c>
      <c r="C304" s="42" t="s">
        <v>275</v>
      </c>
      <c r="D304" s="58"/>
      <c r="E304" s="42" t="s">
        <v>275</v>
      </c>
      <c r="F304" s="42" t="str">
        <f t="shared" si="3844"/>
        <v>-</v>
      </c>
      <c r="G304" s="42" t="s">
        <v>275</v>
      </c>
      <c r="H304" s="42" t="str">
        <f t="shared" si="3844"/>
        <v>-</v>
      </c>
      <c r="I304" s="42" t="s">
        <v>275</v>
      </c>
      <c r="J304" s="42" t="str">
        <f t="shared" ref="J304" si="4460">IF(OR(I304="-",I304="NC",$D304=""),"-",$D304*I304)</f>
        <v>-</v>
      </c>
      <c r="K304" s="42" t="s">
        <v>275</v>
      </c>
      <c r="L304" s="42" t="str">
        <f t="shared" ref="L304" si="4461">IF(OR(K304="-",K304="NC",$D304=""),"-",$D304*K304)</f>
        <v>-</v>
      </c>
      <c r="M304" s="42" t="s">
        <v>275</v>
      </c>
      <c r="N304" s="42" t="str">
        <f t="shared" ref="N304" si="4462">IF(OR(M304="-",M304="NC",$D304=""),"-",$D304*M304)</f>
        <v>-</v>
      </c>
      <c r="O304" s="42" t="s">
        <v>275</v>
      </c>
      <c r="P304" s="42" t="str">
        <f t="shared" ref="P304" si="4463">IF(OR(O304="-",O304="NC",$D304=""),"-",$D304*O304)</f>
        <v>-</v>
      </c>
      <c r="Q304" s="42" t="s">
        <v>275</v>
      </c>
      <c r="R304" s="42" t="str">
        <f t="shared" ref="R304" si="4464">IF(OR(Q304="-",Q304="NC",$D304=""),"-",$D304*Q304)</f>
        <v>-</v>
      </c>
      <c r="S304" s="42" t="s">
        <v>275</v>
      </c>
      <c r="T304" s="42" t="str">
        <f t="shared" ref="T304" si="4465">IF(OR(S304="-",S304="NC",$D304=""),"-",$D304*S304)</f>
        <v>-</v>
      </c>
      <c r="U304" s="42" t="s">
        <v>275</v>
      </c>
      <c r="V304" s="42" t="str">
        <f t="shared" ref="V304" si="4466">IF(OR(U304="-",U304="NC",$D304=""),"-",$D304*U304)</f>
        <v>-</v>
      </c>
      <c r="W304" s="42" t="s">
        <v>275</v>
      </c>
      <c r="X304" s="42" t="str">
        <f t="shared" ref="X304" si="4467">IF(OR(W304="-",W304="NC",$D304=""),"-",$D304*W304)</f>
        <v>-</v>
      </c>
      <c r="Y304" s="42" t="s">
        <v>275</v>
      </c>
      <c r="Z304" s="42" t="str">
        <f t="shared" ref="Z304" si="4468">IF(OR(Y304="-",Y304="NC",$D304=""),"-",$D304*Y304)</f>
        <v>-</v>
      </c>
      <c r="AA304" s="42" t="s">
        <v>275</v>
      </c>
      <c r="AB304" s="42" t="str">
        <f t="shared" ref="AB304" si="4469">IF(OR(AA304="-",AA304="NC",$D304=""),"-",$D304*AA304)</f>
        <v>-</v>
      </c>
      <c r="AC304" s="42" t="s">
        <v>275</v>
      </c>
      <c r="AD304" s="42" t="str">
        <f t="shared" ref="AD304" si="4470">IF(OR(AC304="-",AC304="NC",$D304=""),"-",$D304*AC304)</f>
        <v>-</v>
      </c>
      <c r="AE304" s="42" t="s">
        <v>275</v>
      </c>
      <c r="AF304" s="42" t="str">
        <f t="shared" ref="AF304" si="4471">IF(OR(AE304="-",AE304="NC",$D304=""),"-",$D304*AE304)</f>
        <v>-</v>
      </c>
      <c r="AG304" s="42" t="s">
        <v>275</v>
      </c>
      <c r="AH304" s="42" t="str">
        <f t="shared" ref="AH304" si="4472">IF(OR(AG304="-",AG304="NC",$D304=""),"-",$D304*AG304)</f>
        <v>-</v>
      </c>
      <c r="AI304" s="42" t="s">
        <v>275</v>
      </c>
      <c r="AJ304" s="42" t="str">
        <f t="shared" ref="AJ304" si="4473">IF(OR(AI304="-",AI304="NC",$D304=""),"-",$D304*AI304)</f>
        <v>-</v>
      </c>
      <c r="AK304" s="42" t="s">
        <v>275</v>
      </c>
      <c r="AL304" s="42" t="str">
        <f t="shared" ref="AL304" si="4474">IF(OR(AK304="-",AK304="NC",$D304=""),"-",$D304*AK304)</f>
        <v>-</v>
      </c>
    </row>
    <row r="305" spans="1:38" x14ac:dyDescent="0.25">
      <c r="A305" s="50" t="s">
        <v>363</v>
      </c>
      <c r="B305" s="50" t="s">
        <v>317</v>
      </c>
      <c r="C305" s="42" t="s">
        <v>275</v>
      </c>
      <c r="D305" s="58"/>
      <c r="E305" s="42" t="s">
        <v>275</v>
      </c>
      <c r="F305" s="42" t="str">
        <f t="shared" si="3844"/>
        <v>-</v>
      </c>
      <c r="G305" s="42" t="s">
        <v>275</v>
      </c>
      <c r="H305" s="42" t="str">
        <f t="shared" si="3844"/>
        <v>-</v>
      </c>
      <c r="I305" s="42" t="s">
        <v>275</v>
      </c>
      <c r="J305" s="42" t="str">
        <f t="shared" ref="J305" si="4475">IF(OR(I305="-",I305="NC",$D305=""),"-",$D305*I305)</f>
        <v>-</v>
      </c>
      <c r="K305" s="42" t="s">
        <v>275</v>
      </c>
      <c r="L305" s="42" t="str">
        <f t="shared" ref="L305" si="4476">IF(OR(K305="-",K305="NC",$D305=""),"-",$D305*K305)</f>
        <v>-</v>
      </c>
      <c r="M305" s="42" t="s">
        <v>275</v>
      </c>
      <c r="N305" s="42" t="str">
        <f t="shared" ref="N305" si="4477">IF(OR(M305="-",M305="NC",$D305=""),"-",$D305*M305)</f>
        <v>-</v>
      </c>
      <c r="O305" s="42" t="s">
        <v>275</v>
      </c>
      <c r="P305" s="42" t="str">
        <f t="shared" ref="P305" si="4478">IF(OR(O305="-",O305="NC",$D305=""),"-",$D305*O305)</f>
        <v>-</v>
      </c>
      <c r="Q305" s="42" t="s">
        <v>275</v>
      </c>
      <c r="R305" s="42" t="str">
        <f t="shared" ref="R305" si="4479">IF(OR(Q305="-",Q305="NC",$D305=""),"-",$D305*Q305)</f>
        <v>-</v>
      </c>
      <c r="S305" s="42" t="s">
        <v>275</v>
      </c>
      <c r="T305" s="42" t="str">
        <f t="shared" ref="T305" si="4480">IF(OR(S305="-",S305="NC",$D305=""),"-",$D305*S305)</f>
        <v>-</v>
      </c>
      <c r="U305" s="42" t="s">
        <v>275</v>
      </c>
      <c r="V305" s="42" t="str">
        <f t="shared" ref="V305" si="4481">IF(OR(U305="-",U305="NC",$D305=""),"-",$D305*U305)</f>
        <v>-</v>
      </c>
      <c r="W305" s="42" t="s">
        <v>275</v>
      </c>
      <c r="X305" s="42" t="str">
        <f t="shared" ref="X305" si="4482">IF(OR(W305="-",W305="NC",$D305=""),"-",$D305*W305)</f>
        <v>-</v>
      </c>
      <c r="Y305" s="42" t="s">
        <v>275</v>
      </c>
      <c r="Z305" s="42" t="str">
        <f t="shared" ref="Z305" si="4483">IF(OR(Y305="-",Y305="NC",$D305=""),"-",$D305*Y305)</f>
        <v>-</v>
      </c>
      <c r="AA305" s="42" t="s">
        <v>275</v>
      </c>
      <c r="AB305" s="42" t="str">
        <f t="shared" ref="AB305" si="4484">IF(OR(AA305="-",AA305="NC",$D305=""),"-",$D305*AA305)</f>
        <v>-</v>
      </c>
      <c r="AC305" s="42" t="s">
        <v>275</v>
      </c>
      <c r="AD305" s="42" t="str">
        <f t="shared" ref="AD305" si="4485">IF(OR(AC305="-",AC305="NC",$D305=""),"-",$D305*AC305)</f>
        <v>-</v>
      </c>
      <c r="AE305" s="42" t="s">
        <v>275</v>
      </c>
      <c r="AF305" s="42" t="str">
        <f t="shared" ref="AF305" si="4486">IF(OR(AE305="-",AE305="NC",$D305=""),"-",$D305*AE305)</f>
        <v>-</v>
      </c>
      <c r="AG305" s="42" t="s">
        <v>275</v>
      </c>
      <c r="AH305" s="42" t="str">
        <f t="shared" ref="AH305" si="4487">IF(OR(AG305="-",AG305="NC",$D305=""),"-",$D305*AG305)</f>
        <v>-</v>
      </c>
      <c r="AI305" s="42" t="s">
        <v>275</v>
      </c>
      <c r="AJ305" s="42" t="str">
        <f t="shared" ref="AJ305" si="4488">IF(OR(AI305="-",AI305="NC",$D305=""),"-",$D305*AI305)</f>
        <v>-</v>
      </c>
      <c r="AK305" s="42" t="s">
        <v>275</v>
      </c>
      <c r="AL305" s="42" t="str">
        <f t="shared" ref="AL305" si="4489">IF(OR(AK305="-",AK305="NC",$D305=""),"-",$D305*AK305)</f>
        <v>-</v>
      </c>
    </row>
    <row r="306" spans="1:38" ht="21" x14ac:dyDescent="0.25">
      <c r="A306" s="909" t="s">
        <v>477</v>
      </c>
      <c r="B306" s="63" t="s">
        <v>3454</v>
      </c>
      <c r="C306" s="61" t="s">
        <v>925</v>
      </c>
      <c r="D306" s="58"/>
      <c r="E306" s="61">
        <v>87.29</v>
      </c>
      <c r="F306" s="61" t="str">
        <f t="shared" si="3844"/>
        <v>-</v>
      </c>
      <c r="G306" s="61">
        <v>64.040000000000006</v>
      </c>
      <c r="H306" s="61" t="str">
        <f t="shared" si="3844"/>
        <v>-</v>
      </c>
      <c r="I306" s="61">
        <v>37.15</v>
      </c>
      <c r="J306" s="61" t="str">
        <f t="shared" ref="J306" si="4490">IF(OR(I306="-",I306="NC",$D306=""),"-",$D306*I306)</f>
        <v>-</v>
      </c>
      <c r="K306" s="61">
        <v>89.82</v>
      </c>
      <c r="L306" s="61" t="str">
        <f t="shared" ref="L306" si="4491">IF(OR(K306="-",K306="NC",$D306=""),"-",$D306*K306)</f>
        <v>-</v>
      </c>
      <c r="M306" s="61">
        <v>91.02</v>
      </c>
      <c r="N306" s="61" t="str">
        <f t="shared" ref="N306" si="4492">IF(OR(M306="-",M306="NC",$D306=""),"-",$D306*M306)</f>
        <v>-</v>
      </c>
      <c r="O306" s="61">
        <v>98.2</v>
      </c>
      <c r="P306" s="61" t="str">
        <f t="shared" ref="P306" si="4493">IF(OR(O306="-",O306="NC",$D306=""),"-",$D306*O306)</f>
        <v>-</v>
      </c>
      <c r="Q306" s="61">
        <v>112.88</v>
      </c>
      <c r="R306" s="61" t="str">
        <f t="shared" ref="R306" si="4494">IF(OR(Q306="-",Q306="NC",$D306=""),"-",$D306*Q306)</f>
        <v>-</v>
      </c>
      <c r="S306" s="61">
        <v>123.05</v>
      </c>
      <c r="T306" s="61" t="str">
        <f t="shared" ref="T306" si="4495">IF(OR(S306="-",S306="NC",$D306=""),"-",$D306*S306)</f>
        <v>-</v>
      </c>
      <c r="U306" s="61">
        <v>47.73</v>
      </c>
      <c r="V306" s="61" t="str">
        <f t="shared" ref="V306" si="4496">IF(OR(U306="-",U306="NC",$D306=""),"-",$D306*U306)</f>
        <v>-</v>
      </c>
      <c r="W306" s="61">
        <v>204.75</v>
      </c>
      <c r="X306" s="61" t="str">
        <f t="shared" ref="X306" si="4497">IF(OR(W306="-",W306="NC",$D306=""),"-",$D306*W306)</f>
        <v>-</v>
      </c>
      <c r="Y306" s="61">
        <v>227.52</v>
      </c>
      <c r="Z306" s="61" t="str">
        <f t="shared" ref="Z306" si="4498">IF(OR(Y306="-",Y306="NC",$D306=""),"-",$D306*Y306)</f>
        <v>-</v>
      </c>
      <c r="AA306" s="61">
        <v>110.05</v>
      </c>
      <c r="AB306" s="61" t="str">
        <f t="shared" ref="AB306" si="4499">IF(OR(AA306="-",AA306="NC",$D306=""),"-",$D306*AA306)</f>
        <v>-</v>
      </c>
      <c r="AC306" s="61">
        <v>46.57</v>
      </c>
      <c r="AD306" s="61" t="str">
        <f t="shared" ref="AD306" si="4500">IF(OR(AC306="-",AC306="NC",$D306=""),"-",$D306*AC306)</f>
        <v>-</v>
      </c>
      <c r="AE306" s="61">
        <v>30.77</v>
      </c>
      <c r="AF306" s="61" t="str">
        <f t="shared" ref="AF306" si="4501">IF(OR(AE306="-",AE306="NC",$D306=""),"-",$D306*AE306)</f>
        <v>-</v>
      </c>
      <c r="AG306" s="61">
        <v>112.53</v>
      </c>
      <c r="AH306" s="61" t="str">
        <f t="shared" ref="AH306" si="4502">IF(OR(AG306="-",AG306="NC",$D306=""),"-",$D306*AG306)</f>
        <v>-</v>
      </c>
      <c r="AI306" s="61">
        <v>75.53</v>
      </c>
      <c r="AJ306" s="61" t="str">
        <f t="shared" ref="AJ306" si="4503">IF(OR(AI306="-",AI306="NC",$D306=""),"-",$D306*AI306)</f>
        <v>-</v>
      </c>
      <c r="AK306" s="61">
        <v>43.68</v>
      </c>
      <c r="AL306" s="61" t="str">
        <f t="shared" ref="AL306" si="4504">IF(OR(AK306="-",AK306="NC",$D306=""),"-",$D306*AK306)</f>
        <v>-</v>
      </c>
    </row>
    <row r="307" spans="1:38" x14ac:dyDescent="0.25">
      <c r="A307" s="50" t="s">
        <v>3455</v>
      </c>
      <c r="B307" s="50" t="s">
        <v>3456</v>
      </c>
      <c r="C307" s="42" t="s">
        <v>275</v>
      </c>
      <c r="D307" s="58"/>
      <c r="E307" s="42" t="s">
        <v>275</v>
      </c>
      <c r="F307" s="42" t="str">
        <f t="shared" si="3844"/>
        <v>-</v>
      </c>
      <c r="G307" s="42" t="s">
        <v>275</v>
      </c>
      <c r="H307" s="42" t="str">
        <f t="shared" si="3844"/>
        <v>-</v>
      </c>
      <c r="I307" s="42" t="s">
        <v>275</v>
      </c>
      <c r="J307" s="42" t="str">
        <f t="shared" ref="J307" si="4505">IF(OR(I307="-",I307="NC",$D307=""),"-",$D307*I307)</f>
        <v>-</v>
      </c>
      <c r="K307" s="42" t="s">
        <v>275</v>
      </c>
      <c r="L307" s="42" t="str">
        <f t="shared" ref="L307" si="4506">IF(OR(K307="-",K307="NC",$D307=""),"-",$D307*K307)</f>
        <v>-</v>
      </c>
      <c r="M307" s="42" t="s">
        <v>275</v>
      </c>
      <c r="N307" s="42" t="str">
        <f t="shared" ref="N307" si="4507">IF(OR(M307="-",M307="NC",$D307=""),"-",$D307*M307)</f>
        <v>-</v>
      </c>
      <c r="O307" s="42" t="s">
        <v>275</v>
      </c>
      <c r="P307" s="42" t="str">
        <f t="shared" ref="P307" si="4508">IF(OR(O307="-",O307="NC",$D307=""),"-",$D307*O307)</f>
        <v>-</v>
      </c>
      <c r="Q307" s="42" t="s">
        <v>275</v>
      </c>
      <c r="R307" s="42" t="str">
        <f t="shared" ref="R307" si="4509">IF(OR(Q307="-",Q307="NC",$D307=""),"-",$D307*Q307)</f>
        <v>-</v>
      </c>
      <c r="S307" s="42" t="s">
        <v>275</v>
      </c>
      <c r="T307" s="42" t="str">
        <f t="shared" ref="T307" si="4510">IF(OR(S307="-",S307="NC",$D307=""),"-",$D307*S307)</f>
        <v>-</v>
      </c>
      <c r="U307" s="42" t="s">
        <v>275</v>
      </c>
      <c r="V307" s="42" t="str">
        <f t="shared" ref="V307" si="4511">IF(OR(U307="-",U307="NC",$D307=""),"-",$D307*U307)</f>
        <v>-</v>
      </c>
      <c r="W307" s="42" t="s">
        <v>275</v>
      </c>
      <c r="X307" s="42" t="str">
        <f t="shared" ref="X307" si="4512">IF(OR(W307="-",W307="NC",$D307=""),"-",$D307*W307)</f>
        <v>-</v>
      </c>
      <c r="Y307" s="42" t="s">
        <v>275</v>
      </c>
      <c r="Z307" s="42" t="str">
        <f t="shared" ref="Z307" si="4513">IF(OR(Y307="-",Y307="NC",$D307=""),"-",$D307*Y307)</f>
        <v>-</v>
      </c>
      <c r="AA307" s="42" t="s">
        <v>275</v>
      </c>
      <c r="AB307" s="42" t="str">
        <f t="shared" ref="AB307" si="4514">IF(OR(AA307="-",AA307="NC",$D307=""),"-",$D307*AA307)</f>
        <v>-</v>
      </c>
      <c r="AC307" s="42" t="s">
        <v>275</v>
      </c>
      <c r="AD307" s="42" t="str">
        <f t="shared" ref="AD307" si="4515">IF(OR(AC307="-",AC307="NC",$D307=""),"-",$D307*AC307)</f>
        <v>-</v>
      </c>
      <c r="AE307" s="42" t="s">
        <v>275</v>
      </c>
      <c r="AF307" s="42" t="str">
        <f t="shared" ref="AF307" si="4516">IF(OR(AE307="-",AE307="NC",$D307=""),"-",$D307*AE307)</f>
        <v>-</v>
      </c>
      <c r="AG307" s="42" t="s">
        <v>275</v>
      </c>
      <c r="AH307" s="42" t="str">
        <f t="shared" ref="AH307" si="4517">IF(OR(AG307="-",AG307="NC",$D307=""),"-",$D307*AG307)</f>
        <v>-</v>
      </c>
      <c r="AI307" s="42" t="s">
        <v>275</v>
      </c>
      <c r="AJ307" s="42" t="str">
        <f t="shared" ref="AJ307" si="4518">IF(OR(AI307="-",AI307="NC",$D307=""),"-",$D307*AI307)</f>
        <v>-</v>
      </c>
      <c r="AK307" s="42" t="s">
        <v>275</v>
      </c>
      <c r="AL307" s="42" t="str">
        <f t="shared" ref="AL307" si="4519">IF(OR(AK307="-",AK307="NC",$D307=""),"-",$D307*AK307)</f>
        <v>-</v>
      </c>
    </row>
    <row r="308" spans="1:38" ht="21" x14ac:dyDescent="0.25">
      <c r="A308" s="909" t="s">
        <v>3457</v>
      </c>
      <c r="B308" s="63" t="s">
        <v>3461</v>
      </c>
      <c r="C308" s="61" t="s">
        <v>925</v>
      </c>
      <c r="D308" s="58"/>
      <c r="E308" s="61">
        <v>78.2</v>
      </c>
      <c r="F308" s="61" t="str">
        <f t="shared" si="3844"/>
        <v>-</v>
      </c>
      <c r="G308" s="61">
        <v>60.68</v>
      </c>
      <c r="H308" s="61" t="str">
        <f t="shared" si="3844"/>
        <v>-</v>
      </c>
      <c r="I308" s="61">
        <v>35.89</v>
      </c>
      <c r="J308" s="61" t="str">
        <f t="shared" ref="J308" si="4520">IF(OR(I308="-",I308="NC",$D308=""),"-",$D308*I308)</f>
        <v>-</v>
      </c>
      <c r="K308" s="61">
        <v>80.34</v>
      </c>
      <c r="L308" s="61" t="str">
        <f t="shared" ref="L308" si="4521">IF(OR(K308="-",K308="NC",$D308=""),"-",$D308*K308)</f>
        <v>-</v>
      </c>
      <c r="M308" s="61">
        <v>75.900000000000006</v>
      </c>
      <c r="N308" s="61" t="str">
        <f t="shared" ref="N308" si="4522">IF(OR(M308="-",M308="NC",$D308=""),"-",$D308*M308)</f>
        <v>-</v>
      </c>
      <c r="O308" s="61">
        <v>87.62</v>
      </c>
      <c r="P308" s="61" t="str">
        <f t="shared" ref="P308" si="4523">IF(OR(O308="-",O308="NC",$D308=""),"-",$D308*O308)</f>
        <v>-</v>
      </c>
      <c r="Q308" s="61">
        <v>107.87</v>
      </c>
      <c r="R308" s="61" t="str">
        <f t="shared" ref="R308" si="4524">IF(OR(Q308="-",Q308="NC",$D308=""),"-",$D308*Q308)</f>
        <v>-</v>
      </c>
      <c r="S308" s="61">
        <v>119.29</v>
      </c>
      <c r="T308" s="61" t="str">
        <f t="shared" ref="T308" si="4525">IF(OR(S308="-",S308="NC",$D308=""),"-",$D308*S308)</f>
        <v>-</v>
      </c>
      <c r="U308" s="61">
        <v>45.91</v>
      </c>
      <c r="V308" s="61" t="str">
        <f t="shared" ref="V308" si="4526">IF(OR(U308="-",U308="NC",$D308=""),"-",$D308*U308)</f>
        <v>-</v>
      </c>
      <c r="W308" s="61">
        <v>201.31</v>
      </c>
      <c r="X308" s="61" t="str">
        <f t="shared" ref="X308" si="4527">IF(OR(W308="-",W308="NC",$D308=""),"-",$D308*W308)</f>
        <v>-</v>
      </c>
      <c r="Y308" s="61">
        <v>224.04</v>
      </c>
      <c r="Z308" s="61" t="str">
        <f t="shared" ref="Z308" si="4528">IF(OR(Y308="-",Y308="NC",$D308=""),"-",$D308*Y308)</f>
        <v>-</v>
      </c>
      <c r="AA308" s="61">
        <v>104.9</v>
      </c>
      <c r="AB308" s="61" t="str">
        <f t="shared" ref="AB308" si="4529">IF(OR(AA308="-",AA308="NC",$D308=""),"-",$D308*AA308)</f>
        <v>-</v>
      </c>
      <c r="AC308" s="61">
        <v>41.93</v>
      </c>
      <c r="AD308" s="61" t="str">
        <f t="shared" ref="AD308" si="4530">IF(OR(AC308="-",AC308="NC",$D308=""),"-",$D308*AC308)</f>
        <v>-</v>
      </c>
      <c r="AE308" s="61">
        <v>19.420000000000002</v>
      </c>
      <c r="AF308" s="61" t="str">
        <f t="shared" ref="AF308" si="4531">IF(OR(AE308="-",AE308="NC",$D308=""),"-",$D308*AE308)</f>
        <v>-</v>
      </c>
      <c r="AG308" s="61">
        <v>108.31</v>
      </c>
      <c r="AH308" s="61" t="str">
        <f t="shared" ref="AH308" si="4532">IF(OR(AG308="-",AG308="NC",$D308=""),"-",$D308*AG308)</f>
        <v>-</v>
      </c>
      <c r="AI308" s="61">
        <v>66.180000000000007</v>
      </c>
      <c r="AJ308" s="61" t="str">
        <f t="shared" ref="AJ308" si="4533">IF(OR(AI308="-",AI308="NC",$D308=""),"-",$D308*AI308)</f>
        <v>-</v>
      </c>
      <c r="AK308" s="61">
        <v>42.47</v>
      </c>
      <c r="AL308" s="61" t="str">
        <f t="shared" ref="AL308" si="4534">IF(OR(AK308="-",AK308="NC",$D308=""),"-",$D308*AK308)</f>
        <v>-</v>
      </c>
    </row>
    <row r="309" spans="1:38" x14ac:dyDescent="0.25">
      <c r="A309" s="18" t="s">
        <v>268</v>
      </c>
      <c r="B309" s="18" t="s">
        <v>4371</v>
      </c>
      <c r="C309" s="19" t="s">
        <v>925</v>
      </c>
      <c r="D309" s="58"/>
      <c r="E309" s="19">
        <v>2.39</v>
      </c>
      <c r="F309" s="19" t="str">
        <f t="shared" si="3844"/>
        <v>-</v>
      </c>
      <c r="G309" s="19">
        <v>1.61</v>
      </c>
      <c r="H309" s="19" t="str">
        <f t="shared" si="3844"/>
        <v>-</v>
      </c>
      <c r="I309" s="19">
        <v>10.47</v>
      </c>
      <c r="J309" s="19" t="str">
        <f t="shared" ref="J309" si="4535">IF(OR(I309="-",I309="NC",$D309=""),"-",$D309*I309)</f>
        <v>-</v>
      </c>
      <c r="K309" s="19">
        <v>1.84</v>
      </c>
      <c r="L309" s="19" t="str">
        <f t="shared" ref="L309" si="4536">IF(OR(K309="-",K309="NC",$D309=""),"-",$D309*K309)</f>
        <v>-</v>
      </c>
      <c r="M309" s="19">
        <v>12.9</v>
      </c>
      <c r="N309" s="19" t="str">
        <f t="shared" ref="N309" si="4537">IF(OR(M309="-",M309="NC",$D309=""),"-",$D309*M309)</f>
        <v>-</v>
      </c>
      <c r="O309" s="19">
        <v>7.44</v>
      </c>
      <c r="P309" s="19" t="str">
        <f t="shared" ref="P309" si="4538">IF(OR(O309="-",O309="NC",$D309=""),"-",$D309*O309)</f>
        <v>-</v>
      </c>
      <c r="Q309" s="19">
        <v>1.51</v>
      </c>
      <c r="R309" s="19" t="str">
        <f t="shared" ref="R309" si="4539">IF(OR(Q309="-",Q309="NC",$D309=""),"-",$D309*Q309)</f>
        <v>-</v>
      </c>
      <c r="S309" s="19">
        <v>1.5</v>
      </c>
      <c r="T309" s="19" t="str">
        <f t="shared" ref="T309" si="4540">IF(OR(S309="-",S309="NC",$D309=""),"-",$D309*S309)</f>
        <v>-</v>
      </c>
      <c r="U309" s="19">
        <v>1.9</v>
      </c>
      <c r="V309" s="19" t="str">
        <f t="shared" ref="V309" si="4541">IF(OR(U309="-",U309="NC",$D309=""),"-",$D309*U309)</f>
        <v>-</v>
      </c>
      <c r="W309" s="19">
        <v>5.1100000000000003</v>
      </c>
      <c r="X309" s="19" t="str">
        <f t="shared" ref="X309" si="4542">IF(OR(W309="-",W309="NC",$D309=""),"-",$D309*W309)</f>
        <v>-</v>
      </c>
      <c r="Y309" s="19">
        <v>1.36</v>
      </c>
      <c r="Z309" s="19" t="str">
        <f t="shared" ref="Z309" si="4543">IF(OR(Y309="-",Y309="NC",$D309=""),"-",$D309*Y309)</f>
        <v>-</v>
      </c>
      <c r="AA309" s="19">
        <v>23.43</v>
      </c>
      <c r="AB309" s="19" t="str">
        <f t="shared" ref="AB309" si="4544">IF(OR(AA309="-",AA309="NC",$D309=""),"-",$D309*AA309)</f>
        <v>-</v>
      </c>
      <c r="AC309" s="19">
        <v>7.11</v>
      </c>
      <c r="AD309" s="19" t="str">
        <f t="shared" ref="AD309" si="4545">IF(OR(AC309="-",AC309="NC",$D309=""),"-",$D309*AC309)</f>
        <v>-</v>
      </c>
      <c r="AE309" s="19">
        <v>2.33</v>
      </c>
      <c r="AF309" s="19" t="str">
        <f t="shared" ref="AF309" si="4546">IF(OR(AE309="-",AE309="NC",$D309=""),"-",$D309*AE309)</f>
        <v>-</v>
      </c>
      <c r="AG309" s="19">
        <v>3.76</v>
      </c>
      <c r="AH309" s="19" t="str">
        <f t="shared" ref="AH309" si="4547">IF(OR(AG309="-",AG309="NC",$D309=""),"-",$D309*AG309)</f>
        <v>-</v>
      </c>
      <c r="AI309" s="19">
        <v>44.7</v>
      </c>
      <c r="AJ309" s="19" t="str">
        <f t="shared" ref="AJ309" si="4548">IF(OR(AI309="-",AI309="NC",$D309=""),"-",$D309*AI309)</f>
        <v>-</v>
      </c>
      <c r="AK309" s="19">
        <v>3.27</v>
      </c>
      <c r="AL309" s="19" t="str">
        <f t="shared" ref="AL309" si="4549">IF(OR(AK309="-",AK309="NC",$D309=""),"-",$D309*AK309)</f>
        <v>-</v>
      </c>
    </row>
    <row r="310" spans="1:38" ht="21" x14ac:dyDescent="0.25">
      <c r="A310" s="18" t="s">
        <v>469</v>
      </c>
      <c r="B310" s="18" t="s">
        <v>4372</v>
      </c>
      <c r="C310" s="19" t="s">
        <v>925</v>
      </c>
      <c r="D310" s="58"/>
      <c r="E310" s="19">
        <v>1.27</v>
      </c>
      <c r="F310" s="19" t="str">
        <f t="shared" si="3844"/>
        <v>-</v>
      </c>
      <c r="G310" s="19">
        <v>0.01</v>
      </c>
      <c r="H310" s="19" t="str">
        <f t="shared" si="3844"/>
        <v>-</v>
      </c>
      <c r="I310" s="19">
        <v>0.12</v>
      </c>
      <c r="J310" s="19" t="str">
        <f t="shared" ref="J310" si="4550">IF(OR(I310="-",I310="NC",$D310=""),"-",$D310*I310)</f>
        <v>-</v>
      </c>
      <c r="K310" s="19">
        <v>2.4900000000000002</v>
      </c>
      <c r="L310" s="19" t="str">
        <f t="shared" ref="L310" si="4551">IF(OR(K310="-",K310="NC",$D310=""),"-",$D310*K310)</f>
        <v>-</v>
      </c>
      <c r="M310" s="19">
        <v>0.23</v>
      </c>
      <c r="N310" s="19" t="str">
        <f t="shared" ref="N310" si="4552">IF(OR(M310="-",M310="NC",$D310=""),"-",$D310*M310)</f>
        <v>-</v>
      </c>
      <c r="O310" s="19">
        <v>5.54</v>
      </c>
      <c r="P310" s="19" t="str">
        <f t="shared" ref="P310" si="4553">IF(OR(O310="-",O310="NC",$D310=""),"-",$D310*O310)</f>
        <v>-</v>
      </c>
      <c r="Q310" s="19">
        <v>0.02</v>
      </c>
      <c r="R310" s="19" t="str">
        <f t="shared" ref="R310" si="4554">IF(OR(Q310="-",Q310="NC",$D310=""),"-",$D310*Q310)</f>
        <v>-</v>
      </c>
      <c r="S310" s="19">
        <v>0.01</v>
      </c>
      <c r="T310" s="19" t="str">
        <f t="shared" ref="T310" si="4555">IF(OR(S310="-",S310="NC",$D310=""),"-",$D310*S310)</f>
        <v>-</v>
      </c>
      <c r="U310" s="19">
        <v>1.1599999999999999</v>
      </c>
      <c r="V310" s="19" t="str">
        <f t="shared" ref="V310" si="4556">IF(OR(U310="-",U310="NC",$D310=""),"-",$D310*U310)</f>
        <v>-</v>
      </c>
      <c r="W310" s="19">
        <v>0.4</v>
      </c>
      <c r="X310" s="19" t="str">
        <f t="shared" ref="X310" si="4557">IF(OR(W310="-",W310="NC",$D310=""),"-",$D310*W310)</f>
        <v>-</v>
      </c>
      <c r="Y310" s="19" t="s">
        <v>1351</v>
      </c>
      <c r="Z310" s="19" t="str">
        <f t="shared" ref="Z310" si="4558">IF(OR(Y310="-",Y310="NC",$D310=""),"-",$D310*Y310)</f>
        <v>-</v>
      </c>
      <c r="AA310" s="19">
        <v>0.06</v>
      </c>
      <c r="AB310" s="19" t="str">
        <f t="shared" ref="AB310" si="4559">IF(OR(AA310="-",AA310="NC",$D310=""),"-",$D310*AA310)</f>
        <v>-</v>
      </c>
      <c r="AC310" s="19">
        <v>3.7</v>
      </c>
      <c r="AD310" s="19" t="str">
        <f t="shared" ref="AD310" si="4560">IF(OR(AC310="-",AC310="NC",$D310=""),"-",$D310*AC310)</f>
        <v>-</v>
      </c>
      <c r="AE310" s="19">
        <v>0.03</v>
      </c>
      <c r="AF310" s="19" t="str">
        <f t="shared" ref="AF310" si="4561">IF(OR(AE310="-",AE310="NC",$D310=""),"-",$D310*AE310)</f>
        <v>-</v>
      </c>
      <c r="AG310" s="19">
        <v>0.17</v>
      </c>
      <c r="AH310" s="19" t="str">
        <f t="shared" ref="AH310" si="4562">IF(OR(AG310="-",AG310="NC",$D310=""),"-",$D310*AG310)</f>
        <v>-</v>
      </c>
      <c r="AI310" s="19">
        <v>0.01</v>
      </c>
      <c r="AJ310" s="19" t="str">
        <f t="shared" ref="AJ310" si="4563">IF(OR(AI310="-",AI310="NC",$D310=""),"-",$D310*AI310)</f>
        <v>-</v>
      </c>
      <c r="AK310" s="19" t="s">
        <v>1351</v>
      </c>
      <c r="AL310" s="19" t="str">
        <f t="shared" ref="AL310" si="4564">IF(OR(AK310="-",AK310="NC",$D310=""),"-",$D310*AK310)</f>
        <v>-</v>
      </c>
    </row>
    <row r="311" spans="1:38" ht="21" x14ac:dyDescent="0.25">
      <c r="A311" s="51" t="s">
        <v>474</v>
      </c>
      <c r="B311" s="51" t="s">
        <v>4373</v>
      </c>
      <c r="C311" s="19" t="s">
        <v>925</v>
      </c>
      <c r="D311" s="58"/>
      <c r="E311" s="19">
        <v>0.05</v>
      </c>
      <c r="F311" s="19" t="str">
        <f t="shared" si="3844"/>
        <v>-</v>
      </c>
      <c r="G311" s="19" t="s">
        <v>1351</v>
      </c>
      <c r="H311" s="19" t="str">
        <f t="shared" si="3844"/>
        <v>-</v>
      </c>
      <c r="I311" s="19">
        <v>1.74</v>
      </c>
      <c r="J311" s="19" t="str">
        <f t="shared" ref="J311" si="4565">IF(OR(I311="-",I311="NC",$D311=""),"-",$D311*I311)</f>
        <v>-</v>
      </c>
      <c r="K311" s="19">
        <v>0.01</v>
      </c>
      <c r="L311" s="19" t="str">
        <f t="shared" ref="L311" si="4566">IF(OR(K311="-",K311="NC",$D311=""),"-",$D311*K311)</f>
        <v>-</v>
      </c>
      <c r="M311" s="19">
        <v>0.01</v>
      </c>
      <c r="N311" s="19" t="str">
        <f t="shared" ref="N311" si="4567">IF(OR(M311="-",M311="NC",$D311=""),"-",$D311*M311)</f>
        <v>-</v>
      </c>
      <c r="O311" s="19">
        <v>7.0000000000000007E-2</v>
      </c>
      <c r="P311" s="19" t="str">
        <f t="shared" ref="P311" si="4568">IF(OR(O311="-",O311="NC",$D311=""),"-",$D311*O311)</f>
        <v>-</v>
      </c>
      <c r="Q311" s="19" t="s">
        <v>1351</v>
      </c>
      <c r="R311" s="19" t="str">
        <f t="shared" ref="R311" si="4569">IF(OR(Q311="-",Q311="NC",$D311=""),"-",$D311*Q311)</f>
        <v>-</v>
      </c>
      <c r="S311" s="19" t="s">
        <v>1351</v>
      </c>
      <c r="T311" s="19" t="str">
        <f t="shared" ref="T311" si="4570">IF(OR(S311="-",S311="NC",$D311=""),"-",$D311*S311)</f>
        <v>-</v>
      </c>
      <c r="U311" s="19">
        <v>0.16</v>
      </c>
      <c r="V311" s="19" t="str">
        <f t="shared" ref="V311" si="4571">IF(OR(U311="-",U311="NC",$D311=""),"-",$D311*U311)</f>
        <v>-</v>
      </c>
      <c r="W311" s="19">
        <v>0.01</v>
      </c>
      <c r="X311" s="19" t="str">
        <f t="shared" ref="X311" si="4572">IF(OR(W311="-",W311="NC",$D311=""),"-",$D311*W311)</f>
        <v>-</v>
      </c>
      <c r="Y311" s="19" t="s">
        <v>1351</v>
      </c>
      <c r="Z311" s="19" t="str">
        <f t="shared" ref="Z311" si="4573">IF(OR(Y311="-",Y311="NC",$D311=""),"-",$D311*Y311)</f>
        <v>-</v>
      </c>
      <c r="AA311" s="19" t="s">
        <v>1351</v>
      </c>
      <c r="AB311" s="19" t="str">
        <f t="shared" ref="AB311" si="4574">IF(OR(AA311="-",AA311="NC",$D311=""),"-",$D311*AA311)</f>
        <v>-</v>
      </c>
      <c r="AC311" s="19">
        <v>12.77</v>
      </c>
      <c r="AD311" s="19" t="str">
        <f t="shared" ref="AD311" si="4575">IF(OR(AC311="-",AC311="NC",$D311=""),"-",$D311*AC311)</f>
        <v>-</v>
      </c>
      <c r="AE311" s="19">
        <v>0.99</v>
      </c>
      <c r="AF311" s="19" t="str">
        <f t="shared" ref="AF311" si="4576">IF(OR(AE311="-",AE311="NC",$D311=""),"-",$D311*AE311)</f>
        <v>-</v>
      </c>
      <c r="AG311" s="19">
        <v>0.01</v>
      </c>
      <c r="AH311" s="19" t="str">
        <f t="shared" ref="AH311" si="4577">IF(OR(AG311="-",AG311="NC",$D311=""),"-",$D311*AG311)</f>
        <v>-</v>
      </c>
      <c r="AI311" s="19">
        <v>4.33</v>
      </c>
      <c r="AJ311" s="19" t="str">
        <f t="shared" ref="AJ311" si="4578">IF(OR(AI311="-",AI311="NC",$D311=""),"-",$D311*AI311)</f>
        <v>-</v>
      </c>
      <c r="AK311" s="19" t="s">
        <v>1351</v>
      </c>
      <c r="AL311" s="19" t="str">
        <f t="shared" ref="AL311" si="4579">IF(OR(AK311="-",AK311="NC",$D311=""),"-",$D311*AK311)</f>
        <v>-</v>
      </c>
    </row>
    <row r="312" spans="1:38" ht="21" x14ac:dyDescent="0.25">
      <c r="A312" s="51" t="s">
        <v>475</v>
      </c>
      <c r="B312" s="51" t="s">
        <v>1811</v>
      </c>
      <c r="C312" s="19" t="s">
        <v>925</v>
      </c>
      <c r="D312" s="58"/>
      <c r="E312" s="19">
        <v>72.790000000000006</v>
      </c>
      <c r="F312" s="19" t="str">
        <f t="shared" si="3844"/>
        <v>-</v>
      </c>
      <c r="G312" s="19">
        <v>59.05</v>
      </c>
      <c r="H312" s="19" t="str">
        <f t="shared" si="3844"/>
        <v>-</v>
      </c>
      <c r="I312" s="19">
        <v>20.55</v>
      </c>
      <c r="J312" s="19" t="str">
        <f t="shared" ref="J312" si="4580">IF(OR(I312="-",I312="NC",$D312=""),"-",$D312*I312)</f>
        <v>-</v>
      </c>
      <c r="K312" s="19">
        <v>74.2</v>
      </c>
      <c r="L312" s="19" t="str">
        <f t="shared" ref="L312" si="4581">IF(OR(K312="-",K312="NC",$D312=""),"-",$D312*K312)</f>
        <v>-</v>
      </c>
      <c r="M312" s="19">
        <v>61.12</v>
      </c>
      <c r="N312" s="19" t="str">
        <f t="shared" ref="N312" si="4582">IF(OR(M312="-",M312="NC",$D312=""),"-",$D312*M312)</f>
        <v>-</v>
      </c>
      <c r="O312" s="19">
        <v>73.239999999999995</v>
      </c>
      <c r="P312" s="19" t="str">
        <f t="shared" ref="P312" si="4583">IF(OR(O312="-",O312="NC",$D312=""),"-",$D312*O312)</f>
        <v>-</v>
      </c>
      <c r="Q312" s="19">
        <v>106.33</v>
      </c>
      <c r="R312" s="19" t="str">
        <f t="shared" ref="R312" si="4584">IF(OR(Q312="-",Q312="NC",$D312=""),"-",$D312*Q312)</f>
        <v>-</v>
      </c>
      <c r="S312" s="19">
        <v>117.78</v>
      </c>
      <c r="T312" s="19" t="str">
        <f t="shared" ref="T312" si="4585">IF(OR(S312="-",S312="NC",$D312=""),"-",$D312*S312)</f>
        <v>-</v>
      </c>
      <c r="U312" s="19">
        <v>42.12</v>
      </c>
      <c r="V312" s="19" t="str">
        <f t="shared" ref="V312" si="4586">IF(OR(U312="-",U312="NC",$D312=""),"-",$D312*U312)</f>
        <v>-</v>
      </c>
      <c r="W312" s="19">
        <v>195.7</v>
      </c>
      <c r="X312" s="19" t="str">
        <f t="shared" ref="X312" si="4587">IF(OR(W312="-",W312="NC",$D312=""),"-",$D312*W312)</f>
        <v>-</v>
      </c>
      <c r="Y312" s="19">
        <v>222.52</v>
      </c>
      <c r="Z312" s="19" t="str">
        <f t="shared" ref="Z312" si="4588">IF(OR(Y312="-",Y312="NC",$D312=""),"-",$D312*Y312)</f>
        <v>-</v>
      </c>
      <c r="AA312" s="19">
        <v>80.47</v>
      </c>
      <c r="AB312" s="19" t="str">
        <f t="shared" ref="AB312" si="4589">IF(OR(AA312="-",AA312="NC",$D312=""),"-",$D312*AA312)</f>
        <v>-</v>
      </c>
      <c r="AC312" s="19">
        <v>15.8</v>
      </c>
      <c r="AD312" s="19" t="str">
        <f t="shared" ref="AD312" si="4590">IF(OR(AC312="-",AC312="NC",$D312=""),"-",$D312*AC312)</f>
        <v>-</v>
      </c>
      <c r="AE312" s="19">
        <v>14.29</v>
      </c>
      <c r="AF312" s="19" t="str">
        <f t="shared" ref="AF312" si="4591">IF(OR(AE312="-",AE312="NC",$D312=""),"-",$D312*AE312)</f>
        <v>-</v>
      </c>
      <c r="AG312" s="19">
        <v>104.36</v>
      </c>
      <c r="AH312" s="19" t="str">
        <f t="shared" ref="AH312" si="4592">IF(OR(AG312="-",AG312="NC",$D312=""),"-",$D312*AG312)</f>
        <v>-</v>
      </c>
      <c r="AI312" s="19">
        <v>17.11</v>
      </c>
      <c r="AJ312" s="19" t="str">
        <f t="shared" ref="AJ312" si="4593">IF(OR(AI312="-",AI312="NC",$D312=""),"-",$D312*AI312)</f>
        <v>-</v>
      </c>
      <c r="AK312" s="19">
        <v>35.200000000000003</v>
      </c>
      <c r="AL312" s="19" t="str">
        <f t="shared" ref="AL312" si="4594">IF(OR(AK312="-",AK312="NC",$D312=""),"-",$D312*AK312)</f>
        <v>-</v>
      </c>
    </row>
    <row r="313" spans="1:38" ht="21" x14ac:dyDescent="0.25">
      <c r="A313" s="51" t="s">
        <v>475</v>
      </c>
      <c r="B313" s="51" t="s">
        <v>2621</v>
      </c>
      <c r="C313" s="19" t="s">
        <v>925</v>
      </c>
      <c r="D313" s="58"/>
      <c r="E313" s="19">
        <v>72.790000000000006</v>
      </c>
      <c r="F313" s="19" t="str">
        <f t="shared" si="3844"/>
        <v>-</v>
      </c>
      <c r="G313" s="19">
        <v>59.05</v>
      </c>
      <c r="H313" s="19" t="str">
        <f t="shared" si="3844"/>
        <v>-</v>
      </c>
      <c r="I313" s="19">
        <v>20.55</v>
      </c>
      <c r="J313" s="19" t="str">
        <f t="shared" ref="J313" si="4595">IF(OR(I313="-",I313="NC",$D313=""),"-",$D313*I313)</f>
        <v>-</v>
      </c>
      <c r="K313" s="19">
        <v>74.06</v>
      </c>
      <c r="L313" s="19" t="str">
        <f t="shared" ref="L313" si="4596">IF(OR(K313="-",K313="NC",$D313=""),"-",$D313*K313)</f>
        <v>-</v>
      </c>
      <c r="M313" s="19">
        <v>61.11</v>
      </c>
      <c r="N313" s="19" t="str">
        <f t="shared" ref="N313" si="4597">IF(OR(M313="-",M313="NC",$D313=""),"-",$D313*M313)</f>
        <v>-</v>
      </c>
      <c r="O313" s="19">
        <v>73.23</v>
      </c>
      <c r="P313" s="19" t="str">
        <f t="shared" ref="P313" si="4598">IF(OR(O313="-",O313="NC",$D313=""),"-",$D313*O313)</f>
        <v>-</v>
      </c>
      <c r="Q313" s="19">
        <v>106.15</v>
      </c>
      <c r="R313" s="19" t="str">
        <f t="shared" ref="R313" si="4599">IF(OR(Q313="-",Q313="NC",$D313=""),"-",$D313*Q313)</f>
        <v>-</v>
      </c>
      <c r="S313" s="19">
        <v>117.67</v>
      </c>
      <c r="T313" s="19" t="str">
        <f t="shared" ref="T313" si="4600">IF(OR(S313="-",S313="NC",$D313=""),"-",$D313*S313)</f>
        <v>-</v>
      </c>
      <c r="U313" s="19">
        <v>40.94</v>
      </c>
      <c r="V313" s="19" t="str">
        <f t="shared" ref="V313" si="4601">IF(OR(U313="-",U313="NC",$D313=""),"-",$D313*U313)</f>
        <v>-</v>
      </c>
      <c r="W313" s="19">
        <v>193.94</v>
      </c>
      <c r="X313" s="19" t="str">
        <f t="shared" ref="X313" si="4602">IF(OR(W313="-",W313="NC",$D313=""),"-",$D313*W313)</f>
        <v>-</v>
      </c>
      <c r="Y313" s="19">
        <v>222.48</v>
      </c>
      <c r="Z313" s="19" t="str">
        <f t="shared" ref="Z313" si="4603">IF(OR(Y313="-",Y313="NC",$D313=""),"-",$D313*Y313)</f>
        <v>-</v>
      </c>
      <c r="AA313" s="19">
        <v>80.19</v>
      </c>
      <c r="AB313" s="19" t="str">
        <f t="shared" ref="AB313" si="4604">IF(OR(AA313="-",AA313="NC",$D313=""),"-",$D313*AA313)</f>
        <v>-</v>
      </c>
      <c r="AC313" s="19">
        <v>15.8</v>
      </c>
      <c r="AD313" s="19" t="str">
        <f t="shared" ref="AD313" si="4605">IF(OR(AC313="-",AC313="NC",$D313=""),"-",$D313*AC313)</f>
        <v>-</v>
      </c>
      <c r="AE313" s="19">
        <v>14.24</v>
      </c>
      <c r="AF313" s="19" t="str">
        <f t="shared" ref="AF313" si="4606">IF(OR(AE313="-",AE313="NC",$D313=""),"-",$D313*AE313)</f>
        <v>-</v>
      </c>
      <c r="AG313" s="19">
        <v>104.29</v>
      </c>
      <c r="AH313" s="19" t="str">
        <f t="shared" ref="AH313" si="4607">IF(OR(AG313="-",AG313="NC",$D313=""),"-",$D313*AG313)</f>
        <v>-</v>
      </c>
      <c r="AI313" s="19">
        <v>17.11</v>
      </c>
      <c r="AJ313" s="19" t="str">
        <f t="shared" ref="AJ313" si="4608">IF(OR(AI313="-",AI313="NC",$D313=""),"-",$D313*AI313)</f>
        <v>-</v>
      </c>
      <c r="AK313" s="19">
        <v>34.979999999999997</v>
      </c>
      <c r="AL313" s="19" t="str">
        <f t="shared" ref="AL313" si="4609">IF(OR(AK313="-",AK313="NC",$D313=""),"-",$D313*AK313)</f>
        <v>-</v>
      </c>
    </row>
    <row r="314" spans="1:38" ht="21" x14ac:dyDescent="0.25">
      <c r="A314" s="18" t="s">
        <v>475</v>
      </c>
      <c r="B314" s="18" t="s">
        <v>2622</v>
      </c>
      <c r="C314" s="19" t="s">
        <v>925</v>
      </c>
      <c r="D314" s="58"/>
      <c r="E314" s="19">
        <v>0.63</v>
      </c>
      <c r="F314" s="19" t="str">
        <f t="shared" si="3844"/>
        <v>-</v>
      </c>
      <c r="G314" s="19">
        <v>1.0900000000000001</v>
      </c>
      <c r="H314" s="19" t="str">
        <f t="shared" si="3844"/>
        <v>-</v>
      </c>
      <c r="I314" s="19">
        <v>0.4</v>
      </c>
      <c r="J314" s="19" t="str">
        <f t="shared" ref="J314" si="4610">IF(OR(I314="-",I314="NC",$D314=""),"-",$D314*I314)</f>
        <v>-</v>
      </c>
      <c r="K314" s="19">
        <v>1.4</v>
      </c>
      <c r="L314" s="19" t="str">
        <f t="shared" ref="L314" si="4611">IF(OR(K314="-",K314="NC",$D314=""),"-",$D314*K314)</f>
        <v>-</v>
      </c>
      <c r="M314" s="19">
        <v>1.68</v>
      </c>
      <c r="N314" s="19" t="str">
        <f t="shared" ref="N314" si="4612">IF(OR(M314="-",M314="NC",$D314=""),"-",$D314*M314)</f>
        <v>-</v>
      </c>
      <c r="O314" s="19">
        <v>0.48</v>
      </c>
      <c r="P314" s="19" t="str">
        <f t="shared" ref="P314" si="4613">IF(OR(O314="-",O314="NC",$D314=""),"-",$D314*O314)</f>
        <v>-</v>
      </c>
      <c r="Q314" s="19">
        <v>0.47</v>
      </c>
      <c r="R314" s="19" t="str">
        <f t="shared" ref="R314" si="4614">IF(OR(Q314="-",Q314="NC",$D314=""),"-",$D314*Q314)</f>
        <v>-</v>
      </c>
      <c r="S314" s="19">
        <v>0.77</v>
      </c>
      <c r="T314" s="19" t="str">
        <f t="shared" ref="T314" si="4615">IF(OR(S314="-",S314="NC",$D314=""),"-",$D314*S314)</f>
        <v>-</v>
      </c>
      <c r="U314" s="19">
        <v>9.1199999999999992</v>
      </c>
      <c r="V314" s="19" t="str">
        <f t="shared" ref="V314" si="4616">IF(OR(U314="-",U314="NC",$D314=""),"-",$D314*U314)</f>
        <v>-</v>
      </c>
      <c r="W314" s="19">
        <v>8.0500000000000007</v>
      </c>
      <c r="X314" s="19" t="str">
        <f t="shared" ref="X314" si="4617">IF(OR(W314="-",W314="NC",$D314=""),"-",$D314*W314)</f>
        <v>-</v>
      </c>
      <c r="Y314" s="19">
        <v>0.04</v>
      </c>
      <c r="Z314" s="19" t="str">
        <f t="shared" ref="Z314" si="4618">IF(OR(Y314="-",Y314="NC",$D314=""),"-",$D314*Y314)</f>
        <v>-</v>
      </c>
      <c r="AA314" s="19">
        <v>6.06</v>
      </c>
      <c r="AB314" s="19" t="str">
        <f t="shared" ref="AB314" si="4619">IF(OR(AA314="-",AA314="NC",$D314=""),"-",$D314*AA314)</f>
        <v>-</v>
      </c>
      <c r="AC314" s="19">
        <v>2.89</v>
      </c>
      <c r="AD314" s="19" t="str">
        <f t="shared" ref="AD314" si="4620">IF(OR(AC314="-",AC314="NC",$D314=""),"-",$D314*AC314)</f>
        <v>-</v>
      </c>
      <c r="AE314" s="19">
        <v>0.21</v>
      </c>
      <c r="AF314" s="19" t="str">
        <f t="shared" ref="AF314" si="4621">IF(OR(AE314="-",AE314="NC",$D314=""),"-",$D314*AE314)</f>
        <v>-</v>
      </c>
      <c r="AG314" s="19">
        <v>0.48</v>
      </c>
      <c r="AH314" s="19" t="str">
        <f t="shared" ref="AH314" si="4622">IF(OR(AG314="-",AG314="NC",$D314=""),"-",$D314*AG314)</f>
        <v>-</v>
      </c>
      <c r="AI314" s="19">
        <v>3.16</v>
      </c>
      <c r="AJ314" s="19" t="str">
        <f t="shared" ref="AJ314" si="4623">IF(OR(AI314="-",AI314="NC",$D314=""),"-",$D314*AI314)</f>
        <v>-</v>
      </c>
      <c r="AK314" s="19">
        <v>0.26</v>
      </c>
      <c r="AL314" s="19" t="str">
        <f t="shared" ref="AL314" si="4624">IF(OR(AK314="-",AK314="NC",$D314=""),"-",$D314*AK314)</f>
        <v>-</v>
      </c>
    </row>
    <row r="315" spans="1:38" ht="21" x14ac:dyDescent="0.25">
      <c r="A315" s="18" t="s">
        <v>475</v>
      </c>
      <c r="B315" s="18" t="s">
        <v>2623</v>
      </c>
      <c r="C315" s="19" t="s">
        <v>925</v>
      </c>
      <c r="D315" s="58"/>
      <c r="E315" s="19">
        <v>72.790000000000006</v>
      </c>
      <c r="F315" s="19" t="str">
        <f t="shared" si="3844"/>
        <v>-</v>
      </c>
      <c r="G315" s="19">
        <v>59.05</v>
      </c>
      <c r="H315" s="19" t="str">
        <f t="shared" si="3844"/>
        <v>-</v>
      </c>
      <c r="I315" s="19">
        <v>20.55</v>
      </c>
      <c r="J315" s="19" t="str">
        <f t="shared" ref="J315" si="4625">IF(OR(I315="-",I315="NC",$D315=""),"-",$D315*I315)</f>
        <v>-</v>
      </c>
      <c r="K315" s="19">
        <v>74.2</v>
      </c>
      <c r="L315" s="19" t="str">
        <f t="shared" ref="L315" si="4626">IF(OR(K315="-",K315="NC",$D315=""),"-",$D315*K315)</f>
        <v>-</v>
      </c>
      <c r="M315" s="19">
        <v>61.12</v>
      </c>
      <c r="N315" s="19" t="str">
        <f t="shared" ref="N315" si="4627">IF(OR(M315="-",M315="NC",$D315=""),"-",$D315*M315)</f>
        <v>-</v>
      </c>
      <c r="O315" s="19">
        <v>73.239999999999995</v>
      </c>
      <c r="P315" s="19" t="str">
        <f t="shared" ref="P315" si="4628">IF(OR(O315="-",O315="NC",$D315=""),"-",$D315*O315)</f>
        <v>-</v>
      </c>
      <c r="Q315" s="19">
        <v>106.33</v>
      </c>
      <c r="R315" s="19" t="str">
        <f t="shared" ref="R315" si="4629">IF(OR(Q315="-",Q315="NC",$D315=""),"-",$D315*Q315)</f>
        <v>-</v>
      </c>
      <c r="S315" s="19">
        <v>117.78</v>
      </c>
      <c r="T315" s="19" t="str">
        <f t="shared" ref="T315" si="4630">IF(OR(S315="-",S315="NC",$D315=""),"-",$D315*S315)</f>
        <v>-</v>
      </c>
      <c r="U315" s="19">
        <v>41.17</v>
      </c>
      <c r="V315" s="19" t="str">
        <f t="shared" ref="V315" si="4631">IF(OR(U315="-",U315="NC",$D315=""),"-",$D315*U315)</f>
        <v>-</v>
      </c>
      <c r="W315" s="19">
        <v>194.48</v>
      </c>
      <c r="X315" s="19" t="str">
        <f t="shared" ref="X315" si="4632">IF(OR(W315="-",W315="NC",$D315=""),"-",$D315*W315)</f>
        <v>-</v>
      </c>
      <c r="Y315" s="19">
        <v>222.52</v>
      </c>
      <c r="Z315" s="19" t="str">
        <f t="shared" ref="Z315" si="4633">IF(OR(Y315="-",Y315="NC",$D315=""),"-",$D315*Y315)</f>
        <v>-</v>
      </c>
      <c r="AA315" s="19">
        <v>80.47</v>
      </c>
      <c r="AB315" s="19" t="str">
        <f t="shared" ref="AB315" si="4634">IF(OR(AA315="-",AA315="NC",$D315=""),"-",$D315*AA315)</f>
        <v>-</v>
      </c>
      <c r="AC315" s="19">
        <v>15.8</v>
      </c>
      <c r="AD315" s="19" t="str">
        <f t="shared" ref="AD315" si="4635">IF(OR(AC315="-",AC315="NC",$D315=""),"-",$D315*AC315)</f>
        <v>-</v>
      </c>
      <c r="AE315" s="19">
        <v>14.29</v>
      </c>
      <c r="AF315" s="19" t="str">
        <f t="shared" ref="AF315" si="4636">IF(OR(AE315="-",AE315="NC",$D315=""),"-",$D315*AE315)</f>
        <v>-</v>
      </c>
      <c r="AG315" s="19">
        <v>104.36</v>
      </c>
      <c r="AH315" s="19" t="str">
        <f t="shared" ref="AH315" si="4637">IF(OR(AG315="-",AG315="NC",$D315=""),"-",$D315*AG315)</f>
        <v>-</v>
      </c>
      <c r="AI315" s="19">
        <v>17.11</v>
      </c>
      <c r="AJ315" s="19" t="str">
        <f t="shared" ref="AJ315" si="4638">IF(OR(AI315="-",AI315="NC",$D315=""),"-",$D315*AI315)</f>
        <v>-</v>
      </c>
      <c r="AK315" s="19">
        <v>35.200000000000003</v>
      </c>
      <c r="AL315" s="19" t="str">
        <f t="shared" ref="AL315" si="4639">IF(OR(AK315="-",AK315="NC",$D315=""),"-",$D315*AK315)</f>
        <v>-</v>
      </c>
    </row>
    <row r="316" spans="1:38" ht="21" x14ac:dyDescent="0.25">
      <c r="A316" s="18" t="s">
        <v>475</v>
      </c>
      <c r="B316" s="18" t="s">
        <v>2624</v>
      </c>
      <c r="C316" s="19" t="s">
        <v>925</v>
      </c>
      <c r="D316" s="58"/>
      <c r="E316" s="19">
        <v>72.790000000000006</v>
      </c>
      <c r="F316" s="19" t="str">
        <f t="shared" si="3844"/>
        <v>-</v>
      </c>
      <c r="G316" s="19">
        <v>59.05</v>
      </c>
      <c r="H316" s="19" t="str">
        <f t="shared" si="3844"/>
        <v>-</v>
      </c>
      <c r="I316" s="19">
        <v>20.55</v>
      </c>
      <c r="J316" s="19" t="str">
        <f t="shared" ref="J316" si="4640">IF(OR(I316="-",I316="NC",$D316=""),"-",$D316*I316)</f>
        <v>-</v>
      </c>
      <c r="K316" s="19">
        <v>74.2</v>
      </c>
      <c r="L316" s="19" t="str">
        <f t="shared" ref="L316" si="4641">IF(OR(K316="-",K316="NC",$D316=""),"-",$D316*K316)</f>
        <v>-</v>
      </c>
      <c r="M316" s="19">
        <v>61.12</v>
      </c>
      <c r="N316" s="19" t="str">
        <f t="shared" ref="N316" si="4642">IF(OR(M316="-",M316="NC",$D316=""),"-",$D316*M316)</f>
        <v>-</v>
      </c>
      <c r="O316" s="19">
        <v>73.239999999999995</v>
      </c>
      <c r="P316" s="19" t="str">
        <f t="shared" ref="P316" si="4643">IF(OR(O316="-",O316="NC",$D316=""),"-",$D316*O316)</f>
        <v>-</v>
      </c>
      <c r="Q316" s="19">
        <v>106.33</v>
      </c>
      <c r="R316" s="19" t="str">
        <f t="shared" ref="R316" si="4644">IF(OR(Q316="-",Q316="NC",$D316=""),"-",$D316*Q316)</f>
        <v>-</v>
      </c>
      <c r="S316" s="19">
        <v>117.78</v>
      </c>
      <c r="T316" s="19" t="str">
        <f t="shared" ref="T316" si="4645">IF(OR(S316="-",S316="NC",$D316=""),"-",$D316*S316)</f>
        <v>-</v>
      </c>
      <c r="U316" s="19">
        <v>42.12</v>
      </c>
      <c r="V316" s="19" t="str">
        <f t="shared" ref="V316" si="4646">IF(OR(U316="-",U316="NC",$D316=""),"-",$D316*U316)</f>
        <v>-</v>
      </c>
      <c r="W316" s="19">
        <v>194.76</v>
      </c>
      <c r="X316" s="19" t="str">
        <f t="shared" ref="X316" si="4647">IF(OR(W316="-",W316="NC",$D316=""),"-",$D316*W316)</f>
        <v>-</v>
      </c>
      <c r="Y316" s="19">
        <v>222.52</v>
      </c>
      <c r="Z316" s="19" t="str">
        <f t="shared" ref="Z316" si="4648">IF(OR(Y316="-",Y316="NC",$D316=""),"-",$D316*Y316)</f>
        <v>-</v>
      </c>
      <c r="AA316" s="19">
        <v>80.47</v>
      </c>
      <c r="AB316" s="19" t="str">
        <f t="shared" ref="AB316" si="4649">IF(OR(AA316="-",AA316="NC",$D316=""),"-",$D316*AA316)</f>
        <v>-</v>
      </c>
      <c r="AC316" s="19">
        <v>15.8</v>
      </c>
      <c r="AD316" s="19" t="str">
        <f t="shared" ref="AD316" si="4650">IF(OR(AC316="-",AC316="NC",$D316=""),"-",$D316*AC316)</f>
        <v>-</v>
      </c>
      <c r="AE316" s="19">
        <v>14.29</v>
      </c>
      <c r="AF316" s="19" t="str">
        <f t="shared" ref="AF316" si="4651">IF(OR(AE316="-",AE316="NC",$D316=""),"-",$D316*AE316)</f>
        <v>-</v>
      </c>
      <c r="AG316" s="19">
        <v>104.36</v>
      </c>
      <c r="AH316" s="19" t="str">
        <f t="shared" ref="AH316" si="4652">IF(OR(AG316="-",AG316="NC",$D316=""),"-",$D316*AG316)</f>
        <v>-</v>
      </c>
      <c r="AI316" s="19">
        <v>17.11</v>
      </c>
      <c r="AJ316" s="19" t="str">
        <f t="shared" ref="AJ316" si="4653">IF(OR(AI316="-",AI316="NC",$D316=""),"-",$D316*AI316)</f>
        <v>-</v>
      </c>
      <c r="AK316" s="19">
        <v>35.200000000000003</v>
      </c>
      <c r="AL316" s="19" t="str">
        <f t="shared" ref="AL316" si="4654">IF(OR(AK316="-",AK316="NC",$D316=""),"-",$D316*AK316)</f>
        <v>-</v>
      </c>
    </row>
    <row r="317" spans="1:38" ht="31.5" x14ac:dyDescent="0.25">
      <c r="A317" s="18" t="s">
        <v>475</v>
      </c>
      <c r="B317" s="18" t="s">
        <v>2625</v>
      </c>
      <c r="C317" s="19" t="s">
        <v>925</v>
      </c>
      <c r="D317" s="58"/>
      <c r="E317" s="19">
        <v>0.63</v>
      </c>
      <c r="F317" s="19" t="str">
        <f t="shared" si="3844"/>
        <v>-</v>
      </c>
      <c r="G317" s="19">
        <v>1.0900000000000001</v>
      </c>
      <c r="H317" s="19" t="str">
        <f t="shared" si="3844"/>
        <v>-</v>
      </c>
      <c r="I317" s="19">
        <v>0.4</v>
      </c>
      <c r="J317" s="19" t="str">
        <f t="shared" ref="J317" si="4655">IF(OR(I317="-",I317="NC",$D317=""),"-",$D317*I317)</f>
        <v>-</v>
      </c>
      <c r="K317" s="19">
        <v>1.26</v>
      </c>
      <c r="L317" s="19" t="str">
        <f t="shared" ref="L317" si="4656">IF(OR(K317="-",K317="NC",$D317=""),"-",$D317*K317)</f>
        <v>-</v>
      </c>
      <c r="M317" s="19">
        <v>1.67</v>
      </c>
      <c r="N317" s="19" t="str">
        <f t="shared" ref="N317" si="4657">IF(OR(M317="-",M317="NC",$D317=""),"-",$D317*M317)</f>
        <v>-</v>
      </c>
      <c r="O317" s="19">
        <v>0.47</v>
      </c>
      <c r="P317" s="19" t="str">
        <f t="shared" ref="P317" si="4658">IF(OR(O317="-",O317="NC",$D317=""),"-",$D317*O317)</f>
        <v>-</v>
      </c>
      <c r="Q317" s="19">
        <v>0.28000000000000003</v>
      </c>
      <c r="R317" s="19" t="str">
        <f t="shared" ref="R317" si="4659">IF(OR(Q317="-",Q317="NC",$D317=""),"-",$D317*Q317)</f>
        <v>-</v>
      </c>
      <c r="S317" s="19">
        <v>0.65</v>
      </c>
      <c r="T317" s="19" t="str">
        <f t="shared" ref="T317" si="4660">IF(OR(S317="-",S317="NC",$D317=""),"-",$D317*S317)</f>
        <v>-</v>
      </c>
      <c r="U317" s="19">
        <v>7.93</v>
      </c>
      <c r="V317" s="19" t="str">
        <f t="shared" ref="V317" si="4661">IF(OR(U317="-",U317="NC",$D317=""),"-",$D317*U317)</f>
        <v>-</v>
      </c>
      <c r="W317" s="19">
        <v>6.3</v>
      </c>
      <c r="X317" s="19" t="str">
        <f t="shared" ref="X317" si="4662">IF(OR(W317="-",W317="NC",$D317=""),"-",$D317*W317)</f>
        <v>-</v>
      </c>
      <c r="Y317" s="19" t="s">
        <v>1351</v>
      </c>
      <c r="Z317" s="19" t="str">
        <f t="shared" ref="Z317" si="4663">IF(OR(Y317="-",Y317="NC",$D317=""),"-",$D317*Y317)</f>
        <v>-</v>
      </c>
      <c r="AA317" s="19">
        <v>5.78</v>
      </c>
      <c r="AB317" s="19" t="str">
        <f t="shared" ref="AB317" si="4664">IF(OR(AA317="-",AA317="NC",$D317=""),"-",$D317*AA317)</f>
        <v>-</v>
      </c>
      <c r="AC317" s="19">
        <v>2.89</v>
      </c>
      <c r="AD317" s="19" t="str">
        <f t="shared" ref="AD317" si="4665">IF(OR(AC317="-",AC317="NC",$D317=""),"-",$D317*AC317)</f>
        <v>-</v>
      </c>
      <c r="AE317" s="19">
        <v>0.16</v>
      </c>
      <c r="AF317" s="19" t="str">
        <f t="shared" ref="AF317" si="4666">IF(OR(AE317="-",AE317="NC",$D317=""),"-",$D317*AE317)</f>
        <v>-</v>
      </c>
      <c r="AG317" s="19">
        <v>0.42</v>
      </c>
      <c r="AH317" s="19" t="str">
        <f t="shared" ref="AH317" si="4667">IF(OR(AG317="-",AG317="NC",$D317=""),"-",$D317*AG317)</f>
        <v>-</v>
      </c>
      <c r="AI317" s="19">
        <v>3.16</v>
      </c>
      <c r="AJ317" s="19" t="str">
        <f t="shared" ref="AJ317" si="4668">IF(OR(AI317="-",AI317="NC",$D317=""),"-",$D317*AI317)</f>
        <v>-</v>
      </c>
      <c r="AK317" s="19">
        <v>0.04</v>
      </c>
      <c r="AL317" s="19" t="str">
        <f t="shared" ref="AL317" si="4669">IF(OR(AK317="-",AK317="NC",$D317=""),"-",$D317*AK317)</f>
        <v>-</v>
      </c>
    </row>
    <row r="318" spans="1:38" ht="31.5" x14ac:dyDescent="0.25">
      <c r="A318" s="18" t="s">
        <v>475</v>
      </c>
      <c r="B318" s="18" t="s">
        <v>2626</v>
      </c>
      <c r="C318" s="19" t="s">
        <v>925</v>
      </c>
      <c r="D318" s="58"/>
      <c r="E318" s="19">
        <v>72.790000000000006</v>
      </c>
      <c r="F318" s="19" t="str">
        <f t="shared" si="3844"/>
        <v>-</v>
      </c>
      <c r="G318" s="19">
        <v>59.05</v>
      </c>
      <c r="H318" s="19" t="str">
        <f t="shared" si="3844"/>
        <v>-</v>
      </c>
      <c r="I318" s="19">
        <v>20.55</v>
      </c>
      <c r="J318" s="19" t="str">
        <f t="shared" ref="J318" si="4670">IF(OR(I318="-",I318="NC",$D318=""),"-",$D318*I318)</f>
        <v>-</v>
      </c>
      <c r="K318" s="19">
        <v>74.06</v>
      </c>
      <c r="L318" s="19" t="str">
        <f t="shared" ref="L318" si="4671">IF(OR(K318="-",K318="NC",$D318=""),"-",$D318*K318)</f>
        <v>-</v>
      </c>
      <c r="M318" s="19">
        <v>61.11</v>
      </c>
      <c r="N318" s="19" t="str">
        <f t="shared" ref="N318" si="4672">IF(OR(M318="-",M318="NC",$D318=""),"-",$D318*M318)</f>
        <v>-</v>
      </c>
      <c r="O318" s="19">
        <v>73.23</v>
      </c>
      <c r="P318" s="19" t="str">
        <f t="shared" ref="P318" si="4673">IF(OR(O318="-",O318="NC",$D318=""),"-",$D318*O318)</f>
        <v>-</v>
      </c>
      <c r="Q318" s="19">
        <v>106.15</v>
      </c>
      <c r="R318" s="19" t="str">
        <f t="shared" ref="R318" si="4674">IF(OR(Q318="-",Q318="NC",$D318=""),"-",$D318*Q318)</f>
        <v>-</v>
      </c>
      <c r="S318" s="19">
        <v>117.67</v>
      </c>
      <c r="T318" s="19" t="str">
        <f t="shared" ref="T318" si="4675">IF(OR(S318="-",S318="NC",$D318=""),"-",$D318*S318)</f>
        <v>-</v>
      </c>
      <c r="U318" s="19">
        <v>39.99</v>
      </c>
      <c r="V318" s="19" t="str">
        <f t="shared" ref="V318" si="4676">IF(OR(U318="-",U318="NC",$D318=""),"-",$D318*U318)</f>
        <v>-</v>
      </c>
      <c r="W318" s="19">
        <v>192.73</v>
      </c>
      <c r="X318" s="19" t="str">
        <f t="shared" ref="X318" si="4677">IF(OR(W318="-",W318="NC",$D318=""),"-",$D318*W318)</f>
        <v>-</v>
      </c>
      <c r="Y318" s="19">
        <v>222.48</v>
      </c>
      <c r="Z318" s="19" t="str">
        <f t="shared" ref="Z318" si="4678">IF(OR(Y318="-",Y318="NC",$D318=""),"-",$D318*Y318)</f>
        <v>-</v>
      </c>
      <c r="AA318" s="19">
        <v>80.19</v>
      </c>
      <c r="AB318" s="19" t="str">
        <f t="shared" ref="AB318" si="4679">IF(OR(AA318="-",AA318="NC",$D318=""),"-",$D318*AA318)</f>
        <v>-</v>
      </c>
      <c r="AC318" s="19">
        <v>15.8</v>
      </c>
      <c r="AD318" s="19" t="str">
        <f t="shared" ref="AD318" si="4680">IF(OR(AC318="-",AC318="NC",$D318=""),"-",$D318*AC318)</f>
        <v>-</v>
      </c>
      <c r="AE318" s="19">
        <v>14.24</v>
      </c>
      <c r="AF318" s="19" t="str">
        <f t="shared" ref="AF318" si="4681">IF(OR(AE318="-",AE318="NC",$D318=""),"-",$D318*AE318)</f>
        <v>-</v>
      </c>
      <c r="AG318" s="19">
        <v>104.29</v>
      </c>
      <c r="AH318" s="19" t="str">
        <f t="shared" ref="AH318" si="4682">IF(OR(AG318="-",AG318="NC",$D318=""),"-",$D318*AG318)</f>
        <v>-</v>
      </c>
      <c r="AI318" s="19">
        <v>17.11</v>
      </c>
      <c r="AJ318" s="19" t="str">
        <f t="shared" ref="AJ318" si="4683">IF(OR(AI318="-",AI318="NC",$D318=""),"-",$D318*AI318)</f>
        <v>-</v>
      </c>
      <c r="AK318" s="19">
        <v>34.979999999999997</v>
      </c>
      <c r="AL318" s="19" t="str">
        <f t="shared" ref="AL318" si="4684">IF(OR(AK318="-",AK318="NC",$D318=""),"-",$D318*AK318)</f>
        <v>-</v>
      </c>
    </row>
    <row r="319" spans="1:38" ht="31.5" x14ac:dyDescent="0.25">
      <c r="A319" s="18" t="s">
        <v>475</v>
      </c>
      <c r="B319" s="18" t="s">
        <v>2627</v>
      </c>
      <c r="C319" s="19" t="s">
        <v>925</v>
      </c>
      <c r="D319" s="58"/>
      <c r="E319" s="19">
        <v>0.63</v>
      </c>
      <c r="F319" s="19" t="str">
        <f t="shared" si="3844"/>
        <v>-</v>
      </c>
      <c r="G319" s="19">
        <v>1.0900000000000001</v>
      </c>
      <c r="H319" s="19" t="str">
        <f t="shared" si="3844"/>
        <v>-</v>
      </c>
      <c r="I319" s="19">
        <v>0.4</v>
      </c>
      <c r="J319" s="19" t="str">
        <f t="shared" ref="J319" si="4685">IF(OR(I319="-",I319="NC",$D319=""),"-",$D319*I319)</f>
        <v>-</v>
      </c>
      <c r="K319" s="19">
        <v>1.4</v>
      </c>
      <c r="L319" s="19" t="str">
        <f t="shared" ref="L319" si="4686">IF(OR(K319="-",K319="NC",$D319=""),"-",$D319*K319)</f>
        <v>-</v>
      </c>
      <c r="M319" s="19">
        <v>1.68</v>
      </c>
      <c r="N319" s="19" t="str">
        <f t="shared" ref="N319" si="4687">IF(OR(M319="-",M319="NC",$D319=""),"-",$D319*M319)</f>
        <v>-</v>
      </c>
      <c r="O319" s="19">
        <v>0.48</v>
      </c>
      <c r="P319" s="19" t="str">
        <f t="shared" ref="P319" si="4688">IF(OR(O319="-",O319="NC",$D319=""),"-",$D319*O319)</f>
        <v>-</v>
      </c>
      <c r="Q319" s="19">
        <v>0.47</v>
      </c>
      <c r="R319" s="19" t="str">
        <f t="shared" ref="R319" si="4689">IF(OR(Q319="-",Q319="NC",$D319=""),"-",$D319*Q319)</f>
        <v>-</v>
      </c>
      <c r="S319" s="19">
        <v>0.77</v>
      </c>
      <c r="T319" s="19" t="str">
        <f t="shared" ref="T319" si="4690">IF(OR(S319="-",S319="NC",$D319=""),"-",$D319*S319)</f>
        <v>-</v>
      </c>
      <c r="U319" s="19">
        <v>8.17</v>
      </c>
      <c r="V319" s="19" t="str">
        <f t="shared" ref="V319" si="4691">IF(OR(U319="-",U319="NC",$D319=""),"-",$D319*U319)</f>
        <v>-</v>
      </c>
      <c r="W319" s="19">
        <v>6.84</v>
      </c>
      <c r="X319" s="19" t="str">
        <f t="shared" ref="X319" si="4692">IF(OR(W319="-",W319="NC",$D319=""),"-",$D319*W319)</f>
        <v>-</v>
      </c>
      <c r="Y319" s="19">
        <v>0.04</v>
      </c>
      <c r="Z319" s="19" t="str">
        <f t="shared" ref="Z319" si="4693">IF(OR(Y319="-",Y319="NC",$D319=""),"-",$D319*Y319)</f>
        <v>-</v>
      </c>
      <c r="AA319" s="19">
        <v>6.06</v>
      </c>
      <c r="AB319" s="19" t="str">
        <f t="shared" ref="AB319" si="4694">IF(OR(AA319="-",AA319="NC",$D319=""),"-",$D319*AA319)</f>
        <v>-</v>
      </c>
      <c r="AC319" s="19">
        <v>2.89</v>
      </c>
      <c r="AD319" s="19" t="str">
        <f t="shared" ref="AD319" si="4695">IF(OR(AC319="-",AC319="NC",$D319=""),"-",$D319*AC319)</f>
        <v>-</v>
      </c>
      <c r="AE319" s="19">
        <v>0.21</v>
      </c>
      <c r="AF319" s="19" t="str">
        <f t="shared" ref="AF319" si="4696">IF(OR(AE319="-",AE319="NC",$D319=""),"-",$D319*AE319)</f>
        <v>-</v>
      </c>
      <c r="AG319" s="19">
        <v>0.48</v>
      </c>
      <c r="AH319" s="19" t="str">
        <f t="shared" ref="AH319" si="4697">IF(OR(AG319="-",AG319="NC",$D319=""),"-",$D319*AG319)</f>
        <v>-</v>
      </c>
      <c r="AI319" s="19">
        <v>3.16</v>
      </c>
      <c r="AJ319" s="19" t="str">
        <f t="shared" ref="AJ319" si="4698">IF(OR(AI319="-",AI319="NC",$D319=""),"-",$D319*AI319)</f>
        <v>-</v>
      </c>
      <c r="AK319" s="19">
        <v>0.26</v>
      </c>
      <c r="AL319" s="19" t="str">
        <f t="shared" ref="AL319" si="4699">IF(OR(AK319="-",AK319="NC",$D319=""),"-",$D319*AK319)</f>
        <v>-</v>
      </c>
    </row>
    <row r="320" spans="1:38" ht="31.5" x14ac:dyDescent="0.25">
      <c r="A320" s="18" t="s">
        <v>475</v>
      </c>
      <c r="B320" s="18" t="s">
        <v>2628</v>
      </c>
      <c r="C320" s="19" t="s">
        <v>925</v>
      </c>
      <c r="D320" s="58"/>
      <c r="E320" s="19">
        <v>72.790000000000006</v>
      </c>
      <c r="F320" s="19" t="str">
        <f t="shared" si="3844"/>
        <v>-</v>
      </c>
      <c r="G320" s="19">
        <v>59.05</v>
      </c>
      <c r="H320" s="19" t="str">
        <f t="shared" si="3844"/>
        <v>-</v>
      </c>
      <c r="I320" s="19">
        <v>20.55</v>
      </c>
      <c r="J320" s="19" t="str">
        <f t="shared" ref="J320" si="4700">IF(OR(I320="-",I320="NC",$D320=""),"-",$D320*I320)</f>
        <v>-</v>
      </c>
      <c r="K320" s="19">
        <v>74.06</v>
      </c>
      <c r="L320" s="19" t="str">
        <f t="shared" ref="L320" si="4701">IF(OR(K320="-",K320="NC",$D320=""),"-",$D320*K320)</f>
        <v>-</v>
      </c>
      <c r="M320" s="19">
        <v>61.11</v>
      </c>
      <c r="N320" s="19" t="str">
        <f t="shared" ref="N320" si="4702">IF(OR(M320="-",M320="NC",$D320=""),"-",$D320*M320)</f>
        <v>-</v>
      </c>
      <c r="O320" s="19">
        <v>73.23</v>
      </c>
      <c r="P320" s="19" t="str">
        <f t="shared" ref="P320" si="4703">IF(OR(O320="-",O320="NC",$D320=""),"-",$D320*O320)</f>
        <v>-</v>
      </c>
      <c r="Q320" s="19">
        <v>106.15</v>
      </c>
      <c r="R320" s="19" t="str">
        <f t="shared" ref="R320" si="4704">IF(OR(Q320="-",Q320="NC",$D320=""),"-",$D320*Q320)</f>
        <v>-</v>
      </c>
      <c r="S320" s="19">
        <v>117.67</v>
      </c>
      <c r="T320" s="19" t="str">
        <f t="shared" ref="T320" si="4705">IF(OR(S320="-",S320="NC",$D320=""),"-",$D320*S320)</f>
        <v>-</v>
      </c>
      <c r="U320" s="19">
        <v>40.94</v>
      </c>
      <c r="V320" s="19" t="str">
        <f t="shared" ref="V320" si="4706">IF(OR(U320="-",U320="NC",$D320=""),"-",$D320*U320)</f>
        <v>-</v>
      </c>
      <c r="W320" s="19">
        <v>193.01</v>
      </c>
      <c r="X320" s="19" t="str">
        <f t="shared" ref="X320" si="4707">IF(OR(W320="-",W320="NC",$D320=""),"-",$D320*W320)</f>
        <v>-</v>
      </c>
      <c r="Y320" s="19">
        <v>222.48</v>
      </c>
      <c r="Z320" s="19" t="str">
        <f t="shared" ref="Z320" si="4708">IF(OR(Y320="-",Y320="NC",$D320=""),"-",$D320*Y320)</f>
        <v>-</v>
      </c>
      <c r="AA320" s="19">
        <v>80.19</v>
      </c>
      <c r="AB320" s="19" t="str">
        <f t="shared" ref="AB320" si="4709">IF(OR(AA320="-",AA320="NC",$D320=""),"-",$D320*AA320)</f>
        <v>-</v>
      </c>
      <c r="AC320" s="19">
        <v>15.8</v>
      </c>
      <c r="AD320" s="19" t="str">
        <f t="shared" ref="AD320" si="4710">IF(OR(AC320="-",AC320="NC",$D320=""),"-",$D320*AC320)</f>
        <v>-</v>
      </c>
      <c r="AE320" s="19">
        <v>14.24</v>
      </c>
      <c r="AF320" s="19" t="str">
        <f t="shared" ref="AF320" si="4711">IF(OR(AE320="-",AE320="NC",$D320=""),"-",$D320*AE320)</f>
        <v>-</v>
      </c>
      <c r="AG320" s="19">
        <v>104.29</v>
      </c>
      <c r="AH320" s="19" t="str">
        <f t="shared" ref="AH320" si="4712">IF(OR(AG320="-",AG320="NC",$D320=""),"-",$D320*AG320)</f>
        <v>-</v>
      </c>
      <c r="AI320" s="19">
        <v>17.11</v>
      </c>
      <c r="AJ320" s="19" t="str">
        <f t="shared" ref="AJ320" si="4713">IF(OR(AI320="-",AI320="NC",$D320=""),"-",$D320*AI320)</f>
        <v>-</v>
      </c>
      <c r="AK320" s="19">
        <v>34.979999999999997</v>
      </c>
      <c r="AL320" s="19" t="str">
        <f t="shared" ref="AL320" si="4714">IF(OR(AK320="-",AK320="NC",$D320=""),"-",$D320*AK320)</f>
        <v>-</v>
      </c>
    </row>
    <row r="321" spans="1:38" ht="31.5" x14ac:dyDescent="0.25">
      <c r="A321" s="18" t="s">
        <v>475</v>
      </c>
      <c r="B321" s="18" t="s">
        <v>2629</v>
      </c>
      <c r="C321" s="19" t="s">
        <v>925</v>
      </c>
      <c r="D321" s="58"/>
      <c r="E321" s="19">
        <v>0.63</v>
      </c>
      <c r="F321" s="19" t="str">
        <f t="shared" si="3844"/>
        <v>-</v>
      </c>
      <c r="G321" s="19">
        <v>1.0900000000000001</v>
      </c>
      <c r="H321" s="19" t="str">
        <f t="shared" si="3844"/>
        <v>-</v>
      </c>
      <c r="I321" s="19">
        <v>0.4</v>
      </c>
      <c r="J321" s="19" t="str">
        <f t="shared" ref="J321" si="4715">IF(OR(I321="-",I321="NC",$D321=""),"-",$D321*I321)</f>
        <v>-</v>
      </c>
      <c r="K321" s="19">
        <v>1.4</v>
      </c>
      <c r="L321" s="19" t="str">
        <f t="shared" ref="L321" si="4716">IF(OR(K321="-",K321="NC",$D321=""),"-",$D321*K321)</f>
        <v>-</v>
      </c>
      <c r="M321" s="19">
        <v>1.68</v>
      </c>
      <c r="N321" s="19" t="str">
        <f t="shared" ref="N321" si="4717">IF(OR(M321="-",M321="NC",$D321=""),"-",$D321*M321)</f>
        <v>-</v>
      </c>
      <c r="O321" s="19">
        <v>0.48</v>
      </c>
      <c r="P321" s="19" t="str">
        <f t="shared" ref="P321" si="4718">IF(OR(O321="-",O321="NC",$D321=""),"-",$D321*O321)</f>
        <v>-</v>
      </c>
      <c r="Q321" s="19">
        <v>0.47</v>
      </c>
      <c r="R321" s="19" t="str">
        <f t="shared" ref="R321" si="4719">IF(OR(Q321="-",Q321="NC",$D321=""),"-",$D321*Q321)</f>
        <v>-</v>
      </c>
      <c r="S321" s="19">
        <v>0.77</v>
      </c>
      <c r="T321" s="19" t="str">
        <f t="shared" ref="T321" si="4720">IF(OR(S321="-",S321="NC",$D321=""),"-",$D321*S321)</f>
        <v>-</v>
      </c>
      <c r="U321" s="19">
        <v>9.1199999999999992</v>
      </c>
      <c r="V321" s="19" t="str">
        <f t="shared" ref="V321" si="4721">IF(OR(U321="-",U321="NC",$D321=""),"-",$D321*U321)</f>
        <v>-</v>
      </c>
      <c r="W321" s="19">
        <v>7.12</v>
      </c>
      <c r="X321" s="19" t="str">
        <f t="shared" ref="X321" si="4722">IF(OR(W321="-",W321="NC",$D321=""),"-",$D321*W321)</f>
        <v>-</v>
      </c>
      <c r="Y321" s="19">
        <v>0.04</v>
      </c>
      <c r="Z321" s="19" t="str">
        <f t="shared" ref="Z321" si="4723">IF(OR(Y321="-",Y321="NC",$D321=""),"-",$D321*Y321)</f>
        <v>-</v>
      </c>
      <c r="AA321" s="19">
        <v>6.06</v>
      </c>
      <c r="AB321" s="19" t="str">
        <f t="shared" ref="AB321" si="4724">IF(OR(AA321="-",AA321="NC",$D321=""),"-",$D321*AA321)</f>
        <v>-</v>
      </c>
      <c r="AC321" s="19">
        <v>2.89</v>
      </c>
      <c r="AD321" s="19" t="str">
        <f t="shared" ref="AD321" si="4725">IF(OR(AC321="-",AC321="NC",$D321=""),"-",$D321*AC321)</f>
        <v>-</v>
      </c>
      <c r="AE321" s="19">
        <v>0.21</v>
      </c>
      <c r="AF321" s="19" t="str">
        <f t="shared" ref="AF321" si="4726">IF(OR(AE321="-",AE321="NC",$D321=""),"-",$D321*AE321)</f>
        <v>-</v>
      </c>
      <c r="AG321" s="19">
        <v>0.48</v>
      </c>
      <c r="AH321" s="19" t="str">
        <f t="shared" ref="AH321" si="4727">IF(OR(AG321="-",AG321="NC",$D321=""),"-",$D321*AG321)</f>
        <v>-</v>
      </c>
      <c r="AI321" s="19">
        <v>3.16</v>
      </c>
      <c r="AJ321" s="19" t="str">
        <f t="shared" ref="AJ321" si="4728">IF(OR(AI321="-",AI321="NC",$D321=""),"-",$D321*AI321)</f>
        <v>-</v>
      </c>
      <c r="AK321" s="19">
        <v>0.26</v>
      </c>
      <c r="AL321" s="19" t="str">
        <f t="shared" ref="AL321" si="4729">IF(OR(AK321="-",AK321="NC",$D321=""),"-",$D321*AK321)</f>
        <v>-</v>
      </c>
    </row>
    <row r="322" spans="1:38" ht="31.5" x14ac:dyDescent="0.25">
      <c r="A322" s="18" t="s">
        <v>475</v>
      </c>
      <c r="B322" s="18" t="s">
        <v>2630</v>
      </c>
      <c r="C322" s="19" t="s">
        <v>925</v>
      </c>
      <c r="D322" s="58"/>
      <c r="E322" s="19">
        <v>72.790000000000006</v>
      </c>
      <c r="F322" s="19" t="str">
        <f t="shared" si="3844"/>
        <v>-</v>
      </c>
      <c r="G322" s="19">
        <v>59.05</v>
      </c>
      <c r="H322" s="19" t="str">
        <f t="shared" si="3844"/>
        <v>-</v>
      </c>
      <c r="I322" s="19">
        <v>20.55</v>
      </c>
      <c r="J322" s="19" t="str">
        <f t="shared" ref="J322" si="4730">IF(OR(I322="-",I322="NC",$D322=""),"-",$D322*I322)</f>
        <v>-</v>
      </c>
      <c r="K322" s="19">
        <v>74.2</v>
      </c>
      <c r="L322" s="19" t="str">
        <f t="shared" ref="L322" si="4731">IF(OR(K322="-",K322="NC",$D322=""),"-",$D322*K322)</f>
        <v>-</v>
      </c>
      <c r="M322" s="19">
        <v>61.12</v>
      </c>
      <c r="N322" s="19" t="str">
        <f t="shared" ref="N322" si="4732">IF(OR(M322="-",M322="NC",$D322=""),"-",$D322*M322)</f>
        <v>-</v>
      </c>
      <c r="O322" s="19">
        <v>73.239999999999995</v>
      </c>
      <c r="P322" s="19" t="str">
        <f t="shared" ref="P322" si="4733">IF(OR(O322="-",O322="NC",$D322=""),"-",$D322*O322)</f>
        <v>-</v>
      </c>
      <c r="Q322" s="19">
        <v>106.33</v>
      </c>
      <c r="R322" s="19" t="str">
        <f t="shared" ref="R322" si="4734">IF(OR(Q322="-",Q322="NC",$D322=""),"-",$D322*Q322)</f>
        <v>-</v>
      </c>
      <c r="S322" s="19">
        <v>117.78</v>
      </c>
      <c r="T322" s="19" t="str">
        <f t="shared" ref="T322" si="4735">IF(OR(S322="-",S322="NC",$D322=""),"-",$D322*S322)</f>
        <v>-</v>
      </c>
      <c r="U322" s="19">
        <v>41.17</v>
      </c>
      <c r="V322" s="19" t="str">
        <f t="shared" ref="V322" si="4736">IF(OR(U322="-",U322="NC",$D322=""),"-",$D322*U322)</f>
        <v>-</v>
      </c>
      <c r="W322" s="19">
        <v>193.55</v>
      </c>
      <c r="X322" s="19" t="str">
        <f t="shared" ref="X322" si="4737">IF(OR(W322="-",W322="NC",$D322=""),"-",$D322*W322)</f>
        <v>-</v>
      </c>
      <c r="Y322" s="19">
        <v>222.52</v>
      </c>
      <c r="Z322" s="19" t="str">
        <f t="shared" ref="Z322" si="4738">IF(OR(Y322="-",Y322="NC",$D322=""),"-",$D322*Y322)</f>
        <v>-</v>
      </c>
      <c r="AA322" s="19">
        <v>80.47</v>
      </c>
      <c r="AB322" s="19" t="str">
        <f t="shared" ref="AB322" si="4739">IF(OR(AA322="-",AA322="NC",$D322=""),"-",$D322*AA322)</f>
        <v>-</v>
      </c>
      <c r="AC322" s="19">
        <v>15.8</v>
      </c>
      <c r="AD322" s="19" t="str">
        <f t="shared" ref="AD322" si="4740">IF(OR(AC322="-",AC322="NC",$D322=""),"-",$D322*AC322)</f>
        <v>-</v>
      </c>
      <c r="AE322" s="19">
        <v>14.29</v>
      </c>
      <c r="AF322" s="19" t="str">
        <f t="shared" ref="AF322" si="4741">IF(OR(AE322="-",AE322="NC",$D322=""),"-",$D322*AE322)</f>
        <v>-</v>
      </c>
      <c r="AG322" s="19">
        <v>104.36</v>
      </c>
      <c r="AH322" s="19" t="str">
        <f t="shared" ref="AH322" si="4742">IF(OR(AG322="-",AG322="NC",$D322=""),"-",$D322*AG322)</f>
        <v>-</v>
      </c>
      <c r="AI322" s="19">
        <v>17.11</v>
      </c>
      <c r="AJ322" s="19" t="str">
        <f t="shared" ref="AJ322" si="4743">IF(OR(AI322="-",AI322="NC",$D322=""),"-",$D322*AI322)</f>
        <v>-</v>
      </c>
      <c r="AK322" s="19">
        <v>35.200000000000003</v>
      </c>
      <c r="AL322" s="19" t="str">
        <f t="shared" ref="AL322" si="4744">IF(OR(AK322="-",AK322="NC",$D322=""),"-",$D322*AK322)</f>
        <v>-</v>
      </c>
    </row>
    <row r="323" spans="1:38" ht="31.5" x14ac:dyDescent="0.25">
      <c r="A323" s="18" t="s">
        <v>475</v>
      </c>
      <c r="B323" s="18" t="s">
        <v>2631</v>
      </c>
      <c r="C323" s="19" t="s">
        <v>925</v>
      </c>
      <c r="D323" s="58"/>
      <c r="E323" s="19">
        <v>0.63</v>
      </c>
      <c r="F323" s="19" t="str">
        <f t="shared" si="3844"/>
        <v>-</v>
      </c>
      <c r="G323" s="19">
        <v>1.0900000000000001</v>
      </c>
      <c r="H323" s="19" t="str">
        <f t="shared" si="3844"/>
        <v>-</v>
      </c>
      <c r="I323" s="19">
        <v>0.4</v>
      </c>
      <c r="J323" s="19" t="str">
        <f t="shared" ref="J323" si="4745">IF(OR(I323="-",I323="NC",$D323=""),"-",$D323*I323)</f>
        <v>-</v>
      </c>
      <c r="K323" s="19">
        <v>1.26</v>
      </c>
      <c r="L323" s="19" t="str">
        <f t="shared" ref="L323" si="4746">IF(OR(K323="-",K323="NC",$D323=""),"-",$D323*K323)</f>
        <v>-</v>
      </c>
      <c r="M323" s="19">
        <v>1.67</v>
      </c>
      <c r="N323" s="19" t="str">
        <f t="shared" ref="N323" si="4747">IF(OR(M323="-",M323="NC",$D323=""),"-",$D323*M323)</f>
        <v>-</v>
      </c>
      <c r="O323" s="19">
        <v>0.47</v>
      </c>
      <c r="P323" s="19" t="str">
        <f t="shared" ref="P323" si="4748">IF(OR(O323="-",O323="NC",$D323=""),"-",$D323*O323)</f>
        <v>-</v>
      </c>
      <c r="Q323" s="19">
        <v>0.28000000000000003</v>
      </c>
      <c r="R323" s="19" t="str">
        <f t="shared" ref="R323" si="4749">IF(OR(Q323="-",Q323="NC",$D323=""),"-",$D323*Q323)</f>
        <v>-</v>
      </c>
      <c r="S323" s="19">
        <v>0.65</v>
      </c>
      <c r="T323" s="19" t="str">
        <f t="shared" ref="T323" si="4750">IF(OR(S323="-",S323="NC",$D323=""),"-",$D323*S323)</f>
        <v>-</v>
      </c>
      <c r="U323" s="19">
        <v>6.98</v>
      </c>
      <c r="V323" s="19" t="str">
        <f t="shared" ref="V323" si="4751">IF(OR(U323="-",U323="NC",$D323=""),"-",$D323*U323)</f>
        <v>-</v>
      </c>
      <c r="W323" s="19">
        <v>5.08</v>
      </c>
      <c r="X323" s="19" t="str">
        <f t="shared" ref="X323" si="4752">IF(OR(W323="-",W323="NC",$D323=""),"-",$D323*W323)</f>
        <v>-</v>
      </c>
      <c r="Y323" s="19" t="s">
        <v>1351</v>
      </c>
      <c r="Z323" s="19" t="str">
        <f t="shared" ref="Z323" si="4753">IF(OR(Y323="-",Y323="NC",$D323=""),"-",$D323*Y323)</f>
        <v>-</v>
      </c>
      <c r="AA323" s="19">
        <v>5.78</v>
      </c>
      <c r="AB323" s="19" t="str">
        <f t="shared" ref="AB323" si="4754">IF(OR(AA323="-",AA323="NC",$D323=""),"-",$D323*AA323)</f>
        <v>-</v>
      </c>
      <c r="AC323" s="19">
        <v>2.89</v>
      </c>
      <c r="AD323" s="19" t="str">
        <f t="shared" ref="AD323" si="4755">IF(OR(AC323="-",AC323="NC",$D323=""),"-",$D323*AC323)</f>
        <v>-</v>
      </c>
      <c r="AE323" s="19">
        <v>0.16</v>
      </c>
      <c r="AF323" s="19" t="str">
        <f t="shared" ref="AF323" si="4756">IF(OR(AE323="-",AE323="NC",$D323=""),"-",$D323*AE323)</f>
        <v>-</v>
      </c>
      <c r="AG323" s="19">
        <v>0.42</v>
      </c>
      <c r="AH323" s="19" t="str">
        <f t="shared" ref="AH323" si="4757">IF(OR(AG323="-",AG323="NC",$D323=""),"-",$D323*AG323)</f>
        <v>-</v>
      </c>
      <c r="AI323" s="19">
        <v>3.16</v>
      </c>
      <c r="AJ323" s="19" t="str">
        <f t="shared" ref="AJ323" si="4758">IF(OR(AI323="-",AI323="NC",$D323=""),"-",$D323*AI323)</f>
        <v>-</v>
      </c>
      <c r="AK323" s="19">
        <v>0.04</v>
      </c>
      <c r="AL323" s="19" t="str">
        <f t="shared" ref="AL323" si="4759">IF(OR(AK323="-",AK323="NC",$D323=""),"-",$D323*AK323)</f>
        <v>-</v>
      </c>
    </row>
    <row r="324" spans="1:38" ht="31.5" x14ac:dyDescent="0.25">
      <c r="A324" s="18" t="s">
        <v>475</v>
      </c>
      <c r="B324" s="18" t="s">
        <v>2632</v>
      </c>
      <c r="C324" s="19" t="s">
        <v>925</v>
      </c>
      <c r="D324" s="58"/>
      <c r="E324" s="19">
        <v>0.63</v>
      </c>
      <c r="F324" s="19" t="str">
        <f t="shared" si="3844"/>
        <v>-</v>
      </c>
      <c r="G324" s="19">
        <v>1.0900000000000001</v>
      </c>
      <c r="H324" s="19" t="str">
        <f t="shared" si="3844"/>
        <v>-</v>
      </c>
      <c r="I324" s="19">
        <v>0.4</v>
      </c>
      <c r="J324" s="19" t="str">
        <f t="shared" ref="J324" si="4760">IF(OR(I324="-",I324="NC",$D324=""),"-",$D324*I324)</f>
        <v>-</v>
      </c>
      <c r="K324" s="19">
        <v>1.26</v>
      </c>
      <c r="L324" s="19" t="str">
        <f t="shared" ref="L324" si="4761">IF(OR(K324="-",K324="NC",$D324=""),"-",$D324*K324)</f>
        <v>-</v>
      </c>
      <c r="M324" s="19">
        <v>1.67</v>
      </c>
      <c r="N324" s="19" t="str">
        <f t="shared" ref="N324" si="4762">IF(OR(M324="-",M324="NC",$D324=""),"-",$D324*M324)</f>
        <v>-</v>
      </c>
      <c r="O324" s="19">
        <v>0.47</v>
      </c>
      <c r="P324" s="19" t="str">
        <f t="shared" ref="P324" si="4763">IF(OR(O324="-",O324="NC",$D324=""),"-",$D324*O324)</f>
        <v>-</v>
      </c>
      <c r="Q324" s="19">
        <v>0.28000000000000003</v>
      </c>
      <c r="R324" s="19" t="str">
        <f t="shared" ref="R324" si="4764">IF(OR(Q324="-",Q324="NC",$D324=""),"-",$D324*Q324)</f>
        <v>-</v>
      </c>
      <c r="S324" s="19">
        <v>0.65</v>
      </c>
      <c r="T324" s="19" t="str">
        <f t="shared" ref="T324" si="4765">IF(OR(S324="-",S324="NC",$D324=""),"-",$D324*S324)</f>
        <v>-</v>
      </c>
      <c r="U324" s="19">
        <v>7.93</v>
      </c>
      <c r="V324" s="19" t="str">
        <f t="shared" ref="V324" si="4766">IF(OR(U324="-",U324="NC",$D324=""),"-",$D324*U324)</f>
        <v>-</v>
      </c>
      <c r="W324" s="19">
        <v>5.36</v>
      </c>
      <c r="X324" s="19" t="str">
        <f t="shared" ref="X324" si="4767">IF(OR(W324="-",W324="NC",$D324=""),"-",$D324*W324)</f>
        <v>-</v>
      </c>
      <c r="Y324" s="19" t="s">
        <v>1351</v>
      </c>
      <c r="Z324" s="19" t="str">
        <f t="shared" ref="Z324" si="4768">IF(OR(Y324="-",Y324="NC",$D324=""),"-",$D324*Y324)</f>
        <v>-</v>
      </c>
      <c r="AA324" s="19">
        <v>5.78</v>
      </c>
      <c r="AB324" s="19" t="str">
        <f t="shared" ref="AB324" si="4769">IF(OR(AA324="-",AA324="NC",$D324=""),"-",$D324*AA324)</f>
        <v>-</v>
      </c>
      <c r="AC324" s="19">
        <v>2.89</v>
      </c>
      <c r="AD324" s="19" t="str">
        <f t="shared" ref="AD324" si="4770">IF(OR(AC324="-",AC324="NC",$D324=""),"-",$D324*AC324)</f>
        <v>-</v>
      </c>
      <c r="AE324" s="19">
        <v>0.16</v>
      </c>
      <c r="AF324" s="19" t="str">
        <f t="shared" ref="AF324" si="4771">IF(OR(AE324="-",AE324="NC",$D324=""),"-",$D324*AE324)</f>
        <v>-</v>
      </c>
      <c r="AG324" s="19">
        <v>0.42</v>
      </c>
      <c r="AH324" s="19" t="str">
        <f t="shared" ref="AH324" si="4772">IF(OR(AG324="-",AG324="NC",$D324=""),"-",$D324*AG324)</f>
        <v>-</v>
      </c>
      <c r="AI324" s="19">
        <v>3.16</v>
      </c>
      <c r="AJ324" s="19" t="str">
        <f t="shared" ref="AJ324" si="4773">IF(OR(AI324="-",AI324="NC",$D324=""),"-",$D324*AI324)</f>
        <v>-</v>
      </c>
      <c r="AK324" s="19">
        <v>0.04</v>
      </c>
      <c r="AL324" s="19" t="str">
        <f t="shared" ref="AL324" si="4774">IF(OR(AK324="-",AK324="NC",$D324=""),"-",$D324*AK324)</f>
        <v>-</v>
      </c>
    </row>
    <row r="325" spans="1:38" ht="31.5" x14ac:dyDescent="0.25">
      <c r="A325" s="18" t="s">
        <v>475</v>
      </c>
      <c r="B325" s="18" t="s">
        <v>2633</v>
      </c>
      <c r="C325" s="19" t="s">
        <v>925</v>
      </c>
      <c r="D325" s="58"/>
      <c r="E325" s="19">
        <v>72.790000000000006</v>
      </c>
      <c r="F325" s="19" t="str">
        <f t="shared" si="3844"/>
        <v>-</v>
      </c>
      <c r="G325" s="19">
        <v>59.05</v>
      </c>
      <c r="H325" s="19" t="str">
        <f t="shared" si="3844"/>
        <v>-</v>
      </c>
      <c r="I325" s="19">
        <v>20.55</v>
      </c>
      <c r="J325" s="19" t="str">
        <f t="shared" ref="J325" si="4775">IF(OR(I325="-",I325="NC",$D325=""),"-",$D325*I325)</f>
        <v>-</v>
      </c>
      <c r="K325" s="19">
        <v>74.06</v>
      </c>
      <c r="L325" s="19" t="str">
        <f t="shared" ref="L325" si="4776">IF(OR(K325="-",K325="NC",$D325=""),"-",$D325*K325)</f>
        <v>-</v>
      </c>
      <c r="M325" s="19">
        <v>61.11</v>
      </c>
      <c r="N325" s="19" t="str">
        <f t="shared" ref="N325" si="4777">IF(OR(M325="-",M325="NC",$D325=""),"-",$D325*M325)</f>
        <v>-</v>
      </c>
      <c r="O325" s="19">
        <v>73.23</v>
      </c>
      <c r="P325" s="19" t="str">
        <f t="shared" ref="P325" si="4778">IF(OR(O325="-",O325="NC",$D325=""),"-",$D325*O325)</f>
        <v>-</v>
      </c>
      <c r="Q325" s="19">
        <v>106.15</v>
      </c>
      <c r="R325" s="19" t="str">
        <f t="shared" ref="R325" si="4779">IF(OR(Q325="-",Q325="NC",$D325=""),"-",$D325*Q325)</f>
        <v>-</v>
      </c>
      <c r="S325" s="19">
        <v>117.67</v>
      </c>
      <c r="T325" s="19" t="str">
        <f t="shared" ref="T325" si="4780">IF(OR(S325="-",S325="NC",$D325=""),"-",$D325*S325)</f>
        <v>-</v>
      </c>
      <c r="U325" s="19">
        <v>39.99</v>
      </c>
      <c r="V325" s="19" t="str">
        <f t="shared" ref="V325" si="4781">IF(OR(U325="-",U325="NC",$D325=""),"-",$D325*U325)</f>
        <v>-</v>
      </c>
      <c r="W325" s="19">
        <v>191.8</v>
      </c>
      <c r="X325" s="19" t="str">
        <f t="shared" ref="X325" si="4782">IF(OR(W325="-",W325="NC",$D325=""),"-",$D325*W325)</f>
        <v>-</v>
      </c>
      <c r="Y325" s="19">
        <v>222.48</v>
      </c>
      <c r="Z325" s="19" t="str">
        <f t="shared" ref="Z325" si="4783">IF(OR(Y325="-",Y325="NC",$D325=""),"-",$D325*Y325)</f>
        <v>-</v>
      </c>
      <c r="AA325" s="19">
        <v>80.19</v>
      </c>
      <c r="AB325" s="19" t="str">
        <f t="shared" ref="AB325" si="4784">IF(OR(AA325="-",AA325="NC",$D325=""),"-",$D325*AA325)</f>
        <v>-</v>
      </c>
      <c r="AC325" s="19">
        <v>15.8</v>
      </c>
      <c r="AD325" s="19" t="str">
        <f t="shared" ref="AD325" si="4785">IF(OR(AC325="-",AC325="NC",$D325=""),"-",$D325*AC325)</f>
        <v>-</v>
      </c>
      <c r="AE325" s="19">
        <v>14.24</v>
      </c>
      <c r="AF325" s="19" t="str">
        <f t="shared" ref="AF325" si="4786">IF(OR(AE325="-",AE325="NC",$D325=""),"-",$D325*AE325)</f>
        <v>-</v>
      </c>
      <c r="AG325" s="19">
        <v>104.29</v>
      </c>
      <c r="AH325" s="19" t="str">
        <f t="shared" ref="AH325" si="4787">IF(OR(AG325="-",AG325="NC",$D325=""),"-",$D325*AG325)</f>
        <v>-</v>
      </c>
      <c r="AI325" s="19">
        <v>17.11</v>
      </c>
      <c r="AJ325" s="19" t="str">
        <f t="shared" ref="AJ325" si="4788">IF(OR(AI325="-",AI325="NC",$D325=""),"-",$D325*AI325)</f>
        <v>-</v>
      </c>
      <c r="AK325" s="19">
        <v>34.979999999999997</v>
      </c>
      <c r="AL325" s="19" t="str">
        <f t="shared" ref="AL325" si="4789">IF(OR(AK325="-",AK325="NC",$D325=""),"-",$D325*AK325)</f>
        <v>-</v>
      </c>
    </row>
    <row r="326" spans="1:38" ht="31.5" x14ac:dyDescent="0.25">
      <c r="A326" s="18" t="s">
        <v>475</v>
      </c>
      <c r="B326" s="18" t="s">
        <v>2634</v>
      </c>
      <c r="C326" s="19" t="s">
        <v>925</v>
      </c>
      <c r="D326" s="58"/>
      <c r="E326" s="19">
        <v>0.63</v>
      </c>
      <c r="F326" s="19" t="str">
        <f t="shared" si="3844"/>
        <v>-</v>
      </c>
      <c r="G326" s="19">
        <v>1.0900000000000001</v>
      </c>
      <c r="H326" s="19" t="str">
        <f t="shared" si="3844"/>
        <v>-</v>
      </c>
      <c r="I326" s="19">
        <v>0.4</v>
      </c>
      <c r="J326" s="19" t="str">
        <f t="shared" ref="J326" si="4790">IF(OR(I326="-",I326="NC",$D326=""),"-",$D326*I326)</f>
        <v>-</v>
      </c>
      <c r="K326" s="19">
        <v>1.4</v>
      </c>
      <c r="L326" s="19" t="str">
        <f t="shared" ref="L326" si="4791">IF(OR(K326="-",K326="NC",$D326=""),"-",$D326*K326)</f>
        <v>-</v>
      </c>
      <c r="M326" s="19">
        <v>1.68</v>
      </c>
      <c r="N326" s="19" t="str">
        <f t="shared" ref="N326" si="4792">IF(OR(M326="-",M326="NC",$D326=""),"-",$D326*M326)</f>
        <v>-</v>
      </c>
      <c r="O326" s="19">
        <v>0.48</v>
      </c>
      <c r="P326" s="19" t="str">
        <f t="shared" ref="P326" si="4793">IF(OR(O326="-",O326="NC",$D326=""),"-",$D326*O326)</f>
        <v>-</v>
      </c>
      <c r="Q326" s="19">
        <v>0.47</v>
      </c>
      <c r="R326" s="19" t="str">
        <f t="shared" ref="R326" si="4794">IF(OR(Q326="-",Q326="NC",$D326=""),"-",$D326*Q326)</f>
        <v>-</v>
      </c>
      <c r="S326" s="19">
        <v>0.77</v>
      </c>
      <c r="T326" s="19" t="str">
        <f t="shared" ref="T326" si="4795">IF(OR(S326="-",S326="NC",$D326=""),"-",$D326*S326)</f>
        <v>-</v>
      </c>
      <c r="U326" s="19">
        <v>8.17</v>
      </c>
      <c r="V326" s="19" t="str">
        <f t="shared" ref="V326" si="4796">IF(OR(U326="-",U326="NC",$D326=""),"-",$D326*U326)</f>
        <v>-</v>
      </c>
      <c r="W326" s="19">
        <v>5.9</v>
      </c>
      <c r="X326" s="19" t="str">
        <f t="shared" ref="X326" si="4797">IF(OR(W326="-",W326="NC",$D326=""),"-",$D326*W326)</f>
        <v>-</v>
      </c>
      <c r="Y326" s="19">
        <v>0.04</v>
      </c>
      <c r="Z326" s="19" t="str">
        <f t="shared" ref="Z326" si="4798">IF(OR(Y326="-",Y326="NC",$D326=""),"-",$D326*Y326)</f>
        <v>-</v>
      </c>
      <c r="AA326" s="19">
        <v>6.06</v>
      </c>
      <c r="AB326" s="19" t="str">
        <f t="shared" ref="AB326" si="4799">IF(OR(AA326="-",AA326="NC",$D326=""),"-",$D326*AA326)</f>
        <v>-</v>
      </c>
      <c r="AC326" s="19">
        <v>2.89</v>
      </c>
      <c r="AD326" s="19" t="str">
        <f t="shared" ref="AD326" si="4800">IF(OR(AC326="-",AC326="NC",$D326=""),"-",$D326*AC326)</f>
        <v>-</v>
      </c>
      <c r="AE326" s="19">
        <v>0.21</v>
      </c>
      <c r="AF326" s="19" t="str">
        <f t="shared" ref="AF326" si="4801">IF(OR(AE326="-",AE326="NC",$D326=""),"-",$D326*AE326)</f>
        <v>-</v>
      </c>
      <c r="AG326" s="19">
        <v>0.48</v>
      </c>
      <c r="AH326" s="19" t="str">
        <f t="shared" ref="AH326" si="4802">IF(OR(AG326="-",AG326="NC",$D326=""),"-",$D326*AG326)</f>
        <v>-</v>
      </c>
      <c r="AI326" s="19">
        <v>3.16</v>
      </c>
      <c r="AJ326" s="19" t="str">
        <f t="shared" ref="AJ326" si="4803">IF(OR(AI326="-",AI326="NC",$D326=""),"-",$D326*AI326)</f>
        <v>-</v>
      </c>
      <c r="AK326" s="19">
        <v>0.26</v>
      </c>
      <c r="AL326" s="19" t="str">
        <f t="shared" ref="AL326" si="4804">IF(OR(AK326="-",AK326="NC",$D326=""),"-",$D326*AK326)</f>
        <v>-</v>
      </c>
    </row>
    <row r="327" spans="1:38" x14ac:dyDescent="0.25">
      <c r="A327" s="18" t="s">
        <v>475</v>
      </c>
      <c r="B327" s="18" t="s">
        <v>4374</v>
      </c>
      <c r="C327" s="19" t="s">
        <v>925</v>
      </c>
      <c r="D327" s="58"/>
      <c r="E327" s="19">
        <v>0.57999999999999996</v>
      </c>
      <c r="F327" s="19" t="str">
        <f t="shared" ref="F327:H390" si="4805">IF(OR(E327="-",E327="NC",$D327=""),"-",$D327*E327)</f>
        <v>-</v>
      </c>
      <c r="G327" s="19">
        <v>0.05</v>
      </c>
      <c r="H327" s="19" t="str">
        <f t="shared" si="4805"/>
        <v>-</v>
      </c>
      <c r="I327" s="19">
        <v>0.37</v>
      </c>
      <c r="J327" s="19" t="str">
        <f t="shared" ref="J327" si="4806">IF(OR(I327="-",I327="NC",$D327=""),"-",$D327*I327)</f>
        <v>-</v>
      </c>
      <c r="K327" s="19">
        <v>0.03</v>
      </c>
      <c r="L327" s="19" t="str">
        <f t="shared" ref="L327" si="4807">IF(OR(K327="-",K327="NC",$D327=""),"-",$D327*K327)</f>
        <v>-</v>
      </c>
      <c r="M327" s="19">
        <v>1.65</v>
      </c>
      <c r="N327" s="19" t="str">
        <f t="shared" ref="N327" si="4808">IF(OR(M327="-",M327="NC",$D327=""),"-",$D327*M327)</f>
        <v>-</v>
      </c>
      <c r="O327" s="19">
        <v>0.3</v>
      </c>
      <c r="P327" s="19" t="str">
        <f t="shared" ref="P327" si="4809">IF(OR(O327="-",O327="NC",$D327=""),"-",$D327*O327)</f>
        <v>-</v>
      </c>
      <c r="Q327" s="19">
        <v>0.02</v>
      </c>
      <c r="R327" s="19" t="str">
        <f t="shared" ref="R327" si="4810">IF(OR(Q327="-",Q327="NC",$D327=""),"-",$D327*Q327)</f>
        <v>-</v>
      </c>
      <c r="S327" s="19">
        <v>0.33</v>
      </c>
      <c r="T327" s="19" t="str">
        <f t="shared" ref="T327" si="4811">IF(OR(S327="-",S327="NC",$D327=""),"-",$D327*S327)</f>
        <v>-</v>
      </c>
      <c r="U327" s="19">
        <v>6.64</v>
      </c>
      <c r="V327" s="19" t="str">
        <f t="shared" ref="V327" si="4812">IF(OR(U327="-",U327="NC",$D327=""),"-",$D327*U327)</f>
        <v>-</v>
      </c>
      <c r="W327" s="19">
        <v>3.94</v>
      </c>
      <c r="X327" s="19" t="str">
        <f t="shared" ref="X327" si="4813">IF(OR(W327="-",W327="NC",$D327=""),"-",$D327*W327)</f>
        <v>-</v>
      </c>
      <c r="Y327" s="19" t="s">
        <v>1351</v>
      </c>
      <c r="Z327" s="19" t="str">
        <f t="shared" ref="Z327" si="4814">IF(OR(Y327="-",Y327="NC",$D327=""),"-",$D327*Y327)</f>
        <v>-</v>
      </c>
      <c r="AA327" s="19">
        <v>5.78</v>
      </c>
      <c r="AB327" s="19" t="str">
        <f t="shared" ref="AB327" si="4815">IF(OR(AA327="-",AA327="NC",$D327=""),"-",$D327*AA327)</f>
        <v>-</v>
      </c>
      <c r="AC327" s="19">
        <v>2.76</v>
      </c>
      <c r="AD327" s="19" t="str">
        <f t="shared" ref="AD327" si="4816">IF(OR(AC327="-",AC327="NC",$D327=""),"-",$D327*AC327)</f>
        <v>-</v>
      </c>
      <c r="AE327" s="19">
        <v>7.0000000000000007E-2</v>
      </c>
      <c r="AF327" s="19" t="str">
        <f t="shared" ref="AF327" si="4817">IF(OR(AE327="-",AE327="NC",$D327=""),"-",$D327*AE327)</f>
        <v>-</v>
      </c>
      <c r="AG327" s="19">
        <v>0.33</v>
      </c>
      <c r="AH327" s="19" t="str">
        <f t="shared" ref="AH327" si="4818">IF(OR(AG327="-",AG327="NC",$D327=""),"-",$D327*AG327)</f>
        <v>-</v>
      </c>
      <c r="AI327" s="19">
        <v>3.16</v>
      </c>
      <c r="AJ327" s="19" t="str">
        <f t="shared" ref="AJ327" si="4819">IF(OR(AI327="-",AI327="NC",$D327=""),"-",$D327*AI327)</f>
        <v>-</v>
      </c>
      <c r="AK327" s="19" t="s">
        <v>1351</v>
      </c>
      <c r="AL327" s="19" t="str">
        <f t="shared" ref="AL327" si="4820">IF(OR(AK327="-",AK327="NC",$D327=""),"-",$D327*AK327)</f>
        <v>-</v>
      </c>
    </row>
    <row r="328" spans="1:38" x14ac:dyDescent="0.25">
      <c r="A328" s="18" t="s">
        <v>275</v>
      </c>
      <c r="B328" s="18" t="s">
        <v>2509</v>
      </c>
      <c r="C328" s="19" t="s">
        <v>926</v>
      </c>
      <c r="D328" s="58"/>
      <c r="E328" s="19" t="s">
        <v>1351</v>
      </c>
      <c r="F328" s="19" t="str">
        <f t="shared" si="4805"/>
        <v>-</v>
      </c>
      <c r="G328" s="19" t="s">
        <v>1351</v>
      </c>
      <c r="H328" s="19" t="str">
        <f t="shared" si="4805"/>
        <v>-</v>
      </c>
      <c r="I328" s="19" t="s">
        <v>1351</v>
      </c>
      <c r="J328" s="19" t="str">
        <f t="shared" ref="J328" si="4821">IF(OR(I328="-",I328="NC",$D328=""),"-",$D328*I328)</f>
        <v>-</v>
      </c>
      <c r="K328" s="19" t="s">
        <v>1351</v>
      </c>
      <c r="L328" s="19" t="str">
        <f t="shared" ref="L328" si="4822">IF(OR(K328="-",K328="NC",$D328=""),"-",$D328*K328)</f>
        <v>-</v>
      </c>
      <c r="M328" s="19" t="s">
        <v>1351</v>
      </c>
      <c r="N328" s="19" t="str">
        <f t="shared" ref="N328" si="4823">IF(OR(M328="-",M328="NC",$D328=""),"-",$D328*M328)</f>
        <v>-</v>
      </c>
      <c r="O328" s="19" t="s">
        <v>1351</v>
      </c>
      <c r="P328" s="19" t="str">
        <f t="shared" ref="P328" si="4824">IF(OR(O328="-",O328="NC",$D328=""),"-",$D328*O328)</f>
        <v>-</v>
      </c>
      <c r="Q328" s="19" t="s">
        <v>1351</v>
      </c>
      <c r="R328" s="19" t="str">
        <f t="shared" ref="R328" si="4825">IF(OR(Q328="-",Q328="NC",$D328=""),"-",$D328*Q328)</f>
        <v>-</v>
      </c>
      <c r="S328" s="19" t="s">
        <v>1351</v>
      </c>
      <c r="T328" s="19" t="str">
        <f t="shared" ref="T328" si="4826">IF(OR(S328="-",S328="NC",$D328=""),"-",$D328*S328)</f>
        <v>-</v>
      </c>
      <c r="U328" s="19" t="s">
        <v>1351</v>
      </c>
      <c r="V328" s="19" t="str">
        <f t="shared" ref="V328" si="4827">IF(OR(U328="-",U328="NC",$D328=""),"-",$D328*U328)</f>
        <v>-</v>
      </c>
      <c r="W328" s="19">
        <v>1.87</v>
      </c>
      <c r="X328" s="19" t="str">
        <f t="shared" ref="X328" si="4828">IF(OR(W328="-",W328="NC",$D328=""),"-",$D328*W328)</f>
        <v>-</v>
      </c>
      <c r="Y328" s="19" t="s">
        <v>1351</v>
      </c>
      <c r="Z328" s="19" t="str">
        <f t="shared" ref="Z328" si="4829">IF(OR(Y328="-",Y328="NC",$D328=""),"-",$D328*Y328)</f>
        <v>-</v>
      </c>
      <c r="AA328" s="19" t="s">
        <v>1351</v>
      </c>
      <c r="AB328" s="19" t="str">
        <f t="shared" ref="AB328" si="4830">IF(OR(AA328="-",AA328="NC",$D328=""),"-",$D328*AA328)</f>
        <v>-</v>
      </c>
      <c r="AC328" s="19" t="s">
        <v>1351</v>
      </c>
      <c r="AD328" s="19" t="str">
        <f t="shared" ref="AD328" si="4831">IF(OR(AC328="-",AC328="NC",$D328=""),"-",$D328*AC328)</f>
        <v>-</v>
      </c>
      <c r="AE328" s="19" t="s">
        <v>1351</v>
      </c>
      <c r="AF328" s="19" t="str">
        <f t="shared" ref="AF328" si="4832">IF(OR(AE328="-",AE328="NC",$D328=""),"-",$D328*AE328)</f>
        <v>-</v>
      </c>
      <c r="AG328" s="19" t="s">
        <v>1351</v>
      </c>
      <c r="AH328" s="19" t="str">
        <f t="shared" ref="AH328" si="4833">IF(OR(AG328="-",AG328="NC",$D328=""),"-",$D328*AG328)</f>
        <v>-</v>
      </c>
      <c r="AI328" s="19" t="s">
        <v>1351</v>
      </c>
      <c r="AJ328" s="19" t="str">
        <f t="shared" ref="AJ328" si="4834">IF(OR(AI328="-",AI328="NC",$D328=""),"-",$D328*AI328)</f>
        <v>-</v>
      </c>
      <c r="AK328" s="19" t="s">
        <v>1351</v>
      </c>
      <c r="AL328" s="19" t="str">
        <f t="shared" ref="AL328" si="4835">IF(OR(AK328="-",AK328="NC",$D328=""),"-",$D328*AK328)</f>
        <v>-</v>
      </c>
    </row>
    <row r="329" spans="1:38" x14ac:dyDescent="0.25">
      <c r="A329" s="51" t="s">
        <v>275</v>
      </c>
      <c r="B329" s="51" t="s">
        <v>2510</v>
      </c>
      <c r="C329" s="19" t="s">
        <v>926</v>
      </c>
      <c r="D329" s="58"/>
      <c r="E329" s="19" t="s">
        <v>1351</v>
      </c>
      <c r="F329" s="19" t="str">
        <f t="shared" si="4805"/>
        <v>-</v>
      </c>
      <c r="G329" s="19" t="s">
        <v>1351</v>
      </c>
      <c r="H329" s="19" t="str">
        <f t="shared" si="4805"/>
        <v>-</v>
      </c>
      <c r="I329" s="19" t="s">
        <v>1351</v>
      </c>
      <c r="J329" s="19" t="str">
        <f t="shared" ref="J329" si="4836">IF(OR(I329="-",I329="NC",$D329=""),"-",$D329*I329)</f>
        <v>-</v>
      </c>
      <c r="K329" s="19" t="s">
        <v>1351</v>
      </c>
      <c r="L329" s="19" t="str">
        <f t="shared" ref="L329" si="4837">IF(OR(K329="-",K329="NC",$D329=""),"-",$D329*K329)</f>
        <v>-</v>
      </c>
      <c r="M329" s="19" t="s">
        <v>1351</v>
      </c>
      <c r="N329" s="19" t="str">
        <f t="shared" ref="N329" si="4838">IF(OR(M329="-",M329="NC",$D329=""),"-",$D329*M329)</f>
        <v>-</v>
      </c>
      <c r="O329" s="19" t="s">
        <v>1351</v>
      </c>
      <c r="P329" s="19" t="str">
        <f t="shared" ref="P329" si="4839">IF(OR(O329="-",O329="NC",$D329=""),"-",$D329*O329)</f>
        <v>-</v>
      </c>
      <c r="Q329" s="19" t="s">
        <v>1351</v>
      </c>
      <c r="R329" s="19" t="str">
        <f t="shared" ref="R329" si="4840">IF(OR(Q329="-",Q329="NC",$D329=""),"-",$D329*Q329)</f>
        <v>-</v>
      </c>
      <c r="S329" s="19" t="s">
        <v>1351</v>
      </c>
      <c r="T329" s="19" t="str">
        <f t="shared" ref="T329" si="4841">IF(OR(S329="-",S329="NC",$D329=""),"-",$D329*S329)</f>
        <v>-</v>
      </c>
      <c r="U329" s="19">
        <v>0.68</v>
      </c>
      <c r="V329" s="19" t="str">
        <f t="shared" ref="V329" si="4842">IF(OR(U329="-",U329="NC",$D329=""),"-",$D329*U329)</f>
        <v>-</v>
      </c>
      <c r="W329" s="19">
        <v>0.87</v>
      </c>
      <c r="X329" s="19" t="str">
        <f t="shared" ref="X329" si="4843">IF(OR(W329="-",W329="NC",$D329=""),"-",$D329*W329)</f>
        <v>-</v>
      </c>
      <c r="Y329" s="19" t="s">
        <v>1351</v>
      </c>
      <c r="Z329" s="19" t="str">
        <f t="shared" ref="Z329" si="4844">IF(OR(Y329="-",Y329="NC",$D329=""),"-",$D329*Y329)</f>
        <v>-</v>
      </c>
      <c r="AA329" s="19" t="s">
        <v>1351</v>
      </c>
      <c r="AB329" s="19" t="str">
        <f t="shared" ref="AB329" si="4845">IF(OR(AA329="-",AA329="NC",$D329=""),"-",$D329*AA329)</f>
        <v>-</v>
      </c>
      <c r="AC329" s="19" t="s">
        <v>1351</v>
      </c>
      <c r="AD329" s="19" t="str">
        <f t="shared" ref="AD329" si="4846">IF(OR(AC329="-",AC329="NC",$D329=""),"-",$D329*AC329)</f>
        <v>-</v>
      </c>
      <c r="AE329" s="19" t="s">
        <v>1351</v>
      </c>
      <c r="AF329" s="19" t="str">
        <f t="shared" ref="AF329" si="4847">IF(OR(AE329="-",AE329="NC",$D329=""),"-",$D329*AE329)</f>
        <v>-</v>
      </c>
      <c r="AG329" s="19" t="s">
        <v>1351</v>
      </c>
      <c r="AH329" s="19" t="str">
        <f t="shared" ref="AH329" si="4848">IF(OR(AG329="-",AG329="NC",$D329=""),"-",$D329*AG329)</f>
        <v>-</v>
      </c>
      <c r="AI329" s="19" t="s">
        <v>1351</v>
      </c>
      <c r="AJ329" s="19" t="str">
        <f t="shared" ref="AJ329" si="4849">IF(OR(AI329="-",AI329="NC",$D329=""),"-",$D329*AI329)</f>
        <v>-</v>
      </c>
      <c r="AK329" s="19" t="s">
        <v>1351</v>
      </c>
      <c r="AL329" s="19" t="str">
        <f t="shared" ref="AL329" si="4850">IF(OR(AK329="-",AK329="NC",$D329=""),"-",$D329*AK329)</f>
        <v>-</v>
      </c>
    </row>
    <row r="330" spans="1:38" x14ac:dyDescent="0.25">
      <c r="A330" s="51" t="s">
        <v>212</v>
      </c>
      <c r="B330" s="51" t="s">
        <v>1862</v>
      </c>
      <c r="C330" s="19" t="s">
        <v>926</v>
      </c>
      <c r="D330" s="58"/>
      <c r="E330" s="19">
        <v>12.99</v>
      </c>
      <c r="F330" s="19" t="str">
        <f t="shared" si="4805"/>
        <v>-</v>
      </c>
      <c r="G330" s="19">
        <v>10.43</v>
      </c>
      <c r="H330" s="19" t="str">
        <f t="shared" si="4805"/>
        <v>-</v>
      </c>
      <c r="I330" s="19">
        <v>3.63</v>
      </c>
      <c r="J330" s="19" t="str">
        <f t="shared" ref="J330" si="4851">IF(OR(I330="-",I330="NC",$D330=""),"-",$D330*I330)</f>
        <v>-</v>
      </c>
      <c r="K330" s="19">
        <v>13.1</v>
      </c>
      <c r="L330" s="19" t="str">
        <f t="shared" ref="L330" si="4852">IF(OR(K330="-",K330="NC",$D330=""),"-",$D330*K330)</f>
        <v>-</v>
      </c>
      <c r="M330" s="19">
        <v>10.7</v>
      </c>
      <c r="N330" s="19" t="str">
        <f t="shared" ref="N330" si="4853">IF(OR(M330="-",M330="NC",$D330=""),"-",$D330*M330)</f>
        <v>-</v>
      </c>
      <c r="O330" s="19">
        <v>13.1</v>
      </c>
      <c r="P330" s="19" t="str">
        <f t="shared" ref="P330" si="4854">IF(OR(O330="-",O330="NC",$D330=""),"-",$D330*O330)</f>
        <v>-</v>
      </c>
      <c r="Q330" s="19">
        <v>19.059999999999999</v>
      </c>
      <c r="R330" s="19" t="str">
        <f t="shared" ref="R330" si="4855">IF(OR(Q330="-",Q330="NC",$D330=""),"-",$D330*Q330)</f>
        <v>-</v>
      </c>
      <c r="S330" s="19">
        <v>21.06</v>
      </c>
      <c r="T330" s="19" t="str">
        <f t="shared" ref="T330" si="4856">IF(OR(S330="-",S330="NC",$D330=""),"-",$D330*S330)</f>
        <v>-</v>
      </c>
      <c r="U330" s="19">
        <v>5.94</v>
      </c>
      <c r="V330" s="19" t="str">
        <f t="shared" ref="V330" si="4857">IF(OR(U330="-",U330="NC",$D330=""),"-",$D330*U330)</f>
        <v>-</v>
      </c>
      <c r="W330" s="19">
        <v>33.78</v>
      </c>
      <c r="X330" s="19" t="str">
        <f t="shared" ref="X330" si="4858">IF(OR(W330="-",W330="NC",$D330=""),"-",$D330*W330)</f>
        <v>-</v>
      </c>
      <c r="Y330" s="19">
        <v>40.049999999999997</v>
      </c>
      <c r="Z330" s="19" t="str">
        <f t="shared" ref="Z330" si="4859">IF(OR(Y330="-",Y330="NC",$D330=""),"-",$D330*Y330)</f>
        <v>-</v>
      </c>
      <c r="AA330" s="19">
        <v>13.39</v>
      </c>
      <c r="AB330" s="19" t="str">
        <f t="shared" ref="AB330" si="4860">IF(OR(AA330="-",AA330="NC",$D330=""),"-",$D330*AA330)</f>
        <v>-</v>
      </c>
      <c r="AC330" s="19">
        <v>2.3199999999999998</v>
      </c>
      <c r="AD330" s="19" t="str">
        <f t="shared" ref="AD330" si="4861">IF(OR(AC330="-",AC330="NC",$D330=""),"-",$D330*AC330)</f>
        <v>-</v>
      </c>
      <c r="AE330" s="19">
        <v>2.54</v>
      </c>
      <c r="AF330" s="19" t="str">
        <f t="shared" ref="AF330" si="4862">IF(OR(AE330="-",AE330="NC",$D330=""),"-",$D330*AE330)</f>
        <v>-</v>
      </c>
      <c r="AG330" s="19">
        <v>18.7</v>
      </c>
      <c r="AH330" s="19" t="str">
        <f t="shared" ref="AH330" si="4863">IF(OR(AG330="-",AG330="NC",$D330=""),"-",$D330*AG330)</f>
        <v>-</v>
      </c>
      <c r="AI330" s="19">
        <v>2.5099999999999998</v>
      </c>
      <c r="AJ330" s="19" t="str">
        <f t="shared" ref="AJ330" si="4864">IF(OR(AI330="-",AI330="NC",$D330=""),"-",$D330*AI330)</f>
        <v>-</v>
      </c>
      <c r="AK330" s="19">
        <v>6.29</v>
      </c>
      <c r="AL330" s="19" t="str">
        <f t="shared" ref="AL330" si="4865">IF(OR(AK330="-",AK330="NC",$D330=""),"-",$D330*AK330)</f>
        <v>-</v>
      </c>
    </row>
    <row r="331" spans="1:38" x14ac:dyDescent="0.25">
      <c r="A331" s="51" t="s">
        <v>275</v>
      </c>
      <c r="B331" s="51" t="s">
        <v>318</v>
      </c>
      <c r="C331" s="19" t="s">
        <v>926</v>
      </c>
      <c r="D331" s="58"/>
      <c r="E331" s="19">
        <v>0.01</v>
      </c>
      <c r="F331" s="19" t="str">
        <f t="shared" si="4805"/>
        <v>-</v>
      </c>
      <c r="G331" s="19">
        <v>0.02</v>
      </c>
      <c r="H331" s="19" t="str">
        <f t="shared" si="4805"/>
        <v>-</v>
      </c>
      <c r="I331" s="19">
        <v>0.01</v>
      </c>
      <c r="J331" s="19" t="str">
        <f t="shared" ref="J331" si="4866">IF(OR(I331="-",I331="NC",$D331=""),"-",$D331*I331)</f>
        <v>-</v>
      </c>
      <c r="K331" s="19">
        <v>0.34</v>
      </c>
      <c r="L331" s="19" t="str">
        <f t="shared" ref="L331" si="4867">IF(OR(K331="-",K331="NC",$D331=""),"-",$D331*K331)</f>
        <v>-</v>
      </c>
      <c r="M331" s="19">
        <v>0.03</v>
      </c>
      <c r="N331" s="19" t="str">
        <f t="shared" ref="N331" si="4868">IF(OR(M331="-",M331="NC",$D331=""),"-",$D331*M331)</f>
        <v>-</v>
      </c>
      <c r="O331" s="19">
        <v>0.01</v>
      </c>
      <c r="P331" s="19" t="str">
        <f t="shared" ref="P331" si="4869">IF(OR(O331="-",O331="NC",$D331=""),"-",$D331*O331)</f>
        <v>-</v>
      </c>
      <c r="Q331" s="19">
        <v>0.45</v>
      </c>
      <c r="R331" s="19" t="str">
        <f t="shared" ref="R331" si="4870">IF(OR(Q331="-",Q331="NC",$D331=""),"-",$D331*Q331)</f>
        <v>-</v>
      </c>
      <c r="S331" s="19">
        <v>0.28999999999999998</v>
      </c>
      <c r="T331" s="19" t="str">
        <f t="shared" ref="T331" si="4871">IF(OR(S331="-",S331="NC",$D331=""),"-",$D331*S331)</f>
        <v>-</v>
      </c>
      <c r="U331" s="19">
        <v>2.93</v>
      </c>
      <c r="V331" s="19" t="str">
        <f t="shared" ref="V331" si="4872">IF(OR(U331="-",U331="NC",$D331=""),"-",$D331*U331)</f>
        <v>-</v>
      </c>
      <c r="W331" s="19">
        <v>4.3499999999999996</v>
      </c>
      <c r="X331" s="19" t="str">
        <f t="shared" ref="X331" si="4873">IF(OR(W331="-",W331="NC",$D331=""),"-",$D331*W331)</f>
        <v>-</v>
      </c>
      <c r="Y331" s="19">
        <v>0.09</v>
      </c>
      <c r="Z331" s="19" t="str">
        <f t="shared" ref="Z331" si="4874">IF(OR(Y331="-",Y331="NC",$D331=""),"-",$D331*Y331)</f>
        <v>-</v>
      </c>
      <c r="AA331" s="19">
        <v>0.7</v>
      </c>
      <c r="AB331" s="19" t="str">
        <f t="shared" ref="AB331" si="4875">IF(OR(AA331="-",AA331="NC",$D331=""),"-",$D331*AA331)</f>
        <v>-</v>
      </c>
      <c r="AC331" s="19">
        <v>0.01</v>
      </c>
      <c r="AD331" s="19" t="str">
        <f t="shared" ref="AD331" si="4876">IF(OR(AC331="-",AC331="NC",$D331=""),"-",$D331*AC331)</f>
        <v>-</v>
      </c>
      <c r="AE331" s="19">
        <v>0.13</v>
      </c>
      <c r="AF331" s="19" t="str">
        <f t="shared" ref="AF331" si="4877">IF(OR(AE331="-",AE331="NC",$D331=""),"-",$D331*AE331)</f>
        <v>-</v>
      </c>
      <c r="AG331" s="19">
        <v>0.17</v>
      </c>
      <c r="AH331" s="19" t="str">
        <f t="shared" ref="AH331" si="4878">IF(OR(AG331="-",AG331="NC",$D331=""),"-",$D331*AG331)</f>
        <v>-</v>
      </c>
      <c r="AI331" s="19">
        <v>0.01</v>
      </c>
      <c r="AJ331" s="19" t="str">
        <f t="shared" ref="AJ331" si="4879">IF(OR(AI331="-",AI331="NC",$D331=""),"-",$D331*AI331)</f>
        <v>-</v>
      </c>
      <c r="AK331" s="19">
        <v>0.56000000000000005</v>
      </c>
      <c r="AL331" s="19" t="str">
        <f t="shared" ref="AL331" si="4880">IF(OR(AK331="-",AK331="NC",$D331=""),"-",$D331*AK331)</f>
        <v>-</v>
      </c>
    </row>
    <row r="332" spans="1:38" x14ac:dyDescent="0.25">
      <c r="A332" s="18" t="s">
        <v>275</v>
      </c>
      <c r="B332" s="18" t="s">
        <v>2619</v>
      </c>
      <c r="C332" s="19" t="s">
        <v>926</v>
      </c>
      <c r="D332" s="58"/>
      <c r="E332" s="19">
        <v>0.05</v>
      </c>
      <c r="F332" s="19" t="str">
        <f t="shared" si="4805"/>
        <v>-</v>
      </c>
      <c r="G332" s="19">
        <v>0.86</v>
      </c>
      <c r="H332" s="19" t="str">
        <f t="shared" si="4805"/>
        <v>-</v>
      </c>
      <c r="I332" s="19">
        <v>0.02</v>
      </c>
      <c r="J332" s="19" t="str">
        <f t="shared" ref="J332" si="4881">IF(OR(I332="-",I332="NC",$D332=""),"-",$D332*I332)</f>
        <v>-</v>
      </c>
      <c r="K332" s="19">
        <v>1.02</v>
      </c>
      <c r="L332" s="19" t="str">
        <f t="shared" ref="L332" si="4882">IF(OR(K332="-",K332="NC",$D332=""),"-",$D332*K332)</f>
        <v>-</v>
      </c>
      <c r="M332" s="19">
        <v>0.01</v>
      </c>
      <c r="N332" s="19" t="str">
        <f t="shared" ref="N332" si="4883">IF(OR(M332="-",M332="NC",$D332=""),"-",$D332*M332)</f>
        <v>-</v>
      </c>
      <c r="O332" s="19">
        <v>0.15</v>
      </c>
      <c r="P332" s="19" t="str">
        <f t="shared" ref="P332" si="4884">IF(OR(O332="-",O332="NC",$D332=""),"-",$D332*O332)</f>
        <v>-</v>
      </c>
      <c r="Q332" s="19">
        <v>0.22</v>
      </c>
      <c r="R332" s="19" t="str">
        <f t="shared" ref="R332" si="4885">IF(OR(Q332="-",Q332="NC",$D332=""),"-",$D332*Q332)</f>
        <v>-</v>
      </c>
      <c r="S332" s="19">
        <v>0.27</v>
      </c>
      <c r="T332" s="19" t="str">
        <f t="shared" ref="T332" si="4886">IF(OR(S332="-",S332="NC",$D332=""),"-",$D332*S332)</f>
        <v>-</v>
      </c>
      <c r="U332" s="19">
        <v>0.28999999999999998</v>
      </c>
      <c r="V332" s="19" t="str">
        <f t="shared" ref="V332" si="4887">IF(OR(U332="-",U332="NC",$D332=""),"-",$D332*U332)</f>
        <v>-</v>
      </c>
      <c r="W332" s="19">
        <v>0.17</v>
      </c>
      <c r="X332" s="19" t="str">
        <f t="shared" ref="X332" si="4888">IF(OR(W332="-",W332="NC",$D332=""),"-",$D332*W332)</f>
        <v>-</v>
      </c>
      <c r="Y332" s="19" t="s">
        <v>1351</v>
      </c>
      <c r="Z332" s="19" t="str">
        <f t="shared" ref="Z332" si="4889">IF(OR(Y332="-",Y332="NC",$D332=""),"-",$D332*Y332)</f>
        <v>-</v>
      </c>
      <c r="AA332" s="19" t="s">
        <v>1351</v>
      </c>
      <c r="AB332" s="19" t="str">
        <f t="shared" ref="AB332" si="4890">IF(OR(AA332="-",AA332="NC",$D332=""),"-",$D332*AA332)</f>
        <v>-</v>
      </c>
      <c r="AC332" s="19">
        <v>0.11</v>
      </c>
      <c r="AD332" s="19" t="str">
        <f t="shared" ref="AD332" si="4891">IF(OR(AC332="-",AC332="NC",$D332=""),"-",$D332*AC332)</f>
        <v>-</v>
      </c>
      <c r="AE332" s="19">
        <v>0.08</v>
      </c>
      <c r="AF332" s="19" t="str">
        <f t="shared" ref="AF332" si="4892">IF(OR(AE332="-",AE332="NC",$D332=""),"-",$D332*AE332)</f>
        <v>-</v>
      </c>
      <c r="AG332" s="19">
        <v>7.0000000000000007E-2</v>
      </c>
      <c r="AH332" s="19" t="str">
        <f t="shared" ref="AH332" si="4893">IF(OR(AG332="-",AG332="NC",$D332=""),"-",$D332*AG332)</f>
        <v>-</v>
      </c>
      <c r="AI332" s="19">
        <v>0.01</v>
      </c>
      <c r="AJ332" s="19" t="str">
        <f t="shared" ref="AJ332" si="4894">IF(OR(AI332="-",AI332="NC",$D332=""),"-",$D332*AI332)</f>
        <v>-</v>
      </c>
      <c r="AK332" s="19">
        <v>0.03</v>
      </c>
      <c r="AL332" s="19" t="str">
        <f t="shared" ref="AL332" si="4895">IF(OR(AK332="-",AK332="NC",$D332=""),"-",$D332*AK332)</f>
        <v>-</v>
      </c>
    </row>
    <row r="333" spans="1:38" ht="94.5" x14ac:dyDescent="0.25">
      <c r="A333" s="18" t="s">
        <v>275</v>
      </c>
      <c r="B333" s="18" t="s">
        <v>3477</v>
      </c>
      <c r="C333" s="19" t="s">
        <v>925</v>
      </c>
      <c r="D333" s="58"/>
      <c r="E333" s="19">
        <v>1.7</v>
      </c>
      <c r="F333" s="19" t="str">
        <f t="shared" si="4805"/>
        <v>-</v>
      </c>
      <c r="G333" s="19">
        <v>0.01</v>
      </c>
      <c r="H333" s="19" t="str">
        <f t="shared" si="4805"/>
        <v>-</v>
      </c>
      <c r="I333" s="19">
        <v>3</v>
      </c>
      <c r="J333" s="19" t="str">
        <f t="shared" ref="J333" si="4896">IF(OR(I333="-",I333="NC",$D333=""),"-",$D333*I333)</f>
        <v>-</v>
      </c>
      <c r="K333" s="19">
        <v>1.8</v>
      </c>
      <c r="L333" s="19" t="str">
        <f t="shared" ref="L333" si="4897">IF(OR(K333="-",K333="NC",$D333=""),"-",$D333*K333)</f>
        <v>-</v>
      </c>
      <c r="M333" s="19">
        <v>1.64</v>
      </c>
      <c r="N333" s="19" t="str">
        <f t="shared" ref="N333" si="4898">IF(OR(M333="-",M333="NC",$D333=""),"-",$D333*M333)</f>
        <v>-</v>
      </c>
      <c r="O333" s="19">
        <v>1.33</v>
      </c>
      <c r="P333" s="19" t="str">
        <f t="shared" ref="P333" si="4899">IF(OR(O333="-",O333="NC",$D333=""),"-",$D333*O333)</f>
        <v>-</v>
      </c>
      <c r="Q333" s="19">
        <v>0.01</v>
      </c>
      <c r="R333" s="19" t="str">
        <f t="shared" ref="R333" si="4900">IF(OR(Q333="-",Q333="NC",$D333=""),"-",$D333*Q333)</f>
        <v>-</v>
      </c>
      <c r="S333" s="19" t="s">
        <v>1351</v>
      </c>
      <c r="T333" s="19" t="str">
        <f t="shared" ref="T333" si="4901">IF(OR(S333="-",S333="NC",$D333=""),"-",$D333*S333)</f>
        <v>-</v>
      </c>
      <c r="U333" s="19">
        <v>0.56999999999999995</v>
      </c>
      <c r="V333" s="19" t="str">
        <f t="shared" ref="V333" si="4902">IF(OR(U333="-",U333="NC",$D333=""),"-",$D333*U333)</f>
        <v>-</v>
      </c>
      <c r="W333" s="19">
        <v>0.11</v>
      </c>
      <c r="X333" s="19" t="str">
        <f t="shared" ref="X333" si="4903">IF(OR(W333="-",W333="NC",$D333=""),"-",$D333*W333)</f>
        <v>-</v>
      </c>
      <c r="Y333" s="19">
        <v>0.16</v>
      </c>
      <c r="Z333" s="19" t="str">
        <f t="shared" ref="Z333" si="4904">IF(OR(Y333="-",Y333="NC",$D333=""),"-",$D333*Y333)</f>
        <v>-</v>
      </c>
      <c r="AA333" s="19">
        <v>0.94</v>
      </c>
      <c r="AB333" s="19" t="str">
        <f t="shared" ref="AB333" si="4905">IF(OR(AA333="-",AA333="NC",$D333=""),"-",$D333*AA333)</f>
        <v>-</v>
      </c>
      <c r="AC333" s="19">
        <v>2.54</v>
      </c>
      <c r="AD333" s="19" t="str">
        <f t="shared" ref="AD333" si="4906">IF(OR(AC333="-",AC333="NC",$D333=""),"-",$D333*AC333)</f>
        <v>-</v>
      </c>
      <c r="AE333" s="19">
        <v>1.77</v>
      </c>
      <c r="AF333" s="19" t="str">
        <f t="shared" ref="AF333" si="4907">IF(OR(AE333="-",AE333="NC",$D333=""),"-",$D333*AE333)</f>
        <v>-</v>
      </c>
      <c r="AG333" s="19">
        <v>0.03</v>
      </c>
      <c r="AH333" s="19" t="str">
        <f t="shared" ref="AH333" si="4908">IF(OR(AG333="-",AG333="NC",$D333=""),"-",$D333*AG333)</f>
        <v>-</v>
      </c>
      <c r="AI333" s="19">
        <v>0.03</v>
      </c>
      <c r="AJ333" s="19" t="str">
        <f t="shared" ref="AJ333" si="4909">IF(OR(AI333="-",AI333="NC",$D333=""),"-",$D333*AI333)</f>
        <v>-</v>
      </c>
      <c r="AK333" s="19">
        <v>3.99</v>
      </c>
      <c r="AL333" s="19" t="str">
        <f t="shared" ref="AL333" si="4910">IF(OR(AK333="-",AK333="NC",$D333=""),"-",$D333*AK333)</f>
        <v>-</v>
      </c>
    </row>
    <row r="334" spans="1:38" x14ac:dyDescent="0.25">
      <c r="A334" s="50" t="s">
        <v>3459</v>
      </c>
      <c r="B334" s="50" t="s">
        <v>3460</v>
      </c>
      <c r="C334" s="42" t="s">
        <v>275</v>
      </c>
      <c r="D334" s="58"/>
      <c r="E334" s="42" t="s">
        <v>275</v>
      </c>
      <c r="F334" s="42" t="str">
        <f t="shared" si="4805"/>
        <v>-</v>
      </c>
      <c r="G334" s="42" t="s">
        <v>275</v>
      </c>
      <c r="H334" s="42" t="str">
        <f t="shared" si="4805"/>
        <v>-</v>
      </c>
      <c r="I334" s="42" t="s">
        <v>275</v>
      </c>
      <c r="J334" s="42" t="str">
        <f t="shared" ref="J334" si="4911">IF(OR(I334="-",I334="NC",$D334=""),"-",$D334*I334)</f>
        <v>-</v>
      </c>
      <c r="K334" s="42" t="s">
        <v>275</v>
      </c>
      <c r="L334" s="42" t="str">
        <f t="shared" ref="L334" si="4912">IF(OR(K334="-",K334="NC",$D334=""),"-",$D334*K334)</f>
        <v>-</v>
      </c>
      <c r="M334" s="42" t="s">
        <v>275</v>
      </c>
      <c r="N334" s="42" t="str">
        <f t="shared" ref="N334" si="4913">IF(OR(M334="-",M334="NC",$D334=""),"-",$D334*M334)</f>
        <v>-</v>
      </c>
      <c r="O334" s="42" t="s">
        <v>275</v>
      </c>
      <c r="P334" s="42" t="str">
        <f t="shared" ref="P334" si="4914">IF(OR(O334="-",O334="NC",$D334=""),"-",$D334*O334)</f>
        <v>-</v>
      </c>
      <c r="Q334" s="42" t="s">
        <v>275</v>
      </c>
      <c r="R334" s="42" t="str">
        <f t="shared" ref="R334" si="4915">IF(OR(Q334="-",Q334="NC",$D334=""),"-",$D334*Q334)</f>
        <v>-</v>
      </c>
      <c r="S334" s="42" t="s">
        <v>275</v>
      </c>
      <c r="T334" s="42" t="str">
        <f t="shared" ref="T334" si="4916">IF(OR(S334="-",S334="NC",$D334=""),"-",$D334*S334)</f>
        <v>-</v>
      </c>
      <c r="U334" s="42" t="s">
        <v>275</v>
      </c>
      <c r="V334" s="42" t="str">
        <f t="shared" ref="V334" si="4917">IF(OR(U334="-",U334="NC",$D334=""),"-",$D334*U334)</f>
        <v>-</v>
      </c>
      <c r="W334" s="42" t="s">
        <v>275</v>
      </c>
      <c r="X334" s="42" t="str">
        <f t="shared" ref="X334" si="4918">IF(OR(W334="-",W334="NC",$D334=""),"-",$D334*W334)</f>
        <v>-</v>
      </c>
      <c r="Y334" s="42" t="s">
        <v>275</v>
      </c>
      <c r="Z334" s="42" t="str">
        <f t="shared" ref="Z334" si="4919">IF(OR(Y334="-",Y334="NC",$D334=""),"-",$D334*Y334)</f>
        <v>-</v>
      </c>
      <c r="AA334" s="42" t="s">
        <v>275</v>
      </c>
      <c r="AB334" s="42" t="str">
        <f t="shared" ref="AB334" si="4920">IF(OR(AA334="-",AA334="NC",$D334=""),"-",$D334*AA334)</f>
        <v>-</v>
      </c>
      <c r="AC334" s="42" t="s">
        <v>275</v>
      </c>
      <c r="AD334" s="42" t="str">
        <f t="shared" ref="AD334" si="4921">IF(OR(AC334="-",AC334="NC",$D334=""),"-",$D334*AC334)</f>
        <v>-</v>
      </c>
      <c r="AE334" s="42" t="s">
        <v>275</v>
      </c>
      <c r="AF334" s="42" t="str">
        <f t="shared" ref="AF334" si="4922">IF(OR(AE334="-",AE334="NC",$D334=""),"-",$D334*AE334)</f>
        <v>-</v>
      </c>
      <c r="AG334" s="42" t="s">
        <v>275</v>
      </c>
      <c r="AH334" s="42" t="str">
        <f t="shared" ref="AH334" si="4923">IF(OR(AG334="-",AG334="NC",$D334=""),"-",$D334*AG334)</f>
        <v>-</v>
      </c>
      <c r="AI334" s="42" t="s">
        <v>275</v>
      </c>
      <c r="AJ334" s="42" t="str">
        <f t="shared" ref="AJ334" si="4924">IF(OR(AI334="-",AI334="NC",$D334=""),"-",$D334*AI334)</f>
        <v>-</v>
      </c>
      <c r="AK334" s="42" t="s">
        <v>275</v>
      </c>
      <c r="AL334" s="42" t="str">
        <f t="shared" ref="AL334" si="4925">IF(OR(AK334="-",AK334="NC",$D334=""),"-",$D334*AK334)</f>
        <v>-</v>
      </c>
    </row>
    <row r="335" spans="1:38" x14ac:dyDescent="0.25">
      <c r="A335" s="909" t="s">
        <v>3462</v>
      </c>
      <c r="B335" s="63" t="s">
        <v>3463</v>
      </c>
      <c r="C335" s="61" t="s">
        <v>925</v>
      </c>
      <c r="D335" s="58"/>
      <c r="E335" s="61">
        <v>9.09</v>
      </c>
      <c r="F335" s="61" t="str">
        <f t="shared" si="4805"/>
        <v>-</v>
      </c>
      <c r="G335" s="61">
        <v>3.35</v>
      </c>
      <c r="H335" s="61" t="str">
        <f t="shared" si="4805"/>
        <v>-</v>
      </c>
      <c r="I335" s="61">
        <v>1.06</v>
      </c>
      <c r="J335" s="61" t="str">
        <f t="shared" ref="J335" si="4926">IF(OR(I335="-",I335="NC",$D335=""),"-",$D335*I335)</f>
        <v>-</v>
      </c>
      <c r="K335" s="61">
        <v>9.48</v>
      </c>
      <c r="L335" s="61" t="str">
        <f t="shared" ref="L335" si="4927">IF(OR(K335="-",K335="NC",$D335=""),"-",$D335*K335)</f>
        <v>-</v>
      </c>
      <c r="M335" s="61">
        <v>15.11</v>
      </c>
      <c r="N335" s="61" t="str">
        <f t="shared" ref="N335" si="4928">IF(OR(M335="-",M335="NC",$D335=""),"-",$D335*M335)</f>
        <v>-</v>
      </c>
      <c r="O335" s="61">
        <v>10.58</v>
      </c>
      <c r="P335" s="61" t="str">
        <f t="shared" ref="P335" si="4929">IF(OR(O335="-",O335="NC",$D335=""),"-",$D335*O335)</f>
        <v>-</v>
      </c>
      <c r="Q335" s="61">
        <v>5.01</v>
      </c>
      <c r="R335" s="61" t="str">
        <f t="shared" ref="R335" si="4930">IF(OR(Q335="-",Q335="NC",$D335=""),"-",$D335*Q335)</f>
        <v>-</v>
      </c>
      <c r="S335" s="61">
        <v>3.76</v>
      </c>
      <c r="T335" s="61" t="str">
        <f t="shared" ref="T335" si="4931">IF(OR(S335="-",S335="NC",$D335=""),"-",$D335*S335)</f>
        <v>-</v>
      </c>
      <c r="U335" s="61">
        <v>1.82</v>
      </c>
      <c r="V335" s="61" t="str">
        <f t="shared" ref="V335" si="4932">IF(OR(U335="-",U335="NC",$D335=""),"-",$D335*U335)</f>
        <v>-</v>
      </c>
      <c r="W335" s="61">
        <v>3.44</v>
      </c>
      <c r="X335" s="61" t="str">
        <f t="shared" ref="X335" si="4933">IF(OR(W335="-",W335="NC",$D335=""),"-",$D335*W335)</f>
        <v>-</v>
      </c>
      <c r="Y335" s="61">
        <v>3.49</v>
      </c>
      <c r="Z335" s="61" t="str">
        <f t="shared" ref="Z335" si="4934">IF(OR(Y335="-",Y335="NC",$D335=""),"-",$D335*Y335)</f>
        <v>-</v>
      </c>
      <c r="AA335" s="61">
        <v>5.15</v>
      </c>
      <c r="AB335" s="61" t="str">
        <f t="shared" ref="AB335" si="4935">IF(OR(AA335="-",AA335="NC",$D335=""),"-",$D335*AA335)</f>
        <v>-</v>
      </c>
      <c r="AC335" s="61">
        <v>4.43</v>
      </c>
      <c r="AD335" s="61" t="str">
        <f t="shared" ref="AD335" si="4936">IF(OR(AC335="-",AC335="NC",$D335=""),"-",$D335*AC335)</f>
        <v>-</v>
      </c>
      <c r="AE335" s="61">
        <v>11.36</v>
      </c>
      <c r="AF335" s="61" t="str">
        <f t="shared" ref="AF335" si="4937">IF(OR(AE335="-",AE335="NC",$D335=""),"-",$D335*AE335)</f>
        <v>-</v>
      </c>
      <c r="AG335" s="61">
        <v>4.22</v>
      </c>
      <c r="AH335" s="61" t="str">
        <f t="shared" ref="AH335" si="4938">IF(OR(AG335="-",AG335="NC",$D335=""),"-",$D335*AG335)</f>
        <v>-</v>
      </c>
      <c r="AI335" s="61">
        <v>9.36</v>
      </c>
      <c r="AJ335" s="61" t="str">
        <f t="shared" ref="AJ335" si="4939">IF(OR(AI335="-",AI335="NC",$D335=""),"-",$D335*AI335)</f>
        <v>-</v>
      </c>
      <c r="AK335" s="61">
        <v>1.21</v>
      </c>
      <c r="AL335" s="61" t="str">
        <f t="shared" ref="AL335" si="4940">IF(OR(AK335="-",AK335="NC",$D335=""),"-",$D335*AK335)</f>
        <v>-</v>
      </c>
    </row>
    <row r="336" spans="1:38" x14ac:dyDescent="0.25">
      <c r="A336" s="18" t="s">
        <v>3185</v>
      </c>
      <c r="B336" s="18" t="s">
        <v>3464</v>
      </c>
      <c r="C336" s="19" t="s">
        <v>925</v>
      </c>
      <c r="D336" s="58"/>
      <c r="E336" s="19">
        <v>1.62</v>
      </c>
      <c r="F336" s="19" t="str">
        <f t="shared" si="4805"/>
        <v>-</v>
      </c>
      <c r="G336" s="19">
        <v>3.22</v>
      </c>
      <c r="H336" s="19" t="str">
        <f t="shared" si="4805"/>
        <v>-</v>
      </c>
      <c r="I336" s="19">
        <v>0.92</v>
      </c>
      <c r="J336" s="19" t="str">
        <f t="shared" ref="J336" si="4941">IF(OR(I336="-",I336="NC",$D336=""),"-",$D336*I336)</f>
        <v>-</v>
      </c>
      <c r="K336" s="19">
        <v>1.5</v>
      </c>
      <c r="L336" s="19" t="str">
        <f t="shared" ref="L336" si="4942">IF(OR(K336="-",K336="NC",$D336=""),"-",$D336*K336)</f>
        <v>-</v>
      </c>
      <c r="M336" s="19">
        <v>2.9</v>
      </c>
      <c r="N336" s="19" t="str">
        <f t="shared" ref="N336" si="4943">IF(OR(M336="-",M336="NC",$D336=""),"-",$D336*M336)</f>
        <v>-</v>
      </c>
      <c r="O336" s="19">
        <v>0.17</v>
      </c>
      <c r="P336" s="19" t="str">
        <f t="shared" ref="P336" si="4944">IF(OR(O336="-",O336="NC",$D336=""),"-",$D336*O336)</f>
        <v>-</v>
      </c>
      <c r="Q336" s="19">
        <v>3.8</v>
      </c>
      <c r="R336" s="19" t="str">
        <f t="shared" ref="R336" si="4945">IF(OR(Q336="-",Q336="NC",$D336=""),"-",$D336*Q336)</f>
        <v>-</v>
      </c>
      <c r="S336" s="19">
        <v>1.25</v>
      </c>
      <c r="T336" s="19" t="str">
        <f t="shared" ref="T336" si="4946">IF(OR(S336="-",S336="NC",$D336=""),"-",$D336*S336)</f>
        <v>-</v>
      </c>
      <c r="U336" s="19">
        <v>0.9</v>
      </c>
      <c r="V336" s="19" t="str">
        <f t="shared" ref="V336" si="4947">IF(OR(U336="-",U336="NC",$D336=""),"-",$D336*U336)</f>
        <v>-</v>
      </c>
      <c r="W336" s="19">
        <v>2.33</v>
      </c>
      <c r="X336" s="19" t="str">
        <f t="shared" ref="X336" si="4948">IF(OR(W336="-",W336="NC",$D336=""),"-",$D336*W336)</f>
        <v>-</v>
      </c>
      <c r="Y336" s="19">
        <v>2.7</v>
      </c>
      <c r="Z336" s="19" t="str">
        <f t="shared" ref="Z336" si="4949">IF(OR(Y336="-",Y336="NC",$D336=""),"-",$D336*Y336)</f>
        <v>-</v>
      </c>
      <c r="AA336" s="19">
        <v>3.83</v>
      </c>
      <c r="AB336" s="19" t="str">
        <f t="shared" ref="AB336" si="4950">IF(OR(AA336="-",AA336="NC",$D336=""),"-",$D336*AA336)</f>
        <v>-</v>
      </c>
      <c r="AC336" s="19">
        <v>1.53</v>
      </c>
      <c r="AD336" s="19" t="str">
        <f t="shared" ref="AD336" si="4951">IF(OR(AC336="-",AC336="NC",$D336=""),"-",$D336*AC336)</f>
        <v>-</v>
      </c>
      <c r="AE336" s="19">
        <v>2.52</v>
      </c>
      <c r="AF336" s="19" t="str">
        <f t="shared" ref="AF336" si="4952">IF(OR(AE336="-",AE336="NC",$D336=""),"-",$D336*AE336)</f>
        <v>-</v>
      </c>
      <c r="AG336" s="19">
        <v>3.52</v>
      </c>
      <c r="AH336" s="19" t="str">
        <f t="shared" ref="AH336" si="4953">IF(OR(AG336="-",AG336="NC",$D336=""),"-",$D336*AG336)</f>
        <v>-</v>
      </c>
      <c r="AI336" s="19">
        <v>3.56</v>
      </c>
      <c r="AJ336" s="19" t="str">
        <f t="shared" ref="AJ336" si="4954">IF(OR(AI336="-",AI336="NC",$D336=""),"-",$D336*AI336)</f>
        <v>-</v>
      </c>
      <c r="AK336" s="19">
        <v>0.74</v>
      </c>
      <c r="AL336" s="19" t="str">
        <f t="shared" ref="AL336" si="4955">IF(OR(AK336="-",AK336="NC",$D336=""),"-",$D336*AK336)</f>
        <v>-</v>
      </c>
    </row>
    <row r="337" spans="1:38" x14ac:dyDescent="0.25">
      <c r="A337" s="18" t="s">
        <v>473</v>
      </c>
      <c r="B337" s="18" t="s">
        <v>3465</v>
      </c>
      <c r="C337" s="19" t="s">
        <v>925</v>
      </c>
      <c r="D337" s="58"/>
      <c r="E337" s="19">
        <v>5.34</v>
      </c>
      <c r="F337" s="19" t="str">
        <f t="shared" si="4805"/>
        <v>-</v>
      </c>
      <c r="G337" s="19">
        <v>0.13</v>
      </c>
      <c r="H337" s="19" t="str">
        <f t="shared" si="4805"/>
        <v>-</v>
      </c>
      <c r="I337" s="19">
        <v>0.01</v>
      </c>
      <c r="J337" s="19" t="str">
        <f t="shared" ref="J337" si="4956">IF(OR(I337="-",I337="NC",$D337=""),"-",$D337*I337)</f>
        <v>-</v>
      </c>
      <c r="K337" s="19">
        <v>4.6900000000000004</v>
      </c>
      <c r="L337" s="19" t="str">
        <f t="shared" ref="L337" si="4957">IF(OR(K337="-",K337="NC",$D337=""),"-",$D337*K337)</f>
        <v>-</v>
      </c>
      <c r="M337" s="19">
        <v>7.24</v>
      </c>
      <c r="N337" s="19" t="str">
        <f t="shared" ref="N337" si="4958">IF(OR(M337="-",M337="NC",$D337=""),"-",$D337*M337)</f>
        <v>-</v>
      </c>
      <c r="O337" s="19">
        <v>5.52</v>
      </c>
      <c r="P337" s="19" t="str">
        <f t="shared" ref="P337" si="4959">IF(OR(O337="-",O337="NC",$D337=""),"-",$D337*O337)</f>
        <v>-</v>
      </c>
      <c r="Q337" s="19">
        <v>0.27</v>
      </c>
      <c r="R337" s="19" t="str">
        <f t="shared" ref="R337" si="4960">IF(OR(Q337="-",Q337="NC",$D337=""),"-",$D337*Q337)</f>
        <v>-</v>
      </c>
      <c r="S337" s="19">
        <v>1.33</v>
      </c>
      <c r="T337" s="19" t="str">
        <f t="shared" ref="T337" si="4961">IF(OR(S337="-",S337="NC",$D337=""),"-",$D337*S337)</f>
        <v>-</v>
      </c>
      <c r="U337" s="19">
        <v>0.32</v>
      </c>
      <c r="V337" s="19" t="str">
        <f t="shared" ref="V337" si="4962">IF(OR(U337="-",U337="NC",$D337=""),"-",$D337*U337)</f>
        <v>-</v>
      </c>
      <c r="W337" s="19">
        <v>0.15</v>
      </c>
      <c r="X337" s="19" t="str">
        <f t="shared" ref="X337" si="4963">IF(OR(W337="-",W337="NC",$D337=""),"-",$D337*W337)</f>
        <v>-</v>
      </c>
      <c r="Y337" s="19">
        <v>0.08</v>
      </c>
      <c r="Z337" s="19" t="str">
        <f t="shared" ref="Z337" si="4964">IF(OR(Y337="-",Y337="NC",$D337=""),"-",$D337*Y337)</f>
        <v>-</v>
      </c>
      <c r="AA337" s="19">
        <v>0.04</v>
      </c>
      <c r="AB337" s="19" t="str">
        <f t="shared" ref="AB337" si="4965">IF(OR(AA337="-",AA337="NC",$D337=""),"-",$D337*AA337)</f>
        <v>-</v>
      </c>
      <c r="AC337" s="19">
        <v>1.0900000000000001</v>
      </c>
      <c r="AD337" s="19" t="str">
        <f t="shared" ref="AD337" si="4966">IF(OR(AC337="-",AC337="NC",$D337=""),"-",$D337*AC337)</f>
        <v>-</v>
      </c>
      <c r="AE337" s="19">
        <v>1.56</v>
      </c>
      <c r="AF337" s="19" t="str">
        <f t="shared" ref="AF337" si="4967">IF(OR(AE337="-",AE337="NC",$D337=""),"-",$D337*AE337)</f>
        <v>-</v>
      </c>
      <c r="AG337" s="19">
        <v>0.33</v>
      </c>
      <c r="AH337" s="19" t="str">
        <f t="shared" ref="AH337" si="4968">IF(OR(AG337="-",AG337="NC",$D337=""),"-",$D337*AG337)</f>
        <v>-</v>
      </c>
      <c r="AI337" s="19">
        <v>0.18</v>
      </c>
      <c r="AJ337" s="19" t="str">
        <f t="shared" ref="AJ337" si="4969">IF(OR(AI337="-",AI337="NC",$D337=""),"-",$D337*AI337)</f>
        <v>-</v>
      </c>
      <c r="AK337" s="19">
        <v>0.47</v>
      </c>
      <c r="AL337" s="19" t="str">
        <f t="shared" ref="AL337" si="4970">IF(OR(AK337="-",AK337="NC",$D337=""),"-",$D337*AK337)</f>
        <v>-</v>
      </c>
    </row>
    <row r="338" spans="1:38" x14ac:dyDescent="0.25">
      <c r="A338" s="39" t="s">
        <v>472</v>
      </c>
      <c r="B338" s="53" t="s">
        <v>3466</v>
      </c>
      <c r="C338" s="38" t="s">
        <v>925</v>
      </c>
      <c r="D338" s="58"/>
      <c r="E338" s="38">
        <v>2.12</v>
      </c>
      <c r="F338" s="38" t="str">
        <f t="shared" si="4805"/>
        <v>-</v>
      </c>
      <c r="G338" s="38">
        <v>0.01</v>
      </c>
      <c r="H338" s="38" t="str">
        <f t="shared" si="4805"/>
        <v>-</v>
      </c>
      <c r="I338" s="38">
        <v>0.03</v>
      </c>
      <c r="J338" s="38" t="str">
        <f t="shared" ref="J338" si="4971">IF(OR(I338="-",I338="NC",$D338=""),"-",$D338*I338)</f>
        <v>-</v>
      </c>
      <c r="K338" s="38">
        <v>3.21</v>
      </c>
      <c r="L338" s="38" t="str">
        <f t="shared" ref="L338" si="4972">IF(OR(K338="-",K338="NC",$D338=""),"-",$D338*K338)</f>
        <v>-</v>
      </c>
      <c r="M338" s="38">
        <v>1.6</v>
      </c>
      <c r="N338" s="38" t="str">
        <f t="shared" ref="N338" si="4973">IF(OR(M338="-",M338="NC",$D338=""),"-",$D338*M338)</f>
        <v>-</v>
      </c>
      <c r="O338" s="38">
        <v>4.9000000000000004</v>
      </c>
      <c r="P338" s="38" t="str">
        <f t="shared" ref="P338" si="4974">IF(OR(O338="-",O338="NC",$D338=""),"-",$D338*O338)</f>
        <v>-</v>
      </c>
      <c r="Q338" s="38">
        <v>0.95</v>
      </c>
      <c r="R338" s="38" t="str">
        <f t="shared" ref="R338" si="4975">IF(OR(Q338="-",Q338="NC",$D338=""),"-",$D338*Q338)</f>
        <v>-</v>
      </c>
      <c r="S338" s="38">
        <v>1.18</v>
      </c>
      <c r="T338" s="38" t="str">
        <f t="shared" ref="T338" si="4976">IF(OR(S338="-",S338="NC",$D338=""),"-",$D338*S338)</f>
        <v>-</v>
      </c>
      <c r="U338" s="38">
        <v>0.4</v>
      </c>
      <c r="V338" s="38" t="str">
        <f t="shared" ref="V338" si="4977">IF(OR(U338="-",U338="NC",$D338=""),"-",$D338*U338)</f>
        <v>-</v>
      </c>
      <c r="W338" s="38">
        <v>0.96</v>
      </c>
      <c r="X338" s="38" t="str">
        <f t="shared" ref="X338" si="4978">IF(OR(W338="-",W338="NC",$D338=""),"-",$D338*W338)</f>
        <v>-</v>
      </c>
      <c r="Y338" s="38">
        <v>0.71</v>
      </c>
      <c r="Z338" s="38" t="str">
        <f t="shared" ref="Z338" si="4979">IF(OR(Y338="-",Y338="NC",$D338=""),"-",$D338*Y338)</f>
        <v>-</v>
      </c>
      <c r="AA338" s="38">
        <v>1.28</v>
      </c>
      <c r="AB338" s="38" t="str">
        <f t="shared" ref="AB338" si="4980">IF(OR(AA338="-",AA338="NC",$D338=""),"-",$D338*AA338)</f>
        <v>-</v>
      </c>
      <c r="AC338" s="38">
        <v>0.67</v>
      </c>
      <c r="AD338" s="38" t="str">
        <f t="shared" ref="AD338" si="4981">IF(OR(AC338="-",AC338="NC",$D338=""),"-",$D338*AC338)</f>
        <v>-</v>
      </c>
      <c r="AE338" s="38">
        <v>7.26</v>
      </c>
      <c r="AF338" s="38" t="str">
        <f t="shared" ref="AF338" si="4982">IF(OR(AE338="-",AE338="NC",$D338=""),"-",$D338*AE338)</f>
        <v>-</v>
      </c>
      <c r="AG338" s="38">
        <v>0.37</v>
      </c>
      <c r="AH338" s="38" t="str">
        <f t="shared" ref="AH338" si="4983">IF(OR(AG338="-",AG338="NC",$D338=""),"-",$D338*AG338)</f>
        <v>-</v>
      </c>
      <c r="AI338" s="38">
        <v>0.08</v>
      </c>
      <c r="AJ338" s="38" t="str">
        <f t="shared" ref="AJ338" si="4984">IF(OR(AI338="-",AI338="NC",$D338=""),"-",$D338*AI338)</f>
        <v>-</v>
      </c>
      <c r="AK338" s="38" t="s">
        <v>1351</v>
      </c>
      <c r="AL338" s="38" t="str">
        <f t="shared" ref="AL338" si="4985">IF(OR(AK338="-",AK338="NC",$D338=""),"-",$D338*AK338)</f>
        <v>-</v>
      </c>
    </row>
    <row r="339" spans="1:38" x14ac:dyDescent="0.25">
      <c r="A339" s="51" t="s">
        <v>443</v>
      </c>
      <c r="B339" s="51" t="s">
        <v>3467</v>
      </c>
      <c r="C339" s="19" t="s">
        <v>925</v>
      </c>
      <c r="D339" s="58"/>
      <c r="E339" s="19" t="s">
        <v>1351</v>
      </c>
      <c r="F339" s="19" t="str">
        <f t="shared" si="4805"/>
        <v>-</v>
      </c>
      <c r="G339" s="19" t="s">
        <v>1351</v>
      </c>
      <c r="H339" s="19" t="str">
        <f t="shared" si="4805"/>
        <v>-</v>
      </c>
      <c r="I339" s="19">
        <v>0.1</v>
      </c>
      <c r="J339" s="19" t="str">
        <f t="shared" ref="J339" si="4986">IF(OR(I339="-",I339="NC",$D339=""),"-",$D339*I339)</f>
        <v>-</v>
      </c>
      <c r="K339" s="19">
        <v>7.0000000000000007E-2</v>
      </c>
      <c r="L339" s="19" t="str">
        <f t="shared" ref="L339" si="4987">IF(OR(K339="-",K339="NC",$D339=""),"-",$D339*K339)</f>
        <v>-</v>
      </c>
      <c r="M339" s="19">
        <v>3.38</v>
      </c>
      <c r="N339" s="19" t="str">
        <f t="shared" ref="N339" si="4988">IF(OR(M339="-",M339="NC",$D339=""),"-",$D339*M339)</f>
        <v>-</v>
      </c>
      <c r="O339" s="19" t="s">
        <v>1351</v>
      </c>
      <c r="P339" s="19" t="str">
        <f t="shared" ref="P339" si="4989">IF(OR(O339="-",O339="NC",$D339=""),"-",$D339*O339)</f>
        <v>-</v>
      </c>
      <c r="Q339" s="19" t="s">
        <v>1351</v>
      </c>
      <c r="R339" s="19" t="str">
        <f t="shared" ref="R339" si="4990">IF(OR(Q339="-",Q339="NC",$D339=""),"-",$D339*Q339)</f>
        <v>-</v>
      </c>
      <c r="S339" s="19" t="s">
        <v>1351</v>
      </c>
      <c r="T339" s="19" t="str">
        <f t="shared" ref="T339" si="4991">IF(OR(S339="-",S339="NC",$D339=""),"-",$D339*S339)</f>
        <v>-</v>
      </c>
      <c r="U339" s="19">
        <v>0.2</v>
      </c>
      <c r="V339" s="19" t="str">
        <f t="shared" ref="V339" si="4992">IF(OR(U339="-",U339="NC",$D339=""),"-",$D339*U339)</f>
        <v>-</v>
      </c>
      <c r="W339" s="19" t="s">
        <v>1351</v>
      </c>
      <c r="X339" s="19" t="str">
        <f t="shared" ref="X339" si="4993">IF(OR(W339="-",W339="NC",$D339=""),"-",$D339*W339)</f>
        <v>-</v>
      </c>
      <c r="Y339" s="19" t="s">
        <v>1351</v>
      </c>
      <c r="Z339" s="19" t="str">
        <f t="shared" ref="Z339" si="4994">IF(OR(Y339="-",Y339="NC",$D339=""),"-",$D339*Y339)</f>
        <v>-</v>
      </c>
      <c r="AA339" s="19" t="s">
        <v>1351</v>
      </c>
      <c r="AB339" s="19" t="str">
        <f t="shared" ref="AB339" si="4995">IF(OR(AA339="-",AA339="NC",$D339=""),"-",$D339*AA339)</f>
        <v>-</v>
      </c>
      <c r="AC339" s="19">
        <v>1.1399999999999999</v>
      </c>
      <c r="AD339" s="19" t="str">
        <f t="shared" ref="AD339" si="4996">IF(OR(AC339="-",AC339="NC",$D339=""),"-",$D339*AC339)</f>
        <v>-</v>
      </c>
      <c r="AE339" s="19">
        <v>0.03</v>
      </c>
      <c r="AF339" s="19" t="str">
        <f t="shared" ref="AF339" si="4997">IF(OR(AE339="-",AE339="NC",$D339=""),"-",$D339*AE339)</f>
        <v>-</v>
      </c>
      <c r="AG339" s="19" t="s">
        <v>1351</v>
      </c>
      <c r="AH339" s="19" t="str">
        <f t="shared" ref="AH339" si="4998">IF(OR(AG339="-",AG339="NC",$D339=""),"-",$D339*AG339)</f>
        <v>-</v>
      </c>
      <c r="AI339" s="19">
        <v>5.53</v>
      </c>
      <c r="AJ339" s="19" t="str">
        <f t="shared" ref="AJ339" si="4999">IF(OR(AI339="-",AI339="NC",$D339=""),"-",$D339*AI339)</f>
        <v>-</v>
      </c>
      <c r="AK339" s="19" t="s">
        <v>1351</v>
      </c>
      <c r="AL339" s="19" t="str">
        <f t="shared" ref="AL339" si="5000">IF(OR(AK339="-",AK339="NC",$D339=""),"-",$D339*AK339)</f>
        <v>-</v>
      </c>
    </row>
    <row r="340" spans="1:38" x14ac:dyDescent="0.25">
      <c r="A340" s="50" t="s">
        <v>4129</v>
      </c>
      <c r="B340" s="50" t="s">
        <v>4130</v>
      </c>
      <c r="C340" s="42" t="s">
        <v>275</v>
      </c>
      <c r="D340" s="58"/>
      <c r="E340" s="42" t="s">
        <v>275</v>
      </c>
      <c r="F340" s="42" t="str">
        <f t="shared" si="4805"/>
        <v>-</v>
      </c>
      <c r="G340" s="42" t="s">
        <v>275</v>
      </c>
      <c r="H340" s="42" t="str">
        <f t="shared" si="4805"/>
        <v>-</v>
      </c>
      <c r="I340" s="42" t="s">
        <v>275</v>
      </c>
      <c r="J340" s="42" t="str">
        <f t="shared" ref="J340" si="5001">IF(OR(I340="-",I340="NC",$D340=""),"-",$D340*I340)</f>
        <v>-</v>
      </c>
      <c r="K340" s="42" t="s">
        <v>275</v>
      </c>
      <c r="L340" s="42" t="str">
        <f t="shared" ref="L340" si="5002">IF(OR(K340="-",K340="NC",$D340=""),"-",$D340*K340)</f>
        <v>-</v>
      </c>
      <c r="M340" s="42" t="s">
        <v>275</v>
      </c>
      <c r="N340" s="42" t="str">
        <f t="shared" ref="N340" si="5003">IF(OR(M340="-",M340="NC",$D340=""),"-",$D340*M340)</f>
        <v>-</v>
      </c>
      <c r="O340" s="42" t="s">
        <v>275</v>
      </c>
      <c r="P340" s="42" t="str">
        <f t="shared" ref="P340" si="5004">IF(OR(O340="-",O340="NC",$D340=""),"-",$D340*O340)</f>
        <v>-</v>
      </c>
      <c r="Q340" s="42" t="s">
        <v>275</v>
      </c>
      <c r="R340" s="42" t="str">
        <f t="shared" ref="R340" si="5005">IF(OR(Q340="-",Q340="NC",$D340=""),"-",$D340*Q340)</f>
        <v>-</v>
      </c>
      <c r="S340" s="42" t="s">
        <v>275</v>
      </c>
      <c r="T340" s="42" t="str">
        <f t="shared" ref="T340" si="5006">IF(OR(S340="-",S340="NC",$D340=""),"-",$D340*S340)</f>
        <v>-</v>
      </c>
      <c r="U340" s="42" t="s">
        <v>275</v>
      </c>
      <c r="V340" s="42" t="str">
        <f t="shared" ref="V340" si="5007">IF(OR(U340="-",U340="NC",$D340=""),"-",$D340*U340)</f>
        <v>-</v>
      </c>
      <c r="W340" s="42" t="s">
        <v>275</v>
      </c>
      <c r="X340" s="42" t="str">
        <f t="shared" ref="X340" si="5008">IF(OR(W340="-",W340="NC",$D340=""),"-",$D340*W340)</f>
        <v>-</v>
      </c>
      <c r="Y340" s="42" t="s">
        <v>275</v>
      </c>
      <c r="Z340" s="42" t="str">
        <f t="shared" ref="Z340" si="5009">IF(OR(Y340="-",Y340="NC",$D340=""),"-",$D340*Y340)</f>
        <v>-</v>
      </c>
      <c r="AA340" s="42" t="s">
        <v>275</v>
      </c>
      <c r="AB340" s="42" t="str">
        <f t="shared" ref="AB340" si="5010">IF(OR(AA340="-",AA340="NC",$D340=""),"-",$D340*AA340)</f>
        <v>-</v>
      </c>
      <c r="AC340" s="42" t="s">
        <v>275</v>
      </c>
      <c r="AD340" s="42" t="str">
        <f t="shared" ref="AD340" si="5011">IF(OR(AC340="-",AC340="NC",$D340=""),"-",$D340*AC340)</f>
        <v>-</v>
      </c>
      <c r="AE340" s="42" t="s">
        <v>275</v>
      </c>
      <c r="AF340" s="42" t="str">
        <f t="shared" ref="AF340" si="5012">IF(OR(AE340="-",AE340="NC",$D340=""),"-",$D340*AE340)</f>
        <v>-</v>
      </c>
      <c r="AG340" s="42" t="s">
        <v>275</v>
      </c>
      <c r="AH340" s="42" t="str">
        <f t="shared" ref="AH340" si="5013">IF(OR(AG340="-",AG340="NC",$D340=""),"-",$D340*AG340)</f>
        <v>-</v>
      </c>
      <c r="AI340" s="42" t="s">
        <v>275</v>
      </c>
      <c r="AJ340" s="42" t="str">
        <f t="shared" ref="AJ340" si="5014">IF(OR(AI340="-",AI340="NC",$D340=""),"-",$D340*AI340)</f>
        <v>-</v>
      </c>
      <c r="AK340" s="42" t="s">
        <v>275</v>
      </c>
      <c r="AL340" s="42" t="str">
        <f t="shared" ref="AL340" si="5015">IF(OR(AK340="-",AK340="NC",$D340=""),"-",$D340*AK340)</f>
        <v>-</v>
      </c>
    </row>
    <row r="341" spans="1:38" ht="21" x14ac:dyDescent="0.25">
      <c r="A341" s="909" t="s">
        <v>3468</v>
      </c>
      <c r="B341" s="63" t="s">
        <v>3469</v>
      </c>
      <c r="C341" s="61" t="s">
        <v>925</v>
      </c>
      <c r="D341" s="58"/>
      <c r="E341" s="61" t="s">
        <v>1351</v>
      </c>
      <c r="F341" s="61" t="str">
        <f t="shared" si="4805"/>
        <v>-</v>
      </c>
      <c r="G341" s="61" t="s">
        <v>1351</v>
      </c>
      <c r="H341" s="61" t="str">
        <f t="shared" si="4805"/>
        <v>-</v>
      </c>
      <c r="I341" s="61">
        <v>0.2</v>
      </c>
      <c r="J341" s="61" t="str">
        <f t="shared" ref="J341" si="5016">IF(OR(I341="-",I341="NC",$D341=""),"-",$D341*I341)</f>
        <v>-</v>
      </c>
      <c r="K341" s="61" t="s">
        <v>1351</v>
      </c>
      <c r="L341" s="61" t="str">
        <f t="shared" ref="L341" si="5017">IF(OR(K341="-",K341="NC",$D341=""),"-",$D341*K341)</f>
        <v>-</v>
      </c>
      <c r="M341" s="61" t="s">
        <v>1351</v>
      </c>
      <c r="N341" s="61" t="str">
        <f t="shared" ref="N341" si="5018">IF(OR(M341="-",M341="NC",$D341=""),"-",$D341*M341)</f>
        <v>-</v>
      </c>
      <c r="O341" s="61" t="s">
        <v>1351</v>
      </c>
      <c r="P341" s="61" t="str">
        <f t="shared" ref="P341" si="5019">IF(OR(O341="-",O341="NC",$D341=""),"-",$D341*O341)</f>
        <v>-</v>
      </c>
      <c r="Q341" s="61" t="s">
        <v>1351</v>
      </c>
      <c r="R341" s="61" t="str">
        <f t="shared" ref="R341" si="5020">IF(OR(Q341="-",Q341="NC",$D341=""),"-",$D341*Q341)</f>
        <v>-</v>
      </c>
      <c r="S341" s="61" t="s">
        <v>1351</v>
      </c>
      <c r="T341" s="61" t="str">
        <f t="shared" ref="T341" si="5021">IF(OR(S341="-",S341="NC",$D341=""),"-",$D341*S341)</f>
        <v>-</v>
      </c>
      <c r="U341" s="61" t="s">
        <v>1351</v>
      </c>
      <c r="V341" s="61" t="str">
        <f t="shared" ref="V341" si="5022">IF(OR(U341="-",U341="NC",$D341=""),"-",$D341*U341)</f>
        <v>-</v>
      </c>
      <c r="W341" s="61" t="s">
        <v>1351</v>
      </c>
      <c r="X341" s="61" t="str">
        <f t="shared" ref="X341" si="5023">IF(OR(W341="-",W341="NC",$D341=""),"-",$D341*W341)</f>
        <v>-</v>
      </c>
      <c r="Y341" s="61" t="s">
        <v>1351</v>
      </c>
      <c r="Z341" s="61" t="str">
        <f t="shared" ref="Z341" si="5024">IF(OR(Y341="-",Y341="NC",$D341=""),"-",$D341*Y341)</f>
        <v>-</v>
      </c>
      <c r="AA341" s="61" t="s">
        <v>1351</v>
      </c>
      <c r="AB341" s="61" t="str">
        <f t="shared" ref="AB341" si="5025">IF(OR(AA341="-",AA341="NC",$D341=""),"-",$D341*AA341)</f>
        <v>-</v>
      </c>
      <c r="AC341" s="61">
        <v>0.2</v>
      </c>
      <c r="AD341" s="61" t="str">
        <f t="shared" ref="AD341" si="5026">IF(OR(AC341="-",AC341="NC",$D341=""),"-",$D341*AC341)</f>
        <v>-</v>
      </c>
      <c r="AE341" s="61" t="s">
        <v>1351</v>
      </c>
      <c r="AF341" s="61" t="str">
        <f t="shared" ref="AF341" si="5027">IF(OR(AE341="-",AE341="NC",$D341=""),"-",$D341*AE341)</f>
        <v>-</v>
      </c>
      <c r="AG341" s="61" t="s">
        <v>1351</v>
      </c>
      <c r="AH341" s="61" t="str">
        <f t="shared" ref="AH341" si="5028">IF(OR(AG341="-",AG341="NC",$D341=""),"-",$D341*AG341)</f>
        <v>-</v>
      </c>
      <c r="AI341" s="61" t="s">
        <v>1351</v>
      </c>
      <c r="AJ341" s="61" t="str">
        <f t="shared" ref="AJ341" si="5029">IF(OR(AI341="-",AI341="NC",$D341=""),"-",$D341*AI341)</f>
        <v>-</v>
      </c>
      <c r="AK341" s="61" t="s">
        <v>1351</v>
      </c>
      <c r="AL341" s="61" t="str">
        <f t="shared" ref="AL341" si="5030">IF(OR(AK341="-",AK341="NC",$D341=""),"-",$D341*AK341)</f>
        <v>-</v>
      </c>
    </row>
    <row r="342" spans="1:38" ht="21" x14ac:dyDescent="0.25">
      <c r="A342" s="18" t="s">
        <v>272</v>
      </c>
      <c r="B342" s="18" t="s">
        <v>3471</v>
      </c>
      <c r="C342" s="19" t="s">
        <v>925</v>
      </c>
      <c r="D342" s="58"/>
      <c r="E342" s="19" t="s">
        <v>1351</v>
      </c>
      <c r="F342" s="19" t="str">
        <f t="shared" si="4805"/>
        <v>-</v>
      </c>
      <c r="G342" s="19" t="s">
        <v>1351</v>
      </c>
      <c r="H342" s="19" t="str">
        <f t="shared" si="4805"/>
        <v>-</v>
      </c>
      <c r="I342" s="19">
        <v>0.2</v>
      </c>
      <c r="J342" s="19" t="str">
        <f t="shared" ref="J342" si="5031">IF(OR(I342="-",I342="NC",$D342=""),"-",$D342*I342)</f>
        <v>-</v>
      </c>
      <c r="K342" s="19" t="s">
        <v>1351</v>
      </c>
      <c r="L342" s="19" t="str">
        <f t="shared" ref="L342" si="5032">IF(OR(K342="-",K342="NC",$D342=""),"-",$D342*K342)</f>
        <v>-</v>
      </c>
      <c r="M342" s="19" t="s">
        <v>1351</v>
      </c>
      <c r="N342" s="19" t="str">
        <f t="shared" ref="N342" si="5033">IF(OR(M342="-",M342="NC",$D342=""),"-",$D342*M342)</f>
        <v>-</v>
      </c>
      <c r="O342" s="19" t="s">
        <v>1351</v>
      </c>
      <c r="P342" s="19" t="str">
        <f t="shared" ref="P342" si="5034">IF(OR(O342="-",O342="NC",$D342=""),"-",$D342*O342)</f>
        <v>-</v>
      </c>
      <c r="Q342" s="19" t="s">
        <v>1351</v>
      </c>
      <c r="R342" s="19" t="str">
        <f t="shared" ref="R342" si="5035">IF(OR(Q342="-",Q342="NC",$D342=""),"-",$D342*Q342)</f>
        <v>-</v>
      </c>
      <c r="S342" s="19" t="s">
        <v>1351</v>
      </c>
      <c r="T342" s="19" t="str">
        <f t="shared" ref="T342" si="5036">IF(OR(S342="-",S342="NC",$D342=""),"-",$D342*S342)</f>
        <v>-</v>
      </c>
      <c r="U342" s="19" t="s">
        <v>1351</v>
      </c>
      <c r="V342" s="19" t="str">
        <f t="shared" ref="V342" si="5037">IF(OR(U342="-",U342="NC",$D342=""),"-",$D342*U342)</f>
        <v>-</v>
      </c>
      <c r="W342" s="19" t="s">
        <v>1351</v>
      </c>
      <c r="X342" s="19" t="str">
        <f t="shared" ref="X342" si="5038">IF(OR(W342="-",W342="NC",$D342=""),"-",$D342*W342)</f>
        <v>-</v>
      </c>
      <c r="Y342" s="19" t="s">
        <v>1351</v>
      </c>
      <c r="Z342" s="19" t="str">
        <f t="shared" ref="Z342" si="5039">IF(OR(Y342="-",Y342="NC",$D342=""),"-",$D342*Y342)</f>
        <v>-</v>
      </c>
      <c r="AA342" s="19" t="s">
        <v>1351</v>
      </c>
      <c r="AB342" s="19" t="str">
        <f t="shared" ref="AB342" si="5040">IF(OR(AA342="-",AA342="NC",$D342=""),"-",$D342*AA342)</f>
        <v>-</v>
      </c>
      <c r="AC342" s="19">
        <v>0.2</v>
      </c>
      <c r="AD342" s="19" t="str">
        <f t="shared" ref="AD342" si="5041">IF(OR(AC342="-",AC342="NC",$D342=""),"-",$D342*AC342)</f>
        <v>-</v>
      </c>
      <c r="AE342" s="19" t="s">
        <v>1351</v>
      </c>
      <c r="AF342" s="19" t="str">
        <f t="shared" ref="AF342" si="5042">IF(OR(AE342="-",AE342="NC",$D342=""),"-",$D342*AE342)</f>
        <v>-</v>
      </c>
      <c r="AG342" s="19" t="s">
        <v>1351</v>
      </c>
      <c r="AH342" s="19" t="str">
        <f t="shared" ref="AH342" si="5043">IF(OR(AG342="-",AG342="NC",$D342=""),"-",$D342*AG342)</f>
        <v>-</v>
      </c>
      <c r="AI342" s="19" t="s">
        <v>1351</v>
      </c>
      <c r="AJ342" s="19" t="str">
        <f t="shared" ref="AJ342" si="5044">IF(OR(AI342="-",AI342="NC",$D342=""),"-",$D342*AI342)</f>
        <v>-</v>
      </c>
      <c r="AK342" s="19" t="s">
        <v>1351</v>
      </c>
      <c r="AL342" s="19" t="str">
        <f t="shared" ref="AL342" si="5045">IF(OR(AK342="-",AK342="NC",$D342=""),"-",$D342*AK342)</f>
        <v>-</v>
      </c>
    </row>
    <row r="343" spans="1:38" x14ac:dyDescent="0.25">
      <c r="A343" s="50" t="s">
        <v>280</v>
      </c>
      <c r="B343" s="50" t="s">
        <v>281</v>
      </c>
      <c r="C343" s="42" t="s">
        <v>275</v>
      </c>
      <c r="D343" s="58"/>
      <c r="E343" s="42" t="s">
        <v>275</v>
      </c>
      <c r="F343" s="42" t="str">
        <f t="shared" si="4805"/>
        <v>-</v>
      </c>
      <c r="G343" s="42" t="s">
        <v>275</v>
      </c>
      <c r="H343" s="42" t="str">
        <f t="shared" si="4805"/>
        <v>-</v>
      </c>
      <c r="I343" s="42" t="s">
        <v>275</v>
      </c>
      <c r="J343" s="42" t="str">
        <f t="shared" ref="J343" si="5046">IF(OR(I343="-",I343="NC",$D343=""),"-",$D343*I343)</f>
        <v>-</v>
      </c>
      <c r="K343" s="42" t="s">
        <v>275</v>
      </c>
      <c r="L343" s="42" t="str">
        <f t="shared" ref="L343" si="5047">IF(OR(K343="-",K343="NC",$D343=""),"-",$D343*K343)</f>
        <v>-</v>
      </c>
      <c r="M343" s="42" t="s">
        <v>275</v>
      </c>
      <c r="N343" s="42" t="str">
        <f t="shared" ref="N343" si="5048">IF(OR(M343="-",M343="NC",$D343=""),"-",$D343*M343)</f>
        <v>-</v>
      </c>
      <c r="O343" s="42" t="s">
        <v>275</v>
      </c>
      <c r="P343" s="42" t="str">
        <f t="shared" ref="P343" si="5049">IF(OR(O343="-",O343="NC",$D343=""),"-",$D343*O343)</f>
        <v>-</v>
      </c>
      <c r="Q343" s="42" t="s">
        <v>275</v>
      </c>
      <c r="R343" s="42" t="str">
        <f t="shared" ref="R343" si="5050">IF(OR(Q343="-",Q343="NC",$D343=""),"-",$D343*Q343)</f>
        <v>-</v>
      </c>
      <c r="S343" s="42" t="s">
        <v>275</v>
      </c>
      <c r="T343" s="42" t="str">
        <f t="shared" ref="T343" si="5051">IF(OR(S343="-",S343="NC",$D343=""),"-",$D343*S343)</f>
        <v>-</v>
      </c>
      <c r="U343" s="42" t="s">
        <v>275</v>
      </c>
      <c r="V343" s="42" t="str">
        <f t="shared" ref="V343" si="5052">IF(OR(U343="-",U343="NC",$D343=""),"-",$D343*U343)</f>
        <v>-</v>
      </c>
      <c r="W343" s="42" t="s">
        <v>275</v>
      </c>
      <c r="X343" s="42" t="str">
        <f t="shared" ref="X343" si="5053">IF(OR(W343="-",W343="NC",$D343=""),"-",$D343*W343)</f>
        <v>-</v>
      </c>
      <c r="Y343" s="42" t="s">
        <v>275</v>
      </c>
      <c r="Z343" s="42" t="str">
        <f t="shared" ref="Z343" si="5054">IF(OR(Y343="-",Y343="NC",$D343=""),"-",$D343*Y343)</f>
        <v>-</v>
      </c>
      <c r="AA343" s="42" t="s">
        <v>275</v>
      </c>
      <c r="AB343" s="42" t="str">
        <f t="shared" ref="AB343" si="5055">IF(OR(AA343="-",AA343="NC",$D343=""),"-",$D343*AA343)</f>
        <v>-</v>
      </c>
      <c r="AC343" s="42" t="s">
        <v>275</v>
      </c>
      <c r="AD343" s="42" t="str">
        <f t="shared" ref="AD343" si="5056">IF(OR(AC343="-",AC343="NC",$D343=""),"-",$D343*AC343)</f>
        <v>-</v>
      </c>
      <c r="AE343" s="42" t="s">
        <v>275</v>
      </c>
      <c r="AF343" s="42" t="str">
        <f t="shared" ref="AF343" si="5057">IF(OR(AE343="-",AE343="NC",$D343=""),"-",$D343*AE343)</f>
        <v>-</v>
      </c>
      <c r="AG343" s="42" t="s">
        <v>275</v>
      </c>
      <c r="AH343" s="42" t="str">
        <f t="shared" ref="AH343" si="5058">IF(OR(AG343="-",AG343="NC",$D343=""),"-",$D343*AG343)</f>
        <v>-</v>
      </c>
      <c r="AI343" s="42" t="s">
        <v>275</v>
      </c>
      <c r="AJ343" s="42" t="str">
        <f t="shared" ref="AJ343" si="5059">IF(OR(AI343="-",AI343="NC",$D343=""),"-",$D343*AI343)</f>
        <v>-</v>
      </c>
      <c r="AK343" s="42" t="s">
        <v>275</v>
      </c>
      <c r="AL343" s="42" t="str">
        <f t="shared" ref="AL343" si="5060">IF(OR(AK343="-",AK343="NC",$D343=""),"-",$D343*AK343)</f>
        <v>-</v>
      </c>
    </row>
    <row r="344" spans="1:38" ht="21" x14ac:dyDescent="0.25">
      <c r="A344" s="909" t="s">
        <v>496</v>
      </c>
      <c r="B344" s="63" t="s">
        <v>3472</v>
      </c>
      <c r="C344" s="61" t="s">
        <v>925</v>
      </c>
      <c r="D344" s="58"/>
      <c r="E344" s="61">
        <v>87.83</v>
      </c>
      <c r="F344" s="61" t="str">
        <f t="shared" si="4805"/>
        <v>-</v>
      </c>
      <c r="G344" s="61">
        <v>374.04</v>
      </c>
      <c r="H344" s="61" t="str">
        <f t="shared" si="4805"/>
        <v>-</v>
      </c>
      <c r="I344" s="61">
        <v>668.92</v>
      </c>
      <c r="J344" s="61" t="str">
        <f t="shared" ref="J344" si="5061">IF(OR(I344="-",I344="NC",$D344=""),"-",$D344*I344)</f>
        <v>-</v>
      </c>
      <c r="K344" s="61">
        <v>121.64</v>
      </c>
      <c r="L344" s="61" t="str">
        <f t="shared" ref="L344" si="5062">IF(OR(K344="-",K344="NC",$D344=""),"-",$D344*K344)</f>
        <v>-</v>
      </c>
      <c r="M344" s="61">
        <v>94.2</v>
      </c>
      <c r="N344" s="61" t="str">
        <f t="shared" ref="N344" si="5063">IF(OR(M344="-",M344="NC",$D344=""),"-",$D344*M344)</f>
        <v>-</v>
      </c>
      <c r="O344" s="61">
        <v>247.11</v>
      </c>
      <c r="P344" s="61" t="str">
        <f t="shared" ref="P344" si="5064">IF(OR(O344="-",O344="NC",$D344=""),"-",$D344*O344)</f>
        <v>-</v>
      </c>
      <c r="Q344" s="61">
        <v>290.31</v>
      </c>
      <c r="R344" s="61" t="str">
        <f t="shared" ref="R344" si="5065">IF(OR(Q344="-",Q344="NC",$D344=""),"-",$D344*Q344)</f>
        <v>-</v>
      </c>
      <c r="S344" s="61">
        <v>300.35000000000002</v>
      </c>
      <c r="T344" s="61" t="str">
        <f t="shared" ref="T344" si="5066">IF(OR(S344="-",S344="NC",$D344=""),"-",$D344*S344)</f>
        <v>-</v>
      </c>
      <c r="U344" s="61">
        <v>214.25</v>
      </c>
      <c r="V344" s="61" t="str">
        <f t="shared" ref="V344" si="5067">IF(OR(U344="-",U344="NC",$D344=""),"-",$D344*U344)</f>
        <v>-</v>
      </c>
      <c r="W344" s="61">
        <v>242.72</v>
      </c>
      <c r="X344" s="61" t="str">
        <f t="shared" ref="X344" si="5068">IF(OR(W344="-",W344="NC",$D344=""),"-",$D344*W344)</f>
        <v>-</v>
      </c>
      <c r="Y344" s="61">
        <v>348.67</v>
      </c>
      <c r="Z344" s="61" t="str">
        <f t="shared" ref="Z344" si="5069">IF(OR(Y344="-",Y344="NC",$D344=""),"-",$D344*Y344)</f>
        <v>-</v>
      </c>
      <c r="AA344" s="61">
        <v>137.52000000000001</v>
      </c>
      <c r="AB344" s="61" t="str">
        <f t="shared" ref="AB344" si="5070">IF(OR(AA344="-",AA344="NC",$D344=""),"-",$D344*AA344)</f>
        <v>-</v>
      </c>
      <c r="AC344" s="61">
        <v>282.25</v>
      </c>
      <c r="AD344" s="61" t="str">
        <f t="shared" ref="AD344" si="5071">IF(OR(AC344="-",AC344="NC",$D344=""),"-",$D344*AC344)</f>
        <v>-</v>
      </c>
      <c r="AE344" s="61">
        <v>232.11</v>
      </c>
      <c r="AF344" s="61" t="str">
        <f t="shared" ref="AF344" si="5072">IF(OR(AE344="-",AE344="NC",$D344=""),"-",$D344*AE344)</f>
        <v>-</v>
      </c>
      <c r="AG344" s="61">
        <v>281.91000000000003</v>
      </c>
      <c r="AH344" s="61" t="str">
        <f t="shared" ref="AH344" si="5073">IF(OR(AG344="-",AG344="NC",$D344=""),"-",$D344*AG344)</f>
        <v>-</v>
      </c>
      <c r="AI344" s="61">
        <v>620.21</v>
      </c>
      <c r="AJ344" s="61" t="str">
        <f t="shared" ref="AJ344" si="5074">IF(OR(AI344="-",AI344="NC",$D344=""),"-",$D344*AI344)</f>
        <v>-</v>
      </c>
      <c r="AK344" s="61">
        <v>459.96</v>
      </c>
      <c r="AL344" s="61" t="str">
        <f t="shared" ref="AL344" si="5075">IF(OR(AK344="-",AK344="NC",$D344=""),"-",$D344*AK344)</f>
        <v>-</v>
      </c>
    </row>
    <row r="345" spans="1:38" x14ac:dyDescent="0.25">
      <c r="A345" s="50" t="s">
        <v>3473</v>
      </c>
      <c r="B345" s="50" t="s">
        <v>3474</v>
      </c>
      <c r="C345" s="42" t="s">
        <v>275</v>
      </c>
      <c r="D345" s="58"/>
      <c r="E345" s="42" t="s">
        <v>275</v>
      </c>
      <c r="F345" s="42" t="str">
        <f t="shared" si="4805"/>
        <v>-</v>
      </c>
      <c r="G345" s="42" t="s">
        <v>275</v>
      </c>
      <c r="H345" s="42" t="str">
        <f t="shared" si="4805"/>
        <v>-</v>
      </c>
      <c r="I345" s="42" t="s">
        <v>275</v>
      </c>
      <c r="J345" s="42" t="str">
        <f t="shared" ref="J345" si="5076">IF(OR(I345="-",I345="NC",$D345=""),"-",$D345*I345)</f>
        <v>-</v>
      </c>
      <c r="K345" s="42" t="s">
        <v>275</v>
      </c>
      <c r="L345" s="42" t="str">
        <f t="shared" ref="L345" si="5077">IF(OR(K345="-",K345="NC",$D345=""),"-",$D345*K345)</f>
        <v>-</v>
      </c>
      <c r="M345" s="42" t="s">
        <v>275</v>
      </c>
      <c r="N345" s="42" t="str">
        <f t="shared" ref="N345" si="5078">IF(OR(M345="-",M345="NC",$D345=""),"-",$D345*M345)</f>
        <v>-</v>
      </c>
      <c r="O345" s="42" t="s">
        <v>275</v>
      </c>
      <c r="P345" s="42" t="str">
        <f t="shared" ref="P345" si="5079">IF(OR(O345="-",O345="NC",$D345=""),"-",$D345*O345)</f>
        <v>-</v>
      </c>
      <c r="Q345" s="42" t="s">
        <v>275</v>
      </c>
      <c r="R345" s="42" t="str">
        <f t="shared" ref="R345" si="5080">IF(OR(Q345="-",Q345="NC",$D345=""),"-",$D345*Q345)</f>
        <v>-</v>
      </c>
      <c r="S345" s="42" t="s">
        <v>275</v>
      </c>
      <c r="T345" s="42" t="str">
        <f t="shared" ref="T345" si="5081">IF(OR(S345="-",S345="NC",$D345=""),"-",$D345*S345)</f>
        <v>-</v>
      </c>
      <c r="U345" s="42" t="s">
        <v>275</v>
      </c>
      <c r="V345" s="42" t="str">
        <f t="shared" ref="V345" si="5082">IF(OR(U345="-",U345="NC",$D345=""),"-",$D345*U345)</f>
        <v>-</v>
      </c>
      <c r="W345" s="42" t="s">
        <v>275</v>
      </c>
      <c r="X345" s="42" t="str">
        <f t="shared" ref="X345" si="5083">IF(OR(W345="-",W345="NC",$D345=""),"-",$D345*W345)</f>
        <v>-</v>
      </c>
      <c r="Y345" s="42" t="s">
        <v>275</v>
      </c>
      <c r="Z345" s="42" t="str">
        <f t="shared" ref="Z345" si="5084">IF(OR(Y345="-",Y345="NC",$D345=""),"-",$D345*Y345)</f>
        <v>-</v>
      </c>
      <c r="AA345" s="42" t="s">
        <v>275</v>
      </c>
      <c r="AB345" s="42" t="str">
        <f t="shared" ref="AB345" si="5085">IF(OR(AA345="-",AA345="NC",$D345=""),"-",$D345*AA345)</f>
        <v>-</v>
      </c>
      <c r="AC345" s="42" t="s">
        <v>275</v>
      </c>
      <c r="AD345" s="42" t="str">
        <f t="shared" ref="AD345" si="5086">IF(OR(AC345="-",AC345="NC",$D345=""),"-",$D345*AC345)</f>
        <v>-</v>
      </c>
      <c r="AE345" s="42" t="s">
        <v>275</v>
      </c>
      <c r="AF345" s="42" t="str">
        <f t="shared" ref="AF345" si="5087">IF(OR(AE345="-",AE345="NC",$D345=""),"-",$D345*AE345)</f>
        <v>-</v>
      </c>
      <c r="AG345" s="42" t="s">
        <v>275</v>
      </c>
      <c r="AH345" s="42" t="str">
        <f t="shared" ref="AH345" si="5088">IF(OR(AG345="-",AG345="NC",$D345=""),"-",$D345*AG345)</f>
        <v>-</v>
      </c>
      <c r="AI345" s="42" t="s">
        <v>275</v>
      </c>
      <c r="AJ345" s="42" t="str">
        <f t="shared" ref="AJ345" si="5089">IF(OR(AI345="-",AI345="NC",$D345=""),"-",$D345*AI345)</f>
        <v>-</v>
      </c>
      <c r="AK345" s="42" t="s">
        <v>275</v>
      </c>
      <c r="AL345" s="42" t="str">
        <f t="shared" ref="AL345" si="5090">IF(OR(AK345="-",AK345="NC",$D345=""),"-",$D345*AK345)</f>
        <v>-</v>
      </c>
    </row>
    <row r="346" spans="1:38" x14ac:dyDescent="0.25">
      <c r="A346" s="909" t="s">
        <v>3475</v>
      </c>
      <c r="B346" s="63" t="s">
        <v>3478</v>
      </c>
      <c r="C346" s="61" t="s">
        <v>925</v>
      </c>
      <c r="D346" s="58"/>
      <c r="E346" s="61">
        <v>24.72</v>
      </c>
      <c r="F346" s="61" t="str">
        <f t="shared" si="4805"/>
        <v>-</v>
      </c>
      <c r="G346" s="61">
        <v>57.71</v>
      </c>
      <c r="H346" s="61" t="str">
        <f t="shared" si="4805"/>
        <v>-</v>
      </c>
      <c r="I346" s="61">
        <v>17.010000000000002</v>
      </c>
      <c r="J346" s="61" t="str">
        <f t="shared" ref="J346" si="5091">IF(OR(I346="-",I346="NC",$D346=""),"-",$D346*I346)</f>
        <v>-</v>
      </c>
      <c r="K346" s="61">
        <v>49.58</v>
      </c>
      <c r="L346" s="61" t="str">
        <f t="shared" ref="L346" si="5092">IF(OR(K346="-",K346="NC",$D346=""),"-",$D346*K346)</f>
        <v>-</v>
      </c>
      <c r="M346" s="61">
        <v>9.33</v>
      </c>
      <c r="N346" s="61" t="str">
        <f t="shared" ref="N346" si="5093">IF(OR(M346="-",M346="NC",$D346=""),"-",$D346*M346)</f>
        <v>-</v>
      </c>
      <c r="O346" s="61">
        <v>114.41</v>
      </c>
      <c r="P346" s="61" t="str">
        <f t="shared" ref="P346" si="5094">IF(OR(O346="-",O346="NC",$D346=""),"-",$D346*O346)</f>
        <v>-</v>
      </c>
      <c r="Q346" s="61">
        <v>64.22</v>
      </c>
      <c r="R346" s="61" t="str">
        <f t="shared" ref="R346" si="5095">IF(OR(Q346="-",Q346="NC",$D346=""),"-",$D346*Q346)</f>
        <v>-</v>
      </c>
      <c r="S346" s="61">
        <v>65.78</v>
      </c>
      <c r="T346" s="61" t="str">
        <f t="shared" ref="T346" si="5096">IF(OR(S346="-",S346="NC",$D346=""),"-",$D346*S346)</f>
        <v>-</v>
      </c>
      <c r="U346" s="61">
        <v>49.73</v>
      </c>
      <c r="V346" s="61" t="str">
        <f t="shared" ref="V346" si="5097">IF(OR(U346="-",U346="NC",$D346=""),"-",$D346*U346)</f>
        <v>-</v>
      </c>
      <c r="W346" s="61">
        <v>57.68</v>
      </c>
      <c r="X346" s="61" t="str">
        <f t="shared" ref="X346" si="5098">IF(OR(W346="-",W346="NC",$D346=""),"-",$D346*W346)</f>
        <v>-</v>
      </c>
      <c r="Y346" s="61">
        <v>113.82</v>
      </c>
      <c r="Z346" s="61" t="str">
        <f t="shared" ref="Z346" si="5099">IF(OR(Y346="-",Y346="NC",$D346=""),"-",$D346*Y346)</f>
        <v>-</v>
      </c>
      <c r="AA346" s="61">
        <v>37.270000000000003</v>
      </c>
      <c r="AB346" s="61" t="str">
        <f t="shared" ref="AB346" si="5100">IF(OR(AA346="-",AA346="NC",$D346=""),"-",$D346*AA346)</f>
        <v>-</v>
      </c>
      <c r="AC346" s="61">
        <v>31.84</v>
      </c>
      <c r="AD346" s="61" t="str">
        <f t="shared" ref="AD346" si="5101">IF(OR(AC346="-",AC346="NC",$D346=""),"-",$D346*AC346)</f>
        <v>-</v>
      </c>
      <c r="AE346" s="61">
        <v>23.38</v>
      </c>
      <c r="AF346" s="61" t="str">
        <f t="shared" ref="AF346" si="5102">IF(OR(AE346="-",AE346="NC",$D346=""),"-",$D346*AE346)</f>
        <v>-</v>
      </c>
      <c r="AG346" s="61">
        <v>68.28</v>
      </c>
      <c r="AH346" s="61" t="str">
        <f t="shared" ref="AH346" si="5103">IF(OR(AG346="-",AG346="NC",$D346=""),"-",$D346*AG346)</f>
        <v>-</v>
      </c>
      <c r="AI346" s="61">
        <v>17.52</v>
      </c>
      <c r="AJ346" s="61" t="str">
        <f t="shared" ref="AJ346" si="5104">IF(OR(AI346="-",AI346="NC",$D346=""),"-",$D346*AI346)</f>
        <v>-</v>
      </c>
      <c r="AK346" s="61">
        <v>71.010000000000005</v>
      </c>
      <c r="AL346" s="61" t="str">
        <f t="shared" ref="AL346" si="5105">IF(OR(AK346="-",AK346="NC",$D346=""),"-",$D346*AK346)</f>
        <v>-</v>
      </c>
    </row>
    <row r="347" spans="1:38" x14ac:dyDescent="0.25">
      <c r="A347" s="18" t="s">
        <v>222</v>
      </c>
      <c r="B347" s="18" t="s">
        <v>1485</v>
      </c>
      <c r="C347" s="19" t="s">
        <v>925</v>
      </c>
      <c r="D347" s="58"/>
      <c r="E347" s="19">
        <v>3.42</v>
      </c>
      <c r="F347" s="19" t="str">
        <f t="shared" si="4805"/>
        <v>-</v>
      </c>
      <c r="G347" s="19">
        <v>6.06</v>
      </c>
      <c r="H347" s="19" t="str">
        <f t="shared" si="4805"/>
        <v>-</v>
      </c>
      <c r="I347" s="19">
        <v>3.75</v>
      </c>
      <c r="J347" s="19" t="str">
        <f t="shared" ref="J347" si="5106">IF(OR(I347="-",I347="NC",$D347=""),"-",$D347*I347)</f>
        <v>-</v>
      </c>
      <c r="K347" s="19">
        <v>9.11</v>
      </c>
      <c r="L347" s="19" t="str">
        <f t="shared" ref="L347" si="5107">IF(OR(K347="-",K347="NC",$D347=""),"-",$D347*K347)</f>
        <v>-</v>
      </c>
      <c r="M347" s="19" t="s">
        <v>1351</v>
      </c>
      <c r="N347" s="19" t="str">
        <f t="shared" ref="N347" si="5108">IF(OR(M347="-",M347="NC",$D347=""),"-",$D347*M347)</f>
        <v>-</v>
      </c>
      <c r="O347" s="19">
        <v>4.3899999999999997</v>
      </c>
      <c r="P347" s="19" t="str">
        <f t="shared" ref="P347" si="5109">IF(OR(O347="-",O347="NC",$D347=""),"-",$D347*O347)</f>
        <v>-</v>
      </c>
      <c r="Q347" s="19">
        <v>9.91</v>
      </c>
      <c r="R347" s="19" t="str">
        <f t="shared" ref="R347" si="5110">IF(OR(Q347="-",Q347="NC",$D347=""),"-",$D347*Q347)</f>
        <v>-</v>
      </c>
      <c r="S347" s="19">
        <v>6.34</v>
      </c>
      <c r="T347" s="19" t="str">
        <f t="shared" ref="T347" si="5111">IF(OR(S347="-",S347="NC",$D347=""),"-",$D347*S347)</f>
        <v>-</v>
      </c>
      <c r="U347" s="19" t="s">
        <v>1351</v>
      </c>
      <c r="V347" s="19" t="str">
        <f t="shared" ref="V347" si="5112">IF(OR(U347="-",U347="NC",$D347=""),"-",$D347*U347)</f>
        <v>-</v>
      </c>
      <c r="W347" s="19">
        <v>9.65</v>
      </c>
      <c r="X347" s="19" t="str">
        <f t="shared" ref="X347" si="5113">IF(OR(W347="-",W347="NC",$D347=""),"-",$D347*W347)</f>
        <v>-</v>
      </c>
      <c r="Y347" s="19">
        <v>19.11</v>
      </c>
      <c r="Z347" s="19" t="str">
        <f t="shared" ref="Z347" si="5114">IF(OR(Y347="-",Y347="NC",$D347=""),"-",$D347*Y347)</f>
        <v>-</v>
      </c>
      <c r="AA347" s="19">
        <v>6.47</v>
      </c>
      <c r="AB347" s="19" t="str">
        <f t="shared" ref="AB347" si="5115">IF(OR(AA347="-",AA347="NC",$D347=""),"-",$D347*AA347)</f>
        <v>-</v>
      </c>
      <c r="AC347" s="19">
        <v>5.86</v>
      </c>
      <c r="AD347" s="19" t="str">
        <f t="shared" ref="AD347" si="5116">IF(OR(AC347="-",AC347="NC",$D347=""),"-",$D347*AC347)</f>
        <v>-</v>
      </c>
      <c r="AE347" s="19">
        <v>4.2300000000000004</v>
      </c>
      <c r="AF347" s="19" t="str">
        <f t="shared" ref="AF347" si="5117">IF(OR(AE347="-",AE347="NC",$D347=""),"-",$D347*AE347)</f>
        <v>-</v>
      </c>
      <c r="AG347" s="19">
        <v>9.4600000000000009</v>
      </c>
      <c r="AH347" s="19" t="str">
        <f t="shared" ref="AH347" si="5118">IF(OR(AG347="-",AG347="NC",$D347=""),"-",$D347*AG347)</f>
        <v>-</v>
      </c>
      <c r="AI347" s="19">
        <v>3.96</v>
      </c>
      <c r="AJ347" s="19" t="str">
        <f t="shared" ref="AJ347" si="5119">IF(OR(AI347="-",AI347="NC",$D347=""),"-",$D347*AI347)</f>
        <v>-</v>
      </c>
      <c r="AK347" s="19">
        <v>7.91</v>
      </c>
      <c r="AL347" s="19" t="str">
        <f t="shared" ref="AL347" si="5120">IF(OR(AK347="-",AK347="NC",$D347=""),"-",$D347*AK347)</f>
        <v>-</v>
      </c>
    </row>
    <row r="348" spans="1:38" x14ac:dyDescent="0.25">
      <c r="A348" s="18" t="s">
        <v>1277</v>
      </c>
      <c r="B348" s="18" t="s">
        <v>1486</v>
      </c>
      <c r="C348" s="19" t="s">
        <v>925</v>
      </c>
      <c r="D348" s="58"/>
      <c r="E348" s="19">
        <v>0.03</v>
      </c>
      <c r="F348" s="19" t="str">
        <f t="shared" si="4805"/>
        <v>-</v>
      </c>
      <c r="G348" s="19">
        <v>0.06</v>
      </c>
      <c r="H348" s="19" t="str">
        <f t="shared" si="4805"/>
        <v>-</v>
      </c>
      <c r="I348" s="19">
        <v>0.04</v>
      </c>
      <c r="J348" s="19" t="str">
        <f t="shared" ref="J348" si="5121">IF(OR(I348="-",I348="NC",$D348=""),"-",$D348*I348)</f>
        <v>-</v>
      </c>
      <c r="K348" s="19">
        <v>0.09</v>
      </c>
      <c r="L348" s="19" t="str">
        <f t="shared" ref="L348" si="5122">IF(OR(K348="-",K348="NC",$D348=""),"-",$D348*K348)</f>
        <v>-</v>
      </c>
      <c r="M348" s="19" t="s">
        <v>1351</v>
      </c>
      <c r="N348" s="19" t="str">
        <f t="shared" ref="N348" si="5123">IF(OR(M348="-",M348="NC",$D348=""),"-",$D348*M348)</f>
        <v>-</v>
      </c>
      <c r="O348" s="19">
        <v>0.04</v>
      </c>
      <c r="P348" s="19" t="str">
        <f t="shared" ref="P348" si="5124">IF(OR(O348="-",O348="NC",$D348=""),"-",$D348*O348)</f>
        <v>-</v>
      </c>
      <c r="Q348" s="19" t="s">
        <v>1351</v>
      </c>
      <c r="R348" s="19" t="str">
        <f t="shared" ref="R348" si="5125">IF(OR(Q348="-",Q348="NC",$D348=""),"-",$D348*Q348)</f>
        <v>-</v>
      </c>
      <c r="S348" s="19" t="s">
        <v>1351</v>
      </c>
      <c r="T348" s="19" t="str">
        <f t="shared" ref="T348" si="5126">IF(OR(S348="-",S348="NC",$D348=""),"-",$D348*S348)</f>
        <v>-</v>
      </c>
      <c r="U348" s="19" t="s">
        <v>1351</v>
      </c>
      <c r="V348" s="19" t="str">
        <f t="shared" ref="V348" si="5127">IF(OR(U348="-",U348="NC",$D348=""),"-",$D348*U348)</f>
        <v>-</v>
      </c>
      <c r="W348" s="19">
        <v>0.48</v>
      </c>
      <c r="X348" s="19" t="str">
        <f t="shared" ref="X348" si="5128">IF(OR(W348="-",W348="NC",$D348=""),"-",$D348*W348)</f>
        <v>-</v>
      </c>
      <c r="Y348" s="19" t="s">
        <v>1351</v>
      </c>
      <c r="Z348" s="19" t="str">
        <f t="shared" ref="Z348" si="5129">IF(OR(Y348="-",Y348="NC",$D348=""),"-",$D348*Y348)</f>
        <v>-</v>
      </c>
      <c r="AA348" s="19">
        <v>0.06</v>
      </c>
      <c r="AB348" s="19" t="str">
        <f t="shared" ref="AB348" si="5130">IF(OR(AA348="-",AA348="NC",$D348=""),"-",$D348*AA348)</f>
        <v>-</v>
      </c>
      <c r="AC348" s="19">
        <v>0.06</v>
      </c>
      <c r="AD348" s="19" t="str">
        <f t="shared" ref="AD348" si="5131">IF(OR(AC348="-",AC348="NC",$D348=""),"-",$D348*AC348)</f>
        <v>-</v>
      </c>
      <c r="AE348" s="19">
        <v>0.04</v>
      </c>
      <c r="AF348" s="19" t="str">
        <f t="shared" ref="AF348" si="5132">IF(OR(AE348="-",AE348="NC",$D348=""),"-",$D348*AE348)</f>
        <v>-</v>
      </c>
      <c r="AG348" s="19" t="s">
        <v>1351</v>
      </c>
      <c r="AH348" s="19" t="str">
        <f t="shared" ref="AH348" si="5133">IF(OR(AG348="-",AG348="NC",$D348=""),"-",$D348*AG348)</f>
        <v>-</v>
      </c>
      <c r="AI348" s="19">
        <v>0.04</v>
      </c>
      <c r="AJ348" s="19" t="str">
        <f t="shared" ref="AJ348" si="5134">IF(OR(AI348="-",AI348="NC",$D348=""),"-",$D348*AI348)</f>
        <v>-</v>
      </c>
      <c r="AK348" s="19">
        <v>0.08</v>
      </c>
      <c r="AL348" s="19" t="str">
        <f t="shared" ref="AL348" si="5135">IF(OR(AK348="-",AK348="NC",$D348=""),"-",$D348*AK348)</f>
        <v>-</v>
      </c>
    </row>
    <row r="349" spans="1:38" x14ac:dyDescent="0.25">
      <c r="A349" s="18" t="s">
        <v>225</v>
      </c>
      <c r="B349" s="18" t="s">
        <v>1487</v>
      </c>
      <c r="C349" s="19" t="s">
        <v>925</v>
      </c>
      <c r="D349" s="58"/>
      <c r="E349" s="19">
        <v>9.51</v>
      </c>
      <c r="F349" s="19" t="str">
        <f t="shared" si="4805"/>
        <v>-</v>
      </c>
      <c r="G349" s="19">
        <v>30.78</v>
      </c>
      <c r="H349" s="19" t="str">
        <f t="shared" si="4805"/>
        <v>-</v>
      </c>
      <c r="I349" s="19">
        <v>0.37</v>
      </c>
      <c r="J349" s="19" t="str">
        <f t="shared" ref="J349" si="5136">IF(OR(I349="-",I349="NC",$D349=""),"-",$D349*I349)</f>
        <v>-</v>
      </c>
      <c r="K349" s="19">
        <v>8.75</v>
      </c>
      <c r="L349" s="19" t="str">
        <f t="shared" ref="L349" si="5137">IF(OR(K349="-",K349="NC",$D349=""),"-",$D349*K349)</f>
        <v>-</v>
      </c>
      <c r="M349" s="19">
        <v>2.8</v>
      </c>
      <c r="N349" s="19" t="str">
        <f t="shared" ref="N349" si="5138">IF(OR(M349="-",M349="NC",$D349=""),"-",$D349*M349)</f>
        <v>-</v>
      </c>
      <c r="O349" s="19">
        <v>6.1</v>
      </c>
      <c r="P349" s="19" t="str">
        <f t="shared" ref="P349" si="5139">IF(OR(O349="-",O349="NC",$D349=""),"-",$D349*O349)</f>
        <v>-</v>
      </c>
      <c r="Q349" s="19">
        <v>26.26</v>
      </c>
      <c r="R349" s="19" t="str">
        <f t="shared" ref="R349" si="5140">IF(OR(Q349="-",Q349="NC",$D349=""),"-",$D349*Q349)</f>
        <v>-</v>
      </c>
      <c r="S349" s="19">
        <v>27.13</v>
      </c>
      <c r="T349" s="19" t="str">
        <f t="shared" ref="T349" si="5141">IF(OR(S349="-",S349="NC",$D349=""),"-",$D349*S349)</f>
        <v>-</v>
      </c>
      <c r="U349" s="19">
        <v>10.07</v>
      </c>
      <c r="V349" s="19" t="str">
        <f t="shared" ref="V349" si="5142">IF(OR(U349="-",U349="NC",$D349=""),"-",$D349*U349)</f>
        <v>-</v>
      </c>
      <c r="W349" s="19">
        <v>16.489999999999998</v>
      </c>
      <c r="X349" s="19" t="str">
        <f t="shared" ref="X349" si="5143">IF(OR(W349="-",W349="NC",$D349=""),"-",$D349*W349)</f>
        <v>-</v>
      </c>
      <c r="Y349" s="19">
        <v>44.69</v>
      </c>
      <c r="Z349" s="19" t="str">
        <f t="shared" ref="Z349" si="5144">IF(OR(Y349="-",Y349="NC",$D349=""),"-",$D349*Y349)</f>
        <v>-</v>
      </c>
      <c r="AA349" s="19">
        <v>8.75</v>
      </c>
      <c r="AB349" s="19" t="str">
        <f t="shared" ref="AB349" si="5145">IF(OR(AA349="-",AA349="NC",$D349=""),"-",$D349*AA349)</f>
        <v>-</v>
      </c>
      <c r="AC349" s="19">
        <v>2.0699999999999998</v>
      </c>
      <c r="AD349" s="19" t="str">
        <f t="shared" ref="AD349" si="5146">IF(OR(AC349="-",AC349="NC",$D349=""),"-",$D349*AC349)</f>
        <v>-</v>
      </c>
      <c r="AE349" s="19">
        <v>3</v>
      </c>
      <c r="AF349" s="19" t="str">
        <f t="shared" ref="AF349" si="5147">IF(OR(AE349="-",AE349="NC",$D349=""),"-",$D349*AE349)</f>
        <v>-</v>
      </c>
      <c r="AG349" s="19">
        <v>25.29</v>
      </c>
      <c r="AH349" s="19" t="str">
        <f t="shared" ref="AH349" si="5148">IF(OR(AG349="-",AG349="NC",$D349=""),"-",$D349*AG349)</f>
        <v>-</v>
      </c>
      <c r="AI349" s="19">
        <v>0.05</v>
      </c>
      <c r="AJ349" s="19" t="str">
        <f t="shared" ref="AJ349" si="5149">IF(OR(AI349="-",AI349="NC",$D349=""),"-",$D349*AI349)</f>
        <v>-</v>
      </c>
      <c r="AK349" s="19" t="s">
        <v>1351</v>
      </c>
      <c r="AL349" s="19" t="str">
        <f t="shared" ref="AL349" si="5150">IF(OR(AK349="-",AK349="NC",$D349=""),"-",$D349*AK349)</f>
        <v>-</v>
      </c>
    </row>
    <row r="350" spans="1:38" x14ac:dyDescent="0.25">
      <c r="A350" s="18" t="s">
        <v>1274</v>
      </c>
      <c r="B350" s="18" t="s">
        <v>1488</v>
      </c>
      <c r="C350" s="19" t="s">
        <v>925</v>
      </c>
      <c r="D350" s="58"/>
      <c r="E350" s="19">
        <v>1.7</v>
      </c>
      <c r="F350" s="19" t="str">
        <f t="shared" si="4805"/>
        <v>-</v>
      </c>
      <c r="G350" s="19">
        <v>3.01</v>
      </c>
      <c r="H350" s="19" t="str">
        <f t="shared" si="4805"/>
        <v>-</v>
      </c>
      <c r="I350" s="19">
        <v>1.87</v>
      </c>
      <c r="J350" s="19" t="str">
        <f t="shared" ref="J350" si="5151">IF(OR(I350="-",I350="NC",$D350=""),"-",$D350*I350)</f>
        <v>-</v>
      </c>
      <c r="K350" s="19">
        <v>4.53</v>
      </c>
      <c r="L350" s="19" t="str">
        <f t="shared" ref="L350" si="5152">IF(OR(K350="-",K350="NC",$D350=""),"-",$D350*K350)</f>
        <v>-</v>
      </c>
      <c r="M350" s="19" t="s">
        <v>1351</v>
      </c>
      <c r="N350" s="19" t="str">
        <f t="shared" ref="N350" si="5153">IF(OR(M350="-",M350="NC",$D350=""),"-",$D350*M350)</f>
        <v>-</v>
      </c>
      <c r="O350" s="19">
        <v>2.19</v>
      </c>
      <c r="P350" s="19" t="str">
        <f t="shared" ref="P350" si="5154">IF(OR(O350="-",O350="NC",$D350=""),"-",$D350*O350)</f>
        <v>-</v>
      </c>
      <c r="Q350" s="19">
        <v>2.97</v>
      </c>
      <c r="R350" s="19" t="str">
        <f t="shared" ref="R350" si="5155">IF(OR(Q350="-",Q350="NC",$D350=""),"-",$D350*Q350)</f>
        <v>-</v>
      </c>
      <c r="S350" s="19">
        <v>1.79</v>
      </c>
      <c r="T350" s="19" t="str">
        <f t="shared" ref="T350" si="5156">IF(OR(S350="-",S350="NC",$D350=""),"-",$D350*S350)</f>
        <v>-</v>
      </c>
      <c r="U350" s="19" t="s">
        <v>1351</v>
      </c>
      <c r="V350" s="19" t="str">
        <f t="shared" ref="V350" si="5157">IF(OR(U350="-",U350="NC",$D350=""),"-",$D350*U350)</f>
        <v>-</v>
      </c>
      <c r="W350" s="19">
        <v>0.06</v>
      </c>
      <c r="X350" s="19" t="str">
        <f t="shared" ref="X350" si="5158">IF(OR(W350="-",W350="NC",$D350=""),"-",$D350*W350)</f>
        <v>-</v>
      </c>
      <c r="Y350" s="19">
        <v>16.91</v>
      </c>
      <c r="Z350" s="19" t="str">
        <f t="shared" ref="Z350" si="5159">IF(OR(Y350="-",Y350="NC",$D350=""),"-",$D350*Y350)</f>
        <v>-</v>
      </c>
      <c r="AA350" s="19">
        <v>3.22</v>
      </c>
      <c r="AB350" s="19" t="str">
        <f t="shared" ref="AB350" si="5160">IF(OR(AA350="-",AA350="NC",$D350=""),"-",$D350*AA350)</f>
        <v>-</v>
      </c>
      <c r="AC350" s="19">
        <v>2.91</v>
      </c>
      <c r="AD350" s="19" t="str">
        <f t="shared" ref="AD350" si="5161">IF(OR(AC350="-",AC350="NC",$D350=""),"-",$D350*AC350)</f>
        <v>-</v>
      </c>
      <c r="AE350" s="19">
        <v>2.1</v>
      </c>
      <c r="AF350" s="19" t="str">
        <f t="shared" ref="AF350" si="5162">IF(OR(AE350="-",AE350="NC",$D350=""),"-",$D350*AE350)</f>
        <v>-</v>
      </c>
      <c r="AG350" s="19">
        <v>7.59</v>
      </c>
      <c r="AH350" s="19" t="str">
        <f t="shared" ref="AH350" si="5163">IF(OR(AG350="-",AG350="NC",$D350=""),"-",$D350*AG350)</f>
        <v>-</v>
      </c>
      <c r="AI350" s="19">
        <v>1.97</v>
      </c>
      <c r="AJ350" s="19" t="str">
        <f t="shared" ref="AJ350" si="5164">IF(OR(AI350="-",AI350="NC",$D350=""),"-",$D350*AI350)</f>
        <v>-</v>
      </c>
      <c r="AK350" s="19">
        <v>3.93</v>
      </c>
      <c r="AL350" s="19" t="str">
        <f t="shared" ref="AL350" si="5165">IF(OR(AK350="-",AK350="NC",$D350=""),"-",$D350*AK350)</f>
        <v>-</v>
      </c>
    </row>
    <row r="351" spans="1:38" x14ac:dyDescent="0.25">
      <c r="A351" s="18" t="s">
        <v>214</v>
      </c>
      <c r="B351" s="18" t="s">
        <v>1480</v>
      </c>
      <c r="C351" s="19" t="s">
        <v>925</v>
      </c>
      <c r="D351" s="58"/>
      <c r="E351" s="19">
        <v>0.01</v>
      </c>
      <c r="F351" s="19" t="str">
        <f t="shared" si="4805"/>
        <v>-</v>
      </c>
      <c r="G351" s="19">
        <v>0.2</v>
      </c>
      <c r="H351" s="19" t="str">
        <f t="shared" si="4805"/>
        <v>-</v>
      </c>
      <c r="I351" s="19">
        <v>0.01</v>
      </c>
      <c r="J351" s="19" t="str">
        <f t="shared" ref="J351" si="5166">IF(OR(I351="-",I351="NC",$D351=""),"-",$D351*I351)</f>
        <v>-</v>
      </c>
      <c r="K351" s="19">
        <v>0.01</v>
      </c>
      <c r="L351" s="19" t="str">
        <f t="shared" ref="L351" si="5167">IF(OR(K351="-",K351="NC",$D351=""),"-",$D351*K351)</f>
        <v>-</v>
      </c>
      <c r="M351" s="19">
        <v>0.02</v>
      </c>
      <c r="N351" s="19" t="str">
        <f t="shared" ref="N351" si="5168">IF(OR(M351="-",M351="NC",$D351=""),"-",$D351*M351)</f>
        <v>-</v>
      </c>
      <c r="O351" s="19">
        <v>0.01</v>
      </c>
      <c r="P351" s="19" t="str">
        <f t="shared" ref="P351" si="5169">IF(OR(O351="-",O351="NC",$D351=""),"-",$D351*O351)</f>
        <v>-</v>
      </c>
      <c r="Q351" s="19">
        <v>0.01</v>
      </c>
      <c r="R351" s="19" t="str">
        <f t="shared" ref="R351" si="5170">IF(OR(Q351="-",Q351="NC",$D351=""),"-",$D351*Q351)</f>
        <v>-</v>
      </c>
      <c r="S351" s="19">
        <v>0.51</v>
      </c>
      <c r="T351" s="19" t="str">
        <f t="shared" ref="T351" si="5171">IF(OR(S351="-",S351="NC",$D351=""),"-",$D351*S351)</f>
        <v>-</v>
      </c>
      <c r="U351" s="19">
        <v>0.01</v>
      </c>
      <c r="V351" s="19" t="str">
        <f t="shared" ref="V351" si="5172">IF(OR(U351="-",U351="NC",$D351=""),"-",$D351*U351)</f>
        <v>-</v>
      </c>
      <c r="W351" s="19">
        <v>0.01</v>
      </c>
      <c r="X351" s="19" t="str">
        <f t="shared" ref="X351" si="5173">IF(OR(W351="-",W351="NC",$D351=""),"-",$D351*W351)</f>
        <v>-</v>
      </c>
      <c r="Y351" s="19">
        <v>21.12</v>
      </c>
      <c r="Z351" s="19" t="str">
        <f t="shared" ref="Z351" si="5174">IF(OR(Y351="-",Y351="NC",$D351=""),"-",$D351*Y351)</f>
        <v>-</v>
      </c>
      <c r="AA351" s="19" t="s">
        <v>1351</v>
      </c>
      <c r="AB351" s="19" t="str">
        <f t="shared" ref="AB351" si="5175">IF(OR(AA351="-",AA351="NC",$D351=""),"-",$D351*AA351)</f>
        <v>-</v>
      </c>
      <c r="AC351" s="19">
        <v>0.01</v>
      </c>
      <c r="AD351" s="19" t="str">
        <f t="shared" ref="AD351" si="5176">IF(OR(AC351="-",AC351="NC",$D351=""),"-",$D351*AC351)</f>
        <v>-</v>
      </c>
      <c r="AE351" s="19">
        <v>0.03</v>
      </c>
      <c r="AF351" s="19" t="str">
        <f t="shared" ref="AF351" si="5177">IF(OR(AE351="-",AE351="NC",$D351=""),"-",$D351*AE351)</f>
        <v>-</v>
      </c>
      <c r="AG351" s="19">
        <v>0.1</v>
      </c>
      <c r="AH351" s="19" t="str">
        <f t="shared" ref="AH351" si="5178">IF(OR(AG351="-",AG351="NC",$D351=""),"-",$D351*AG351)</f>
        <v>-</v>
      </c>
      <c r="AI351" s="19" t="s">
        <v>1351</v>
      </c>
      <c r="AJ351" s="19" t="str">
        <f t="shared" ref="AJ351" si="5179">IF(OR(AI351="-",AI351="NC",$D351=""),"-",$D351*AI351)</f>
        <v>-</v>
      </c>
      <c r="AK351" s="19" t="s">
        <v>1351</v>
      </c>
      <c r="AL351" s="19" t="str">
        <f t="shared" ref="AL351" si="5180">IF(OR(AK351="-",AK351="NC",$D351=""),"-",$D351*AK351)</f>
        <v>-</v>
      </c>
    </row>
    <row r="352" spans="1:38" x14ac:dyDescent="0.25">
      <c r="A352" s="18" t="s">
        <v>238</v>
      </c>
      <c r="B352" s="18" t="s">
        <v>1489</v>
      </c>
      <c r="C352" s="19" t="s">
        <v>925</v>
      </c>
      <c r="D352" s="58"/>
      <c r="E352" s="19">
        <v>0.51</v>
      </c>
      <c r="F352" s="19" t="str">
        <f t="shared" si="4805"/>
        <v>-</v>
      </c>
      <c r="G352" s="19">
        <v>0.91</v>
      </c>
      <c r="H352" s="19" t="str">
        <f t="shared" si="4805"/>
        <v>-</v>
      </c>
      <c r="I352" s="19">
        <v>0.56000000000000005</v>
      </c>
      <c r="J352" s="19" t="str">
        <f t="shared" ref="J352" si="5181">IF(OR(I352="-",I352="NC",$D352=""),"-",$D352*I352)</f>
        <v>-</v>
      </c>
      <c r="K352" s="19">
        <v>1.37</v>
      </c>
      <c r="L352" s="19" t="str">
        <f t="shared" ref="L352" si="5182">IF(OR(K352="-",K352="NC",$D352=""),"-",$D352*K352)</f>
        <v>-</v>
      </c>
      <c r="M352" s="19" t="s">
        <v>1351</v>
      </c>
      <c r="N352" s="19" t="str">
        <f t="shared" ref="N352" si="5183">IF(OR(M352="-",M352="NC",$D352=""),"-",$D352*M352)</f>
        <v>-</v>
      </c>
      <c r="O352" s="19">
        <v>0.66</v>
      </c>
      <c r="P352" s="19" t="str">
        <f t="shared" ref="P352" si="5184">IF(OR(O352="-",O352="NC",$D352=""),"-",$D352*O352)</f>
        <v>-</v>
      </c>
      <c r="Q352" s="19">
        <v>0.01</v>
      </c>
      <c r="R352" s="19" t="str">
        <f t="shared" ref="R352" si="5185">IF(OR(Q352="-",Q352="NC",$D352=""),"-",$D352*Q352)</f>
        <v>-</v>
      </c>
      <c r="S352" s="19">
        <v>0.42</v>
      </c>
      <c r="T352" s="19" t="str">
        <f t="shared" ref="T352" si="5186">IF(OR(S352="-",S352="NC",$D352=""),"-",$D352*S352)</f>
        <v>-</v>
      </c>
      <c r="U352" s="19">
        <v>13.01</v>
      </c>
      <c r="V352" s="19" t="str">
        <f t="shared" ref="V352" si="5187">IF(OR(U352="-",U352="NC",$D352=""),"-",$D352*U352)</f>
        <v>-</v>
      </c>
      <c r="W352" s="19">
        <v>0.26</v>
      </c>
      <c r="X352" s="19" t="str">
        <f t="shared" ref="X352" si="5188">IF(OR(W352="-",W352="NC",$D352=""),"-",$D352*W352)</f>
        <v>-</v>
      </c>
      <c r="Y352" s="19">
        <v>2.7</v>
      </c>
      <c r="Z352" s="19" t="str">
        <f t="shared" ref="Z352" si="5189">IF(OR(Y352="-",Y352="NC",$D352=""),"-",$D352*Y352)</f>
        <v>-</v>
      </c>
      <c r="AA352" s="19">
        <v>0.97</v>
      </c>
      <c r="AB352" s="19" t="str">
        <f t="shared" ref="AB352" si="5190">IF(OR(AA352="-",AA352="NC",$D352=""),"-",$D352*AA352)</f>
        <v>-</v>
      </c>
      <c r="AC352" s="19">
        <v>0.88</v>
      </c>
      <c r="AD352" s="19" t="str">
        <f t="shared" ref="AD352" si="5191">IF(OR(AC352="-",AC352="NC",$D352=""),"-",$D352*AC352)</f>
        <v>-</v>
      </c>
      <c r="AE352" s="19">
        <v>0.63</v>
      </c>
      <c r="AF352" s="19" t="str">
        <f t="shared" ref="AF352" si="5192">IF(OR(AE352="-",AE352="NC",$D352=""),"-",$D352*AE352)</f>
        <v>-</v>
      </c>
      <c r="AG352" s="19">
        <v>0.54</v>
      </c>
      <c r="AH352" s="19" t="str">
        <f t="shared" ref="AH352" si="5193">IF(OR(AG352="-",AG352="NC",$D352=""),"-",$D352*AG352)</f>
        <v>-</v>
      </c>
      <c r="AI352" s="19">
        <v>0.59</v>
      </c>
      <c r="AJ352" s="19" t="str">
        <f t="shared" ref="AJ352" si="5194">IF(OR(AI352="-",AI352="NC",$D352=""),"-",$D352*AI352)</f>
        <v>-</v>
      </c>
      <c r="AK352" s="19">
        <v>1.19</v>
      </c>
      <c r="AL352" s="19" t="str">
        <f t="shared" ref="AL352" si="5195">IF(OR(AK352="-",AK352="NC",$D352=""),"-",$D352*AK352)</f>
        <v>-</v>
      </c>
    </row>
    <row r="353" spans="1:38" x14ac:dyDescent="0.25">
      <c r="A353" s="18" t="s">
        <v>1276</v>
      </c>
      <c r="B353" s="18" t="s">
        <v>1491</v>
      </c>
      <c r="C353" s="19" t="s">
        <v>925</v>
      </c>
      <c r="D353" s="58"/>
      <c r="E353" s="19">
        <v>0.32</v>
      </c>
      <c r="F353" s="19" t="str">
        <f t="shared" si="4805"/>
        <v>-</v>
      </c>
      <c r="G353" s="19">
        <v>0.56999999999999995</v>
      </c>
      <c r="H353" s="19" t="str">
        <f t="shared" si="4805"/>
        <v>-</v>
      </c>
      <c r="I353" s="19">
        <v>0.35</v>
      </c>
      <c r="J353" s="19" t="str">
        <f t="shared" ref="J353" si="5196">IF(OR(I353="-",I353="NC",$D353=""),"-",$D353*I353)</f>
        <v>-</v>
      </c>
      <c r="K353" s="19">
        <v>0.85</v>
      </c>
      <c r="L353" s="19" t="str">
        <f t="shared" ref="L353" si="5197">IF(OR(K353="-",K353="NC",$D353=""),"-",$D353*K353)</f>
        <v>-</v>
      </c>
      <c r="M353" s="19" t="s">
        <v>1351</v>
      </c>
      <c r="N353" s="19" t="str">
        <f t="shared" ref="N353" si="5198">IF(OR(M353="-",M353="NC",$D353=""),"-",$D353*M353)</f>
        <v>-</v>
      </c>
      <c r="O353" s="19">
        <v>0.41</v>
      </c>
      <c r="P353" s="19" t="str">
        <f t="shared" ref="P353" si="5199">IF(OR(O353="-",O353="NC",$D353=""),"-",$D353*O353)</f>
        <v>-</v>
      </c>
      <c r="Q353" s="19" t="s">
        <v>1351</v>
      </c>
      <c r="R353" s="19" t="str">
        <f t="shared" ref="R353" si="5200">IF(OR(Q353="-",Q353="NC",$D353=""),"-",$D353*Q353)</f>
        <v>-</v>
      </c>
      <c r="S353" s="19" t="s">
        <v>1351</v>
      </c>
      <c r="T353" s="19" t="str">
        <f t="shared" ref="T353" si="5201">IF(OR(S353="-",S353="NC",$D353=""),"-",$D353*S353)</f>
        <v>-</v>
      </c>
      <c r="U353" s="19" t="s">
        <v>1351</v>
      </c>
      <c r="V353" s="19" t="str">
        <f t="shared" ref="V353" si="5202">IF(OR(U353="-",U353="NC",$D353=""),"-",$D353*U353)</f>
        <v>-</v>
      </c>
      <c r="W353" s="19" t="s">
        <v>1351</v>
      </c>
      <c r="X353" s="19" t="str">
        <f t="shared" ref="X353" si="5203">IF(OR(W353="-",W353="NC",$D353=""),"-",$D353*W353)</f>
        <v>-</v>
      </c>
      <c r="Y353" s="19" t="s">
        <v>1351</v>
      </c>
      <c r="Z353" s="19" t="str">
        <f t="shared" ref="Z353" si="5204">IF(OR(Y353="-",Y353="NC",$D353=""),"-",$D353*Y353)</f>
        <v>-</v>
      </c>
      <c r="AA353" s="19">
        <v>0.61</v>
      </c>
      <c r="AB353" s="19" t="str">
        <f t="shared" ref="AB353" si="5205">IF(OR(AA353="-",AA353="NC",$D353=""),"-",$D353*AA353)</f>
        <v>-</v>
      </c>
      <c r="AC353" s="19">
        <v>0.55000000000000004</v>
      </c>
      <c r="AD353" s="19" t="str">
        <f t="shared" ref="AD353" si="5206">IF(OR(AC353="-",AC353="NC",$D353=""),"-",$D353*AC353)</f>
        <v>-</v>
      </c>
      <c r="AE353" s="19">
        <v>0.4</v>
      </c>
      <c r="AF353" s="19" t="str">
        <f t="shared" ref="AF353" si="5207">IF(OR(AE353="-",AE353="NC",$D353=""),"-",$D353*AE353)</f>
        <v>-</v>
      </c>
      <c r="AG353" s="19">
        <v>4.29</v>
      </c>
      <c r="AH353" s="19" t="str">
        <f t="shared" ref="AH353" si="5208">IF(OR(AG353="-",AG353="NC",$D353=""),"-",$D353*AG353)</f>
        <v>-</v>
      </c>
      <c r="AI353" s="19">
        <v>0.37</v>
      </c>
      <c r="AJ353" s="19" t="str">
        <f t="shared" ref="AJ353" si="5209">IF(OR(AI353="-",AI353="NC",$D353=""),"-",$D353*AI353)</f>
        <v>-</v>
      </c>
      <c r="AK353" s="19">
        <v>0.74</v>
      </c>
      <c r="AL353" s="19" t="str">
        <f t="shared" ref="AL353" si="5210">IF(OR(AK353="-",AK353="NC",$D353=""),"-",$D353*AK353)</f>
        <v>-</v>
      </c>
    </row>
    <row r="354" spans="1:38" x14ac:dyDescent="0.25">
      <c r="A354" s="18" t="s">
        <v>249</v>
      </c>
      <c r="B354" s="18" t="s">
        <v>1492</v>
      </c>
      <c r="C354" s="19" t="s">
        <v>925</v>
      </c>
      <c r="D354" s="58"/>
      <c r="E354" s="19">
        <v>0.59</v>
      </c>
      <c r="F354" s="19" t="str">
        <f t="shared" si="4805"/>
        <v>-</v>
      </c>
      <c r="G354" s="19">
        <v>1.05</v>
      </c>
      <c r="H354" s="19" t="str">
        <f t="shared" si="4805"/>
        <v>-</v>
      </c>
      <c r="I354" s="19">
        <v>0.65</v>
      </c>
      <c r="J354" s="19" t="str">
        <f t="shared" ref="J354" si="5211">IF(OR(I354="-",I354="NC",$D354=""),"-",$D354*I354)</f>
        <v>-</v>
      </c>
      <c r="K354" s="19">
        <v>1.58</v>
      </c>
      <c r="L354" s="19" t="str">
        <f t="shared" ref="L354" si="5212">IF(OR(K354="-",K354="NC",$D354=""),"-",$D354*K354)</f>
        <v>-</v>
      </c>
      <c r="M354" s="19" t="s">
        <v>1351</v>
      </c>
      <c r="N354" s="19" t="str">
        <f t="shared" ref="N354" si="5213">IF(OR(M354="-",M354="NC",$D354=""),"-",$D354*M354)</f>
        <v>-</v>
      </c>
      <c r="O354" s="19">
        <v>0.76</v>
      </c>
      <c r="P354" s="19" t="str">
        <f t="shared" ref="P354" si="5214">IF(OR(O354="-",O354="NC",$D354=""),"-",$D354*O354)</f>
        <v>-</v>
      </c>
      <c r="Q354" s="19">
        <v>4.42</v>
      </c>
      <c r="R354" s="19" t="str">
        <f t="shared" ref="R354" si="5215">IF(OR(Q354="-",Q354="NC",$D354=""),"-",$D354*Q354)</f>
        <v>-</v>
      </c>
      <c r="S354" s="19">
        <v>0.06</v>
      </c>
      <c r="T354" s="19" t="str">
        <f t="shared" ref="T354" si="5216">IF(OR(S354="-",S354="NC",$D354=""),"-",$D354*S354)</f>
        <v>-</v>
      </c>
      <c r="U354" s="19" t="s">
        <v>1351</v>
      </c>
      <c r="V354" s="19" t="str">
        <f t="shared" ref="V354" si="5217">IF(OR(U354="-",U354="NC",$D354=""),"-",$D354*U354)</f>
        <v>-</v>
      </c>
      <c r="W354" s="19" t="s">
        <v>1351</v>
      </c>
      <c r="X354" s="19" t="str">
        <f t="shared" ref="X354" si="5218">IF(OR(W354="-",W354="NC",$D354=""),"-",$D354*W354)</f>
        <v>-</v>
      </c>
      <c r="Y354" s="19" t="s">
        <v>1351</v>
      </c>
      <c r="Z354" s="19" t="str">
        <f t="shared" ref="Z354" si="5219">IF(OR(Y354="-",Y354="NC",$D354=""),"-",$D354*Y354)</f>
        <v>-</v>
      </c>
      <c r="AA354" s="19">
        <v>1.1200000000000001</v>
      </c>
      <c r="AB354" s="19" t="str">
        <f t="shared" ref="AB354" si="5220">IF(OR(AA354="-",AA354="NC",$D354=""),"-",$D354*AA354)</f>
        <v>-</v>
      </c>
      <c r="AC354" s="19">
        <v>1.02</v>
      </c>
      <c r="AD354" s="19" t="str">
        <f t="shared" ref="AD354" si="5221">IF(OR(AC354="-",AC354="NC",$D354=""),"-",$D354*AC354)</f>
        <v>-</v>
      </c>
      <c r="AE354" s="19">
        <v>0.74</v>
      </c>
      <c r="AF354" s="19" t="str">
        <f t="shared" ref="AF354" si="5222">IF(OR(AE354="-",AE354="NC",$D354=""),"-",$D354*AE354)</f>
        <v>-</v>
      </c>
      <c r="AG354" s="19">
        <v>3.5</v>
      </c>
      <c r="AH354" s="19" t="str">
        <f t="shared" ref="AH354" si="5223">IF(OR(AG354="-",AG354="NC",$D354=""),"-",$D354*AG354)</f>
        <v>-</v>
      </c>
      <c r="AI354" s="19">
        <v>0.69</v>
      </c>
      <c r="AJ354" s="19" t="str">
        <f t="shared" ref="AJ354" si="5224">IF(OR(AI354="-",AI354="NC",$D354=""),"-",$D354*AI354)</f>
        <v>-</v>
      </c>
      <c r="AK354" s="19">
        <v>1.37</v>
      </c>
      <c r="AL354" s="19" t="str">
        <f t="shared" ref="AL354" si="5225">IF(OR(AK354="-",AK354="NC",$D354=""),"-",$D354*AK354)</f>
        <v>-</v>
      </c>
    </row>
    <row r="355" spans="1:38" x14ac:dyDescent="0.25">
      <c r="A355" s="18" t="s">
        <v>430</v>
      </c>
      <c r="B355" s="18" t="s">
        <v>1481</v>
      </c>
      <c r="C355" s="19" t="s">
        <v>925</v>
      </c>
      <c r="D355" s="58"/>
      <c r="E355" s="19">
        <v>2.31</v>
      </c>
      <c r="F355" s="19" t="str">
        <f t="shared" si="4805"/>
        <v>-</v>
      </c>
      <c r="G355" s="19">
        <v>4.09</v>
      </c>
      <c r="H355" s="19" t="str">
        <f t="shared" si="4805"/>
        <v>-</v>
      </c>
      <c r="I355" s="19">
        <v>2.5299999999999998</v>
      </c>
      <c r="J355" s="19" t="str">
        <f t="shared" ref="J355" si="5226">IF(OR(I355="-",I355="NC",$D355=""),"-",$D355*I355)</f>
        <v>-</v>
      </c>
      <c r="K355" s="19">
        <v>6.15</v>
      </c>
      <c r="L355" s="19" t="str">
        <f t="shared" ref="L355" si="5227">IF(OR(K355="-",K355="NC",$D355=""),"-",$D355*K355)</f>
        <v>-</v>
      </c>
      <c r="M355" s="19">
        <v>5.88</v>
      </c>
      <c r="N355" s="19" t="str">
        <f t="shared" ref="N355" si="5228">IF(OR(M355="-",M355="NC",$D355=""),"-",$D355*M355)</f>
        <v>-</v>
      </c>
      <c r="O355" s="19">
        <v>2.97</v>
      </c>
      <c r="P355" s="19" t="str">
        <f t="shared" ref="P355" si="5229">IF(OR(O355="-",O355="NC",$D355=""),"-",$D355*O355)</f>
        <v>-</v>
      </c>
      <c r="Q355" s="19">
        <v>3.83</v>
      </c>
      <c r="R355" s="19" t="str">
        <f t="shared" ref="R355" si="5230">IF(OR(Q355="-",Q355="NC",$D355=""),"-",$D355*Q355)</f>
        <v>-</v>
      </c>
      <c r="S355" s="19">
        <v>11.99</v>
      </c>
      <c r="T355" s="19" t="str">
        <f t="shared" ref="T355" si="5231">IF(OR(S355="-",S355="NC",$D355=""),"-",$D355*S355)</f>
        <v>-</v>
      </c>
      <c r="U355" s="19" t="s">
        <v>1351</v>
      </c>
      <c r="V355" s="19" t="str">
        <f t="shared" ref="V355" si="5232">IF(OR(U355="-",U355="NC",$D355=""),"-",$D355*U355)</f>
        <v>-</v>
      </c>
      <c r="W355" s="19">
        <v>5.26</v>
      </c>
      <c r="X355" s="19" t="str">
        <f t="shared" ref="X355" si="5233">IF(OR(W355="-",W355="NC",$D355=""),"-",$D355*W355)</f>
        <v>-</v>
      </c>
      <c r="Y355" s="19">
        <v>2.19</v>
      </c>
      <c r="Z355" s="19" t="str">
        <f t="shared" ref="Z355" si="5234">IF(OR(Y355="-",Y355="NC",$D355=""),"-",$D355*Y355)</f>
        <v>-</v>
      </c>
      <c r="AA355" s="19">
        <v>4.37</v>
      </c>
      <c r="AB355" s="19" t="str">
        <f t="shared" ref="AB355" si="5235">IF(OR(AA355="-",AA355="NC",$D355=""),"-",$D355*AA355)</f>
        <v>-</v>
      </c>
      <c r="AC355" s="19">
        <v>3.96</v>
      </c>
      <c r="AD355" s="19" t="str">
        <f t="shared" ref="AD355" si="5236">IF(OR(AC355="-",AC355="NC",$D355=""),"-",$D355*AC355)</f>
        <v>-</v>
      </c>
      <c r="AE355" s="19">
        <v>2.86</v>
      </c>
      <c r="AF355" s="19" t="str">
        <f t="shared" ref="AF355" si="5237">IF(OR(AE355="-",AE355="NC",$D355=""),"-",$D355*AE355)</f>
        <v>-</v>
      </c>
      <c r="AG355" s="19">
        <v>3.3</v>
      </c>
      <c r="AH355" s="19" t="str">
        <f t="shared" ref="AH355" si="5238">IF(OR(AG355="-",AG355="NC",$D355=""),"-",$D355*AG355)</f>
        <v>-</v>
      </c>
      <c r="AI355" s="19">
        <v>2.67</v>
      </c>
      <c r="AJ355" s="19" t="str">
        <f t="shared" ref="AJ355" si="5239">IF(OR(AI355="-",AI355="NC",$D355=""),"-",$D355*AI355)</f>
        <v>-</v>
      </c>
      <c r="AK355" s="19">
        <v>5.34</v>
      </c>
      <c r="AL355" s="19" t="str">
        <f t="shared" ref="AL355" si="5240">IF(OR(AK355="-",AK355="NC",$D355=""),"-",$D355*AK355)</f>
        <v>-</v>
      </c>
    </row>
    <row r="356" spans="1:38" ht="21" x14ac:dyDescent="0.25">
      <c r="A356" s="18" t="s">
        <v>282</v>
      </c>
      <c r="B356" s="18" t="s">
        <v>3595</v>
      </c>
      <c r="C356" s="19" t="s">
        <v>925</v>
      </c>
      <c r="D356" s="58"/>
      <c r="E356" s="19">
        <v>1.9</v>
      </c>
      <c r="F356" s="19" t="str">
        <f t="shared" si="4805"/>
        <v>-</v>
      </c>
      <c r="G356" s="19">
        <v>3.36</v>
      </c>
      <c r="H356" s="19" t="str">
        <f t="shared" si="4805"/>
        <v>-</v>
      </c>
      <c r="I356" s="19">
        <v>2.08</v>
      </c>
      <c r="J356" s="19" t="str">
        <f t="shared" ref="J356" si="5241">IF(OR(I356="-",I356="NC",$D356=""),"-",$D356*I356)</f>
        <v>-</v>
      </c>
      <c r="K356" s="19">
        <v>5.0599999999999996</v>
      </c>
      <c r="L356" s="19" t="str">
        <f t="shared" ref="L356" si="5242">IF(OR(K356="-",K356="NC",$D356=""),"-",$D356*K356)</f>
        <v>-</v>
      </c>
      <c r="M356" s="19" t="s">
        <v>1351</v>
      </c>
      <c r="N356" s="19" t="str">
        <f t="shared" ref="N356" si="5243">IF(OR(M356="-",M356="NC",$D356=""),"-",$D356*M356)</f>
        <v>-</v>
      </c>
      <c r="O356" s="19">
        <v>2.44</v>
      </c>
      <c r="P356" s="19" t="str">
        <f t="shared" ref="P356" si="5244">IF(OR(O356="-",O356="NC",$D356=""),"-",$D356*O356)</f>
        <v>-</v>
      </c>
      <c r="Q356" s="19" t="s">
        <v>1351</v>
      </c>
      <c r="R356" s="19" t="str">
        <f t="shared" ref="R356" si="5245">IF(OR(Q356="-",Q356="NC",$D356=""),"-",$D356*Q356)</f>
        <v>-</v>
      </c>
      <c r="S356" s="19" t="s">
        <v>1351</v>
      </c>
      <c r="T356" s="19" t="str">
        <f t="shared" ref="T356" si="5246">IF(OR(S356="-",S356="NC",$D356=""),"-",$D356*S356)</f>
        <v>-</v>
      </c>
      <c r="U356" s="19">
        <v>26.64</v>
      </c>
      <c r="V356" s="19" t="str">
        <f t="shared" ref="V356" si="5247">IF(OR(U356="-",U356="NC",$D356=""),"-",$D356*U356)</f>
        <v>-</v>
      </c>
      <c r="W356" s="19">
        <v>18.920000000000002</v>
      </c>
      <c r="X356" s="19" t="str">
        <f t="shared" ref="X356" si="5248">IF(OR(W356="-",W356="NC",$D356=""),"-",$D356*W356)</f>
        <v>-</v>
      </c>
      <c r="Y356" s="19" t="s">
        <v>1351</v>
      </c>
      <c r="Z356" s="19" t="str">
        <f t="shared" ref="Z356" si="5249">IF(OR(Y356="-",Y356="NC",$D356=""),"-",$D356*Y356)</f>
        <v>-</v>
      </c>
      <c r="AA356" s="19">
        <v>3.59</v>
      </c>
      <c r="AB356" s="19" t="str">
        <f t="shared" ref="AB356" si="5250">IF(OR(AA356="-",AA356="NC",$D356=""),"-",$D356*AA356)</f>
        <v>-</v>
      </c>
      <c r="AC356" s="19">
        <v>3.25</v>
      </c>
      <c r="AD356" s="19" t="str">
        <f t="shared" ref="AD356" si="5251">IF(OR(AC356="-",AC356="NC",$D356=""),"-",$D356*AC356)</f>
        <v>-</v>
      </c>
      <c r="AE356" s="19">
        <v>2.35</v>
      </c>
      <c r="AF356" s="19" t="str">
        <f t="shared" ref="AF356" si="5252">IF(OR(AE356="-",AE356="NC",$D356=""),"-",$D356*AE356)</f>
        <v>-</v>
      </c>
      <c r="AG356" s="19" t="s">
        <v>1351</v>
      </c>
      <c r="AH356" s="19" t="str">
        <f t="shared" ref="AH356" si="5253">IF(OR(AG356="-",AG356="NC",$D356=""),"-",$D356*AG356)</f>
        <v>-</v>
      </c>
      <c r="AI356" s="19">
        <v>2.2000000000000002</v>
      </c>
      <c r="AJ356" s="19" t="str">
        <f t="shared" ref="AJ356" si="5254">IF(OR(AI356="-",AI356="NC",$D356=""),"-",$D356*AI356)</f>
        <v>-</v>
      </c>
      <c r="AK356" s="19">
        <v>4.3899999999999997</v>
      </c>
      <c r="AL356" s="19" t="str">
        <f t="shared" ref="AL356" si="5255">IF(OR(AK356="-",AK356="NC",$D356=""),"-",$D356*AK356)</f>
        <v>-</v>
      </c>
    </row>
    <row r="357" spans="1:38" x14ac:dyDescent="0.25">
      <c r="A357" s="18" t="s">
        <v>1257</v>
      </c>
      <c r="B357" s="18" t="s">
        <v>3596</v>
      </c>
      <c r="C357" s="19" t="s">
        <v>925</v>
      </c>
      <c r="D357" s="58"/>
      <c r="E357" s="19">
        <v>0.21</v>
      </c>
      <c r="F357" s="19" t="str">
        <f t="shared" si="4805"/>
        <v>-</v>
      </c>
      <c r="G357" s="19">
        <v>0.37</v>
      </c>
      <c r="H357" s="19" t="str">
        <f t="shared" si="4805"/>
        <v>-</v>
      </c>
      <c r="I357" s="19">
        <v>0.23</v>
      </c>
      <c r="J357" s="19" t="str">
        <f t="shared" ref="J357" si="5256">IF(OR(I357="-",I357="NC",$D357=""),"-",$D357*I357)</f>
        <v>-</v>
      </c>
      <c r="K357" s="19">
        <v>0.55000000000000004</v>
      </c>
      <c r="L357" s="19" t="str">
        <f t="shared" ref="L357" si="5257">IF(OR(K357="-",K357="NC",$D357=""),"-",$D357*K357)</f>
        <v>-</v>
      </c>
      <c r="M357" s="19" t="s">
        <v>1351</v>
      </c>
      <c r="N357" s="19" t="str">
        <f t="shared" ref="N357" si="5258">IF(OR(M357="-",M357="NC",$D357=""),"-",$D357*M357)</f>
        <v>-</v>
      </c>
      <c r="O357" s="19">
        <v>0.27</v>
      </c>
      <c r="P357" s="19" t="str">
        <f t="shared" ref="P357" si="5259">IF(OR(O357="-",O357="NC",$D357=""),"-",$D357*O357)</f>
        <v>-</v>
      </c>
      <c r="Q357" s="19">
        <v>1.02</v>
      </c>
      <c r="R357" s="19" t="str">
        <f t="shared" ref="R357" si="5260">IF(OR(Q357="-",Q357="NC",$D357=""),"-",$D357*Q357)</f>
        <v>-</v>
      </c>
      <c r="S357" s="19">
        <v>0.52</v>
      </c>
      <c r="T357" s="19" t="str">
        <f t="shared" ref="T357" si="5261">IF(OR(S357="-",S357="NC",$D357=""),"-",$D357*S357)</f>
        <v>-</v>
      </c>
      <c r="U357" s="19" t="s">
        <v>1351</v>
      </c>
      <c r="V357" s="19" t="str">
        <f t="shared" ref="V357" si="5262">IF(OR(U357="-",U357="NC",$D357=""),"-",$D357*U357)</f>
        <v>-</v>
      </c>
      <c r="W357" s="19" t="s">
        <v>1351</v>
      </c>
      <c r="X357" s="19" t="str">
        <f t="shared" ref="X357" si="5263">IF(OR(W357="-",W357="NC",$D357=""),"-",$D357*W357)</f>
        <v>-</v>
      </c>
      <c r="Y357" s="19">
        <v>2.08</v>
      </c>
      <c r="Z357" s="19" t="str">
        <f t="shared" ref="Z357" si="5264">IF(OR(Y357="-",Y357="NC",$D357=""),"-",$D357*Y357)</f>
        <v>-</v>
      </c>
      <c r="AA357" s="19">
        <v>0.39</v>
      </c>
      <c r="AB357" s="19" t="str">
        <f t="shared" ref="AB357" si="5265">IF(OR(AA357="-",AA357="NC",$D357=""),"-",$D357*AA357)</f>
        <v>-</v>
      </c>
      <c r="AC357" s="19">
        <v>0.36</v>
      </c>
      <c r="AD357" s="19" t="str">
        <f t="shared" ref="AD357" si="5266">IF(OR(AC357="-",AC357="NC",$D357=""),"-",$D357*AC357)</f>
        <v>-</v>
      </c>
      <c r="AE357" s="19">
        <v>0.26</v>
      </c>
      <c r="AF357" s="19" t="str">
        <f t="shared" ref="AF357" si="5267">IF(OR(AE357="-",AE357="NC",$D357=""),"-",$D357*AE357)</f>
        <v>-</v>
      </c>
      <c r="AG357" s="19" t="s">
        <v>1351</v>
      </c>
      <c r="AH357" s="19" t="str">
        <f t="shared" ref="AH357" si="5268">IF(OR(AG357="-",AG357="NC",$D357=""),"-",$D357*AG357)</f>
        <v>-</v>
      </c>
      <c r="AI357" s="19">
        <v>0.24</v>
      </c>
      <c r="AJ357" s="19" t="str">
        <f t="shared" ref="AJ357" si="5269">IF(OR(AI357="-",AI357="NC",$D357=""),"-",$D357*AI357)</f>
        <v>-</v>
      </c>
      <c r="AK357" s="19">
        <v>0.48</v>
      </c>
      <c r="AL357" s="19" t="str">
        <f t="shared" ref="AL357" si="5270">IF(OR(AK357="-",AK357="NC",$D357=""),"-",$D357*AK357)</f>
        <v>-</v>
      </c>
    </row>
    <row r="358" spans="1:38" x14ac:dyDescent="0.25">
      <c r="A358" s="18" t="s">
        <v>478</v>
      </c>
      <c r="B358" s="18" t="s">
        <v>1495</v>
      </c>
      <c r="C358" s="19" t="s">
        <v>925</v>
      </c>
      <c r="D358" s="58"/>
      <c r="E358" s="19">
        <v>0.13</v>
      </c>
      <c r="F358" s="19" t="str">
        <f t="shared" si="4805"/>
        <v>-</v>
      </c>
      <c r="G358" s="19" t="s">
        <v>1351</v>
      </c>
      <c r="H358" s="19" t="str">
        <f t="shared" si="4805"/>
        <v>-</v>
      </c>
      <c r="I358" s="19">
        <v>0.08</v>
      </c>
      <c r="J358" s="19" t="str">
        <f t="shared" ref="J358" si="5271">IF(OR(I358="-",I358="NC",$D358=""),"-",$D358*I358)</f>
        <v>-</v>
      </c>
      <c r="K358" s="19">
        <v>0.66</v>
      </c>
      <c r="L358" s="19" t="str">
        <f t="shared" ref="L358" si="5272">IF(OR(K358="-",K358="NC",$D358=""),"-",$D358*K358)</f>
        <v>-</v>
      </c>
      <c r="M358" s="19">
        <v>0.47</v>
      </c>
      <c r="N358" s="19" t="str">
        <f t="shared" ref="N358" si="5273">IF(OR(M358="-",M358="NC",$D358=""),"-",$D358*M358)</f>
        <v>-</v>
      </c>
      <c r="O358" s="19">
        <v>88.94</v>
      </c>
      <c r="P358" s="19" t="str">
        <f t="shared" ref="P358" si="5274">IF(OR(O358="-",O358="NC",$D358=""),"-",$D358*O358)</f>
        <v>-</v>
      </c>
      <c r="Q358" s="19">
        <v>0.01</v>
      </c>
      <c r="R358" s="19" t="str">
        <f t="shared" ref="R358" si="5275">IF(OR(Q358="-",Q358="NC",$D358=""),"-",$D358*Q358)</f>
        <v>-</v>
      </c>
      <c r="S358" s="19" t="s">
        <v>1351</v>
      </c>
      <c r="T358" s="19" t="str">
        <f t="shared" ref="T358" si="5276">IF(OR(S358="-",S358="NC",$D358=""),"-",$D358*S358)</f>
        <v>-</v>
      </c>
      <c r="U358" s="19">
        <v>0.01</v>
      </c>
      <c r="V358" s="19" t="str">
        <f t="shared" ref="V358" si="5277">IF(OR(U358="-",U358="NC",$D358=""),"-",$D358*U358)</f>
        <v>-</v>
      </c>
      <c r="W358" s="19">
        <v>0.01</v>
      </c>
      <c r="X358" s="19" t="str">
        <f t="shared" ref="X358" si="5278">IF(OR(W358="-",W358="NC",$D358=""),"-",$D358*W358)</f>
        <v>-</v>
      </c>
      <c r="Y358" s="19" t="s">
        <v>1351</v>
      </c>
      <c r="Z358" s="19" t="str">
        <f t="shared" ref="Z358" si="5279">IF(OR(Y358="-",Y358="NC",$D358=""),"-",$D358*Y358)</f>
        <v>-</v>
      </c>
      <c r="AA358" s="19" t="s">
        <v>1351</v>
      </c>
      <c r="AB358" s="19" t="str">
        <f t="shared" ref="AB358" si="5280">IF(OR(AA358="-",AA358="NC",$D358=""),"-",$D358*AA358)</f>
        <v>-</v>
      </c>
      <c r="AC358" s="19">
        <v>3.93</v>
      </c>
      <c r="AD358" s="19" t="str">
        <f t="shared" ref="AD358" si="5281">IF(OR(AC358="-",AC358="NC",$D358=""),"-",$D358*AC358)</f>
        <v>-</v>
      </c>
      <c r="AE358" s="19">
        <v>1.68</v>
      </c>
      <c r="AF358" s="19" t="str">
        <f t="shared" ref="AF358" si="5282">IF(OR(AE358="-",AE358="NC",$D358=""),"-",$D358*AE358)</f>
        <v>-</v>
      </c>
      <c r="AG358" s="19" t="s">
        <v>1351</v>
      </c>
      <c r="AH358" s="19" t="str">
        <f t="shared" ref="AH358" si="5283">IF(OR(AG358="-",AG358="NC",$D358=""),"-",$D358*AG358)</f>
        <v>-</v>
      </c>
      <c r="AI358" s="19" t="s">
        <v>1351</v>
      </c>
      <c r="AJ358" s="19" t="str">
        <f t="shared" ref="AJ358" si="5284">IF(OR(AI358="-",AI358="NC",$D358=""),"-",$D358*AI358)</f>
        <v>-</v>
      </c>
      <c r="AK358" s="19">
        <v>36.119999999999997</v>
      </c>
      <c r="AL358" s="19" t="str">
        <f t="shared" ref="AL358" si="5285">IF(OR(AK358="-",AK358="NC",$D358=""),"-",$D358*AK358)</f>
        <v>-</v>
      </c>
    </row>
    <row r="359" spans="1:38" x14ac:dyDescent="0.25">
      <c r="A359" s="18" t="s">
        <v>478</v>
      </c>
      <c r="B359" s="18" t="s">
        <v>952</v>
      </c>
      <c r="C359" s="19" t="s">
        <v>925</v>
      </c>
      <c r="D359" s="58"/>
      <c r="E359" s="19" t="s">
        <v>1351</v>
      </c>
      <c r="F359" s="19" t="str">
        <f t="shared" si="4805"/>
        <v>-</v>
      </c>
      <c r="G359" s="19" t="s">
        <v>1351</v>
      </c>
      <c r="H359" s="19" t="str">
        <f t="shared" si="4805"/>
        <v>-</v>
      </c>
      <c r="I359" s="19" t="s">
        <v>1351</v>
      </c>
      <c r="J359" s="19" t="str">
        <f t="shared" ref="J359" si="5286">IF(OR(I359="-",I359="NC",$D359=""),"-",$D359*I359)</f>
        <v>-</v>
      </c>
      <c r="K359" s="19" t="s">
        <v>1351</v>
      </c>
      <c r="L359" s="19" t="str">
        <f t="shared" ref="L359" si="5287">IF(OR(K359="-",K359="NC",$D359=""),"-",$D359*K359)</f>
        <v>-</v>
      </c>
      <c r="M359" s="19">
        <v>0.01</v>
      </c>
      <c r="N359" s="19" t="str">
        <f t="shared" ref="N359" si="5288">IF(OR(M359="-",M359="NC",$D359=""),"-",$D359*M359)</f>
        <v>-</v>
      </c>
      <c r="O359" s="19" t="s">
        <v>1351</v>
      </c>
      <c r="P359" s="19" t="str">
        <f t="shared" ref="P359" si="5289">IF(OR(O359="-",O359="NC",$D359=""),"-",$D359*O359)</f>
        <v>-</v>
      </c>
      <c r="Q359" s="19">
        <v>0.01</v>
      </c>
      <c r="R359" s="19" t="str">
        <f t="shared" ref="R359" si="5290">IF(OR(Q359="-",Q359="NC",$D359=""),"-",$D359*Q359)</f>
        <v>-</v>
      </c>
      <c r="S359" s="19" t="s">
        <v>1351</v>
      </c>
      <c r="T359" s="19" t="str">
        <f t="shared" ref="T359" si="5291">IF(OR(S359="-",S359="NC",$D359=""),"-",$D359*S359)</f>
        <v>-</v>
      </c>
      <c r="U359" s="19">
        <v>0.01</v>
      </c>
      <c r="V359" s="19" t="str">
        <f t="shared" ref="V359" si="5292">IF(OR(U359="-",U359="NC",$D359=""),"-",$D359*U359)</f>
        <v>-</v>
      </c>
      <c r="W359" s="19">
        <v>0.01</v>
      </c>
      <c r="X359" s="19" t="str">
        <f t="shared" ref="X359" si="5293">IF(OR(W359="-",W359="NC",$D359=""),"-",$D359*W359)</f>
        <v>-</v>
      </c>
      <c r="Y359" s="19" t="s">
        <v>1351</v>
      </c>
      <c r="Z359" s="19" t="str">
        <f t="shared" ref="Z359" si="5294">IF(OR(Y359="-",Y359="NC",$D359=""),"-",$D359*Y359)</f>
        <v>-</v>
      </c>
      <c r="AA359" s="19" t="s">
        <v>1351</v>
      </c>
      <c r="AB359" s="19" t="str">
        <f t="shared" ref="AB359" si="5295">IF(OR(AA359="-",AA359="NC",$D359=""),"-",$D359*AA359)</f>
        <v>-</v>
      </c>
      <c r="AC359" s="19">
        <v>0.01</v>
      </c>
      <c r="AD359" s="19" t="str">
        <f t="shared" ref="AD359" si="5296">IF(OR(AC359="-",AC359="NC",$D359=""),"-",$D359*AC359)</f>
        <v>-</v>
      </c>
      <c r="AE359" s="19" t="s">
        <v>1351</v>
      </c>
      <c r="AF359" s="19" t="str">
        <f t="shared" ref="AF359" si="5297">IF(OR(AE359="-",AE359="NC",$D359=""),"-",$D359*AE359)</f>
        <v>-</v>
      </c>
      <c r="AG359" s="19" t="s">
        <v>1351</v>
      </c>
      <c r="AH359" s="19" t="str">
        <f t="shared" ref="AH359" si="5298">IF(OR(AG359="-",AG359="NC",$D359=""),"-",$D359*AG359)</f>
        <v>-</v>
      </c>
      <c r="AI359" s="19" t="s">
        <v>1351</v>
      </c>
      <c r="AJ359" s="19" t="str">
        <f t="shared" ref="AJ359" si="5299">IF(OR(AI359="-",AI359="NC",$D359=""),"-",$D359*AI359)</f>
        <v>-</v>
      </c>
      <c r="AK359" s="19" t="s">
        <v>1351</v>
      </c>
      <c r="AL359" s="19" t="str">
        <f t="shared" ref="AL359" si="5300">IF(OR(AK359="-",AK359="NC",$D359=""),"-",$D359*AK359)</f>
        <v>-</v>
      </c>
    </row>
    <row r="360" spans="1:38" x14ac:dyDescent="0.25">
      <c r="A360" s="18" t="s">
        <v>275</v>
      </c>
      <c r="B360" s="18" t="s">
        <v>953</v>
      </c>
      <c r="C360" s="19" t="s">
        <v>926</v>
      </c>
      <c r="D360" s="58"/>
      <c r="E360" s="19">
        <v>0.02</v>
      </c>
      <c r="F360" s="19" t="str">
        <f t="shared" si="4805"/>
        <v>-</v>
      </c>
      <c r="G360" s="19" t="s">
        <v>1351</v>
      </c>
      <c r="H360" s="19" t="str">
        <f t="shared" si="4805"/>
        <v>-</v>
      </c>
      <c r="I360" s="19">
        <v>0.01</v>
      </c>
      <c r="J360" s="19" t="str">
        <f t="shared" ref="J360" si="5301">IF(OR(I360="-",I360="NC",$D360=""),"-",$D360*I360)</f>
        <v>-</v>
      </c>
      <c r="K360" s="19">
        <v>0.09</v>
      </c>
      <c r="L360" s="19" t="str">
        <f t="shared" ref="L360" si="5302">IF(OR(K360="-",K360="NC",$D360=""),"-",$D360*K360)</f>
        <v>-</v>
      </c>
      <c r="M360" s="19">
        <v>7.0000000000000007E-2</v>
      </c>
      <c r="N360" s="19" t="str">
        <f t="shared" ref="N360" si="5303">IF(OR(M360="-",M360="NC",$D360=""),"-",$D360*M360)</f>
        <v>-</v>
      </c>
      <c r="O360" s="19">
        <v>12.63</v>
      </c>
      <c r="P360" s="19" t="str">
        <f t="shared" ref="P360" si="5304">IF(OR(O360="-",O360="NC",$D360=""),"-",$D360*O360)</f>
        <v>-</v>
      </c>
      <c r="Q360" s="19">
        <v>0.01</v>
      </c>
      <c r="R360" s="19" t="str">
        <f t="shared" ref="R360" si="5305">IF(OR(Q360="-",Q360="NC",$D360=""),"-",$D360*Q360)</f>
        <v>-</v>
      </c>
      <c r="S360" s="19" t="s">
        <v>1351</v>
      </c>
      <c r="T360" s="19" t="str">
        <f t="shared" ref="T360" si="5306">IF(OR(S360="-",S360="NC",$D360=""),"-",$D360*S360)</f>
        <v>-</v>
      </c>
      <c r="U360" s="19">
        <v>0.01</v>
      </c>
      <c r="V360" s="19" t="str">
        <f t="shared" ref="V360" si="5307">IF(OR(U360="-",U360="NC",$D360=""),"-",$D360*U360)</f>
        <v>-</v>
      </c>
      <c r="W360" s="19" t="s">
        <v>1351</v>
      </c>
      <c r="X360" s="19" t="str">
        <f t="shared" ref="X360" si="5308">IF(OR(W360="-",W360="NC",$D360=""),"-",$D360*W360)</f>
        <v>-</v>
      </c>
      <c r="Y360" s="19" t="s">
        <v>1351</v>
      </c>
      <c r="Z360" s="19" t="str">
        <f t="shared" ref="Z360" si="5309">IF(OR(Y360="-",Y360="NC",$D360=""),"-",$D360*Y360)</f>
        <v>-</v>
      </c>
      <c r="AA360" s="19" t="s">
        <v>1351</v>
      </c>
      <c r="AB360" s="19" t="str">
        <f t="shared" ref="AB360" si="5310">IF(OR(AA360="-",AA360="NC",$D360=""),"-",$D360*AA360)</f>
        <v>-</v>
      </c>
      <c r="AC360" s="19">
        <v>0.56000000000000005</v>
      </c>
      <c r="AD360" s="19" t="str">
        <f t="shared" ref="AD360" si="5311">IF(OR(AC360="-",AC360="NC",$D360=""),"-",$D360*AC360)</f>
        <v>-</v>
      </c>
      <c r="AE360" s="19">
        <v>0.24</v>
      </c>
      <c r="AF360" s="19" t="str">
        <f t="shared" ref="AF360" si="5312">IF(OR(AE360="-",AE360="NC",$D360=""),"-",$D360*AE360)</f>
        <v>-</v>
      </c>
      <c r="AG360" s="19" t="s">
        <v>1351</v>
      </c>
      <c r="AH360" s="19" t="str">
        <f t="shared" ref="AH360" si="5313">IF(OR(AG360="-",AG360="NC",$D360=""),"-",$D360*AG360)</f>
        <v>-</v>
      </c>
      <c r="AI360" s="19" t="s">
        <v>1351</v>
      </c>
      <c r="AJ360" s="19" t="str">
        <f t="shared" ref="AJ360" si="5314">IF(OR(AI360="-",AI360="NC",$D360=""),"-",$D360*AI360)</f>
        <v>-</v>
      </c>
      <c r="AK360" s="19">
        <v>5.13</v>
      </c>
      <c r="AL360" s="19" t="str">
        <f t="shared" ref="AL360" si="5315">IF(OR(AK360="-",AK360="NC",$D360=""),"-",$D360*AK360)</f>
        <v>-</v>
      </c>
    </row>
    <row r="361" spans="1:38" x14ac:dyDescent="0.25">
      <c r="A361" s="18" t="s">
        <v>434</v>
      </c>
      <c r="B361" s="18" t="s">
        <v>3598</v>
      </c>
      <c r="C361" s="19" t="s">
        <v>925</v>
      </c>
      <c r="D361" s="58"/>
      <c r="E361" s="19">
        <v>1.58</v>
      </c>
      <c r="F361" s="19" t="str">
        <f t="shared" si="4805"/>
        <v>-</v>
      </c>
      <c r="G361" s="19">
        <v>2.8</v>
      </c>
      <c r="H361" s="19" t="str">
        <f t="shared" si="4805"/>
        <v>-</v>
      </c>
      <c r="I361" s="19">
        <v>1.74</v>
      </c>
      <c r="J361" s="19" t="str">
        <f t="shared" ref="J361" si="5316">IF(OR(I361="-",I361="NC",$D361=""),"-",$D361*I361)</f>
        <v>-</v>
      </c>
      <c r="K361" s="19">
        <v>4.21</v>
      </c>
      <c r="L361" s="19" t="str">
        <f t="shared" ref="L361" si="5317">IF(OR(K361="-",K361="NC",$D361=""),"-",$D361*K361)</f>
        <v>-</v>
      </c>
      <c r="M361" s="19" t="s">
        <v>1351</v>
      </c>
      <c r="N361" s="19" t="str">
        <f t="shared" ref="N361" si="5318">IF(OR(M361="-",M361="NC",$D361=""),"-",$D361*M361)</f>
        <v>-</v>
      </c>
      <c r="O361" s="19">
        <v>2.0299999999999998</v>
      </c>
      <c r="P361" s="19" t="str">
        <f t="shared" ref="P361" si="5319">IF(OR(O361="-",O361="NC",$D361=""),"-",$D361*O361)</f>
        <v>-</v>
      </c>
      <c r="Q361" s="19">
        <v>10.01</v>
      </c>
      <c r="R361" s="19" t="str">
        <f t="shared" ref="R361" si="5320">IF(OR(Q361="-",Q361="NC",$D361=""),"-",$D361*Q361)</f>
        <v>-</v>
      </c>
      <c r="S361" s="19">
        <v>1.66</v>
      </c>
      <c r="T361" s="19" t="str">
        <f t="shared" ref="T361" si="5321">IF(OR(S361="-",S361="NC",$D361=""),"-",$D361*S361)</f>
        <v>-</v>
      </c>
      <c r="U361" s="19" t="s">
        <v>1351</v>
      </c>
      <c r="V361" s="19" t="str">
        <f t="shared" ref="V361" si="5322">IF(OR(U361="-",U361="NC",$D361=""),"-",$D361*U361)</f>
        <v>-</v>
      </c>
      <c r="W361" s="19" t="s">
        <v>1351</v>
      </c>
      <c r="X361" s="19" t="str">
        <f t="shared" ref="X361" si="5323">IF(OR(W361="-",W361="NC",$D361=""),"-",$D361*W361)</f>
        <v>-</v>
      </c>
      <c r="Y361" s="19">
        <v>3.06</v>
      </c>
      <c r="Z361" s="19" t="str">
        <f t="shared" ref="Z361" si="5324">IF(OR(Y361="-",Y361="NC",$D361=""),"-",$D361*Y361)</f>
        <v>-</v>
      </c>
      <c r="AA361" s="19">
        <v>2.99</v>
      </c>
      <c r="AB361" s="19" t="str">
        <f t="shared" ref="AB361" si="5325">IF(OR(AA361="-",AA361="NC",$D361=""),"-",$D361*AA361)</f>
        <v>-</v>
      </c>
      <c r="AC361" s="19">
        <v>2.71</v>
      </c>
      <c r="AD361" s="19" t="str">
        <f t="shared" ref="AD361" si="5326">IF(OR(AC361="-",AC361="NC",$D361=""),"-",$D361*AC361)</f>
        <v>-</v>
      </c>
      <c r="AE361" s="19">
        <v>1.96</v>
      </c>
      <c r="AF361" s="19" t="str">
        <f t="shared" ref="AF361" si="5327">IF(OR(AE361="-",AE361="NC",$D361=""),"-",$D361*AE361)</f>
        <v>-</v>
      </c>
      <c r="AG361" s="19">
        <v>7.8</v>
      </c>
      <c r="AH361" s="19" t="str">
        <f t="shared" ref="AH361" si="5328">IF(OR(AG361="-",AG361="NC",$D361=""),"-",$D361*AG361)</f>
        <v>-</v>
      </c>
      <c r="AI361" s="19">
        <v>1.83</v>
      </c>
      <c r="AJ361" s="19" t="str">
        <f t="shared" ref="AJ361" si="5329">IF(OR(AI361="-",AI361="NC",$D361=""),"-",$D361*AI361)</f>
        <v>-</v>
      </c>
      <c r="AK361" s="19">
        <v>3.66</v>
      </c>
      <c r="AL361" s="19" t="str">
        <f t="shared" ref="AL361" si="5330">IF(OR(AK361="-",AK361="NC",$D361=""),"-",$D361*AK361)</f>
        <v>-</v>
      </c>
    </row>
    <row r="362" spans="1:38" x14ac:dyDescent="0.25">
      <c r="A362" s="18" t="s">
        <v>30</v>
      </c>
      <c r="B362" s="18" t="s">
        <v>3597</v>
      </c>
      <c r="C362" s="19" t="s">
        <v>925</v>
      </c>
      <c r="D362" s="58"/>
      <c r="E362" s="19">
        <v>2.5</v>
      </c>
      <c r="F362" s="19" t="str">
        <f t="shared" si="4805"/>
        <v>-</v>
      </c>
      <c r="G362" s="19">
        <v>4.4400000000000004</v>
      </c>
      <c r="H362" s="19" t="str">
        <f t="shared" si="4805"/>
        <v>-</v>
      </c>
      <c r="I362" s="19">
        <v>2.75</v>
      </c>
      <c r="J362" s="19" t="str">
        <f t="shared" ref="J362" si="5331">IF(OR(I362="-",I362="NC",$D362=""),"-",$D362*I362)</f>
        <v>-</v>
      </c>
      <c r="K362" s="19">
        <v>6.67</v>
      </c>
      <c r="L362" s="19" t="str">
        <f t="shared" ref="L362" si="5332">IF(OR(K362="-",K362="NC",$D362=""),"-",$D362*K362)</f>
        <v>-</v>
      </c>
      <c r="M362" s="19">
        <v>0.14000000000000001</v>
      </c>
      <c r="N362" s="19" t="str">
        <f t="shared" ref="N362" si="5333">IF(OR(M362="-",M362="NC",$D362=""),"-",$D362*M362)</f>
        <v>-</v>
      </c>
      <c r="O362" s="19">
        <v>3.22</v>
      </c>
      <c r="P362" s="19" t="str">
        <f t="shared" ref="P362" si="5334">IF(OR(O362="-",O362="NC",$D362=""),"-",$D362*O362)</f>
        <v>-</v>
      </c>
      <c r="Q362" s="19">
        <v>5.78</v>
      </c>
      <c r="R362" s="19" t="str">
        <f t="shared" ref="R362" si="5335">IF(OR(Q362="-",Q362="NC",$D362=""),"-",$D362*Q362)</f>
        <v>-</v>
      </c>
      <c r="S362" s="19">
        <v>15.35</v>
      </c>
      <c r="T362" s="19" t="str">
        <f t="shared" ref="T362" si="5336">IF(OR(S362="-",S362="NC",$D362=""),"-",$D362*S362)</f>
        <v>-</v>
      </c>
      <c r="U362" s="19" t="s">
        <v>1351</v>
      </c>
      <c r="V362" s="19" t="str">
        <f t="shared" ref="V362" si="5337">IF(OR(U362="-",U362="NC",$D362=""),"-",$D362*U362)</f>
        <v>-</v>
      </c>
      <c r="W362" s="19">
        <v>6.54</v>
      </c>
      <c r="X362" s="19" t="str">
        <f t="shared" ref="X362" si="5338">IF(OR(W362="-",W362="NC",$D362=""),"-",$D362*W362)</f>
        <v>-</v>
      </c>
      <c r="Y362" s="19">
        <v>1.95</v>
      </c>
      <c r="Z362" s="19" t="str">
        <f t="shared" ref="Z362" si="5339">IF(OR(Y362="-",Y362="NC",$D362=""),"-",$D362*Y362)</f>
        <v>-</v>
      </c>
      <c r="AA362" s="19">
        <v>4.7300000000000004</v>
      </c>
      <c r="AB362" s="19" t="str">
        <f t="shared" ref="AB362" si="5340">IF(OR(AA362="-",AA362="NC",$D362=""),"-",$D362*AA362)</f>
        <v>-</v>
      </c>
      <c r="AC362" s="19">
        <v>4.29</v>
      </c>
      <c r="AD362" s="19" t="str">
        <f t="shared" ref="AD362" si="5341">IF(OR(AC362="-",AC362="NC",$D362=""),"-",$D362*AC362)</f>
        <v>-</v>
      </c>
      <c r="AE362" s="19">
        <v>3.1</v>
      </c>
      <c r="AF362" s="19" t="str">
        <f t="shared" ref="AF362" si="5342">IF(OR(AE362="-",AE362="NC",$D362=""),"-",$D362*AE362)</f>
        <v>-</v>
      </c>
      <c r="AG362" s="19">
        <v>6.41</v>
      </c>
      <c r="AH362" s="19" t="str">
        <f t="shared" ref="AH362" si="5343">IF(OR(AG362="-",AG362="NC",$D362=""),"-",$D362*AG362)</f>
        <v>-</v>
      </c>
      <c r="AI362" s="19">
        <v>2.9</v>
      </c>
      <c r="AJ362" s="19" t="str">
        <f t="shared" ref="AJ362" si="5344">IF(OR(AI362="-",AI362="NC",$D362=""),"-",$D362*AI362)</f>
        <v>-</v>
      </c>
      <c r="AK362" s="19">
        <v>5.79</v>
      </c>
      <c r="AL362" s="19" t="str">
        <f t="shared" ref="AL362" si="5345">IF(OR(AK362="-",AK362="NC",$D362=""),"-",$D362*AK362)</f>
        <v>-</v>
      </c>
    </row>
    <row r="363" spans="1:38" x14ac:dyDescent="0.25">
      <c r="A363" s="50" t="s">
        <v>3479</v>
      </c>
      <c r="B363" s="50" t="s">
        <v>3480</v>
      </c>
      <c r="C363" s="42" t="s">
        <v>275</v>
      </c>
      <c r="D363" s="58"/>
      <c r="E363" s="42" t="s">
        <v>275</v>
      </c>
      <c r="F363" s="42" t="str">
        <f t="shared" si="4805"/>
        <v>-</v>
      </c>
      <c r="G363" s="42" t="s">
        <v>275</v>
      </c>
      <c r="H363" s="42" t="str">
        <f t="shared" si="4805"/>
        <v>-</v>
      </c>
      <c r="I363" s="42" t="s">
        <v>275</v>
      </c>
      <c r="J363" s="42" t="str">
        <f t="shared" ref="J363" si="5346">IF(OR(I363="-",I363="NC",$D363=""),"-",$D363*I363)</f>
        <v>-</v>
      </c>
      <c r="K363" s="42" t="s">
        <v>275</v>
      </c>
      <c r="L363" s="42" t="str">
        <f t="shared" ref="L363" si="5347">IF(OR(K363="-",K363="NC",$D363=""),"-",$D363*K363)</f>
        <v>-</v>
      </c>
      <c r="M363" s="42" t="s">
        <v>275</v>
      </c>
      <c r="N363" s="42" t="str">
        <f t="shared" ref="N363" si="5348">IF(OR(M363="-",M363="NC",$D363=""),"-",$D363*M363)</f>
        <v>-</v>
      </c>
      <c r="O363" s="42" t="s">
        <v>275</v>
      </c>
      <c r="P363" s="42" t="str">
        <f t="shared" ref="P363" si="5349">IF(OR(O363="-",O363="NC",$D363=""),"-",$D363*O363)</f>
        <v>-</v>
      </c>
      <c r="Q363" s="42" t="s">
        <v>275</v>
      </c>
      <c r="R363" s="42" t="str">
        <f t="shared" ref="R363" si="5350">IF(OR(Q363="-",Q363="NC",$D363=""),"-",$D363*Q363)</f>
        <v>-</v>
      </c>
      <c r="S363" s="42" t="s">
        <v>275</v>
      </c>
      <c r="T363" s="42" t="str">
        <f t="shared" ref="T363" si="5351">IF(OR(S363="-",S363="NC",$D363=""),"-",$D363*S363)</f>
        <v>-</v>
      </c>
      <c r="U363" s="42" t="s">
        <v>275</v>
      </c>
      <c r="V363" s="42" t="str">
        <f t="shared" ref="V363" si="5352">IF(OR(U363="-",U363="NC",$D363=""),"-",$D363*U363)</f>
        <v>-</v>
      </c>
      <c r="W363" s="42" t="s">
        <v>275</v>
      </c>
      <c r="X363" s="42" t="str">
        <f t="shared" ref="X363" si="5353">IF(OR(W363="-",W363="NC",$D363=""),"-",$D363*W363)</f>
        <v>-</v>
      </c>
      <c r="Y363" s="42" t="s">
        <v>275</v>
      </c>
      <c r="Z363" s="42" t="str">
        <f t="shared" ref="Z363" si="5354">IF(OR(Y363="-",Y363="NC",$D363=""),"-",$D363*Y363)</f>
        <v>-</v>
      </c>
      <c r="AA363" s="42" t="s">
        <v>275</v>
      </c>
      <c r="AB363" s="42" t="str">
        <f t="shared" ref="AB363" si="5355">IF(OR(AA363="-",AA363="NC",$D363=""),"-",$D363*AA363)</f>
        <v>-</v>
      </c>
      <c r="AC363" s="42" t="s">
        <v>275</v>
      </c>
      <c r="AD363" s="42" t="str">
        <f t="shared" ref="AD363" si="5356">IF(OR(AC363="-",AC363="NC",$D363=""),"-",$D363*AC363)</f>
        <v>-</v>
      </c>
      <c r="AE363" s="42" t="s">
        <v>275</v>
      </c>
      <c r="AF363" s="42" t="str">
        <f t="shared" ref="AF363" si="5357">IF(OR(AE363="-",AE363="NC",$D363=""),"-",$D363*AE363)</f>
        <v>-</v>
      </c>
      <c r="AG363" s="42" t="s">
        <v>275</v>
      </c>
      <c r="AH363" s="42" t="str">
        <f t="shared" ref="AH363" si="5358">IF(OR(AG363="-",AG363="NC",$D363=""),"-",$D363*AG363)</f>
        <v>-</v>
      </c>
      <c r="AI363" s="42" t="s">
        <v>275</v>
      </c>
      <c r="AJ363" s="42" t="str">
        <f t="shared" ref="AJ363" si="5359">IF(OR(AI363="-",AI363="NC",$D363=""),"-",$D363*AI363)</f>
        <v>-</v>
      </c>
      <c r="AK363" s="42" t="s">
        <v>275</v>
      </c>
      <c r="AL363" s="42" t="str">
        <f t="shared" ref="AL363" si="5360">IF(OR(AK363="-",AK363="NC",$D363=""),"-",$D363*AK363)</f>
        <v>-</v>
      </c>
    </row>
    <row r="364" spans="1:38" ht="21" x14ac:dyDescent="0.25">
      <c r="A364" s="909" t="s">
        <v>3481</v>
      </c>
      <c r="B364" s="63" t="s">
        <v>3482</v>
      </c>
      <c r="C364" s="61" t="s">
        <v>925</v>
      </c>
      <c r="D364" s="58"/>
      <c r="E364" s="61">
        <v>63.11</v>
      </c>
      <c r="F364" s="61" t="str">
        <f t="shared" si="4805"/>
        <v>-</v>
      </c>
      <c r="G364" s="61">
        <v>316.33</v>
      </c>
      <c r="H364" s="61" t="str">
        <f t="shared" si="4805"/>
        <v>-</v>
      </c>
      <c r="I364" s="61">
        <v>651.91</v>
      </c>
      <c r="J364" s="61" t="str">
        <f t="shared" ref="J364" si="5361">IF(OR(I364="-",I364="NC",$D364=""),"-",$D364*I364)</f>
        <v>-</v>
      </c>
      <c r="K364" s="61">
        <v>72.06</v>
      </c>
      <c r="L364" s="61" t="str">
        <f t="shared" ref="L364" si="5362">IF(OR(K364="-",K364="NC",$D364=""),"-",$D364*K364)</f>
        <v>-</v>
      </c>
      <c r="M364" s="61">
        <v>84.88</v>
      </c>
      <c r="N364" s="61" t="str">
        <f t="shared" ref="N364" si="5363">IF(OR(M364="-",M364="NC",$D364=""),"-",$D364*M364)</f>
        <v>-</v>
      </c>
      <c r="O364" s="61">
        <v>132.69999999999999</v>
      </c>
      <c r="P364" s="61" t="str">
        <f t="shared" ref="P364" si="5364">IF(OR(O364="-",O364="NC",$D364=""),"-",$D364*O364)</f>
        <v>-</v>
      </c>
      <c r="Q364" s="61">
        <v>226.09</v>
      </c>
      <c r="R364" s="61" t="str">
        <f t="shared" ref="R364" si="5365">IF(OR(Q364="-",Q364="NC",$D364=""),"-",$D364*Q364)</f>
        <v>-</v>
      </c>
      <c r="S364" s="61">
        <v>234.58</v>
      </c>
      <c r="T364" s="61" t="str">
        <f t="shared" ref="T364" si="5366">IF(OR(S364="-",S364="NC",$D364=""),"-",$D364*S364)</f>
        <v>-</v>
      </c>
      <c r="U364" s="61">
        <v>161.1</v>
      </c>
      <c r="V364" s="61" t="str">
        <f t="shared" ref="V364" si="5367">IF(OR(U364="-",U364="NC",$D364=""),"-",$D364*U364)</f>
        <v>-</v>
      </c>
      <c r="W364" s="61">
        <v>185.04</v>
      </c>
      <c r="X364" s="61" t="str">
        <f t="shared" ref="X364" si="5368">IF(OR(W364="-",W364="NC",$D364=""),"-",$D364*W364)</f>
        <v>-</v>
      </c>
      <c r="Y364" s="61">
        <v>234.85</v>
      </c>
      <c r="Z364" s="61" t="str">
        <f t="shared" ref="Z364" si="5369">IF(OR(Y364="-",Y364="NC",$D364=""),"-",$D364*Y364)</f>
        <v>-</v>
      </c>
      <c r="AA364" s="61">
        <v>100.25</v>
      </c>
      <c r="AB364" s="61" t="str">
        <f t="shared" ref="AB364" si="5370">IF(OR(AA364="-",AA364="NC",$D364=""),"-",$D364*AA364)</f>
        <v>-</v>
      </c>
      <c r="AC364" s="61">
        <v>250.41</v>
      </c>
      <c r="AD364" s="61" t="str">
        <f t="shared" ref="AD364" si="5371">IF(OR(AC364="-",AC364="NC",$D364=""),"-",$D364*AC364)</f>
        <v>-</v>
      </c>
      <c r="AE364" s="61">
        <v>208.74</v>
      </c>
      <c r="AF364" s="61" t="str">
        <f t="shared" ref="AF364" si="5372">IF(OR(AE364="-",AE364="NC",$D364=""),"-",$D364*AE364)</f>
        <v>-</v>
      </c>
      <c r="AG364" s="61">
        <v>213.64</v>
      </c>
      <c r="AH364" s="61" t="str">
        <f t="shared" ref="AH364" si="5373">IF(OR(AG364="-",AG364="NC",$D364=""),"-",$D364*AG364)</f>
        <v>-</v>
      </c>
      <c r="AI364" s="61">
        <v>602.70000000000005</v>
      </c>
      <c r="AJ364" s="61" t="str">
        <f t="shared" ref="AJ364" si="5374">IF(OR(AI364="-",AI364="NC",$D364=""),"-",$D364*AI364)</f>
        <v>-</v>
      </c>
      <c r="AK364" s="61">
        <v>388.95</v>
      </c>
      <c r="AL364" s="61" t="str">
        <f t="shared" ref="AL364" si="5375">IF(OR(AK364="-",AK364="NC",$D364=""),"-",$D364*AK364)</f>
        <v>-</v>
      </c>
    </row>
    <row r="365" spans="1:38" x14ac:dyDescent="0.25">
      <c r="A365" s="18" t="s">
        <v>1273</v>
      </c>
      <c r="B365" s="18" t="s">
        <v>1484</v>
      </c>
      <c r="C365" s="19" t="s">
        <v>925</v>
      </c>
      <c r="D365" s="58"/>
      <c r="E365" s="19">
        <v>1.53</v>
      </c>
      <c r="F365" s="19" t="str">
        <f t="shared" si="4805"/>
        <v>-</v>
      </c>
      <c r="G365" s="19">
        <v>0.01</v>
      </c>
      <c r="H365" s="19" t="str">
        <f t="shared" si="4805"/>
        <v>-</v>
      </c>
      <c r="I365" s="19">
        <v>0.93</v>
      </c>
      <c r="J365" s="19" t="str">
        <f t="shared" ref="J365" si="5376">IF(OR(I365="-",I365="NC",$D365=""),"-",$D365*I365)</f>
        <v>-</v>
      </c>
      <c r="K365" s="19">
        <v>1.33</v>
      </c>
      <c r="L365" s="19" t="str">
        <f t="shared" ref="L365" si="5377">IF(OR(K365="-",K365="NC",$D365=""),"-",$D365*K365)</f>
        <v>-</v>
      </c>
      <c r="M365" s="19">
        <v>0.47</v>
      </c>
      <c r="N365" s="19" t="str">
        <f t="shared" ref="N365" si="5378">IF(OR(M365="-",M365="NC",$D365=""),"-",$D365*M365)</f>
        <v>-</v>
      </c>
      <c r="O365" s="19">
        <v>0.02</v>
      </c>
      <c r="P365" s="19" t="str">
        <f t="shared" ref="P365" si="5379">IF(OR(O365="-",O365="NC",$D365=""),"-",$D365*O365)</f>
        <v>-</v>
      </c>
      <c r="Q365" s="19">
        <v>0.02</v>
      </c>
      <c r="R365" s="19" t="str">
        <f t="shared" ref="R365" si="5380">IF(OR(Q365="-",Q365="NC",$D365=""),"-",$D365*Q365)</f>
        <v>-</v>
      </c>
      <c r="S365" s="19">
        <v>0.01</v>
      </c>
      <c r="T365" s="19" t="str">
        <f t="shared" ref="T365" si="5381">IF(OR(S365="-",S365="NC",$D365=""),"-",$D365*S365)</f>
        <v>-</v>
      </c>
      <c r="U365" s="19">
        <v>2.0499999999999998</v>
      </c>
      <c r="V365" s="19" t="str">
        <f t="shared" ref="V365" si="5382">IF(OR(U365="-",U365="NC",$D365=""),"-",$D365*U365)</f>
        <v>-</v>
      </c>
      <c r="W365" s="19">
        <v>0.21</v>
      </c>
      <c r="X365" s="19" t="str">
        <f t="shared" ref="X365" si="5383">IF(OR(W365="-",W365="NC",$D365=""),"-",$D365*W365)</f>
        <v>-</v>
      </c>
      <c r="Y365" s="19" t="s">
        <v>1351</v>
      </c>
      <c r="Z365" s="19" t="str">
        <f t="shared" ref="Z365" si="5384">IF(OR(Y365="-",Y365="NC",$D365=""),"-",$D365*Y365)</f>
        <v>-</v>
      </c>
      <c r="AA365" s="19">
        <v>0.76</v>
      </c>
      <c r="AB365" s="19" t="str">
        <f t="shared" ref="AB365" si="5385">IF(OR(AA365="-",AA365="NC",$D365=""),"-",$D365*AA365)</f>
        <v>-</v>
      </c>
      <c r="AC365" s="19">
        <v>13.83</v>
      </c>
      <c r="AD365" s="19" t="str">
        <f t="shared" ref="AD365" si="5386">IF(OR(AC365="-",AC365="NC",$D365=""),"-",$D365*AC365)</f>
        <v>-</v>
      </c>
      <c r="AE365" s="19">
        <v>18.239999999999998</v>
      </c>
      <c r="AF365" s="19" t="str">
        <f t="shared" ref="AF365" si="5387">IF(OR(AE365="-",AE365="NC",$D365=""),"-",$D365*AE365)</f>
        <v>-</v>
      </c>
      <c r="AG365" s="19">
        <v>0.01</v>
      </c>
      <c r="AH365" s="19" t="str">
        <f t="shared" ref="AH365" si="5388">IF(OR(AG365="-",AG365="NC",$D365=""),"-",$D365*AG365)</f>
        <v>-</v>
      </c>
      <c r="AI365" s="19">
        <v>0.05</v>
      </c>
      <c r="AJ365" s="19" t="str">
        <f t="shared" ref="AJ365" si="5389">IF(OR(AI365="-",AI365="NC",$D365=""),"-",$D365*AI365)</f>
        <v>-</v>
      </c>
      <c r="AK365" s="19">
        <v>19.600000000000001</v>
      </c>
      <c r="AL365" s="19" t="str">
        <f t="shared" ref="AL365" si="5390">IF(OR(AK365="-",AK365="NC",$D365=""),"-",$D365*AK365)</f>
        <v>-</v>
      </c>
    </row>
    <row r="366" spans="1:38" ht="21" x14ac:dyDescent="0.25">
      <c r="A366" s="18" t="s">
        <v>464</v>
      </c>
      <c r="B366" s="18" t="s">
        <v>3600</v>
      </c>
      <c r="C366" s="19" t="s">
        <v>925</v>
      </c>
      <c r="D366" s="58"/>
      <c r="E366" s="19">
        <v>0.08</v>
      </c>
      <c r="F366" s="19" t="str">
        <f t="shared" si="4805"/>
        <v>-</v>
      </c>
      <c r="G366" s="19">
        <v>0.01</v>
      </c>
      <c r="H366" s="19" t="str">
        <f t="shared" si="4805"/>
        <v>-</v>
      </c>
      <c r="I366" s="19">
        <v>482.56</v>
      </c>
      <c r="J366" s="19" t="str">
        <f t="shared" ref="J366" si="5391">IF(OR(I366="-",I366="NC",$D366=""),"-",$D366*I366)</f>
        <v>-</v>
      </c>
      <c r="K366" s="19">
        <v>0.99</v>
      </c>
      <c r="L366" s="19" t="str">
        <f t="shared" ref="L366" si="5392">IF(OR(K366="-",K366="NC",$D366=""),"-",$D366*K366)</f>
        <v>-</v>
      </c>
      <c r="M366" s="19">
        <v>25.75</v>
      </c>
      <c r="N366" s="19" t="str">
        <f t="shared" ref="N366" si="5393">IF(OR(M366="-",M366="NC",$D366=""),"-",$D366*M366)</f>
        <v>-</v>
      </c>
      <c r="O366" s="19">
        <v>3.29</v>
      </c>
      <c r="P366" s="19" t="str">
        <f t="shared" ref="P366" si="5394">IF(OR(O366="-",O366="NC",$D366=""),"-",$D366*O366)</f>
        <v>-</v>
      </c>
      <c r="Q366" s="19">
        <v>0.01</v>
      </c>
      <c r="R366" s="19" t="str">
        <f t="shared" ref="R366" si="5395">IF(OR(Q366="-",Q366="NC",$D366=""),"-",$D366*Q366)</f>
        <v>-</v>
      </c>
      <c r="S366" s="19" t="s">
        <v>1351</v>
      </c>
      <c r="T366" s="19" t="str">
        <f t="shared" ref="T366" si="5396">IF(OR(S366="-",S366="NC",$D366=""),"-",$D366*S366)</f>
        <v>-</v>
      </c>
      <c r="U366" s="19">
        <v>20.96</v>
      </c>
      <c r="V366" s="19" t="str">
        <f t="shared" ref="V366" si="5397">IF(OR(U366="-",U366="NC",$D366=""),"-",$D366*U366)</f>
        <v>-</v>
      </c>
      <c r="W366" s="19">
        <v>0.14000000000000001</v>
      </c>
      <c r="X366" s="19" t="str">
        <f t="shared" ref="X366" si="5398">IF(OR(W366="-",W366="NC",$D366=""),"-",$D366*W366)</f>
        <v>-</v>
      </c>
      <c r="Y366" s="19" t="s">
        <v>1351</v>
      </c>
      <c r="Z366" s="19" t="str">
        <f t="shared" ref="Z366" si="5399">IF(OR(Y366="-",Y366="NC",$D366=""),"-",$D366*Y366)</f>
        <v>-</v>
      </c>
      <c r="AA366" s="19">
        <v>9.6199999999999992</v>
      </c>
      <c r="AB366" s="19" t="str">
        <f t="shared" ref="AB366" si="5400">IF(OR(AA366="-",AA366="NC",$D366=""),"-",$D366*AA366)</f>
        <v>-</v>
      </c>
      <c r="AC366" s="19">
        <v>91.92</v>
      </c>
      <c r="AD366" s="19" t="str">
        <f t="shared" ref="AD366" si="5401">IF(OR(AC366="-",AC366="NC",$D366=""),"-",$D366*AC366)</f>
        <v>-</v>
      </c>
      <c r="AE366" s="19">
        <v>34.119999999999997</v>
      </c>
      <c r="AF366" s="19" t="str">
        <f t="shared" ref="AF366" si="5402">IF(OR(AE366="-",AE366="NC",$D366=""),"-",$D366*AE366)</f>
        <v>-</v>
      </c>
      <c r="AG366" s="19" t="s">
        <v>1351</v>
      </c>
      <c r="AH366" s="19" t="str">
        <f t="shared" ref="AH366" si="5403">IF(OR(AG366="-",AG366="NC",$D366=""),"-",$D366*AG366)</f>
        <v>-</v>
      </c>
      <c r="AI366" s="19">
        <v>259.92</v>
      </c>
      <c r="AJ366" s="19" t="str">
        <f t="shared" ref="AJ366" si="5404">IF(OR(AI366="-",AI366="NC",$D366=""),"-",$D366*AI366)</f>
        <v>-</v>
      </c>
      <c r="AK366" s="19">
        <v>45.48</v>
      </c>
      <c r="AL366" s="19" t="str">
        <f t="shared" ref="AL366" si="5405">IF(OR(AK366="-",AK366="NC",$D366=""),"-",$D366*AK366)</f>
        <v>-</v>
      </c>
    </row>
    <row r="367" spans="1:38" ht="21" x14ac:dyDescent="0.25">
      <c r="A367" s="18" t="s">
        <v>464</v>
      </c>
      <c r="B367" s="18" t="s">
        <v>3601</v>
      </c>
      <c r="C367" s="19" t="s">
        <v>925</v>
      </c>
      <c r="D367" s="58"/>
      <c r="E367" s="19">
        <v>0.02</v>
      </c>
      <c r="F367" s="19" t="str">
        <f t="shared" si="4805"/>
        <v>-</v>
      </c>
      <c r="G367" s="19">
        <v>0.01</v>
      </c>
      <c r="H367" s="19" t="str">
        <f t="shared" si="4805"/>
        <v>-</v>
      </c>
      <c r="I367" s="19">
        <v>478.42</v>
      </c>
      <c r="J367" s="19" t="str">
        <f t="shared" ref="J367" si="5406">IF(OR(I367="-",I367="NC",$D367=""),"-",$D367*I367)</f>
        <v>-</v>
      </c>
      <c r="K367" s="19">
        <v>0.7</v>
      </c>
      <c r="L367" s="19" t="str">
        <f t="shared" ref="L367" si="5407">IF(OR(K367="-",K367="NC",$D367=""),"-",$D367*K367)</f>
        <v>-</v>
      </c>
      <c r="M367" s="19">
        <v>25.39</v>
      </c>
      <c r="N367" s="19" t="str">
        <f t="shared" ref="N367" si="5408">IF(OR(M367="-",M367="NC",$D367=""),"-",$D367*M367)</f>
        <v>-</v>
      </c>
      <c r="O367" s="19">
        <v>3.28</v>
      </c>
      <c r="P367" s="19" t="str">
        <f t="shared" ref="P367" si="5409">IF(OR(O367="-",O367="NC",$D367=""),"-",$D367*O367)</f>
        <v>-</v>
      </c>
      <c r="Q367" s="19">
        <v>0.01</v>
      </c>
      <c r="R367" s="19" t="str">
        <f t="shared" ref="R367" si="5410">IF(OR(Q367="-",Q367="NC",$D367=""),"-",$D367*Q367)</f>
        <v>-</v>
      </c>
      <c r="S367" s="19" t="s">
        <v>1351</v>
      </c>
      <c r="T367" s="19" t="str">
        <f t="shared" ref="T367" si="5411">IF(OR(S367="-",S367="NC",$D367=""),"-",$D367*S367)</f>
        <v>-</v>
      </c>
      <c r="U367" s="19">
        <v>17.670000000000002</v>
      </c>
      <c r="V367" s="19" t="str">
        <f t="shared" ref="V367" si="5412">IF(OR(U367="-",U367="NC",$D367=""),"-",$D367*U367)</f>
        <v>-</v>
      </c>
      <c r="W367" s="19">
        <v>0.01</v>
      </c>
      <c r="X367" s="19" t="str">
        <f t="shared" ref="X367" si="5413">IF(OR(W367="-",W367="NC",$D367=""),"-",$D367*W367)</f>
        <v>-</v>
      </c>
      <c r="Y367" s="19" t="s">
        <v>1351</v>
      </c>
      <c r="Z367" s="19" t="str">
        <f t="shared" ref="Z367" si="5414">IF(OR(Y367="-",Y367="NC",$D367=""),"-",$D367*Y367)</f>
        <v>-</v>
      </c>
      <c r="AA367" s="19">
        <v>9.6199999999999992</v>
      </c>
      <c r="AB367" s="19" t="str">
        <f t="shared" ref="AB367" si="5415">IF(OR(AA367="-",AA367="NC",$D367=""),"-",$D367*AA367)</f>
        <v>-</v>
      </c>
      <c r="AC367" s="19">
        <v>87.78</v>
      </c>
      <c r="AD367" s="19" t="str">
        <f t="shared" ref="AD367" si="5416">IF(OR(AC367="-",AC367="NC",$D367=""),"-",$D367*AC367)</f>
        <v>-</v>
      </c>
      <c r="AE367" s="19">
        <v>33.53</v>
      </c>
      <c r="AF367" s="19" t="str">
        <f t="shared" ref="AF367" si="5417">IF(OR(AE367="-",AE367="NC",$D367=""),"-",$D367*AE367)</f>
        <v>-</v>
      </c>
      <c r="AG367" s="19" t="s">
        <v>1351</v>
      </c>
      <c r="AH367" s="19" t="str">
        <f t="shared" ref="AH367" si="5418">IF(OR(AG367="-",AG367="NC",$D367=""),"-",$D367*AG367)</f>
        <v>-</v>
      </c>
      <c r="AI367" s="19">
        <v>259.92</v>
      </c>
      <c r="AJ367" s="19" t="str">
        <f t="shared" ref="AJ367" si="5419">IF(OR(AI367="-",AI367="NC",$D367=""),"-",$D367*AI367)</f>
        <v>-</v>
      </c>
      <c r="AK367" s="19">
        <v>45.48</v>
      </c>
      <c r="AL367" s="19" t="str">
        <f t="shared" ref="AL367" si="5420">IF(OR(AK367="-",AK367="NC",$D367=""),"-",$D367*AK367)</f>
        <v>-</v>
      </c>
    </row>
    <row r="368" spans="1:38" ht="21" x14ac:dyDescent="0.25">
      <c r="A368" s="18" t="s">
        <v>464</v>
      </c>
      <c r="B368" s="18" t="s">
        <v>3602</v>
      </c>
      <c r="C368" s="19" t="s">
        <v>925</v>
      </c>
      <c r="D368" s="58"/>
      <c r="E368" s="19">
        <v>0.08</v>
      </c>
      <c r="F368" s="19" t="str">
        <f t="shared" si="4805"/>
        <v>-</v>
      </c>
      <c r="G368" s="19">
        <v>0.01</v>
      </c>
      <c r="H368" s="19" t="str">
        <f t="shared" si="4805"/>
        <v>-</v>
      </c>
      <c r="I368" s="19">
        <v>306.72000000000003</v>
      </c>
      <c r="J368" s="19" t="str">
        <f t="shared" ref="J368" si="5421">IF(OR(I368="-",I368="NC",$D368=""),"-",$D368*I368)</f>
        <v>-</v>
      </c>
      <c r="K368" s="19">
        <v>0.97</v>
      </c>
      <c r="L368" s="19" t="str">
        <f t="shared" ref="L368" si="5422">IF(OR(K368="-",K368="NC",$D368=""),"-",$D368*K368)</f>
        <v>-</v>
      </c>
      <c r="M368" s="19">
        <v>11.51</v>
      </c>
      <c r="N368" s="19" t="str">
        <f t="shared" ref="N368" si="5423">IF(OR(M368="-",M368="NC",$D368=""),"-",$D368*M368)</f>
        <v>-</v>
      </c>
      <c r="O368" s="19">
        <v>3.29</v>
      </c>
      <c r="P368" s="19" t="str">
        <f t="shared" ref="P368" si="5424">IF(OR(O368="-",O368="NC",$D368=""),"-",$D368*O368)</f>
        <v>-</v>
      </c>
      <c r="Q368" s="19" t="s">
        <v>1351</v>
      </c>
      <c r="R368" s="19" t="str">
        <f t="shared" ref="R368" si="5425">IF(OR(Q368="-",Q368="NC",$D368=""),"-",$D368*Q368)</f>
        <v>-</v>
      </c>
      <c r="S368" s="19" t="s">
        <v>1351</v>
      </c>
      <c r="T368" s="19" t="str">
        <f t="shared" ref="T368" si="5426">IF(OR(S368="-",S368="NC",$D368=""),"-",$D368*S368)</f>
        <v>-</v>
      </c>
      <c r="U368" s="19">
        <v>19.91</v>
      </c>
      <c r="V368" s="19" t="str">
        <f t="shared" ref="V368" si="5427">IF(OR(U368="-",U368="NC",$D368=""),"-",$D368*U368)</f>
        <v>-</v>
      </c>
      <c r="W368" s="19">
        <v>0.13</v>
      </c>
      <c r="X368" s="19" t="str">
        <f t="shared" ref="X368" si="5428">IF(OR(W368="-",W368="NC",$D368=""),"-",$D368*W368)</f>
        <v>-</v>
      </c>
      <c r="Y368" s="19" t="s">
        <v>1351</v>
      </c>
      <c r="Z368" s="19" t="str">
        <f t="shared" ref="Z368" si="5429">IF(OR(Y368="-",Y368="NC",$D368=""),"-",$D368*Y368)</f>
        <v>-</v>
      </c>
      <c r="AA368" s="19">
        <v>9.6199999999999992</v>
      </c>
      <c r="AB368" s="19" t="str">
        <f t="shared" ref="AB368" si="5430">IF(OR(AA368="-",AA368="NC",$D368=""),"-",$D368*AA368)</f>
        <v>-</v>
      </c>
      <c r="AC368" s="19">
        <v>41.16</v>
      </c>
      <c r="AD368" s="19" t="str">
        <f t="shared" ref="AD368" si="5431">IF(OR(AC368="-",AC368="NC",$D368=""),"-",$D368*AC368)</f>
        <v>-</v>
      </c>
      <c r="AE368" s="19">
        <v>34.119999999999997</v>
      </c>
      <c r="AF368" s="19" t="str">
        <f t="shared" ref="AF368" si="5432">IF(OR(AE368="-",AE368="NC",$D368=""),"-",$D368*AE368)</f>
        <v>-</v>
      </c>
      <c r="AG368" s="19" t="s">
        <v>1351</v>
      </c>
      <c r="AH368" s="19" t="str">
        <f t="shared" ref="AH368" si="5433">IF(OR(AG368="-",AG368="NC",$D368=""),"-",$D368*AG368)</f>
        <v>-</v>
      </c>
      <c r="AI368" s="19">
        <v>203.39</v>
      </c>
      <c r="AJ368" s="19" t="str">
        <f t="shared" ref="AJ368" si="5434">IF(OR(AI368="-",AI368="NC",$D368=""),"-",$D368*AI368)</f>
        <v>-</v>
      </c>
      <c r="AK368" s="19">
        <v>45.48</v>
      </c>
      <c r="AL368" s="19" t="str">
        <f t="shared" ref="AL368" si="5435">IF(OR(AK368="-",AK368="NC",$D368=""),"-",$D368*AK368)</f>
        <v>-</v>
      </c>
    </row>
    <row r="369" spans="1:38" ht="21" x14ac:dyDescent="0.25">
      <c r="A369" s="18" t="s">
        <v>464</v>
      </c>
      <c r="B369" s="18" t="s">
        <v>3603</v>
      </c>
      <c r="C369" s="19" t="s">
        <v>925</v>
      </c>
      <c r="D369" s="58"/>
      <c r="E369" s="19">
        <v>0.06</v>
      </c>
      <c r="F369" s="19" t="str">
        <f t="shared" si="4805"/>
        <v>-</v>
      </c>
      <c r="G369" s="19" t="s">
        <v>1351</v>
      </c>
      <c r="H369" s="19" t="str">
        <f t="shared" si="4805"/>
        <v>-</v>
      </c>
      <c r="I369" s="19">
        <v>482.53</v>
      </c>
      <c r="J369" s="19" t="str">
        <f t="shared" ref="J369" si="5436">IF(OR(I369="-",I369="NC",$D369=""),"-",$D369*I369)</f>
        <v>-</v>
      </c>
      <c r="K369" s="19">
        <v>0.99</v>
      </c>
      <c r="L369" s="19" t="str">
        <f t="shared" ref="L369" si="5437">IF(OR(K369="-",K369="NC",$D369=""),"-",$D369*K369)</f>
        <v>-</v>
      </c>
      <c r="M369" s="19">
        <v>25.37</v>
      </c>
      <c r="N369" s="19" t="str">
        <f t="shared" ref="N369" si="5438">IF(OR(M369="-",M369="NC",$D369=""),"-",$D369*M369)</f>
        <v>-</v>
      </c>
      <c r="O369" s="19">
        <v>3.29</v>
      </c>
      <c r="P369" s="19" t="str">
        <f t="shared" ref="P369" si="5439">IF(OR(O369="-",O369="NC",$D369=""),"-",$D369*O369)</f>
        <v>-</v>
      </c>
      <c r="Q369" s="19">
        <v>0.01</v>
      </c>
      <c r="R369" s="19" t="str">
        <f t="shared" ref="R369" si="5440">IF(OR(Q369="-",Q369="NC",$D369=""),"-",$D369*Q369)</f>
        <v>-</v>
      </c>
      <c r="S369" s="19" t="s">
        <v>1351</v>
      </c>
      <c r="T369" s="19" t="str">
        <f t="shared" ref="T369" si="5441">IF(OR(S369="-",S369="NC",$D369=""),"-",$D369*S369)</f>
        <v>-</v>
      </c>
      <c r="U369" s="19">
        <v>20.96</v>
      </c>
      <c r="V369" s="19" t="str">
        <f t="shared" ref="V369" si="5442">IF(OR(U369="-",U369="NC",$D369=""),"-",$D369*U369)</f>
        <v>-</v>
      </c>
      <c r="W369" s="19">
        <v>0.14000000000000001</v>
      </c>
      <c r="X369" s="19" t="str">
        <f t="shared" ref="X369" si="5443">IF(OR(W369="-",W369="NC",$D369=""),"-",$D369*W369)</f>
        <v>-</v>
      </c>
      <c r="Y369" s="19" t="s">
        <v>1351</v>
      </c>
      <c r="Z369" s="19" t="str">
        <f t="shared" ref="Z369" si="5444">IF(OR(Y369="-",Y369="NC",$D369=""),"-",$D369*Y369)</f>
        <v>-</v>
      </c>
      <c r="AA369" s="19">
        <v>9.6199999999999992</v>
      </c>
      <c r="AB369" s="19" t="str">
        <f t="shared" ref="AB369" si="5445">IF(OR(AA369="-",AA369="NC",$D369=""),"-",$D369*AA369)</f>
        <v>-</v>
      </c>
      <c r="AC369" s="19">
        <v>91.92</v>
      </c>
      <c r="AD369" s="19" t="str">
        <f t="shared" ref="AD369" si="5446">IF(OR(AC369="-",AC369="NC",$D369=""),"-",$D369*AC369)</f>
        <v>-</v>
      </c>
      <c r="AE369" s="19">
        <v>34.049999999999997</v>
      </c>
      <c r="AF369" s="19" t="str">
        <f t="shared" ref="AF369" si="5447">IF(OR(AE369="-",AE369="NC",$D369=""),"-",$D369*AE369)</f>
        <v>-</v>
      </c>
      <c r="AG369" s="19" t="s">
        <v>1351</v>
      </c>
      <c r="AH369" s="19" t="str">
        <f t="shared" ref="AH369" si="5448">IF(OR(AG369="-",AG369="NC",$D369=""),"-",$D369*AG369)</f>
        <v>-</v>
      </c>
      <c r="AI369" s="19">
        <v>259.92</v>
      </c>
      <c r="AJ369" s="19" t="str">
        <f t="shared" ref="AJ369" si="5449">IF(OR(AI369="-",AI369="NC",$D369=""),"-",$D369*AI369)</f>
        <v>-</v>
      </c>
      <c r="AK369" s="19">
        <v>45.48</v>
      </c>
      <c r="AL369" s="19" t="str">
        <f t="shared" ref="AL369" si="5450">IF(OR(AK369="-",AK369="NC",$D369=""),"-",$D369*AK369)</f>
        <v>-</v>
      </c>
    </row>
    <row r="370" spans="1:38" ht="21" x14ac:dyDescent="0.25">
      <c r="A370" s="18" t="s">
        <v>464</v>
      </c>
      <c r="B370" s="18" t="s">
        <v>3604</v>
      </c>
      <c r="C370" s="19" t="s">
        <v>925</v>
      </c>
      <c r="D370" s="58"/>
      <c r="E370" s="19">
        <v>0.02</v>
      </c>
      <c r="F370" s="19" t="str">
        <f t="shared" si="4805"/>
        <v>-</v>
      </c>
      <c r="G370" s="19">
        <v>0.01</v>
      </c>
      <c r="H370" s="19" t="str">
        <f t="shared" si="4805"/>
        <v>-</v>
      </c>
      <c r="I370" s="19">
        <v>302.58</v>
      </c>
      <c r="J370" s="19" t="str">
        <f t="shared" ref="J370" si="5451">IF(OR(I370="-",I370="NC",$D370=""),"-",$D370*I370)</f>
        <v>-</v>
      </c>
      <c r="K370" s="19">
        <v>0.68</v>
      </c>
      <c r="L370" s="19" t="str">
        <f t="shared" ref="L370" si="5452">IF(OR(K370="-",K370="NC",$D370=""),"-",$D370*K370)</f>
        <v>-</v>
      </c>
      <c r="M370" s="19">
        <v>11.15</v>
      </c>
      <c r="N370" s="19" t="str">
        <f t="shared" ref="N370" si="5453">IF(OR(M370="-",M370="NC",$D370=""),"-",$D370*M370)</f>
        <v>-</v>
      </c>
      <c r="O370" s="19">
        <v>3.28</v>
      </c>
      <c r="P370" s="19" t="str">
        <f t="shared" ref="P370" si="5454">IF(OR(O370="-",O370="NC",$D370=""),"-",$D370*O370)</f>
        <v>-</v>
      </c>
      <c r="Q370" s="19" t="s">
        <v>1351</v>
      </c>
      <c r="R370" s="19" t="str">
        <f t="shared" ref="R370" si="5455">IF(OR(Q370="-",Q370="NC",$D370=""),"-",$D370*Q370)</f>
        <v>-</v>
      </c>
      <c r="S370" s="19" t="s">
        <v>1351</v>
      </c>
      <c r="T370" s="19" t="str">
        <f t="shared" ref="T370" si="5456">IF(OR(S370="-",S370="NC",$D370=""),"-",$D370*S370)</f>
        <v>-</v>
      </c>
      <c r="U370" s="19">
        <v>16.62</v>
      </c>
      <c r="V370" s="19" t="str">
        <f t="shared" ref="V370" si="5457">IF(OR(U370="-",U370="NC",$D370=""),"-",$D370*U370)</f>
        <v>-</v>
      </c>
      <c r="W370" s="19" t="s">
        <v>1351</v>
      </c>
      <c r="X370" s="19" t="str">
        <f t="shared" ref="X370" si="5458">IF(OR(W370="-",W370="NC",$D370=""),"-",$D370*W370)</f>
        <v>-</v>
      </c>
      <c r="Y370" s="19" t="s">
        <v>1351</v>
      </c>
      <c r="Z370" s="19" t="str">
        <f t="shared" ref="Z370" si="5459">IF(OR(Y370="-",Y370="NC",$D370=""),"-",$D370*Y370)</f>
        <v>-</v>
      </c>
      <c r="AA370" s="19">
        <v>9.6199999999999992</v>
      </c>
      <c r="AB370" s="19" t="str">
        <f t="shared" ref="AB370" si="5460">IF(OR(AA370="-",AA370="NC",$D370=""),"-",$D370*AA370)</f>
        <v>-</v>
      </c>
      <c r="AC370" s="19">
        <v>37.020000000000003</v>
      </c>
      <c r="AD370" s="19" t="str">
        <f t="shared" ref="AD370" si="5461">IF(OR(AC370="-",AC370="NC",$D370=""),"-",$D370*AC370)</f>
        <v>-</v>
      </c>
      <c r="AE370" s="19">
        <v>33.53</v>
      </c>
      <c r="AF370" s="19" t="str">
        <f t="shared" ref="AF370" si="5462">IF(OR(AE370="-",AE370="NC",$D370=""),"-",$D370*AE370)</f>
        <v>-</v>
      </c>
      <c r="AG370" s="19" t="s">
        <v>1351</v>
      </c>
      <c r="AH370" s="19" t="str">
        <f t="shared" ref="AH370" si="5463">IF(OR(AG370="-",AG370="NC",$D370=""),"-",$D370*AG370)</f>
        <v>-</v>
      </c>
      <c r="AI370" s="19">
        <v>203.39</v>
      </c>
      <c r="AJ370" s="19" t="str">
        <f t="shared" ref="AJ370" si="5464">IF(OR(AI370="-",AI370="NC",$D370=""),"-",$D370*AI370)</f>
        <v>-</v>
      </c>
      <c r="AK370" s="19">
        <v>45.48</v>
      </c>
      <c r="AL370" s="19" t="str">
        <f t="shared" ref="AL370" si="5465">IF(OR(AK370="-",AK370="NC",$D370=""),"-",$D370*AK370)</f>
        <v>-</v>
      </c>
    </row>
    <row r="371" spans="1:38" ht="21" x14ac:dyDescent="0.25">
      <c r="A371" s="18" t="s">
        <v>464</v>
      </c>
      <c r="B371" s="18" t="s">
        <v>3605</v>
      </c>
      <c r="C371" s="19" t="s">
        <v>925</v>
      </c>
      <c r="D371" s="58"/>
      <c r="E371" s="19">
        <v>0.06</v>
      </c>
      <c r="F371" s="19" t="str">
        <f t="shared" si="4805"/>
        <v>-</v>
      </c>
      <c r="G371" s="19" t="s">
        <v>1351</v>
      </c>
      <c r="H371" s="19" t="str">
        <f t="shared" si="4805"/>
        <v>-</v>
      </c>
      <c r="I371" s="19">
        <v>306.7</v>
      </c>
      <c r="J371" s="19" t="str">
        <f t="shared" ref="J371" si="5466">IF(OR(I371="-",I371="NC",$D371=""),"-",$D371*I371)</f>
        <v>-</v>
      </c>
      <c r="K371" s="19">
        <v>0.97</v>
      </c>
      <c r="L371" s="19" t="str">
        <f t="shared" ref="L371" si="5467">IF(OR(K371="-",K371="NC",$D371=""),"-",$D371*K371)</f>
        <v>-</v>
      </c>
      <c r="M371" s="19">
        <v>11.13</v>
      </c>
      <c r="N371" s="19" t="str">
        <f t="shared" ref="N371" si="5468">IF(OR(M371="-",M371="NC",$D371=""),"-",$D371*M371)</f>
        <v>-</v>
      </c>
      <c r="O371" s="19">
        <v>3.29</v>
      </c>
      <c r="P371" s="19" t="str">
        <f t="shared" ref="P371" si="5469">IF(OR(O371="-",O371="NC",$D371=""),"-",$D371*O371)</f>
        <v>-</v>
      </c>
      <c r="Q371" s="19" t="s">
        <v>1351</v>
      </c>
      <c r="R371" s="19" t="str">
        <f t="shared" ref="R371" si="5470">IF(OR(Q371="-",Q371="NC",$D371=""),"-",$D371*Q371)</f>
        <v>-</v>
      </c>
      <c r="S371" s="19" t="s">
        <v>1351</v>
      </c>
      <c r="T371" s="19" t="str">
        <f t="shared" ref="T371" si="5471">IF(OR(S371="-",S371="NC",$D371=""),"-",$D371*S371)</f>
        <v>-</v>
      </c>
      <c r="U371" s="19">
        <v>19.899999999999999</v>
      </c>
      <c r="V371" s="19" t="str">
        <f t="shared" ref="V371" si="5472">IF(OR(U371="-",U371="NC",$D371=""),"-",$D371*U371)</f>
        <v>-</v>
      </c>
      <c r="W371" s="19">
        <v>0.13</v>
      </c>
      <c r="X371" s="19" t="str">
        <f t="shared" ref="X371" si="5473">IF(OR(W371="-",W371="NC",$D371=""),"-",$D371*W371)</f>
        <v>-</v>
      </c>
      <c r="Y371" s="19" t="s">
        <v>1351</v>
      </c>
      <c r="Z371" s="19" t="str">
        <f t="shared" ref="Z371" si="5474">IF(OR(Y371="-",Y371="NC",$D371=""),"-",$D371*Y371)</f>
        <v>-</v>
      </c>
      <c r="AA371" s="19">
        <v>9.6199999999999992</v>
      </c>
      <c r="AB371" s="19" t="str">
        <f t="shared" ref="AB371" si="5475">IF(OR(AA371="-",AA371="NC",$D371=""),"-",$D371*AA371)</f>
        <v>-</v>
      </c>
      <c r="AC371" s="19">
        <v>41.16</v>
      </c>
      <c r="AD371" s="19" t="str">
        <f t="shared" ref="AD371" si="5476">IF(OR(AC371="-",AC371="NC",$D371=""),"-",$D371*AC371)</f>
        <v>-</v>
      </c>
      <c r="AE371" s="19">
        <v>34.049999999999997</v>
      </c>
      <c r="AF371" s="19" t="str">
        <f t="shared" ref="AF371" si="5477">IF(OR(AE371="-",AE371="NC",$D371=""),"-",$D371*AE371)</f>
        <v>-</v>
      </c>
      <c r="AG371" s="19" t="s">
        <v>1351</v>
      </c>
      <c r="AH371" s="19" t="str">
        <f t="shared" ref="AH371" si="5478">IF(OR(AG371="-",AG371="NC",$D371=""),"-",$D371*AG371)</f>
        <v>-</v>
      </c>
      <c r="AI371" s="19">
        <v>203.38</v>
      </c>
      <c r="AJ371" s="19" t="str">
        <f t="shared" ref="AJ371" si="5479">IF(OR(AI371="-",AI371="NC",$D371=""),"-",$D371*AI371)</f>
        <v>-</v>
      </c>
      <c r="AK371" s="19">
        <v>45.48</v>
      </c>
      <c r="AL371" s="19" t="str">
        <f t="shared" ref="AL371" si="5480">IF(OR(AK371="-",AK371="NC",$D371=""),"-",$D371*AK371)</f>
        <v>-</v>
      </c>
    </row>
    <row r="372" spans="1:38" ht="21" x14ac:dyDescent="0.25">
      <c r="A372" s="18" t="s">
        <v>464</v>
      </c>
      <c r="B372" s="18" t="s">
        <v>3606</v>
      </c>
      <c r="C372" s="19" t="s">
        <v>925</v>
      </c>
      <c r="D372" s="58"/>
      <c r="E372" s="19">
        <v>0.01</v>
      </c>
      <c r="F372" s="19" t="str">
        <f t="shared" si="4805"/>
        <v>-</v>
      </c>
      <c r="G372" s="19" t="s">
        <v>1351</v>
      </c>
      <c r="H372" s="19" t="str">
        <f t="shared" si="4805"/>
        <v>-</v>
      </c>
      <c r="I372" s="19">
        <v>478.39</v>
      </c>
      <c r="J372" s="19" t="str">
        <f t="shared" ref="J372" si="5481">IF(OR(I372="-",I372="NC",$D372=""),"-",$D372*I372)</f>
        <v>-</v>
      </c>
      <c r="K372" s="19">
        <v>0.7</v>
      </c>
      <c r="L372" s="19" t="str">
        <f t="shared" ref="L372" si="5482">IF(OR(K372="-",K372="NC",$D372=""),"-",$D372*K372)</f>
        <v>-</v>
      </c>
      <c r="M372" s="19">
        <v>25.02</v>
      </c>
      <c r="N372" s="19" t="str">
        <f t="shared" ref="N372" si="5483">IF(OR(M372="-",M372="NC",$D372=""),"-",$D372*M372)</f>
        <v>-</v>
      </c>
      <c r="O372" s="19">
        <v>3.28</v>
      </c>
      <c r="P372" s="19" t="str">
        <f t="shared" ref="P372" si="5484">IF(OR(O372="-",O372="NC",$D372=""),"-",$D372*O372)</f>
        <v>-</v>
      </c>
      <c r="Q372" s="19">
        <v>0.01</v>
      </c>
      <c r="R372" s="19" t="str">
        <f t="shared" ref="R372" si="5485">IF(OR(Q372="-",Q372="NC",$D372=""),"-",$D372*Q372)</f>
        <v>-</v>
      </c>
      <c r="S372" s="19" t="s">
        <v>1351</v>
      </c>
      <c r="T372" s="19" t="str">
        <f t="shared" ref="T372" si="5486">IF(OR(S372="-",S372="NC",$D372=""),"-",$D372*S372)</f>
        <v>-</v>
      </c>
      <c r="U372" s="19">
        <v>17.670000000000002</v>
      </c>
      <c r="V372" s="19" t="str">
        <f t="shared" ref="V372" si="5487">IF(OR(U372="-",U372="NC",$D372=""),"-",$D372*U372)</f>
        <v>-</v>
      </c>
      <c r="W372" s="19">
        <v>0.01</v>
      </c>
      <c r="X372" s="19" t="str">
        <f t="shared" ref="X372" si="5488">IF(OR(W372="-",W372="NC",$D372=""),"-",$D372*W372)</f>
        <v>-</v>
      </c>
      <c r="Y372" s="19" t="s">
        <v>1351</v>
      </c>
      <c r="Z372" s="19" t="str">
        <f t="shared" ref="Z372" si="5489">IF(OR(Y372="-",Y372="NC",$D372=""),"-",$D372*Y372)</f>
        <v>-</v>
      </c>
      <c r="AA372" s="19">
        <v>9.6199999999999992</v>
      </c>
      <c r="AB372" s="19" t="str">
        <f t="shared" ref="AB372" si="5490">IF(OR(AA372="-",AA372="NC",$D372=""),"-",$D372*AA372)</f>
        <v>-</v>
      </c>
      <c r="AC372" s="19">
        <v>87.77</v>
      </c>
      <c r="AD372" s="19" t="str">
        <f t="shared" ref="AD372" si="5491">IF(OR(AC372="-",AC372="NC",$D372=""),"-",$D372*AC372)</f>
        <v>-</v>
      </c>
      <c r="AE372" s="19">
        <v>33.46</v>
      </c>
      <c r="AF372" s="19" t="str">
        <f t="shared" ref="AF372" si="5492">IF(OR(AE372="-",AE372="NC",$D372=""),"-",$D372*AE372)</f>
        <v>-</v>
      </c>
      <c r="AG372" s="19" t="s">
        <v>1351</v>
      </c>
      <c r="AH372" s="19" t="str">
        <f t="shared" ref="AH372" si="5493">IF(OR(AG372="-",AG372="NC",$D372=""),"-",$D372*AG372)</f>
        <v>-</v>
      </c>
      <c r="AI372" s="19">
        <v>259.92</v>
      </c>
      <c r="AJ372" s="19" t="str">
        <f t="shared" ref="AJ372" si="5494">IF(OR(AI372="-",AI372="NC",$D372=""),"-",$D372*AI372)</f>
        <v>-</v>
      </c>
      <c r="AK372" s="19">
        <v>45.48</v>
      </c>
      <c r="AL372" s="19" t="str">
        <f t="shared" ref="AL372" si="5495">IF(OR(AK372="-",AK372="NC",$D372=""),"-",$D372*AK372)</f>
        <v>-</v>
      </c>
    </row>
    <row r="373" spans="1:38" x14ac:dyDescent="0.25">
      <c r="A373" s="18" t="s">
        <v>464</v>
      </c>
      <c r="B373" s="18" t="s">
        <v>3607</v>
      </c>
      <c r="C373" s="19" t="s">
        <v>925</v>
      </c>
      <c r="D373" s="58"/>
      <c r="E373" s="19" t="s">
        <v>1351</v>
      </c>
      <c r="F373" s="19" t="str">
        <f t="shared" si="4805"/>
        <v>-</v>
      </c>
      <c r="G373" s="19" t="s">
        <v>1351</v>
      </c>
      <c r="H373" s="19" t="str">
        <f t="shared" si="4805"/>
        <v>-</v>
      </c>
      <c r="I373" s="19">
        <v>302.56</v>
      </c>
      <c r="J373" s="19" t="str">
        <f t="shared" ref="J373" si="5496">IF(OR(I373="-",I373="NC",$D373=""),"-",$D373*I373)</f>
        <v>-</v>
      </c>
      <c r="K373" s="19">
        <v>0.68</v>
      </c>
      <c r="L373" s="19" t="str">
        <f t="shared" ref="L373" si="5497">IF(OR(K373="-",K373="NC",$D373=""),"-",$D373*K373)</f>
        <v>-</v>
      </c>
      <c r="M373" s="19">
        <v>10.77</v>
      </c>
      <c r="N373" s="19" t="str">
        <f t="shared" ref="N373" si="5498">IF(OR(M373="-",M373="NC",$D373=""),"-",$D373*M373)</f>
        <v>-</v>
      </c>
      <c r="O373" s="19">
        <v>3.28</v>
      </c>
      <c r="P373" s="19" t="str">
        <f t="shared" ref="P373" si="5499">IF(OR(O373="-",O373="NC",$D373=""),"-",$D373*O373)</f>
        <v>-</v>
      </c>
      <c r="Q373" s="19" t="s">
        <v>1351</v>
      </c>
      <c r="R373" s="19" t="str">
        <f t="shared" ref="R373" si="5500">IF(OR(Q373="-",Q373="NC",$D373=""),"-",$D373*Q373)</f>
        <v>-</v>
      </c>
      <c r="S373" s="19" t="s">
        <v>1351</v>
      </c>
      <c r="T373" s="19" t="str">
        <f t="shared" ref="T373" si="5501">IF(OR(S373="-",S373="NC",$D373=""),"-",$D373*S373)</f>
        <v>-</v>
      </c>
      <c r="U373" s="19">
        <v>16.61</v>
      </c>
      <c r="V373" s="19" t="str">
        <f t="shared" ref="V373" si="5502">IF(OR(U373="-",U373="NC",$D373=""),"-",$D373*U373)</f>
        <v>-</v>
      </c>
      <c r="W373" s="19" t="s">
        <v>1351</v>
      </c>
      <c r="X373" s="19" t="str">
        <f t="shared" ref="X373" si="5503">IF(OR(W373="-",W373="NC",$D373=""),"-",$D373*W373)</f>
        <v>-</v>
      </c>
      <c r="Y373" s="19" t="s">
        <v>1351</v>
      </c>
      <c r="Z373" s="19" t="str">
        <f t="shared" ref="Z373" si="5504">IF(OR(Y373="-",Y373="NC",$D373=""),"-",$D373*Y373)</f>
        <v>-</v>
      </c>
      <c r="AA373" s="19">
        <v>9.6199999999999992</v>
      </c>
      <c r="AB373" s="19" t="str">
        <f t="shared" ref="AB373" si="5505">IF(OR(AA373="-",AA373="NC",$D373=""),"-",$D373*AA373)</f>
        <v>-</v>
      </c>
      <c r="AC373" s="19">
        <v>37.01</v>
      </c>
      <c r="AD373" s="19" t="str">
        <f t="shared" ref="AD373" si="5506">IF(OR(AC373="-",AC373="NC",$D373=""),"-",$D373*AC373)</f>
        <v>-</v>
      </c>
      <c r="AE373" s="19">
        <v>33.46</v>
      </c>
      <c r="AF373" s="19" t="str">
        <f t="shared" ref="AF373" si="5507">IF(OR(AE373="-",AE373="NC",$D373=""),"-",$D373*AE373)</f>
        <v>-</v>
      </c>
      <c r="AG373" s="19" t="s">
        <v>1351</v>
      </c>
      <c r="AH373" s="19" t="str">
        <f t="shared" ref="AH373" si="5508">IF(OR(AG373="-",AG373="NC",$D373=""),"-",$D373*AG373)</f>
        <v>-</v>
      </c>
      <c r="AI373" s="19">
        <v>203.38</v>
      </c>
      <c r="AJ373" s="19" t="str">
        <f t="shared" ref="AJ373" si="5509">IF(OR(AI373="-",AI373="NC",$D373=""),"-",$D373*AI373)</f>
        <v>-</v>
      </c>
      <c r="AK373" s="19">
        <v>45.48</v>
      </c>
      <c r="AL373" s="19" t="str">
        <f t="shared" ref="AL373" si="5510">IF(OR(AK373="-",AK373="NC",$D373=""),"-",$D373*AK373)</f>
        <v>-</v>
      </c>
    </row>
    <row r="374" spans="1:38" x14ac:dyDescent="0.25">
      <c r="A374" s="18" t="s">
        <v>275</v>
      </c>
      <c r="B374" s="18" t="s">
        <v>1381</v>
      </c>
      <c r="C374" s="19" t="s">
        <v>926</v>
      </c>
      <c r="D374" s="58"/>
      <c r="E374" s="19">
        <v>0.01</v>
      </c>
      <c r="F374" s="19" t="str">
        <f t="shared" si="4805"/>
        <v>-</v>
      </c>
      <c r="G374" s="19" t="s">
        <v>1351</v>
      </c>
      <c r="H374" s="19" t="str">
        <f t="shared" si="4805"/>
        <v>-</v>
      </c>
      <c r="I374" s="19">
        <v>49.23</v>
      </c>
      <c r="J374" s="19" t="str">
        <f t="shared" ref="J374" si="5511">IF(OR(I374="-",I374="NC",$D374=""),"-",$D374*I374)</f>
        <v>-</v>
      </c>
      <c r="K374" s="19">
        <v>0.01</v>
      </c>
      <c r="L374" s="19" t="str">
        <f t="shared" ref="L374" si="5512">IF(OR(K374="-",K374="NC",$D374=""),"-",$D374*K374)</f>
        <v>-</v>
      </c>
      <c r="M374" s="19">
        <v>3.99</v>
      </c>
      <c r="N374" s="19" t="str">
        <f t="shared" ref="N374" si="5513">IF(OR(M374="-",M374="NC",$D374=""),"-",$D374*M374)</f>
        <v>-</v>
      </c>
      <c r="O374" s="19" t="s">
        <v>1351</v>
      </c>
      <c r="P374" s="19" t="str">
        <f t="shared" ref="P374" si="5514">IF(OR(O374="-",O374="NC",$D374=""),"-",$D374*O374)</f>
        <v>-</v>
      </c>
      <c r="Q374" s="19">
        <v>0.01</v>
      </c>
      <c r="R374" s="19" t="str">
        <f t="shared" ref="R374" si="5515">IF(OR(Q374="-",Q374="NC",$D374=""),"-",$D374*Q374)</f>
        <v>-</v>
      </c>
      <c r="S374" s="19" t="s">
        <v>1351</v>
      </c>
      <c r="T374" s="19" t="str">
        <f t="shared" ref="T374" si="5516">IF(OR(S374="-",S374="NC",$D374=""),"-",$D374*S374)</f>
        <v>-</v>
      </c>
      <c r="U374" s="19">
        <v>0.28999999999999998</v>
      </c>
      <c r="V374" s="19" t="str">
        <f t="shared" ref="V374" si="5517">IF(OR(U374="-",U374="NC",$D374=""),"-",$D374*U374)</f>
        <v>-</v>
      </c>
      <c r="W374" s="19">
        <v>0.01</v>
      </c>
      <c r="X374" s="19" t="str">
        <f t="shared" ref="X374" si="5518">IF(OR(W374="-",W374="NC",$D374=""),"-",$D374*W374)</f>
        <v>-</v>
      </c>
      <c r="Y374" s="19" t="s">
        <v>1351</v>
      </c>
      <c r="Z374" s="19" t="str">
        <f t="shared" ref="Z374" si="5519">IF(OR(Y374="-",Y374="NC",$D374=""),"-",$D374*Y374)</f>
        <v>-</v>
      </c>
      <c r="AA374" s="19" t="s">
        <v>1351</v>
      </c>
      <c r="AB374" s="19" t="str">
        <f t="shared" ref="AB374" si="5520">IF(OR(AA374="-",AA374="NC",$D374=""),"-",$D374*AA374)</f>
        <v>-</v>
      </c>
      <c r="AC374" s="19">
        <v>14.21</v>
      </c>
      <c r="AD374" s="19" t="str">
        <f t="shared" ref="AD374" si="5521">IF(OR(AC374="-",AC374="NC",$D374=""),"-",$D374*AC374)</f>
        <v>-</v>
      </c>
      <c r="AE374" s="19" t="s">
        <v>1351</v>
      </c>
      <c r="AF374" s="19" t="str">
        <f t="shared" ref="AF374" si="5522">IF(OR(AE374="-",AE374="NC",$D374=""),"-",$D374*AE374)</f>
        <v>-</v>
      </c>
      <c r="AG374" s="19" t="s">
        <v>1351</v>
      </c>
      <c r="AH374" s="19" t="str">
        <f t="shared" ref="AH374" si="5523">IF(OR(AG374="-",AG374="NC",$D374=""),"-",$D374*AG374)</f>
        <v>-</v>
      </c>
      <c r="AI374" s="19">
        <v>15.83</v>
      </c>
      <c r="AJ374" s="19" t="str">
        <f t="shared" ref="AJ374" si="5524">IF(OR(AI374="-",AI374="NC",$D374=""),"-",$D374*AI374)</f>
        <v>-</v>
      </c>
      <c r="AK374" s="19" t="s">
        <v>1351</v>
      </c>
      <c r="AL374" s="19" t="str">
        <f t="shared" ref="AL374" si="5525">IF(OR(AK374="-",AK374="NC",$D374=""),"-",$D374*AK374)</f>
        <v>-</v>
      </c>
    </row>
    <row r="375" spans="1:38" x14ac:dyDescent="0.25">
      <c r="A375" s="18" t="s">
        <v>275</v>
      </c>
      <c r="B375" s="18" t="s">
        <v>946</v>
      </c>
      <c r="C375" s="19" t="s">
        <v>926</v>
      </c>
      <c r="D375" s="58"/>
      <c r="E375" s="19">
        <v>0.01</v>
      </c>
      <c r="F375" s="19" t="str">
        <f t="shared" si="4805"/>
        <v>-</v>
      </c>
      <c r="G375" s="19">
        <v>0.01</v>
      </c>
      <c r="H375" s="19" t="str">
        <f t="shared" si="4805"/>
        <v>-</v>
      </c>
      <c r="I375" s="19">
        <v>0.01</v>
      </c>
      <c r="J375" s="19" t="str">
        <f t="shared" ref="J375" si="5526">IF(OR(I375="-",I375="NC",$D375=""),"-",$D375*I375)</f>
        <v>-</v>
      </c>
      <c r="K375" s="19" t="s">
        <v>1351</v>
      </c>
      <c r="L375" s="19" t="str">
        <f t="shared" ref="L375" si="5527">IF(OR(K375="-",K375="NC",$D375=""),"-",$D375*K375)</f>
        <v>-</v>
      </c>
      <c r="M375" s="19">
        <v>0.11</v>
      </c>
      <c r="N375" s="19" t="str">
        <f t="shared" ref="N375" si="5528">IF(OR(M375="-",M375="NC",$D375=""),"-",$D375*M375)</f>
        <v>-</v>
      </c>
      <c r="O375" s="19" t="s">
        <v>1351</v>
      </c>
      <c r="P375" s="19" t="str">
        <f t="shared" ref="P375" si="5529">IF(OR(O375="-",O375="NC",$D375=""),"-",$D375*O375)</f>
        <v>-</v>
      </c>
      <c r="Q375" s="19" t="s">
        <v>1351</v>
      </c>
      <c r="R375" s="19" t="str">
        <f t="shared" ref="R375" si="5530">IF(OR(Q375="-",Q375="NC",$D375=""),"-",$D375*Q375)</f>
        <v>-</v>
      </c>
      <c r="S375" s="19" t="s">
        <v>1351</v>
      </c>
      <c r="T375" s="19" t="str">
        <f t="shared" ref="T375" si="5531">IF(OR(S375="-",S375="NC",$D375=""),"-",$D375*S375)</f>
        <v>-</v>
      </c>
      <c r="U375" s="19">
        <v>0.01</v>
      </c>
      <c r="V375" s="19" t="str">
        <f t="shared" ref="V375" si="5532">IF(OR(U375="-",U375="NC",$D375=""),"-",$D375*U375)</f>
        <v>-</v>
      </c>
      <c r="W375" s="19" t="s">
        <v>1351</v>
      </c>
      <c r="X375" s="19" t="str">
        <f t="shared" ref="X375" si="5533">IF(OR(W375="-",W375="NC",$D375=""),"-",$D375*W375)</f>
        <v>-</v>
      </c>
      <c r="Y375" s="19" t="s">
        <v>1351</v>
      </c>
      <c r="Z375" s="19" t="str">
        <f t="shared" ref="Z375" si="5534">IF(OR(Y375="-",Y375="NC",$D375=""),"-",$D375*Y375)</f>
        <v>-</v>
      </c>
      <c r="AA375" s="19" t="s">
        <v>1351</v>
      </c>
      <c r="AB375" s="19" t="str">
        <f t="shared" ref="AB375" si="5535">IF(OR(AA375="-",AA375="NC",$D375=""),"-",$D375*AA375)</f>
        <v>-</v>
      </c>
      <c r="AC375" s="19">
        <v>0.01</v>
      </c>
      <c r="AD375" s="19" t="str">
        <f t="shared" ref="AD375" si="5536">IF(OR(AC375="-",AC375="NC",$D375=""),"-",$D375*AC375)</f>
        <v>-</v>
      </c>
      <c r="AE375" s="19">
        <v>0.02</v>
      </c>
      <c r="AF375" s="19" t="str">
        <f t="shared" ref="AF375" si="5537">IF(OR(AE375="-",AE375="NC",$D375=""),"-",$D375*AE375)</f>
        <v>-</v>
      </c>
      <c r="AG375" s="19" t="s">
        <v>1351</v>
      </c>
      <c r="AH375" s="19" t="str">
        <f t="shared" ref="AH375" si="5538">IF(OR(AG375="-",AG375="NC",$D375=""),"-",$D375*AG375)</f>
        <v>-</v>
      </c>
      <c r="AI375" s="19">
        <v>0.01</v>
      </c>
      <c r="AJ375" s="19" t="str">
        <f t="shared" ref="AJ375" si="5539">IF(OR(AI375="-",AI375="NC",$D375=""),"-",$D375*AI375)</f>
        <v>-</v>
      </c>
      <c r="AK375" s="19" t="s">
        <v>1351</v>
      </c>
      <c r="AL375" s="19" t="str">
        <f t="shared" ref="AL375" si="5540">IF(OR(AK375="-",AK375="NC",$D375=""),"-",$D375*AK375)</f>
        <v>-</v>
      </c>
    </row>
    <row r="376" spans="1:38" x14ac:dyDescent="0.25">
      <c r="A376" s="18" t="s">
        <v>275</v>
      </c>
      <c r="B376" s="18" t="s">
        <v>1380</v>
      </c>
      <c r="C376" s="19" t="s">
        <v>926</v>
      </c>
      <c r="D376" s="58"/>
      <c r="E376" s="19">
        <v>0.02</v>
      </c>
      <c r="F376" s="19" t="str">
        <f t="shared" si="4805"/>
        <v>-</v>
      </c>
      <c r="G376" s="19" t="s">
        <v>1351</v>
      </c>
      <c r="H376" s="19" t="str">
        <f t="shared" si="4805"/>
        <v>-</v>
      </c>
      <c r="I376" s="19">
        <v>1.1599999999999999</v>
      </c>
      <c r="J376" s="19" t="str">
        <f t="shared" ref="J376" si="5541">IF(OR(I376="-",I376="NC",$D376=""),"-",$D376*I376)</f>
        <v>-</v>
      </c>
      <c r="K376" s="19">
        <v>0.08</v>
      </c>
      <c r="L376" s="19" t="str">
        <f t="shared" ref="L376" si="5542">IF(OR(K376="-",K376="NC",$D376=""),"-",$D376*K376)</f>
        <v>-</v>
      </c>
      <c r="M376" s="19">
        <v>0.1</v>
      </c>
      <c r="N376" s="19" t="str">
        <f t="shared" ref="N376" si="5543">IF(OR(M376="-",M376="NC",$D376=""),"-",$D376*M376)</f>
        <v>-</v>
      </c>
      <c r="O376" s="19">
        <v>0.01</v>
      </c>
      <c r="P376" s="19" t="str">
        <f t="shared" ref="P376" si="5544">IF(OR(O376="-",O376="NC",$D376=""),"-",$D376*O376)</f>
        <v>-</v>
      </c>
      <c r="Q376" s="19" t="s">
        <v>1351</v>
      </c>
      <c r="R376" s="19" t="str">
        <f t="shared" ref="R376" si="5545">IF(OR(Q376="-",Q376="NC",$D376=""),"-",$D376*Q376)</f>
        <v>-</v>
      </c>
      <c r="S376" s="19" t="s">
        <v>1351</v>
      </c>
      <c r="T376" s="19" t="str">
        <f t="shared" ref="T376" si="5546">IF(OR(S376="-",S376="NC",$D376=""),"-",$D376*S376)</f>
        <v>-</v>
      </c>
      <c r="U376" s="19">
        <v>0.92</v>
      </c>
      <c r="V376" s="19" t="str">
        <f t="shared" ref="V376" si="5547">IF(OR(U376="-",U376="NC",$D376=""),"-",$D376*U376)</f>
        <v>-</v>
      </c>
      <c r="W376" s="19">
        <v>0.04</v>
      </c>
      <c r="X376" s="19" t="str">
        <f t="shared" ref="X376" si="5548">IF(OR(W376="-",W376="NC",$D376=""),"-",$D376*W376)</f>
        <v>-</v>
      </c>
      <c r="Y376" s="19" t="s">
        <v>1351</v>
      </c>
      <c r="Z376" s="19" t="str">
        <f t="shared" ref="Z376" si="5549">IF(OR(Y376="-",Y376="NC",$D376=""),"-",$D376*Y376)</f>
        <v>-</v>
      </c>
      <c r="AA376" s="19" t="s">
        <v>1351</v>
      </c>
      <c r="AB376" s="19" t="str">
        <f t="shared" ref="AB376" si="5550">IF(OR(AA376="-",AA376="NC",$D376=""),"-",$D376*AA376)</f>
        <v>-</v>
      </c>
      <c r="AC376" s="19">
        <v>1.1599999999999999</v>
      </c>
      <c r="AD376" s="19" t="str">
        <f t="shared" ref="AD376" si="5551">IF(OR(AC376="-",AC376="NC",$D376=""),"-",$D376*AC376)</f>
        <v>-</v>
      </c>
      <c r="AE376" s="19">
        <v>0.16</v>
      </c>
      <c r="AF376" s="19" t="str">
        <f t="shared" ref="AF376" si="5552">IF(OR(AE376="-",AE376="NC",$D376=""),"-",$D376*AE376)</f>
        <v>-</v>
      </c>
      <c r="AG376" s="19" t="s">
        <v>1351</v>
      </c>
      <c r="AH376" s="19" t="str">
        <f t="shared" ref="AH376" si="5553">IF(OR(AG376="-",AG376="NC",$D376=""),"-",$D376*AG376)</f>
        <v>-</v>
      </c>
      <c r="AI376" s="19">
        <v>0.01</v>
      </c>
      <c r="AJ376" s="19" t="str">
        <f t="shared" ref="AJ376" si="5554">IF(OR(AI376="-",AI376="NC",$D376=""),"-",$D376*AI376)</f>
        <v>-</v>
      </c>
      <c r="AK376" s="19" t="s">
        <v>1351</v>
      </c>
      <c r="AL376" s="19" t="str">
        <f t="shared" ref="AL376" si="5555">IF(OR(AK376="-",AK376="NC",$D376=""),"-",$D376*AK376)</f>
        <v>-</v>
      </c>
    </row>
    <row r="377" spans="1:38" ht="21" x14ac:dyDescent="0.25">
      <c r="A377" s="18" t="s">
        <v>1275</v>
      </c>
      <c r="B377" s="18" t="s">
        <v>3599</v>
      </c>
      <c r="C377" s="19" t="s">
        <v>925</v>
      </c>
      <c r="D377" s="58"/>
      <c r="E377" s="19">
        <v>1.57</v>
      </c>
      <c r="F377" s="19" t="str">
        <f t="shared" si="4805"/>
        <v>-</v>
      </c>
      <c r="G377" s="19">
        <v>0.01</v>
      </c>
      <c r="H377" s="19" t="str">
        <f t="shared" si="4805"/>
        <v>-</v>
      </c>
      <c r="I377" s="19">
        <v>0.96</v>
      </c>
      <c r="J377" s="19" t="str">
        <f t="shared" ref="J377" si="5556">IF(OR(I377="-",I377="NC",$D377=""),"-",$D377*I377)</f>
        <v>-</v>
      </c>
      <c r="K377" s="19">
        <v>1.36</v>
      </c>
      <c r="L377" s="19" t="str">
        <f t="shared" ref="L377" si="5557">IF(OR(K377="-",K377="NC",$D377=""),"-",$D377*K377)</f>
        <v>-</v>
      </c>
      <c r="M377" s="19">
        <v>0.48</v>
      </c>
      <c r="N377" s="19" t="str">
        <f t="shared" ref="N377" si="5558">IF(OR(M377="-",M377="NC",$D377=""),"-",$D377*M377)</f>
        <v>-</v>
      </c>
      <c r="O377" s="19">
        <v>0.02</v>
      </c>
      <c r="P377" s="19" t="str">
        <f t="shared" ref="P377" si="5559">IF(OR(O377="-",O377="NC",$D377=""),"-",$D377*O377)</f>
        <v>-</v>
      </c>
      <c r="Q377" s="19">
        <v>0.11</v>
      </c>
      <c r="R377" s="19" t="str">
        <f t="shared" ref="R377" si="5560">IF(OR(Q377="-",Q377="NC",$D377=""),"-",$D377*Q377)</f>
        <v>-</v>
      </c>
      <c r="S377" s="19">
        <v>0.01</v>
      </c>
      <c r="T377" s="19" t="str">
        <f t="shared" ref="T377" si="5561">IF(OR(S377="-",S377="NC",$D377=""),"-",$D377*S377)</f>
        <v>-</v>
      </c>
      <c r="U377" s="19" t="s">
        <v>1351</v>
      </c>
      <c r="V377" s="19" t="str">
        <f t="shared" ref="V377" si="5562">IF(OR(U377="-",U377="NC",$D377=""),"-",$D377*U377)</f>
        <v>-</v>
      </c>
      <c r="W377" s="19">
        <v>0.22</v>
      </c>
      <c r="X377" s="19" t="str">
        <f t="shared" ref="X377" si="5563">IF(OR(W377="-",W377="NC",$D377=""),"-",$D377*W377)</f>
        <v>-</v>
      </c>
      <c r="Y377" s="19" t="s">
        <v>1351</v>
      </c>
      <c r="Z377" s="19" t="str">
        <f t="shared" ref="Z377" si="5564">IF(OR(Y377="-",Y377="NC",$D377=""),"-",$D377*Y377)</f>
        <v>-</v>
      </c>
      <c r="AA377" s="19">
        <v>0.78</v>
      </c>
      <c r="AB377" s="19" t="str">
        <f t="shared" ref="AB377" si="5565">IF(OR(AA377="-",AA377="NC",$D377=""),"-",$D377*AA377)</f>
        <v>-</v>
      </c>
      <c r="AC377" s="19">
        <v>14.22</v>
      </c>
      <c r="AD377" s="19" t="str">
        <f t="shared" ref="AD377" si="5566">IF(OR(AC377="-",AC377="NC",$D377=""),"-",$D377*AC377)</f>
        <v>-</v>
      </c>
      <c r="AE377" s="19">
        <v>18.75</v>
      </c>
      <c r="AF377" s="19" t="str">
        <f t="shared" ref="AF377" si="5567">IF(OR(AE377="-",AE377="NC",$D377=""),"-",$D377*AE377)</f>
        <v>-</v>
      </c>
      <c r="AG377" s="19">
        <v>0.01</v>
      </c>
      <c r="AH377" s="19" t="str">
        <f t="shared" ref="AH377" si="5568">IF(OR(AG377="-",AG377="NC",$D377=""),"-",$D377*AG377)</f>
        <v>-</v>
      </c>
      <c r="AI377" s="19">
        <v>0.06</v>
      </c>
      <c r="AJ377" s="19" t="str">
        <f t="shared" ref="AJ377" si="5569">IF(OR(AI377="-",AI377="NC",$D377=""),"-",$D377*AI377)</f>
        <v>-</v>
      </c>
      <c r="AK377" s="19">
        <v>20.14</v>
      </c>
      <c r="AL377" s="19" t="str">
        <f t="shared" ref="AL377" si="5570">IF(OR(AK377="-",AK377="NC",$D377=""),"-",$D377*AK377)</f>
        <v>-</v>
      </c>
    </row>
    <row r="378" spans="1:38" ht="21" x14ac:dyDescent="0.25">
      <c r="A378" s="18" t="s">
        <v>465</v>
      </c>
      <c r="B378" s="18" t="s">
        <v>948</v>
      </c>
      <c r="C378" s="19" t="s">
        <v>925</v>
      </c>
      <c r="D378" s="58"/>
      <c r="E378" s="19">
        <v>59.74</v>
      </c>
      <c r="F378" s="19" t="str">
        <f t="shared" si="4805"/>
        <v>-</v>
      </c>
      <c r="G378" s="19">
        <v>316.14</v>
      </c>
      <c r="H378" s="19" t="str">
        <f t="shared" si="4805"/>
        <v>-</v>
      </c>
      <c r="I378" s="19">
        <v>9.7799999999999994</v>
      </c>
      <c r="J378" s="19" t="str">
        <f t="shared" ref="J378" si="5571">IF(OR(I378="-",I378="NC",$D378=""),"-",$D378*I378)</f>
        <v>-</v>
      </c>
      <c r="K378" s="19">
        <v>60.26</v>
      </c>
      <c r="L378" s="19" t="str">
        <f t="shared" ref="L378" si="5572">IF(OR(K378="-",K378="NC",$D378=""),"-",$D378*K378)</f>
        <v>-</v>
      </c>
      <c r="M378" s="19">
        <v>54.12</v>
      </c>
      <c r="N378" s="19" t="str">
        <f t="shared" ref="N378" si="5573">IF(OR(M378="-",M378="NC",$D378=""),"-",$D378*M378)</f>
        <v>-</v>
      </c>
      <c r="O378" s="19">
        <v>119.82</v>
      </c>
      <c r="P378" s="19" t="str">
        <f t="shared" ref="P378" si="5574">IF(OR(O378="-",O378="NC",$D378=""),"-",$D378*O378)</f>
        <v>-</v>
      </c>
      <c r="Q378" s="19">
        <v>225.03</v>
      </c>
      <c r="R378" s="19" t="str">
        <f t="shared" ref="R378" si="5575">IF(OR(Q378="-",Q378="NC",$D378=""),"-",$D378*Q378)</f>
        <v>-</v>
      </c>
      <c r="S378" s="19">
        <v>234.24</v>
      </c>
      <c r="T378" s="19" t="str">
        <f t="shared" ref="T378" si="5576">IF(OR(S378="-",S378="NC",$D378=""),"-",$D378*S378)</f>
        <v>-</v>
      </c>
      <c r="U378" s="19">
        <v>71.48</v>
      </c>
      <c r="V378" s="19" t="str">
        <f t="shared" ref="V378" si="5577">IF(OR(U378="-",U378="NC",$D378=""),"-",$D378*U378)</f>
        <v>-</v>
      </c>
      <c r="W378" s="19">
        <v>177.55</v>
      </c>
      <c r="X378" s="19" t="str">
        <f t="shared" ref="X378" si="5578">IF(OR(W378="-",W378="NC",$D378=""),"-",$D378*W378)</f>
        <v>-</v>
      </c>
      <c r="Y378" s="19">
        <v>234.55</v>
      </c>
      <c r="Z378" s="19" t="str">
        <f t="shared" ref="Z378" si="5579">IF(OR(Y378="-",Y378="NC",$D378=""),"-",$D378*Y378)</f>
        <v>-</v>
      </c>
      <c r="AA378" s="19">
        <v>37.71</v>
      </c>
      <c r="AB378" s="19" t="str">
        <f t="shared" ref="AB378" si="5580">IF(OR(AA378="-",AA378="NC",$D378=""),"-",$D378*AA378)</f>
        <v>-</v>
      </c>
      <c r="AC378" s="19">
        <v>23.96</v>
      </c>
      <c r="AD378" s="19" t="str">
        <f t="shared" ref="AD378" si="5581">IF(OR(AC378="-",AC378="NC",$D378=""),"-",$D378*AC378)</f>
        <v>-</v>
      </c>
      <c r="AE378" s="19">
        <v>13.56</v>
      </c>
      <c r="AF378" s="19" t="str">
        <f t="shared" ref="AF378" si="5582">IF(OR(AE378="-",AE378="NC",$D378=""),"-",$D378*AE378)</f>
        <v>-</v>
      </c>
      <c r="AG378" s="19">
        <v>213.41</v>
      </c>
      <c r="AH378" s="19" t="str">
        <f t="shared" ref="AH378" si="5583">IF(OR(AG378="-",AG378="NC",$D378=""),"-",$D378*AG378)</f>
        <v>-</v>
      </c>
      <c r="AI378" s="19">
        <v>104.35</v>
      </c>
      <c r="AJ378" s="19" t="str">
        <f t="shared" ref="AJ378" si="5584">IF(OR(AI378="-",AI378="NC",$D378=""),"-",$D378*AI378)</f>
        <v>-</v>
      </c>
      <c r="AK378" s="19">
        <v>8.56</v>
      </c>
      <c r="AL378" s="19" t="str">
        <f t="shared" ref="AL378" si="5585">IF(OR(AK378="-",AK378="NC",$D378=""),"-",$D378*AK378)</f>
        <v>-</v>
      </c>
    </row>
    <row r="379" spans="1:38" ht="21" x14ac:dyDescent="0.25">
      <c r="A379" s="18" t="s">
        <v>465</v>
      </c>
      <c r="B379" s="18" t="s">
        <v>1384</v>
      </c>
      <c r="C379" s="19" t="s">
        <v>925</v>
      </c>
      <c r="D379" s="58"/>
      <c r="E379" s="19">
        <v>59.6</v>
      </c>
      <c r="F379" s="19" t="str">
        <f t="shared" si="4805"/>
        <v>-</v>
      </c>
      <c r="G379" s="19">
        <v>316.10000000000002</v>
      </c>
      <c r="H379" s="19" t="str">
        <f t="shared" si="4805"/>
        <v>-</v>
      </c>
      <c r="I379" s="19">
        <v>9.77</v>
      </c>
      <c r="J379" s="19" t="str">
        <f t="shared" ref="J379" si="5586">IF(OR(I379="-",I379="NC",$D379=""),"-",$D379*I379)</f>
        <v>-</v>
      </c>
      <c r="K379" s="19">
        <v>59.59</v>
      </c>
      <c r="L379" s="19" t="str">
        <f t="shared" ref="L379" si="5587">IF(OR(K379="-",K379="NC",$D379=""),"-",$D379*K379)</f>
        <v>-</v>
      </c>
      <c r="M379" s="19">
        <v>54.12</v>
      </c>
      <c r="N379" s="19" t="str">
        <f t="shared" ref="N379" si="5588">IF(OR(M379="-",M379="NC",$D379=""),"-",$D379*M379)</f>
        <v>-</v>
      </c>
      <c r="O379" s="19">
        <v>119.82</v>
      </c>
      <c r="P379" s="19" t="str">
        <f t="shared" ref="P379" si="5589">IF(OR(O379="-",O379="NC",$D379=""),"-",$D379*O379)</f>
        <v>-</v>
      </c>
      <c r="Q379" s="19">
        <v>225.03</v>
      </c>
      <c r="R379" s="19" t="str">
        <f t="shared" ref="R379" si="5590">IF(OR(Q379="-",Q379="NC",$D379=""),"-",$D379*Q379)</f>
        <v>-</v>
      </c>
      <c r="S379" s="19">
        <v>226.35</v>
      </c>
      <c r="T379" s="19" t="str">
        <f t="shared" ref="T379" si="5591">IF(OR(S379="-",S379="NC",$D379=""),"-",$D379*S379)</f>
        <v>-</v>
      </c>
      <c r="U379" s="19">
        <v>71.260000000000005</v>
      </c>
      <c r="V379" s="19" t="str">
        <f t="shared" ref="V379" si="5592">IF(OR(U379="-",U379="NC",$D379=""),"-",$D379*U379)</f>
        <v>-</v>
      </c>
      <c r="W379" s="19">
        <v>173.36</v>
      </c>
      <c r="X379" s="19" t="str">
        <f t="shared" ref="X379" si="5593">IF(OR(W379="-",W379="NC",$D379=""),"-",$D379*W379)</f>
        <v>-</v>
      </c>
      <c r="Y379" s="19">
        <v>234.55</v>
      </c>
      <c r="Z379" s="19" t="str">
        <f t="shared" ref="Z379" si="5594">IF(OR(Y379="-",Y379="NC",$D379=""),"-",$D379*Y379)</f>
        <v>-</v>
      </c>
      <c r="AA379" s="19">
        <v>37.71</v>
      </c>
      <c r="AB379" s="19" t="str">
        <f t="shared" ref="AB379" si="5595">IF(OR(AA379="-",AA379="NC",$D379=""),"-",$D379*AA379)</f>
        <v>-</v>
      </c>
      <c r="AC379" s="19">
        <v>23.96</v>
      </c>
      <c r="AD379" s="19" t="str">
        <f t="shared" ref="AD379" si="5596">IF(OR(AC379="-",AC379="NC",$D379=""),"-",$D379*AC379)</f>
        <v>-</v>
      </c>
      <c r="AE379" s="19">
        <v>13.54</v>
      </c>
      <c r="AF379" s="19" t="str">
        <f t="shared" ref="AF379" si="5597">IF(OR(AE379="-",AE379="NC",$D379=""),"-",$D379*AE379)</f>
        <v>-</v>
      </c>
      <c r="AG379" s="19">
        <v>213.41</v>
      </c>
      <c r="AH379" s="19" t="str">
        <f t="shared" ref="AH379" si="5598">IF(OR(AG379="-",AG379="NC",$D379=""),"-",$D379*AG379)</f>
        <v>-</v>
      </c>
      <c r="AI379" s="19">
        <v>104.35</v>
      </c>
      <c r="AJ379" s="19" t="str">
        <f t="shared" ref="AJ379" si="5599">IF(OR(AI379="-",AI379="NC",$D379=""),"-",$D379*AI379)</f>
        <v>-</v>
      </c>
      <c r="AK379" s="19">
        <v>8.56</v>
      </c>
      <c r="AL379" s="19" t="str">
        <f t="shared" ref="AL379" si="5600">IF(OR(AK379="-",AK379="NC",$D379=""),"-",$D379*AK379)</f>
        <v>-</v>
      </c>
    </row>
    <row r="380" spans="1:38" ht="21" x14ac:dyDescent="0.25">
      <c r="A380" s="18" t="s">
        <v>465</v>
      </c>
      <c r="B380" s="18" t="s">
        <v>1383</v>
      </c>
      <c r="C380" s="19" t="s">
        <v>925</v>
      </c>
      <c r="D380" s="58"/>
      <c r="E380" s="19">
        <v>59.49</v>
      </c>
      <c r="F380" s="19" t="str">
        <f t="shared" si="4805"/>
        <v>-</v>
      </c>
      <c r="G380" s="19">
        <v>314.47000000000003</v>
      </c>
      <c r="H380" s="19" t="str">
        <f t="shared" si="4805"/>
        <v>-</v>
      </c>
      <c r="I380" s="19">
        <v>9.69</v>
      </c>
      <c r="J380" s="19" t="str">
        <f t="shared" ref="J380" si="5601">IF(OR(I380="-",I380="NC",$D380=""),"-",$D380*I380)</f>
        <v>-</v>
      </c>
      <c r="K380" s="19">
        <v>53.34</v>
      </c>
      <c r="L380" s="19" t="str">
        <f t="shared" ref="L380" si="5602">IF(OR(K380="-",K380="NC",$D380=""),"-",$D380*K380)</f>
        <v>-</v>
      </c>
      <c r="M380" s="19">
        <v>52.79</v>
      </c>
      <c r="N380" s="19" t="str">
        <f t="shared" ref="N380" si="5603">IF(OR(M380="-",M380="NC",$D380=""),"-",$D380*M380)</f>
        <v>-</v>
      </c>
      <c r="O380" s="19">
        <v>117.71</v>
      </c>
      <c r="P380" s="19" t="str">
        <f t="shared" ref="P380" si="5604">IF(OR(O380="-",O380="NC",$D380=""),"-",$D380*O380)</f>
        <v>-</v>
      </c>
      <c r="Q380" s="19">
        <v>206.74</v>
      </c>
      <c r="R380" s="19" t="str">
        <f t="shared" ref="R380" si="5605">IF(OR(Q380="-",Q380="NC",$D380=""),"-",$D380*Q380)</f>
        <v>-</v>
      </c>
      <c r="S380" s="19">
        <v>225.92</v>
      </c>
      <c r="T380" s="19" t="str">
        <f t="shared" ref="T380" si="5606">IF(OR(S380="-",S380="NC",$D380=""),"-",$D380*S380)</f>
        <v>-</v>
      </c>
      <c r="U380" s="19">
        <v>71.05</v>
      </c>
      <c r="V380" s="19" t="str">
        <f t="shared" ref="V380" si="5607">IF(OR(U380="-",U380="NC",$D380=""),"-",$D380*U380)</f>
        <v>-</v>
      </c>
      <c r="W380" s="19">
        <v>172.16</v>
      </c>
      <c r="X380" s="19" t="str">
        <f t="shared" ref="X380" si="5608">IF(OR(W380="-",W380="NC",$D380=""),"-",$D380*W380)</f>
        <v>-</v>
      </c>
      <c r="Y380" s="19">
        <v>221.86</v>
      </c>
      <c r="Z380" s="19" t="str">
        <f t="shared" ref="Z380" si="5609">IF(OR(Y380="-",Y380="NC",$D380=""),"-",$D380*Y380)</f>
        <v>-</v>
      </c>
      <c r="AA380" s="19">
        <v>25.62</v>
      </c>
      <c r="AB380" s="19" t="str">
        <f t="shared" ref="AB380" si="5610">IF(OR(AA380="-",AA380="NC",$D380=""),"-",$D380*AA380)</f>
        <v>-</v>
      </c>
      <c r="AC380" s="19">
        <v>22.73</v>
      </c>
      <c r="AD380" s="19" t="str">
        <f t="shared" ref="AD380" si="5611">IF(OR(AC380="-",AC380="NC",$D380=""),"-",$D380*AC380)</f>
        <v>-</v>
      </c>
      <c r="AE380" s="19">
        <v>11.43</v>
      </c>
      <c r="AF380" s="19" t="str">
        <f t="shared" ref="AF380" si="5612">IF(OR(AE380="-",AE380="NC",$D380=""),"-",$D380*AE380)</f>
        <v>-</v>
      </c>
      <c r="AG380" s="19">
        <v>196.5</v>
      </c>
      <c r="AH380" s="19" t="str">
        <f t="shared" ref="AH380" si="5613">IF(OR(AG380="-",AG380="NC",$D380=""),"-",$D380*AG380)</f>
        <v>-</v>
      </c>
      <c r="AI380" s="19">
        <v>100.53</v>
      </c>
      <c r="AJ380" s="19" t="str">
        <f t="shared" ref="AJ380" si="5614">IF(OR(AI380="-",AI380="NC",$D380=""),"-",$D380*AI380)</f>
        <v>-</v>
      </c>
      <c r="AK380" s="19">
        <v>8.36</v>
      </c>
      <c r="AL380" s="19" t="str">
        <f t="shared" ref="AL380" si="5615">IF(OR(AK380="-",AK380="NC",$D380=""),"-",$D380*AK380)</f>
        <v>-</v>
      </c>
    </row>
    <row r="381" spans="1:38" ht="21" x14ac:dyDescent="0.25">
      <c r="A381" s="18" t="s">
        <v>465</v>
      </c>
      <c r="B381" s="18" t="s">
        <v>1386</v>
      </c>
      <c r="C381" s="19" t="s">
        <v>925</v>
      </c>
      <c r="D381" s="58"/>
      <c r="E381" s="19">
        <v>59.49</v>
      </c>
      <c r="F381" s="19" t="str">
        <f t="shared" si="4805"/>
        <v>-</v>
      </c>
      <c r="G381" s="19">
        <v>315.67</v>
      </c>
      <c r="H381" s="19" t="str">
        <f t="shared" si="4805"/>
        <v>-</v>
      </c>
      <c r="I381" s="19">
        <v>9.39</v>
      </c>
      <c r="J381" s="19" t="str">
        <f t="shared" ref="J381" si="5616">IF(OR(I381="-",I381="NC",$D381=""),"-",$D381*I381)</f>
        <v>-</v>
      </c>
      <c r="K381" s="19">
        <v>56.25</v>
      </c>
      <c r="L381" s="19" t="str">
        <f t="shared" ref="L381" si="5617">IF(OR(K381="-",K381="NC",$D381=""),"-",$D381*K381)</f>
        <v>-</v>
      </c>
      <c r="M381" s="19">
        <v>53.71</v>
      </c>
      <c r="N381" s="19" t="str">
        <f t="shared" ref="N381" si="5618">IF(OR(M381="-",M381="NC",$D381=""),"-",$D381*M381)</f>
        <v>-</v>
      </c>
      <c r="O381" s="19">
        <v>119.55</v>
      </c>
      <c r="P381" s="19" t="str">
        <f t="shared" ref="P381" si="5619">IF(OR(O381="-",O381="NC",$D381=""),"-",$D381*O381)</f>
        <v>-</v>
      </c>
      <c r="Q381" s="19">
        <v>221.34</v>
      </c>
      <c r="R381" s="19" t="str">
        <f t="shared" ref="R381" si="5620">IF(OR(Q381="-",Q381="NC",$D381=""),"-",$D381*Q381)</f>
        <v>-</v>
      </c>
      <c r="S381" s="19">
        <v>232.04</v>
      </c>
      <c r="T381" s="19" t="str">
        <f t="shared" ref="T381" si="5621">IF(OR(S381="-",S381="NC",$D381=""),"-",$D381*S381)</f>
        <v>-</v>
      </c>
      <c r="U381" s="19">
        <v>70.64</v>
      </c>
      <c r="V381" s="19" t="str">
        <f t="shared" ref="V381" si="5622">IF(OR(U381="-",U381="NC",$D381=""),"-",$D381*U381)</f>
        <v>-</v>
      </c>
      <c r="W381" s="19">
        <v>176.43</v>
      </c>
      <c r="X381" s="19" t="str">
        <f t="shared" ref="X381" si="5623">IF(OR(W381="-",W381="NC",$D381=""),"-",$D381*W381)</f>
        <v>-</v>
      </c>
      <c r="Y381" s="19">
        <v>227.39</v>
      </c>
      <c r="Z381" s="19" t="str">
        <f t="shared" ref="Z381" si="5624">IF(OR(Y381="-",Y381="NC",$D381=""),"-",$D381*Y381)</f>
        <v>-</v>
      </c>
      <c r="AA381" s="19">
        <v>37.409999999999997</v>
      </c>
      <c r="AB381" s="19" t="str">
        <f t="shared" ref="AB381" si="5625">IF(OR(AA381="-",AA381="NC",$D381=""),"-",$D381*AA381)</f>
        <v>-</v>
      </c>
      <c r="AC381" s="19">
        <v>23.72</v>
      </c>
      <c r="AD381" s="19" t="str">
        <f t="shared" ref="AD381" si="5626">IF(OR(AC381="-",AC381="NC",$D381=""),"-",$D381*AC381)</f>
        <v>-</v>
      </c>
      <c r="AE381" s="19">
        <v>12.63</v>
      </c>
      <c r="AF381" s="19" t="str">
        <f t="shared" ref="AF381" si="5627">IF(OR(AE381="-",AE381="NC",$D381=""),"-",$D381*AE381)</f>
        <v>-</v>
      </c>
      <c r="AG381" s="19">
        <v>211.06</v>
      </c>
      <c r="AH381" s="19" t="str">
        <f t="shared" ref="AH381" si="5628">IF(OR(AG381="-",AG381="NC",$D381=""),"-",$D381*AG381)</f>
        <v>-</v>
      </c>
      <c r="AI381" s="19">
        <v>101.89</v>
      </c>
      <c r="AJ381" s="19" t="str">
        <f t="shared" ref="AJ381" si="5629">IF(OR(AI381="-",AI381="NC",$D381=""),"-",$D381*AI381)</f>
        <v>-</v>
      </c>
      <c r="AK381" s="19">
        <v>8.5299999999999994</v>
      </c>
      <c r="AL381" s="19" t="str">
        <f t="shared" ref="AL381" si="5630">IF(OR(AK381="-",AK381="NC",$D381=""),"-",$D381*AK381)</f>
        <v>-</v>
      </c>
    </row>
    <row r="382" spans="1:38" ht="21" x14ac:dyDescent="0.25">
      <c r="A382" s="18" t="s">
        <v>465</v>
      </c>
      <c r="B382" s="18" t="s">
        <v>1392</v>
      </c>
      <c r="C382" s="19" t="s">
        <v>925</v>
      </c>
      <c r="D382" s="58"/>
      <c r="E382" s="19">
        <v>59.7</v>
      </c>
      <c r="F382" s="19" t="str">
        <f t="shared" si="4805"/>
        <v>-</v>
      </c>
      <c r="G382" s="19">
        <v>316.14</v>
      </c>
      <c r="H382" s="19" t="str">
        <f t="shared" si="4805"/>
        <v>-</v>
      </c>
      <c r="I382" s="19">
        <v>9.7200000000000006</v>
      </c>
      <c r="J382" s="19" t="str">
        <f t="shared" ref="J382" si="5631">IF(OR(I382="-",I382="NC",$D382=""),"-",$D382*I382)</f>
        <v>-</v>
      </c>
      <c r="K382" s="19">
        <v>59.76</v>
      </c>
      <c r="L382" s="19" t="str">
        <f t="shared" ref="L382" si="5632">IF(OR(K382="-",K382="NC",$D382=""),"-",$D382*K382)</f>
        <v>-</v>
      </c>
      <c r="M382" s="19">
        <v>54.12</v>
      </c>
      <c r="N382" s="19" t="str">
        <f t="shared" ref="N382" si="5633">IF(OR(M382="-",M382="NC",$D382=""),"-",$D382*M382)</f>
        <v>-</v>
      </c>
      <c r="O382" s="19">
        <v>119.82</v>
      </c>
      <c r="P382" s="19" t="str">
        <f t="shared" ref="P382" si="5634">IF(OR(O382="-",O382="NC",$D382=""),"-",$D382*O382)</f>
        <v>-</v>
      </c>
      <c r="Q382" s="19">
        <v>224.88</v>
      </c>
      <c r="R382" s="19" t="str">
        <f t="shared" ref="R382" si="5635">IF(OR(Q382="-",Q382="NC",$D382=""),"-",$D382*Q382)</f>
        <v>-</v>
      </c>
      <c r="S382" s="19">
        <v>234.24</v>
      </c>
      <c r="T382" s="19" t="str">
        <f t="shared" ref="T382" si="5636">IF(OR(S382="-",S382="NC",$D382=""),"-",$D382*S382)</f>
        <v>-</v>
      </c>
      <c r="U382" s="19">
        <v>71.47</v>
      </c>
      <c r="V382" s="19" t="str">
        <f t="shared" ref="V382" si="5637">IF(OR(U382="-",U382="NC",$D382=""),"-",$D382*U382)</f>
        <v>-</v>
      </c>
      <c r="W382" s="19">
        <v>177.31</v>
      </c>
      <c r="X382" s="19" t="str">
        <f t="shared" ref="X382" si="5638">IF(OR(W382="-",W382="NC",$D382=""),"-",$D382*W382)</f>
        <v>-</v>
      </c>
      <c r="Y382" s="19">
        <v>234.26</v>
      </c>
      <c r="Z382" s="19" t="str">
        <f t="shared" ref="Z382" si="5639">IF(OR(Y382="-",Y382="NC",$D382=""),"-",$D382*Y382)</f>
        <v>-</v>
      </c>
      <c r="AA382" s="19">
        <v>37.71</v>
      </c>
      <c r="AB382" s="19" t="str">
        <f t="shared" ref="AB382" si="5640">IF(OR(AA382="-",AA382="NC",$D382=""),"-",$D382*AA382)</f>
        <v>-</v>
      </c>
      <c r="AC382" s="19">
        <v>23.92</v>
      </c>
      <c r="AD382" s="19" t="str">
        <f t="shared" ref="AD382" si="5641">IF(OR(AC382="-",AC382="NC",$D382=""),"-",$D382*AC382)</f>
        <v>-</v>
      </c>
      <c r="AE382" s="19">
        <v>13.54</v>
      </c>
      <c r="AF382" s="19" t="str">
        <f t="shared" ref="AF382" si="5642">IF(OR(AE382="-",AE382="NC",$D382=""),"-",$D382*AE382)</f>
        <v>-</v>
      </c>
      <c r="AG382" s="19">
        <v>212.36</v>
      </c>
      <c r="AH382" s="19" t="str">
        <f t="shared" ref="AH382" si="5643">IF(OR(AG382="-",AG382="NC",$D382=""),"-",$D382*AG382)</f>
        <v>-</v>
      </c>
      <c r="AI382" s="19">
        <v>104.27</v>
      </c>
      <c r="AJ382" s="19" t="str">
        <f t="shared" ref="AJ382" si="5644">IF(OR(AI382="-",AI382="NC",$D382=""),"-",$D382*AI382)</f>
        <v>-</v>
      </c>
      <c r="AK382" s="19">
        <v>8.27</v>
      </c>
      <c r="AL382" s="19" t="str">
        <f t="shared" ref="AL382" si="5645">IF(OR(AK382="-",AK382="NC",$D382=""),"-",$D382*AK382)</f>
        <v>-</v>
      </c>
    </row>
    <row r="383" spans="1:38" ht="21" x14ac:dyDescent="0.25">
      <c r="A383" s="18" t="s">
        <v>465</v>
      </c>
      <c r="B383" s="18" t="s">
        <v>1385</v>
      </c>
      <c r="C383" s="19" t="s">
        <v>925</v>
      </c>
      <c r="D383" s="58"/>
      <c r="E383" s="19">
        <v>59.35</v>
      </c>
      <c r="F383" s="19" t="str">
        <f t="shared" si="4805"/>
        <v>-</v>
      </c>
      <c r="G383" s="19">
        <v>314.44</v>
      </c>
      <c r="H383" s="19" t="str">
        <f t="shared" si="4805"/>
        <v>-</v>
      </c>
      <c r="I383" s="19">
        <v>9.68</v>
      </c>
      <c r="J383" s="19" t="str">
        <f t="shared" ref="J383" si="5646">IF(OR(I383="-",I383="NC",$D383=""),"-",$D383*I383)</f>
        <v>-</v>
      </c>
      <c r="K383" s="19">
        <v>52.67</v>
      </c>
      <c r="L383" s="19" t="str">
        <f t="shared" ref="L383" si="5647">IF(OR(K383="-",K383="NC",$D383=""),"-",$D383*K383)</f>
        <v>-</v>
      </c>
      <c r="M383" s="19">
        <v>52.79</v>
      </c>
      <c r="N383" s="19" t="str">
        <f t="shared" ref="N383" si="5648">IF(OR(M383="-",M383="NC",$D383=""),"-",$D383*M383)</f>
        <v>-</v>
      </c>
      <c r="O383" s="19">
        <v>117.71</v>
      </c>
      <c r="P383" s="19" t="str">
        <f t="shared" ref="P383" si="5649">IF(OR(O383="-",O383="NC",$D383=""),"-",$D383*O383)</f>
        <v>-</v>
      </c>
      <c r="Q383" s="19">
        <v>206.74</v>
      </c>
      <c r="R383" s="19" t="str">
        <f t="shared" ref="R383" si="5650">IF(OR(Q383="-",Q383="NC",$D383=""),"-",$D383*Q383)</f>
        <v>-</v>
      </c>
      <c r="S383" s="19">
        <v>218.03</v>
      </c>
      <c r="T383" s="19" t="str">
        <f t="shared" ref="T383" si="5651">IF(OR(S383="-",S383="NC",$D383=""),"-",$D383*S383)</f>
        <v>-</v>
      </c>
      <c r="U383" s="19">
        <v>70.83</v>
      </c>
      <c r="V383" s="19" t="str">
        <f t="shared" ref="V383" si="5652">IF(OR(U383="-",U383="NC",$D383=""),"-",$D383*U383)</f>
        <v>-</v>
      </c>
      <c r="W383" s="19">
        <v>167.97</v>
      </c>
      <c r="X383" s="19" t="str">
        <f t="shared" ref="X383" si="5653">IF(OR(W383="-",W383="NC",$D383=""),"-",$D383*W383)</f>
        <v>-</v>
      </c>
      <c r="Y383" s="19">
        <v>221.86</v>
      </c>
      <c r="Z383" s="19" t="str">
        <f t="shared" ref="Z383" si="5654">IF(OR(Y383="-",Y383="NC",$D383=""),"-",$D383*Y383)</f>
        <v>-</v>
      </c>
      <c r="AA383" s="19">
        <v>25.62</v>
      </c>
      <c r="AB383" s="19" t="str">
        <f t="shared" ref="AB383" si="5655">IF(OR(AA383="-",AA383="NC",$D383=""),"-",$D383*AA383)</f>
        <v>-</v>
      </c>
      <c r="AC383" s="19">
        <v>22.73</v>
      </c>
      <c r="AD383" s="19" t="str">
        <f t="shared" ref="AD383" si="5656">IF(OR(AC383="-",AC383="NC",$D383=""),"-",$D383*AC383)</f>
        <v>-</v>
      </c>
      <c r="AE383" s="19">
        <v>11.41</v>
      </c>
      <c r="AF383" s="19" t="str">
        <f t="shared" ref="AF383" si="5657">IF(OR(AE383="-",AE383="NC",$D383=""),"-",$D383*AE383)</f>
        <v>-</v>
      </c>
      <c r="AG383" s="19">
        <v>196.5</v>
      </c>
      <c r="AH383" s="19" t="str">
        <f t="shared" ref="AH383" si="5658">IF(OR(AG383="-",AG383="NC",$D383=""),"-",$D383*AG383)</f>
        <v>-</v>
      </c>
      <c r="AI383" s="19">
        <v>100.53</v>
      </c>
      <c r="AJ383" s="19" t="str">
        <f t="shared" ref="AJ383" si="5659">IF(OR(AI383="-",AI383="NC",$D383=""),"-",$D383*AI383)</f>
        <v>-</v>
      </c>
      <c r="AK383" s="19">
        <v>8.36</v>
      </c>
      <c r="AL383" s="19" t="str">
        <f t="shared" ref="AL383" si="5660">IF(OR(AK383="-",AK383="NC",$D383=""),"-",$D383*AK383)</f>
        <v>-</v>
      </c>
    </row>
    <row r="384" spans="1:38" ht="21" x14ac:dyDescent="0.25">
      <c r="A384" s="18" t="s">
        <v>465</v>
      </c>
      <c r="B384" s="18" t="s">
        <v>1387</v>
      </c>
      <c r="C384" s="19" t="s">
        <v>925</v>
      </c>
      <c r="D384" s="58"/>
      <c r="E384" s="19">
        <v>59.36</v>
      </c>
      <c r="F384" s="19" t="str">
        <f t="shared" si="4805"/>
        <v>-</v>
      </c>
      <c r="G384" s="19">
        <v>315.64</v>
      </c>
      <c r="H384" s="19" t="str">
        <f t="shared" si="4805"/>
        <v>-</v>
      </c>
      <c r="I384" s="19">
        <v>9.3800000000000008</v>
      </c>
      <c r="J384" s="19" t="str">
        <f t="shared" ref="J384" si="5661">IF(OR(I384="-",I384="NC",$D384=""),"-",$D384*I384)</f>
        <v>-</v>
      </c>
      <c r="K384" s="19">
        <v>55.58</v>
      </c>
      <c r="L384" s="19" t="str">
        <f t="shared" ref="L384" si="5662">IF(OR(K384="-",K384="NC",$D384=""),"-",$D384*K384)</f>
        <v>-</v>
      </c>
      <c r="M384" s="19">
        <v>53.71</v>
      </c>
      <c r="N384" s="19" t="str">
        <f t="shared" ref="N384" si="5663">IF(OR(M384="-",M384="NC",$D384=""),"-",$D384*M384)</f>
        <v>-</v>
      </c>
      <c r="O384" s="19">
        <v>119.55</v>
      </c>
      <c r="P384" s="19" t="str">
        <f t="shared" ref="P384" si="5664">IF(OR(O384="-",O384="NC",$D384=""),"-",$D384*O384)</f>
        <v>-</v>
      </c>
      <c r="Q384" s="19">
        <v>221.34</v>
      </c>
      <c r="R384" s="19" t="str">
        <f t="shared" ref="R384" si="5665">IF(OR(Q384="-",Q384="NC",$D384=""),"-",$D384*Q384)</f>
        <v>-</v>
      </c>
      <c r="S384" s="19">
        <v>224.14</v>
      </c>
      <c r="T384" s="19" t="str">
        <f t="shared" ref="T384" si="5666">IF(OR(S384="-",S384="NC",$D384=""),"-",$D384*S384)</f>
        <v>-</v>
      </c>
      <c r="U384" s="19">
        <v>70.42</v>
      </c>
      <c r="V384" s="19" t="str">
        <f t="shared" ref="V384" si="5667">IF(OR(U384="-",U384="NC",$D384=""),"-",$D384*U384)</f>
        <v>-</v>
      </c>
      <c r="W384" s="19">
        <v>172.24</v>
      </c>
      <c r="X384" s="19" t="str">
        <f t="shared" ref="X384" si="5668">IF(OR(W384="-",W384="NC",$D384=""),"-",$D384*W384)</f>
        <v>-</v>
      </c>
      <c r="Y384" s="19">
        <v>227.39</v>
      </c>
      <c r="Z384" s="19" t="str">
        <f t="shared" ref="Z384" si="5669">IF(OR(Y384="-",Y384="NC",$D384=""),"-",$D384*Y384)</f>
        <v>-</v>
      </c>
      <c r="AA384" s="19">
        <v>37.409999999999997</v>
      </c>
      <c r="AB384" s="19" t="str">
        <f t="shared" ref="AB384" si="5670">IF(OR(AA384="-",AA384="NC",$D384=""),"-",$D384*AA384)</f>
        <v>-</v>
      </c>
      <c r="AC384" s="19">
        <v>23.72</v>
      </c>
      <c r="AD384" s="19" t="str">
        <f t="shared" ref="AD384" si="5671">IF(OR(AC384="-",AC384="NC",$D384=""),"-",$D384*AC384)</f>
        <v>-</v>
      </c>
      <c r="AE384" s="19">
        <v>12.61</v>
      </c>
      <c r="AF384" s="19" t="str">
        <f t="shared" ref="AF384" si="5672">IF(OR(AE384="-",AE384="NC",$D384=""),"-",$D384*AE384)</f>
        <v>-</v>
      </c>
      <c r="AG384" s="19">
        <v>211.06</v>
      </c>
      <c r="AH384" s="19" t="str">
        <f t="shared" ref="AH384" si="5673">IF(OR(AG384="-",AG384="NC",$D384=""),"-",$D384*AG384)</f>
        <v>-</v>
      </c>
      <c r="AI384" s="19">
        <v>101.89</v>
      </c>
      <c r="AJ384" s="19" t="str">
        <f t="shared" ref="AJ384" si="5674">IF(OR(AI384="-",AI384="NC",$D384=""),"-",$D384*AI384)</f>
        <v>-</v>
      </c>
      <c r="AK384" s="19">
        <v>8.5299999999999994</v>
      </c>
      <c r="AL384" s="19" t="str">
        <f t="shared" ref="AL384" si="5675">IF(OR(AK384="-",AK384="NC",$D384=""),"-",$D384*AK384)</f>
        <v>-</v>
      </c>
    </row>
    <row r="385" spans="1:38" ht="21" x14ac:dyDescent="0.25">
      <c r="A385" s="18" t="s">
        <v>465</v>
      </c>
      <c r="B385" s="18" t="s">
        <v>1396</v>
      </c>
      <c r="C385" s="19" t="s">
        <v>925</v>
      </c>
      <c r="D385" s="58"/>
      <c r="E385" s="19">
        <v>59.56</v>
      </c>
      <c r="F385" s="19" t="str">
        <f t="shared" si="4805"/>
        <v>-</v>
      </c>
      <c r="G385" s="19">
        <v>316.10000000000002</v>
      </c>
      <c r="H385" s="19" t="str">
        <f t="shared" si="4805"/>
        <v>-</v>
      </c>
      <c r="I385" s="19">
        <v>9.7100000000000009</v>
      </c>
      <c r="J385" s="19" t="str">
        <f t="shared" ref="J385" si="5676">IF(OR(I385="-",I385="NC",$D385=""),"-",$D385*I385)</f>
        <v>-</v>
      </c>
      <c r="K385" s="19">
        <v>59.09</v>
      </c>
      <c r="L385" s="19" t="str">
        <f t="shared" ref="L385" si="5677">IF(OR(K385="-",K385="NC",$D385=""),"-",$D385*K385)</f>
        <v>-</v>
      </c>
      <c r="M385" s="19">
        <v>54.12</v>
      </c>
      <c r="N385" s="19" t="str">
        <f t="shared" ref="N385" si="5678">IF(OR(M385="-",M385="NC",$D385=""),"-",$D385*M385)</f>
        <v>-</v>
      </c>
      <c r="O385" s="19">
        <v>119.82</v>
      </c>
      <c r="P385" s="19" t="str">
        <f t="shared" ref="P385" si="5679">IF(OR(O385="-",O385="NC",$D385=""),"-",$D385*O385)</f>
        <v>-</v>
      </c>
      <c r="Q385" s="19">
        <v>224.88</v>
      </c>
      <c r="R385" s="19" t="str">
        <f t="shared" ref="R385" si="5680">IF(OR(Q385="-",Q385="NC",$D385=""),"-",$D385*Q385)</f>
        <v>-</v>
      </c>
      <c r="S385" s="19">
        <v>226.35</v>
      </c>
      <c r="T385" s="19" t="str">
        <f t="shared" ref="T385" si="5681">IF(OR(S385="-",S385="NC",$D385=""),"-",$D385*S385)</f>
        <v>-</v>
      </c>
      <c r="U385" s="19">
        <v>71.260000000000005</v>
      </c>
      <c r="V385" s="19" t="str">
        <f t="shared" ref="V385" si="5682">IF(OR(U385="-",U385="NC",$D385=""),"-",$D385*U385)</f>
        <v>-</v>
      </c>
      <c r="W385" s="19">
        <v>173.12</v>
      </c>
      <c r="X385" s="19" t="str">
        <f t="shared" ref="X385" si="5683">IF(OR(W385="-",W385="NC",$D385=""),"-",$D385*W385)</f>
        <v>-</v>
      </c>
      <c r="Y385" s="19">
        <v>234.26</v>
      </c>
      <c r="Z385" s="19" t="str">
        <f t="shared" ref="Z385" si="5684">IF(OR(Y385="-",Y385="NC",$D385=""),"-",$D385*Y385)</f>
        <v>-</v>
      </c>
      <c r="AA385" s="19">
        <v>37.71</v>
      </c>
      <c r="AB385" s="19" t="str">
        <f t="shared" ref="AB385" si="5685">IF(OR(AA385="-",AA385="NC",$D385=""),"-",$D385*AA385)</f>
        <v>-</v>
      </c>
      <c r="AC385" s="19">
        <v>23.92</v>
      </c>
      <c r="AD385" s="19" t="str">
        <f t="shared" ref="AD385" si="5686">IF(OR(AC385="-",AC385="NC",$D385=""),"-",$D385*AC385)</f>
        <v>-</v>
      </c>
      <c r="AE385" s="19">
        <v>13.53</v>
      </c>
      <c r="AF385" s="19" t="str">
        <f t="shared" ref="AF385" si="5687">IF(OR(AE385="-",AE385="NC",$D385=""),"-",$D385*AE385)</f>
        <v>-</v>
      </c>
      <c r="AG385" s="19">
        <v>212.36</v>
      </c>
      <c r="AH385" s="19" t="str">
        <f t="shared" ref="AH385" si="5688">IF(OR(AG385="-",AG385="NC",$D385=""),"-",$D385*AG385)</f>
        <v>-</v>
      </c>
      <c r="AI385" s="19">
        <v>104.27</v>
      </c>
      <c r="AJ385" s="19" t="str">
        <f t="shared" ref="AJ385" si="5689">IF(OR(AI385="-",AI385="NC",$D385=""),"-",$D385*AI385)</f>
        <v>-</v>
      </c>
      <c r="AK385" s="19">
        <v>8.27</v>
      </c>
      <c r="AL385" s="19" t="str">
        <f t="shared" ref="AL385" si="5690">IF(OR(AK385="-",AK385="NC",$D385=""),"-",$D385*AK385)</f>
        <v>-</v>
      </c>
    </row>
    <row r="386" spans="1:38" ht="21" x14ac:dyDescent="0.25">
      <c r="A386" s="18" t="s">
        <v>465</v>
      </c>
      <c r="B386" s="18" t="s">
        <v>1395</v>
      </c>
      <c r="C386" s="19" t="s">
        <v>925</v>
      </c>
      <c r="D386" s="58"/>
      <c r="E386" s="19">
        <v>59.24</v>
      </c>
      <c r="F386" s="19" t="str">
        <f t="shared" si="4805"/>
        <v>-</v>
      </c>
      <c r="G386" s="19">
        <v>314.01</v>
      </c>
      <c r="H386" s="19" t="str">
        <f t="shared" si="4805"/>
        <v>-</v>
      </c>
      <c r="I386" s="19">
        <v>9.3000000000000007</v>
      </c>
      <c r="J386" s="19" t="str">
        <f t="shared" ref="J386" si="5691">IF(OR(I386="-",I386="NC",$D386=""),"-",$D386*I386)</f>
        <v>-</v>
      </c>
      <c r="K386" s="19">
        <v>49.33</v>
      </c>
      <c r="L386" s="19" t="str">
        <f t="shared" ref="L386" si="5692">IF(OR(K386="-",K386="NC",$D386=""),"-",$D386*K386)</f>
        <v>-</v>
      </c>
      <c r="M386" s="19">
        <v>52.38</v>
      </c>
      <c r="N386" s="19" t="str">
        <f t="shared" ref="N386" si="5693">IF(OR(M386="-",M386="NC",$D386=""),"-",$D386*M386)</f>
        <v>-</v>
      </c>
      <c r="O386" s="19">
        <v>117.44</v>
      </c>
      <c r="P386" s="19" t="str">
        <f t="shared" ref="P386" si="5694">IF(OR(O386="-",O386="NC",$D386=""),"-",$D386*O386)</f>
        <v>-</v>
      </c>
      <c r="Q386" s="19">
        <v>203.05</v>
      </c>
      <c r="R386" s="19" t="str">
        <f t="shared" ref="R386" si="5695">IF(OR(Q386="-",Q386="NC",$D386=""),"-",$D386*Q386)</f>
        <v>-</v>
      </c>
      <c r="S386" s="19">
        <v>223.72</v>
      </c>
      <c r="T386" s="19" t="str">
        <f t="shared" ref="T386" si="5696">IF(OR(S386="-",S386="NC",$D386=""),"-",$D386*S386)</f>
        <v>-</v>
      </c>
      <c r="U386" s="19">
        <v>70.2</v>
      </c>
      <c r="V386" s="19" t="str">
        <f t="shared" ref="V386" si="5697">IF(OR(U386="-",U386="NC",$D386=""),"-",$D386*U386)</f>
        <v>-</v>
      </c>
      <c r="W386" s="19">
        <v>171.04</v>
      </c>
      <c r="X386" s="19" t="str">
        <f t="shared" ref="X386" si="5698">IF(OR(W386="-",W386="NC",$D386=""),"-",$D386*W386)</f>
        <v>-</v>
      </c>
      <c r="Y386" s="19">
        <v>214.7</v>
      </c>
      <c r="Z386" s="19" t="str">
        <f t="shared" ref="Z386" si="5699">IF(OR(Y386="-",Y386="NC",$D386=""),"-",$D386*Y386)</f>
        <v>-</v>
      </c>
      <c r="AA386" s="19">
        <v>25.32</v>
      </c>
      <c r="AB386" s="19" t="str">
        <f t="shared" ref="AB386" si="5700">IF(OR(AA386="-",AA386="NC",$D386=""),"-",$D386*AA386)</f>
        <v>-</v>
      </c>
      <c r="AC386" s="19">
        <v>22.49</v>
      </c>
      <c r="AD386" s="19" t="str">
        <f t="shared" ref="AD386" si="5701">IF(OR(AC386="-",AC386="NC",$D386=""),"-",$D386*AC386)</f>
        <v>-</v>
      </c>
      <c r="AE386" s="19">
        <v>10.5</v>
      </c>
      <c r="AF386" s="19" t="str">
        <f t="shared" ref="AF386" si="5702">IF(OR(AE386="-",AE386="NC",$D386=""),"-",$D386*AE386)</f>
        <v>-</v>
      </c>
      <c r="AG386" s="19">
        <v>194.15</v>
      </c>
      <c r="AH386" s="19" t="str">
        <f t="shared" ref="AH386" si="5703">IF(OR(AG386="-",AG386="NC",$D386=""),"-",$D386*AG386)</f>
        <v>-</v>
      </c>
      <c r="AI386" s="19">
        <v>98.07</v>
      </c>
      <c r="AJ386" s="19" t="str">
        <f t="shared" ref="AJ386" si="5704">IF(OR(AI386="-",AI386="NC",$D386=""),"-",$D386*AI386)</f>
        <v>-</v>
      </c>
      <c r="AK386" s="19">
        <v>8.32</v>
      </c>
      <c r="AL386" s="19" t="str">
        <f t="shared" ref="AL386" si="5705">IF(OR(AK386="-",AK386="NC",$D386=""),"-",$D386*AK386)</f>
        <v>-</v>
      </c>
    </row>
    <row r="387" spans="1:38" ht="21" x14ac:dyDescent="0.25">
      <c r="A387" s="18" t="s">
        <v>465</v>
      </c>
      <c r="B387" s="18" t="s">
        <v>1389</v>
      </c>
      <c r="C387" s="19" t="s">
        <v>925</v>
      </c>
      <c r="D387" s="58"/>
      <c r="E387" s="19">
        <v>59.45</v>
      </c>
      <c r="F387" s="19" t="str">
        <f t="shared" si="4805"/>
        <v>-</v>
      </c>
      <c r="G387" s="19">
        <v>315.67</v>
      </c>
      <c r="H387" s="19" t="str">
        <f t="shared" si="4805"/>
        <v>-</v>
      </c>
      <c r="I387" s="19">
        <v>9.33</v>
      </c>
      <c r="J387" s="19" t="str">
        <f t="shared" ref="J387" si="5706">IF(OR(I387="-",I387="NC",$D387=""),"-",$D387*I387)</f>
        <v>-</v>
      </c>
      <c r="K387" s="19">
        <v>55.75</v>
      </c>
      <c r="L387" s="19" t="str">
        <f t="shared" ref="L387" si="5707">IF(OR(K387="-",K387="NC",$D387=""),"-",$D387*K387)</f>
        <v>-</v>
      </c>
      <c r="M387" s="19">
        <v>53.71</v>
      </c>
      <c r="N387" s="19" t="str">
        <f t="shared" ref="N387" si="5708">IF(OR(M387="-",M387="NC",$D387=""),"-",$D387*M387)</f>
        <v>-</v>
      </c>
      <c r="O387" s="19">
        <v>119.55</v>
      </c>
      <c r="P387" s="19" t="str">
        <f t="shared" ref="P387" si="5709">IF(OR(O387="-",O387="NC",$D387=""),"-",$D387*O387)</f>
        <v>-</v>
      </c>
      <c r="Q387" s="19">
        <v>221.19</v>
      </c>
      <c r="R387" s="19" t="str">
        <f t="shared" ref="R387" si="5710">IF(OR(Q387="-",Q387="NC",$D387=""),"-",$D387*Q387)</f>
        <v>-</v>
      </c>
      <c r="S387" s="19">
        <v>232.03</v>
      </c>
      <c r="T387" s="19" t="str">
        <f t="shared" ref="T387" si="5711">IF(OR(S387="-",S387="NC",$D387=""),"-",$D387*S387)</f>
        <v>-</v>
      </c>
      <c r="U387" s="19">
        <v>70.63</v>
      </c>
      <c r="V387" s="19" t="str">
        <f t="shared" ref="V387" si="5712">IF(OR(U387="-",U387="NC",$D387=""),"-",$D387*U387)</f>
        <v>-</v>
      </c>
      <c r="W387" s="19">
        <v>176.19</v>
      </c>
      <c r="X387" s="19" t="str">
        <f t="shared" ref="X387" si="5713">IF(OR(W387="-",W387="NC",$D387=""),"-",$D387*W387)</f>
        <v>-</v>
      </c>
      <c r="Y387" s="19">
        <v>227.1</v>
      </c>
      <c r="Z387" s="19" t="str">
        <f t="shared" ref="Z387" si="5714">IF(OR(Y387="-",Y387="NC",$D387=""),"-",$D387*Y387)</f>
        <v>-</v>
      </c>
      <c r="AA387" s="19">
        <v>37.409999999999997</v>
      </c>
      <c r="AB387" s="19" t="str">
        <f t="shared" ref="AB387" si="5715">IF(OR(AA387="-",AA387="NC",$D387=""),"-",$D387*AA387)</f>
        <v>-</v>
      </c>
      <c r="AC387" s="19">
        <v>23.68</v>
      </c>
      <c r="AD387" s="19" t="str">
        <f t="shared" ref="AD387" si="5716">IF(OR(AC387="-",AC387="NC",$D387=""),"-",$D387*AC387)</f>
        <v>-</v>
      </c>
      <c r="AE387" s="19">
        <v>12.61</v>
      </c>
      <c r="AF387" s="19" t="str">
        <f t="shared" ref="AF387" si="5717">IF(OR(AE387="-",AE387="NC",$D387=""),"-",$D387*AE387)</f>
        <v>-</v>
      </c>
      <c r="AG387" s="19">
        <v>210.01</v>
      </c>
      <c r="AH387" s="19" t="str">
        <f t="shared" ref="AH387" si="5718">IF(OR(AG387="-",AG387="NC",$D387=""),"-",$D387*AG387)</f>
        <v>-</v>
      </c>
      <c r="AI387" s="19">
        <v>101.81</v>
      </c>
      <c r="AJ387" s="19" t="str">
        <f t="shared" ref="AJ387" si="5719">IF(OR(AI387="-",AI387="NC",$D387=""),"-",$D387*AI387)</f>
        <v>-</v>
      </c>
      <c r="AK387" s="19">
        <v>8.23</v>
      </c>
      <c r="AL387" s="19" t="str">
        <f t="shared" ref="AL387" si="5720">IF(OR(AK387="-",AK387="NC",$D387=""),"-",$D387*AK387)</f>
        <v>-</v>
      </c>
    </row>
    <row r="388" spans="1:38" ht="21" x14ac:dyDescent="0.25">
      <c r="A388" s="18" t="s">
        <v>465</v>
      </c>
      <c r="B388" s="18" t="s">
        <v>1391</v>
      </c>
      <c r="C388" s="19" t="s">
        <v>925</v>
      </c>
      <c r="D388" s="58"/>
      <c r="E388" s="19">
        <v>59.45</v>
      </c>
      <c r="F388" s="19" t="str">
        <f t="shared" si="4805"/>
        <v>-</v>
      </c>
      <c r="G388" s="19">
        <v>314.47000000000003</v>
      </c>
      <c r="H388" s="19" t="str">
        <f t="shared" si="4805"/>
        <v>-</v>
      </c>
      <c r="I388" s="19">
        <v>9.6300000000000008</v>
      </c>
      <c r="J388" s="19" t="str">
        <f t="shared" ref="J388" si="5721">IF(OR(I388="-",I388="NC",$D388=""),"-",$D388*I388)</f>
        <v>-</v>
      </c>
      <c r="K388" s="19">
        <v>52.84</v>
      </c>
      <c r="L388" s="19" t="str">
        <f t="shared" ref="L388" si="5722">IF(OR(K388="-",K388="NC",$D388=""),"-",$D388*K388)</f>
        <v>-</v>
      </c>
      <c r="M388" s="19">
        <v>52.78</v>
      </c>
      <c r="N388" s="19" t="str">
        <f t="shared" ref="N388" si="5723">IF(OR(M388="-",M388="NC",$D388=""),"-",$D388*M388)</f>
        <v>-</v>
      </c>
      <c r="O388" s="19">
        <v>117.7</v>
      </c>
      <c r="P388" s="19" t="str">
        <f t="shared" ref="P388" si="5724">IF(OR(O388="-",O388="NC",$D388=""),"-",$D388*O388)</f>
        <v>-</v>
      </c>
      <c r="Q388" s="19">
        <v>206.59</v>
      </c>
      <c r="R388" s="19" t="str">
        <f t="shared" ref="R388" si="5725">IF(OR(Q388="-",Q388="NC",$D388=""),"-",$D388*Q388)</f>
        <v>-</v>
      </c>
      <c r="S388" s="19">
        <v>225.92</v>
      </c>
      <c r="T388" s="19" t="str">
        <f t="shared" ref="T388" si="5726">IF(OR(S388="-",S388="NC",$D388=""),"-",$D388*S388)</f>
        <v>-</v>
      </c>
      <c r="U388" s="19">
        <v>71.040000000000006</v>
      </c>
      <c r="V388" s="19" t="str">
        <f t="shared" ref="V388" si="5727">IF(OR(U388="-",U388="NC",$D388=""),"-",$D388*U388)</f>
        <v>-</v>
      </c>
      <c r="W388" s="19">
        <v>171.92</v>
      </c>
      <c r="X388" s="19" t="str">
        <f t="shared" ref="X388" si="5728">IF(OR(W388="-",W388="NC",$D388=""),"-",$D388*W388)</f>
        <v>-</v>
      </c>
      <c r="Y388" s="19">
        <v>221.57</v>
      </c>
      <c r="Z388" s="19" t="str">
        <f t="shared" ref="Z388" si="5729">IF(OR(Y388="-",Y388="NC",$D388=""),"-",$D388*Y388)</f>
        <v>-</v>
      </c>
      <c r="AA388" s="19">
        <v>25.62</v>
      </c>
      <c r="AB388" s="19" t="str">
        <f t="shared" ref="AB388" si="5730">IF(OR(AA388="-",AA388="NC",$D388=""),"-",$D388*AA388)</f>
        <v>-</v>
      </c>
      <c r="AC388" s="19">
        <v>22.69</v>
      </c>
      <c r="AD388" s="19" t="str">
        <f t="shared" ref="AD388" si="5731">IF(OR(AC388="-",AC388="NC",$D388=""),"-",$D388*AC388)</f>
        <v>-</v>
      </c>
      <c r="AE388" s="19">
        <v>11.42</v>
      </c>
      <c r="AF388" s="19" t="str">
        <f t="shared" ref="AF388" si="5732">IF(OR(AE388="-",AE388="NC",$D388=""),"-",$D388*AE388)</f>
        <v>-</v>
      </c>
      <c r="AG388" s="19">
        <v>195.45</v>
      </c>
      <c r="AH388" s="19" t="str">
        <f t="shared" ref="AH388" si="5733">IF(OR(AG388="-",AG388="NC",$D388=""),"-",$D388*AG388)</f>
        <v>-</v>
      </c>
      <c r="AI388" s="19">
        <v>100.46</v>
      </c>
      <c r="AJ388" s="19" t="str">
        <f t="shared" ref="AJ388" si="5734">IF(OR(AI388="-",AI388="NC",$D388=""),"-",$D388*AI388)</f>
        <v>-</v>
      </c>
      <c r="AK388" s="19">
        <v>8.07</v>
      </c>
      <c r="AL388" s="19" t="str">
        <f t="shared" ref="AL388" si="5735">IF(OR(AK388="-",AK388="NC",$D388=""),"-",$D388*AK388)</f>
        <v>-</v>
      </c>
    </row>
    <row r="389" spans="1:38" ht="21" x14ac:dyDescent="0.25">
      <c r="A389" s="18" t="s">
        <v>465</v>
      </c>
      <c r="B389" s="18" t="s">
        <v>1388</v>
      </c>
      <c r="C389" s="19" t="s">
        <v>925</v>
      </c>
      <c r="D389" s="58"/>
      <c r="E389" s="19">
        <v>59.2</v>
      </c>
      <c r="F389" s="19" t="str">
        <f t="shared" si="4805"/>
        <v>-</v>
      </c>
      <c r="G389" s="19">
        <v>314.01</v>
      </c>
      <c r="H389" s="19" t="str">
        <f t="shared" si="4805"/>
        <v>-</v>
      </c>
      <c r="I389" s="19">
        <v>9.24</v>
      </c>
      <c r="J389" s="19" t="str">
        <f t="shared" ref="J389" si="5736">IF(OR(I389="-",I389="NC",$D389=""),"-",$D389*I389)</f>
        <v>-</v>
      </c>
      <c r="K389" s="19">
        <v>48.83</v>
      </c>
      <c r="L389" s="19" t="str">
        <f t="shared" ref="L389" si="5737">IF(OR(K389="-",K389="NC",$D389=""),"-",$D389*K389)</f>
        <v>-</v>
      </c>
      <c r="M389" s="19">
        <v>52.38</v>
      </c>
      <c r="N389" s="19" t="str">
        <f t="shared" ref="N389" si="5738">IF(OR(M389="-",M389="NC",$D389=""),"-",$D389*M389)</f>
        <v>-</v>
      </c>
      <c r="O389" s="19">
        <v>117.43</v>
      </c>
      <c r="P389" s="19" t="str">
        <f t="shared" ref="P389" si="5739">IF(OR(O389="-",O389="NC",$D389=""),"-",$D389*O389)</f>
        <v>-</v>
      </c>
      <c r="Q389" s="19">
        <v>202.9</v>
      </c>
      <c r="R389" s="19" t="str">
        <f t="shared" ref="R389" si="5740">IF(OR(Q389="-",Q389="NC",$D389=""),"-",$D389*Q389)</f>
        <v>-</v>
      </c>
      <c r="S389" s="19">
        <v>223.72</v>
      </c>
      <c r="T389" s="19" t="str">
        <f t="shared" ref="T389" si="5741">IF(OR(S389="-",S389="NC",$D389=""),"-",$D389*S389)</f>
        <v>-</v>
      </c>
      <c r="U389" s="19">
        <v>70.2</v>
      </c>
      <c r="V389" s="19" t="str">
        <f t="shared" ref="V389" si="5742">IF(OR(U389="-",U389="NC",$D389=""),"-",$D389*U389)</f>
        <v>-</v>
      </c>
      <c r="W389" s="19">
        <v>170.8</v>
      </c>
      <c r="X389" s="19" t="str">
        <f t="shared" ref="X389" si="5743">IF(OR(W389="-",W389="NC",$D389=""),"-",$D389*W389)</f>
        <v>-</v>
      </c>
      <c r="Y389" s="19">
        <v>214.41</v>
      </c>
      <c r="Z389" s="19" t="str">
        <f t="shared" ref="Z389" si="5744">IF(OR(Y389="-",Y389="NC",$D389=""),"-",$D389*Y389)</f>
        <v>-</v>
      </c>
      <c r="AA389" s="19">
        <v>25.32</v>
      </c>
      <c r="AB389" s="19" t="str">
        <f t="shared" ref="AB389" si="5745">IF(OR(AA389="-",AA389="NC",$D389=""),"-",$D389*AA389)</f>
        <v>-</v>
      </c>
      <c r="AC389" s="19">
        <v>22.45</v>
      </c>
      <c r="AD389" s="19" t="str">
        <f t="shared" ref="AD389" si="5746">IF(OR(AC389="-",AC389="NC",$D389=""),"-",$D389*AC389)</f>
        <v>-</v>
      </c>
      <c r="AE389" s="19">
        <v>10.49</v>
      </c>
      <c r="AF389" s="19" t="str">
        <f t="shared" ref="AF389" si="5747">IF(OR(AE389="-",AE389="NC",$D389=""),"-",$D389*AE389)</f>
        <v>-</v>
      </c>
      <c r="AG389" s="19">
        <v>193.1</v>
      </c>
      <c r="AH389" s="19" t="str">
        <f t="shared" ref="AH389" si="5748">IF(OR(AG389="-",AG389="NC",$D389=""),"-",$D389*AG389)</f>
        <v>-</v>
      </c>
      <c r="AI389" s="19">
        <v>98</v>
      </c>
      <c r="AJ389" s="19" t="str">
        <f t="shared" ref="AJ389" si="5749">IF(OR(AI389="-",AI389="NC",$D389=""),"-",$D389*AI389)</f>
        <v>-</v>
      </c>
      <c r="AK389" s="19">
        <v>8.0299999999999994</v>
      </c>
      <c r="AL389" s="19" t="str">
        <f t="shared" ref="AL389" si="5750">IF(OR(AK389="-",AK389="NC",$D389=""),"-",$D389*AK389)</f>
        <v>-</v>
      </c>
    </row>
    <row r="390" spans="1:38" ht="21" x14ac:dyDescent="0.25">
      <c r="A390" s="18" t="s">
        <v>465</v>
      </c>
      <c r="B390" s="18" t="s">
        <v>1390</v>
      </c>
      <c r="C390" s="19" t="s">
        <v>925</v>
      </c>
      <c r="D390" s="58"/>
      <c r="E390" s="19">
        <v>59.32</v>
      </c>
      <c r="F390" s="19" t="str">
        <f t="shared" si="4805"/>
        <v>-</v>
      </c>
      <c r="G390" s="19">
        <v>315.64</v>
      </c>
      <c r="H390" s="19" t="str">
        <f t="shared" si="4805"/>
        <v>-</v>
      </c>
      <c r="I390" s="19">
        <v>9.32</v>
      </c>
      <c r="J390" s="19" t="str">
        <f t="shared" ref="J390" si="5751">IF(OR(I390="-",I390="NC",$D390=""),"-",$D390*I390)</f>
        <v>-</v>
      </c>
      <c r="K390" s="19">
        <v>55.08</v>
      </c>
      <c r="L390" s="19" t="str">
        <f t="shared" ref="L390" si="5752">IF(OR(K390="-",K390="NC",$D390=""),"-",$D390*K390)</f>
        <v>-</v>
      </c>
      <c r="M390" s="19">
        <v>53.71</v>
      </c>
      <c r="N390" s="19" t="str">
        <f t="shared" ref="N390" si="5753">IF(OR(M390="-",M390="NC",$D390=""),"-",$D390*M390)</f>
        <v>-</v>
      </c>
      <c r="O390" s="19">
        <v>119.55</v>
      </c>
      <c r="P390" s="19" t="str">
        <f t="shared" ref="P390" si="5754">IF(OR(O390="-",O390="NC",$D390=""),"-",$D390*O390)</f>
        <v>-</v>
      </c>
      <c r="Q390" s="19">
        <v>221.19</v>
      </c>
      <c r="R390" s="19" t="str">
        <f t="shared" ref="R390" si="5755">IF(OR(Q390="-",Q390="NC",$D390=""),"-",$D390*Q390)</f>
        <v>-</v>
      </c>
      <c r="S390" s="19">
        <v>224.14</v>
      </c>
      <c r="T390" s="19" t="str">
        <f t="shared" ref="T390" si="5756">IF(OR(S390="-",S390="NC",$D390=""),"-",$D390*S390)</f>
        <v>-</v>
      </c>
      <c r="U390" s="19">
        <v>70.42</v>
      </c>
      <c r="V390" s="19" t="str">
        <f t="shared" ref="V390" si="5757">IF(OR(U390="-",U390="NC",$D390=""),"-",$D390*U390)</f>
        <v>-</v>
      </c>
      <c r="W390" s="19">
        <v>172</v>
      </c>
      <c r="X390" s="19" t="str">
        <f t="shared" ref="X390" si="5758">IF(OR(W390="-",W390="NC",$D390=""),"-",$D390*W390)</f>
        <v>-</v>
      </c>
      <c r="Y390" s="19">
        <v>227.1</v>
      </c>
      <c r="Z390" s="19" t="str">
        <f t="shared" ref="Z390" si="5759">IF(OR(Y390="-",Y390="NC",$D390=""),"-",$D390*Y390)</f>
        <v>-</v>
      </c>
      <c r="AA390" s="19">
        <v>37.409999999999997</v>
      </c>
      <c r="AB390" s="19" t="str">
        <f t="shared" ref="AB390" si="5760">IF(OR(AA390="-",AA390="NC",$D390=""),"-",$D390*AA390)</f>
        <v>-</v>
      </c>
      <c r="AC390" s="19">
        <v>23.68</v>
      </c>
      <c r="AD390" s="19" t="str">
        <f t="shared" ref="AD390" si="5761">IF(OR(AC390="-",AC390="NC",$D390=""),"-",$D390*AC390)</f>
        <v>-</v>
      </c>
      <c r="AE390" s="19">
        <v>12.6</v>
      </c>
      <c r="AF390" s="19" t="str">
        <f t="shared" ref="AF390" si="5762">IF(OR(AE390="-",AE390="NC",$D390=""),"-",$D390*AE390)</f>
        <v>-</v>
      </c>
      <c r="AG390" s="19">
        <v>210.01</v>
      </c>
      <c r="AH390" s="19" t="str">
        <f t="shared" ref="AH390" si="5763">IF(OR(AG390="-",AG390="NC",$D390=""),"-",$D390*AG390)</f>
        <v>-</v>
      </c>
      <c r="AI390" s="19">
        <v>101.81</v>
      </c>
      <c r="AJ390" s="19" t="str">
        <f t="shared" ref="AJ390" si="5764">IF(OR(AI390="-",AI390="NC",$D390=""),"-",$D390*AI390)</f>
        <v>-</v>
      </c>
      <c r="AK390" s="19">
        <v>8.23</v>
      </c>
      <c r="AL390" s="19" t="str">
        <f t="shared" ref="AL390" si="5765">IF(OR(AK390="-",AK390="NC",$D390=""),"-",$D390*AK390)</f>
        <v>-</v>
      </c>
    </row>
    <row r="391" spans="1:38" ht="21" x14ac:dyDescent="0.25">
      <c r="A391" s="18" t="s">
        <v>465</v>
      </c>
      <c r="B391" s="18" t="s">
        <v>1393</v>
      </c>
      <c r="C391" s="19" t="s">
        <v>925</v>
      </c>
      <c r="D391" s="58"/>
      <c r="E391" s="19">
        <v>59.31</v>
      </c>
      <c r="F391" s="19" t="str">
        <f t="shared" ref="F391:H454" si="5766">IF(OR(E391="-",E391="NC",$D391=""),"-",$D391*E391)</f>
        <v>-</v>
      </c>
      <c r="G391" s="19">
        <v>314.44</v>
      </c>
      <c r="H391" s="19" t="str">
        <f t="shared" si="5766"/>
        <v>-</v>
      </c>
      <c r="I391" s="19">
        <v>9.6199999999999992</v>
      </c>
      <c r="J391" s="19" t="str">
        <f t="shared" ref="J391" si="5767">IF(OR(I391="-",I391="NC",$D391=""),"-",$D391*I391)</f>
        <v>-</v>
      </c>
      <c r="K391" s="19">
        <v>52.17</v>
      </c>
      <c r="L391" s="19" t="str">
        <f t="shared" ref="L391" si="5768">IF(OR(K391="-",K391="NC",$D391=""),"-",$D391*K391)</f>
        <v>-</v>
      </c>
      <c r="M391" s="19">
        <v>52.78</v>
      </c>
      <c r="N391" s="19" t="str">
        <f t="shared" ref="N391" si="5769">IF(OR(M391="-",M391="NC",$D391=""),"-",$D391*M391)</f>
        <v>-</v>
      </c>
      <c r="O391" s="19">
        <v>117.7</v>
      </c>
      <c r="P391" s="19" t="str">
        <f t="shared" ref="P391" si="5770">IF(OR(O391="-",O391="NC",$D391=""),"-",$D391*O391)</f>
        <v>-</v>
      </c>
      <c r="Q391" s="19">
        <v>206.59</v>
      </c>
      <c r="R391" s="19" t="str">
        <f t="shared" ref="R391" si="5771">IF(OR(Q391="-",Q391="NC",$D391=""),"-",$D391*Q391)</f>
        <v>-</v>
      </c>
      <c r="S391" s="19">
        <v>218.03</v>
      </c>
      <c r="T391" s="19" t="str">
        <f t="shared" ref="T391" si="5772">IF(OR(S391="-",S391="NC",$D391=""),"-",$D391*S391)</f>
        <v>-</v>
      </c>
      <c r="U391" s="19">
        <v>70.83</v>
      </c>
      <c r="V391" s="19" t="str">
        <f t="shared" ref="V391" si="5773">IF(OR(U391="-",U391="NC",$D391=""),"-",$D391*U391)</f>
        <v>-</v>
      </c>
      <c r="W391" s="19">
        <v>167.73</v>
      </c>
      <c r="X391" s="19" t="str">
        <f t="shared" ref="X391" si="5774">IF(OR(W391="-",W391="NC",$D391=""),"-",$D391*W391)</f>
        <v>-</v>
      </c>
      <c r="Y391" s="19">
        <v>221.57</v>
      </c>
      <c r="Z391" s="19" t="str">
        <f t="shared" ref="Z391" si="5775">IF(OR(Y391="-",Y391="NC",$D391=""),"-",$D391*Y391)</f>
        <v>-</v>
      </c>
      <c r="AA391" s="19">
        <v>25.62</v>
      </c>
      <c r="AB391" s="19" t="str">
        <f t="shared" ref="AB391" si="5776">IF(OR(AA391="-",AA391="NC",$D391=""),"-",$D391*AA391)</f>
        <v>-</v>
      </c>
      <c r="AC391" s="19">
        <v>22.69</v>
      </c>
      <c r="AD391" s="19" t="str">
        <f t="shared" ref="AD391" si="5777">IF(OR(AC391="-",AC391="NC",$D391=""),"-",$D391*AC391)</f>
        <v>-</v>
      </c>
      <c r="AE391" s="19">
        <v>11.4</v>
      </c>
      <c r="AF391" s="19" t="str">
        <f t="shared" ref="AF391" si="5778">IF(OR(AE391="-",AE391="NC",$D391=""),"-",$D391*AE391)</f>
        <v>-</v>
      </c>
      <c r="AG391" s="19">
        <v>195.45</v>
      </c>
      <c r="AH391" s="19" t="str">
        <f t="shared" ref="AH391" si="5779">IF(OR(AG391="-",AG391="NC",$D391=""),"-",$D391*AG391)</f>
        <v>-</v>
      </c>
      <c r="AI391" s="19">
        <v>100.46</v>
      </c>
      <c r="AJ391" s="19" t="str">
        <f t="shared" ref="AJ391" si="5780">IF(OR(AI391="-",AI391="NC",$D391=""),"-",$D391*AI391)</f>
        <v>-</v>
      </c>
      <c r="AK391" s="19">
        <v>8.07</v>
      </c>
      <c r="AL391" s="19" t="str">
        <f t="shared" ref="AL391" si="5781">IF(OR(AK391="-",AK391="NC",$D391=""),"-",$D391*AK391)</f>
        <v>-</v>
      </c>
    </row>
    <row r="392" spans="1:38" ht="21" x14ac:dyDescent="0.25">
      <c r="A392" s="18" t="s">
        <v>465</v>
      </c>
      <c r="B392" s="18" t="s">
        <v>1394</v>
      </c>
      <c r="C392" s="19" t="s">
        <v>925</v>
      </c>
      <c r="D392" s="58"/>
      <c r="E392" s="19">
        <v>59.11</v>
      </c>
      <c r="F392" s="19" t="str">
        <f t="shared" si="5766"/>
        <v>-</v>
      </c>
      <c r="G392" s="19">
        <v>313.97000000000003</v>
      </c>
      <c r="H392" s="19" t="str">
        <f t="shared" si="5766"/>
        <v>-</v>
      </c>
      <c r="I392" s="19">
        <v>9.2899999999999991</v>
      </c>
      <c r="J392" s="19" t="str">
        <f t="shared" ref="J392" si="5782">IF(OR(I392="-",I392="NC",$D392=""),"-",$D392*I392)</f>
        <v>-</v>
      </c>
      <c r="K392" s="19">
        <v>48.66</v>
      </c>
      <c r="L392" s="19" t="str">
        <f t="shared" ref="L392" si="5783">IF(OR(K392="-",K392="NC",$D392=""),"-",$D392*K392)</f>
        <v>-</v>
      </c>
      <c r="M392" s="19">
        <v>52.38</v>
      </c>
      <c r="N392" s="19" t="str">
        <f t="shared" ref="N392" si="5784">IF(OR(M392="-",M392="NC",$D392=""),"-",$D392*M392)</f>
        <v>-</v>
      </c>
      <c r="O392" s="19">
        <v>117.44</v>
      </c>
      <c r="P392" s="19" t="str">
        <f t="shared" ref="P392" si="5785">IF(OR(O392="-",O392="NC",$D392=""),"-",$D392*O392)</f>
        <v>-</v>
      </c>
      <c r="Q392" s="19">
        <v>203.05</v>
      </c>
      <c r="R392" s="19" t="str">
        <f t="shared" ref="R392" si="5786">IF(OR(Q392="-",Q392="NC",$D392=""),"-",$D392*Q392)</f>
        <v>-</v>
      </c>
      <c r="S392" s="19">
        <v>215.83</v>
      </c>
      <c r="T392" s="19" t="str">
        <f t="shared" ref="T392" si="5787">IF(OR(S392="-",S392="NC",$D392=""),"-",$D392*S392)</f>
        <v>-</v>
      </c>
      <c r="U392" s="19">
        <v>69.989999999999995</v>
      </c>
      <c r="V392" s="19" t="str">
        <f t="shared" ref="V392" si="5788">IF(OR(U392="-",U392="NC",$D392=""),"-",$D392*U392)</f>
        <v>-</v>
      </c>
      <c r="W392" s="19">
        <v>166.85</v>
      </c>
      <c r="X392" s="19" t="str">
        <f t="shared" ref="X392" si="5789">IF(OR(W392="-",W392="NC",$D392=""),"-",$D392*W392)</f>
        <v>-</v>
      </c>
      <c r="Y392" s="19">
        <v>214.7</v>
      </c>
      <c r="Z392" s="19" t="str">
        <f t="shared" ref="Z392" si="5790">IF(OR(Y392="-",Y392="NC",$D392=""),"-",$D392*Y392)</f>
        <v>-</v>
      </c>
      <c r="AA392" s="19">
        <v>25.32</v>
      </c>
      <c r="AB392" s="19" t="str">
        <f t="shared" ref="AB392" si="5791">IF(OR(AA392="-",AA392="NC",$D392=""),"-",$D392*AA392)</f>
        <v>-</v>
      </c>
      <c r="AC392" s="19">
        <v>22.49</v>
      </c>
      <c r="AD392" s="19" t="str">
        <f t="shared" ref="AD392" si="5792">IF(OR(AC392="-",AC392="NC",$D392=""),"-",$D392*AC392)</f>
        <v>-</v>
      </c>
      <c r="AE392" s="19">
        <v>10.48</v>
      </c>
      <c r="AF392" s="19" t="str">
        <f t="shared" ref="AF392" si="5793">IF(OR(AE392="-",AE392="NC",$D392=""),"-",$D392*AE392)</f>
        <v>-</v>
      </c>
      <c r="AG392" s="19">
        <v>194.15</v>
      </c>
      <c r="AH392" s="19" t="str">
        <f t="shared" ref="AH392" si="5794">IF(OR(AG392="-",AG392="NC",$D392=""),"-",$D392*AG392)</f>
        <v>-</v>
      </c>
      <c r="AI392" s="19">
        <v>98.07</v>
      </c>
      <c r="AJ392" s="19" t="str">
        <f t="shared" ref="AJ392" si="5795">IF(OR(AI392="-",AI392="NC",$D392=""),"-",$D392*AI392)</f>
        <v>-</v>
      </c>
      <c r="AK392" s="19">
        <v>8.32</v>
      </c>
      <c r="AL392" s="19" t="str">
        <f t="shared" ref="AL392" si="5796">IF(OR(AK392="-",AK392="NC",$D392=""),"-",$D392*AK392)</f>
        <v>-</v>
      </c>
    </row>
    <row r="393" spans="1:38" x14ac:dyDescent="0.25">
      <c r="A393" s="18" t="s">
        <v>465</v>
      </c>
      <c r="B393" s="18" t="s">
        <v>1493</v>
      </c>
      <c r="C393" s="19" t="s">
        <v>925</v>
      </c>
      <c r="D393" s="58"/>
      <c r="E393" s="19">
        <v>59.07</v>
      </c>
      <c r="F393" s="19" t="str">
        <f t="shared" si="5766"/>
        <v>-</v>
      </c>
      <c r="G393" s="19">
        <v>313.97000000000003</v>
      </c>
      <c r="H393" s="19" t="str">
        <f t="shared" si="5766"/>
        <v>-</v>
      </c>
      <c r="I393" s="19">
        <v>9.23</v>
      </c>
      <c r="J393" s="19" t="str">
        <f t="shared" ref="J393" si="5797">IF(OR(I393="-",I393="NC",$D393=""),"-",$D393*I393)</f>
        <v>-</v>
      </c>
      <c r="K393" s="19">
        <v>48.16</v>
      </c>
      <c r="L393" s="19" t="str">
        <f t="shared" ref="L393" si="5798">IF(OR(K393="-",K393="NC",$D393=""),"-",$D393*K393)</f>
        <v>-</v>
      </c>
      <c r="M393" s="19">
        <v>52.38</v>
      </c>
      <c r="N393" s="19" t="str">
        <f t="shared" ref="N393" si="5799">IF(OR(M393="-",M393="NC",$D393=""),"-",$D393*M393)</f>
        <v>-</v>
      </c>
      <c r="O393" s="19">
        <v>117.43</v>
      </c>
      <c r="P393" s="19" t="str">
        <f t="shared" ref="P393" si="5800">IF(OR(O393="-",O393="NC",$D393=""),"-",$D393*O393)</f>
        <v>-</v>
      </c>
      <c r="Q393" s="19">
        <v>202.9</v>
      </c>
      <c r="R393" s="19" t="str">
        <f t="shared" ref="R393" si="5801">IF(OR(Q393="-",Q393="NC",$D393=""),"-",$D393*Q393)</f>
        <v>-</v>
      </c>
      <c r="S393" s="19">
        <v>215.82</v>
      </c>
      <c r="T393" s="19" t="str">
        <f t="shared" ref="T393" si="5802">IF(OR(S393="-",S393="NC",$D393=""),"-",$D393*S393)</f>
        <v>-</v>
      </c>
      <c r="U393" s="19">
        <v>69.98</v>
      </c>
      <c r="V393" s="19" t="str">
        <f t="shared" ref="V393" si="5803">IF(OR(U393="-",U393="NC",$D393=""),"-",$D393*U393)</f>
        <v>-</v>
      </c>
      <c r="W393" s="19">
        <v>166.61</v>
      </c>
      <c r="X393" s="19" t="str">
        <f t="shared" ref="X393" si="5804">IF(OR(W393="-",W393="NC",$D393=""),"-",$D393*W393)</f>
        <v>-</v>
      </c>
      <c r="Y393" s="19">
        <v>214.41</v>
      </c>
      <c r="Z393" s="19" t="str">
        <f t="shared" ref="Z393" si="5805">IF(OR(Y393="-",Y393="NC",$D393=""),"-",$D393*Y393)</f>
        <v>-</v>
      </c>
      <c r="AA393" s="19">
        <v>25.32</v>
      </c>
      <c r="AB393" s="19" t="str">
        <f t="shared" ref="AB393" si="5806">IF(OR(AA393="-",AA393="NC",$D393=""),"-",$D393*AA393)</f>
        <v>-</v>
      </c>
      <c r="AC393" s="19">
        <v>22.45</v>
      </c>
      <c r="AD393" s="19" t="str">
        <f t="shared" ref="AD393" si="5807">IF(OR(AC393="-",AC393="NC",$D393=""),"-",$D393*AC393)</f>
        <v>-</v>
      </c>
      <c r="AE393" s="19">
        <v>10.47</v>
      </c>
      <c r="AF393" s="19" t="str">
        <f t="shared" ref="AF393" si="5808">IF(OR(AE393="-",AE393="NC",$D393=""),"-",$D393*AE393)</f>
        <v>-</v>
      </c>
      <c r="AG393" s="19">
        <v>193.1</v>
      </c>
      <c r="AH393" s="19" t="str">
        <f t="shared" ref="AH393" si="5809">IF(OR(AG393="-",AG393="NC",$D393=""),"-",$D393*AG393)</f>
        <v>-</v>
      </c>
      <c r="AI393" s="19">
        <v>98</v>
      </c>
      <c r="AJ393" s="19" t="str">
        <f t="shared" ref="AJ393" si="5810">IF(OR(AI393="-",AI393="NC",$D393=""),"-",$D393*AI393)</f>
        <v>-</v>
      </c>
      <c r="AK393" s="19">
        <v>8.0299999999999994</v>
      </c>
      <c r="AL393" s="19" t="str">
        <f t="shared" ref="AL393" si="5811">IF(OR(AK393="-",AK393="NC",$D393=""),"-",$D393*AK393)</f>
        <v>-</v>
      </c>
    </row>
    <row r="394" spans="1:38" x14ac:dyDescent="0.25">
      <c r="A394" s="18" t="s">
        <v>275</v>
      </c>
      <c r="B394" s="18" t="s">
        <v>949</v>
      </c>
      <c r="C394" s="19" t="s">
        <v>926</v>
      </c>
      <c r="D394" s="58"/>
      <c r="E394" s="19">
        <v>0.05</v>
      </c>
      <c r="F394" s="19" t="str">
        <f t="shared" si="5766"/>
        <v>-</v>
      </c>
      <c r="G394" s="19">
        <v>0.1</v>
      </c>
      <c r="H394" s="19" t="str">
        <f t="shared" si="5766"/>
        <v>-</v>
      </c>
      <c r="I394" s="19">
        <v>0.09</v>
      </c>
      <c r="J394" s="19" t="str">
        <f t="shared" ref="J394" si="5812">IF(OR(I394="-",I394="NC",$D394=""),"-",$D394*I394)</f>
        <v>-</v>
      </c>
      <c r="K394" s="19">
        <v>0.88</v>
      </c>
      <c r="L394" s="19" t="str">
        <f t="shared" ref="L394" si="5813">IF(OR(K394="-",K394="NC",$D394=""),"-",$D394*K394)</f>
        <v>-</v>
      </c>
      <c r="M394" s="19">
        <v>0.09</v>
      </c>
      <c r="N394" s="19" t="str">
        <f t="shared" ref="N394" si="5814">IF(OR(M394="-",M394="NC",$D394=""),"-",$D394*M394)</f>
        <v>-</v>
      </c>
      <c r="O394" s="19">
        <v>0.06</v>
      </c>
      <c r="P394" s="19" t="str">
        <f t="shared" ref="P394" si="5815">IF(OR(O394="-",O394="NC",$D394=""),"-",$D394*O394)</f>
        <v>-</v>
      </c>
      <c r="Q394" s="19">
        <v>0.81</v>
      </c>
      <c r="R394" s="19" t="str">
        <f t="shared" ref="R394" si="5816">IF(OR(Q394="-",Q394="NC",$D394=""),"-",$D394*Q394)</f>
        <v>-</v>
      </c>
      <c r="S394" s="19">
        <v>0.48</v>
      </c>
      <c r="T394" s="19" t="str">
        <f t="shared" ref="T394" si="5817">IF(OR(S394="-",S394="NC",$D394=""),"-",$D394*S394)</f>
        <v>-</v>
      </c>
      <c r="U394" s="19">
        <v>0.19</v>
      </c>
      <c r="V394" s="19" t="str">
        <f t="shared" ref="V394" si="5818">IF(OR(U394="-",U394="NC",$D394=""),"-",$D394*U394)</f>
        <v>-</v>
      </c>
      <c r="W394" s="19">
        <v>0.25</v>
      </c>
      <c r="X394" s="19" t="str">
        <f t="shared" ref="X394" si="5819">IF(OR(W394="-",W394="NC",$D394=""),"-",$D394*W394)</f>
        <v>-</v>
      </c>
      <c r="Y394" s="19">
        <v>1.57</v>
      </c>
      <c r="Z394" s="19" t="str">
        <f t="shared" ref="Z394" si="5820">IF(OR(Y394="-",Y394="NC",$D394=""),"-",$D394*Y394)</f>
        <v>-</v>
      </c>
      <c r="AA394" s="19">
        <v>7.0000000000000007E-2</v>
      </c>
      <c r="AB394" s="19" t="str">
        <f t="shared" ref="AB394" si="5821">IF(OR(AA394="-",AA394="NC",$D394=""),"-",$D394*AA394)</f>
        <v>-</v>
      </c>
      <c r="AC394" s="19">
        <v>0.05</v>
      </c>
      <c r="AD394" s="19" t="str">
        <f t="shared" ref="AD394" si="5822">IF(OR(AC394="-",AC394="NC",$D394=""),"-",$D394*AC394)</f>
        <v>-</v>
      </c>
      <c r="AE394" s="19">
        <v>0.2</v>
      </c>
      <c r="AF394" s="19" t="str">
        <f t="shared" ref="AF394" si="5823">IF(OR(AE394="-",AE394="NC",$D394=""),"-",$D394*AE394)</f>
        <v>-</v>
      </c>
      <c r="AG394" s="19">
        <v>0.52</v>
      </c>
      <c r="AH394" s="19" t="str">
        <f t="shared" ref="AH394" si="5824">IF(OR(AG394="-",AG394="NC",$D394=""),"-",$D394*AG394)</f>
        <v>-</v>
      </c>
      <c r="AI394" s="19">
        <v>0.54</v>
      </c>
      <c r="AJ394" s="19" t="str">
        <f t="shared" ref="AJ394" si="5825">IF(OR(AI394="-",AI394="NC",$D394=""),"-",$D394*AI394)</f>
        <v>-</v>
      </c>
      <c r="AK394" s="19">
        <v>0.01</v>
      </c>
      <c r="AL394" s="19" t="str">
        <f t="shared" ref="AL394" si="5826">IF(OR(AK394="-",AK394="NC",$D394=""),"-",$D394*AK394)</f>
        <v>-</v>
      </c>
    </row>
    <row r="395" spans="1:38" x14ac:dyDescent="0.25">
      <c r="A395" s="51" t="s">
        <v>275</v>
      </c>
      <c r="B395" s="51" t="s">
        <v>181</v>
      </c>
      <c r="C395" s="19" t="s">
        <v>926</v>
      </c>
      <c r="D395" s="58"/>
      <c r="E395" s="19">
        <v>0.13</v>
      </c>
      <c r="F395" s="19" t="str">
        <f t="shared" si="5766"/>
        <v>-</v>
      </c>
      <c r="G395" s="19">
        <v>0.87</v>
      </c>
      <c r="H395" s="19" t="str">
        <f t="shared" si="5766"/>
        <v>-</v>
      </c>
      <c r="I395" s="19">
        <v>0.05</v>
      </c>
      <c r="J395" s="19" t="str">
        <f t="shared" ref="J395" si="5827">IF(OR(I395="-",I395="NC",$D395=""),"-",$D395*I395)</f>
        <v>-</v>
      </c>
      <c r="K395" s="19">
        <v>3.6</v>
      </c>
      <c r="L395" s="19" t="str">
        <f t="shared" ref="L395" si="5828">IF(OR(K395="-",K395="NC",$D395=""),"-",$D395*K395)</f>
        <v>-</v>
      </c>
      <c r="M395" s="19">
        <v>0.69</v>
      </c>
      <c r="N395" s="19" t="str">
        <f t="shared" ref="N395" si="5829">IF(OR(M395="-",M395="NC",$D395=""),"-",$D395*M395)</f>
        <v>-</v>
      </c>
      <c r="O395" s="19">
        <v>1.1000000000000001</v>
      </c>
      <c r="P395" s="19" t="str">
        <f t="shared" ref="P395" si="5830">IF(OR(O395="-",O395="NC",$D395=""),"-",$D395*O395)</f>
        <v>-</v>
      </c>
      <c r="Q395" s="19">
        <v>9.51</v>
      </c>
      <c r="R395" s="19" t="str">
        <f t="shared" ref="R395" si="5831">IF(OR(Q395="-",Q395="NC",$D395=""),"-",$D395*Q395)</f>
        <v>-</v>
      </c>
      <c r="S395" s="19">
        <v>4.33</v>
      </c>
      <c r="T395" s="19" t="str">
        <f t="shared" ref="T395" si="5832">IF(OR(S395="-",S395="NC",$D395=""),"-",$D395*S395)</f>
        <v>-</v>
      </c>
      <c r="U395" s="19">
        <v>0.23</v>
      </c>
      <c r="V395" s="19" t="str">
        <f t="shared" ref="V395" si="5833">IF(OR(U395="-",U395="NC",$D395=""),"-",$D395*U395)</f>
        <v>-</v>
      </c>
      <c r="W395" s="19">
        <v>2.8</v>
      </c>
      <c r="X395" s="19" t="str">
        <f t="shared" ref="X395" si="5834">IF(OR(W395="-",W395="NC",$D395=""),"-",$D395*W395)</f>
        <v>-</v>
      </c>
      <c r="Y395" s="19">
        <v>6.6</v>
      </c>
      <c r="Z395" s="19" t="str">
        <f t="shared" ref="Z395" si="5835">IF(OR(Y395="-",Y395="NC",$D395=""),"-",$D395*Y395)</f>
        <v>-</v>
      </c>
      <c r="AA395" s="19">
        <v>6.29</v>
      </c>
      <c r="AB395" s="19" t="str">
        <f t="shared" ref="AB395" si="5836">IF(OR(AA395="-",AA395="NC",$D395=""),"-",$D395*AA395)</f>
        <v>-</v>
      </c>
      <c r="AC395" s="19">
        <v>0.64</v>
      </c>
      <c r="AD395" s="19" t="str">
        <f t="shared" ref="AD395" si="5837">IF(OR(AC395="-",AC395="NC",$D395=""),"-",$D395*AC395)</f>
        <v>-</v>
      </c>
      <c r="AE395" s="19">
        <v>1.1100000000000001</v>
      </c>
      <c r="AF395" s="19" t="str">
        <f t="shared" ref="AF395" si="5838">IF(OR(AE395="-",AE395="NC",$D395=""),"-",$D395*AE395)</f>
        <v>-</v>
      </c>
      <c r="AG395" s="19">
        <v>8.7899999999999991</v>
      </c>
      <c r="AH395" s="19" t="str">
        <f t="shared" ref="AH395" si="5839">IF(OR(AG395="-",AG395="NC",$D395=""),"-",$D395*AG395)</f>
        <v>-</v>
      </c>
      <c r="AI395" s="19">
        <v>1.98</v>
      </c>
      <c r="AJ395" s="19" t="str">
        <f t="shared" ref="AJ395" si="5840">IF(OR(AI395="-",AI395="NC",$D395=""),"-",$D395*AI395)</f>
        <v>-</v>
      </c>
      <c r="AK395" s="19">
        <v>0.11</v>
      </c>
      <c r="AL395" s="19" t="str">
        <f t="shared" ref="AL395" si="5841">IF(OR(AK395="-",AK395="NC",$D395=""),"-",$D395*AK395)</f>
        <v>-</v>
      </c>
    </row>
    <row r="396" spans="1:38" x14ac:dyDescent="0.25">
      <c r="A396" s="51" t="s">
        <v>275</v>
      </c>
      <c r="B396" s="51" t="s">
        <v>950</v>
      </c>
      <c r="C396" s="19" t="s">
        <v>926</v>
      </c>
      <c r="D396" s="58"/>
      <c r="E396" s="19">
        <v>0.03</v>
      </c>
      <c r="F396" s="19" t="str">
        <f t="shared" si="5766"/>
        <v>-</v>
      </c>
      <c r="G396" s="19">
        <v>0.01</v>
      </c>
      <c r="H396" s="19" t="str">
        <f t="shared" si="5766"/>
        <v>-</v>
      </c>
      <c r="I396" s="19">
        <v>0.01</v>
      </c>
      <c r="J396" s="19" t="str">
        <f t="shared" ref="J396" si="5842">IF(OR(I396="-",I396="NC",$D396=""),"-",$D396*I396)</f>
        <v>-</v>
      </c>
      <c r="K396" s="19">
        <v>0.15</v>
      </c>
      <c r="L396" s="19" t="str">
        <f t="shared" ref="L396" si="5843">IF(OR(K396="-",K396="NC",$D396=""),"-",$D396*K396)</f>
        <v>-</v>
      </c>
      <c r="M396" s="19">
        <v>0.01</v>
      </c>
      <c r="N396" s="19" t="str">
        <f t="shared" ref="N396" si="5844">IF(OR(M396="-",M396="NC",$D396=""),"-",$D396*M396)</f>
        <v>-</v>
      </c>
      <c r="O396" s="19">
        <v>0.01</v>
      </c>
      <c r="P396" s="19" t="str">
        <f t="shared" ref="P396" si="5845">IF(OR(O396="-",O396="NC",$D396=""),"-",$D396*O396)</f>
        <v>-</v>
      </c>
      <c r="Q396" s="19" t="s">
        <v>1351</v>
      </c>
      <c r="R396" s="19" t="str">
        <f t="shared" ref="R396" si="5846">IF(OR(Q396="-",Q396="NC",$D396=""),"-",$D396*Q396)</f>
        <v>-</v>
      </c>
      <c r="S396" s="19">
        <v>1.74</v>
      </c>
      <c r="T396" s="19" t="str">
        <f t="shared" ref="T396" si="5847">IF(OR(S396="-",S396="NC",$D396=""),"-",$D396*S396)</f>
        <v>-</v>
      </c>
      <c r="U396" s="19">
        <v>0.05</v>
      </c>
      <c r="V396" s="19" t="str">
        <f t="shared" ref="V396" si="5848">IF(OR(U396="-",U396="NC",$D396=""),"-",$D396*U396)</f>
        <v>-</v>
      </c>
      <c r="W396" s="19">
        <v>0.92</v>
      </c>
      <c r="X396" s="19" t="str">
        <f t="shared" ref="X396" si="5849">IF(OR(W396="-",W396="NC",$D396=""),"-",$D396*W396)</f>
        <v>-</v>
      </c>
      <c r="Y396" s="19" t="s">
        <v>1351</v>
      </c>
      <c r="Z396" s="19" t="str">
        <f t="shared" ref="Z396" si="5850">IF(OR(Y396="-",Y396="NC",$D396=""),"-",$D396*Y396)</f>
        <v>-</v>
      </c>
      <c r="AA396" s="19" t="s">
        <v>1351</v>
      </c>
      <c r="AB396" s="19" t="str">
        <f t="shared" ref="AB396" si="5851">IF(OR(AA396="-",AA396="NC",$D396=""),"-",$D396*AA396)</f>
        <v>-</v>
      </c>
      <c r="AC396" s="19">
        <v>0.01</v>
      </c>
      <c r="AD396" s="19" t="str">
        <f t="shared" ref="AD396" si="5852">IF(OR(AC396="-",AC396="NC",$D396=""),"-",$D396*AC396)</f>
        <v>-</v>
      </c>
      <c r="AE396" s="19">
        <v>0.01</v>
      </c>
      <c r="AF396" s="19" t="str">
        <f t="shared" ref="AF396" si="5853">IF(OR(AE396="-",AE396="NC",$D396=""),"-",$D396*AE396)</f>
        <v>-</v>
      </c>
      <c r="AG396" s="19" t="s">
        <v>1351</v>
      </c>
      <c r="AH396" s="19" t="str">
        <f t="shared" ref="AH396" si="5854">IF(OR(AG396="-",AG396="NC",$D396=""),"-",$D396*AG396)</f>
        <v>-</v>
      </c>
      <c r="AI396" s="19" t="s">
        <v>1351</v>
      </c>
      <c r="AJ396" s="19" t="str">
        <f t="shared" ref="AJ396" si="5855">IF(OR(AI396="-",AI396="NC",$D396=""),"-",$D396*AI396)</f>
        <v>-</v>
      </c>
      <c r="AK396" s="19" t="s">
        <v>1351</v>
      </c>
      <c r="AL396" s="19" t="str">
        <f t="shared" ref="AL396" si="5856">IF(OR(AK396="-",AK396="NC",$D396=""),"-",$D396*AK396)</f>
        <v>-</v>
      </c>
    </row>
    <row r="397" spans="1:38" x14ac:dyDescent="0.25">
      <c r="A397" s="51" t="s">
        <v>275</v>
      </c>
      <c r="B397" s="51" t="s">
        <v>951</v>
      </c>
      <c r="C397" s="19" t="s">
        <v>926</v>
      </c>
      <c r="D397" s="58"/>
      <c r="E397" s="19">
        <v>0.01</v>
      </c>
      <c r="F397" s="19" t="str">
        <f t="shared" si="5766"/>
        <v>-</v>
      </c>
      <c r="G397" s="19">
        <v>0.01</v>
      </c>
      <c r="H397" s="19" t="str">
        <f t="shared" si="5766"/>
        <v>-</v>
      </c>
      <c r="I397" s="19">
        <v>0.01</v>
      </c>
      <c r="J397" s="19" t="str">
        <f t="shared" ref="J397" si="5857">IF(OR(I397="-",I397="NC",$D397=""),"-",$D397*I397)</f>
        <v>-</v>
      </c>
      <c r="K397" s="19">
        <v>0.11</v>
      </c>
      <c r="L397" s="19" t="str">
        <f t="shared" ref="L397" si="5858">IF(OR(K397="-",K397="NC",$D397=""),"-",$D397*K397)</f>
        <v>-</v>
      </c>
      <c r="M397" s="19">
        <v>0.01</v>
      </c>
      <c r="N397" s="19" t="str">
        <f t="shared" ref="N397" si="5859">IF(OR(M397="-",M397="NC",$D397=""),"-",$D397*M397)</f>
        <v>-</v>
      </c>
      <c r="O397" s="19">
        <v>0.01</v>
      </c>
      <c r="P397" s="19" t="str">
        <f t="shared" ref="P397" si="5860">IF(OR(O397="-",O397="NC",$D397=""),"-",$D397*O397)</f>
        <v>-</v>
      </c>
      <c r="Q397" s="19">
        <v>0.03</v>
      </c>
      <c r="R397" s="19" t="str">
        <f t="shared" ref="R397" si="5861">IF(OR(Q397="-",Q397="NC",$D397=""),"-",$D397*Q397)</f>
        <v>-</v>
      </c>
      <c r="S397" s="19">
        <v>0.01</v>
      </c>
      <c r="T397" s="19" t="str">
        <f t="shared" ref="T397" si="5862">IF(OR(S397="-",S397="NC",$D397=""),"-",$D397*S397)</f>
        <v>-</v>
      </c>
      <c r="U397" s="19">
        <v>0.01</v>
      </c>
      <c r="V397" s="19" t="str">
        <f t="shared" ref="V397" si="5863">IF(OR(U397="-",U397="NC",$D397=""),"-",$D397*U397)</f>
        <v>-</v>
      </c>
      <c r="W397" s="19">
        <v>0.05</v>
      </c>
      <c r="X397" s="19" t="str">
        <f t="shared" ref="X397" si="5864">IF(OR(W397="-",W397="NC",$D397=""),"-",$D397*W397)</f>
        <v>-</v>
      </c>
      <c r="Y397" s="19">
        <v>0.06</v>
      </c>
      <c r="Z397" s="19" t="str">
        <f t="shared" ref="Z397" si="5865">IF(OR(Y397="-",Y397="NC",$D397=""),"-",$D397*Y397)</f>
        <v>-</v>
      </c>
      <c r="AA397" s="19" t="s">
        <v>1351</v>
      </c>
      <c r="AB397" s="19" t="str">
        <f t="shared" ref="AB397" si="5866">IF(OR(AA397="-",AA397="NC",$D397=""),"-",$D397*AA397)</f>
        <v>-</v>
      </c>
      <c r="AC397" s="19">
        <v>0.01</v>
      </c>
      <c r="AD397" s="19" t="str">
        <f t="shared" ref="AD397" si="5867">IF(OR(AC397="-",AC397="NC",$D397=""),"-",$D397*AC397)</f>
        <v>-</v>
      </c>
      <c r="AE397" s="19">
        <v>0.01</v>
      </c>
      <c r="AF397" s="19" t="str">
        <f t="shared" ref="AF397" si="5868">IF(OR(AE397="-",AE397="NC",$D397=""),"-",$D397*AE397)</f>
        <v>-</v>
      </c>
      <c r="AG397" s="19">
        <v>0.23</v>
      </c>
      <c r="AH397" s="19" t="str">
        <f t="shared" ref="AH397" si="5869">IF(OR(AG397="-",AG397="NC",$D397=""),"-",$D397*AG397)</f>
        <v>-</v>
      </c>
      <c r="AI397" s="19">
        <v>0.02</v>
      </c>
      <c r="AJ397" s="19" t="str">
        <f t="shared" ref="AJ397" si="5870">IF(OR(AI397="-",AI397="NC",$D397=""),"-",$D397*AI397)</f>
        <v>-</v>
      </c>
      <c r="AK397" s="19">
        <v>0.06</v>
      </c>
      <c r="AL397" s="19" t="str">
        <f t="shared" ref="AL397" si="5871">IF(OR(AK397="-",AK397="NC",$D397=""),"-",$D397*AK397)</f>
        <v>-</v>
      </c>
    </row>
    <row r="398" spans="1:38" x14ac:dyDescent="0.25">
      <c r="A398" s="18" t="s">
        <v>466</v>
      </c>
      <c r="B398" s="18" t="s">
        <v>1482</v>
      </c>
      <c r="C398" s="19" t="s">
        <v>925</v>
      </c>
      <c r="D398" s="58"/>
      <c r="E398" s="19">
        <v>0.18</v>
      </c>
      <c r="F398" s="19" t="str">
        <f t="shared" si="5766"/>
        <v>-</v>
      </c>
      <c r="G398" s="19">
        <v>0.18</v>
      </c>
      <c r="H398" s="19" t="str">
        <f t="shared" si="5766"/>
        <v>-</v>
      </c>
      <c r="I398" s="19">
        <v>42.16</v>
      </c>
      <c r="J398" s="19" t="str">
        <f t="shared" ref="J398" si="5872">IF(OR(I398="-",I398="NC",$D398=""),"-",$D398*I398)</f>
        <v>-</v>
      </c>
      <c r="K398" s="19">
        <v>1.61</v>
      </c>
      <c r="L398" s="19" t="str">
        <f t="shared" ref="L398" si="5873">IF(OR(K398="-",K398="NC",$D398=""),"-",$D398*K398)</f>
        <v>-</v>
      </c>
      <c r="M398" s="19">
        <v>3.06</v>
      </c>
      <c r="N398" s="19" t="str">
        <f t="shared" ref="N398" si="5874">IF(OR(M398="-",M398="NC",$D398=""),"-",$D398*M398)</f>
        <v>-</v>
      </c>
      <c r="O398" s="19">
        <v>6.67</v>
      </c>
      <c r="P398" s="19" t="str">
        <f t="shared" ref="P398" si="5875">IF(OR(O398="-",O398="NC",$D398=""),"-",$D398*O398)</f>
        <v>-</v>
      </c>
      <c r="Q398" s="19">
        <v>0.93</v>
      </c>
      <c r="R398" s="19" t="str">
        <f t="shared" ref="R398" si="5876">IF(OR(Q398="-",Q398="NC",$D398=""),"-",$D398*Q398)</f>
        <v>-</v>
      </c>
      <c r="S398" s="19">
        <v>0.32</v>
      </c>
      <c r="T398" s="19" t="str">
        <f t="shared" ref="T398" si="5877">IF(OR(S398="-",S398="NC",$D398=""),"-",$D398*S398)</f>
        <v>-</v>
      </c>
      <c r="U398" s="19">
        <v>64.650000000000006</v>
      </c>
      <c r="V398" s="19" t="str">
        <f t="shared" ref="V398" si="5878">IF(OR(U398="-",U398="NC",$D398=""),"-",$D398*U398)</f>
        <v>-</v>
      </c>
      <c r="W398" s="19">
        <v>5.37</v>
      </c>
      <c r="X398" s="19" t="str">
        <f t="shared" ref="X398" si="5879">IF(OR(W398="-",W398="NC",$D398=""),"-",$D398*W398)</f>
        <v>-</v>
      </c>
      <c r="Y398" s="19">
        <v>0.3</v>
      </c>
      <c r="Z398" s="19" t="str">
        <f t="shared" ref="Z398" si="5880">IF(OR(Y398="-",Y398="NC",$D398=""),"-",$D398*Y398)</f>
        <v>-</v>
      </c>
      <c r="AA398" s="19">
        <v>3.13</v>
      </c>
      <c r="AB398" s="19" t="str">
        <f t="shared" ref="AB398" si="5881">IF(OR(AA398="-",AA398="NC",$D398=""),"-",$D398*AA398)</f>
        <v>-</v>
      </c>
      <c r="AC398" s="19">
        <v>28.83</v>
      </c>
      <c r="AD398" s="19" t="str">
        <f t="shared" ref="AD398" si="5882">IF(OR(AC398="-",AC398="NC",$D398=""),"-",$D398*AC398)</f>
        <v>-</v>
      </c>
      <c r="AE398" s="19">
        <v>61.55</v>
      </c>
      <c r="AF398" s="19" t="str">
        <f t="shared" ref="AF398" si="5883">IF(OR(AE398="-",AE398="NC",$D398=""),"-",$D398*AE398)</f>
        <v>-</v>
      </c>
      <c r="AG398" s="19">
        <v>0.15</v>
      </c>
      <c r="AH398" s="19" t="str">
        <f t="shared" ref="AH398" si="5884">IF(OR(AG398="-",AG398="NC",$D398=""),"-",$D398*AG398)</f>
        <v>-</v>
      </c>
      <c r="AI398" s="19">
        <v>221.94</v>
      </c>
      <c r="AJ398" s="19" t="str">
        <f t="shared" ref="AJ398" si="5885">IF(OR(AI398="-",AI398="NC",$D398=""),"-",$D398*AI398)</f>
        <v>-</v>
      </c>
      <c r="AK398" s="19" t="s">
        <v>1351</v>
      </c>
      <c r="AL398" s="19" t="str">
        <f t="shared" ref="AL398" si="5886">IF(OR(AK398="-",AK398="NC",$D398=""),"-",$D398*AK398)</f>
        <v>-</v>
      </c>
    </row>
    <row r="399" spans="1:38" x14ac:dyDescent="0.25">
      <c r="A399" s="53" t="s">
        <v>100</v>
      </c>
      <c r="B399" s="53" t="s">
        <v>3608</v>
      </c>
      <c r="C399" s="38" t="s">
        <v>925</v>
      </c>
      <c r="D399" s="58"/>
      <c r="E399" s="38" t="s">
        <v>1351</v>
      </c>
      <c r="F399" s="38" t="str">
        <f t="shared" si="5766"/>
        <v>-</v>
      </c>
      <c r="G399" s="38" t="s">
        <v>1351</v>
      </c>
      <c r="H399" s="38" t="str">
        <f t="shared" si="5766"/>
        <v>-</v>
      </c>
      <c r="I399" s="38" t="s">
        <v>1351</v>
      </c>
      <c r="J399" s="38" t="str">
        <f t="shared" ref="J399" si="5887">IF(OR(I399="-",I399="NC",$D399=""),"-",$D399*I399)</f>
        <v>-</v>
      </c>
      <c r="K399" s="38">
        <v>0.01</v>
      </c>
      <c r="L399" s="38" t="str">
        <f t="shared" ref="L399" si="5888">IF(OR(K399="-",K399="NC",$D399=""),"-",$D399*K399)</f>
        <v>-</v>
      </c>
      <c r="M399" s="38">
        <v>0.26</v>
      </c>
      <c r="N399" s="38" t="str">
        <f t="shared" ref="N399" si="5889">IF(OR(M399="-",M399="NC",$D399=""),"-",$D399*M399)</f>
        <v>-</v>
      </c>
      <c r="O399" s="38">
        <v>1.27</v>
      </c>
      <c r="P399" s="38" t="str">
        <f t="shared" ref="P399" si="5890">IF(OR(O399="-",O399="NC",$D399=""),"-",$D399*O399)</f>
        <v>-</v>
      </c>
      <c r="Q399" s="38" t="s">
        <v>1351</v>
      </c>
      <c r="R399" s="38" t="str">
        <f t="shared" ref="R399" si="5891">IF(OR(Q399="-",Q399="NC",$D399=""),"-",$D399*Q399)</f>
        <v>-</v>
      </c>
      <c r="S399" s="38" t="s">
        <v>1351</v>
      </c>
      <c r="T399" s="38" t="str">
        <f t="shared" ref="T399" si="5892">IF(OR(S399="-",S399="NC",$D399=""),"-",$D399*S399)</f>
        <v>-</v>
      </c>
      <c r="U399" s="38" t="s">
        <v>1351</v>
      </c>
      <c r="V399" s="38" t="str">
        <f t="shared" ref="V399" si="5893">IF(OR(U399="-",U399="NC",$D399=""),"-",$D399*U399)</f>
        <v>-</v>
      </c>
      <c r="W399" s="38">
        <v>0.01</v>
      </c>
      <c r="X399" s="38" t="str">
        <f t="shared" ref="X399" si="5894">IF(OR(W399="-",W399="NC",$D399=""),"-",$D399*W399)</f>
        <v>-</v>
      </c>
      <c r="Y399" s="38" t="s">
        <v>1351</v>
      </c>
      <c r="Z399" s="38" t="str">
        <f t="shared" ref="Z399" si="5895">IF(OR(Y399="-",Y399="NC",$D399=""),"-",$D399*Y399)</f>
        <v>-</v>
      </c>
      <c r="AA399" s="38">
        <v>10.74</v>
      </c>
      <c r="AB399" s="38" t="str">
        <f t="shared" ref="AB399" si="5896">IF(OR(AA399="-",AA399="NC",$D399=""),"-",$D399*AA399)</f>
        <v>-</v>
      </c>
      <c r="AC399" s="38" t="s">
        <v>1351</v>
      </c>
      <c r="AD399" s="38" t="str">
        <f t="shared" ref="AD399" si="5897">IF(OR(AC399="-",AC399="NC",$D399=""),"-",$D399*AC399)</f>
        <v>-</v>
      </c>
      <c r="AE399" s="38" t="s">
        <v>1351</v>
      </c>
      <c r="AF399" s="38" t="str">
        <f t="shared" ref="AF399" si="5898">IF(OR(AE399="-",AE399="NC",$D399=""),"-",$D399*AE399)</f>
        <v>-</v>
      </c>
      <c r="AG399" s="38">
        <v>0.01</v>
      </c>
      <c r="AH399" s="38" t="str">
        <f t="shared" ref="AH399" si="5899">IF(OR(AG399="-",AG399="NC",$D399=""),"-",$D399*AG399)</f>
        <v>-</v>
      </c>
      <c r="AI399" s="38" t="s">
        <v>1351</v>
      </c>
      <c r="AJ399" s="38" t="str">
        <f t="shared" ref="AJ399" si="5900">IF(OR(AI399="-",AI399="NC",$D399=""),"-",$D399*AI399)</f>
        <v>-</v>
      </c>
      <c r="AK399" s="38" t="s">
        <v>1351</v>
      </c>
      <c r="AL399" s="38" t="str">
        <f t="shared" ref="AL399" si="5901">IF(OR(AK399="-",AK399="NC",$D399=""),"-",$D399*AK399)</f>
        <v>-</v>
      </c>
    </row>
    <row r="400" spans="1:38" x14ac:dyDescent="0.25">
      <c r="A400" s="51" t="s">
        <v>467</v>
      </c>
      <c r="B400" s="51" t="s">
        <v>3610</v>
      </c>
      <c r="C400" s="19" t="s">
        <v>925</v>
      </c>
      <c r="D400" s="58"/>
      <c r="E400" s="19">
        <v>0.01</v>
      </c>
      <c r="F400" s="19" t="str">
        <f t="shared" si="5766"/>
        <v>-</v>
      </c>
      <c r="G400" s="19" t="s">
        <v>1351</v>
      </c>
      <c r="H400" s="19" t="str">
        <f t="shared" si="5766"/>
        <v>-</v>
      </c>
      <c r="I400" s="19">
        <v>25.12</v>
      </c>
      <c r="J400" s="19" t="str">
        <f t="shared" ref="J400" si="5902">IF(OR(I400="-",I400="NC",$D400=""),"-",$D400*I400)</f>
        <v>-</v>
      </c>
      <c r="K400" s="19">
        <v>0.04</v>
      </c>
      <c r="L400" s="19" t="str">
        <f t="shared" ref="L400" si="5903">IF(OR(K400="-",K400="NC",$D400=""),"-",$D400*K400)</f>
        <v>-</v>
      </c>
      <c r="M400" s="19">
        <v>0.01</v>
      </c>
      <c r="N400" s="19" t="str">
        <f t="shared" ref="N400" si="5904">IF(OR(M400="-",M400="NC",$D400=""),"-",$D400*M400)</f>
        <v>-</v>
      </c>
      <c r="O400" s="19">
        <v>0.97</v>
      </c>
      <c r="P400" s="19" t="str">
        <f t="shared" ref="P400" si="5905">IF(OR(O400="-",O400="NC",$D400=""),"-",$D400*O400)</f>
        <v>-</v>
      </c>
      <c r="Q400" s="19" t="s">
        <v>1351</v>
      </c>
      <c r="R400" s="19" t="str">
        <f t="shared" ref="R400" si="5906">IF(OR(Q400="-",Q400="NC",$D400=""),"-",$D400*Q400)</f>
        <v>-</v>
      </c>
      <c r="S400" s="19" t="s">
        <v>1351</v>
      </c>
      <c r="T400" s="19" t="str">
        <f t="shared" ref="T400" si="5907">IF(OR(S400="-",S400="NC",$D400=""),"-",$D400*S400)</f>
        <v>-</v>
      </c>
      <c r="U400" s="19">
        <v>1.93</v>
      </c>
      <c r="V400" s="19" t="str">
        <f t="shared" ref="V400" si="5908">IF(OR(U400="-",U400="NC",$D400=""),"-",$D400*U400)</f>
        <v>-</v>
      </c>
      <c r="W400" s="19">
        <v>0.84</v>
      </c>
      <c r="X400" s="19" t="str">
        <f t="shared" ref="X400" si="5909">IF(OR(W400="-",W400="NC",$D400=""),"-",$D400*W400)</f>
        <v>-</v>
      </c>
      <c r="Y400" s="19" t="s">
        <v>1351</v>
      </c>
      <c r="Z400" s="19" t="str">
        <f t="shared" ref="Z400" si="5910">IF(OR(Y400="-",Y400="NC",$D400=""),"-",$D400*Y400)</f>
        <v>-</v>
      </c>
      <c r="AA400" s="19">
        <v>19.940000000000001</v>
      </c>
      <c r="AB400" s="19" t="str">
        <f t="shared" ref="AB400" si="5911">IF(OR(AA400="-",AA400="NC",$D400=""),"-",$D400*AA400)</f>
        <v>-</v>
      </c>
      <c r="AC400" s="19">
        <v>6.71</v>
      </c>
      <c r="AD400" s="19" t="str">
        <f t="shared" ref="AD400" si="5912">IF(OR(AC400="-",AC400="NC",$D400=""),"-",$D400*AC400)</f>
        <v>-</v>
      </c>
      <c r="AE400" s="19">
        <v>31.91</v>
      </c>
      <c r="AF400" s="19" t="str">
        <f t="shared" ref="AF400" si="5913">IF(OR(AE400="-",AE400="NC",$D400=""),"-",$D400*AE400)</f>
        <v>-</v>
      </c>
      <c r="AG400" s="19" t="s">
        <v>1351</v>
      </c>
      <c r="AH400" s="19" t="str">
        <f t="shared" ref="AH400" si="5914">IF(OR(AG400="-",AG400="NC",$D400=""),"-",$D400*AG400)</f>
        <v>-</v>
      </c>
      <c r="AI400" s="19">
        <v>10.73</v>
      </c>
      <c r="AJ400" s="19" t="str">
        <f t="shared" ref="AJ400" si="5915">IF(OR(AI400="-",AI400="NC",$D400=""),"-",$D400*AI400)</f>
        <v>-</v>
      </c>
      <c r="AK400" s="19">
        <v>264.31</v>
      </c>
      <c r="AL400" s="19" t="str">
        <f t="shared" ref="AL400" si="5916">IF(OR(AK400="-",AK400="NC",$D400=""),"-",$D400*AK400)</f>
        <v>-</v>
      </c>
    </row>
    <row r="401" spans="1:38" x14ac:dyDescent="0.25">
      <c r="A401" s="39" t="s">
        <v>468</v>
      </c>
      <c r="B401" s="53" t="s">
        <v>1497</v>
      </c>
      <c r="C401" s="38" t="s">
        <v>925</v>
      </c>
      <c r="D401" s="58"/>
      <c r="E401" s="38">
        <v>0.02</v>
      </c>
      <c r="F401" s="38" t="str">
        <f t="shared" si="5766"/>
        <v>-</v>
      </c>
      <c r="G401" s="38" t="s">
        <v>1351</v>
      </c>
      <c r="H401" s="38" t="str">
        <f t="shared" si="5766"/>
        <v>-</v>
      </c>
      <c r="I401" s="38">
        <v>90.4</v>
      </c>
      <c r="J401" s="38" t="str">
        <f t="shared" ref="J401" si="5917">IF(OR(I401="-",I401="NC",$D401=""),"-",$D401*I401)</f>
        <v>-</v>
      </c>
      <c r="K401" s="38">
        <v>6.45</v>
      </c>
      <c r="L401" s="38" t="str">
        <f t="shared" ref="L401" si="5918">IF(OR(K401="-",K401="NC",$D401=""),"-",$D401*K401)</f>
        <v>-</v>
      </c>
      <c r="M401" s="38">
        <v>0.74</v>
      </c>
      <c r="N401" s="38" t="str">
        <f t="shared" ref="N401" si="5919">IF(OR(M401="-",M401="NC",$D401=""),"-",$D401*M401)</f>
        <v>-</v>
      </c>
      <c r="O401" s="38">
        <v>0.65</v>
      </c>
      <c r="P401" s="38" t="str">
        <f t="shared" ref="P401" si="5920">IF(OR(O401="-",O401="NC",$D401=""),"-",$D401*O401)</f>
        <v>-</v>
      </c>
      <c r="Q401" s="38" t="s">
        <v>1351</v>
      </c>
      <c r="R401" s="38" t="str">
        <f t="shared" ref="R401" si="5921">IF(OR(Q401="-",Q401="NC",$D401=""),"-",$D401*Q401)</f>
        <v>-</v>
      </c>
      <c r="S401" s="38" t="s">
        <v>1351</v>
      </c>
      <c r="T401" s="38" t="str">
        <f t="shared" ref="T401" si="5922">IF(OR(S401="-",S401="NC",$D401=""),"-",$D401*S401)</f>
        <v>-</v>
      </c>
      <c r="U401" s="38">
        <v>0.03</v>
      </c>
      <c r="V401" s="38" t="str">
        <f t="shared" ref="V401" si="5923">IF(OR(U401="-",U401="NC",$D401=""),"-",$D401*U401)</f>
        <v>-</v>
      </c>
      <c r="W401" s="38">
        <v>0.71</v>
      </c>
      <c r="X401" s="38" t="str">
        <f t="shared" ref="X401" si="5924">IF(OR(W401="-",W401="NC",$D401=""),"-",$D401*W401)</f>
        <v>-</v>
      </c>
      <c r="Y401" s="38" t="s">
        <v>1351</v>
      </c>
      <c r="Z401" s="38" t="str">
        <f t="shared" ref="Z401" si="5925">IF(OR(Y401="-",Y401="NC",$D401=""),"-",$D401*Y401)</f>
        <v>-</v>
      </c>
      <c r="AA401" s="38">
        <v>17.57</v>
      </c>
      <c r="AB401" s="38" t="str">
        <f t="shared" ref="AB401" si="5926">IF(OR(AA401="-",AA401="NC",$D401=""),"-",$D401*AA401)</f>
        <v>-</v>
      </c>
      <c r="AC401" s="38">
        <v>70.930000000000007</v>
      </c>
      <c r="AD401" s="38" t="str">
        <f t="shared" ref="AD401" si="5927">IF(OR(AC401="-",AC401="NC",$D401=""),"-",$D401*AC401)</f>
        <v>-</v>
      </c>
      <c r="AE401" s="38">
        <v>30.62</v>
      </c>
      <c r="AF401" s="38" t="str">
        <f t="shared" ref="AF401" si="5928">IF(OR(AE401="-",AE401="NC",$D401=""),"-",$D401*AE401)</f>
        <v>-</v>
      </c>
      <c r="AG401" s="38">
        <v>7.0000000000000007E-2</v>
      </c>
      <c r="AH401" s="38" t="str">
        <f t="shared" ref="AH401" si="5929">IF(OR(AG401="-",AG401="NC",$D401=""),"-",$D401*AG401)</f>
        <v>-</v>
      </c>
      <c r="AI401" s="38">
        <v>5.65</v>
      </c>
      <c r="AJ401" s="38" t="str">
        <f t="shared" ref="AJ401" si="5930">IF(OR(AI401="-",AI401="NC",$D401=""),"-",$D401*AI401)</f>
        <v>-</v>
      </c>
      <c r="AK401" s="38">
        <v>30.85</v>
      </c>
      <c r="AL401" s="38" t="str">
        <f t="shared" ref="AL401" si="5931">IF(OR(AK401="-",AK401="NC",$D401=""),"-",$D401*AK401)</f>
        <v>-</v>
      </c>
    </row>
    <row r="402" spans="1:38" ht="21" x14ac:dyDescent="0.25">
      <c r="A402" s="50" t="s">
        <v>3483</v>
      </c>
      <c r="B402" s="50" t="s">
        <v>3484</v>
      </c>
      <c r="C402" s="42" t="s">
        <v>275</v>
      </c>
      <c r="D402" s="58"/>
      <c r="E402" s="42" t="s">
        <v>275</v>
      </c>
      <c r="F402" s="42" t="str">
        <f t="shared" si="5766"/>
        <v>-</v>
      </c>
      <c r="G402" s="42" t="s">
        <v>275</v>
      </c>
      <c r="H402" s="42" t="str">
        <f t="shared" si="5766"/>
        <v>-</v>
      </c>
      <c r="I402" s="42" t="s">
        <v>275</v>
      </c>
      <c r="J402" s="42" t="str">
        <f t="shared" ref="J402" si="5932">IF(OR(I402="-",I402="NC",$D402=""),"-",$D402*I402)</f>
        <v>-</v>
      </c>
      <c r="K402" s="42" t="s">
        <v>275</v>
      </c>
      <c r="L402" s="42" t="str">
        <f t="shared" ref="L402" si="5933">IF(OR(K402="-",K402="NC",$D402=""),"-",$D402*K402)</f>
        <v>-</v>
      </c>
      <c r="M402" s="42" t="s">
        <v>275</v>
      </c>
      <c r="N402" s="42" t="str">
        <f t="shared" ref="N402" si="5934">IF(OR(M402="-",M402="NC",$D402=""),"-",$D402*M402)</f>
        <v>-</v>
      </c>
      <c r="O402" s="42" t="s">
        <v>275</v>
      </c>
      <c r="P402" s="42" t="str">
        <f t="shared" ref="P402" si="5935">IF(OR(O402="-",O402="NC",$D402=""),"-",$D402*O402)</f>
        <v>-</v>
      </c>
      <c r="Q402" s="42" t="s">
        <v>275</v>
      </c>
      <c r="R402" s="42" t="str">
        <f t="shared" ref="R402" si="5936">IF(OR(Q402="-",Q402="NC",$D402=""),"-",$D402*Q402)</f>
        <v>-</v>
      </c>
      <c r="S402" s="42" t="s">
        <v>275</v>
      </c>
      <c r="T402" s="42" t="str">
        <f t="shared" ref="T402" si="5937">IF(OR(S402="-",S402="NC",$D402=""),"-",$D402*S402)</f>
        <v>-</v>
      </c>
      <c r="U402" s="42" t="s">
        <v>275</v>
      </c>
      <c r="V402" s="42" t="str">
        <f t="shared" ref="V402" si="5938">IF(OR(U402="-",U402="NC",$D402=""),"-",$D402*U402)</f>
        <v>-</v>
      </c>
      <c r="W402" s="42" t="s">
        <v>275</v>
      </c>
      <c r="X402" s="42" t="str">
        <f t="shared" ref="X402" si="5939">IF(OR(W402="-",W402="NC",$D402=""),"-",$D402*W402)</f>
        <v>-</v>
      </c>
      <c r="Y402" s="42" t="s">
        <v>275</v>
      </c>
      <c r="Z402" s="42" t="str">
        <f t="shared" ref="Z402" si="5940">IF(OR(Y402="-",Y402="NC",$D402=""),"-",$D402*Y402)</f>
        <v>-</v>
      </c>
      <c r="AA402" s="42" t="s">
        <v>275</v>
      </c>
      <c r="AB402" s="42" t="str">
        <f t="shared" ref="AB402" si="5941">IF(OR(AA402="-",AA402="NC",$D402=""),"-",$D402*AA402)</f>
        <v>-</v>
      </c>
      <c r="AC402" s="42" t="s">
        <v>275</v>
      </c>
      <c r="AD402" s="42" t="str">
        <f t="shared" ref="AD402" si="5942">IF(OR(AC402="-",AC402="NC",$D402=""),"-",$D402*AC402)</f>
        <v>-</v>
      </c>
      <c r="AE402" s="42" t="s">
        <v>275</v>
      </c>
      <c r="AF402" s="42" t="str">
        <f t="shared" ref="AF402" si="5943">IF(OR(AE402="-",AE402="NC",$D402=""),"-",$D402*AE402)</f>
        <v>-</v>
      </c>
      <c r="AG402" s="42" t="s">
        <v>275</v>
      </c>
      <c r="AH402" s="42" t="str">
        <f t="shared" ref="AH402" si="5944">IF(OR(AG402="-",AG402="NC",$D402=""),"-",$D402*AG402)</f>
        <v>-</v>
      </c>
      <c r="AI402" s="42" t="s">
        <v>275</v>
      </c>
      <c r="AJ402" s="42" t="str">
        <f t="shared" ref="AJ402" si="5945">IF(OR(AI402="-",AI402="NC",$D402=""),"-",$D402*AI402)</f>
        <v>-</v>
      </c>
      <c r="AK402" s="42" t="s">
        <v>275</v>
      </c>
      <c r="AL402" s="42" t="str">
        <f t="shared" ref="AL402" si="5946">IF(OR(AK402="-",AK402="NC",$D402=""),"-",$D402*AK402)</f>
        <v>-</v>
      </c>
    </row>
    <row r="403" spans="1:38" ht="21" x14ac:dyDescent="0.25">
      <c r="A403" s="909" t="s">
        <v>3485</v>
      </c>
      <c r="B403" s="63" t="s">
        <v>3486</v>
      </c>
      <c r="C403" s="61" t="s">
        <v>925</v>
      </c>
      <c r="D403" s="58"/>
      <c r="E403" s="61" t="s">
        <v>1351</v>
      </c>
      <c r="F403" s="61" t="str">
        <f t="shared" si="5766"/>
        <v>-</v>
      </c>
      <c r="G403" s="61" t="s">
        <v>1351</v>
      </c>
      <c r="H403" s="61" t="str">
        <f t="shared" si="5766"/>
        <v>-</v>
      </c>
      <c r="I403" s="61" t="s">
        <v>1351</v>
      </c>
      <c r="J403" s="61" t="str">
        <f t="shared" ref="J403" si="5947">IF(OR(I403="-",I403="NC",$D403=""),"-",$D403*I403)</f>
        <v>-</v>
      </c>
      <c r="K403" s="61" t="s">
        <v>1351</v>
      </c>
      <c r="L403" s="61" t="str">
        <f t="shared" ref="L403" si="5948">IF(OR(K403="-",K403="NC",$D403=""),"-",$D403*K403)</f>
        <v>-</v>
      </c>
      <c r="M403" s="61" t="s">
        <v>1351</v>
      </c>
      <c r="N403" s="61" t="str">
        <f t="shared" ref="N403" si="5949">IF(OR(M403="-",M403="NC",$D403=""),"-",$D403*M403)</f>
        <v>-</v>
      </c>
      <c r="O403" s="61" t="s">
        <v>1351</v>
      </c>
      <c r="P403" s="61" t="str">
        <f t="shared" ref="P403" si="5950">IF(OR(O403="-",O403="NC",$D403=""),"-",$D403*O403)</f>
        <v>-</v>
      </c>
      <c r="Q403" s="61" t="s">
        <v>1351</v>
      </c>
      <c r="R403" s="61" t="str">
        <f t="shared" ref="R403" si="5951">IF(OR(Q403="-",Q403="NC",$D403=""),"-",$D403*Q403)</f>
        <v>-</v>
      </c>
      <c r="S403" s="61" t="s">
        <v>1351</v>
      </c>
      <c r="T403" s="61" t="str">
        <f t="shared" ref="T403" si="5952">IF(OR(S403="-",S403="NC",$D403=""),"-",$D403*S403)</f>
        <v>-</v>
      </c>
      <c r="U403" s="61">
        <v>3.42</v>
      </c>
      <c r="V403" s="61" t="str">
        <f t="shared" ref="V403" si="5953">IF(OR(U403="-",U403="NC",$D403=""),"-",$D403*U403)</f>
        <v>-</v>
      </c>
      <c r="W403" s="61" t="s">
        <v>1351</v>
      </c>
      <c r="X403" s="61" t="str">
        <f t="shared" ref="X403" si="5954">IF(OR(W403="-",W403="NC",$D403=""),"-",$D403*W403)</f>
        <v>-</v>
      </c>
      <c r="Y403" s="61" t="s">
        <v>1351</v>
      </c>
      <c r="Z403" s="61" t="str">
        <f t="shared" ref="Z403" si="5955">IF(OR(Y403="-",Y403="NC",$D403=""),"-",$D403*Y403)</f>
        <v>-</v>
      </c>
      <c r="AA403" s="61" t="s">
        <v>1351</v>
      </c>
      <c r="AB403" s="61" t="str">
        <f t="shared" ref="AB403" si="5956">IF(OR(AA403="-",AA403="NC",$D403=""),"-",$D403*AA403)</f>
        <v>-</v>
      </c>
      <c r="AC403" s="61" t="s">
        <v>1351</v>
      </c>
      <c r="AD403" s="61" t="str">
        <f t="shared" ref="AD403" si="5957">IF(OR(AC403="-",AC403="NC",$D403=""),"-",$D403*AC403)</f>
        <v>-</v>
      </c>
      <c r="AE403" s="61" t="s">
        <v>1351</v>
      </c>
      <c r="AF403" s="61" t="str">
        <f t="shared" ref="AF403" si="5958">IF(OR(AE403="-",AE403="NC",$D403=""),"-",$D403*AE403)</f>
        <v>-</v>
      </c>
      <c r="AG403" s="61" t="s">
        <v>1351</v>
      </c>
      <c r="AH403" s="61" t="str">
        <f t="shared" ref="AH403" si="5959">IF(OR(AG403="-",AG403="NC",$D403=""),"-",$D403*AG403)</f>
        <v>-</v>
      </c>
      <c r="AI403" s="61" t="s">
        <v>1351</v>
      </c>
      <c r="AJ403" s="61" t="str">
        <f t="shared" ref="AJ403" si="5960">IF(OR(AI403="-",AI403="NC",$D403=""),"-",$D403*AI403)</f>
        <v>-</v>
      </c>
      <c r="AK403" s="61" t="s">
        <v>1351</v>
      </c>
      <c r="AL403" s="61" t="str">
        <f t="shared" ref="AL403" si="5961">IF(OR(AK403="-",AK403="NC",$D403=""),"-",$D403*AK403)</f>
        <v>-</v>
      </c>
    </row>
    <row r="404" spans="1:38" x14ac:dyDescent="0.25">
      <c r="A404" s="51" t="s">
        <v>3613</v>
      </c>
      <c r="B404" s="51" t="s">
        <v>3614</v>
      </c>
      <c r="C404" s="19" t="s">
        <v>925</v>
      </c>
      <c r="D404" s="58"/>
      <c r="E404" s="19" t="s">
        <v>1351</v>
      </c>
      <c r="F404" s="19" t="str">
        <f t="shared" si="5766"/>
        <v>-</v>
      </c>
      <c r="G404" s="19" t="s">
        <v>1351</v>
      </c>
      <c r="H404" s="19" t="str">
        <f t="shared" si="5766"/>
        <v>-</v>
      </c>
      <c r="I404" s="19" t="s">
        <v>1351</v>
      </c>
      <c r="J404" s="19" t="str">
        <f t="shared" ref="J404" si="5962">IF(OR(I404="-",I404="NC",$D404=""),"-",$D404*I404)</f>
        <v>-</v>
      </c>
      <c r="K404" s="19" t="s">
        <v>1351</v>
      </c>
      <c r="L404" s="19" t="str">
        <f t="shared" ref="L404" si="5963">IF(OR(K404="-",K404="NC",$D404=""),"-",$D404*K404)</f>
        <v>-</v>
      </c>
      <c r="M404" s="19" t="s">
        <v>1351</v>
      </c>
      <c r="N404" s="19" t="str">
        <f t="shared" ref="N404" si="5964">IF(OR(M404="-",M404="NC",$D404=""),"-",$D404*M404)</f>
        <v>-</v>
      </c>
      <c r="O404" s="19" t="s">
        <v>1351</v>
      </c>
      <c r="P404" s="19" t="str">
        <f t="shared" ref="P404" si="5965">IF(OR(O404="-",O404="NC",$D404=""),"-",$D404*O404)</f>
        <v>-</v>
      </c>
      <c r="Q404" s="19" t="s">
        <v>1351</v>
      </c>
      <c r="R404" s="19" t="str">
        <f t="shared" ref="R404" si="5966">IF(OR(Q404="-",Q404="NC",$D404=""),"-",$D404*Q404)</f>
        <v>-</v>
      </c>
      <c r="S404" s="19" t="s">
        <v>1351</v>
      </c>
      <c r="T404" s="19" t="str">
        <f t="shared" ref="T404" si="5967">IF(OR(S404="-",S404="NC",$D404=""),"-",$D404*S404)</f>
        <v>-</v>
      </c>
      <c r="U404" s="19">
        <v>3.42</v>
      </c>
      <c r="V404" s="19" t="str">
        <f t="shared" ref="V404" si="5968">IF(OR(U404="-",U404="NC",$D404=""),"-",$D404*U404)</f>
        <v>-</v>
      </c>
      <c r="W404" s="19" t="s">
        <v>1351</v>
      </c>
      <c r="X404" s="19" t="str">
        <f t="shared" ref="X404" si="5969">IF(OR(W404="-",W404="NC",$D404=""),"-",$D404*W404)</f>
        <v>-</v>
      </c>
      <c r="Y404" s="19" t="s">
        <v>1351</v>
      </c>
      <c r="Z404" s="19" t="str">
        <f t="shared" ref="Z404" si="5970">IF(OR(Y404="-",Y404="NC",$D404=""),"-",$D404*Y404)</f>
        <v>-</v>
      </c>
      <c r="AA404" s="19" t="s">
        <v>1351</v>
      </c>
      <c r="AB404" s="19" t="str">
        <f t="shared" ref="AB404" si="5971">IF(OR(AA404="-",AA404="NC",$D404=""),"-",$D404*AA404)</f>
        <v>-</v>
      </c>
      <c r="AC404" s="19" t="s">
        <v>1351</v>
      </c>
      <c r="AD404" s="19" t="str">
        <f t="shared" ref="AD404" si="5972">IF(OR(AC404="-",AC404="NC",$D404=""),"-",$D404*AC404)</f>
        <v>-</v>
      </c>
      <c r="AE404" s="19" t="s">
        <v>1351</v>
      </c>
      <c r="AF404" s="19" t="str">
        <f t="shared" ref="AF404" si="5973">IF(OR(AE404="-",AE404="NC",$D404=""),"-",$D404*AE404)</f>
        <v>-</v>
      </c>
      <c r="AG404" s="19" t="s">
        <v>1351</v>
      </c>
      <c r="AH404" s="19" t="str">
        <f t="shared" ref="AH404" si="5974">IF(OR(AG404="-",AG404="NC",$D404=""),"-",$D404*AG404)</f>
        <v>-</v>
      </c>
      <c r="AI404" s="19" t="s">
        <v>1351</v>
      </c>
      <c r="AJ404" s="19" t="str">
        <f t="shared" ref="AJ404" si="5975">IF(OR(AI404="-",AI404="NC",$D404=""),"-",$D404*AI404)</f>
        <v>-</v>
      </c>
      <c r="AK404" s="19" t="s">
        <v>1351</v>
      </c>
      <c r="AL404" s="19" t="str">
        <f t="shared" ref="AL404" si="5976">IF(OR(AK404="-",AK404="NC",$D404=""),"-",$D404*AK404)</f>
        <v>-</v>
      </c>
    </row>
    <row r="405" spans="1:38" x14ac:dyDescent="0.25">
      <c r="A405" s="50" t="s">
        <v>283</v>
      </c>
      <c r="B405" s="50" t="s">
        <v>284</v>
      </c>
      <c r="C405" s="42" t="s">
        <v>275</v>
      </c>
      <c r="D405" s="58"/>
      <c r="E405" s="42" t="s">
        <v>275</v>
      </c>
      <c r="F405" s="42" t="str">
        <f t="shared" si="5766"/>
        <v>-</v>
      </c>
      <c r="G405" s="42" t="s">
        <v>275</v>
      </c>
      <c r="H405" s="42" t="str">
        <f t="shared" si="5766"/>
        <v>-</v>
      </c>
      <c r="I405" s="42" t="s">
        <v>275</v>
      </c>
      <c r="J405" s="42" t="str">
        <f t="shared" ref="J405" si="5977">IF(OR(I405="-",I405="NC",$D405=""),"-",$D405*I405)</f>
        <v>-</v>
      </c>
      <c r="K405" s="42" t="s">
        <v>275</v>
      </c>
      <c r="L405" s="42" t="str">
        <f t="shared" ref="L405" si="5978">IF(OR(K405="-",K405="NC",$D405=""),"-",$D405*K405)</f>
        <v>-</v>
      </c>
      <c r="M405" s="42" t="s">
        <v>275</v>
      </c>
      <c r="N405" s="42" t="str">
        <f t="shared" ref="N405" si="5979">IF(OR(M405="-",M405="NC",$D405=""),"-",$D405*M405)</f>
        <v>-</v>
      </c>
      <c r="O405" s="42" t="s">
        <v>275</v>
      </c>
      <c r="P405" s="42" t="str">
        <f t="shared" ref="P405" si="5980">IF(OR(O405="-",O405="NC",$D405=""),"-",$D405*O405)</f>
        <v>-</v>
      </c>
      <c r="Q405" s="42" t="s">
        <v>275</v>
      </c>
      <c r="R405" s="42" t="str">
        <f t="shared" ref="R405" si="5981">IF(OR(Q405="-",Q405="NC",$D405=""),"-",$D405*Q405)</f>
        <v>-</v>
      </c>
      <c r="S405" s="42" t="s">
        <v>275</v>
      </c>
      <c r="T405" s="42" t="str">
        <f t="shared" ref="T405" si="5982">IF(OR(S405="-",S405="NC",$D405=""),"-",$D405*S405)</f>
        <v>-</v>
      </c>
      <c r="U405" s="42" t="s">
        <v>275</v>
      </c>
      <c r="V405" s="42" t="str">
        <f t="shared" ref="V405" si="5983">IF(OR(U405="-",U405="NC",$D405=""),"-",$D405*U405)</f>
        <v>-</v>
      </c>
      <c r="W405" s="42" t="s">
        <v>275</v>
      </c>
      <c r="X405" s="42" t="str">
        <f t="shared" ref="X405" si="5984">IF(OR(W405="-",W405="NC",$D405=""),"-",$D405*W405)</f>
        <v>-</v>
      </c>
      <c r="Y405" s="42" t="s">
        <v>275</v>
      </c>
      <c r="Z405" s="42" t="str">
        <f t="shared" ref="Z405" si="5985">IF(OR(Y405="-",Y405="NC",$D405=""),"-",$D405*Y405)</f>
        <v>-</v>
      </c>
      <c r="AA405" s="42" t="s">
        <v>275</v>
      </c>
      <c r="AB405" s="42" t="str">
        <f t="shared" ref="AB405" si="5986">IF(OR(AA405="-",AA405="NC",$D405=""),"-",$D405*AA405)</f>
        <v>-</v>
      </c>
      <c r="AC405" s="42" t="s">
        <v>275</v>
      </c>
      <c r="AD405" s="42" t="str">
        <f t="shared" ref="AD405" si="5987">IF(OR(AC405="-",AC405="NC",$D405=""),"-",$D405*AC405)</f>
        <v>-</v>
      </c>
      <c r="AE405" s="42" t="s">
        <v>275</v>
      </c>
      <c r="AF405" s="42" t="str">
        <f t="shared" ref="AF405" si="5988">IF(OR(AE405="-",AE405="NC",$D405=""),"-",$D405*AE405)</f>
        <v>-</v>
      </c>
      <c r="AG405" s="42" t="s">
        <v>275</v>
      </c>
      <c r="AH405" s="42" t="str">
        <f t="shared" ref="AH405" si="5989">IF(OR(AG405="-",AG405="NC",$D405=""),"-",$D405*AG405)</f>
        <v>-</v>
      </c>
      <c r="AI405" s="42" t="s">
        <v>275</v>
      </c>
      <c r="AJ405" s="42" t="str">
        <f t="shared" ref="AJ405" si="5990">IF(OR(AI405="-",AI405="NC",$D405=""),"-",$D405*AI405)</f>
        <v>-</v>
      </c>
      <c r="AK405" s="42" t="s">
        <v>275</v>
      </c>
      <c r="AL405" s="42" t="str">
        <f t="shared" ref="AL405" si="5991">IF(OR(AK405="-",AK405="NC",$D405=""),"-",$D405*AK405)</f>
        <v>-</v>
      </c>
    </row>
    <row r="406" spans="1:38" ht="21" x14ac:dyDescent="0.25">
      <c r="A406" s="909" t="s">
        <v>3617</v>
      </c>
      <c r="B406" s="63" t="s">
        <v>3490</v>
      </c>
      <c r="C406" s="61" t="s">
        <v>925</v>
      </c>
      <c r="D406" s="58"/>
      <c r="E406" s="61">
        <v>6.03</v>
      </c>
      <c r="F406" s="61" t="str">
        <f t="shared" si="5766"/>
        <v>-</v>
      </c>
      <c r="G406" s="61">
        <v>9.4700000000000006</v>
      </c>
      <c r="H406" s="61" t="str">
        <f t="shared" si="5766"/>
        <v>-</v>
      </c>
      <c r="I406" s="61">
        <v>5.86</v>
      </c>
      <c r="J406" s="61" t="str">
        <f t="shared" ref="J406" si="5992">IF(OR(I406="-",I406="NC",$D406=""),"-",$D406*I406)</f>
        <v>-</v>
      </c>
      <c r="K406" s="61">
        <v>14.55</v>
      </c>
      <c r="L406" s="61" t="str">
        <f t="shared" ref="L406" si="5993">IF(OR(K406="-",K406="NC",$D406=""),"-",$D406*K406)</f>
        <v>-</v>
      </c>
      <c r="M406" s="61">
        <v>2.61</v>
      </c>
      <c r="N406" s="61" t="str">
        <f t="shared" ref="N406" si="5994">IF(OR(M406="-",M406="NC",$D406=""),"-",$D406*M406)</f>
        <v>-</v>
      </c>
      <c r="O406" s="61">
        <v>8.27</v>
      </c>
      <c r="P406" s="61" t="str">
        <f t="shared" ref="P406" si="5995">IF(OR(O406="-",O406="NC",$D406=""),"-",$D406*O406)</f>
        <v>-</v>
      </c>
      <c r="Q406" s="61">
        <v>12.56</v>
      </c>
      <c r="R406" s="61" t="str">
        <f t="shared" ref="R406" si="5996">IF(OR(Q406="-",Q406="NC",$D406=""),"-",$D406*Q406)</f>
        <v>-</v>
      </c>
      <c r="S406" s="61">
        <v>15.57</v>
      </c>
      <c r="T406" s="61" t="str">
        <f t="shared" ref="T406" si="5997">IF(OR(S406="-",S406="NC",$D406=""),"-",$D406*S406)</f>
        <v>-</v>
      </c>
      <c r="U406" s="61">
        <v>72.5</v>
      </c>
      <c r="V406" s="61" t="str">
        <f t="shared" ref="V406" si="5998">IF(OR(U406="-",U406="NC",$D406=""),"-",$D406*U406)</f>
        <v>-</v>
      </c>
      <c r="W406" s="61">
        <v>8.11</v>
      </c>
      <c r="X406" s="61" t="str">
        <f t="shared" ref="X406" si="5999">IF(OR(W406="-",W406="NC",$D406=""),"-",$D406*W406)</f>
        <v>-</v>
      </c>
      <c r="Y406" s="61">
        <v>28.79</v>
      </c>
      <c r="Z406" s="61" t="str">
        <f t="shared" ref="Z406" si="6000">IF(OR(Y406="-",Y406="NC",$D406=""),"-",$D406*Y406)</f>
        <v>-</v>
      </c>
      <c r="AA406" s="61">
        <v>10.130000000000001</v>
      </c>
      <c r="AB406" s="61" t="str">
        <f t="shared" ref="AB406" si="6001">IF(OR(AA406="-",AA406="NC",$D406=""),"-",$D406*AA406)</f>
        <v>-</v>
      </c>
      <c r="AC406" s="61">
        <v>9.14</v>
      </c>
      <c r="AD406" s="61" t="str">
        <f t="shared" ref="AD406" si="6002">IF(OR(AC406="-",AC406="NC",$D406=""),"-",$D406*AC406)</f>
        <v>-</v>
      </c>
      <c r="AE406" s="61">
        <v>6.6</v>
      </c>
      <c r="AF406" s="61" t="str">
        <f t="shared" ref="AF406" si="6003">IF(OR(AE406="-",AE406="NC",$D406=""),"-",$D406*AE406)</f>
        <v>-</v>
      </c>
      <c r="AG406" s="61">
        <v>7.58</v>
      </c>
      <c r="AH406" s="61" t="str">
        <f t="shared" ref="AH406" si="6004">IF(OR(AG406="-",AG406="NC",$D406=""),"-",$D406*AG406)</f>
        <v>-</v>
      </c>
      <c r="AI406" s="61">
        <v>6.18</v>
      </c>
      <c r="AJ406" s="61" t="str">
        <f t="shared" ref="AJ406" si="6005">IF(OR(AI406="-",AI406="NC",$D406=""),"-",$D406*AI406)</f>
        <v>-</v>
      </c>
      <c r="AK406" s="61">
        <v>12.34</v>
      </c>
      <c r="AL406" s="61" t="str">
        <f t="shared" ref="AL406" si="6006">IF(OR(AK406="-",AK406="NC",$D406=""),"-",$D406*AK406)</f>
        <v>-</v>
      </c>
    </row>
    <row r="407" spans="1:38" x14ac:dyDescent="0.25">
      <c r="A407" s="50" t="s">
        <v>3491</v>
      </c>
      <c r="B407" s="50" t="s">
        <v>3492</v>
      </c>
      <c r="C407" s="42" t="s">
        <v>275</v>
      </c>
      <c r="D407" s="58"/>
      <c r="E407" s="42" t="s">
        <v>275</v>
      </c>
      <c r="F407" s="42" t="str">
        <f t="shared" si="5766"/>
        <v>-</v>
      </c>
      <c r="G407" s="42" t="s">
        <v>275</v>
      </c>
      <c r="H407" s="42" t="str">
        <f t="shared" si="5766"/>
        <v>-</v>
      </c>
      <c r="I407" s="42" t="s">
        <v>275</v>
      </c>
      <c r="J407" s="42" t="str">
        <f t="shared" ref="J407" si="6007">IF(OR(I407="-",I407="NC",$D407=""),"-",$D407*I407)</f>
        <v>-</v>
      </c>
      <c r="K407" s="42" t="s">
        <v>275</v>
      </c>
      <c r="L407" s="42" t="str">
        <f t="shared" ref="L407" si="6008">IF(OR(K407="-",K407="NC",$D407=""),"-",$D407*K407)</f>
        <v>-</v>
      </c>
      <c r="M407" s="42" t="s">
        <v>275</v>
      </c>
      <c r="N407" s="42" t="str">
        <f t="shared" ref="N407" si="6009">IF(OR(M407="-",M407="NC",$D407=""),"-",$D407*M407)</f>
        <v>-</v>
      </c>
      <c r="O407" s="42" t="s">
        <v>275</v>
      </c>
      <c r="P407" s="42" t="str">
        <f t="shared" ref="P407" si="6010">IF(OR(O407="-",O407="NC",$D407=""),"-",$D407*O407)</f>
        <v>-</v>
      </c>
      <c r="Q407" s="42" t="s">
        <v>275</v>
      </c>
      <c r="R407" s="42" t="str">
        <f t="shared" ref="R407" si="6011">IF(OR(Q407="-",Q407="NC",$D407=""),"-",$D407*Q407)</f>
        <v>-</v>
      </c>
      <c r="S407" s="42" t="s">
        <v>275</v>
      </c>
      <c r="T407" s="42" t="str">
        <f t="shared" ref="T407" si="6012">IF(OR(S407="-",S407="NC",$D407=""),"-",$D407*S407)</f>
        <v>-</v>
      </c>
      <c r="U407" s="42" t="s">
        <v>275</v>
      </c>
      <c r="V407" s="42" t="str">
        <f t="shared" ref="V407" si="6013">IF(OR(U407="-",U407="NC",$D407=""),"-",$D407*U407)</f>
        <v>-</v>
      </c>
      <c r="W407" s="42" t="s">
        <v>275</v>
      </c>
      <c r="X407" s="42" t="str">
        <f t="shared" ref="X407" si="6014">IF(OR(W407="-",W407="NC",$D407=""),"-",$D407*W407)</f>
        <v>-</v>
      </c>
      <c r="Y407" s="42" t="s">
        <v>275</v>
      </c>
      <c r="Z407" s="42" t="str">
        <f t="shared" ref="Z407" si="6015">IF(OR(Y407="-",Y407="NC",$D407=""),"-",$D407*Y407)</f>
        <v>-</v>
      </c>
      <c r="AA407" s="42" t="s">
        <v>275</v>
      </c>
      <c r="AB407" s="42" t="str">
        <f t="shared" ref="AB407" si="6016">IF(OR(AA407="-",AA407="NC",$D407=""),"-",$D407*AA407)</f>
        <v>-</v>
      </c>
      <c r="AC407" s="42" t="s">
        <v>275</v>
      </c>
      <c r="AD407" s="42" t="str">
        <f t="shared" ref="AD407" si="6017">IF(OR(AC407="-",AC407="NC",$D407=""),"-",$D407*AC407)</f>
        <v>-</v>
      </c>
      <c r="AE407" s="42" t="s">
        <v>275</v>
      </c>
      <c r="AF407" s="42" t="str">
        <f t="shared" ref="AF407" si="6018">IF(OR(AE407="-",AE407="NC",$D407=""),"-",$D407*AE407)</f>
        <v>-</v>
      </c>
      <c r="AG407" s="42" t="s">
        <v>275</v>
      </c>
      <c r="AH407" s="42" t="str">
        <f t="shared" ref="AH407" si="6019">IF(OR(AG407="-",AG407="NC",$D407=""),"-",$D407*AG407)</f>
        <v>-</v>
      </c>
      <c r="AI407" s="42" t="s">
        <v>275</v>
      </c>
      <c r="AJ407" s="42" t="str">
        <f t="shared" ref="AJ407" si="6020">IF(OR(AI407="-",AI407="NC",$D407=""),"-",$D407*AI407)</f>
        <v>-</v>
      </c>
      <c r="AK407" s="42" t="s">
        <v>275</v>
      </c>
      <c r="AL407" s="42" t="str">
        <f t="shared" ref="AL407" si="6021">IF(OR(AK407="-",AK407="NC",$D407=""),"-",$D407*AK407)</f>
        <v>-</v>
      </c>
    </row>
    <row r="408" spans="1:38" x14ac:dyDescent="0.25">
      <c r="A408" s="909" t="s">
        <v>3493</v>
      </c>
      <c r="B408" s="63" t="s">
        <v>3494</v>
      </c>
      <c r="C408" s="61" t="s">
        <v>925</v>
      </c>
      <c r="D408" s="58"/>
      <c r="E408" s="61">
        <v>3.11</v>
      </c>
      <c r="F408" s="61" t="str">
        <f t="shared" si="5766"/>
        <v>-</v>
      </c>
      <c r="G408" s="61">
        <v>5.52</v>
      </c>
      <c r="H408" s="61" t="str">
        <f t="shared" si="5766"/>
        <v>-</v>
      </c>
      <c r="I408" s="61">
        <v>3.42</v>
      </c>
      <c r="J408" s="61" t="str">
        <f t="shared" ref="J408" si="6022">IF(OR(I408="-",I408="NC",$D408=""),"-",$D408*I408)</f>
        <v>-</v>
      </c>
      <c r="K408" s="61">
        <v>8.2899999999999991</v>
      </c>
      <c r="L408" s="61" t="str">
        <f t="shared" ref="L408" si="6023">IF(OR(K408="-",K408="NC",$D408=""),"-",$D408*K408)</f>
        <v>-</v>
      </c>
      <c r="M408" s="61">
        <v>0.02</v>
      </c>
      <c r="N408" s="61" t="str">
        <f t="shared" ref="N408" si="6024">IF(OR(M408="-",M408="NC",$D408=""),"-",$D408*M408)</f>
        <v>-</v>
      </c>
      <c r="O408" s="61">
        <v>4</v>
      </c>
      <c r="P408" s="61" t="str">
        <f t="shared" ref="P408" si="6025">IF(OR(O408="-",O408="NC",$D408=""),"-",$D408*O408)</f>
        <v>-</v>
      </c>
      <c r="Q408" s="61">
        <v>9.31</v>
      </c>
      <c r="R408" s="61" t="str">
        <f t="shared" ref="R408" si="6026">IF(OR(Q408="-",Q408="NC",$D408=""),"-",$D408*Q408)</f>
        <v>-</v>
      </c>
      <c r="S408" s="61">
        <v>8.57</v>
      </c>
      <c r="T408" s="61" t="str">
        <f t="shared" ref="T408" si="6027">IF(OR(S408="-",S408="NC",$D408=""),"-",$D408*S408)</f>
        <v>-</v>
      </c>
      <c r="U408" s="61" t="s">
        <v>1351</v>
      </c>
      <c r="V408" s="61" t="str">
        <f t="shared" ref="V408" si="6028">IF(OR(U408="-",U408="NC",$D408=""),"-",$D408*U408)</f>
        <v>-</v>
      </c>
      <c r="W408" s="61">
        <v>3.88</v>
      </c>
      <c r="X408" s="61" t="str">
        <f t="shared" ref="X408" si="6029">IF(OR(W408="-",W408="NC",$D408=""),"-",$D408*W408)</f>
        <v>-</v>
      </c>
      <c r="Y408" s="61">
        <v>24.46</v>
      </c>
      <c r="Z408" s="61" t="str">
        <f t="shared" ref="Z408" si="6030">IF(OR(Y408="-",Y408="NC",$D408=""),"-",$D408*Y408)</f>
        <v>-</v>
      </c>
      <c r="AA408" s="61">
        <v>5.89</v>
      </c>
      <c r="AB408" s="61" t="str">
        <f t="shared" ref="AB408" si="6031">IF(OR(AA408="-",AA408="NC",$D408=""),"-",$D408*AA408)</f>
        <v>-</v>
      </c>
      <c r="AC408" s="61">
        <v>5.33</v>
      </c>
      <c r="AD408" s="61" t="str">
        <f t="shared" ref="AD408" si="6032">IF(OR(AC408="-",AC408="NC",$D408=""),"-",$D408*AC408)</f>
        <v>-</v>
      </c>
      <c r="AE408" s="61">
        <v>3.85</v>
      </c>
      <c r="AF408" s="61" t="str">
        <f t="shared" ref="AF408" si="6033">IF(OR(AE408="-",AE408="NC",$D408=""),"-",$D408*AE408)</f>
        <v>-</v>
      </c>
      <c r="AG408" s="61">
        <v>5.8</v>
      </c>
      <c r="AH408" s="61" t="str">
        <f t="shared" ref="AH408" si="6034">IF(OR(AG408="-",AG408="NC",$D408=""),"-",$D408*AG408)</f>
        <v>-</v>
      </c>
      <c r="AI408" s="61">
        <v>3.6</v>
      </c>
      <c r="AJ408" s="61" t="str">
        <f t="shared" ref="AJ408" si="6035">IF(OR(AI408="-",AI408="NC",$D408=""),"-",$D408*AI408)</f>
        <v>-</v>
      </c>
      <c r="AK408" s="61">
        <v>7.2</v>
      </c>
      <c r="AL408" s="61" t="str">
        <f t="shared" ref="AL408" si="6036">IF(OR(AK408="-",AK408="NC",$D408=""),"-",$D408*AK408)</f>
        <v>-</v>
      </c>
    </row>
    <row r="409" spans="1:38" x14ac:dyDescent="0.25">
      <c r="A409" s="18" t="s">
        <v>1251</v>
      </c>
      <c r="B409" s="18" t="s">
        <v>1252</v>
      </c>
      <c r="C409" s="19" t="s">
        <v>925</v>
      </c>
      <c r="D409" s="58"/>
      <c r="E409" s="19">
        <v>0.24</v>
      </c>
      <c r="F409" s="19" t="str">
        <f t="shared" si="5766"/>
        <v>-</v>
      </c>
      <c r="G409" s="19">
        <v>0.43</v>
      </c>
      <c r="H409" s="19" t="str">
        <f t="shared" si="5766"/>
        <v>-</v>
      </c>
      <c r="I409" s="19">
        <v>0.27</v>
      </c>
      <c r="J409" s="19" t="str">
        <f t="shared" ref="J409" si="6037">IF(OR(I409="-",I409="NC",$D409=""),"-",$D409*I409)</f>
        <v>-</v>
      </c>
      <c r="K409" s="19">
        <v>0.64</v>
      </c>
      <c r="L409" s="19" t="str">
        <f t="shared" ref="L409" si="6038">IF(OR(K409="-",K409="NC",$D409=""),"-",$D409*K409)</f>
        <v>-</v>
      </c>
      <c r="M409" s="19" t="s">
        <v>1351</v>
      </c>
      <c r="N409" s="19" t="str">
        <f t="shared" ref="N409" si="6039">IF(OR(M409="-",M409="NC",$D409=""),"-",$D409*M409)</f>
        <v>-</v>
      </c>
      <c r="O409" s="19">
        <v>0.31</v>
      </c>
      <c r="P409" s="19" t="str">
        <f t="shared" ref="P409" si="6040">IF(OR(O409="-",O409="NC",$D409=""),"-",$D409*O409)</f>
        <v>-</v>
      </c>
      <c r="Q409" s="19">
        <v>0.02</v>
      </c>
      <c r="R409" s="19" t="str">
        <f t="shared" ref="R409" si="6041">IF(OR(Q409="-",Q409="NC",$D409=""),"-",$D409*Q409)</f>
        <v>-</v>
      </c>
      <c r="S409" s="19">
        <v>3.49</v>
      </c>
      <c r="T409" s="19" t="str">
        <f t="shared" ref="T409" si="6042">IF(OR(S409="-",S409="NC",$D409=""),"-",$D409*S409)</f>
        <v>-</v>
      </c>
      <c r="U409" s="19" t="s">
        <v>1351</v>
      </c>
      <c r="V409" s="19" t="str">
        <f t="shared" ref="V409" si="6043">IF(OR(U409="-",U409="NC",$D409=""),"-",$D409*U409)</f>
        <v>-</v>
      </c>
      <c r="W409" s="19">
        <v>0.02</v>
      </c>
      <c r="X409" s="19" t="str">
        <f t="shared" ref="X409" si="6044">IF(OR(W409="-",W409="NC",$D409=""),"-",$D409*W409)</f>
        <v>-</v>
      </c>
      <c r="Y409" s="19" t="s">
        <v>1351</v>
      </c>
      <c r="Z409" s="19" t="str">
        <f t="shared" ref="Z409" si="6045">IF(OR(Y409="-",Y409="NC",$D409=""),"-",$D409*Y409)</f>
        <v>-</v>
      </c>
      <c r="AA409" s="19">
        <v>0.46</v>
      </c>
      <c r="AB409" s="19" t="str">
        <f t="shared" ref="AB409" si="6046">IF(OR(AA409="-",AA409="NC",$D409=""),"-",$D409*AA409)</f>
        <v>-</v>
      </c>
      <c r="AC409" s="19">
        <v>0.41</v>
      </c>
      <c r="AD409" s="19" t="str">
        <f t="shared" ref="AD409" si="6047">IF(OR(AC409="-",AC409="NC",$D409=""),"-",$D409*AC409)</f>
        <v>-</v>
      </c>
      <c r="AE409" s="19">
        <v>0.3</v>
      </c>
      <c r="AF409" s="19" t="str">
        <f t="shared" ref="AF409" si="6048">IF(OR(AE409="-",AE409="NC",$D409=""),"-",$D409*AE409)</f>
        <v>-</v>
      </c>
      <c r="AG409" s="19" t="s">
        <v>1351</v>
      </c>
      <c r="AH409" s="19" t="str">
        <f t="shared" ref="AH409" si="6049">IF(OR(AG409="-",AG409="NC",$D409=""),"-",$D409*AG409)</f>
        <v>-</v>
      </c>
      <c r="AI409" s="19">
        <v>0.28000000000000003</v>
      </c>
      <c r="AJ409" s="19" t="str">
        <f t="shared" ref="AJ409" si="6050">IF(OR(AI409="-",AI409="NC",$D409=""),"-",$D409*AI409)</f>
        <v>-</v>
      </c>
      <c r="AK409" s="19">
        <v>0.56000000000000005</v>
      </c>
      <c r="AL409" s="19" t="str">
        <f t="shared" ref="AL409" si="6051">IF(OR(AK409="-",AK409="NC",$D409=""),"-",$D409*AK409)</f>
        <v>-</v>
      </c>
    </row>
    <row r="410" spans="1:38" x14ac:dyDescent="0.25">
      <c r="A410" s="18" t="s">
        <v>227</v>
      </c>
      <c r="B410" s="18" t="s">
        <v>323</v>
      </c>
      <c r="C410" s="19" t="s">
        <v>925</v>
      </c>
      <c r="D410" s="58"/>
      <c r="E410" s="19">
        <v>2.14</v>
      </c>
      <c r="F410" s="19" t="str">
        <f t="shared" si="5766"/>
        <v>-</v>
      </c>
      <c r="G410" s="19">
        <v>3.79</v>
      </c>
      <c r="H410" s="19" t="str">
        <f t="shared" si="5766"/>
        <v>-</v>
      </c>
      <c r="I410" s="19">
        <v>2.35</v>
      </c>
      <c r="J410" s="19" t="str">
        <f t="shared" ref="J410" si="6052">IF(OR(I410="-",I410="NC",$D410=""),"-",$D410*I410)</f>
        <v>-</v>
      </c>
      <c r="K410" s="19">
        <v>5.69</v>
      </c>
      <c r="L410" s="19" t="str">
        <f t="shared" ref="L410" si="6053">IF(OR(K410="-",K410="NC",$D410=""),"-",$D410*K410)</f>
        <v>-</v>
      </c>
      <c r="M410" s="19">
        <v>0.02</v>
      </c>
      <c r="N410" s="19" t="str">
        <f t="shared" ref="N410" si="6054">IF(OR(M410="-",M410="NC",$D410=""),"-",$D410*M410)</f>
        <v>-</v>
      </c>
      <c r="O410" s="19">
        <v>2.75</v>
      </c>
      <c r="P410" s="19" t="str">
        <f t="shared" ref="P410" si="6055">IF(OR(O410="-",O410="NC",$D410=""),"-",$D410*O410)</f>
        <v>-</v>
      </c>
      <c r="Q410" s="19">
        <v>7.68</v>
      </c>
      <c r="R410" s="19" t="str">
        <f t="shared" ref="R410" si="6056">IF(OR(Q410="-",Q410="NC",$D410=""),"-",$D410*Q410)</f>
        <v>-</v>
      </c>
      <c r="S410" s="19">
        <v>2.85</v>
      </c>
      <c r="T410" s="19" t="str">
        <f t="shared" ref="T410" si="6057">IF(OR(S410="-",S410="NC",$D410=""),"-",$D410*S410)</f>
        <v>-</v>
      </c>
      <c r="U410" s="19" t="s">
        <v>1351</v>
      </c>
      <c r="V410" s="19" t="str">
        <f t="shared" ref="V410" si="6058">IF(OR(U410="-",U410="NC",$D410=""),"-",$D410*U410)</f>
        <v>-</v>
      </c>
      <c r="W410" s="19">
        <v>3.34</v>
      </c>
      <c r="X410" s="19" t="str">
        <f t="shared" ref="X410" si="6059">IF(OR(W410="-",W410="NC",$D410=""),"-",$D410*W410)</f>
        <v>-</v>
      </c>
      <c r="Y410" s="19">
        <v>16.829999999999998</v>
      </c>
      <c r="Z410" s="19" t="str">
        <f t="shared" ref="Z410" si="6060">IF(OR(Y410="-",Y410="NC",$D410=""),"-",$D410*Y410)</f>
        <v>-</v>
      </c>
      <c r="AA410" s="19">
        <v>4.04</v>
      </c>
      <c r="AB410" s="19" t="str">
        <f t="shared" ref="AB410" si="6061">IF(OR(AA410="-",AA410="NC",$D410=""),"-",$D410*AA410)</f>
        <v>-</v>
      </c>
      <c r="AC410" s="19">
        <v>3.66</v>
      </c>
      <c r="AD410" s="19" t="str">
        <f t="shared" ref="AD410" si="6062">IF(OR(AC410="-",AC410="NC",$D410=""),"-",$D410*AC410)</f>
        <v>-</v>
      </c>
      <c r="AE410" s="19">
        <v>2.65</v>
      </c>
      <c r="AF410" s="19" t="str">
        <f t="shared" ref="AF410" si="6063">IF(OR(AE410="-",AE410="NC",$D410=""),"-",$D410*AE410)</f>
        <v>-</v>
      </c>
      <c r="AG410" s="19">
        <v>4.84</v>
      </c>
      <c r="AH410" s="19" t="str">
        <f t="shared" ref="AH410" si="6064">IF(OR(AG410="-",AG410="NC",$D410=""),"-",$D410*AG410)</f>
        <v>-</v>
      </c>
      <c r="AI410" s="19">
        <v>2.4700000000000002</v>
      </c>
      <c r="AJ410" s="19" t="str">
        <f t="shared" ref="AJ410" si="6065">IF(OR(AI410="-",AI410="NC",$D410=""),"-",$D410*AI410)</f>
        <v>-</v>
      </c>
      <c r="AK410" s="19">
        <v>4.9400000000000004</v>
      </c>
      <c r="AL410" s="19" t="str">
        <f t="shared" ref="AL410" si="6066">IF(OR(AK410="-",AK410="NC",$D410=""),"-",$D410*AK410)</f>
        <v>-</v>
      </c>
    </row>
    <row r="411" spans="1:38" x14ac:dyDescent="0.25">
      <c r="A411" s="18" t="s">
        <v>431</v>
      </c>
      <c r="B411" s="18" t="s">
        <v>290</v>
      </c>
      <c r="C411" s="19" t="s">
        <v>925</v>
      </c>
      <c r="D411" s="58"/>
      <c r="E411" s="19">
        <v>0.73</v>
      </c>
      <c r="F411" s="19" t="str">
        <f t="shared" si="5766"/>
        <v>-</v>
      </c>
      <c r="G411" s="19">
        <v>1.3</v>
      </c>
      <c r="H411" s="19" t="str">
        <f t="shared" si="5766"/>
        <v>-</v>
      </c>
      <c r="I411" s="19">
        <v>0.8</v>
      </c>
      <c r="J411" s="19" t="str">
        <f t="shared" ref="J411" si="6067">IF(OR(I411="-",I411="NC",$D411=""),"-",$D411*I411)</f>
        <v>-</v>
      </c>
      <c r="K411" s="19">
        <v>1.95</v>
      </c>
      <c r="L411" s="19" t="str">
        <f t="shared" ref="L411" si="6068">IF(OR(K411="-",K411="NC",$D411=""),"-",$D411*K411)</f>
        <v>-</v>
      </c>
      <c r="M411" s="19" t="s">
        <v>1351</v>
      </c>
      <c r="N411" s="19" t="str">
        <f t="shared" ref="N411" si="6069">IF(OR(M411="-",M411="NC",$D411=""),"-",$D411*M411)</f>
        <v>-</v>
      </c>
      <c r="O411" s="19">
        <v>0.94</v>
      </c>
      <c r="P411" s="19" t="str">
        <f t="shared" ref="P411" si="6070">IF(OR(O411="-",O411="NC",$D411=""),"-",$D411*O411)</f>
        <v>-</v>
      </c>
      <c r="Q411" s="19">
        <v>1.61</v>
      </c>
      <c r="R411" s="19" t="str">
        <f t="shared" ref="R411" si="6071">IF(OR(Q411="-",Q411="NC",$D411=""),"-",$D411*Q411)</f>
        <v>-</v>
      </c>
      <c r="S411" s="19">
        <v>2.23</v>
      </c>
      <c r="T411" s="19" t="str">
        <f t="shared" ref="T411" si="6072">IF(OR(S411="-",S411="NC",$D411=""),"-",$D411*S411)</f>
        <v>-</v>
      </c>
      <c r="U411" s="19" t="s">
        <v>1351</v>
      </c>
      <c r="V411" s="19" t="str">
        <f t="shared" ref="V411" si="6073">IF(OR(U411="-",U411="NC",$D411=""),"-",$D411*U411)</f>
        <v>-</v>
      </c>
      <c r="W411" s="19">
        <v>0.52</v>
      </c>
      <c r="X411" s="19" t="str">
        <f t="shared" ref="X411" si="6074">IF(OR(W411="-",W411="NC",$D411=""),"-",$D411*W411)</f>
        <v>-</v>
      </c>
      <c r="Y411" s="19">
        <v>7.63</v>
      </c>
      <c r="Z411" s="19" t="str">
        <f t="shared" ref="Z411" si="6075">IF(OR(Y411="-",Y411="NC",$D411=""),"-",$D411*Y411)</f>
        <v>-</v>
      </c>
      <c r="AA411" s="19">
        <v>1.39</v>
      </c>
      <c r="AB411" s="19" t="str">
        <f t="shared" ref="AB411" si="6076">IF(OR(AA411="-",AA411="NC",$D411=""),"-",$D411*AA411)</f>
        <v>-</v>
      </c>
      <c r="AC411" s="19">
        <v>1.26</v>
      </c>
      <c r="AD411" s="19" t="str">
        <f t="shared" ref="AD411" si="6077">IF(OR(AC411="-",AC411="NC",$D411=""),"-",$D411*AC411)</f>
        <v>-</v>
      </c>
      <c r="AE411" s="19">
        <v>0.91</v>
      </c>
      <c r="AF411" s="19" t="str">
        <f t="shared" ref="AF411" si="6078">IF(OR(AE411="-",AE411="NC",$D411=""),"-",$D411*AE411)</f>
        <v>-</v>
      </c>
      <c r="AG411" s="19">
        <v>0.96</v>
      </c>
      <c r="AH411" s="19" t="str">
        <f t="shared" ref="AH411" si="6079">IF(OR(AG411="-",AG411="NC",$D411=""),"-",$D411*AG411)</f>
        <v>-</v>
      </c>
      <c r="AI411" s="19">
        <v>0.85</v>
      </c>
      <c r="AJ411" s="19" t="str">
        <f t="shared" ref="AJ411" si="6080">IF(OR(AI411="-",AI411="NC",$D411=""),"-",$D411*AI411)</f>
        <v>-</v>
      </c>
      <c r="AK411" s="19">
        <v>1.7</v>
      </c>
      <c r="AL411" s="19" t="str">
        <f t="shared" ref="AL411" si="6081">IF(OR(AK411="-",AK411="NC",$D411=""),"-",$D411*AK411)</f>
        <v>-</v>
      </c>
    </row>
    <row r="412" spans="1:38" x14ac:dyDescent="0.25">
      <c r="A412" s="50" t="s">
        <v>3495</v>
      </c>
      <c r="B412" s="50" t="s">
        <v>3496</v>
      </c>
      <c r="C412" s="42" t="s">
        <v>275</v>
      </c>
      <c r="D412" s="58"/>
      <c r="E412" s="42" t="s">
        <v>275</v>
      </c>
      <c r="F412" s="42" t="str">
        <f t="shared" si="5766"/>
        <v>-</v>
      </c>
      <c r="G412" s="42" t="s">
        <v>275</v>
      </c>
      <c r="H412" s="42" t="str">
        <f t="shared" si="5766"/>
        <v>-</v>
      </c>
      <c r="I412" s="42" t="s">
        <v>275</v>
      </c>
      <c r="J412" s="42" t="str">
        <f t="shared" ref="J412" si="6082">IF(OR(I412="-",I412="NC",$D412=""),"-",$D412*I412)</f>
        <v>-</v>
      </c>
      <c r="K412" s="42" t="s">
        <v>275</v>
      </c>
      <c r="L412" s="42" t="str">
        <f t="shared" ref="L412" si="6083">IF(OR(K412="-",K412="NC",$D412=""),"-",$D412*K412)</f>
        <v>-</v>
      </c>
      <c r="M412" s="42" t="s">
        <v>275</v>
      </c>
      <c r="N412" s="42" t="str">
        <f t="shared" ref="N412" si="6084">IF(OR(M412="-",M412="NC",$D412=""),"-",$D412*M412)</f>
        <v>-</v>
      </c>
      <c r="O412" s="42" t="s">
        <v>275</v>
      </c>
      <c r="P412" s="42" t="str">
        <f t="shared" ref="P412" si="6085">IF(OR(O412="-",O412="NC",$D412=""),"-",$D412*O412)</f>
        <v>-</v>
      </c>
      <c r="Q412" s="42" t="s">
        <v>275</v>
      </c>
      <c r="R412" s="42" t="str">
        <f t="shared" ref="R412" si="6086">IF(OR(Q412="-",Q412="NC",$D412=""),"-",$D412*Q412)</f>
        <v>-</v>
      </c>
      <c r="S412" s="42" t="s">
        <v>275</v>
      </c>
      <c r="T412" s="42" t="str">
        <f t="shared" ref="T412" si="6087">IF(OR(S412="-",S412="NC",$D412=""),"-",$D412*S412)</f>
        <v>-</v>
      </c>
      <c r="U412" s="42" t="s">
        <v>275</v>
      </c>
      <c r="V412" s="42" t="str">
        <f t="shared" ref="V412" si="6088">IF(OR(U412="-",U412="NC",$D412=""),"-",$D412*U412)</f>
        <v>-</v>
      </c>
      <c r="W412" s="42" t="s">
        <v>275</v>
      </c>
      <c r="X412" s="42" t="str">
        <f t="shared" ref="X412" si="6089">IF(OR(W412="-",W412="NC",$D412=""),"-",$D412*W412)</f>
        <v>-</v>
      </c>
      <c r="Y412" s="42" t="s">
        <v>275</v>
      </c>
      <c r="Z412" s="42" t="str">
        <f t="shared" ref="Z412" si="6090">IF(OR(Y412="-",Y412="NC",$D412=""),"-",$D412*Y412)</f>
        <v>-</v>
      </c>
      <c r="AA412" s="42" t="s">
        <v>275</v>
      </c>
      <c r="AB412" s="42" t="str">
        <f t="shared" ref="AB412" si="6091">IF(OR(AA412="-",AA412="NC",$D412=""),"-",$D412*AA412)</f>
        <v>-</v>
      </c>
      <c r="AC412" s="42" t="s">
        <v>275</v>
      </c>
      <c r="AD412" s="42" t="str">
        <f t="shared" ref="AD412" si="6092">IF(OR(AC412="-",AC412="NC",$D412=""),"-",$D412*AC412)</f>
        <v>-</v>
      </c>
      <c r="AE412" s="42" t="s">
        <v>275</v>
      </c>
      <c r="AF412" s="42" t="str">
        <f t="shared" ref="AF412" si="6093">IF(OR(AE412="-",AE412="NC",$D412=""),"-",$D412*AE412)</f>
        <v>-</v>
      </c>
      <c r="AG412" s="42" t="s">
        <v>275</v>
      </c>
      <c r="AH412" s="42" t="str">
        <f t="shared" ref="AH412" si="6094">IF(OR(AG412="-",AG412="NC",$D412=""),"-",$D412*AG412)</f>
        <v>-</v>
      </c>
      <c r="AI412" s="42" t="s">
        <v>275</v>
      </c>
      <c r="AJ412" s="42" t="str">
        <f t="shared" ref="AJ412" si="6095">IF(OR(AI412="-",AI412="NC",$D412=""),"-",$D412*AI412)</f>
        <v>-</v>
      </c>
      <c r="AK412" s="42" t="s">
        <v>275</v>
      </c>
      <c r="AL412" s="42" t="str">
        <f t="shared" ref="AL412" si="6096">IF(OR(AK412="-",AK412="NC",$D412=""),"-",$D412*AK412)</f>
        <v>-</v>
      </c>
    </row>
    <row r="413" spans="1:38" x14ac:dyDescent="0.25">
      <c r="A413" s="909" t="s">
        <v>3497</v>
      </c>
      <c r="B413" s="63" t="s">
        <v>3498</v>
      </c>
      <c r="C413" s="61" t="s">
        <v>925</v>
      </c>
      <c r="D413" s="58"/>
      <c r="E413" s="61">
        <v>1.84</v>
      </c>
      <c r="F413" s="61" t="str">
        <f t="shared" si="5766"/>
        <v>-</v>
      </c>
      <c r="G413" s="61">
        <v>3.25</v>
      </c>
      <c r="H413" s="61" t="str">
        <f t="shared" si="5766"/>
        <v>-</v>
      </c>
      <c r="I413" s="61">
        <v>2.0099999999999998</v>
      </c>
      <c r="J413" s="61" t="str">
        <f t="shared" ref="J413" si="6097">IF(OR(I413="-",I413="NC",$D413=""),"-",$D413*I413)</f>
        <v>-</v>
      </c>
      <c r="K413" s="61">
        <v>4.9000000000000004</v>
      </c>
      <c r="L413" s="61" t="str">
        <f t="shared" ref="L413" si="6098">IF(OR(K413="-",K413="NC",$D413=""),"-",$D413*K413)</f>
        <v>-</v>
      </c>
      <c r="M413" s="61">
        <v>7.0000000000000007E-2</v>
      </c>
      <c r="N413" s="61" t="str">
        <f t="shared" ref="N413" si="6099">IF(OR(M413="-",M413="NC",$D413=""),"-",$D413*M413)</f>
        <v>-</v>
      </c>
      <c r="O413" s="61">
        <v>2.56</v>
      </c>
      <c r="P413" s="61" t="str">
        <f t="shared" ref="P413" si="6100">IF(OR(O413="-",O413="NC",$D413=""),"-",$D413*O413)</f>
        <v>-</v>
      </c>
      <c r="Q413" s="61">
        <v>1.76</v>
      </c>
      <c r="R413" s="61" t="str">
        <f t="shared" ref="R413" si="6101">IF(OR(Q413="-",Q413="NC",$D413=""),"-",$D413*Q413)</f>
        <v>-</v>
      </c>
      <c r="S413" s="61">
        <v>2.63</v>
      </c>
      <c r="T413" s="61" t="str">
        <f t="shared" ref="T413" si="6102">IF(OR(S413="-",S413="NC",$D413=""),"-",$D413*S413)</f>
        <v>-</v>
      </c>
      <c r="U413" s="61">
        <v>68.89</v>
      </c>
      <c r="V413" s="61" t="str">
        <f t="shared" ref="V413" si="6103">IF(OR(U413="-",U413="NC",$D413=""),"-",$D413*U413)</f>
        <v>-</v>
      </c>
      <c r="W413" s="61">
        <v>2.5499999999999998</v>
      </c>
      <c r="X413" s="61" t="str">
        <f t="shared" ref="X413" si="6104">IF(OR(W413="-",W413="NC",$D413=""),"-",$D413*W413)</f>
        <v>-</v>
      </c>
      <c r="Y413" s="61">
        <v>3.41</v>
      </c>
      <c r="Z413" s="61" t="str">
        <f t="shared" ref="Z413" si="6105">IF(OR(Y413="-",Y413="NC",$D413=""),"-",$D413*Y413)</f>
        <v>-</v>
      </c>
      <c r="AA413" s="61">
        <v>3.5</v>
      </c>
      <c r="AB413" s="61" t="str">
        <f t="shared" ref="AB413" si="6106">IF(OR(AA413="-",AA413="NC",$D413=""),"-",$D413*AA413)</f>
        <v>-</v>
      </c>
      <c r="AC413" s="61">
        <v>3.13</v>
      </c>
      <c r="AD413" s="61" t="str">
        <f t="shared" ref="AD413" si="6107">IF(OR(AC413="-",AC413="NC",$D413=""),"-",$D413*AC413)</f>
        <v>-</v>
      </c>
      <c r="AE413" s="61">
        <v>2.2599999999999998</v>
      </c>
      <c r="AF413" s="61" t="str">
        <f t="shared" ref="AF413" si="6108">IF(OR(AE413="-",AE413="NC",$D413=""),"-",$D413*AE413)</f>
        <v>-</v>
      </c>
      <c r="AG413" s="61">
        <v>1.69</v>
      </c>
      <c r="AH413" s="61" t="str">
        <f t="shared" ref="AH413" si="6109">IF(OR(AG413="-",AG413="NC",$D413=""),"-",$D413*AG413)</f>
        <v>-</v>
      </c>
      <c r="AI413" s="61">
        <v>2.12</v>
      </c>
      <c r="AJ413" s="61" t="str">
        <f t="shared" ref="AJ413" si="6110">IF(OR(AI413="-",AI413="NC",$D413=""),"-",$D413*AI413)</f>
        <v>-</v>
      </c>
      <c r="AK413" s="61">
        <v>4.2300000000000004</v>
      </c>
      <c r="AL413" s="61" t="str">
        <f t="shared" ref="AL413" si="6111">IF(OR(AK413="-",AK413="NC",$D413=""),"-",$D413*AK413)</f>
        <v>-</v>
      </c>
    </row>
    <row r="414" spans="1:38" x14ac:dyDescent="0.25">
      <c r="A414" s="18" t="s">
        <v>221</v>
      </c>
      <c r="B414" s="18" t="s">
        <v>3618</v>
      </c>
      <c r="C414" s="19" t="s">
        <v>925</v>
      </c>
      <c r="D414" s="58"/>
      <c r="E414" s="19">
        <v>0.01</v>
      </c>
      <c r="F414" s="19" t="str">
        <f t="shared" si="5766"/>
        <v>-</v>
      </c>
      <c r="G414" s="19">
        <v>0.01</v>
      </c>
      <c r="H414" s="19" t="str">
        <f t="shared" si="5766"/>
        <v>-</v>
      </c>
      <c r="I414" s="19">
        <v>0.01</v>
      </c>
      <c r="J414" s="19" t="str">
        <f t="shared" ref="J414" si="6112">IF(OR(I414="-",I414="NC",$D414=""),"-",$D414*I414)</f>
        <v>-</v>
      </c>
      <c r="K414" s="19">
        <v>0.03</v>
      </c>
      <c r="L414" s="19" t="str">
        <f t="shared" ref="L414" si="6113">IF(OR(K414="-",K414="NC",$D414=""),"-",$D414*K414)</f>
        <v>-</v>
      </c>
      <c r="M414" s="19">
        <v>7.0000000000000007E-2</v>
      </c>
      <c r="N414" s="19" t="str">
        <f t="shared" ref="N414" si="6114">IF(OR(M414="-",M414="NC",$D414=""),"-",$D414*M414)</f>
        <v>-</v>
      </c>
      <c r="O414" s="19">
        <v>0.21</v>
      </c>
      <c r="P414" s="19" t="str">
        <f t="shared" ref="P414" si="6115">IF(OR(O414="-",O414="NC",$D414=""),"-",$D414*O414)</f>
        <v>-</v>
      </c>
      <c r="Q414" s="19">
        <v>0.84</v>
      </c>
      <c r="R414" s="19" t="str">
        <f t="shared" ref="R414" si="6116">IF(OR(Q414="-",Q414="NC",$D414=""),"-",$D414*Q414)</f>
        <v>-</v>
      </c>
      <c r="S414" s="19">
        <v>2.08</v>
      </c>
      <c r="T414" s="19" t="str">
        <f t="shared" ref="T414" si="6117">IF(OR(S414="-",S414="NC",$D414=""),"-",$D414*S414)</f>
        <v>-</v>
      </c>
      <c r="U414" s="19">
        <v>7.11</v>
      </c>
      <c r="V414" s="19" t="str">
        <f t="shared" ref="V414" si="6118">IF(OR(U414="-",U414="NC",$D414=""),"-",$D414*U414)</f>
        <v>-</v>
      </c>
      <c r="W414" s="19">
        <v>1.01</v>
      </c>
      <c r="X414" s="19" t="str">
        <f t="shared" ref="X414" si="6119">IF(OR(W414="-",W414="NC",$D414=""),"-",$D414*W414)</f>
        <v>-</v>
      </c>
      <c r="Y414" s="19">
        <v>1.69</v>
      </c>
      <c r="Z414" s="19" t="str">
        <f t="shared" ref="Z414" si="6120">IF(OR(Y414="-",Y414="NC",$D414=""),"-",$D414*Y414)</f>
        <v>-</v>
      </c>
      <c r="AA414" s="19">
        <v>0.04</v>
      </c>
      <c r="AB414" s="19" t="str">
        <f t="shared" ref="AB414" si="6121">IF(OR(AA414="-",AA414="NC",$D414=""),"-",$D414*AA414)</f>
        <v>-</v>
      </c>
      <c r="AC414" s="19">
        <v>0.01</v>
      </c>
      <c r="AD414" s="19" t="str">
        <f t="shared" ref="AD414" si="6122">IF(OR(AC414="-",AC414="NC",$D414=""),"-",$D414*AC414)</f>
        <v>-</v>
      </c>
      <c r="AE414" s="19">
        <v>0.01</v>
      </c>
      <c r="AF414" s="19" t="str">
        <f t="shared" ref="AF414" si="6123">IF(OR(AE414="-",AE414="NC",$D414=""),"-",$D414*AE414)</f>
        <v>-</v>
      </c>
      <c r="AG414" s="19">
        <v>0.17</v>
      </c>
      <c r="AH414" s="19" t="str">
        <f t="shared" ref="AH414" si="6124">IF(OR(AG414="-",AG414="NC",$D414=""),"-",$D414*AG414)</f>
        <v>-</v>
      </c>
      <c r="AI414" s="19">
        <v>0.01</v>
      </c>
      <c r="AJ414" s="19" t="str">
        <f t="shared" ref="AJ414" si="6125">IF(OR(AI414="-",AI414="NC",$D414=""),"-",$D414*AI414)</f>
        <v>-</v>
      </c>
      <c r="AK414" s="19" t="s">
        <v>1351</v>
      </c>
      <c r="AL414" s="19" t="str">
        <f t="shared" ref="AL414" si="6126">IF(OR(AK414="-",AK414="NC",$D414=""),"-",$D414*AK414)</f>
        <v>-</v>
      </c>
    </row>
    <row r="415" spans="1:38" x14ac:dyDescent="0.25">
      <c r="A415" s="18" t="s">
        <v>1249</v>
      </c>
      <c r="B415" s="18" t="s">
        <v>3619</v>
      </c>
      <c r="C415" s="19" t="s">
        <v>925</v>
      </c>
      <c r="D415" s="58"/>
      <c r="E415" s="19">
        <v>1.72</v>
      </c>
      <c r="F415" s="19" t="str">
        <f t="shared" si="5766"/>
        <v>-</v>
      </c>
      <c r="G415" s="19">
        <v>3.05</v>
      </c>
      <c r="H415" s="19" t="str">
        <f t="shared" si="5766"/>
        <v>-</v>
      </c>
      <c r="I415" s="19">
        <v>1.89</v>
      </c>
      <c r="J415" s="19" t="str">
        <f t="shared" ref="J415" si="6127">IF(OR(I415="-",I415="NC",$D415=""),"-",$D415*I415)</f>
        <v>-</v>
      </c>
      <c r="K415" s="19">
        <v>4.59</v>
      </c>
      <c r="L415" s="19" t="str">
        <f t="shared" ref="L415" si="6128">IF(OR(K415="-",K415="NC",$D415=""),"-",$D415*K415)</f>
        <v>-</v>
      </c>
      <c r="M415" s="19" t="s">
        <v>1351</v>
      </c>
      <c r="N415" s="19" t="str">
        <f t="shared" ref="N415" si="6129">IF(OR(M415="-",M415="NC",$D415=""),"-",$D415*M415)</f>
        <v>-</v>
      </c>
      <c r="O415" s="19">
        <v>2.21</v>
      </c>
      <c r="P415" s="19" t="str">
        <f t="shared" ref="P415" si="6130">IF(OR(O415="-",O415="NC",$D415=""),"-",$D415*O415)</f>
        <v>-</v>
      </c>
      <c r="Q415" s="19">
        <v>0.92</v>
      </c>
      <c r="R415" s="19" t="str">
        <f t="shared" ref="R415" si="6131">IF(OR(Q415="-",Q415="NC",$D415=""),"-",$D415*Q415)</f>
        <v>-</v>
      </c>
      <c r="S415" s="19">
        <v>0.55000000000000004</v>
      </c>
      <c r="T415" s="19" t="str">
        <f t="shared" ref="T415" si="6132">IF(OR(S415="-",S415="NC",$D415=""),"-",$D415*S415)</f>
        <v>-</v>
      </c>
      <c r="U415" s="19">
        <v>61.79</v>
      </c>
      <c r="V415" s="19" t="str">
        <f t="shared" ref="V415" si="6133">IF(OR(U415="-",U415="NC",$D415=""),"-",$D415*U415)</f>
        <v>-</v>
      </c>
      <c r="W415" s="19" t="s">
        <v>1351</v>
      </c>
      <c r="X415" s="19" t="str">
        <f t="shared" ref="X415" si="6134">IF(OR(W415="-",W415="NC",$D415=""),"-",$D415*W415)</f>
        <v>-</v>
      </c>
      <c r="Y415" s="19">
        <v>1.72</v>
      </c>
      <c r="Z415" s="19" t="str">
        <f t="shared" ref="Z415" si="6135">IF(OR(Y415="-",Y415="NC",$D415=""),"-",$D415*Y415)</f>
        <v>-</v>
      </c>
      <c r="AA415" s="19">
        <v>3.26</v>
      </c>
      <c r="AB415" s="19" t="str">
        <f t="shared" ref="AB415" si="6136">IF(OR(AA415="-",AA415="NC",$D415=""),"-",$D415*AA415)</f>
        <v>-</v>
      </c>
      <c r="AC415" s="19">
        <v>2.95</v>
      </c>
      <c r="AD415" s="19" t="str">
        <f t="shared" ref="AD415" si="6137">IF(OR(AC415="-",AC415="NC",$D415=""),"-",$D415*AC415)</f>
        <v>-</v>
      </c>
      <c r="AE415" s="19">
        <v>2.13</v>
      </c>
      <c r="AF415" s="19" t="str">
        <f t="shared" ref="AF415" si="6138">IF(OR(AE415="-",AE415="NC",$D415=""),"-",$D415*AE415)</f>
        <v>-</v>
      </c>
      <c r="AG415" s="19">
        <v>1.52</v>
      </c>
      <c r="AH415" s="19" t="str">
        <f t="shared" ref="AH415" si="6139">IF(OR(AG415="-",AG415="NC",$D415=""),"-",$D415*AG415)</f>
        <v>-</v>
      </c>
      <c r="AI415" s="19">
        <v>2</v>
      </c>
      <c r="AJ415" s="19" t="str">
        <f t="shared" ref="AJ415" si="6140">IF(OR(AI415="-",AI415="NC",$D415=""),"-",$D415*AI415)</f>
        <v>-</v>
      </c>
      <c r="AK415" s="19">
        <v>3.99</v>
      </c>
      <c r="AL415" s="19" t="str">
        <f t="shared" ref="AL415" si="6141">IF(OR(AK415="-",AK415="NC",$D415=""),"-",$D415*AK415)</f>
        <v>-</v>
      </c>
    </row>
    <row r="416" spans="1:38" x14ac:dyDescent="0.25">
      <c r="A416" s="18" t="s">
        <v>275</v>
      </c>
      <c r="B416" s="18" t="s">
        <v>3620</v>
      </c>
      <c r="C416" s="19" t="s">
        <v>925</v>
      </c>
      <c r="D416" s="58"/>
      <c r="E416" s="19">
        <v>0.1</v>
      </c>
      <c r="F416" s="19" t="str">
        <f t="shared" si="5766"/>
        <v>-</v>
      </c>
      <c r="G416" s="19">
        <v>0.19</v>
      </c>
      <c r="H416" s="19" t="str">
        <f t="shared" si="5766"/>
        <v>-</v>
      </c>
      <c r="I416" s="19">
        <v>0.12</v>
      </c>
      <c r="J416" s="19" t="str">
        <f t="shared" ref="J416" si="6142">IF(OR(I416="-",I416="NC",$D416=""),"-",$D416*I416)</f>
        <v>-</v>
      </c>
      <c r="K416" s="19">
        <v>0.28000000000000003</v>
      </c>
      <c r="L416" s="19" t="str">
        <f t="shared" ref="L416" si="6143">IF(OR(K416="-",K416="NC",$D416=""),"-",$D416*K416)</f>
        <v>-</v>
      </c>
      <c r="M416" s="19" t="s">
        <v>1351</v>
      </c>
      <c r="N416" s="19" t="str">
        <f t="shared" ref="N416" si="6144">IF(OR(M416="-",M416="NC",$D416=""),"-",$D416*M416)</f>
        <v>-</v>
      </c>
      <c r="O416" s="19">
        <v>0.13</v>
      </c>
      <c r="P416" s="19" t="str">
        <f t="shared" ref="P416" si="6145">IF(OR(O416="-",O416="NC",$D416=""),"-",$D416*O416)</f>
        <v>-</v>
      </c>
      <c r="Q416" s="19" t="s">
        <v>1351</v>
      </c>
      <c r="R416" s="19" t="str">
        <f t="shared" ref="R416" si="6146">IF(OR(Q416="-",Q416="NC",$D416=""),"-",$D416*Q416)</f>
        <v>-</v>
      </c>
      <c r="S416" s="19" t="s">
        <v>1351</v>
      </c>
      <c r="T416" s="19" t="str">
        <f t="shared" ref="T416" si="6147">IF(OR(S416="-",S416="NC",$D416=""),"-",$D416*S416)</f>
        <v>-</v>
      </c>
      <c r="U416" s="19" t="s">
        <v>1351</v>
      </c>
      <c r="V416" s="19" t="str">
        <f t="shared" ref="V416" si="6148">IF(OR(U416="-",U416="NC",$D416=""),"-",$D416*U416)</f>
        <v>-</v>
      </c>
      <c r="W416" s="19">
        <v>1.55</v>
      </c>
      <c r="X416" s="19" t="str">
        <f t="shared" ref="X416" si="6149">IF(OR(W416="-",W416="NC",$D416=""),"-",$D416*W416)</f>
        <v>-</v>
      </c>
      <c r="Y416" s="19" t="s">
        <v>1351</v>
      </c>
      <c r="Z416" s="19" t="str">
        <f t="shared" ref="Z416" si="6150">IF(OR(Y416="-",Y416="NC",$D416=""),"-",$D416*Y416)</f>
        <v>-</v>
      </c>
      <c r="AA416" s="19">
        <v>0.2</v>
      </c>
      <c r="AB416" s="19" t="str">
        <f t="shared" ref="AB416" si="6151">IF(OR(AA416="-",AA416="NC",$D416=""),"-",$D416*AA416)</f>
        <v>-</v>
      </c>
      <c r="AC416" s="19">
        <v>0.18</v>
      </c>
      <c r="AD416" s="19" t="str">
        <f t="shared" ref="AD416" si="6152">IF(OR(AC416="-",AC416="NC",$D416=""),"-",$D416*AC416)</f>
        <v>-</v>
      </c>
      <c r="AE416" s="19">
        <v>0.13</v>
      </c>
      <c r="AF416" s="19" t="str">
        <f t="shared" ref="AF416" si="6153">IF(OR(AE416="-",AE416="NC",$D416=""),"-",$D416*AE416)</f>
        <v>-</v>
      </c>
      <c r="AG416" s="19" t="s">
        <v>1351</v>
      </c>
      <c r="AH416" s="19" t="str">
        <f t="shared" ref="AH416" si="6154">IF(OR(AG416="-",AG416="NC",$D416=""),"-",$D416*AG416)</f>
        <v>-</v>
      </c>
      <c r="AI416" s="19">
        <v>0.12</v>
      </c>
      <c r="AJ416" s="19" t="str">
        <f t="shared" ref="AJ416" si="6155">IF(OR(AI416="-",AI416="NC",$D416=""),"-",$D416*AI416)</f>
        <v>-</v>
      </c>
      <c r="AK416" s="19">
        <v>0.24</v>
      </c>
      <c r="AL416" s="19" t="str">
        <f t="shared" ref="AL416" si="6156">IF(OR(AK416="-",AK416="NC",$D416=""),"-",$D416*AK416)</f>
        <v>-</v>
      </c>
    </row>
    <row r="417" spans="1:38" x14ac:dyDescent="0.25">
      <c r="A417" s="50" t="s">
        <v>4131</v>
      </c>
      <c r="B417" s="50" t="s">
        <v>4132</v>
      </c>
      <c r="C417" s="42" t="s">
        <v>275</v>
      </c>
      <c r="D417" s="58"/>
      <c r="E417" s="42" t="s">
        <v>275</v>
      </c>
      <c r="F417" s="42" t="str">
        <f t="shared" si="5766"/>
        <v>-</v>
      </c>
      <c r="G417" s="42" t="s">
        <v>275</v>
      </c>
      <c r="H417" s="42" t="str">
        <f t="shared" si="5766"/>
        <v>-</v>
      </c>
      <c r="I417" s="42" t="s">
        <v>275</v>
      </c>
      <c r="J417" s="42" t="str">
        <f t="shared" ref="J417" si="6157">IF(OR(I417="-",I417="NC",$D417=""),"-",$D417*I417)</f>
        <v>-</v>
      </c>
      <c r="K417" s="42" t="s">
        <v>275</v>
      </c>
      <c r="L417" s="42" t="str">
        <f t="shared" ref="L417" si="6158">IF(OR(K417="-",K417="NC",$D417=""),"-",$D417*K417)</f>
        <v>-</v>
      </c>
      <c r="M417" s="42" t="s">
        <v>275</v>
      </c>
      <c r="N417" s="42" t="str">
        <f t="shared" ref="N417" si="6159">IF(OR(M417="-",M417="NC",$D417=""),"-",$D417*M417)</f>
        <v>-</v>
      </c>
      <c r="O417" s="42" t="s">
        <v>275</v>
      </c>
      <c r="P417" s="42" t="str">
        <f t="shared" ref="P417" si="6160">IF(OR(O417="-",O417="NC",$D417=""),"-",$D417*O417)</f>
        <v>-</v>
      </c>
      <c r="Q417" s="42" t="s">
        <v>275</v>
      </c>
      <c r="R417" s="42" t="str">
        <f t="shared" ref="R417" si="6161">IF(OR(Q417="-",Q417="NC",$D417=""),"-",$D417*Q417)</f>
        <v>-</v>
      </c>
      <c r="S417" s="42" t="s">
        <v>275</v>
      </c>
      <c r="T417" s="42" t="str">
        <f t="shared" ref="T417" si="6162">IF(OR(S417="-",S417="NC",$D417=""),"-",$D417*S417)</f>
        <v>-</v>
      </c>
      <c r="U417" s="42" t="s">
        <v>275</v>
      </c>
      <c r="V417" s="42" t="str">
        <f t="shared" ref="V417" si="6163">IF(OR(U417="-",U417="NC",$D417=""),"-",$D417*U417)</f>
        <v>-</v>
      </c>
      <c r="W417" s="42" t="s">
        <v>275</v>
      </c>
      <c r="X417" s="42" t="str">
        <f t="shared" ref="X417" si="6164">IF(OR(W417="-",W417="NC",$D417=""),"-",$D417*W417)</f>
        <v>-</v>
      </c>
      <c r="Y417" s="42" t="s">
        <v>275</v>
      </c>
      <c r="Z417" s="42" t="str">
        <f t="shared" ref="Z417" si="6165">IF(OR(Y417="-",Y417="NC",$D417=""),"-",$D417*Y417)</f>
        <v>-</v>
      </c>
      <c r="AA417" s="42" t="s">
        <v>275</v>
      </c>
      <c r="AB417" s="42" t="str">
        <f t="shared" ref="AB417" si="6166">IF(OR(AA417="-",AA417="NC",$D417=""),"-",$D417*AA417)</f>
        <v>-</v>
      </c>
      <c r="AC417" s="42" t="s">
        <v>275</v>
      </c>
      <c r="AD417" s="42" t="str">
        <f t="shared" ref="AD417" si="6167">IF(OR(AC417="-",AC417="NC",$D417=""),"-",$D417*AC417)</f>
        <v>-</v>
      </c>
      <c r="AE417" s="42" t="s">
        <v>275</v>
      </c>
      <c r="AF417" s="42" t="str">
        <f t="shared" ref="AF417" si="6168">IF(OR(AE417="-",AE417="NC",$D417=""),"-",$D417*AE417)</f>
        <v>-</v>
      </c>
      <c r="AG417" s="42" t="s">
        <v>275</v>
      </c>
      <c r="AH417" s="42" t="str">
        <f t="shared" ref="AH417" si="6169">IF(OR(AG417="-",AG417="NC",$D417=""),"-",$D417*AG417)</f>
        <v>-</v>
      </c>
      <c r="AI417" s="42" t="s">
        <v>275</v>
      </c>
      <c r="AJ417" s="42" t="str">
        <f t="shared" ref="AJ417" si="6170">IF(OR(AI417="-",AI417="NC",$D417=""),"-",$D417*AI417)</f>
        <v>-</v>
      </c>
      <c r="AK417" s="42" t="s">
        <v>275</v>
      </c>
      <c r="AL417" s="42" t="str">
        <f t="shared" ref="AL417" si="6171">IF(OR(AK417="-",AK417="NC",$D417=""),"-",$D417*AK417)</f>
        <v>-</v>
      </c>
    </row>
    <row r="418" spans="1:38" ht="21" x14ac:dyDescent="0.25">
      <c r="A418" s="909" t="s">
        <v>3499</v>
      </c>
      <c r="B418" s="63" t="s">
        <v>3500</v>
      </c>
      <c r="C418" s="61" t="s">
        <v>925</v>
      </c>
      <c r="D418" s="58"/>
      <c r="E418" s="61">
        <v>1.0900000000000001</v>
      </c>
      <c r="F418" s="61" t="str">
        <f t="shared" si="5766"/>
        <v>-</v>
      </c>
      <c r="G418" s="61">
        <v>0.7</v>
      </c>
      <c r="H418" s="61" t="str">
        <f t="shared" si="5766"/>
        <v>-</v>
      </c>
      <c r="I418" s="61">
        <v>0.44</v>
      </c>
      <c r="J418" s="61" t="str">
        <f t="shared" ref="J418" si="6172">IF(OR(I418="-",I418="NC",$D418=""),"-",$D418*I418)</f>
        <v>-</v>
      </c>
      <c r="K418" s="61">
        <v>1.37</v>
      </c>
      <c r="L418" s="61" t="str">
        <f t="shared" ref="L418" si="6173">IF(OR(K418="-",K418="NC",$D418=""),"-",$D418*K418)</f>
        <v>-</v>
      </c>
      <c r="M418" s="61">
        <v>2.5299999999999998</v>
      </c>
      <c r="N418" s="61" t="str">
        <f t="shared" ref="N418" si="6174">IF(OR(M418="-",M418="NC",$D418=""),"-",$D418*M418)</f>
        <v>-</v>
      </c>
      <c r="O418" s="61">
        <v>1.72</v>
      </c>
      <c r="P418" s="61" t="str">
        <f t="shared" ref="P418" si="6175">IF(OR(O418="-",O418="NC",$D418=""),"-",$D418*O418)</f>
        <v>-</v>
      </c>
      <c r="Q418" s="61">
        <v>1.49</v>
      </c>
      <c r="R418" s="61" t="str">
        <f t="shared" ref="R418" si="6176">IF(OR(Q418="-",Q418="NC",$D418=""),"-",$D418*Q418)</f>
        <v>-</v>
      </c>
      <c r="S418" s="61">
        <v>4.37</v>
      </c>
      <c r="T418" s="61" t="str">
        <f t="shared" ref="T418" si="6177">IF(OR(S418="-",S418="NC",$D418=""),"-",$D418*S418)</f>
        <v>-</v>
      </c>
      <c r="U418" s="61">
        <v>3.61</v>
      </c>
      <c r="V418" s="61" t="str">
        <f t="shared" ref="V418" si="6178">IF(OR(U418="-",U418="NC",$D418=""),"-",$D418*U418)</f>
        <v>-</v>
      </c>
      <c r="W418" s="61">
        <v>1.68</v>
      </c>
      <c r="X418" s="61" t="str">
        <f t="shared" ref="X418" si="6179">IF(OR(W418="-",W418="NC",$D418=""),"-",$D418*W418)</f>
        <v>-</v>
      </c>
      <c r="Y418" s="61">
        <v>0.92</v>
      </c>
      <c r="Z418" s="61" t="str">
        <f t="shared" ref="Z418" si="6180">IF(OR(Y418="-",Y418="NC",$D418=""),"-",$D418*Y418)</f>
        <v>-</v>
      </c>
      <c r="AA418" s="61">
        <v>0.75</v>
      </c>
      <c r="AB418" s="61" t="str">
        <f t="shared" ref="AB418" si="6181">IF(OR(AA418="-",AA418="NC",$D418=""),"-",$D418*AA418)</f>
        <v>-</v>
      </c>
      <c r="AC418" s="61">
        <v>0.68</v>
      </c>
      <c r="AD418" s="61" t="str">
        <f t="shared" ref="AD418" si="6182">IF(OR(AC418="-",AC418="NC",$D418=""),"-",$D418*AC418)</f>
        <v>-</v>
      </c>
      <c r="AE418" s="61">
        <v>0.49</v>
      </c>
      <c r="AF418" s="61" t="str">
        <f t="shared" ref="AF418" si="6183">IF(OR(AE418="-",AE418="NC",$D418=""),"-",$D418*AE418)</f>
        <v>-</v>
      </c>
      <c r="AG418" s="61">
        <v>0.08</v>
      </c>
      <c r="AH418" s="61" t="str">
        <f t="shared" ref="AH418" si="6184">IF(OR(AG418="-",AG418="NC",$D418=""),"-",$D418*AG418)</f>
        <v>-</v>
      </c>
      <c r="AI418" s="61">
        <v>0.46</v>
      </c>
      <c r="AJ418" s="61" t="str">
        <f t="shared" ref="AJ418" si="6185">IF(OR(AI418="-",AI418="NC",$D418=""),"-",$D418*AI418)</f>
        <v>-</v>
      </c>
      <c r="AK418" s="61">
        <v>0.91</v>
      </c>
      <c r="AL418" s="61" t="str">
        <f t="shared" ref="AL418" si="6186">IF(OR(AK418="-",AK418="NC",$D418=""),"-",$D418*AK418)</f>
        <v>-</v>
      </c>
    </row>
    <row r="419" spans="1:38" x14ac:dyDescent="0.25">
      <c r="A419" s="18" t="s">
        <v>220</v>
      </c>
      <c r="B419" s="18" t="s">
        <v>3623</v>
      </c>
      <c r="C419" s="19" t="s">
        <v>925</v>
      </c>
      <c r="D419" s="58"/>
      <c r="E419" s="19">
        <v>0.69</v>
      </c>
      <c r="F419" s="19" t="str">
        <f t="shared" si="5766"/>
        <v>-</v>
      </c>
      <c r="G419" s="19">
        <v>0.01</v>
      </c>
      <c r="H419" s="19" t="str">
        <f t="shared" si="5766"/>
        <v>-</v>
      </c>
      <c r="I419" s="19">
        <v>0.01</v>
      </c>
      <c r="J419" s="19" t="str">
        <f t="shared" ref="J419" si="6187">IF(OR(I419="-",I419="NC",$D419=""),"-",$D419*I419)</f>
        <v>-</v>
      </c>
      <c r="K419" s="19">
        <v>0.32</v>
      </c>
      <c r="L419" s="19" t="str">
        <f t="shared" ref="L419" si="6188">IF(OR(K419="-",K419="NC",$D419=""),"-",$D419*K419)</f>
        <v>-</v>
      </c>
      <c r="M419" s="19">
        <v>0.26</v>
      </c>
      <c r="N419" s="19" t="str">
        <f t="shared" ref="N419" si="6189">IF(OR(M419="-",M419="NC",$D419=""),"-",$D419*M419)</f>
        <v>-</v>
      </c>
      <c r="O419" s="19">
        <v>1.21</v>
      </c>
      <c r="P419" s="19" t="str">
        <f t="shared" ref="P419" si="6190">IF(OR(O419="-",O419="NC",$D419=""),"-",$D419*O419)</f>
        <v>-</v>
      </c>
      <c r="Q419" s="19">
        <v>0.98</v>
      </c>
      <c r="R419" s="19" t="str">
        <f t="shared" ref="R419" si="6191">IF(OR(Q419="-",Q419="NC",$D419=""),"-",$D419*Q419)</f>
        <v>-</v>
      </c>
      <c r="S419" s="19">
        <v>3.65</v>
      </c>
      <c r="T419" s="19" t="str">
        <f t="shared" ref="T419" si="6192">IF(OR(S419="-",S419="NC",$D419=""),"-",$D419*S419)</f>
        <v>-</v>
      </c>
      <c r="U419" s="19">
        <v>7.0000000000000007E-2</v>
      </c>
      <c r="V419" s="19" t="str">
        <f t="shared" ref="V419" si="6193">IF(OR(U419="-",U419="NC",$D419=""),"-",$D419*U419)</f>
        <v>-</v>
      </c>
      <c r="W419" s="19">
        <v>1.67</v>
      </c>
      <c r="X419" s="19" t="str">
        <f t="shared" ref="X419" si="6194">IF(OR(W419="-",W419="NC",$D419=""),"-",$D419*W419)</f>
        <v>-</v>
      </c>
      <c r="Y419" s="19">
        <v>0.26</v>
      </c>
      <c r="Z419" s="19" t="str">
        <f t="shared" ref="Z419" si="6195">IF(OR(Y419="-",Y419="NC",$D419=""),"-",$D419*Y419)</f>
        <v>-</v>
      </c>
      <c r="AA419" s="19" t="s">
        <v>1351</v>
      </c>
      <c r="AB419" s="19" t="str">
        <f t="shared" ref="AB419" si="6196">IF(OR(AA419="-",AA419="NC",$D419=""),"-",$D419*AA419)</f>
        <v>-</v>
      </c>
      <c r="AC419" s="19">
        <v>0.01</v>
      </c>
      <c r="AD419" s="19" t="str">
        <f t="shared" ref="AD419" si="6197">IF(OR(AC419="-",AC419="NC",$D419=""),"-",$D419*AC419)</f>
        <v>-</v>
      </c>
      <c r="AE419" s="19" t="s">
        <v>1351</v>
      </c>
      <c r="AF419" s="19" t="str">
        <f t="shared" ref="AF419" si="6198">IF(OR(AE419="-",AE419="NC",$D419=""),"-",$D419*AE419)</f>
        <v>-</v>
      </c>
      <c r="AG419" s="19">
        <v>0.08</v>
      </c>
      <c r="AH419" s="19" t="str">
        <f t="shared" ref="AH419" si="6199">IF(OR(AG419="-",AG419="NC",$D419=""),"-",$D419*AG419)</f>
        <v>-</v>
      </c>
      <c r="AI419" s="19">
        <v>0.01</v>
      </c>
      <c r="AJ419" s="19" t="str">
        <f t="shared" ref="AJ419" si="6200">IF(OR(AI419="-",AI419="NC",$D419=""),"-",$D419*AI419)</f>
        <v>-</v>
      </c>
      <c r="AK419" s="19" t="s">
        <v>1351</v>
      </c>
      <c r="AL419" s="19" t="str">
        <f t="shared" ref="AL419" si="6201">IF(OR(AK419="-",AK419="NC",$D419=""),"-",$D419*AK419)</f>
        <v>-</v>
      </c>
    </row>
    <row r="420" spans="1:38" x14ac:dyDescent="0.25">
      <c r="A420" s="18" t="s">
        <v>1278</v>
      </c>
      <c r="B420" s="18" t="s">
        <v>3624</v>
      </c>
      <c r="C420" s="19" t="s">
        <v>925</v>
      </c>
      <c r="D420" s="58"/>
      <c r="E420" s="19">
        <v>0.39</v>
      </c>
      <c r="F420" s="19" t="str">
        <f t="shared" si="5766"/>
        <v>-</v>
      </c>
      <c r="G420" s="19">
        <v>0.7</v>
      </c>
      <c r="H420" s="19" t="str">
        <f t="shared" si="5766"/>
        <v>-</v>
      </c>
      <c r="I420" s="19">
        <v>0.43</v>
      </c>
      <c r="J420" s="19" t="str">
        <f t="shared" ref="J420" si="6202">IF(OR(I420="-",I420="NC",$D420=""),"-",$D420*I420)</f>
        <v>-</v>
      </c>
      <c r="K420" s="19">
        <v>1.05</v>
      </c>
      <c r="L420" s="19" t="str">
        <f t="shared" ref="L420" si="6203">IF(OR(K420="-",K420="NC",$D420=""),"-",$D420*K420)</f>
        <v>-</v>
      </c>
      <c r="M420" s="19">
        <v>2.27</v>
      </c>
      <c r="N420" s="19" t="str">
        <f t="shared" ref="N420" si="6204">IF(OR(M420="-",M420="NC",$D420=""),"-",$D420*M420)</f>
        <v>-</v>
      </c>
      <c r="O420" s="19">
        <v>0.51</v>
      </c>
      <c r="P420" s="19" t="str">
        <f t="shared" ref="P420" si="6205">IF(OR(O420="-",O420="NC",$D420=""),"-",$D420*O420)</f>
        <v>-</v>
      </c>
      <c r="Q420" s="19">
        <v>0.51</v>
      </c>
      <c r="R420" s="19" t="str">
        <f t="shared" ref="R420" si="6206">IF(OR(Q420="-",Q420="NC",$D420=""),"-",$D420*Q420)</f>
        <v>-</v>
      </c>
      <c r="S420" s="19">
        <v>0.73</v>
      </c>
      <c r="T420" s="19" t="str">
        <f t="shared" ref="T420" si="6207">IF(OR(S420="-",S420="NC",$D420=""),"-",$D420*S420)</f>
        <v>-</v>
      </c>
      <c r="U420" s="19">
        <v>3.54</v>
      </c>
      <c r="V420" s="19" t="str">
        <f t="shared" ref="V420" si="6208">IF(OR(U420="-",U420="NC",$D420=""),"-",$D420*U420)</f>
        <v>-</v>
      </c>
      <c r="W420" s="19">
        <v>0.01</v>
      </c>
      <c r="X420" s="19" t="str">
        <f t="shared" ref="X420" si="6209">IF(OR(W420="-",W420="NC",$D420=""),"-",$D420*W420)</f>
        <v>-</v>
      </c>
      <c r="Y420" s="19">
        <v>0.66</v>
      </c>
      <c r="Z420" s="19" t="str">
        <f t="shared" ref="Z420" si="6210">IF(OR(Y420="-",Y420="NC",$D420=""),"-",$D420*Y420)</f>
        <v>-</v>
      </c>
      <c r="AA420" s="19">
        <v>0.75</v>
      </c>
      <c r="AB420" s="19" t="str">
        <f t="shared" ref="AB420" si="6211">IF(OR(AA420="-",AA420="NC",$D420=""),"-",$D420*AA420)</f>
        <v>-</v>
      </c>
      <c r="AC420" s="19">
        <v>0.67</v>
      </c>
      <c r="AD420" s="19" t="str">
        <f t="shared" ref="AD420" si="6212">IF(OR(AC420="-",AC420="NC",$D420=""),"-",$D420*AC420)</f>
        <v>-</v>
      </c>
      <c r="AE420" s="19">
        <v>0.49</v>
      </c>
      <c r="AF420" s="19" t="str">
        <f t="shared" ref="AF420" si="6213">IF(OR(AE420="-",AE420="NC",$D420=""),"-",$D420*AE420)</f>
        <v>-</v>
      </c>
      <c r="AG420" s="19" t="s">
        <v>1351</v>
      </c>
      <c r="AH420" s="19" t="str">
        <f t="shared" ref="AH420" si="6214">IF(OR(AG420="-",AG420="NC",$D420=""),"-",$D420*AG420)</f>
        <v>-</v>
      </c>
      <c r="AI420" s="19">
        <v>0.46</v>
      </c>
      <c r="AJ420" s="19" t="str">
        <f t="shared" ref="AJ420" si="6215">IF(OR(AI420="-",AI420="NC",$D420=""),"-",$D420*AI420)</f>
        <v>-</v>
      </c>
      <c r="AK420" s="19">
        <v>0.91</v>
      </c>
      <c r="AL420" s="19" t="str">
        <f t="shared" ref="AL420" si="6216">IF(OR(AK420="-",AK420="NC",$D420=""),"-",$D420*AK420)</f>
        <v>-</v>
      </c>
    </row>
    <row r="421" spans="1:38" x14ac:dyDescent="0.25">
      <c r="A421" s="50" t="s">
        <v>3502</v>
      </c>
      <c r="B421" s="50" t="s">
        <v>3503</v>
      </c>
      <c r="C421" s="42" t="s">
        <v>275</v>
      </c>
      <c r="D421" s="58"/>
      <c r="E421" s="42" t="s">
        <v>275</v>
      </c>
      <c r="F421" s="42" t="str">
        <f t="shared" si="5766"/>
        <v>-</v>
      </c>
      <c r="G421" s="42" t="s">
        <v>275</v>
      </c>
      <c r="H421" s="42" t="str">
        <f t="shared" si="5766"/>
        <v>-</v>
      </c>
      <c r="I421" s="42" t="s">
        <v>275</v>
      </c>
      <c r="J421" s="42" t="str">
        <f t="shared" ref="J421" si="6217">IF(OR(I421="-",I421="NC",$D421=""),"-",$D421*I421)</f>
        <v>-</v>
      </c>
      <c r="K421" s="42" t="s">
        <v>275</v>
      </c>
      <c r="L421" s="42" t="str">
        <f t="shared" ref="L421" si="6218">IF(OR(K421="-",K421="NC",$D421=""),"-",$D421*K421)</f>
        <v>-</v>
      </c>
      <c r="M421" s="42" t="s">
        <v>275</v>
      </c>
      <c r="N421" s="42" t="str">
        <f t="shared" ref="N421" si="6219">IF(OR(M421="-",M421="NC",$D421=""),"-",$D421*M421)</f>
        <v>-</v>
      </c>
      <c r="O421" s="42" t="s">
        <v>275</v>
      </c>
      <c r="P421" s="42" t="str">
        <f t="shared" ref="P421" si="6220">IF(OR(O421="-",O421="NC",$D421=""),"-",$D421*O421)</f>
        <v>-</v>
      </c>
      <c r="Q421" s="42" t="s">
        <v>275</v>
      </c>
      <c r="R421" s="42" t="str">
        <f t="shared" ref="R421" si="6221">IF(OR(Q421="-",Q421="NC",$D421=""),"-",$D421*Q421)</f>
        <v>-</v>
      </c>
      <c r="S421" s="42" t="s">
        <v>275</v>
      </c>
      <c r="T421" s="42" t="str">
        <f t="shared" ref="T421" si="6222">IF(OR(S421="-",S421="NC",$D421=""),"-",$D421*S421)</f>
        <v>-</v>
      </c>
      <c r="U421" s="42" t="s">
        <v>275</v>
      </c>
      <c r="V421" s="42" t="str">
        <f t="shared" ref="V421" si="6223">IF(OR(U421="-",U421="NC",$D421=""),"-",$D421*U421)</f>
        <v>-</v>
      </c>
      <c r="W421" s="42" t="s">
        <v>275</v>
      </c>
      <c r="X421" s="42" t="str">
        <f t="shared" ref="X421" si="6224">IF(OR(W421="-",W421="NC",$D421=""),"-",$D421*W421)</f>
        <v>-</v>
      </c>
      <c r="Y421" s="42" t="s">
        <v>275</v>
      </c>
      <c r="Z421" s="42" t="str">
        <f t="shared" ref="Z421" si="6225">IF(OR(Y421="-",Y421="NC",$D421=""),"-",$D421*Y421)</f>
        <v>-</v>
      </c>
      <c r="AA421" s="42" t="s">
        <v>275</v>
      </c>
      <c r="AB421" s="42" t="str">
        <f t="shared" ref="AB421" si="6226">IF(OR(AA421="-",AA421="NC",$D421=""),"-",$D421*AA421)</f>
        <v>-</v>
      </c>
      <c r="AC421" s="42" t="s">
        <v>275</v>
      </c>
      <c r="AD421" s="42" t="str">
        <f t="shared" ref="AD421" si="6227">IF(OR(AC421="-",AC421="NC",$D421=""),"-",$D421*AC421)</f>
        <v>-</v>
      </c>
      <c r="AE421" s="42" t="s">
        <v>275</v>
      </c>
      <c r="AF421" s="42" t="str">
        <f t="shared" ref="AF421" si="6228">IF(OR(AE421="-",AE421="NC",$D421=""),"-",$D421*AE421)</f>
        <v>-</v>
      </c>
      <c r="AG421" s="42" t="s">
        <v>275</v>
      </c>
      <c r="AH421" s="42" t="str">
        <f t="shared" ref="AH421" si="6229">IF(OR(AG421="-",AG421="NC",$D421=""),"-",$D421*AG421)</f>
        <v>-</v>
      </c>
      <c r="AI421" s="42" t="s">
        <v>275</v>
      </c>
      <c r="AJ421" s="42" t="str">
        <f t="shared" ref="AJ421" si="6230">IF(OR(AI421="-",AI421="NC",$D421=""),"-",$D421*AI421)</f>
        <v>-</v>
      </c>
      <c r="AK421" s="42" t="s">
        <v>275</v>
      </c>
      <c r="AL421" s="42" t="str">
        <f t="shared" ref="AL421" si="6231">IF(OR(AK421="-",AK421="NC",$D421=""),"-",$D421*AK421)</f>
        <v>-</v>
      </c>
    </row>
    <row r="422" spans="1:38" ht="21" x14ac:dyDescent="0.25">
      <c r="A422" s="909" t="s">
        <v>3504</v>
      </c>
      <c r="B422" s="63" t="s">
        <v>3505</v>
      </c>
      <c r="C422" s="61" t="s">
        <v>925</v>
      </c>
      <c r="D422" s="58"/>
      <c r="E422" s="61">
        <v>0.09</v>
      </c>
      <c r="F422" s="61" t="str">
        <f t="shared" si="5766"/>
        <v>-</v>
      </c>
      <c r="G422" s="61">
        <v>0.56000000000000005</v>
      </c>
      <c r="H422" s="61" t="str">
        <f t="shared" si="5766"/>
        <v>-</v>
      </c>
      <c r="I422" s="61">
        <v>0.02</v>
      </c>
      <c r="J422" s="61" t="str">
        <f t="shared" ref="J422" si="6232">IF(OR(I422="-",I422="NC",$D422=""),"-",$D422*I422)</f>
        <v>-</v>
      </c>
      <c r="K422" s="61">
        <v>2.65</v>
      </c>
      <c r="L422" s="61" t="str">
        <f t="shared" ref="L422" si="6233">IF(OR(K422="-",K422="NC",$D422=""),"-",$D422*K422)</f>
        <v>-</v>
      </c>
      <c r="M422" s="61">
        <v>0.11</v>
      </c>
      <c r="N422" s="61" t="str">
        <f t="shared" ref="N422" si="6234">IF(OR(M422="-",M422="NC",$D422=""),"-",$D422*M422)</f>
        <v>-</v>
      </c>
      <c r="O422" s="61">
        <v>0.51</v>
      </c>
      <c r="P422" s="61" t="str">
        <f t="shared" ref="P422" si="6235">IF(OR(O422="-",O422="NC",$D422=""),"-",$D422*O422)</f>
        <v>-</v>
      </c>
      <c r="Q422" s="61">
        <v>7.31</v>
      </c>
      <c r="R422" s="61" t="str">
        <f t="shared" ref="R422" si="6236">IF(OR(Q422="-",Q422="NC",$D422=""),"-",$D422*Q422)</f>
        <v>-</v>
      </c>
      <c r="S422" s="61">
        <v>5.92</v>
      </c>
      <c r="T422" s="61" t="str">
        <f t="shared" ref="T422" si="6237">IF(OR(S422="-",S422="NC",$D422=""),"-",$D422*S422)</f>
        <v>-</v>
      </c>
      <c r="U422" s="61">
        <v>1.26</v>
      </c>
      <c r="V422" s="61" t="str">
        <f t="shared" ref="V422" si="6238">IF(OR(U422="-",U422="NC",$D422=""),"-",$D422*U422)</f>
        <v>-</v>
      </c>
      <c r="W422" s="61">
        <v>3.73</v>
      </c>
      <c r="X422" s="61" t="str">
        <f t="shared" ref="X422" si="6239">IF(OR(W422="-",W422="NC",$D422=""),"-",$D422*W422)</f>
        <v>-</v>
      </c>
      <c r="Y422" s="61">
        <v>14.85</v>
      </c>
      <c r="Z422" s="61" t="str">
        <f t="shared" ref="Z422" si="6240">IF(OR(Y422="-",Y422="NC",$D422=""),"-",$D422*Y422)</f>
        <v>-</v>
      </c>
      <c r="AA422" s="61">
        <v>0.56999999999999995</v>
      </c>
      <c r="AB422" s="61" t="str">
        <f t="shared" ref="AB422" si="6241">IF(OR(AA422="-",AA422="NC",$D422=""),"-",$D422*AA422)</f>
        <v>-</v>
      </c>
      <c r="AC422" s="61">
        <v>0.02</v>
      </c>
      <c r="AD422" s="61" t="str">
        <f t="shared" ref="AD422" si="6242">IF(OR(AC422="-",AC422="NC",$D422=""),"-",$D422*AC422)</f>
        <v>-</v>
      </c>
      <c r="AE422" s="61">
        <v>0.04</v>
      </c>
      <c r="AF422" s="61" t="str">
        <f t="shared" ref="AF422" si="6243">IF(OR(AE422="-",AE422="NC",$D422=""),"-",$D422*AE422)</f>
        <v>-</v>
      </c>
      <c r="AG422" s="61">
        <v>3.73</v>
      </c>
      <c r="AH422" s="61" t="str">
        <f t="shared" ref="AH422" si="6244">IF(OR(AG422="-",AG422="NC",$D422=""),"-",$D422*AG422)</f>
        <v>-</v>
      </c>
      <c r="AI422" s="61">
        <v>0.01</v>
      </c>
      <c r="AJ422" s="61" t="str">
        <f t="shared" ref="AJ422" si="6245">IF(OR(AI422="-",AI422="NC",$D422=""),"-",$D422*AI422)</f>
        <v>-</v>
      </c>
      <c r="AK422" s="61" t="s">
        <v>1351</v>
      </c>
      <c r="AL422" s="61" t="str">
        <f t="shared" ref="AL422" si="6246">IF(OR(AK422="-",AK422="NC",$D422=""),"-",$D422*AK422)</f>
        <v>-</v>
      </c>
    </row>
    <row r="423" spans="1:38" ht="21" x14ac:dyDescent="0.25">
      <c r="A423" s="18" t="s">
        <v>3504</v>
      </c>
      <c r="B423" s="18" t="s">
        <v>3621</v>
      </c>
      <c r="C423" s="19" t="s">
        <v>925</v>
      </c>
      <c r="D423" s="58"/>
      <c r="E423" s="19">
        <v>0.06</v>
      </c>
      <c r="F423" s="19" t="str">
        <f t="shared" si="5766"/>
        <v>-</v>
      </c>
      <c r="G423" s="19">
        <v>0.42</v>
      </c>
      <c r="H423" s="19" t="str">
        <f t="shared" si="5766"/>
        <v>-</v>
      </c>
      <c r="I423" s="19">
        <v>0.02</v>
      </c>
      <c r="J423" s="19" t="str">
        <f t="shared" ref="J423" si="6247">IF(OR(I423="-",I423="NC",$D423=""),"-",$D423*I423)</f>
        <v>-</v>
      </c>
      <c r="K423" s="19">
        <v>2</v>
      </c>
      <c r="L423" s="19" t="str">
        <f t="shared" ref="L423" si="6248">IF(OR(K423="-",K423="NC",$D423=""),"-",$D423*K423)</f>
        <v>-</v>
      </c>
      <c r="M423" s="19">
        <v>0.06</v>
      </c>
      <c r="N423" s="19" t="str">
        <f t="shared" ref="N423" si="6249">IF(OR(M423="-",M423="NC",$D423=""),"-",$D423*M423)</f>
        <v>-</v>
      </c>
      <c r="O423" s="19">
        <v>0.31</v>
      </c>
      <c r="P423" s="19" t="str">
        <f t="shared" ref="P423" si="6250">IF(OR(O423="-",O423="NC",$D423=""),"-",$D423*O423)</f>
        <v>-</v>
      </c>
      <c r="Q423" s="19">
        <v>6.85</v>
      </c>
      <c r="R423" s="19" t="str">
        <f t="shared" ref="R423" si="6251">IF(OR(Q423="-",Q423="NC",$D423=""),"-",$D423*Q423)</f>
        <v>-</v>
      </c>
      <c r="S423" s="19">
        <v>5.0599999999999996</v>
      </c>
      <c r="T423" s="19" t="str">
        <f t="shared" ref="T423" si="6252">IF(OR(S423="-",S423="NC",$D423=""),"-",$D423*S423)</f>
        <v>-</v>
      </c>
      <c r="U423" s="19">
        <v>1.06</v>
      </c>
      <c r="V423" s="19" t="str">
        <f t="shared" ref="V423" si="6253">IF(OR(U423="-",U423="NC",$D423=""),"-",$D423*U423)</f>
        <v>-</v>
      </c>
      <c r="W423" s="19">
        <v>3.04</v>
      </c>
      <c r="X423" s="19" t="str">
        <f t="shared" ref="X423" si="6254">IF(OR(W423="-",W423="NC",$D423=""),"-",$D423*W423)</f>
        <v>-</v>
      </c>
      <c r="Y423" s="19">
        <v>14.05</v>
      </c>
      <c r="Z423" s="19" t="str">
        <f t="shared" ref="Z423" si="6255">IF(OR(Y423="-",Y423="NC",$D423=""),"-",$D423*Y423)</f>
        <v>-</v>
      </c>
      <c r="AA423" s="19">
        <v>0.38</v>
      </c>
      <c r="AB423" s="19" t="str">
        <f t="shared" ref="AB423" si="6256">IF(OR(AA423="-",AA423="NC",$D423=""),"-",$D423*AA423)</f>
        <v>-</v>
      </c>
      <c r="AC423" s="19">
        <v>0.01</v>
      </c>
      <c r="AD423" s="19" t="str">
        <f t="shared" ref="AD423" si="6257">IF(OR(AC423="-",AC423="NC",$D423=""),"-",$D423*AC423)</f>
        <v>-</v>
      </c>
      <c r="AE423" s="19">
        <v>0.03</v>
      </c>
      <c r="AF423" s="19" t="str">
        <f t="shared" ref="AF423" si="6258">IF(OR(AE423="-",AE423="NC",$D423=""),"-",$D423*AE423)</f>
        <v>-</v>
      </c>
      <c r="AG423" s="19">
        <v>3.11</v>
      </c>
      <c r="AH423" s="19" t="str">
        <f t="shared" ref="AH423" si="6259">IF(OR(AG423="-",AG423="NC",$D423=""),"-",$D423*AG423)</f>
        <v>-</v>
      </c>
      <c r="AI423" s="19">
        <v>0.01</v>
      </c>
      <c r="AJ423" s="19" t="str">
        <f t="shared" ref="AJ423" si="6260">IF(OR(AI423="-",AI423="NC",$D423=""),"-",$D423*AI423)</f>
        <v>-</v>
      </c>
      <c r="AK423" s="19" t="s">
        <v>1351</v>
      </c>
      <c r="AL423" s="19" t="str">
        <f t="shared" ref="AL423" si="6261">IF(OR(AK423="-",AK423="NC",$D423=""),"-",$D423*AK423)</f>
        <v>-</v>
      </c>
    </row>
    <row r="424" spans="1:38" ht="21" x14ac:dyDescent="0.25">
      <c r="A424" s="18" t="s">
        <v>3504</v>
      </c>
      <c r="B424" s="18" t="s">
        <v>3622</v>
      </c>
      <c r="C424" s="19" t="s">
        <v>925</v>
      </c>
      <c r="D424" s="58"/>
      <c r="E424" s="19">
        <v>0.01</v>
      </c>
      <c r="F424" s="19" t="str">
        <f t="shared" si="5766"/>
        <v>-</v>
      </c>
      <c r="G424" s="19">
        <v>0.18</v>
      </c>
      <c r="H424" s="19" t="str">
        <f t="shared" si="5766"/>
        <v>-</v>
      </c>
      <c r="I424" s="19">
        <v>0.01</v>
      </c>
      <c r="J424" s="19" t="str">
        <f t="shared" ref="J424" si="6262">IF(OR(I424="-",I424="NC",$D424=""),"-",$D424*I424)</f>
        <v>-</v>
      </c>
      <c r="K424" s="19">
        <v>0.78</v>
      </c>
      <c r="L424" s="19" t="str">
        <f t="shared" ref="L424" si="6263">IF(OR(K424="-",K424="NC",$D424=""),"-",$D424*K424)</f>
        <v>-</v>
      </c>
      <c r="M424" s="19">
        <v>0.05</v>
      </c>
      <c r="N424" s="19" t="str">
        <f t="shared" ref="N424" si="6264">IF(OR(M424="-",M424="NC",$D424=""),"-",$D424*M424)</f>
        <v>-</v>
      </c>
      <c r="O424" s="19">
        <v>0.3</v>
      </c>
      <c r="P424" s="19" t="str">
        <f t="shared" ref="P424" si="6265">IF(OR(O424="-",O424="NC",$D424=""),"-",$D424*O424)</f>
        <v>-</v>
      </c>
      <c r="Q424" s="19">
        <v>6.31</v>
      </c>
      <c r="R424" s="19" t="str">
        <f t="shared" ref="R424" si="6266">IF(OR(Q424="-",Q424="NC",$D424=""),"-",$D424*Q424)</f>
        <v>-</v>
      </c>
      <c r="S424" s="19">
        <v>3.51</v>
      </c>
      <c r="T424" s="19" t="str">
        <f t="shared" ref="T424" si="6267">IF(OR(S424="-",S424="NC",$D424=""),"-",$D424*S424)</f>
        <v>-</v>
      </c>
      <c r="U424" s="19">
        <v>0.93</v>
      </c>
      <c r="V424" s="19" t="str">
        <f t="shared" ref="V424" si="6268">IF(OR(U424="-",U424="NC",$D424=""),"-",$D424*U424)</f>
        <v>-</v>
      </c>
      <c r="W424" s="19">
        <v>2.66</v>
      </c>
      <c r="X424" s="19" t="str">
        <f t="shared" ref="X424" si="6269">IF(OR(W424="-",W424="NC",$D424=""),"-",$D424*W424)</f>
        <v>-</v>
      </c>
      <c r="Y424" s="19">
        <v>12.41</v>
      </c>
      <c r="Z424" s="19" t="str">
        <f t="shared" ref="Z424" si="6270">IF(OR(Y424="-",Y424="NC",$D424=""),"-",$D424*Y424)</f>
        <v>-</v>
      </c>
      <c r="AA424" s="19">
        <v>0.25</v>
      </c>
      <c r="AB424" s="19" t="str">
        <f t="shared" ref="AB424" si="6271">IF(OR(AA424="-",AA424="NC",$D424=""),"-",$D424*AA424)</f>
        <v>-</v>
      </c>
      <c r="AC424" s="19">
        <v>0.01</v>
      </c>
      <c r="AD424" s="19" t="str">
        <f t="shared" ref="AD424" si="6272">IF(OR(AC424="-",AC424="NC",$D424=""),"-",$D424*AC424)</f>
        <v>-</v>
      </c>
      <c r="AE424" s="19">
        <v>0.01</v>
      </c>
      <c r="AF424" s="19" t="str">
        <f t="shared" ref="AF424" si="6273">IF(OR(AE424="-",AE424="NC",$D424=""),"-",$D424*AE424)</f>
        <v>-</v>
      </c>
      <c r="AG424" s="19">
        <v>1.92</v>
      </c>
      <c r="AH424" s="19" t="str">
        <f t="shared" ref="AH424" si="6274">IF(OR(AG424="-",AG424="NC",$D424=""),"-",$D424*AG424)</f>
        <v>-</v>
      </c>
      <c r="AI424" s="19">
        <v>0.01</v>
      </c>
      <c r="AJ424" s="19" t="str">
        <f t="shared" ref="AJ424" si="6275">IF(OR(AI424="-",AI424="NC",$D424=""),"-",$D424*AI424)</f>
        <v>-</v>
      </c>
      <c r="AK424" s="19" t="s">
        <v>1351</v>
      </c>
      <c r="AL424" s="19" t="str">
        <f t="shared" ref="AL424" si="6276">IF(OR(AK424="-",AK424="NC",$D424=""),"-",$D424*AK424)</f>
        <v>-</v>
      </c>
    </row>
    <row r="425" spans="1:38" ht="21" x14ac:dyDescent="0.25">
      <c r="A425" s="18" t="s">
        <v>3504</v>
      </c>
      <c r="B425" s="18" t="s">
        <v>3506</v>
      </c>
      <c r="C425" s="19" t="s">
        <v>925</v>
      </c>
      <c r="D425" s="58"/>
      <c r="E425" s="19">
        <v>0.01</v>
      </c>
      <c r="F425" s="19" t="str">
        <f t="shared" si="5766"/>
        <v>-</v>
      </c>
      <c r="G425" s="19">
        <v>0.15</v>
      </c>
      <c r="H425" s="19" t="str">
        <f t="shared" si="5766"/>
        <v>-</v>
      </c>
      <c r="I425" s="19">
        <v>0.01</v>
      </c>
      <c r="J425" s="19" t="str">
        <f t="shared" ref="J425" si="6277">IF(OR(I425="-",I425="NC",$D425=""),"-",$D425*I425)</f>
        <v>-</v>
      </c>
      <c r="K425" s="19">
        <v>0.67</v>
      </c>
      <c r="L425" s="19" t="str">
        <f t="shared" ref="L425" si="6278">IF(OR(K425="-",K425="NC",$D425=""),"-",$D425*K425)</f>
        <v>-</v>
      </c>
      <c r="M425" s="19">
        <v>0.01</v>
      </c>
      <c r="N425" s="19" t="str">
        <f t="shared" ref="N425" si="6279">IF(OR(M425="-",M425="NC",$D425=""),"-",$D425*M425)</f>
        <v>-</v>
      </c>
      <c r="O425" s="19">
        <v>0.17</v>
      </c>
      <c r="P425" s="19" t="str">
        <f t="shared" ref="P425" si="6280">IF(OR(O425="-",O425="NC",$D425=""),"-",$D425*O425)</f>
        <v>-</v>
      </c>
      <c r="Q425" s="19">
        <v>6.14</v>
      </c>
      <c r="R425" s="19" t="str">
        <f t="shared" ref="R425" si="6281">IF(OR(Q425="-",Q425="NC",$D425=""),"-",$D425*Q425)</f>
        <v>-</v>
      </c>
      <c r="S425" s="19">
        <v>3.35</v>
      </c>
      <c r="T425" s="19" t="str">
        <f t="shared" ref="T425" si="6282">IF(OR(S425="-",S425="NC",$D425=""),"-",$D425*S425)</f>
        <v>-</v>
      </c>
      <c r="U425" s="19">
        <v>0.83</v>
      </c>
      <c r="V425" s="19" t="str">
        <f t="shared" ref="V425" si="6283">IF(OR(U425="-",U425="NC",$D425=""),"-",$D425*U425)</f>
        <v>-</v>
      </c>
      <c r="W425" s="19">
        <v>2.27</v>
      </c>
      <c r="X425" s="19" t="str">
        <f t="shared" ref="X425" si="6284">IF(OR(W425="-",W425="NC",$D425=""),"-",$D425*W425)</f>
        <v>-</v>
      </c>
      <c r="Y425" s="19">
        <v>12.31</v>
      </c>
      <c r="Z425" s="19" t="str">
        <f t="shared" ref="Z425" si="6285">IF(OR(Y425="-",Y425="NC",$D425=""),"-",$D425*Y425)</f>
        <v>-</v>
      </c>
      <c r="AA425" s="19">
        <v>0.15</v>
      </c>
      <c r="AB425" s="19" t="str">
        <f t="shared" ref="AB425" si="6286">IF(OR(AA425="-",AA425="NC",$D425=""),"-",$D425*AA425)</f>
        <v>-</v>
      </c>
      <c r="AC425" s="19">
        <v>0.01</v>
      </c>
      <c r="AD425" s="19" t="str">
        <f t="shared" ref="AD425" si="6287">IF(OR(AC425="-",AC425="NC",$D425=""),"-",$D425*AC425)</f>
        <v>-</v>
      </c>
      <c r="AE425" s="19">
        <v>0.01</v>
      </c>
      <c r="AF425" s="19" t="str">
        <f t="shared" ref="AF425" si="6288">IF(OR(AE425="-",AE425="NC",$D425=""),"-",$D425*AE425)</f>
        <v>-</v>
      </c>
      <c r="AG425" s="19">
        <v>1.82</v>
      </c>
      <c r="AH425" s="19" t="str">
        <f t="shared" ref="AH425" si="6289">IF(OR(AG425="-",AG425="NC",$D425=""),"-",$D425*AG425)</f>
        <v>-</v>
      </c>
      <c r="AI425" s="19">
        <v>0.01</v>
      </c>
      <c r="AJ425" s="19" t="str">
        <f t="shared" ref="AJ425" si="6290">IF(OR(AI425="-",AI425="NC",$D425=""),"-",$D425*AI425)</f>
        <v>-</v>
      </c>
      <c r="AK425" s="19" t="s">
        <v>1351</v>
      </c>
      <c r="AL425" s="19" t="str">
        <f t="shared" ref="AL425" si="6291">IF(OR(AK425="-",AK425="NC",$D425=""),"-",$D425*AK425)</f>
        <v>-</v>
      </c>
    </row>
    <row r="426" spans="1:38" ht="21" x14ac:dyDescent="0.25">
      <c r="A426" s="18" t="s">
        <v>275</v>
      </c>
      <c r="B426" s="18" t="s">
        <v>3507</v>
      </c>
      <c r="C426" s="19" t="s">
        <v>926</v>
      </c>
      <c r="D426" s="58"/>
      <c r="E426" s="19">
        <v>0.05</v>
      </c>
      <c r="F426" s="19" t="str">
        <f t="shared" si="5766"/>
        <v>-</v>
      </c>
      <c r="G426" s="19">
        <v>0.27</v>
      </c>
      <c r="H426" s="19" t="str">
        <f t="shared" si="5766"/>
        <v>-</v>
      </c>
      <c r="I426" s="19">
        <v>0.01</v>
      </c>
      <c r="J426" s="19" t="str">
        <f t="shared" ref="J426" si="6292">IF(OR(I426="-",I426="NC",$D426=""),"-",$D426*I426)</f>
        <v>-</v>
      </c>
      <c r="K426" s="19">
        <v>1.33</v>
      </c>
      <c r="L426" s="19" t="str">
        <f t="shared" ref="L426" si="6293">IF(OR(K426="-",K426="NC",$D426=""),"-",$D426*K426)</f>
        <v>-</v>
      </c>
      <c r="M426" s="19">
        <v>0.05</v>
      </c>
      <c r="N426" s="19" t="str">
        <f t="shared" ref="N426" si="6294">IF(OR(M426="-",M426="NC",$D426=""),"-",$D426*M426)</f>
        <v>-</v>
      </c>
      <c r="O426" s="19">
        <v>0.14000000000000001</v>
      </c>
      <c r="P426" s="19" t="str">
        <f t="shared" ref="P426" si="6295">IF(OR(O426="-",O426="NC",$D426=""),"-",$D426*O426)</f>
        <v>-</v>
      </c>
      <c r="Q426" s="19">
        <v>0.71</v>
      </c>
      <c r="R426" s="19" t="str">
        <f t="shared" ref="R426" si="6296">IF(OR(Q426="-",Q426="NC",$D426=""),"-",$D426*Q426)</f>
        <v>-</v>
      </c>
      <c r="S426" s="19">
        <v>1.71</v>
      </c>
      <c r="T426" s="19" t="str">
        <f t="shared" ref="T426" si="6297">IF(OR(S426="-",S426="NC",$D426=""),"-",$D426*S426)</f>
        <v>-</v>
      </c>
      <c r="U426" s="19">
        <v>0.23</v>
      </c>
      <c r="V426" s="19" t="str">
        <f t="shared" ref="V426" si="6298">IF(OR(U426="-",U426="NC",$D426=""),"-",$D426*U426)</f>
        <v>-</v>
      </c>
      <c r="W426" s="19">
        <v>0.76</v>
      </c>
      <c r="X426" s="19" t="str">
        <f t="shared" ref="X426" si="6299">IF(OR(W426="-",W426="NC",$D426=""),"-",$D426*W426)</f>
        <v>-</v>
      </c>
      <c r="Y426" s="19">
        <v>1.74</v>
      </c>
      <c r="Z426" s="19" t="str">
        <f t="shared" ref="Z426" si="6300">IF(OR(Y426="-",Y426="NC",$D426=""),"-",$D426*Y426)</f>
        <v>-</v>
      </c>
      <c r="AA426" s="19">
        <v>0.23</v>
      </c>
      <c r="AB426" s="19" t="str">
        <f t="shared" ref="AB426" si="6301">IF(OR(AA426="-",AA426="NC",$D426=""),"-",$D426*AA426)</f>
        <v>-</v>
      </c>
      <c r="AC426" s="19">
        <v>0.01</v>
      </c>
      <c r="AD426" s="19" t="str">
        <f t="shared" ref="AD426" si="6302">IF(OR(AC426="-",AC426="NC",$D426=""),"-",$D426*AC426)</f>
        <v>-</v>
      </c>
      <c r="AE426" s="19">
        <v>0.02</v>
      </c>
      <c r="AF426" s="19" t="str">
        <f t="shared" ref="AF426" si="6303">IF(OR(AE426="-",AE426="NC",$D426=""),"-",$D426*AE426)</f>
        <v>-</v>
      </c>
      <c r="AG426" s="19">
        <v>1.29</v>
      </c>
      <c r="AH426" s="19" t="str">
        <f t="shared" ref="AH426" si="6304">IF(OR(AG426="-",AG426="NC",$D426=""),"-",$D426*AG426)</f>
        <v>-</v>
      </c>
      <c r="AI426" s="19">
        <v>0.01</v>
      </c>
      <c r="AJ426" s="19" t="str">
        <f t="shared" ref="AJ426" si="6305">IF(OR(AI426="-",AI426="NC",$D426=""),"-",$D426*AI426)</f>
        <v>-</v>
      </c>
      <c r="AK426" s="19" t="s">
        <v>1351</v>
      </c>
      <c r="AL426" s="19" t="str">
        <f t="shared" ref="AL426" si="6306">IF(OR(AK426="-",AK426="NC",$D426=""),"-",$D426*AK426)</f>
        <v>-</v>
      </c>
    </row>
    <row r="427" spans="1:38" ht="21" x14ac:dyDescent="0.25">
      <c r="A427" s="18" t="s">
        <v>275</v>
      </c>
      <c r="B427" s="18" t="s">
        <v>3508</v>
      </c>
      <c r="C427" s="19" t="s">
        <v>926</v>
      </c>
      <c r="D427" s="58"/>
      <c r="E427" s="19">
        <v>0.01</v>
      </c>
      <c r="F427" s="19" t="str">
        <f t="shared" si="5766"/>
        <v>-</v>
      </c>
      <c r="G427" s="19">
        <v>0.01</v>
      </c>
      <c r="H427" s="19" t="str">
        <f t="shared" si="5766"/>
        <v>-</v>
      </c>
      <c r="I427" s="19">
        <v>0.01</v>
      </c>
      <c r="J427" s="19" t="str">
        <f t="shared" ref="J427" si="6307">IF(OR(I427="-",I427="NC",$D427=""),"-",$D427*I427)</f>
        <v>-</v>
      </c>
      <c r="K427" s="19">
        <v>0.03</v>
      </c>
      <c r="L427" s="19" t="str">
        <f t="shared" ref="L427" si="6308">IF(OR(K427="-",K427="NC",$D427=""),"-",$D427*K427)</f>
        <v>-</v>
      </c>
      <c r="M427" s="19">
        <v>0.01</v>
      </c>
      <c r="N427" s="19" t="str">
        <f t="shared" ref="N427" si="6309">IF(OR(M427="-",M427="NC",$D427=""),"-",$D427*M427)</f>
        <v>-</v>
      </c>
      <c r="O427" s="19">
        <v>0.04</v>
      </c>
      <c r="P427" s="19" t="str">
        <f t="shared" ref="P427" si="6310">IF(OR(O427="-",O427="NC",$D427=""),"-",$D427*O427)</f>
        <v>-</v>
      </c>
      <c r="Q427" s="19">
        <v>0.05</v>
      </c>
      <c r="R427" s="19" t="str">
        <f t="shared" ref="R427" si="6311">IF(OR(Q427="-",Q427="NC",$D427=""),"-",$D427*Q427)</f>
        <v>-</v>
      </c>
      <c r="S427" s="19">
        <v>0.05</v>
      </c>
      <c r="T427" s="19" t="str">
        <f t="shared" ref="T427" si="6312">IF(OR(S427="-",S427="NC",$D427=""),"-",$D427*S427)</f>
        <v>-</v>
      </c>
      <c r="U427" s="19">
        <v>0.03</v>
      </c>
      <c r="V427" s="19" t="str">
        <f t="shared" ref="V427" si="6313">IF(OR(U427="-",U427="NC",$D427=""),"-",$D427*U427)</f>
        <v>-</v>
      </c>
      <c r="W427" s="19">
        <v>0.11</v>
      </c>
      <c r="X427" s="19" t="str">
        <f t="shared" ref="X427" si="6314">IF(OR(W427="-",W427="NC",$D427=""),"-",$D427*W427)</f>
        <v>-</v>
      </c>
      <c r="Y427" s="19">
        <v>0.03</v>
      </c>
      <c r="Z427" s="19" t="str">
        <f t="shared" ref="Z427" si="6315">IF(OR(Y427="-",Y427="NC",$D427=""),"-",$D427*Y427)</f>
        <v>-</v>
      </c>
      <c r="AA427" s="19">
        <v>0.03</v>
      </c>
      <c r="AB427" s="19" t="str">
        <f t="shared" ref="AB427" si="6316">IF(OR(AA427="-",AA427="NC",$D427=""),"-",$D427*AA427)</f>
        <v>-</v>
      </c>
      <c r="AC427" s="19">
        <v>0.01</v>
      </c>
      <c r="AD427" s="19" t="str">
        <f t="shared" ref="AD427" si="6317">IF(OR(AC427="-",AC427="NC",$D427=""),"-",$D427*AC427)</f>
        <v>-</v>
      </c>
      <c r="AE427" s="19">
        <v>0.01</v>
      </c>
      <c r="AF427" s="19" t="str">
        <f t="shared" ref="AF427" si="6318">IF(OR(AE427="-",AE427="NC",$D427=""),"-",$D427*AE427)</f>
        <v>-</v>
      </c>
      <c r="AG427" s="19">
        <v>0.03</v>
      </c>
      <c r="AH427" s="19" t="str">
        <f t="shared" ref="AH427" si="6319">IF(OR(AG427="-",AG427="NC",$D427=""),"-",$D427*AG427)</f>
        <v>-</v>
      </c>
      <c r="AI427" s="19">
        <v>0.01</v>
      </c>
      <c r="AJ427" s="19" t="str">
        <f t="shared" ref="AJ427" si="6320">IF(OR(AI427="-",AI427="NC",$D427=""),"-",$D427*AI427)</f>
        <v>-</v>
      </c>
      <c r="AK427" s="19" t="s">
        <v>1351</v>
      </c>
      <c r="AL427" s="19" t="str">
        <f t="shared" ref="AL427" si="6321">IF(OR(AK427="-",AK427="NC",$D427=""),"-",$D427*AK427)</f>
        <v>-</v>
      </c>
    </row>
    <row r="428" spans="1:38" x14ac:dyDescent="0.25">
      <c r="A428" s="50" t="s">
        <v>106</v>
      </c>
      <c r="B428" s="50" t="s">
        <v>285</v>
      </c>
      <c r="C428" s="42" t="s">
        <v>275</v>
      </c>
      <c r="D428" s="58"/>
      <c r="E428" s="42" t="s">
        <v>275</v>
      </c>
      <c r="F428" s="42" t="str">
        <f t="shared" si="5766"/>
        <v>-</v>
      </c>
      <c r="G428" s="42" t="s">
        <v>275</v>
      </c>
      <c r="H428" s="42" t="str">
        <f t="shared" si="5766"/>
        <v>-</v>
      </c>
      <c r="I428" s="42" t="s">
        <v>275</v>
      </c>
      <c r="J428" s="42" t="str">
        <f t="shared" ref="J428" si="6322">IF(OR(I428="-",I428="NC",$D428=""),"-",$D428*I428)</f>
        <v>-</v>
      </c>
      <c r="K428" s="42" t="s">
        <v>275</v>
      </c>
      <c r="L428" s="42" t="str">
        <f t="shared" ref="L428" si="6323">IF(OR(K428="-",K428="NC",$D428=""),"-",$D428*K428)</f>
        <v>-</v>
      </c>
      <c r="M428" s="42" t="s">
        <v>275</v>
      </c>
      <c r="N428" s="42" t="str">
        <f t="shared" ref="N428" si="6324">IF(OR(M428="-",M428="NC",$D428=""),"-",$D428*M428)</f>
        <v>-</v>
      </c>
      <c r="O428" s="42" t="s">
        <v>275</v>
      </c>
      <c r="P428" s="42" t="str">
        <f t="shared" ref="P428" si="6325">IF(OR(O428="-",O428="NC",$D428=""),"-",$D428*O428)</f>
        <v>-</v>
      </c>
      <c r="Q428" s="42" t="s">
        <v>275</v>
      </c>
      <c r="R428" s="42" t="str">
        <f t="shared" ref="R428" si="6326">IF(OR(Q428="-",Q428="NC",$D428=""),"-",$D428*Q428)</f>
        <v>-</v>
      </c>
      <c r="S428" s="42" t="s">
        <v>275</v>
      </c>
      <c r="T428" s="42" t="str">
        <f t="shared" ref="T428" si="6327">IF(OR(S428="-",S428="NC",$D428=""),"-",$D428*S428)</f>
        <v>-</v>
      </c>
      <c r="U428" s="42" t="s">
        <v>275</v>
      </c>
      <c r="V428" s="42" t="str">
        <f t="shared" ref="V428" si="6328">IF(OR(U428="-",U428="NC",$D428=""),"-",$D428*U428)</f>
        <v>-</v>
      </c>
      <c r="W428" s="42" t="s">
        <v>275</v>
      </c>
      <c r="X428" s="42" t="str">
        <f t="shared" ref="X428" si="6329">IF(OR(W428="-",W428="NC",$D428=""),"-",$D428*W428)</f>
        <v>-</v>
      </c>
      <c r="Y428" s="42" t="s">
        <v>275</v>
      </c>
      <c r="Z428" s="42" t="str">
        <f t="shared" ref="Z428" si="6330">IF(OR(Y428="-",Y428="NC",$D428=""),"-",$D428*Y428)</f>
        <v>-</v>
      </c>
      <c r="AA428" s="42" t="s">
        <v>275</v>
      </c>
      <c r="AB428" s="42" t="str">
        <f t="shared" ref="AB428" si="6331">IF(OR(AA428="-",AA428="NC",$D428=""),"-",$D428*AA428)</f>
        <v>-</v>
      </c>
      <c r="AC428" s="42" t="s">
        <v>275</v>
      </c>
      <c r="AD428" s="42" t="str">
        <f t="shared" ref="AD428" si="6332">IF(OR(AC428="-",AC428="NC",$D428=""),"-",$D428*AC428)</f>
        <v>-</v>
      </c>
      <c r="AE428" s="42" t="s">
        <v>275</v>
      </c>
      <c r="AF428" s="42" t="str">
        <f t="shared" ref="AF428" si="6333">IF(OR(AE428="-",AE428="NC",$D428=""),"-",$D428*AE428)</f>
        <v>-</v>
      </c>
      <c r="AG428" s="42" t="s">
        <v>275</v>
      </c>
      <c r="AH428" s="42" t="str">
        <f t="shared" ref="AH428" si="6334">IF(OR(AG428="-",AG428="NC",$D428=""),"-",$D428*AG428)</f>
        <v>-</v>
      </c>
      <c r="AI428" s="42" t="s">
        <v>275</v>
      </c>
      <c r="AJ428" s="42" t="str">
        <f t="shared" ref="AJ428" si="6335">IF(OR(AI428="-",AI428="NC",$D428=""),"-",$D428*AI428)</f>
        <v>-</v>
      </c>
      <c r="AK428" s="42" t="s">
        <v>275</v>
      </c>
      <c r="AL428" s="42" t="str">
        <f t="shared" ref="AL428" si="6336">IF(OR(AK428="-",AK428="NC",$D428=""),"-",$D428*AK428)</f>
        <v>-</v>
      </c>
    </row>
    <row r="429" spans="1:38" ht="21" x14ac:dyDescent="0.25">
      <c r="A429" s="909" t="s">
        <v>463</v>
      </c>
      <c r="B429" s="63" t="s">
        <v>3547</v>
      </c>
      <c r="C429" s="61" t="s">
        <v>925</v>
      </c>
      <c r="D429" s="58"/>
      <c r="E429" s="61">
        <v>484.43</v>
      </c>
      <c r="F429" s="61" t="str">
        <f t="shared" si="5766"/>
        <v>-</v>
      </c>
      <c r="G429" s="61">
        <v>464.63</v>
      </c>
      <c r="H429" s="61" t="str">
        <f t="shared" si="5766"/>
        <v>-</v>
      </c>
      <c r="I429" s="61">
        <v>262.36</v>
      </c>
      <c r="J429" s="61" t="str">
        <f t="shared" ref="J429" si="6337">IF(OR(I429="-",I429="NC",$D429=""),"-",$D429*I429)</f>
        <v>-</v>
      </c>
      <c r="K429" s="61">
        <v>486.81</v>
      </c>
      <c r="L429" s="61" t="str">
        <f t="shared" ref="L429" si="6338">IF(OR(K429="-",K429="NC",$D429=""),"-",$D429*K429)</f>
        <v>-</v>
      </c>
      <c r="M429" s="61">
        <v>469.62</v>
      </c>
      <c r="N429" s="61" t="str">
        <f t="shared" ref="N429" si="6339">IF(OR(M429="-",M429="NC",$D429=""),"-",$D429*M429)</f>
        <v>-</v>
      </c>
      <c r="O429" s="61">
        <v>614.04</v>
      </c>
      <c r="P429" s="61" t="str">
        <f t="shared" ref="P429" si="6340">IF(OR(O429="-",O429="NC",$D429=""),"-",$D429*O429)</f>
        <v>-</v>
      </c>
      <c r="Q429" s="61">
        <v>345.63</v>
      </c>
      <c r="R429" s="61" t="str">
        <f t="shared" ref="R429" si="6341">IF(OR(Q429="-",Q429="NC",$D429=""),"-",$D429*Q429)</f>
        <v>-</v>
      </c>
      <c r="S429" s="61">
        <v>386.16</v>
      </c>
      <c r="T429" s="61" t="str">
        <f t="shared" ref="T429" si="6342">IF(OR(S429="-",S429="NC",$D429=""),"-",$D429*S429)</f>
        <v>-</v>
      </c>
      <c r="U429" s="61">
        <v>514.33000000000004</v>
      </c>
      <c r="V429" s="61" t="str">
        <f t="shared" ref="V429" si="6343">IF(OR(U429="-",U429="NC",$D429=""),"-",$D429*U429)</f>
        <v>-</v>
      </c>
      <c r="W429" s="61">
        <v>402.72</v>
      </c>
      <c r="X429" s="61" t="str">
        <f t="shared" ref="X429" si="6344">IF(OR(W429="-",W429="NC",$D429=""),"-",$D429*W429)</f>
        <v>-</v>
      </c>
      <c r="Y429" s="61">
        <v>295.3</v>
      </c>
      <c r="Z429" s="61" t="str">
        <f t="shared" ref="Z429" si="6345">IF(OR(Y429="-",Y429="NC",$D429=""),"-",$D429*Y429)</f>
        <v>-</v>
      </c>
      <c r="AA429" s="61">
        <v>359.97</v>
      </c>
      <c r="AB429" s="61" t="str">
        <f t="shared" ref="AB429" si="6346">IF(OR(AA429="-",AA429="NC",$D429=""),"-",$D429*AA429)</f>
        <v>-</v>
      </c>
      <c r="AC429" s="61">
        <v>407.04</v>
      </c>
      <c r="AD429" s="61" t="str">
        <f t="shared" ref="AD429" si="6347">IF(OR(AC429="-",AC429="NC",$D429=""),"-",$D429*AC429)</f>
        <v>-</v>
      </c>
      <c r="AE429" s="61">
        <v>417.04</v>
      </c>
      <c r="AF429" s="61" t="str">
        <f t="shared" ref="AF429" si="6348">IF(OR(AE429="-",AE429="NC",$D429=""),"-",$D429*AE429)</f>
        <v>-</v>
      </c>
      <c r="AG429" s="61">
        <v>402.79</v>
      </c>
      <c r="AH429" s="61" t="str">
        <f t="shared" ref="AH429" si="6349">IF(OR(AG429="-",AG429="NC",$D429=""),"-",$D429*AG429)</f>
        <v>-</v>
      </c>
      <c r="AI429" s="61">
        <v>195.3</v>
      </c>
      <c r="AJ429" s="61" t="str">
        <f t="shared" ref="AJ429" si="6350">IF(OR(AI429="-",AI429="NC",$D429=""),"-",$D429*AI429)</f>
        <v>-</v>
      </c>
      <c r="AK429" s="61">
        <v>263.26</v>
      </c>
      <c r="AL429" s="61" t="str">
        <f t="shared" ref="AL429" si="6351">IF(OR(AK429="-",AK429="NC",$D429=""),"-",$D429*AK429)</f>
        <v>-</v>
      </c>
    </row>
    <row r="430" spans="1:38" ht="21" x14ac:dyDescent="0.25">
      <c r="A430" s="18" t="s">
        <v>3509</v>
      </c>
      <c r="B430" s="18" t="s">
        <v>4376</v>
      </c>
      <c r="C430" s="19" t="s">
        <v>925</v>
      </c>
      <c r="D430" s="58"/>
      <c r="E430" s="19">
        <v>484.29</v>
      </c>
      <c r="F430" s="19" t="str">
        <f t="shared" si="5766"/>
        <v>-</v>
      </c>
      <c r="G430" s="19">
        <v>463.29</v>
      </c>
      <c r="H430" s="19" t="str">
        <f t="shared" si="5766"/>
        <v>-</v>
      </c>
      <c r="I430" s="19">
        <v>256.66000000000003</v>
      </c>
      <c r="J430" s="19" t="str">
        <f t="shared" ref="J430" si="6352">IF(OR(I430="-",I430="NC",$D430=""),"-",$D430*I430)</f>
        <v>-</v>
      </c>
      <c r="K430" s="19">
        <v>484.19</v>
      </c>
      <c r="L430" s="19" t="str">
        <f t="shared" ref="L430" si="6353">IF(OR(K430="-",K430="NC",$D430=""),"-",$D430*K430)</f>
        <v>-</v>
      </c>
      <c r="M430" s="19">
        <v>467.54</v>
      </c>
      <c r="N430" s="19" t="str">
        <f t="shared" ref="N430" si="6354">IF(OR(M430="-",M430="NC",$D430=""),"-",$D430*M430)</f>
        <v>-</v>
      </c>
      <c r="O430" s="19">
        <v>613.74</v>
      </c>
      <c r="P430" s="19" t="str">
        <f t="shared" ref="P430" si="6355">IF(OR(O430="-",O430="NC",$D430=""),"-",$D430*O430)</f>
        <v>-</v>
      </c>
      <c r="Q430" s="19">
        <v>334.19</v>
      </c>
      <c r="R430" s="19" t="str">
        <f t="shared" ref="R430" si="6356">IF(OR(Q430="-",Q430="NC",$D430=""),"-",$D430*Q430)</f>
        <v>-</v>
      </c>
      <c r="S430" s="19">
        <v>381.67</v>
      </c>
      <c r="T430" s="19" t="str">
        <f t="shared" ref="T430" si="6357">IF(OR(S430="-",S430="NC",$D430=""),"-",$D430*S430)</f>
        <v>-</v>
      </c>
      <c r="U430" s="19">
        <v>513.41</v>
      </c>
      <c r="V430" s="19" t="str">
        <f t="shared" ref="V430" si="6358">IF(OR(U430="-",U430="NC",$D430=""),"-",$D430*U430)</f>
        <v>-</v>
      </c>
      <c r="W430" s="19">
        <v>388.74</v>
      </c>
      <c r="X430" s="19" t="str">
        <f t="shared" ref="X430" si="6359">IF(OR(W430="-",W430="NC",$D430=""),"-",$D430*W430)</f>
        <v>-</v>
      </c>
      <c r="Y430" s="19">
        <v>292.24</v>
      </c>
      <c r="Z430" s="19" t="str">
        <f t="shared" ref="Z430" si="6360">IF(OR(Y430="-",Y430="NC",$D430=""),"-",$D430*Y430)</f>
        <v>-</v>
      </c>
      <c r="AA430" s="19">
        <v>358.47</v>
      </c>
      <c r="AB430" s="19" t="str">
        <f t="shared" ref="AB430" si="6361">IF(OR(AA430="-",AA430="NC",$D430=""),"-",$D430*AA430)</f>
        <v>-</v>
      </c>
      <c r="AC430" s="19">
        <v>403.37</v>
      </c>
      <c r="AD430" s="19" t="str">
        <f t="shared" ref="AD430" si="6362">IF(OR(AC430="-",AC430="NC",$D430=""),"-",$D430*AC430)</f>
        <v>-</v>
      </c>
      <c r="AE430" s="19">
        <v>393.72</v>
      </c>
      <c r="AF430" s="19" t="str">
        <f t="shared" ref="AF430" si="6363">IF(OR(AE430="-",AE430="NC",$D430=""),"-",$D430*AE430)</f>
        <v>-</v>
      </c>
      <c r="AG430" s="19">
        <v>394.01</v>
      </c>
      <c r="AH430" s="19" t="str">
        <f t="shared" ref="AH430" si="6364">IF(OR(AG430="-",AG430="NC",$D430=""),"-",$D430*AG430)</f>
        <v>-</v>
      </c>
      <c r="AI430" s="19">
        <v>195.27</v>
      </c>
      <c r="AJ430" s="19" t="str">
        <f t="shared" ref="AJ430" si="6365">IF(OR(AI430="-",AI430="NC",$D430=""),"-",$D430*AI430)</f>
        <v>-</v>
      </c>
      <c r="AK430" s="19">
        <v>263.08999999999997</v>
      </c>
      <c r="AL430" s="19" t="str">
        <f t="shared" ref="AL430" si="6366">IF(OR(AK430="-",AK430="NC",$D430=""),"-",$D430*AK430)</f>
        <v>-</v>
      </c>
    </row>
    <row r="431" spans="1:38" ht="21" x14ac:dyDescent="0.25">
      <c r="A431" s="18" t="s">
        <v>3510</v>
      </c>
      <c r="B431" s="18" t="s">
        <v>3548</v>
      </c>
      <c r="C431" s="19" t="s">
        <v>925</v>
      </c>
      <c r="D431" s="58"/>
      <c r="E431" s="19" t="s">
        <v>1351</v>
      </c>
      <c r="F431" s="19" t="str">
        <f t="shared" si="5766"/>
        <v>-</v>
      </c>
      <c r="G431" s="19">
        <v>0.4</v>
      </c>
      <c r="H431" s="19" t="str">
        <f t="shared" si="5766"/>
        <v>-</v>
      </c>
      <c r="I431" s="19">
        <v>0.01</v>
      </c>
      <c r="J431" s="19" t="str">
        <f t="shared" ref="J431" si="6367">IF(OR(I431="-",I431="NC",$D431=""),"-",$D431*I431)</f>
        <v>-</v>
      </c>
      <c r="K431" s="19">
        <v>0.01</v>
      </c>
      <c r="L431" s="19" t="str">
        <f t="shared" ref="L431" si="6368">IF(OR(K431="-",K431="NC",$D431=""),"-",$D431*K431)</f>
        <v>-</v>
      </c>
      <c r="M431" s="19">
        <v>0.14000000000000001</v>
      </c>
      <c r="N431" s="19" t="str">
        <f t="shared" ref="N431" si="6369">IF(OR(M431="-",M431="NC",$D431=""),"-",$D431*M431)</f>
        <v>-</v>
      </c>
      <c r="O431" s="19">
        <v>0.09</v>
      </c>
      <c r="P431" s="19" t="str">
        <f t="shared" ref="P431" si="6370">IF(OR(O431="-",O431="NC",$D431=""),"-",$D431*O431)</f>
        <v>-</v>
      </c>
      <c r="Q431" s="19">
        <v>0.01</v>
      </c>
      <c r="R431" s="19" t="str">
        <f t="shared" ref="R431" si="6371">IF(OR(Q431="-",Q431="NC",$D431=""),"-",$D431*Q431)</f>
        <v>-</v>
      </c>
      <c r="S431" s="19">
        <v>0.79</v>
      </c>
      <c r="T431" s="19" t="str">
        <f t="shared" ref="T431" si="6372">IF(OR(S431="-",S431="NC",$D431=""),"-",$D431*S431)</f>
        <v>-</v>
      </c>
      <c r="U431" s="19">
        <v>0.18</v>
      </c>
      <c r="V431" s="19" t="str">
        <f t="shared" ref="V431" si="6373">IF(OR(U431="-",U431="NC",$D431=""),"-",$D431*U431)</f>
        <v>-</v>
      </c>
      <c r="W431" s="19">
        <v>0.35</v>
      </c>
      <c r="X431" s="19" t="str">
        <f t="shared" ref="X431" si="6374">IF(OR(W431="-",W431="NC",$D431=""),"-",$D431*W431)</f>
        <v>-</v>
      </c>
      <c r="Y431" s="19" t="s">
        <v>1351</v>
      </c>
      <c r="Z431" s="19" t="str">
        <f t="shared" ref="Z431" si="6375">IF(OR(Y431="-",Y431="NC",$D431=""),"-",$D431*Y431)</f>
        <v>-</v>
      </c>
      <c r="AA431" s="19" t="s">
        <v>1351</v>
      </c>
      <c r="AB431" s="19" t="str">
        <f t="shared" ref="AB431" si="6376">IF(OR(AA431="-",AA431="NC",$D431=""),"-",$D431*AA431)</f>
        <v>-</v>
      </c>
      <c r="AC431" s="19">
        <v>0.04</v>
      </c>
      <c r="AD431" s="19" t="str">
        <f t="shared" ref="AD431" si="6377">IF(OR(AC431="-",AC431="NC",$D431=""),"-",$D431*AC431)</f>
        <v>-</v>
      </c>
      <c r="AE431" s="19">
        <v>2.82</v>
      </c>
      <c r="AF431" s="19" t="str">
        <f t="shared" ref="AF431" si="6378">IF(OR(AE431="-",AE431="NC",$D431=""),"-",$D431*AE431)</f>
        <v>-</v>
      </c>
      <c r="AG431" s="19">
        <v>0.01</v>
      </c>
      <c r="AH431" s="19" t="str">
        <f t="shared" ref="AH431" si="6379">IF(OR(AG431="-",AG431="NC",$D431=""),"-",$D431*AG431)</f>
        <v>-</v>
      </c>
      <c r="AI431" s="19">
        <v>0.01</v>
      </c>
      <c r="AJ431" s="19" t="str">
        <f t="shared" ref="AJ431" si="6380">IF(OR(AI431="-",AI431="NC",$D431=""),"-",$D431*AI431)</f>
        <v>-</v>
      </c>
      <c r="AK431" s="19" t="s">
        <v>1351</v>
      </c>
      <c r="AL431" s="19" t="str">
        <f t="shared" ref="AL431" si="6381">IF(OR(AK431="-",AK431="NC",$D431=""),"-",$D431*AK431)</f>
        <v>-</v>
      </c>
    </row>
    <row r="432" spans="1:38" ht="21" x14ac:dyDescent="0.25">
      <c r="A432" s="50" t="s">
        <v>3512</v>
      </c>
      <c r="B432" s="50" t="s">
        <v>3513</v>
      </c>
      <c r="C432" s="42" t="s">
        <v>275</v>
      </c>
      <c r="D432" s="58"/>
      <c r="E432" s="42" t="s">
        <v>275</v>
      </c>
      <c r="F432" s="42" t="str">
        <f t="shared" si="5766"/>
        <v>-</v>
      </c>
      <c r="G432" s="42" t="s">
        <v>275</v>
      </c>
      <c r="H432" s="42" t="str">
        <f t="shared" si="5766"/>
        <v>-</v>
      </c>
      <c r="I432" s="42" t="s">
        <v>275</v>
      </c>
      <c r="J432" s="42" t="str">
        <f t="shared" ref="J432" si="6382">IF(OR(I432="-",I432="NC",$D432=""),"-",$D432*I432)</f>
        <v>-</v>
      </c>
      <c r="K432" s="42" t="s">
        <v>275</v>
      </c>
      <c r="L432" s="42" t="str">
        <f t="shared" ref="L432" si="6383">IF(OR(K432="-",K432="NC",$D432=""),"-",$D432*K432)</f>
        <v>-</v>
      </c>
      <c r="M432" s="42" t="s">
        <v>275</v>
      </c>
      <c r="N432" s="42" t="str">
        <f t="shared" ref="N432" si="6384">IF(OR(M432="-",M432="NC",$D432=""),"-",$D432*M432)</f>
        <v>-</v>
      </c>
      <c r="O432" s="42" t="s">
        <v>275</v>
      </c>
      <c r="P432" s="42" t="str">
        <f t="shared" ref="P432" si="6385">IF(OR(O432="-",O432="NC",$D432=""),"-",$D432*O432)</f>
        <v>-</v>
      </c>
      <c r="Q432" s="42" t="s">
        <v>275</v>
      </c>
      <c r="R432" s="42" t="str">
        <f t="shared" ref="R432" si="6386">IF(OR(Q432="-",Q432="NC",$D432=""),"-",$D432*Q432)</f>
        <v>-</v>
      </c>
      <c r="S432" s="42" t="s">
        <v>275</v>
      </c>
      <c r="T432" s="42" t="str">
        <f t="shared" ref="T432" si="6387">IF(OR(S432="-",S432="NC",$D432=""),"-",$D432*S432)</f>
        <v>-</v>
      </c>
      <c r="U432" s="42" t="s">
        <v>275</v>
      </c>
      <c r="V432" s="42" t="str">
        <f t="shared" ref="V432" si="6388">IF(OR(U432="-",U432="NC",$D432=""),"-",$D432*U432)</f>
        <v>-</v>
      </c>
      <c r="W432" s="42" t="s">
        <v>275</v>
      </c>
      <c r="X432" s="42" t="str">
        <f t="shared" ref="X432" si="6389">IF(OR(W432="-",W432="NC",$D432=""),"-",$D432*W432)</f>
        <v>-</v>
      </c>
      <c r="Y432" s="42" t="s">
        <v>275</v>
      </c>
      <c r="Z432" s="42" t="str">
        <f t="shared" ref="Z432" si="6390">IF(OR(Y432="-",Y432="NC",$D432=""),"-",$D432*Y432)</f>
        <v>-</v>
      </c>
      <c r="AA432" s="42" t="s">
        <v>275</v>
      </c>
      <c r="AB432" s="42" t="str">
        <f t="shared" ref="AB432" si="6391">IF(OR(AA432="-",AA432="NC",$D432=""),"-",$D432*AA432)</f>
        <v>-</v>
      </c>
      <c r="AC432" s="42" t="s">
        <v>275</v>
      </c>
      <c r="AD432" s="42" t="str">
        <f t="shared" ref="AD432" si="6392">IF(OR(AC432="-",AC432="NC",$D432=""),"-",$D432*AC432)</f>
        <v>-</v>
      </c>
      <c r="AE432" s="42" t="s">
        <v>275</v>
      </c>
      <c r="AF432" s="42" t="str">
        <f t="shared" ref="AF432" si="6393">IF(OR(AE432="-",AE432="NC",$D432=""),"-",$D432*AE432)</f>
        <v>-</v>
      </c>
      <c r="AG432" s="42" t="s">
        <v>275</v>
      </c>
      <c r="AH432" s="42" t="str">
        <f t="shared" ref="AH432" si="6394">IF(OR(AG432="-",AG432="NC",$D432=""),"-",$D432*AG432)</f>
        <v>-</v>
      </c>
      <c r="AI432" s="42" t="s">
        <v>275</v>
      </c>
      <c r="AJ432" s="42" t="str">
        <f t="shared" ref="AJ432" si="6395">IF(OR(AI432="-",AI432="NC",$D432=""),"-",$D432*AI432)</f>
        <v>-</v>
      </c>
      <c r="AK432" s="42" t="s">
        <v>275</v>
      </c>
      <c r="AL432" s="42" t="str">
        <f t="shared" ref="AL432" si="6396">IF(OR(AK432="-",AK432="NC",$D432=""),"-",$D432*AK432)</f>
        <v>-</v>
      </c>
    </row>
    <row r="433" spans="1:38" ht="31.5" x14ac:dyDescent="0.25">
      <c r="A433" s="909" t="s">
        <v>3511</v>
      </c>
      <c r="B433" s="63" t="s">
        <v>3518</v>
      </c>
      <c r="C433" s="61" t="s">
        <v>925</v>
      </c>
      <c r="D433" s="58"/>
      <c r="E433" s="61">
        <v>381.29</v>
      </c>
      <c r="F433" s="61" t="str">
        <f t="shared" si="5766"/>
        <v>-</v>
      </c>
      <c r="G433" s="61">
        <v>360.94</v>
      </c>
      <c r="H433" s="61" t="str">
        <f t="shared" si="5766"/>
        <v>-</v>
      </c>
      <c r="I433" s="61">
        <v>38.450000000000003</v>
      </c>
      <c r="J433" s="61" t="str">
        <f t="shared" ref="J433" si="6397">IF(OR(I433="-",I433="NC",$D433=""),"-",$D433*I433)</f>
        <v>-</v>
      </c>
      <c r="K433" s="61">
        <v>282.01</v>
      </c>
      <c r="L433" s="61" t="str">
        <f t="shared" ref="L433" si="6398">IF(OR(K433="-",K433="NC",$D433=""),"-",$D433*K433)</f>
        <v>-</v>
      </c>
      <c r="M433" s="61">
        <v>173.32</v>
      </c>
      <c r="N433" s="61" t="str">
        <f t="shared" ref="N433" si="6399">IF(OR(M433="-",M433="NC",$D433=""),"-",$D433*M433)</f>
        <v>-</v>
      </c>
      <c r="O433" s="61">
        <v>436.22</v>
      </c>
      <c r="P433" s="61" t="str">
        <f t="shared" ref="P433" si="6400">IF(OR(O433="-",O433="NC",$D433=""),"-",$D433*O433)</f>
        <v>-</v>
      </c>
      <c r="Q433" s="61">
        <v>256.27999999999997</v>
      </c>
      <c r="R433" s="61" t="str">
        <f t="shared" ref="R433" si="6401">IF(OR(Q433="-",Q433="NC",$D433=""),"-",$D433*Q433)</f>
        <v>-</v>
      </c>
      <c r="S433" s="61">
        <v>280.29000000000002</v>
      </c>
      <c r="T433" s="61" t="str">
        <f t="shared" ref="T433" si="6402">IF(OR(S433="-",S433="NC",$D433=""),"-",$D433*S433)</f>
        <v>-</v>
      </c>
      <c r="U433" s="61">
        <v>134.94</v>
      </c>
      <c r="V433" s="61" t="str">
        <f t="shared" ref="V433" si="6403">IF(OR(U433="-",U433="NC",$D433=""),"-",$D433*U433)</f>
        <v>-</v>
      </c>
      <c r="W433" s="61">
        <v>241.61</v>
      </c>
      <c r="X433" s="61" t="str">
        <f t="shared" ref="X433" si="6404">IF(OR(W433="-",W433="NC",$D433=""),"-",$D433*W433)</f>
        <v>-</v>
      </c>
      <c r="Y433" s="61">
        <v>217.88</v>
      </c>
      <c r="Z433" s="61" t="str">
        <f t="shared" ref="Z433" si="6405">IF(OR(Y433="-",Y433="NC",$D433=""),"-",$D433*Y433)</f>
        <v>-</v>
      </c>
      <c r="AA433" s="61">
        <v>167.4</v>
      </c>
      <c r="AB433" s="61" t="str">
        <f t="shared" ref="AB433" si="6406">IF(OR(AA433="-",AA433="NC",$D433=""),"-",$D433*AA433)</f>
        <v>-</v>
      </c>
      <c r="AC433" s="61">
        <v>57.23</v>
      </c>
      <c r="AD433" s="61" t="str">
        <f t="shared" ref="AD433" si="6407">IF(OR(AC433="-",AC433="NC",$D433=""),"-",$D433*AC433)</f>
        <v>-</v>
      </c>
      <c r="AE433" s="61">
        <v>110.47</v>
      </c>
      <c r="AF433" s="61" t="str">
        <f t="shared" ref="AF433" si="6408">IF(OR(AE433="-",AE433="NC",$D433=""),"-",$D433*AE433)</f>
        <v>-</v>
      </c>
      <c r="AG433" s="61">
        <v>286.57</v>
      </c>
      <c r="AH433" s="61" t="str">
        <f t="shared" ref="AH433" si="6409">IF(OR(AG433="-",AG433="NC",$D433=""),"-",$D433*AG433)</f>
        <v>-</v>
      </c>
      <c r="AI433" s="61">
        <v>25.82</v>
      </c>
      <c r="AJ433" s="61" t="str">
        <f t="shared" ref="AJ433" si="6410">IF(OR(AI433="-",AI433="NC",$D433=""),"-",$D433*AI433)</f>
        <v>-</v>
      </c>
      <c r="AK433" s="61">
        <v>132.91999999999999</v>
      </c>
      <c r="AL433" s="61" t="str">
        <f t="shared" ref="AL433" si="6411">IF(OR(AK433="-",AK433="NC",$D433=""),"-",$D433*AK433)</f>
        <v>-</v>
      </c>
    </row>
    <row r="434" spans="1:38" x14ac:dyDescent="0.25">
      <c r="A434" s="18" t="s">
        <v>3087</v>
      </c>
      <c r="B434" s="18" t="s">
        <v>3012</v>
      </c>
      <c r="C434" s="19" t="s">
        <v>925</v>
      </c>
      <c r="D434" s="58"/>
      <c r="E434" s="19" t="s">
        <v>1351</v>
      </c>
      <c r="F434" s="19" t="str">
        <f t="shared" si="5766"/>
        <v>-</v>
      </c>
      <c r="G434" s="19" t="s">
        <v>1351</v>
      </c>
      <c r="H434" s="19" t="str">
        <f t="shared" si="5766"/>
        <v>-</v>
      </c>
      <c r="I434" s="19" t="s">
        <v>1351</v>
      </c>
      <c r="J434" s="19" t="str">
        <f t="shared" ref="J434" si="6412">IF(OR(I434="-",I434="NC",$D434=""),"-",$D434*I434)</f>
        <v>-</v>
      </c>
      <c r="K434" s="19" t="s">
        <v>1351</v>
      </c>
      <c r="L434" s="19" t="str">
        <f t="shared" ref="L434" si="6413">IF(OR(K434="-",K434="NC",$D434=""),"-",$D434*K434)</f>
        <v>-</v>
      </c>
      <c r="M434" s="19">
        <v>7.0000000000000007E-2</v>
      </c>
      <c r="N434" s="19" t="str">
        <f t="shared" ref="N434" si="6414">IF(OR(M434="-",M434="NC",$D434=""),"-",$D434*M434)</f>
        <v>-</v>
      </c>
      <c r="O434" s="19" t="s">
        <v>1351</v>
      </c>
      <c r="P434" s="19" t="str">
        <f t="shared" ref="P434" si="6415">IF(OR(O434="-",O434="NC",$D434=""),"-",$D434*O434)</f>
        <v>-</v>
      </c>
      <c r="Q434" s="19" t="s">
        <v>1351</v>
      </c>
      <c r="R434" s="19" t="str">
        <f t="shared" ref="R434" si="6416">IF(OR(Q434="-",Q434="NC",$D434=""),"-",$D434*Q434)</f>
        <v>-</v>
      </c>
      <c r="S434" s="19" t="s">
        <v>1351</v>
      </c>
      <c r="T434" s="19" t="str">
        <f t="shared" ref="T434" si="6417">IF(OR(S434="-",S434="NC",$D434=""),"-",$D434*S434)</f>
        <v>-</v>
      </c>
      <c r="U434" s="19" t="s">
        <v>1351</v>
      </c>
      <c r="V434" s="19" t="str">
        <f t="shared" ref="V434" si="6418">IF(OR(U434="-",U434="NC",$D434=""),"-",$D434*U434)</f>
        <v>-</v>
      </c>
      <c r="W434" s="19" t="s">
        <v>1351</v>
      </c>
      <c r="X434" s="19" t="str">
        <f t="shared" ref="X434" si="6419">IF(OR(W434="-",W434="NC",$D434=""),"-",$D434*W434)</f>
        <v>-</v>
      </c>
      <c r="Y434" s="19" t="s">
        <v>1351</v>
      </c>
      <c r="Z434" s="19" t="str">
        <f t="shared" ref="Z434" si="6420">IF(OR(Y434="-",Y434="NC",$D434=""),"-",$D434*Y434)</f>
        <v>-</v>
      </c>
      <c r="AA434" s="19" t="s">
        <v>1351</v>
      </c>
      <c r="AB434" s="19" t="str">
        <f t="shared" ref="AB434" si="6421">IF(OR(AA434="-",AA434="NC",$D434=""),"-",$D434*AA434)</f>
        <v>-</v>
      </c>
      <c r="AC434" s="19" t="s">
        <v>1351</v>
      </c>
      <c r="AD434" s="19" t="str">
        <f t="shared" ref="AD434" si="6422">IF(OR(AC434="-",AC434="NC",$D434=""),"-",$D434*AC434)</f>
        <v>-</v>
      </c>
      <c r="AE434" s="19" t="s">
        <v>1351</v>
      </c>
      <c r="AF434" s="19" t="str">
        <f t="shared" ref="AF434" si="6423">IF(OR(AE434="-",AE434="NC",$D434=""),"-",$D434*AE434)</f>
        <v>-</v>
      </c>
      <c r="AG434" s="19" t="s">
        <v>1351</v>
      </c>
      <c r="AH434" s="19" t="str">
        <f t="shared" ref="AH434" si="6424">IF(OR(AG434="-",AG434="NC",$D434=""),"-",$D434*AG434)</f>
        <v>-</v>
      </c>
      <c r="AI434" s="19" t="s">
        <v>1351</v>
      </c>
      <c r="AJ434" s="19" t="str">
        <f t="shared" ref="AJ434" si="6425">IF(OR(AI434="-",AI434="NC",$D434=""),"-",$D434*AI434)</f>
        <v>-</v>
      </c>
      <c r="AK434" s="19" t="s">
        <v>1351</v>
      </c>
      <c r="AL434" s="19" t="str">
        <f t="shared" ref="AL434" si="6426">IF(OR(AK434="-",AK434="NC",$D434=""),"-",$D434*AK434)</f>
        <v>-</v>
      </c>
    </row>
    <row r="435" spans="1:38" x14ac:dyDescent="0.25">
      <c r="A435" s="18" t="s">
        <v>287</v>
      </c>
      <c r="B435" s="18" t="s">
        <v>2112</v>
      </c>
      <c r="C435" s="19" t="s">
        <v>925</v>
      </c>
      <c r="D435" s="58"/>
      <c r="E435" s="19">
        <v>0.13</v>
      </c>
      <c r="F435" s="19" t="str">
        <f t="shared" si="5766"/>
        <v>-</v>
      </c>
      <c r="G435" s="19">
        <v>19.38</v>
      </c>
      <c r="H435" s="19" t="str">
        <f t="shared" si="5766"/>
        <v>-</v>
      </c>
      <c r="I435" s="19">
        <v>0.1</v>
      </c>
      <c r="J435" s="19" t="str">
        <f t="shared" ref="J435" si="6427">IF(OR(I435="-",I435="NC",$D435=""),"-",$D435*I435)</f>
        <v>-</v>
      </c>
      <c r="K435" s="19">
        <v>0.12</v>
      </c>
      <c r="L435" s="19" t="str">
        <f t="shared" ref="L435" si="6428">IF(OR(K435="-",K435="NC",$D435=""),"-",$D435*K435)</f>
        <v>-</v>
      </c>
      <c r="M435" s="19">
        <v>0.03</v>
      </c>
      <c r="N435" s="19" t="str">
        <f t="shared" ref="N435" si="6429">IF(OR(M435="-",M435="NC",$D435=""),"-",$D435*M435)</f>
        <v>-</v>
      </c>
      <c r="O435" s="19">
        <v>2.15</v>
      </c>
      <c r="P435" s="19" t="str">
        <f t="shared" ref="P435" si="6430">IF(OR(O435="-",O435="NC",$D435=""),"-",$D435*O435)</f>
        <v>-</v>
      </c>
      <c r="Q435" s="19">
        <v>3.21</v>
      </c>
      <c r="R435" s="19" t="str">
        <f t="shared" ref="R435" si="6431">IF(OR(Q435="-",Q435="NC",$D435=""),"-",$D435*Q435)</f>
        <v>-</v>
      </c>
      <c r="S435" s="19">
        <v>35.380000000000003</v>
      </c>
      <c r="T435" s="19" t="str">
        <f t="shared" ref="T435" si="6432">IF(OR(S435="-",S435="NC",$D435=""),"-",$D435*S435)</f>
        <v>-</v>
      </c>
      <c r="U435" s="19">
        <v>0.21</v>
      </c>
      <c r="V435" s="19" t="str">
        <f t="shared" ref="V435" si="6433">IF(OR(U435="-",U435="NC",$D435=""),"-",$D435*U435)</f>
        <v>-</v>
      </c>
      <c r="W435" s="19">
        <v>6.5</v>
      </c>
      <c r="X435" s="19" t="str">
        <f t="shared" ref="X435" si="6434">IF(OR(W435="-",W435="NC",$D435=""),"-",$D435*W435)</f>
        <v>-</v>
      </c>
      <c r="Y435" s="19">
        <v>1.49</v>
      </c>
      <c r="Z435" s="19" t="str">
        <f t="shared" ref="Z435" si="6435">IF(OR(Y435="-",Y435="NC",$D435=""),"-",$D435*Y435)</f>
        <v>-</v>
      </c>
      <c r="AA435" s="19" t="s">
        <v>1351</v>
      </c>
      <c r="AB435" s="19" t="str">
        <f t="shared" ref="AB435" si="6436">IF(OR(AA435="-",AA435="NC",$D435=""),"-",$D435*AA435)</f>
        <v>-</v>
      </c>
      <c r="AC435" s="19">
        <v>0.03</v>
      </c>
      <c r="AD435" s="19" t="str">
        <f t="shared" ref="AD435" si="6437">IF(OR(AC435="-",AC435="NC",$D435=""),"-",$D435*AC435)</f>
        <v>-</v>
      </c>
      <c r="AE435" s="19">
        <v>0.01</v>
      </c>
      <c r="AF435" s="19" t="str">
        <f t="shared" ref="AF435" si="6438">IF(OR(AE435="-",AE435="NC",$D435=""),"-",$D435*AE435)</f>
        <v>-</v>
      </c>
      <c r="AG435" s="19">
        <v>13.95</v>
      </c>
      <c r="AH435" s="19" t="str">
        <f t="shared" ref="AH435" si="6439">IF(OR(AG435="-",AG435="NC",$D435=""),"-",$D435*AG435)</f>
        <v>-</v>
      </c>
      <c r="AI435" s="19">
        <v>0.01</v>
      </c>
      <c r="AJ435" s="19" t="str">
        <f t="shared" ref="AJ435" si="6440">IF(OR(AI435="-",AI435="NC",$D435=""),"-",$D435*AI435)</f>
        <v>-</v>
      </c>
      <c r="AK435" s="19">
        <v>0.88</v>
      </c>
      <c r="AL435" s="19" t="str">
        <f t="shared" ref="AL435" si="6441">IF(OR(AK435="-",AK435="NC",$D435=""),"-",$D435*AK435)</f>
        <v>-</v>
      </c>
    </row>
    <row r="436" spans="1:38" x14ac:dyDescent="0.25">
      <c r="A436" s="18" t="s">
        <v>287</v>
      </c>
      <c r="B436" s="18" t="s">
        <v>2111</v>
      </c>
      <c r="C436" s="19" t="s">
        <v>925</v>
      </c>
      <c r="D436" s="58"/>
      <c r="E436" s="19" t="s">
        <v>1351</v>
      </c>
      <c r="F436" s="19" t="str">
        <f t="shared" si="5766"/>
        <v>-</v>
      </c>
      <c r="G436" s="19" t="s">
        <v>1351</v>
      </c>
      <c r="H436" s="19" t="str">
        <f t="shared" si="5766"/>
        <v>-</v>
      </c>
      <c r="I436" s="19">
        <v>0.02</v>
      </c>
      <c r="J436" s="19" t="str">
        <f t="shared" ref="J436" si="6442">IF(OR(I436="-",I436="NC",$D436=""),"-",$D436*I436)</f>
        <v>-</v>
      </c>
      <c r="K436" s="19">
        <v>0.01</v>
      </c>
      <c r="L436" s="19" t="str">
        <f t="shared" ref="L436" si="6443">IF(OR(K436="-",K436="NC",$D436=""),"-",$D436*K436)</f>
        <v>-</v>
      </c>
      <c r="M436" s="19">
        <v>0.01</v>
      </c>
      <c r="N436" s="19" t="str">
        <f t="shared" ref="N436" si="6444">IF(OR(M436="-",M436="NC",$D436=""),"-",$D436*M436)</f>
        <v>-</v>
      </c>
      <c r="O436" s="19">
        <v>0.01</v>
      </c>
      <c r="P436" s="19" t="str">
        <f t="shared" ref="P436" si="6445">IF(OR(O436="-",O436="NC",$D436=""),"-",$D436*O436)</f>
        <v>-</v>
      </c>
      <c r="Q436" s="19">
        <v>0.01</v>
      </c>
      <c r="R436" s="19" t="str">
        <f t="shared" ref="R436" si="6446">IF(OR(Q436="-",Q436="NC",$D436=""),"-",$D436*Q436)</f>
        <v>-</v>
      </c>
      <c r="S436" s="19" t="s">
        <v>1351</v>
      </c>
      <c r="T436" s="19" t="str">
        <f t="shared" ref="T436" si="6447">IF(OR(S436="-",S436="NC",$D436=""),"-",$D436*S436)</f>
        <v>-</v>
      </c>
      <c r="U436" s="19">
        <v>0.06</v>
      </c>
      <c r="V436" s="19" t="str">
        <f t="shared" ref="V436" si="6448">IF(OR(U436="-",U436="NC",$D436=""),"-",$D436*U436)</f>
        <v>-</v>
      </c>
      <c r="W436" s="19">
        <v>0.01</v>
      </c>
      <c r="X436" s="19" t="str">
        <f t="shared" ref="X436" si="6449">IF(OR(W436="-",W436="NC",$D436=""),"-",$D436*W436)</f>
        <v>-</v>
      </c>
      <c r="Y436" s="19" t="s">
        <v>1351</v>
      </c>
      <c r="Z436" s="19" t="str">
        <f t="shared" ref="Z436" si="6450">IF(OR(Y436="-",Y436="NC",$D436=""),"-",$D436*Y436)</f>
        <v>-</v>
      </c>
      <c r="AA436" s="19" t="s">
        <v>1351</v>
      </c>
      <c r="AB436" s="19" t="str">
        <f t="shared" ref="AB436" si="6451">IF(OR(AA436="-",AA436="NC",$D436=""),"-",$D436*AA436)</f>
        <v>-</v>
      </c>
      <c r="AC436" s="19">
        <v>0.01</v>
      </c>
      <c r="AD436" s="19" t="str">
        <f t="shared" ref="AD436" si="6452">IF(OR(AC436="-",AC436="NC",$D436=""),"-",$D436*AC436)</f>
        <v>-</v>
      </c>
      <c r="AE436" s="19" t="s">
        <v>1351</v>
      </c>
      <c r="AF436" s="19" t="str">
        <f t="shared" ref="AF436" si="6453">IF(OR(AE436="-",AE436="NC",$D436=""),"-",$D436*AE436)</f>
        <v>-</v>
      </c>
      <c r="AG436" s="19" t="s">
        <v>1351</v>
      </c>
      <c r="AH436" s="19" t="str">
        <f t="shared" ref="AH436" si="6454">IF(OR(AG436="-",AG436="NC",$D436=""),"-",$D436*AG436)</f>
        <v>-</v>
      </c>
      <c r="AI436" s="19">
        <v>0.01</v>
      </c>
      <c r="AJ436" s="19" t="str">
        <f t="shared" ref="AJ436" si="6455">IF(OR(AI436="-",AI436="NC",$D436=""),"-",$D436*AI436)</f>
        <v>-</v>
      </c>
      <c r="AK436" s="19" t="s">
        <v>1351</v>
      </c>
      <c r="AL436" s="19" t="str">
        <f t="shared" ref="AL436" si="6456">IF(OR(AK436="-",AK436="NC",$D436=""),"-",$D436*AK436)</f>
        <v>-</v>
      </c>
    </row>
    <row r="437" spans="1:38" ht="21" x14ac:dyDescent="0.25">
      <c r="A437" s="18" t="s">
        <v>194</v>
      </c>
      <c r="B437" s="18" t="s">
        <v>3011</v>
      </c>
      <c r="C437" s="19" t="s">
        <v>926</v>
      </c>
      <c r="D437" s="58"/>
      <c r="E437" s="19">
        <v>0.11</v>
      </c>
      <c r="F437" s="19" t="str">
        <f t="shared" si="5766"/>
        <v>-</v>
      </c>
      <c r="G437" s="19">
        <v>15.51</v>
      </c>
      <c r="H437" s="19" t="str">
        <f t="shared" si="5766"/>
        <v>-</v>
      </c>
      <c r="I437" s="19">
        <v>0.06</v>
      </c>
      <c r="J437" s="19" t="str">
        <f t="shared" ref="J437" si="6457">IF(OR(I437="-",I437="NC",$D437=""),"-",$D437*I437)</f>
        <v>-</v>
      </c>
      <c r="K437" s="19">
        <v>0.1</v>
      </c>
      <c r="L437" s="19" t="str">
        <f t="shared" ref="L437" si="6458">IF(OR(K437="-",K437="NC",$D437=""),"-",$D437*K437)</f>
        <v>-</v>
      </c>
      <c r="M437" s="19">
        <v>0.03</v>
      </c>
      <c r="N437" s="19" t="str">
        <f t="shared" ref="N437" si="6459">IF(OR(M437="-",M437="NC",$D437=""),"-",$D437*M437)</f>
        <v>-</v>
      </c>
      <c r="O437" s="19">
        <v>1.72</v>
      </c>
      <c r="P437" s="19" t="str">
        <f t="shared" ref="P437" si="6460">IF(OR(O437="-",O437="NC",$D437=""),"-",$D437*O437)</f>
        <v>-</v>
      </c>
      <c r="Q437" s="19">
        <v>2.57</v>
      </c>
      <c r="R437" s="19" t="str">
        <f t="shared" ref="R437" si="6461">IF(OR(Q437="-",Q437="NC",$D437=""),"-",$D437*Q437)</f>
        <v>-</v>
      </c>
      <c r="S437" s="19">
        <v>28.31</v>
      </c>
      <c r="T437" s="19" t="str">
        <f t="shared" ref="T437" si="6462">IF(OR(S437="-",S437="NC",$D437=""),"-",$D437*S437)</f>
        <v>-</v>
      </c>
      <c r="U437" s="19">
        <v>0.12</v>
      </c>
      <c r="V437" s="19" t="str">
        <f t="shared" ref="V437" si="6463">IF(OR(U437="-",U437="NC",$D437=""),"-",$D437*U437)</f>
        <v>-</v>
      </c>
      <c r="W437" s="19">
        <v>5.2</v>
      </c>
      <c r="X437" s="19" t="str">
        <f t="shared" ref="X437" si="6464">IF(OR(W437="-",W437="NC",$D437=""),"-",$D437*W437)</f>
        <v>-</v>
      </c>
      <c r="Y437" s="19">
        <v>1.2</v>
      </c>
      <c r="Z437" s="19" t="str">
        <f t="shared" ref="Z437" si="6465">IF(OR(Y437="-",Y437="NC",$D437=""),"-",$D437*Y437)</f>
        <v>-</v>
      </c>
      <c r="AA437" s="19" t="s">
        <v>1351</v>
      </c>
      <c r="AB437" s="19" t="str">
        <f t="shared" ref="AB437" si="6466">IF(OR(AA437="-",AA437="NC",$D437=""),"-",$D437*AA437)</f>
        <v>-</v>
      </c>
      <c r="AC437" s="19">
        <v>0.02</v>
      </c>
      <c r="AD437" s="19" t="str">
        <f t="shared" ref="AD437" si="6467">IF(OR(AC437="-",AC437="NC",$D437=""),"-",$D437*AC437)</f>
        <v>-</v>
      </c>
      <c r="AE437" s="19">
        <v>0.01</v>
      </c>
      <c r="AF437" s="19" t="str">
        <f t="shared" ref="AF437" si="6468">IF(OR(AE437="-",AE437="NC",$D437=""),"-",$D437*AE437)</f>
        <v>-</v>
      </c>
      <c r="AG437" s="19">
        <v>11.16</v>
      </c>
      <c r="AH437" s="19" t="str">
        <f t="shared" ref="AH437" si="6469">IF(OR(AG437="-",AG437="NC",$D437=""),"-",$D437*AG437)</f>
        <v>-</v>
      </c>
      <c r="AI437" s="19">
        <v>0.01</v>
      </c>
      <c r="AJ437" s="19" t="str">
        <f t="shared" ref="AJ437" si="6470">IF(OR(AI437="-",AI437="NC",$D437=""),"-",$D437*AI437)</f>
        <v>-</v>
      </c>
      <c r="AK437" s="19">
        <v>0.7</v>
      </c>
      <c r="AL437" s="19" t="str">
        <f t="shared" ref="AL437" si="6471">IF(OR(AK437="-",AK437="NC",$D437=""),"-",$D437*AK437)</f>
        <v>-</v>
      </c>
    </row>
    <row r="438" spans="1:38" x14ac:dyDescent="0.25">
      <c r="A438" s="18" t="s">
        <v>461</v>
      </c>
      <c r="B438" s="18" t="s">
        <v>3165</v>
      </c>
      <c r="C438" s="19" t="s">
        <v>925</v>
      </c>
      <c r="D438" s="58"/>
      <c r="E438" s="19" t="s">
        <v>1351</v>
      </c>
      <c r="F438" s="19" t="str">
        <f t="shared" si="5766"/>
        <v>-</v>
      </c>
      <c r="G438" s="19" t="s">
        <v>1351</v>
      </c>
      <c r="H438" s="19" t="str">
        <f t="shared" si="5766"/>
        <v>-</v>
      </c>
      <c r="I438" s="19" t="s">
        <v>1351</v>
      </c>
      <c r="J438" s="19" t="str">
        <f t="shared" ref="J438" si="6472">IF(OR(I438="-",I438="NC",$D438=""),"-",$D438*I438)</f>
        <v>-</v>
      </c>
      <c r="K438" s="19">
        <v>0.01</v>
      </c>
      <c r="L438" s="19" t="str">
        <f t="shared" ref="L438" si="6473">IF(OR(K438="-",K438="NC",$D438=""),"-",$D438*K438)</f>
        <v>-</v>
      </c>
      <c r="M438" s="19">
        <v>0.39</v>
      </c>
      <c r="N438" s="19" t="str">
        <f t="shared" ref="N438" si="6474">IF(OR(M438="-",M438="NC",$D438=""),"-",$D438*M438)</f>
        <v>-</v>
      </c>
      <c r="O438" s="19" t="s">
        <v>1351</v>
      </c>
      <c r="P438" s="19" t="str">
        <f t="shared" ref="P438" si="6475">IF(OR(O438="-",O438="NC",$D438=""),"-",$D438*O438)</f>
        <v>-</v>
      </c>
      <c r="Q438" s="19">
        <v>0.01</v>
      </c>
      <c r="R438" s="19" t="str">
        <f t="shared" ref="R438" si="6476">IF(OR(Q438="-",Q438="NC",$D438=""),"-",$D438*Q438)</f>
        <v>-</v>
      </c>
      <c r="S438" s="19">
        <v>0.17</v>
      </c>
      <c r="T438" s="19" t="str">
        <f t="shared" ref="T438" si="6477">IF(OR(S438="-",S438="NC",$D438=""),"-",$D438*S438)</f>
        <v>-</v>
      </c>
      <c r="U438" s="19">
        <v>0.28999999999999998</v>
      </c>
      <c r="V438" s="19" t="str">
        <f t="shared" ref="V438" si="6478">IF(OR(U438="-",U438="NC",$D438=""),"-",$D438*U438)</f>
        <v>-</v>
      </c>
      <c r="W438" s="19">
        <v>0.01</v>
      </c>
      <c r="X438" s="19" t="str">
        <f t="shared" ref="X438" si="6479">IF(OR(W438="-",W438="NC",$D438=""),"-",$D438*W438)</f>
        <v>-</v>
      </c>
      <c r="Y438" s="19" t="s">
        <v>1351</v>
      </c>
      <c r="Z438" s="19" t="str">
        <f t="shared" ref="Z438" si="6480">IF(OR(Y438="-",Y438="NC",$D438=""),"-",$D438*Y438)</f>
        <v>-</v>
      </c>
      <c r="AA438" s="19" t="s">
        <v>1351</v>
      </c>
      <c r="AB438" s="19" t="str">
        <f t="shared" ref="AB438" si="6481">IF(OR(AA438="-",AA438="NC",$D438=""),"-",$D438*AA438)</f>
        <v>-</v>
      </c>
      <c r="AC438" s="19">
        <v>0.01</v>
      </c>
      <c r="AD438" s="19" t="str">
        <f t="shared" ref="AD438" si="6482">IF(OR(AC438="-",AC438="NC",$D438=""),"-",$D438*AC438)</f>
        <v>-</v>
      </c>
      <c r="AE438" s="19" t="s">
        <v>1351</v>
      </c>
      <c r="AF438" s="19" t="str">
        <f t="shared" ref="AF438" si="6483">IF(OR(AE438="-",AE438="NC",$D438=""),"-",$D438*AE438)</f>
        <v>-</v>
      </c>
      <c r="AG438" s="19" t="s">
        <v>1351</v>
      </c>
      <c r="AH438" s="19" t="str">
        <f t="shared" ref="AH438" si="6484">IF(OR(AG438="-",AG438="NC",$D438=""),"-",$D438*AG438)</f>
        <v>-</v>
      </c>
      <c r="AI438" s="19" t="s">
        <v>1351</v>
      </c>
      <c r="AJ438" s="19" t="str">
        <f t="shared" ref="AJ438" si="6485">IF(OR(AI438="-",AI438="NC",$D438=""),"-",$D438*AI438)</f>
        <v>-</v>
      </c>
      <c r="AK438" s="19" t="s">
        <v>1351</v>
      </c>
      <c r="AL438" s="19" t="str">
        <f t="shared" ref="AL438" si="6486">IF(OR(AK438="-",AK438="NC",$D438=""),"-",$D438*AK438)</f>
        <v>-</v>
      </c>
    </row>
    <row r="439" spans="1:38" x14ac:dyDescent="0.25">
      <c r="A439" s="18" t="s">
        <v>461</v>
      </c>
      <c r="B439" s="18" t="s">
        <v>2114</v>
      </c>
      <c r="C439" s="19" t="s">
        <v>925</v>
      </c>
      <c r="D439" s="58"/>
      <c r="E439" s="19" t="s">
        <v>1351</v>
      </c>
      <c r="F439" s="19" t="str">
        <f t="shared" si="5766"/>
        <v>-</v>
      </c>
      <c r="G439" s="19" t="s">
        <v>1351</v>
      </c>
      <c r="H439" s="19" t="str">
        <f t="shared" si="5766"/>
        <v>-</v>
      </c>
      <c r="I439" s="19" t="s">
        <v>1351</v>
      </c>
      <c r="J439" s="19" t="str">
        <f t="shared" ref="J439" si="6487">IF(OR(I439="-",I439="NC",$D439=""),"-",$D439*I439)</f>
        <v>-</v>
      </c>
      <c r="K439" s="19">
        <v>0.01</v>
      </c>
      <c r="L439" s="19" t="str">
        <f t="shared" ref="L439" si="6488">IF(OR(K439="-",K439="NC",$D439=""),"-",$D439*K439)</f>
        <v>-</v>
      </c>
      <c r="M439" s="19" t="s">
        <v>1351</v>
      </c>
      <c r="N439" s="19" t="str">
        <f t="shared" ref="N439" si="6489">IF(OR(M439="-",M439="NC",$D439=""),"-",$D439*M439)</f>
        <v>-</v>
      </c>
      <c r="O439" s="19" t="s">
        <v>1351</v>
      </c>
      <c r="P439" s="19" t="str">
        <f t="shared" ref="P439" si="6490">IF(OR(O439="-",O439="NC",$D439=""),"-",$D439*O439)</f>
        <v>-</v>
      </c>
      <c r="Q439" s="19" t="s">
        <v>1351</v>
      </c>
      <c r="R439" s="19" t="str">
        <f t="shared" ref="R439" si="6491">IF(OR(Q439="-",Q439="NC",$D439=""),"-",$D439*Q439)</f>
        <v>-</v>
      </c>
      <c r="S439" s="19" t="s">
        <v>1351</v>
      </c>
      <c r="T439" s="19" t="str">
        <f t="shared" ref="T439" si="6492">IF(OR(S439="-",S439="NC",$D439=""),"-",$D439*S439)</f>
        <v>-</v>
      </c>
      <c r="U439" s="19">
        <v>0.01</v>
      </c>
      <c r="V439" s="19" t="str">
        <f t="shared" ref="V439" si="6493">IF(OR(U439="-",U439="NC",$D439=""),"-",$D439*U439)</f>
        <v>-</v>
      </c>
      <c r="W439" s="19">
        <v>0.01</v>
      </c>
      <c r="X439" s="19" t="str">
        <f t="shared" ref="X439" si="6494">IF(OR(W439="-",W439="NC",$D439=""),"-",$D439*W439)</f>
        <v>-</v>
      </c>
      <c r="Y439" s="19" t="s">
        <v>1351</v>
      </c>
      <c r="Z439" s="19" t="str">
        <f t="shared" ref="Z439" si="6495">IF(OR(Y439="-",Y439="NC",$D439=""),"-",$D439*Y439)</f>
        <v>-</v>
      </c>
      <c r="AA439" s="19" t="s">
        <v>1351</v>
      </c>
      <c r="AB439" s="19" t="str">
        <f t="shared" ref="AB439" si="6496">IF(OR(AA439="-",AA439="NC",$D439=""),"-",$D439*AA439)</f>
        <v>-</v>
      </c>
      <c r="AC439" s="19">
        <v>0.01</v>
      </c>
      <c r="AD439" s="19" t="str">
        <f t="shared" ref="AD439" si="6497">IF(OR(AC439="-",AC439="NC",$D439=""),"-",$D439*AC439)</f>
        <v>-</v>
      </c>
      <c r="AE439" s="19" t="s">
        <v>1351</v>
      </c>
      <c r="AF439" s="19" t="str">
        <f t="shared" ref="AF439" si="6498">IF(OR(AE439="-",AE439="NC",$D439=""),"-",$D439*AE439)</f>
        <v>-</v>
      </c>
      <c r="AG439" s="19" t="s">
        <v>1351</v>
      </c>
      <c r="AH439" s="19" t="str">
        <f t="shared" ref="AH439" si="6499">IF(OR(AG439="-",AG439="NC",$D439=""),"-",$D439*AG439)</f>
        <v>-</v>
      </c>
      <c r="AI439" s="19" t="s">
        <v>1351</v>
      </c>
      <c r="AJ439" s="19" t="str">
        <f t="shared" ref="AJ439" si="6500">IF(OR(AI439="-",AI439="NC",$D439=""),"-",$D439*AI439)</f>
        <v>-</v>
      </c>
      <c r="AK439" s="19" t="s">
        <v>1351</v>
      </c>
      <c r="AL439" s="19" t="str">
        <f t="shared" ref="AL439" si="6501">IF(OR(AK439="-",AK439="NC",$D439=""),"-",$D439*AK439)</f>
        <v>-</v>
      </c>
    </row>
    <row r="440" spans="1:38" ht="21" x14ac:dyDescent="0.25">
      <c r="A440" s="18" t="s">
        <v>461</v>
      </c>
      <c r="B440" s="18" t="s">
        <v>3009</v>
      </c>
      <c r="C440" s="19" t="s">
        <v>926</v>
      </c>
      <c r="D440" s="58"/>
      <c r="E440" s="19" t="s">
        <v>1351</v>
      </c>
      <c r="F440" s="19" t="str">
        <f t="shared" si="5766"/>
        <v>-</v>
      </c>
      <c r="G440" s="19" t="s">
        <v>1351</v>
      </c>
      <c r="H440" s="19" t="str">
        <f t="shared" si="5766"/>
        <v>-</v>
      </c>
      <c r="I440" s="19" t="s">
        <v>1351</v>
      </c>
      <c r="J440" s="19" t="str">
        <f t="shared" ref="J440" si="6502">IF(OR(I440="-",I440="NC",$D440=""),"-",$D440*I440)</f>
        <v>-</v>
      </c>
      <c r="K440" s="19" t="s">
        <v>1351</v>
      </c>
      <c r="L440" s="19" t="str">
        <f t="shared" ref="L440" si="6503">IF(OR(K440="-",K440="NC",$D440=""),"-",$D440*K440)</f>
        <v>-</v>
      </c>
      <c r="M440" s="19">
        <v>0.31</v>
      </c>
      <c r="N440" s="19" t="str">
        <f t="shared" ref="N440" si="6504">IF(OR(M440="-",M440="NC",$D440=""),"-",$D440*M440)</f>
        <v>-</v>
      </c>
      <c r="O440" s="19" t="s">
        <v>1351</v>
      </c>
      <c r="P440" s="19" t="str">
        <f t="shared" ref="P440" si="6505">IF(OR(O440="-",O440="NC",$D440=""),"-",$D440*O440)</f>
        <v>-</v>
      </c>
      <c r="Q440" s="19">
        <v>0.01</v>
      </c>
      <c r="R440" s="19" t="str">
        <f t="shared" ref="R440" si="6506">IF(OR(Q440="-",Q440="NC",$D440=""),"-",$D440*Q440)</f>
        <v>-</v>
      </c>
      <c r="S440" s="19">
        <v>0.14000000000000001</v>
      </c>
      <c r="T440" s="19" t="str">
        <f t="shared" ref="T440" si="6507">IF(OR(S440="-",S440="NC",$D440=""),"-",$D440*S440)</f>
        <v>-</v>
      </c>
      <c r="U440" s="19">
        <v>0.23</v>
      </c>
      <c r="V440" s="19" t="str">
        <f t="shared" ref="V440" si="6508">IF(OR(U440="-",U440="NC",$D440=""),"-",$D440*U440)</f>
        <v>-</v>
      </c>
      <c r="W440" s="19" t="s">
        <v>1351</v>
      </c>
      <c r="X440" s="19" t="str">
        <f t="shared" ref="X440" si="6509">IF(OR(W440="-",W440="NC",$D440=""),"-",$D440*W440)</f>
        <v>-</v>
      </c>
      <c r="Y440" s="19" t="s">
        <v>1351</v>
      </c>
      <c r="Z440" s="19" t="str">
        <f t="shared" ref="Z440" si="6510">IF(OR(Y440="-",Y440="NC",$D440=""),"-",$D440*Y440)</f>
        <v>-</v>
      </c>
      <c r="AA440" s="19" t="s">
        <v>1351</v>
      </c>
      <c r="AB440" s="19" t="str">
        <f t="shared" ref="AB440" si="6511">IF(OR(AA440="-",AA440="NC",$D440=""),"-",$D440*AA440)</f>
        <v>-</v>
      </c>
      <c r="AC440" s="19" t="s">
        <v>1351</v>
      </c>
      <c r="AD440" s="19" t="str">
        <f t="shared" ref="AD440" si="6512">IF(OR(AC440="-",AC440="NC",$D440=""),"-",$D440*AC440)</f>
        <v>-</v>
      </c>
      <c r="AE440" s="19" t="s">
        <v>1351</v>
      </c>
      <c r="AF440" s="19" t="str">
        <f t="shared" ref="AF440" si="6513">IF(OR(AE440="-",AE440="NC",$D440=""),"-",$D440*AE440)</f>
        <v>-</v>
      </c>
      <c r="AG440" s="19" t="s">
        <v>1351</v>
      </c>
      <c r="AH440" s="19" t="str">
        <f t="shared" ref="AH440" si="6514">IF(OR(AG440="-",AG440="NC",$D440=""),"-",$D440*AG440)</f>
        <v>-</v>
      </c>
      <c r="AI440" s="19" t="s">
        <v>1351</v>
      </c>
      <c r="AJ440" s="19" t="str">
        <f t="shared" ref="AJ440" si="6515">IF(OR(AI440="-",AI440="NC",$D440=""),"-",$D440*AI440)</f>
        <v>-</v>
      </c>
      <c r="AK440" s="19" t="s">
        <v>1351</v>
      </c>
      <c r="AL440" s="19" t="str">
        <f t="shared" ref="AL440" si="6516">IF(OR(AK440="-",AK440="NC",$D440=""),"-",$D440*AK440)</f>
        <v>-</v>
      </c>
    </row>
    <row r="441" spans="1:38" ht="42" x14ac:dyDescent="0.25">
      <c r="A441" s="18" t="s">
        <v>462</v>
      </c>
      <c r="B441" s="18" t="s">
        <v>3169</v>
      </c>
      <c r="C441" s="19" t="s">
        <v>925</v>
      </c>
      <c r="D441" s="58"/>
      <c r="E441" s="19">
        <v>381.15</v>
      </c>
      <c r="F441" s="19" t="str">
        <f t="shared" si="5766"/>
        <v>-</v>
      </c>
      <c r="G441" s="19">
        <v>341.55</v>
      </c>
      <c r="H441" s="19" t="str">
        <f t="shared" si="5766"/>
        <v>-</v>
      </c>
      <c r="I441" s="19">
        <v>38.35</v>
      </c>
      <c r="J441" s="19" t="str">
        <f t="shared" ref="J441" si="6517">IF(OR(I441="-",I441="NC",$D441=""),"-",$D441*I441)</f>
        <v>-</v>
      </c>
      <c r="K441" s="19">
        <v>281.89</v>
      </c>
      <c r="L441" s="19" t="str">
        <f t="shared" ref="L441" si="6518">IF(OR(K441="-",K441="NC",$D441=""),"-",$D441*K441)</f>
        <v>-</v>
      </c>
      <c r="M441" s="19">
        <v>172.83</v>
      </c>
      <c r="N441" s="19" t="str">
        <f t="shared" ref="N441" si="6519">IF(OR(M441="-",M441="NC",$D441=""),"-",$D441*M441)</f>
        <v>-</v>
      </c>
      <c r="O441" s="19">
        <v>434.07</v>
      </c>
      <c r="P441" s="19" t="str">
        <f t="shared" ref="P441" si="6520">IF(OR(O441="-",O441="NC",$D441=""),"-",$D441*O441)</f>
        <v>-</v>
      </c>
      <c r="Q441" s="19">
        <v>253.07</v>
      </c>
      <c r="R441" s="19" t="str">
        <f t="shared" ref="R441" si="6521">IF(OR(Q441="-",Q441="NC",$D441=""),"-",$D441*Q441)</f>
        <v>-</v>
      </c>
      <c r="S441" s="19">
        <v>244.73</v>
      </c>
      <c r="T441" s="19" t="str">
        <f t="shared" ref="T441" si="6522">IF(OR(S441="-",S441="NC",$D441=""),"-",$D441*S441)</f>
        <v>-</v>
      </c>
      <c r="U441" s="19">
        <v>134.44</v>
      </c>
      <c r="V441" s="19" t="str">
        <f t="shared" ref="V441" si="6523">IF(OR(U441="-",U441="NC",$D441=""),"-",$D441*U441)</f>
        <v>-</v>
      </c>
      <c r="W441" s="19">
        <v>235.1</v>
      </c>
      <c r="X441" s="19" t="str">
        <f t="shared" ref="X441" si="6524">IF(OR(W441="-",W441="NC",$D441=""),"-",$D441*W441)</f>
        <v>-</v>
      </c>
      <c r="Y441" s="19">
        <v>216.39</v>
      </c>
      <c r="Z441" s="19" t="str">
        <f t="shared" ref="Z441" si="6525">IF(OR(Y441="-",Y441="NC",$D441=""),"-",$D441*Y441)</f>
        <v>-</v>
      </c>
      <c r="AA441" s="19">
        <v>167.4</v>
      </c>
      <c r="AB441" s="19" t="str">
        <f t="shared" ref="AB441" si="6526">IF(OR(AA441="-",AA441="NC",$D441=""),"-",$D441*AA441)</f>
        <v>-</v>
      </c>
      <c r="AC441" s="19">
        <v>57.2</v>
      </c>
      <c r="AD441" s="19" t="str">
        <f t="shared" ref="AD441" si="6527">IF(OR(AC441="-",AC441="NC",$D441=""),"-",$D441*AC441)</f>
        <v>-</v>
      </c>
      <c r="AE441" s="19">
        <v>110.47</v>
      </c>
      <c r="AF441" s="19" t="str">
        <f t="shared" ref="AF441" si="6528">IF(OR(AE441="-",AE441="NC",$D441=""),"-",$D441*AE441)</f>
        <v>-</v>
      </c>
      <c r="AG441" s="19">
        <v>272.62</v>
      </c>
      <c r="AH441" s="19" t="str">
        <f t="shared" ref="AH441" si="6529">IF(OR(AG441="-",AG441="NC",$D441=""),"-",$D441*AG441)</f>
        <v>-</v>
      </c>
      <c r="AI441" s="19">
        <v>25.82</v>
      </c>
      <c r="AJ441" s="19" t="str">
        <f t="shared" ref="AJ441" si="6530">IF(OR(AI441="-",AI441="NC",$D441=""),"-",$D441*AI441)</f>
        <v>-</v>
      </c>
      <c r="AK441" s="19">
        <v>132.04</v>
      </c>
      <c r="AL441" s="19" t="str">
        <f t="shared" ref="AL441" si="6531">IF(OR(AK441="-",AK441="NC",$D441=""),"-",$D441*AK441)</f>
        <v>-</v>
      </c>
    </row>
    <row r="442" spans="1:38" ht="42" x14ac:dyDescent="0.25">
      <c r="A442" s="18" t="s">
        <v>462</v>
      </c>
      <c r="B442" s="18" t="s">
        <v>3170</v>
      </c>
      <c r="C442" s="19" t="s">
        <v>925</v>
      </c>
      <c r="D442" s="58"/>
      <c r="E442" s="19">
        <v>0.01</v>
      </c>
      <c r="F442" s="19" t="str">
        <f t="shared" si="5766"/>
        <v>-</v>
      </c>
      <c r="G442" s="19">
        <v>1.1299999999999999</v>
      </c>
      <c r="H442" s="19" t="str">
        <f t="shared" si="5766"/>
        <v>-</v>
      </c>
      <c r="I442" s="19">
        <v>0.01</v>
      </c>
      <c r="J442" s="19" t="str">
        <f t="shared" ref="J442" si="6532">IF(OR(I442="-",I442="NC",$D442=""),"-",$D442*I442)</f>
        <v>-</v>
      </c>
      <c r="K442" s="19">
        <v>0.05</v>
      </c>
      <c r="L442" s="19" t="str">
        <f t="shared" ref="L442" si="6533">IF(OR(K442="-",K442="NC",$D442=""),"-",$D442*K442)</f>
        <v>-</v>
      </c>
      <c r="M442" s="19">
        <v>0.74</v>
      </c>
      <c r="N442" s="19" t="str">
        <f t="shared" ref="N442" si="6534">IF(OR(M442="-",M442="NC",$D442=""),"-",$D442*M442)</f>
        <v>-</v>
      </c>
      <c r="O442" s="19">
        <v>0.01</v>
      </c>
      <c r="P442" s="19" t="str">
        <f t="shared" ref="P442" si="6535">IF(OR(O442="-",O442="NC",$D442=""),"-",$D442*O442)</f>
        <v>-</v>
      </c>
      <c r="Q442" s="19">
        <v>1</v>
      </c>
      <c r="R442" s="19" t="str">
        <f t="shared" ref="R442" si="6536">IF(OR(Q442="-",Q442="NC",$D442=""),"-",$D442*Q442)</f>
        <v>-</v>
      </c>
      <c r="S442" s="19">
        <v>0.11</v>
      </c>
      <c r="T442" s="19" t="str">
        <f t="shared" ref="T442" si="6537">IF(OR(S442="-",S442="NC",$D442=""),"-",$D442*S442)</f>
        <v>-</v>
      </c>
      <c r="U442" s="19">
        <v>0.05</v>
      </c>
      <c r="V442" s="19" t="str">
        <f t="shared" ref="V442" si="6538">IF(OR(U442="-",U442="NC",$D442=""),"-",$D442*U442)</f>
        <v>-</v>
      </c>
      <c r="W442" s="19">
        <v>0.84</v>
      </c>
      <c r="X442" s="19" t="str">
        <f t="shared" ref="X442" si="6539">IF(OR(W442="-",W442="NC",$D442=""),"-",$D442*W442)</f>
        <v>-</v>
      </c>
      <c r="Y442" s="19">
        <v>0.06</v>
      </c>
      <c r="Z442" s="19" t="str">
        <f t="shared" ref="Z442" si="6540">IF(OR(Y442="-",Y442="NC",$D442=""),"-",$D442*Y442)</f>
        <v>-</v>
      </c>
      <c r="AA442" s="19">
        <v>0.06</v>
      </c>
      <c r="AB442" s="19" t="str">
        <f t="shared" ref="AB442" si="6541">IF(OR(AA442="-",AA442="NC",$D442=""),"-",$D442*AA442)</f>
        <v>-</v>
      </c>
      <c r="AC442" s="19">
        <v>0.05</v>
      </c>
      <c r="AD442" s="19" t="str">
        <f t="shared" ref="AD442" si="6542">IF(OR(AC442="-",AC442="NC",$D442=""),"-",$D442*AC442)</f>
        <v>-</v>
      </c>
      <c r="AE442" s="19">
        <v>0.01</v>
      </c>
      <c r="AF442" s="19" t="str">
        <f t="shared" ref="AF442" si="6543">IF(OR(AE442="-",AE442="NC",$D442=""),"-",$D442*AE442)</f>
        <v>-</v>
      </c>
      <c r="AG442" s="19">
        <v>0.05</v>
      </c>
      <c r="AH442" s="19" t="str">
        <f t="shared" ref="AH442" si="6544">IF(OR(AG442="-",AG442="NC",$D442=""),"-",$D442*AG442)</f>
        <v>-</v>
      </c>
      <c r="AI442" s="19">
        <v>0.01</v>
      </c>
      <c r="AJ442" s="19" t="str">
        <f t="shared" ref="AJ442" si="6545">IF(OR(AI442="-",AI442="NC",$D442=""),"-",$D442*AI442)</f>
        <v>-</v>
      </c>
      <c r="AK442" s="19">
        <v>0.97</v>
      </c>
      <c r="AL442" s="19" t="str">
        <f t="shared" ref="AL442" si="6546">IF(OR(AK442="-",AK442="NC",$D442=""),"-",$D442*AK442)</f>
        <v>-</v>
      </c>
    </row>
    <row r="443" spans="1:38" ht="42" x14ac:dyDescent="0.25">
      <c r="A443" s="18" t="s">
        <v>462</v>
      </c>
      <c r="B443" s="18" t="s">
        <v>3171</v>
      </c>
      <c r="C443" s="19" t="s">
        <v>925</v>
      </c>
      <c r="D443" s="58"/>
      <c r="E443" s="19">
        <v>381.15</v>
      </c>
      <c r="F443" s="19" t="str">
        <f t="shared" si="5766"/>
        <v>-</v>
      </c>
      <c r="G443" s="19">
        <v>341.54</v>
      </c>
      <c r="H443" s="19" t="str">
        <f t="shared" si="5766"/>
        <v>-</v>
      </c>
      <c r="I443" s="19">
        <v>38.340000000000003</v>
      </c>
      <c r="J443" s="19" t="str">
        <f t="shared" ref="J443" si="6547">IF(OR(I443="-",I443="NC",$D443=""),"-",$D443*I443)</f>
        <v>-</v>
      </c>
      <c r="K443" s="19">
        <v>281.87</v>
      </c>
      <c r="L443" s="19" t="str">
        <f t="shared" ref="L443" si="6548">IF(OR(K443="-",K443="NC",$D443=""),"-",$D443*K443)</f>
        <v>-</v>
      </c>
      <c r="M443" s="19">
        <v>172.65</v>
      </c>
      <c r="N443" s="19" t="str">
        <f t="shared" ref="N443" si="6549">IF(OR(M443="-",M443="NC",$D443=""),"-",$D443*M443)</f>
        <v>-</v>
      </c>
      <c r="O443" s="19">
        <v>434.06</v>
      </c>
      <c r="P443" s="19" t="str">
        <f t="shared" ref="P443" si="6550">IF(OR(O443="-",O443="NC",$D443=""),"-",$D443*O443)</f>
        <v>-</v>
      </c>
      <c r="Q443" s="19">
        <v>252.06</v>
      </c>
      <c r="R443" s="19" t="str">
        <f t="shared" ref="R443" si="6551">IF(OR(Q443="-",Q443="NC",$D443=""),"-",$D443*Q443)</f>
        <v>-</v>
      </c>
      <c r="S443" s="19">
        <v>244.62</v>
      </c>
      <c r="T443" s="19" t="str">
        <f t="shared" ref="T443" si="6552">IF(OR(S443="-",S443="NC",$D443=""),"-",$D443*S443)</f>
        <v>-</v>
      </c>
      <c r="U443" s="19">
        <v>134.41</v>
      </c>
      <c r="V443" s="19" t="str">
        <f t="shared" ref="V443" si="6553">IF(OR(U443="-",U443="NC",$D443=""),"-",$D443*U443)</f>
        <v>-</v>
      </c>
      <c r="W443" s="19">
        <v>235.1</v>
      </c>
      <c r="X443" s="19" t="str">
        <f t="shared" ref="X443" si="6554">IF(OR(W443="-",W443="NC",$D443=""),"-",$D443*W443)</f>
        <v>-</v>
      </c>
      <c r="Y443" s="19">
        <v>216.33</v>
      </c>
      <c r="Z443" s="19" t="str">
        <f t="shared" ref="Z443" si="6555">IF(OR(Y443="-",Y443="NC",$D443=""),"-",$D443*Y443)</f>
        <v>-</v>
      </c>
      <c r="AA443" s="19">
        <v>167.34</v>
      </c>
      <c r="AB443" s="19" t="str">
        <f t="shared" ref="AB443" si="6556">IF(OR(AA443="-",AA443="NC",$D443=""),"-",$D443*AA443)</f>
        <v>-</v>
      </c>
      <c r="AC443" s="19">
        <v>57.15</v>
      </c>
      <c r="AD443" s="19" t="str">
        <f t="shared" ref="AD443" si="6557">IF(OR(AC443="-",AC443="NC",$D443=""),"-",$D443*AC443)</f>
        <v>-</v>
      </c>
      <c r="AE443" s="19">
        <v>110.46</v>
      </c>
      <c r="AF443" s="19" t="str">
        <f t="shared" ref="AF443" si="6558">IF(OR(AE443="-",AE443="NC",$D443=""),"-",$D443*AE443)</f>
        <v>-</v>
      </c>
      <c r="AG443" s="19">
        <v>272.58</v>
      </c>
      <c r="AH443" s="19" t="str">
        <f t="shared" ref="AH443" si="6559">IF(OR(AG443="-",AG443="NC",$D443=""),"-",$D443*AG443)</f>
        <v>-</v>
      </c>
      <c r="AI443" s="19">
        <v>25.81</v>
      </c>
      <c r="AJ443" s="19" t="str">
        <f t="shared" ref="AJ443" si="6560">IF(OR(AI443="-",AI443="NC",$D443=""),"-",$D443*AI443)</f>
        <v>-</v>
      </c>
      <c r="AK443" s="19">
        <v>132.04</v>
      </c>
      <c r="AL443" s="19" t="str">
        <f t="shared" ref="AL443" si="6561">IF(OR(AK443="-",AK443="NC",$D443=""),"-",$D443*AK443)</f>
        <v>-</v>
      </c>
    </row>
    <row r="444" spans="1:38" ht="42" x14ac:dyDescent="0.25">
      <c r="A444" s="18" t="s">
        <v>462</v>
      </c>
      <c r="B444" s="18" t="s">
        <v>3172</v>
      </c>
      <c r="C444" s="19" t="s">
        <v>925</v>
      </c>
      <c r="D444" s="58"/>
      <c r="E444" s="19">
        <v>0.01</v>
      </c>
      <c r="F444" s="19" t="str">
        <f t="shared" si="5766"/>
        <v>-</v>
      </c>
      <c r="G444" s="19">
        <v>1.1200000000000001</v>
      </c>
      <c r="H444" s="19" t="str">
        <f t="shared" si="5766"/>
        <v>-</v>
      </c>
      <c r="I444" s="19" t="s">
        <v>1351</v>
      </c>
      <c r="J444" s="19" t="str">
        <f t="shared" ref="J444" si="6562">IF(OR(I444="-",I444="NC",$D444=""),"-",$D444*I444)</f>
        <v>-</v>
      </c>
      <c r="K444" s="19">
        <v>0.03</v>
      </c>
      <c r="L444" s="19" t="str">
        <f t="shared" ref="L444" si="6563">IF(OR(K444="-",K444="NC",$D444=""),"-",$D444*K444)</f>
        <v>-</v>
      </c>
      <c r="M444" s="19">
        <v>0.56000000000000005</v>
      </c>
      <c r="N444" s="19" t="str">
        <f t="shared" ref="N444" si="6564">IF(OR(M444="-",M444="NC",$D444=""),"-",$D444*M444)</f>
        <v>-</v>
      </c>
      <c r="O444" s="19" t="s">
        <v>1351</v>
      </c>
      <c r="P444" s="19" t="str">
        <f t="shared" ref="P444" si="6565">IF(OR(O444="-",O444="NC",$D444=""),"-",$D444*O444)</f>
        <v>-</v>
      </c>
      <c r="Q444" s="19" t="s">
        <v>1351</v>
      </c>
      <c r="R444" s="19" t="str">
        <f t="shared" ref="R444" si="6566">IF(OR(Q444="-",Q444="NC",$D444=""),"-",$D444*Q444)</f>
        <v>-</v>
      </c>
      <c r="S444" s="19" t="s">
        <v>1351</v>
      </c>
      <c r="T444" s="19" t="str">
        <f t="shared" ref="T444" si="6567">IF(OR(S444="-",S444="NC",$D444=""),"-",$D444*S444)</f>
        <v>-</v>
      </c>
      <c r="U444" s="19">
        <v>0.02</v>
      </c>
      <c r="V444" s="19" t="str">
        <f t="shared" ref="V444" si="6568">IF(OR(U444="-",U444="NC",$D444=""),"-",$D444*U444)</f>
        <v>-</v>
      </c>
      <c r="W444" s="19">
        <v>0.83</v>
      </c>
      <c r="X444" s="19" t="str">
        <f t="shared" ref="X444" si="6569">IF(OR(W444="-",W444="NC",$D444=""),"-",$D444*W444)</f>
        <v>-</v>
      </c>
      <c r="Y444" s="19" t="s">
        <v>1351</v>
      </c>
      <c r="Z444" s="19" t="str">
        <f t="shared" ref="Z444" si="6570">IF(OR(Y444="-",Y444="NC",$D444=""),"-",$D444*Y444)</f>
        <v>-</v>
      </c>
      <c r="AA444" s="19" t="s">
        <v>1351</v>
      </c>
      <c r="AB444" s="19" t="str">
        <f t="shared" ref="AB444" si="6571">IF(OR(AA444="-",AA444="NC",$D444=""),"-",$D444*AA444)</f>
        <v>-</v>
      </c>
      <c r="AC444" s="19">
        <v>0.01</v>
      </c>
      <c r="AD444" s="19" t="str">
        <f t="shared" ref="AD444" si="6572">IF(OR(AC444="-",AC444="NC",$D444=""),"-",$D444*AC444)</f>
        <v>-</v>
      </c>
      <c r="AE444" s="19" t="s">
        <v>1351</v>
      </c>
      <c r="AF444" s="19" t="str">
        <f t="shared" ref="AF444" si="6573">IF(OR(AE444="-",AE444="NC",$D444=""),"-",$D444*AE444)</f>
        <v>-</v>
      </c>
      <c r="AG444" s="19" t="s">
        <v>1351</v>
      </c>
      <c r="AH444" s="19" t="str">
        <f t="shared" ref="AH444" si="6574">IF(OR(AG444="-",AG444="NC",$D444=""),"-",$D444*AG444)</f>
        <v>-</v>
      </c>
      <c r="AI444" s="19" t="s">
        <v>1351</v>
      </c>
      <c r="AJ444" s="19" t="str">
        <f t="shared" ref="AJ444" si="6575">IF(OR(AI444="-",AI444="NC",$D444=""),"-",$D444*AI444)</f>
        <v>-</v>
      </c>
      <c r="AK444" s="19">
        <v>0.97</v>
      </c>
      <c r="AL444" s="19" t="str">
        <f t="shared" ref="AL444" si="6576">IF(OR(AK444="-",AK444="NC",$D444=""),"-",$D444*AK444)</f>
        <v>-</v>
      </c>
    </row>
    <row r="445" spans="1:38" x14ac:dyDescent="0.25">
      <c r="A445" s="18" t="s">
        <v>462</v>
      </c>
      <c r="B445" s="18" t="s">
        <v>2116</v>
      </c>
      <c r="C445" s="19" t="s">
        <v>925</v>
      </c>
      <c r="D445" s="58"/>
      <c r="E445" s="19">
        <v>0.01</v>
      </c>
      <c r="F445" s="19" t="str">
        <f t="shared" si="5766"/>
        <v>-</v>
      </c>
      <c r="G445" s="19">
        <v>1.1200000000000001</v>
      </c>
      <c r="H445" s="19" t="str">
        <f t="shared" si="5766"/>
        <v>-</v>
      </c>
      <c r="I445" s="19" t="s">
        <v>1351</v>
      </c>
      <c r="J445" s="19" t="str">
        <f t="shared" ref="J445" si="6577">IF(OR(I445="-",I445="NC",$D445=""),"-",$D445*I445)</f>
        <v>-</v>
      </c>
      <c r="K445" s="19">
        <v>0.01</v>
      </c>
      <c r="L445" s="19" t="str">
        <f t="shared" ref="L445" si="6578">IF(OR(K445="-",K445="NC",$D445=""),"-",$D445*K445)</f>
        <v>-</v>
      </c>
      <c r="M445" s="19">
        <v>0.56000000000000005</v>
      </c>
      <c r="N445" s="19" t="str">
        <f t="shared" ref="N445" si="6579">IF(OR(M445="-",M445="NC",$D445=""),"-",$D445*M445)</f>
        <v>-</v>
      </c>
      <c r="O445" s="19" t="s">
        <v>1351</v>
      </c>
      <c r="P445" s="19" t="str">
        <f t="shared" ref="P445" si="6580">IF(OR(O445="-",O445="NC",$D445=""),"-",$D445*O445)</f>
        <v>-</v>
      </c>
      <c r="Q445" s="19" t="s">
        <v>1351</v>
      </c>
      <c r="R445" s="19" t="str">
        <f t="shared" ref="R445" si="6581">IF(OR(Q445="-",Q445="NC",$D445=""),"-",$D445*Q445)</f>
        <v>-</v>
      </c>
      <c r="S445" s="19" t="s">
        <v>1351</v>
      </c>
      <c r="T445" s="19" t="str">
        <f t="shared" ref="T445" si="6582">IF(OR(S445="-",S445="NC",$D445=""),"-",$D445*S445)</f>
        <v>-</v>
      </c>
      <c r="U445" s="19" t="s">
        <v>1351</v>
      </c>
      <c r="V445" s="19" t="str">
        <f t="shared" ref="V445" si="6583">IF(OR(U445="-",U445="NC",$D445=""),"-",$D445*U445)</f>
        <v>-</v>
      </c>
      <c r="W445" s="19">
        <v>0.01</v>
      </c>
      <c r="X445" s="19" t="str">
        <f t="shared" ref="X445" si="6584">IF(OR(W445="-",W445="NC",$D445=""),"-",$D445*W445)</f>
        <v>-</v>
      </c>
      <c r="Y445" s="19" t="s">
        <v>1351</v>
      </c>
      <c r="Z445" s="19" t="str">
        <f t="shared" ref="Z445" si="6585">IF(OR(Y445="-",Y445="NC",$D445=""),"-",$D445*Y445)</f>
        <v>-</v>
      </c>
      <c r="AA445" s="19" t="s">
        <v>1351</v>
      </c>
      <c r="AB445" s="19" t="str">
        <f t="shared" ref="AB445" si="6586">IF(OR(AA445="-",AA445="NC",$D445=""),"-",$D445*AA445)</f>
        <v>-</v>
      </c>
      <c r="AC445" s="19" t="s">
        <v>1351</v>
      </c>
      <c r="AD445" s="19" t="str">
        <f t="shared" ref="AD445" si="6587">IF(OR(AC445="-",AC445="NC",$D445=""),"-",$D445*AC445)</f>
        <v>-</v>
      </c>
      <c r="AE445" s="19" t="s">
        <v>1351</v>
      </c>
      <c r="AF445" s="19" t="str">
        <f t="shared" ref="AF445" si="6588">IF(OR(AE445="-",AE445="NC",$D445=""),"-",$D445*AE445)</f>
        <v>-</v>
      </c>
      <c r="AG445" s="19" t="s">
        <v>1351</v>
      </c>
      <c r="AH445" s="19" t="str">
        <f t="shared" ref="AH445" si="6589">IF(OR(AG445="-",AG445="NC",$D445=""),"-",$D445*AG445)</f>
        <v>-</v>
      </c>
      <c r="AI445" s="19" t="s">
        <v>1351</v>
      </c>
      <c r="AJ445" s="19" t="str">
        <f t="shared" ref="AJ445" si="6590">IF(OR(AI445="-",AI445="NC",$D445=""),"-",$D445*AI445)</f>
        <v>-</v>
      </c>
      <c r="AK445" s="19">
        <v>0.97</v>
      </c>
      <c r="AL445" s="19" t="str">
        <f t="shared" ref="AL445" si="6591">IF(OR(AK445="-",AK445="NC",$D445=""),"-",$D445*AK445)</f>
        <v>-</v>
      </c>
    </row>
    <row r="446" spans="1:38" x14ac:dyDescent="0.25">
      <c r="A446" s="18" t="s">
        <v>275</v>
      </c>
      <c r="B446" s="18" t="s">
        <v>993</v>
      </c>
      <c r="C446" s="19" t="s">
        <v>926</v>
      </c>
      <c r="D446" s="58"/>
      <c r="E446" s="19" t="s">
        <v>1351</v>
      </c>
      <c r="F446" s="19" t="str">
        <f t="shared" si="5766"/>
        <v>-</v>
      </c>
      <c r="G446" s="19" t="s">
        <v>1351</v>
      </c>
      <c r="H446" s="19" t="str">
        <f t="shared" si="5766"/>
        <v>-</v>
      </c>
      <c r="I446" s="19" t="s">
        <v>1351</v>
      </c>
      <c r="J446" s="19" t="str">
        <f t="shared" ref="J446" si="6592">IF(OR(I446="-",I446="NC",$D446=""),"-",$D446*I446)</f>
        <v>-</v>
      </c>
      <c r="K446" s="19">
        <v>0.03</v>
      </c>
      <c r="L446" s="19" t="str">
        <f t="shared" ref="L446" si="6593">IF(OR(K446="-",K446="NC",$D446=""),"-",$D446*K446)</f>
        <v>-</v>
      </c>
      <c r="M446" s="19" t="s">
        <v>1351</v>
      </c>
      <c r="N446" s="19" t="str">
        <f t="shared" ref="N446" si="6594">IF(OR(M446="-",M446="NC",$D446=""),"-",$D446*M446)</f>
        <v>-</v>
      </c>
      <c r="O446" s="19" t="s">
        <v>1351</v>
      </c>
      <c r="P446" s="19" t="str">
        <f t="shared" ref="P446" si="6595">IF(OR(O446="-",O446="NC",$D446=""),"-",$D446*O446)</f>
        <v>-</v>
      </c>
      <c r="Q446" s="19" t="s">
        <v>1351</v>
      </c>
      <c r="R446" s="19" t="str">
        <f t="shared" ref="R446" si="6596">IF(OR(Q446="-",Q446="NC",$D446=""),"-",$D446*Q446)</f>
        <v>-</v>
      </c>
      <c r="S446" s="19" t="s">
        <v>1351</v>
      </c>
      <c r="T446" s="19" t="str">
        <f t="shared" ref="T446" si="6597">IF(OR(S446="-",S446="NC",$D446=""),"-",$D446*S446)</f>
        <v>-</v>
      </c>
      <c r="U446" s="19">
        <v>0.01</v>
      </c>
      <c r="V446" s="19" t="str">
        <f t="shared" ref="V446" si="6598">IF(OR(U446="-",U446="NC",$D446=""),"-",$D446*U446)</f>
        <v>-</v>
      </c>
      <c r="W446" s="19" t="s">
        <v>1351</v>
      </c>
      <c r="X446" s="19" t="str">
        <f t="shared" ref="X446" si="6599">IF(OR(W446="-",W446="NC",$D446=""),"-",$D446*W446)</f>
        <v>-</v>
      </c>
      <c r="Y446" s="19" t="s">
        <v>1351</v>
      </c>
      <c r="Z446" s="19" t="str">
        <f t="shared" ref="Z446" si="6600">IF(OR(Y446="-",Y446="NC",$D446=""),"-",$D446*Y446)</f>
        <v>-</v>
      </c>
      <c r="AA446" s="19" t="s">
        <v>1351</v>
      </c>
      <c r="AB446" s="19" t="str">
        <f t="shared" ref="AB446" si="6601">IF(OR(AA446="-",AA446="NC",$D446=""),"-",$D446*AA446)</f>
        <v>-</v>
      </c>
      <c r="AC446" s="19">
        <v>0.01</v>
      </c>
      <c r="AD446" s="19" t="str">
        <f t="shared" ref="AD446" si="6602">IF(OR(AC446="-",AC446="NC",$D446=""),"-",$D446*AC446)</f>
        <v>-</v>
      </c>
      <c r="AE446" s="19" t="s">
        <v>1351</v>
      </c>
      <c r="AF446" s="19" t="str">
        <f t="shared" ref="AF446" si="6603">IF(OR(AE446="-",AE446="NC",$D446=""),"-",$D446*AE446)</f>
        <v>-</v>
      </c>
      <c r="AG446" s="19" t="s">
        <v>1351</v>
      </c>
      <c r="AH446" s="19" t="str">
        <f t="shared" ref="AH446" si="6604">IF(OR(AG446="-",AG446="NC",$D446=""),"-",$D446*AG446)</f>
        <v>-</v>
      </c>
      <c r="AI446" s="19" t="s">
        <v>1351</v>
      </c>
      <c r="AJ446" s="19" t="str">
        <f t="shared" ref="AJ446" si="6605">IF(OR(AI446="-",AI446="NC",$D446=""),"-",$D446*AI446)</f>
        <v>-</v>
      </c>
      <c r="AK446" s="19" t="s">
        <v>1351</v>
      </c>
      <c r="AL446" s="19" t="str">
        <f t="shared" ref="AL446" si="6606">IF(OR(AK446="-",AK446="NC",$D446=""),"-",$D446*AK446)</f>
        <v>-</v>
      </c>
    </row>
    <row r="447" spans="1:38" x14ac:dyDescent="0.25">
      <c r="A447" s="18" t="s">
        <v>277</v>
      </c>
      <c r="B447" s="18" t="s">
        <v>994</v>
      </c>
      <c r="C447" s="19" t="s">
        <v>926</v>
      </c>
      <c r="D447" s="58"/>
      <c r="E447" s="19" t="s">
        <v>1351</v>
      </c>
      <c r="F447" s="19" t="str">
        <f t="shared" si="5766"/>
        <v>-</v>
      </c>
      <c r="G447" s="19" t="s">
        <v>1351</v>
      </c>
      <c r="H447" s="19" t="str">
        <f t="shared" si="5766"/>
        <v>-</v>
      </c>
      <c r="I447" s="19">
        <v>0.01</v>
      </c>
      <c r="J447" s="19" t="str">
        <f t="shared" ref="J447" si="6607">IF(OR(I447="-",I447="NC",$D447=""),"-",$D447*I447)</f>
        <v>-</v>
      </c>
      <c r="K447" s="19">
        <v>0.01</v>
      </c>
      <c r="L447" s="19" t="str">
        <f t="shared" ref="L447" si="6608">IF(OR(K447="-",K447="NC",$D447=""),"-",$D447*K447)</f>
        <v>-</v>
      </c>
      <c r="M447" s="19">
        <v>0.14000000000000001</v>
      </c>
      <c r="N447" s="19" t="str">
        <f t="shared" ref="N447" si="6609">IF(OR(M447="-",M447="NC",$D447=""),"-",$D447*M447)</f>
        <v>-</v>
      </c>
      <c r="O447" s="19">
        <v>0.01</v>
      </c>
      <c r="P447" s="19" t="str">
        <f t="shared" ref="P447" si="6610">IF(OR(O447="-",O447="NC",$D447=""),"-",$D447*O447)</f>
        <v>-</v>
      </c>
      <c r="Q447" s="19">
        <v>0.97</v>
      </c>
      <c r="R447" s="19" t="str">
        <f t="shared" ref="R447" si="6611">IF(OR(Q447="-",Q447="NC",$D447=""),"-",$D447*Q447)</f>
        <v>-</v>
      </c>
      <c r="S447" s="19">
        <v>0.1</v>
      </c>
      <c r="T447" s="19" t="str">
        <f t="shared" ref="T447" si="6612">IF(OR(S447="-",S447="NC",$D447=""),"-",$D447*S447)</f>
        <v>-</v>
      </c>
      <c r="U447" s="19">
        <v>0.03</v>
      </c>
      <c r="V447" s="19" t="str">
        <f t="shared" ref="V447" si="6613">IF(OR(U447="-",U447="NC",$D447=""),"-",$D447*U447)</f>
        <v>-</v>
      </c>
      <c r="W447" s="19">
        <v>0.01</v>
      </c>
      <c r="X447" s="19" t="str">
        <f t="shared" ref="X447" si="6614">IF(OR(W447="-",W447="NC",$D447=""),"-",$D447*W447)</f>
        <v>-</v>
      </c>
      <c r="Y447" s="19" t="s">
        <v>1351</v>
      </c>
      <c r="Z447" s="19" t="str">
        <f t="shared" ref="Z447" si="6615">IF(OR(Y447="-",Y447="NC",$D447=""),"-",$D447*Y447)</f>
        <v>-</v>
      </c>
      <c r="AA447" s="19">
        <v>0.04</v>
      </c>
      <c r="AB447" s="19" t="str">
        <f t="shared" ref="AB447" si="6616">IF(OR(AA447="-",AA447="NC",$D447=""),"-",$D447*AA447)</f>
        <v>-</v>
      </c>
      <c r="AC447" s="19">
        <v>0.04</v>
      </c>
      <c r="AD447" s="19" t="str">
        <f t="shared" ref="AD447" si="6617">IF(OR(AC447="-",AC447="NC",$D447=""),"-",$D447*AC447)</f>
        <v>-</v>
      </c>
      <c r="AE447" s="19">
        <v>0.01</v>
      </c>
      <c r="AF447" s="19" t="str">
        <f t="shared" ref="AF447" si="6618">IF(OR(AE447="-",AE447="NC",$D447=""),"-",$D447*AE447)</f>
        <v>-</v>
      </c>
      <c r="AG447" s="19">
        <v>0.01</v>
      </c>
      <c r="AH447" s="19" t="str">
        <f t="shared" ref="AH447" si="6619">IF(OR(AG447="-",AG447="NC",$D447=""),"-",$D447*AG447)</f>
        <v>-</v>
      </c>
      <c r="AI447" s="19">
        <v>0.01</v>
      </c>
      <c r="AJ447" s="19" t="str">
        <f t="shared" ref="AJ447" si="6620">IF(OR(AI447="-",AI447="NC",$D447=""),"-",$D447*AI447)</f>
        <v>-</v>
      </c>
      <c r="AK447" s="19" t="s">
        <v>1351</v>
      </c>
      <c r="AL447" s="19" t="str">
        <f t="shared" ref="AL447" si="6621">IF(OR(AK447="-",AK447="NC",$D447=""),"-",$D447*AK447)</f>
        <v>-</v>
      </c>
    </row>
    <row r="448" spans="1:38" x14ac:dyDescent="0.25">
      <c r="A448" s="18" t="s">
        <v>3032</v>
      </c>
      <c r="B448" s="18" t="s">
        <v>3026</v>
      </c>
      <c r="C448" s="19" t="s">
        <v>926</v>
      </c>
      <c r="D448" s="58"/>
      <c r="E448" s="19">
        <v>0.01</v>
      </c>
      <c r="F448" s="19" t="str">
        <f t="shared" si="5766"/>
        <v>-</v>
      </c>
      <c r="G448" s="19">
        <v>0.01</v>
      </c>
      <c r="H448" s="19" t="str">
        <f t="shared" si="5766"/>
        <v>-</v>
      </c>
      <c r="I448" s="19">
        <v>0.01</v>
      </c>
      <c r="J448" s="19" t="str">
        <f t="shared" ref="J448" si="6622">IF(OR(I448="-",I448="NC",$D448=""),"-",$D448*I448)</f>
        <v>-</v>
      </c>
      <c r="K448" s="19">
        <v>0.01</v>
      </c>
      <c r="L448" s="19" t="str">
        <f t="shared" ref="L448" si="6623">IF(OR(K448="-",K448="NC",$D448=""),"-",$D448*K448)</f>
        <v>-</v>
      </c>
      <c r="M448" s="19">
        <v>0.03</v>
      </c>
      <c r="N448" s="19" t="str">
        <f t="shared" ref="N448" si="6624">IF(OR(M448="-",M448="NC",$D448=""),"-",$D448*M448)</f>
        <v>-</v>
      </c>
      <c r="O448" s="19">
        <v>0.01</v>
      </c>
      <c r="P448" s="19" t="str">
        <f t="shared" ref="P448" si="6625">IF(OR(O448="-",O448="NC",$D448=""),"-",$D448*O448)</f>
        <v>-</v>
      </c>
      <c r="Q448" s="19">
        <v>0.03</v>
      </c>
      <c r="R448" s="19" t="str">
        <f t="shared" ref="R448" si="6626">IF(OR(Q448="-",Q448="NC",$D448=""),"-",$D448*Q448)</f>
        <v>-</v>
      </c>
      <c r="S448" s="19">
        <v>0.01</v>
      </c>
      <c r="T448" s="19" t="str">
        <f t="shared" ref="T448" si="6627">IF(OR(S448="-",S448="NC",$D448=""),"-",$D448*S448)</f>
        <v>-</v>
      </c>
      <c r="U448" s="19">
        <v>0.01</v>
      </c>
      <c r="V448" s="19" t="str">
        <f t="shared" ref="V448" si="6628">IF(OR(U448="-",U448="NC",$D448=""),"-",$D448*U448)</f>
        <v>-</v>
      </c>
      <c r="W448" s="19">
        <v>0.01</v>
      </c>
      <c r="X448" s="19" t="str">
        <f t="shared" ref="X448" si="6629">IF(OR(W448="-",W448="NC",$D448=""),"-",$D448*W448)</f>
        <v>-</v>
      </c>
      <c r="Y448" s="19">
        <v>0.05</v>
      </c>
      <c r="Z448" s="19" t="str">
        <f t="shared" ref="Z448" si="6630">IF(OR(Y448="-",Y448="NC",$D448=""),"-",$D448*Y448)</f>
        <v>-</v>
      </c>
      <c r="AA448" s="19">
        <v>0.02</v>
      </c>
      <c r="AB448" s="19" t="str">
        <f t="shared" ref="AB448" si="6631">IF(OR(AA448="-",AA448="NC",$D448=""),"-",$D448*AA448)</f>
        <v>-</v>
      </c>
      <c r="AC448" s="19">
        <v>0.01</v>
      </c>
      <c r="AD448" s="19" t="str">
        <f t="shared" ref="AD448" si="6632">IF(OR(AC448="-",AC448="NC",$D448=""),"-",$D448*AC448)</f>
        <v>-</v>
      </c>
      <c r="AE448" s="19">
        <v>0.01</v>
      </c>
      <c r="AF448" s="19" t="str">
        <f t="shared" ref="AF448" si="6633">IF(OR(AE448="-",AE448="NC",$D448=""),"-",$D448*AE448)</f>
        <v>-</v>
      </c>
      <c r="AG448" s="19">
        <v>0.03</v>
      </c>
      <c r="AH448" s="19" t="str">
        <f t="shared" ref="AH448" si="6634">IF(OR(AG448="-",AG448="NC",$D448=""),"-",$D448*AG448)</f>
        <v>-</v>
      </c>
      <c r="AI448" s="19">
        <v>0.01</v>
      </c>
      <c r="AJ448" s="19" t="str">
        <f t="shared" ref="AJ448" si="6635">IF(OR(AI448="-",AI448="NC",$D448=""),"-",$D448*AI448)</f>
        <v>-</v>
      </c>
      <c r="AK448" s="19">
        <v>0.01</v>
      </c>
      <c r="AL448" s="19" t="str">
        <f t="shared" ref="AL448" si="6636">IF(OR(AK448="-",AK448="NC",$D448=""),"-",$D448*AK448)</f>
        <v>-</v>
      </c>
    </row>
    <row r="449" spans="1:38" x14ac:dyDescent="0.25">
      <c r="A449" s="18" t="s">
        <v>3031</v>
      </c>
      <c r="B449" s="18" t="s">
        <v>3025</v>
      </c>
      <c r="C449" s="19" t="s">
        <v>926</v>
      </c>
      <c r="D449" s="58"/>
      <c r="E449" s="19">
        <v>0.25</v>
      </c>
      <c r="F449" s="19" t="str">
        <f t="shared" si="5766"/>
        <v>-</v>
      </c>
      <c r="G449" s="19">
        <v>0.63</v>
      </c>
      <c r="H449" s="19" t="str">
        <f t="shared" si="5766"/>
        <v>-</v>
      </c>
      <c r="I449" s="19">
        <v>0.12</v>
      </c>
      <c r="J449" s="19" t="str">
        <f t="shared" ref="J449" si="6637">IF(OR(I449="-",I449="NC",$D449=""),"-",$D449*I449)</f>
        <v>-</v>
      </c>
      <c r="K449" s="19">
        <v>0.43</v>
      </c>
      <c r="L449" s="19" t="str">
        <f t="shared" ref="L449" si="6638">IF(OR(K449="-",K449="NC",$D449=""),"-",$D449*K449)</f>
        <v>-</v>
      </c>
      <c r="M449" s="19">
        <v>1.39</v>
      </c>
      <c r="N449" s="19" t="str">
        <f t="shared" ref="N449" si="6639">IF(OR(M449="-",M449="NC",$D449=""),"-",$D449*M449)</f>
        <v>-</v>
      </c>
      <c r="O449" s="19">
        <v>0.22</v>
      </c>
      <c r="P449" s="19" t="str">
        <f t="shared" ref="P449" si="6640">IF(OR(O449="-",O449="NC",$D449=""),"-",$D449*O449)</f>
        <v>-</v>
      </c>
      <c r="Q449" s="19">
        <v>1.3</v>
      </c>
      <c r="R449" s="19" t="str">
        <f t="shared" ref="R449" si="6641">IF(OR(Q449="-",Q449="NC",$D449=""),"-",$D449*Q449)</f>
        <v>-</v>
      </c>
      <c r="S449" s="19">
        <v>0.46</v>
      </c>
      <c r="T449" s="19" t="str">
        <f t="shared" ref="T449" si="6642">IF(OR(S449="-",S449="NC",$D449=""),"-",$D449*S449)</f>
        <v>-</v>
      </c>
      <c r="U449" s="19">
        <v>0.06</v>
      </c>
      <c r="V449" s="19" t="str">
        <f t="shared" ref="V449" si="6643">IF(OR(U449="-",U449="NC",$D449=""),"-",$D449*U449)</f>
        <v>-</v>
      </c>
      <c r="W449" s="19">
        <v>0.22</v>
      </c>
      <c r="X449" s="19" t="str">
        <f t="shared" ref="X449" si="6644">IF(OR(W449="-",W449="NC",$D449=""),"-",$D449*W449)</f>
        <v>-</v>
      </c>
      <c r="Y449" s="19">
        <v>2.44</v>
      </c>
      <c r="Z449" s="19" t="str">
        <f t="shared" ref="Z449" si="6645">IF(OR(Y449="-",Y449="NC",$D449=""),"-",$D449*Y449)</f>
        <v>-</v>
      </c>
      <c r="AA449" s="19">
        <v>0.77</v>
      </c>
      <c r="AB449" s="19" t="str">
        <f t="shared" ref="AB449" si="6646">IF(OR(AA449="-",AA449="NC",$D449=""),"-",$D449*AA449)</f>
        <v>-</v>
      </c>
      <c r="AC449" s="19">
        <v>0.43</v>
      </c>
      <c r="AD449" s="19" t="str">
        <f t="shared" ref="AD449" si="6647">IF(OR(AC449="-",AC449="NC",$D449=""),"-",$D449*AC449)</f>
        <v>-</v>
      </c>
      <c r="AE449" s="19">
        <v>0.41</v>
      </c>
      <c r="AF449" s="19" t="str">
        <f t="shared" ref="AF449" si="6648">IF(OR(AE449="-",AE449="NC",$D449=""),"-",$D449*AE449)</f>
        <v>-</v>
      </c>
      <c r="AG449" s="19">
        <v>1.56</v>
      </c>
      <c r="AH449" s="19" t="str">
        <f t="shared" ref="AH449" si="6649">IF(OR(AG449="-",AG449="NC",$D449=""),"-",$D449*AG449)</f>
        <v>-</v>
      </c>
      <c r="AI449" s="19">
        <v>0.11</v>
      </c>
      <c r="AJ449" s="19" t="str">
        <f t="shared" ref="AJ449" si="6650">IF(OR(AI449="-",AI449="NC",$D449=""),"-",$D449*AI449)</f>
        <v>-</v>
      </c>
      <c r="AK449" s="19">
        <v>7.0000000000000007E-2</v>
      </c>
      <c r="AL449" s="19" t="str">
        <f t="shared" ref="AL449" si="6651">IF(OR(AK449="-",AK449="NC",$D449=""),"-",$D449*AK449)</f>
        <v>-</v>
      </c>
    </row>
    <row r="450" spans="1:38" ht="21" x14ac:dyDescent="0.25">
      <c r="A450" s="18" t="s">
        <v>275</v>
      </c>
      <c r="B450" s="18" t="s">
        <v>996</v>
      </c>
      <c r="C450" s="19" t="s">
        <v>926</v>
      </c>
      <c r="D450" s="58"/>
      <c r="E450" s="19" t="s">
        <v>1351</v>
      </c>
      <c r="F450" s="19" t="str">
        <f t="shared" si="5766"/>
        <v>-</v>
      </c>
      <c r="G450" s="19" t="s">
        <v>1351</v>
      </c>
      <c r="H450" s="19" t="str">
        <f t="shared" si="5766"/>
        <v>-</v>
      </c>
      <c r="I450" s="19" t="s">
        <v>1351</v>
      </c>
      <c r="J450" s="19" t="str">
        <f t="shared" ref="J450" si="6652">IF(OR(I450="-",I450="NC",$D450=""),"-",$D450*I450)</f>
        <v>-</v>
      </c>
      <c r="K450" s="19" t="s">
        <v>1351</v>
      </c>
      <c r="L450" s="19" t="str">
        <f t="shared" ref="L450" si="6653">IF(OR(K450="-",K450="NC",$D450=""),"-",$D450*K450)</f>
        <v>-</v>
      </c>
      <c r="M450" s="19" t="s">
        <v>1351</v>
      </c>
      <c r="N450" s="19" t="str">
        <f t="shared" ref="N450" si="6654">IF(OR(M450="-",M450="NC",$D450=""),"-",$D450*M450)</f>
        <v>-</v>
      </c>
      <c r="O450" s="19" t="s">
        <v>1351</v>
      </c>
      <c r="P450" s="19" t="str">
        <f t="shared" ref="P450" si="6655">IF(OR(O450="-",O450="NC",$D450=""),"-",$D450*O450)</f>
        <v>-</v>
      </c>
      <c r="Q450" s="19" t="s">
        <v>1351</v>
      </c>
      <c r="R450" s="19" t="str">
        <f t="shared" ref="R450" si="6656">IF(OR(Q450="-",Q450="NC",$D450=""),"-",$D450*Q450)</f>
        <v>-</v>
      </c>
      <c r="S450" s="19" t="s">
        <v>1351</v>
      </c>
      <c r="T450" s="19" t="str">
        <f t="shared" ref="T450" si="6657">IF(OR(S450="-",S450="NC",$D450=""),"-",$D450*S450)</f>
        <v>-</v>
      </c>
      <c r="U450" s="19" t="s">
        <v>1351</v>
      </c>
      <c r="V450" s="19" t="str">
        <f t="shared" ref="V450" si="6658">IF(OR(U450="-",U450="NC",$D450=""),"-",$D450*U450)</f>
        <v>-</v>
      </c>
      <c r="W450" s="19">
        <v>4.3600000000000003</v>
      </c>
      <c r="X450" s="19" t="str">
        <f t="shared" ref="X450" si="6659">IF(OR(W450="-",W450="NC",$D450=""),"-",$D450*W450)</f>
        <v>-</v>
      </c>
      <c r="Y450" s="19" t="s">
        <v>1351</v>
      </c>
      <c r="Z450" s="19" t="str">
        <f t="shared" ref="Z450" si="6660">IF(OR(Y450="-",Y450="NC",$D450=""),"-",$D450*Y450)</f>
        <v>-</v>
      </c>
      <c r="AA450" s="19" t="s">
        <v>1351</v>
      </c>
      <c r="AB450" s="19" t="str">
        <f t="shared" ref="AB450" si="6661">IF(OR(AA450="-",AA450="NC",$D450=""),"-",$D450*AA450)</f>
        <v>-</v>
      </c>
      <c r="AC450" s="19" t="s">
        <v>1351</v>
      </c>
      <c r="AD450" s="19" t="str">
        <f t="shared" ref="AD450" si="6662">IF(OR(AC450="-",AC450="NC",$D450=""),"-",$D450*AC450)</f>
        <v>-</v>
      </c>
      <c r="AE450" s="19" t="s">
        <v>1351</v>
      </c>
      <c r="AF450" s="19" t="str">
        <f t="shared" ref="AF450" si="6663">IF(OR(AE450="-",AE450="NC",$D450=""),"-",$D450*AE450)</f>
        <v>-</v>
      </c>
      <c r="AG450" s="19" t="s">
        <v>1351</v>
      </c>
      <c r="AH450" s="19" t="str">
        <f t="shared" ref="AH450" si="6664">IF(OR(AG450="-",AG450="NC",$D450=""),"-",$D450*AG450)</f>
        <v>-</v>
      </c>
      <c r="AI450" s="19" t="s">
        <v>1351</v>
      </c>
      <c r="AJ450" s="19" t="str">
        <f t="shared" ref="AJ450" si="6665">IF(OR(AI450="-",AI450="NC",$D450=""),"-",$D450*AI450)</f>
        <v>-</v>
      </c>
      <c r="AK450" s="19" t="s">
        <v>1351</v>
      </c>
      <c r="AL450" s="19" t="str">
        <f t="shared" ref="AL450" si="6666">IF(OR(AK450="-",AK450="NC",$D450=""),"-",$D450*AK450)</f>
        <v>-</v>
      </c>
    </row>
    <row r="451" spans="1:38" ht="31.5" x14ac:dyDescent="0.25">
      <c r="A451" s="18" t="s">
        <v>278</v>
      </c>
      <c r="B451" s="18" t="s">
        <v>3168</v>
      </c>
      <c r="C451" s="19" t="s">
        <v>926</v>
      </c>
      <c r="D451" s="58"/>
      <c r="E451" s="19">
        <v>301.24</v>
      </c>
      <c r="F451" s="19" t="str">
        <f t="shared" si="5766"/>
        <v>-</v>
      </c>
      <c r="G451" s="19">
        <v>268.64</v>
      </c>
      <c r="H451" s="19" t="str">
        <f t="shared" si="5766"/>
        <v>-</v>
      </c>
      <c r="I451" s="19">
        <v>30.21</v>
      </c>
      <c r="J451" s="19" t="str">
        <f t="shared" ref="J451" si="6667">IF(OR(I451="-",I451="NC",$D451=""),"-",$D451*I451)</f>
        <v>-</v>
      </c>
      <c r="K451" s="19">
        <v>222.51</v>
      </c>
      <c r="L451" s="19" t="str">
        <f t="shared" ref="L451" si="6668">IF(OR(K451="-",K451="NC",$D451=""),"-",$D451*K451)</f>
        <v>-</v>
      </c>
      <c r="M451" s="19">
        <v>134.72999999999999</v>
      </c>
      <c r="N451" s="19" t="str">
        <f t="shared" ref="N451" si="6669">IF(OR(M451="-",M451="NC",$D451=""),"-",$D451*M451)</f>
        <v>-</v>
      </c>
      <c r="O451" s="19">
        <v>343.12</v>
      </c>
      <c r="P451" s="19" t="str">
        <f t="shared" ref="P451" si="6670">IF(OR(O451="-",O451="NC",$D451=""),"-",$D451*O451)</f>
        <v>-</v>
      </c>
      <c r="Q451" s="19">
        <v>198.08</v>
      </c>
      <c r="R451" s="19" t="str">
        <f t="shared" ref="R451" si="6671">IF(OR(Q451="-",Q451="NC",$D451=""),"-",$D451*Q451)</f>
        <v>-</v>
      </c>
      <c r="S451" s="19">
        <v>193.03</v>
      </c>
      <c r="T451" s="19" t="str">
        <f t="shared" ref="T451" si="6672">IF(OR(S451="-",S451="NC",$D451=""),"-",$D451*S451)</f>
        <v>-</v>
      </c>
      <c r="U451" s="19">
        <v>106.24</v>
      </c>
      <c r="V451" s="19" t="str">
        <f t="shared" ref="V451" si="6673">IF(OR(U451="-",U451="NC",$D451=""),"-",$D451*U451)</f>
        <v>-</v>
      </c>
      <c r="W451" s="19">
        <v>185.09</v>
      </c>
      <c r="X451" s="19" t="str">
        <f t="shared" ref="X451" si="6674">IF(OR(W451="-",W451="NC",$D451=""),"-",$D451*W451)</f>
        <v>-</v>
      </c>
      <c r="Y451" s="19">
        <v>168.67</v>
      </c>
      <c r="Z451" s="19" t="str">
        <f t="shared" ref="Z451" si="6675">IF(OR(Y451="-",Y451="NC",$D451=""),"-",$D451*Y451)</f>
        <v>-</v>
      </c>
      <c r="AA451" s="19">
        <v>131.59</v>
      </c>
      <c r="AB451" s="19" t="str">
        <f t="shared" ref="AB451" si="6676">IF(OR(AA451="-",AA451="NC",$D451=""),"-",$D451*AA451)</f>
        <v>-</v>
      </c>
      <c r="AC451" s="19">
        <v>44.78</v>
      </c>
      <c r="AD451" s="19" t="str">
        <f t="shared" ref="AD451" si="6677">IF(OR(AC451="-",AC451="NC",$D451=""),"-",$D451*AC451)</f>
        <v>-</v>
      </c>
      <c r="AE451" s="19">
        <v>86.96</v>
      </c>
      <c r="AF451" s="19" t="str">
        <f t="shared" ref="AF451" si="6678">IF(OR(AE451="-",AE451="NC",$D451=""),"-",$D451*AE451)</f>
        <v>-</v>
      </c>
      <c r="AG451" s="19">
        <v>214.05</v>
      </c>
      <c r="AH451" s="19" t="str">
        <f t="shared" ref="AH451" si="6679">IF(OR(AG451="-",AG451="NC",$D451=""),"-",$D451*AG451)</f>
        <v>-</v>
      </c>
      <c r="AI451" s="19">
        <v>20.309999999999999</v>
      </c>
      <c r="AJ451" s="19" t="str">
        <f t="shared" ref="AJ451" si="6680">IF(OR(AI451="-",AI451="NC",$D451=""),"-",$D451*AI451)</f>
        <v>-</v>
      </c>
      <c r="AK451" s="19">
        <v>103.6</v>
      </c>
      <c r="AL451" s="19" t="str">
        <f t="shared" ref="AL451" si="6681">IF(OR(AK451="-",AK451="NC",$D451=""),"-",$D451*AK451)</f>
        <v>-</v>
      </c>
    </row>
    <row r="452" spans="1:38" x14ac:dyDescent="0.25">
      <c r="A452" s="18" t="s">
        <v>278</v>
      </c>
      <c r="B452" s="18" t="s">
        <v>3020</v>
      </c>
      <c r="C452" s="19" t="s">
        <v>926</v>
      </c>
      <c r="D452" s="58"/>
      <c r="E452" s="19">
        <v>299.27</v>
      </c>
      <c r="F452" s="19" t="str">
        <f t="shared" si="5766"/>
        <v>-</v>
      </c>
      <c r="G452" s="19">
        <v>263.32</v>
      </c>
      <c r="H452" s="19" t="str">
        <f t="shared" si="5766"/>
        <v>-</v>
      </c>
      <c r="I452" s="19">
        <v>27.93</v>
      </c>
      <c r="J452" s="19" t="str">
        <f t="shared" ref="J452" si="6682">IF(OR(I452="-",I452="NC",$D452=""),"-",$D452*I452)</f>
        <v>-</v>
      </c>
      <c r="K452" s="19">
        <v>214.18</v>
      </c>
      <c r="L452" s="19" t="str">
        <f t="shared" ref="L452" si="6683">IF(OR(K452="-",K452="NC",$D452=""),"-",$D452*K452)</f>
        <v>-</v>
      </c>
      <c r="M452" s="19">
        <v>133.47</v>
      </c>
      <c r="N452" s="19" t="str">
        <f t="shared" ref="N452" si="6684">IF(OR(M452="-",M452="NC",$D452=""),"-",$D452*M452)</f>
        <v>-</v>
      </c>
      <c r="O452" s="19">
        <v>340.03</v>
      </c>
      <c r="P452" s="19" t="str">
        <f t="shared" ref="P452" si="6685">IF(OR(O452="-",O452="NC",$D452=""),"-",$D452*O452)</f>
        <v>-</v>
      </c>
      <c r="Q452" s="19">
        <v>182.77</v>
      </c>
      <c r="R452" s="19" t="str">
        <f t="shared" ref="R452" si="6686">IF(OR(Q452="-",Q452="NC",$D452=""),"-",$D452*Q452)</f>
        <v>-</v>
      </c>
      <c r="S452" s="19">
        <v>187.54</v>
      </c>
      <c r="T452" s="19" t="str">
        <f t="shared" ref="T452" si="6687">IF(OR(S452="-",S452="NC",$D452=""),"-",$D452*S452)</f>
        <v>-</v>
      </c>
      <c r="U452" s="19">
        <v>103.82</v>
      </c>
      <c r="V452" s="19" t="str">
        <f t="shared" ref="V452" si="6688">IF(OR(U452="-",U452="NC",$D452=""),"-",$D452*U452)</f>
        <v>-</v>
      </c>
      <c r="W452" s="19">
        <v>180.42</v>
      </c>
      <c r="X452" s="19" t="str">
        <f t="shared" ref="X452" si="6689">IF(OR(W452="-",W452="NC",$D452=""),"-",$D452*W452)</f>
        <v>-</v>
      </c>
      <c r="Y452" s="19">
        <v>164</v>
      </c>
      <c r="Z452" s="19" t="str">
        <f t="shared" ref="Z452" si="6690">IF(OR(Y452="-",Y452="NC",$D452=""),"-",$D452*Y452)</f>
        <v>-</v>
      </c>
      <c r="AA452" s="19">
        <v>118.84</v>
      </c>
      <c r="AB452" s="19" t="str">
        <f t="shared" ref="AB452" si="6691">IF(OR(AA452="-",AA452="NC",$D452=""),"-",$D452*AA452)</f>
        <v>-</v>
      </c>
      <c r="AC452" s="19">
        <v>43.75</v>
      </c>
      <c r="AD452" s="19" t="str">
        <f t="shared" ref="AD452" si="6692">IF(OR(AC452="-",AC452="NC",$D452=""),"-",$D452*AC452)</f>
        <v>-</v>
      </c>
      <c r="AE452" s="19">
        <v>85.81</v>
      </c>
      <c r="AF452" s="19" t="str">
        <f t="shared" ref="AF452" si="6693">IF(OR(AE452="-",AE452="NC",$D452=""),"-",$D452*AE452)</f>
        <v>-</v>
      </c>
      <c r="AG452" s="19">
        <v>206.68</v>
      </c>
      <c r="AH452" s="19" t="str">
        <f t="shared" ref="AH452" si="6694">IF(OR(AG452="-",AG452="NC",$D452=""),"-",$D452*AG452)</f>
        <v>-</v>
      </c>
      <c r="AI452" s="19">
        <v>19.38</v>
      </c>
      <c r="AJ452" s="19" t="str">
        <f t="shared" ref="AJ452" si="6695">IF(OR(AI452="-",AI452="NC",$D452=""),"-",$D452*AI452)</f>
        <v>-</v>
      </c>
      <c r="AK452" s="19">
        <v>92.92</v>
      </c>
      <c r="AL452" s="19" t="str">
        <f t="shared" ref="AL452" si="6696">IF(OR(AK452="-",AK452="NC",$D452=""),"-",$D452*AK452)</f>
        <v>-</v>
      </c>
    </row>
    <row r="453" spans="1:38" x14ac:dyDescent="0.25">
      <c r="A453" s="18" t="s">
        <v>275</v>
      </c>
      <c r="B453" s="18" t="s">
        <v>995</v>
      </c>
      <c r="C453" s="19" t="s">
        <v>926</v>
      </c>
      <c r="D453" s="58"/>
      <c r="E453" s="19">
        <v>0.02</v>
      </c>
      <c r="F453" s="19" t="str">
        <f t="shared" si="5766"/>
        <v>-</v>
      </c>
      <c r="G453" s="19" t="s">
        <v>1351</v>
      </c>
      <c r="H453" s="19" t="str">
        <f t="shared" si="5766"/>
        <v>-</v>
      </c>
      <c r="I453" s="19">
        <v>0.01</v>
      </c>
      <c r="J453" s="19" t="str">
        <f t="shared" ref="J453" si="6697">IF(OR(I453="-",I453="NC",$D453=""),"-",$D453*I453)</f>
        <v>-</v>
      </c>
      <c r="K453" s="19">
        <v>0.05</v>
      </c>
      <c r="L453" s="19" t="str">
        <f t="shared" ref="L453" si="6698">IF(OR(K453="-",K453="NC",$D453=""),"-",$D453*K453)</f>
        <v>-</v>
      </c>
      <c r="M453" s="19">
        <v>0.13</v>
      </c>
      <c r="N453" s="19" t="str">
        <f t="shared" ref="N453" si="6699">IF(OR(M453="-",M453="NC",$D453=""),"-",$D453*M453)</f>
        <v>-</v>
      </c>
      <c r="O453" s="19">
        <v>0.01</v>
      </c>
      <c r="P453" s="19" t="str">
        <f t="shared" ref="P453" si="6700">IF(OR(O453="-",O453="NC",$D453=""),"-",$D453*O453)</f>
        <v>-</v>
      </c>
      <c r="Q453" s="19" t="s">
        <v>1351</v>
      </c>
      <c r="R453" s="19" t="str">
        <f t="shared" ref="R453" si="6701">IF(OR(Q453="-",Q453="NC",$D453=""),"-",$D453*Q453)</f>
        <v>-</v>
      </c>
      <c r="S453" s="19" t="s">
        <v>1351</v>
      </c>
      <c r="T453" s="19" t="str">
        <f t="shared" ref="T453" si="6702">IF(OR(S453="-",S453="NC",$D453=""),"-",$D453*S453)</f>
        <v>-</v>
      </c>
      <c r="U453" s="19">
        <v>0.01</v>
      </c>
      <c r="V453" s="19" t="str">
        <f t="shared" ref="V453" si="6703">IF(OR(U453="-",U453="NC",$D453=""),"-",$D453*U453)</f>
        <v>-</v>
      </c>
      <c r="W453" s="19">
        <v>0.31</v>
      </c>
      <c r="X453" s="19" t="str">
        <f t="shared" ref="X453" si="6704">IF(OR(W453="-",W453="NC",$D453=""),"-",$D453*W453)</f>
        <v>-</v>
      </c>
      <c r="Y453" s="19" t="s">
        <v>1351</v>
      </c>
      <c r="Z453" s="19" t="str">
        <f t="shared" ref="Z453" si="6705">IF(OR(Y453="-",Y453="NC",$D453=""),"-",$D453*Y453)</f>
        <v>-</v>
      </c>
      <c r="AA453" s="19" t="s">
        <v>1351</v>
      </c>
      <c r="AB453" s="19" t="str">
        <f t="shared" ref="AB453" si="6706">IF(OR(AA453="-",AA453="NC",$D453=""),"-",$D453*AA453)</f>
        <v>-</v>
      </c>
      <c r="AC453" s="19">
        <v>0.01</v>
      </c>
      <c r="AD453" s="19" t="str">
        <f t="shared" ref="AD453" si="6707">IF(OR(AC453="-",AC453="NC",$D453=""),"-",$D453*AC453)</f>
        <v>-</v>
      </c>
      <c r="AE453" s="19">
        <v>0.02</v>
      </c>
      <c r="AF453" s="19" t="str">
        <f t="shared" ref="AF453" si="6708">IF(OR(AE453="-",AE453="NC",$D453=""),"-",$D453*AE453)</f>
        <v>-</v>
      </c>
      <c r="AG453" s="19" t="s">
        <v>1351</v>
      </c>
      <c r="AH453" s="19" t="str">
        <f t="shared" ref="AH453" si="6709">IF(OR(AG453="-",AG453="NC",$D453=""),"-",$D453*AG453)</f>
        <v>-</v>
      </c>
      <c r="AI453" s="19" t="s">
        <v>1351</v>
      </c>
      <c r="AJ453" s="19" t="str">
        <f t="shared" ref="AJ453" si="6710">IF(OR(AI453="-",AI453="NC",$D453=""),"-",$D453*AI453)</f>
        <v>-</v>
      </c>
      <c r="AK453" s="19" t="s">
        <v>1351</v>
      </c>
      <c r="AL453" s="19" t="str">
        <f t="shared" ref="AL453" si="6711">IF(OR(AK453="-",AK453="NC",$D453=""),"-",$D453*AK453)</f>
        <v>-</v>
      </c>
    </row>
    <row r="454" spans="1:38" x14ac:dyDescent="0.25">
      <c r="A454" s="18" t="s">
        <v>275</v>
      </c>
      <c r="B454" s="18" t="s">
        <v>2997</v>
      </c>
      <c r="C454" s="19" t="s">
        <v>926</v>
      </c>
      <c r="D454" s="58"/>
      <c r="E454" s="19">
        <v>0.01</v>
      </c>
      <c r="F454" s="19" t="str">
        <f t="shared" si="5766"/>
        <v>-</v>
      </c>
      <c r="G454" s="19">
        <v>0.01</v>
      </c>
      <c r="H454" s="19" t="str">
        <f t="shared" si="5766"/>
        <v>-</v>
      </c>
      <c r="I454" s="19">
        <v>0.01</v>
      </c>
      <c r="J454" s="19" t="str">
        <f t="shared" ref="J454" si="6712">IF(OR(I454="-",I454="NC",$D454=""),"-",$D454*I454)</f>
        <v>-</v>
      </c>
      <c r="K454" s="19">
        <v>0.27</v>
      </c>
      <c r="L454" s="19" t="str">
        <f t="shared" ref="L454" si="6713">IF(OR(K454="-",K454="NC",$D454=""),"-",$D454*K454)</f>
        <v>-</v>
      </c>
      <c r="M454" s="19">
        <v>0.01</v>
      </c>
      <c r="N454" s="19" t="str">
        <f t="shared" ref="N454" si="6714">IF(OR(M454="-",M454="NC",$D454=""),"-",$D454*M454)</f>
        <v>-</v>
      </c>
      <c r="O454" s="19">
        <v>0.03</v>
      </c>
      <c r="P454" s="19" t="str">
        <f t="shared" ref="P454" si="6715">IF(OR(O454="-",O454="NC",$D454=""),"-",$D454*O454)</f>
        <v>-</v>
      </c>
      <c r="Q454" s="19">
        <v>0.68</v>
      </c>
      <c r="R454" s="19" t="str">
        <f t="shared" ref="R454" si="6716">IF(OR(Q454="-",Q454="NC",$D454=""),"-",$D454*Q454)</f>
        <v>-</v>
      </c>
      <c r="S454" s="19" t="s">
        <v>1351</v>
      </c>
      <c r="T454" s="19" t="str">
        <f t="shared" ref="T454" si="6717">IF(OR(S454="-",S454="NC",$D454=""),"-",$D454*S454)</f>
        <v>-</v>
      </c>
      <c r="U454" s="19">
        <v>0.01</v>
      </c>
      <c r="V454" s="19" t="str">
        <f t="shared" ref="V454" si="6718">IF(OR(U454="-",U454="NC",$D454=""),"-",$D454*U454)</f>
        <v>-</v>
      </c>
      <c r="W454" s="19">
        <v>0.01</v>
      </c>
      <c r="X454" s="19" t="str">
        <f t="shared" ref="X454" si="6719">IF(OR(W454="-",W454="NC",$D454=""),"-",$D454*W454)</f>
        <v>-</v>
      </c>
      <c r="Y454" s="19" t="s">
        <v>1351</v>
      </c>
      <c r="Z454" s="19" t="str">
        <f t="shared" ref="Z454" si="6720">IF(OR(Y454="-",Y454="NC",$D454=""),"-",$D454*Y454)</f>
        <v>-</v>
      </c>
      <c r="AA454" s="19" t="s">
        <v>1351</v>
      </c>
      <c r="AB454" s="19" t="str">
        <f t="shared" ref="AB454" si="6721">IF(OR(AA454="-",AA454="NC",$D454=""),"-",$D454*AA454)</f>
        <v>-</v>
      </c>
      <c r="AC454" s="19">
        <v>0.01</v>
      </c>
      <c r="AD454" s="19" t="str">
        <f t="shared" ref="AD454" si="6722">IF(OR(AC454="-",AC454="NC",$D454=""),"-",$D454*AC454)</f>
        <v>-</v>
      </c>
      <c r="AE454" s="19">
        <v>0.01</v>
      </c>
      <c r="AF454" s="19" t="str">
        <f t="shared" ref="AF454" si="6723">IF(OR(AE454="-",AE454="NC",$D454=""),"-",$D454*AE454)</f>
        <v>-</v>
      </c>
      <c r="AG454" s="19">
        <v>0.01</v>
      </c>
      <c r="AH454" s="19" t="str">
        <f t="shared" ref="AH454" si="6724">IF(OR(AG454="-",AG454="NC",$D454=""),"-",$D454*AG454)</f>
        <v>-</v>
      </c>
      <c r="AI454" s="19">
        <v>0.01</v>
      </c>
      <c r="AJ454" s="19" t="str">
        <f t="shared" ref="AJ454" si="6725">IF(OR(AI454="-",AI454="NC",$D454=""),"-",$D454*AI454)</f>
        <v>-</v>
      </c>
      <c r="AK454" s="19">
        <v>0.19</v>
      </c>
      <c r="AL454" s="19" t="str">
        <f t="shared" ref="AL454" si="6726">IF(OR(AK454="-",AK454="NC",$D454=""),"-",$D454*AK454)</f>
        <v>-</v>
      </c>
    </row>
    <row r="455" spans="1:38" x14ac:dyDescent="0.25">
      <c r="A455" s="18" t="s">
        <v>275</v>
      </c>
      <c r="B455" s="18" t="s">
        <v>997</v>
      </c>
      <c r="C455" s="19" t="s">
        <v>926</v>
      </c>
      <c r="D455" s="58"/>
      <c r="E455" s="19">
        <v>0.72</v>
      </c>
      <c r="F455" s="19" t="str">
        <f t="shared" ref="F455:H518" si="6727">IF(OR(E455="-",E455="NC",$D455=""),"-",$D455*E455)</f>
        <v>-</v>
      </c>
      <c r="G455" s="19">
        <v>2.2000000000000002</v>
      </c>
      <c r="H455" s="19" t="str">
        <f t="shared" si="6727"/>
        <v>-</v>
      </c>
      <c r="I455" s="19">
        <v>1.22</v>
      </c>
      <c r="J455" s="19" t="str">
        <f t="shared" ref="J455" si="6728">IF(OR(I455="-",I455="NC",$D455=""),"-",$D455*I455)</f>
        <v>-</v>
      </c>
      <c r="K455" s="19">
        <v>3.99</v>
      </c>
      <c r="L455" s="19" t="str">
        <f t="shared" ref="L455" si="6729">IF(OR(K455="-",K455="NC",$D455=""),"-",$D455*K455)</f>
        <v>-</v>
      </c>
      <c r="M455" s="19">
        <v>0.53</v>
      </c>
      <c r="N455" s="19" t="str">
        <f t="shared" ref="N455" si="6730">IF(OR(M455="-",M455="NC",$D455=""),"-",$D455*M455)</f>
        <v>-</v>
      </c>
      <c r="O455" s="19">
        <v>1.66</v>
      </c>
      <c r="P455" s="19" t="str">
        <f t="shared" ref="P455" si="6731">IF(OR(O455="-",O455="NC",$D455=""),"-",$D455*O455)</f>
        <v>-</v>
      </c>
      <c r="Q455" s="19">
        <v>6.71</v>
      </c>
      <c r="R455" s="19" t="str">
        <f t="shared" ref="R455" si="6732">IF(OR(Q455="-",Q455="NC",$D455=""),"-",$D455*Q455)</f>
        <v>-</v>
      </c>
      <c r="S455" s="19">
        <v>4.9800000000000004</v>
      </c>
      <c r="T455" s="19" t="str">
        <f t="shared" ref="T455" si="6733">IF(OR(S455="-",S455="NC",$D455=""),"-",$D455*S455)</f>
        <v>-</v>
      </c>
      <c r="U455" s="19">
        <v>2.12</v>
      </c>
      <c r="V455" s="19" t="str">
        <f t="shared" ref="V455" si="6734">IF(OR(U455="-",U455="NC",$D455=""),"-",$D455*U455)</f>
        <v>-</v>
      </c>
      <c r="W455" s="19">
        <v>1.9</v>
      </c>
      <c r="X455" s="19" t="str">
        <f t="shared" ref="X455" si="6735">IF(OR(W455="-",W455="NC",$D455=""),"-",$D455*W455)</f>
        <v>-</v>
      </c>
      <c r="Y455" s="19">
        <v>2.89</v>
      </c>
      <c r="Z455" s="19" t="str">
        <f t="shared" ref="Z455" si="6736">IF(OR(Y455="-",Y455="NC",$D455=""),"-",$D455*Y455)</f>
        <v>-</v>
      </c>
      <c r="AA455" s="19">
        <v>4.12</v>
      </c>
      <c r="AB455" s="19" t="str">
        <f t="shared" ref="AB455" si="6737">IF(OR(AA455="-",AA455="NC",$D455=""),"-",$D455*AA455)</f>
        <v>-</v>
      </c>
      <c r="AC455" s="19">
        <v>0.52</v>
      </c>
      <c r="AD455" s="19" t="str">
        <f t="shared" ref="AD455" si="6738">IF(OR(AC455="-",AC455="NC",$D455=""),"-",$D455*AC455)</f>
        <v>-</v>
      </c>
      <c r="AE455" s="19">
        <v>0.63</v>
      </c>
      <c r="AF455" s="19" t="str">
        <f t="shared" ref="AF455" si="6739">IF(OR(AE455="-",AE455="NC",$D455=""),"-",$D455*AE455)</f>
        <v>-</v>
      </c>
      <c r="AG455" s="19">
        <v>2.99</v>
      </c>
      <c r="AH455" s="19" t="str">
        <f t="shared" ref="AH455" si="6740">IF(OR(AG455="-",AG455="NC",$D455=""),"-",$D455*AG455)</f>
        <v>-</v>
      </c>
      <c r="AI455" s="19">
        <v>0.26</v>
      </c>
      <c r="AJ455" s="19" t="str">
        <f t="shared" ref="AJ455" si="6741">IF(OR(AI455="-",AI455="NC",$D455=""),"-",$D455*AI455)</f>
        <v>-</v>
      </c>
      <c r="AK455" s="19">
        <v>5.18</v>
      </c>
      <c r="AL455" s="19" t="str">
        <f t="shared" ref="AL455" si="6742">IF(OR(AK455="-",AK455="NC",$D455=""),"-",$D455*AK455)</f>
        <v>-</v>
      </c>
    </row>
    <row r="456" spans="1:38" x14ac:dyDescent="0.25">
      <c r="A456" s="18" t="s">
        <v>275</v>
      </c>
      <c r="B456" s="18" t="s">
        <v>998</v>
      </c>
      <c r="C456" s="19" t="s">
        <v>926</v>
      </c>
      <c r="D456" s="58"/>
      <c r="E456" s="19">
        <v>1.21</v>
      </c>
      <c r="F456" s="19" t="str">
        <f t="shared" si="6727"/>
        <v>-</v>
      </c>
      <c r="G456" s="19">
        <v>3.13</v>
      </c>
      <c r="H456" s="19" t="str">
        <f t="shared" si="6727"/>
        <v>-</v>
      </c>
      <c r="I456" s="19">
        <v>1.05</v>
      </c>
      <c r="J456" s="19" t="str">
        <f t="shared" ref="J456" si="6743">IF(OR(I456="-",I456="NC",$D456=""),"-",$D456*I456)</f>
        <v>-</v>
      </c>
      <c r="K456" s="19">
        <v>4.0199999999999996</v>
      </c>
      <c r="L456" s="19" t="str">
        <f t="shared" ref="L456" si="6744">IF(OR(K456="-",K456="NC",$D456=""),"-",$D456*K456)</f>
        <v>-</v>
      </c>
      <c r="M456" s="19">
        <v>0.6</v>
      </c>
      <c r="N456" s="19" t="str">
        <f t="shared" ref="N456" si="6745">IF(OR(M456="-",M456="NC",$D456=""),"-",$D456*M456)</f>
        <v>-</v>
      </c>
      <c r="O456" s="19">
        <v>1.4</v>
      </c>
      <c r="P456" s="19" t="str">
        <f t="shared" ref="P456" si="6746">IF(OR(O456="-",O456="NC",$D456=""),"-",$D456*O456)</f>
        <v>-</v>
      </c>
      <c r="Q456" s="19">
        <v>7.93</v>
      </c>
      <c r="R456" s="19" t="str">
        <f t="shared" ref="R456" si="6747">IF(OR(Q456="-",Q456="NC",$D456=""),"-",$D456*Q456)</f>
        <v>-</v>
      </c>
      <c r="S456" s="19">
        <v>0.51</v>
      </c>
      <c r="T456" s="19" t="str">
        <f t="shared" ref="T456" si="6748">IF(OR(S456="-",S456="NC",$D456=""),"-",$D456*S456)</f>
        <v>-</v>
      </c>
      <c r="U456" s="19">
        <v>0.28999999999999998</v>
      </c>
      <c r="V456" s="19" t="str">
        <f t="shared" ref="V456" si="6749">IF(OR(U456="-",U456="NC",$D456=""),"-",$D456*U456)</f>
        <v>-</v>
      </c>
      <c r="W456" s="19">
        <v>2.44</v>
      </c>
      <c r="X456" s="19" t="str">
        <f t="shared" ref="X456" si="6750">IF(OR(W456="-",W456="NC",$D456=""),"-",$D456*W456)</f>
        <v>-</v>
      </c>
      <c r="Y456" s="19">
        <v>1.78</v>
      </c>
      <c r="Z456" s="19" t="str">
        <f t="shared" ref="Z456" si="6751">IF(OR(Y456="-",Y456="NC",$D456=""),"-",$D456*Y456)</f>
        <v>-</v>
      </c>
      <c r="AA456" s="19">
        <v>8.64</v>
      </c>
      <c r="AB456" s="19" t="str">
        <f t="shared" ref="AB456" si="6752">IF(OR(AA456="-",AA456="NC",$D456=""),"-",$D456*AA456)</f>
        <v>-</v>
      </c>
      <c r="AC456" s="19">
        <v>0.51</v>
      </c>
      <c r="AD456" s="19" t="str">
        <f t="shared" ref="AD456" si="6753">IF(OR(AC456="-",AC456="NC",$D456=""),"-",$D456*AC456)</f>
        <v>-</v>
      </c>
      <c r="AE456" s="19">
        <v>0.51</v>
      </c>
      <c r="AF456" s="19" t="str">
        <f t="shared" ref="AF456" si="6754">IF(OR(AE456="-",AE456="NC",$D456=""),"-",$D456*AE456)</f>
        <v>-</v>
      </c>
      <c r="AG456" s="19">
        <v>4.3600000000000003</v>
      </c>
      <c r="AH456" s="19" t="str">
        <f t="shared" ref="AH456" si="6755">IF(OR(AG456="-",AG456="NC",$D456=""),"-",$D456*AG456)</f>
        <v>-</v>
      </c>
      <c r="AI456" s="19">
        <v>0.67</v>
      </c>
      <c r="AJ456" s="19" t="str">
        <f t="shared" ref="AJ456" si="6756">IF(OR(AI456="-",AI456="NC",$D456=""),"-",$D456*AI456)</f>
        <v>-</v>
      </c>
      <c r="AK456" s="19">
        <v>5.32</v>
      </c>
      <c r="AL456" s="19" t="str">
        <f t="shared" ref="AL456" si="6757">IF(OR(AK456="-",AK456="NC",$D456=""),"-",$D456*AK456)</f>
        <v>-</v>
      </c>
    </row>
    <row r="457" spans="1:38" ht="21" x14ac:dyDescent="0.25">
      <c r="A457" s="50" t="s">
        <v>3514</v>
      </c>
      <c r="B457" s="50" t="s">
        <v>3515</v>
      </c>
      <c r="C457" s="42" t="s">
        <v>275</v>
      </c>
      <c r="D457" s="58"/>
      <c r="E457" s="42" t="s">
        <v>275</v>
      </c>
      <c r="F457" s="42" t="str">
        <f t="shared" si="6727"/>
        <v>-</v>
      </c>
      <c r="G457" s="42" t="s">
        <v>275</v>
      </c>
      <c r="H457" s="42" t="str">
        <f t="shared" si="6727"/>
        <v>-</v>
      </c>
      <c r="I457" s="42" t="s">
        <v>275</v>
      </c>
      <c r="J457" s="42" t="str">
        <f t="shared" ref="J457" si="6758">IF(OR(I457="-",I457="NC",$D457=""),"-",$D457*I457)</f>
        <v>-</v>
      </c>
      <c r="K457" s="42" t="s">
        <v>275</v>
      </c>
      <c r="L457" s="42" t="str">
        <f t="shared" ref="L457" si="6759">IF(OR(K457="-",K457="NC",$D457=""),"-",$D457*K457)</f>
        <v>-</v>
      </c>
      <c r="M457" s="42" t="s">
        <v>275</v>
      </c>
      <c r="N457" s="42" t="str">
        <f t="shared" ref="N457" si="6760">IF(OR(M457="-",M457="NC",$D457=""),"-",$D457*M457)</f>
        <v>-</v>
      </c>
      <c r="O457" s="42" t="s">
        <v>275</v>
      </c>
      <c r="P457" s="42" t="str">
        <f t="shared" ref="P457" si="6761">IF(OR(O457="-",O457="NC",$D457=""),"-",$D457*O457)</f>
        <v>-</v>
      </c>
      <c r="Q457" s="42" t="s">
        <v>275</v>
      </c>
      <c r="R457" s="42" t="str">
        <f t="shared" ref="R457" si="6762">IF(OR(Q457="-",Q457="NC",$D457=""),"-",$D457*Q457)</f>
        <v>-</v>
      </c>
      <c r="S457" s="42" t="s">
        <v>275</v>
      </c>
      <c r="T457" s="42" t="str">
        <f t="shared" ref="T457" si="6763">IF(OR(S457="-",S457="NC",$D457=""),"-",$D457*S457)</f>
        <v>-</v>
      </c>
      <c r="U457" s="42" t="s">
        <v>275</v>
      </c>
      <c r="V457" s="42" t="str">
        <f t="shared" ref="V457" si="6764">IF(OR(U457="-",U457="NC",$D457=""),"-",$D457*U457)</f>
        <v>-</v>
      </c>
      <c r="W457" s="42" t="s">
        <v>275</v>
      </c>
      <c r="X457" s="42" t="str">
        <f t="shared" ref="X457" si="6765">IF(OR(W457="-",W457="NC",$D457=""),"-",$D457*W457)</f>
        <v>-</v>
      </c>
      <c r="Y457" s="42" t="s">
        <v>275</v>
      </c>
      <c r="Z457" s="42" t="str">
        <f t="shared" ref="Z457" si="6766">IF(OR(Y457="-",Y457="NC",$D457=""),"-",$D457*Y457)</f>
        <v>-</v>
      </c>
      <c r="AA457" s="42" t="s">
        <v>275</v>
      </c>
      <c r="AB457" s="42" t="str">
        <f t="shared" ref="AB457" si="6767">IF(OR(AA457="-",AA457="NC",$D457=""),"-",$D457*AA457)</f>
        <v>-</v>
      </c>
      <c r="AC457" s="42" t="s">
        <v>275</v>
      </c>
      <c r="AD457" s="42" t="str">
        <f t="shared" ref="AD457" si="6768">IF(OR(AC457="-",AC457="NC",$D457=""),"-",$D457*AC457)</f>
        <v>-</v>
      </c>
      <c r="AE457" s="42" t="s">
        <v>275</v>
      </c>
      <c r="AF457" s="42" t="str">
        <f t="shared" ref="AF457" si="6769">IF(OR(AE457="-",AE457="NC",$D457=""),"-",$D457*AE457)</f>
        <v>-</v>
      </c>
      <c r="AG457" s="42" t="s">
        <v>275</v>
      </c>
      <c r="AH457" s="42" t="str">
        <f t="shared" ref="AH457" si="6770">IF(OR(AG457="-",AG457="NC",$D457=""),"-",$D457*AG457)</f>
        <v>-</v>
      </c>
      <c r="AI457" s="42" t="s">
        <v>275</v>
      </c>
      <c r="AJ457" s="42" t="str">
        <f t="shared" ref="AJ457" si="6771">IF(OR(AI457="-",AI457="NC",$D457=""),"-",$D457*AI457)</f>
        <v>-</v>
      </c>
      <c r="AK457" s="42" t="s">
        <v>275</v>
      </c>
      <c r="AL457" s="42" t="str">
        <f t="shared" ref="AL457" si="6772">IF(OR(AK457="-",AK457="NC",$D457=""),"-",$D457*AK457)</f>
        <v>-</v>
      </c>
    </row>
    <row r="458" spans="1:38" ht="31.5" x14ac:dyDescent="0.25">
      <c r="A458" s="909" t="s">
        <v>3516</v>
      </c>
      <c r="B458" s="63" t="s">
        <v>3517</v>
      </c>
      <c r="C458" s="61" t="s">
        <v>925</v>
      </c>
      <c r="D458" s="58"/>
      <c r="E458" s="61">
        <v>19.96</v>
      </c>
      <c r="F458" s="61" t="str">
        <f t="shared" si="6727"/>
        <v>-</v>
      </c>
      <c r="G458" s="61">
        <v>38.619999999999997</v>
      </c>
      <c r="H458" s="61" t="str">
        <f t="shared" si="6727"/>
        <v>-</v>
      </c>
      <c r="I458" s="61">
        <v>5.13</v>
      </c>
      <c r="J458" s="61" t="str">
        <f t="shared" ref="J458" si="6773">IF(OR(I458="-",I458="NC",$D458=""),"-",$D458*I458)</f>
        <v>-</v>
      </c>
      <c r="K458" s="61">
        <v>4.8099999999999996</v>
      </c>
      <c r="L458" s="61" t="str">
        <f t="shared" ref="L458" si="6774">IF(OR(K458="-",K458="NC",$D458=""),"-",$D458*K458)</f>
        <v>-</v>
      </c>
      <c r="M458" s="61">
        <v>10.8</v>
      </c>
      <c r="N458" s="61" t="str">
        <f t="shared" ref="N458" si="6775">IF(OR(M458="-",M458="NC",$D458=""),"-",$D458*M458)</f>
        <v>-</v>
      </c>
      <c r="O458" s="61">
        <v>4.4400000000000004</v>
      </c>
      <c r="P458" s="61" t="str">
        <f t="shared" ref="P458" si="6776">IF(OR(O458="-",O458="NC",$D458=""),"-",$D458*O458)</f>
        <v>-</v>
      </c>
      <c r="Q458" s="61">
        <v>43.68</v>
      </c>
      <c r="R458" s="61" t="str">
        <f t="shared" ref="R458" si="6777">IF(OR(Q458="-",Q458="NC",$D458=""),"-",$D458*Q458)</f>
        <v>-</v>
      </c>
      <c r="S458" s="61">
        <v>60.49</v>
      </c>
      <c r="T458" s="61" t="str">
        <f t="shared" ref="T458" si="6778">IF(OR(S458="-",S458="NC",$D458=""),"-",$D458*S458)</f>
        <v>-</v>
      </c>
      <c r="U458" s="61">
        <v>9.7200000000000006</v>
      </c>
      <c r="V458" s="61" t="str">
        <f t="shared" ref="V458" si="6779">IF(OR(U458="-",U458="NC",$D458=""),"-",$D458*U458)</f>
        <v>-</v>
      </c>
      <c r="W458" s="61">
        <v>40.47</v>
      </c>
      <c r="X458" s="61" t="str">
        <f t="shared" ref="X458" si="6780">IF(OR(W458="-",W458="NC",$D458=""),"-",$D458*W458)</f>
        <v>-</v>
      </c>
      <c r="Y458" s="61">
        <v>49.83</v>
      </c>
      <c r="Z458" s="61" t="str">
        <f t="shared" ref="Z458" si="6781">IF(OR(Y458="-",Y458="NC",$D458=""),"-",$D458*Y458)</f>
        <v>-</v>
      </c>
      <c r="AA458" s="61">
        <v>18.899999999999999</v>
      </c>
      <c r="AB458" s="61" t="str">
        <f t="shared" ref="AB458" si="6782">IF(OR(AA458="-",AA458="NC",$D458=""),"-",$D458*AA458)</f>
        <v>-</v>
      </c>
      <c r="AC458" s="61">
        <v>11.99</v>
      </c>
      <c r="AD458" s="61" t="str">
        <f t="shared" ref="AD458" si="6783">IF(OR(AC458="-",AC458="NC",$D458=""),"-",$D458*AC458)</f>
        <v>-</v>
      </c>
      <c r="AE458" s="61">
        <v>5.22</v>
      </c>
      <c r="AF458" s="61" t="str">
        <f t="shared" ref="AF458" si="6784">IF(OR(AE458="-",AE458="NC",$D458=""),"-",$D458*AE458)</f>
        <v>-</v>
      </c>
      <c r="AG458" s="61">
        <v>49.5</v>
      </c>
      <c r="AH458" s="61" t="str">
        <f t="shared" ref="AH458" si="6785">IF(OR(AG458="-",AG458="NC",$D458=""),"-",$D458*AG458)</f>
        <v>-</v>
      </c>
      <c r="AI458" s="61">
        <v>3.82</v>
      </c>
      <c r="AJ458" s="61" t="str">
        <f t="shared" ref="AJ458" si="6786">IF(OR(AI458="-",AI458="NC",$D458=""),"-",$D458*AI458)</f>
        <v>-</v>
      </c>
      <c r="AK458" s="61">
        <v>16.260000000000002</v>
      </c>
      <c r="AL458" s="61" t="str">
        <f t="shared" ref="AL458" si="6787">IF(OR(AK458="-",AK458="NC",$D458=""),"-",$D458*AK458)</f>
        <v>-</v>
      </c>
    </row>
    <row r="459" spans="1:38" ht="31.5" x14ac:dyDescent="0.25">
      <c r="A459" s="18" t="s">
        <v>456</v>
      </c>
      <c r="B459" s="18" t="s">
        <v>2415</v>
      </c>
      <c r="C459" s="19" t="s">
        <v>925</v>
      </c>
      <c r="D459" s="58"/>
      <c r="E459" s="19">
        <v>19.91</v>
      </c>
      <c r="F459" s="19" t="str">
        <f t="shared" si="6727"/>
        <v>-</v>
      </c>
      <c r="G459" s="19">
        <v>31.16</v>
      </c>
      <c r="H459" s="19" t="str">
        <f t="shared" si="6727"/>
        <v>-</v>
      </c>
      <c r="I459" s="19">
        <v>5.04</v>
      </c>
      <c r="J459" s="19" t="str">
        <f t="shared" ref="J459" si="6788">IF(OR(I459="-",I459="NC",$D459=""),"-",$D459*I459)</f>
        <v>-</v>
      </c>
      <c r="K459" s="19">
        <v>3.1</v>
      </c>
      <c r="L459" s="19" t="str">
        <f t="shared" ref="L459" si="6789">IF(OR(K459="-",K459="NC",$D459=""),"-",$D459*K459)</f>
        <v>-</v>
      </c>
      <c r="M459" s="19">
        <v>9.77</v>
      </c>
      <c r="N459" s="19" t="str">
        <f t="shared" ref="N459" si="6790">IF(OR(M459="-",M459="NC",$D459=""),"-",$D459*M459)</f>
        <v>-</v>
      </c>
      <c r="O459" s="19">
        <v>4.3099999999999996</v>
      </c>
      <c r="P459" s="19" t="str">
        <f t="shared" ref="P459" si="6791">IF(OR(O459="-",O459="NC",$D459=""),"-",$D459*O459)</f>
        <v>-</v>
      </c>
      <c r="Q459" s="19">
        <v>36.18</v>
      </c>
      <c r="R459" s="19" t="str">
        <f t="shared" ref="R459" si="6792">IF(OR(Q459="-",Q459="NC",$D459=""),"-",$D459*Q459)</f>
        <v>-</v>
      </c>
      <c r="S459" s="19">
        <v>53.45</v>
      </c>
      <c r="T459" s="19" t="str">
        <f t="shared" ref="T459" si="6793">IF(OR(S459="-",S459="NC",$D459=""),"-",$D459*S459)</f>
        <v>-</v>
      </c>
      <c r="U459" s="19">
        <v>9.39</v>
      </c>
      <c r="V459" s="19" t="str">
        <f t="shared" ref="V459" si="6794">IF(OR(U459="-",U459="NC",$D459=""),"-",$D459*U459)</f>
        <v>-</v>
      </c>
      <c r="W459" s="19">
        <v>35.25</v>
      </c>
      <c r="X459" s="19" t="str">
        <f t="shared" ref="X459" si="6795">IF(OR(W459="-",W459="NC",$D459=""),"-",$D459*W459)</f>
        <v>-</v>
      </c>
      <c r="Y459" s="19">
        <v>46.68</v>
      </c>
      <c r="Z459" s="19" t="str">
        <f t="shared" ref="Z459" si="6796">IF(OR(Y459="-",Y459="NC",$D459=""),"-",$D459*Y459)</f>
        <v>-</v>
      </c>
      <c r="AA459" s="19">
        <v>15.92</v>
      </c>
      <c r="AB459" s="19" t="str">
        <f t="shared" ref="AB459" si="6797">IF(OR(AA459="-",AA459="NC",$D459=""),"-",$D459*AA459)</f>
        <v>-</v>
      </c>
      <c r="AC459" s="19">
        <v>11.58</v>
      </c>
      <c r="AD459" s="19" t="str">
        <f t="shared" ref="AD459" si="6798">IF(OR(AC459="-",AC459="NC",$D459=""),"-",$D459*AC459)</f>
        <v>-</v>
      </c>
      <c r="AE459" s="19">
        <v>2.33</v>
      </c>
      <c r="AF459" s="19" t="str">
        <f t="shared" ref="AF459" si="6799">IF(OR(AE459="-",AE459="NC",$D459=""),"-",$D459*AE459)</f>
        <v>-</v>
      </c>
      <c r="AG459" s="19">
        <v>46.71</v>
      </c>
      <c r="AH459" s="19" t="str">
        <f t="shared" ref="AH459" si="6800">IF(OR(AG459="-",AG459="NC",$D459=""),"-",$D459*AG459)</f>
        <v>-</v>
      </c>
      <c r="AI459" s="19">
        <v>3.72</v>
      </c>
      <c r="AJ459" s="19" t="str">
        <f t="shared" ref="AJ459" si="6801">IF(OR(AI459="-",AI459="NC",$D459=""),"-",$D459*AI459)</f>
        <v>-</v>
      </c>
      <c r="AK459" s="19">
        <v>16.260000000000002</v>
      </c>
      <c r="AL459" s="19" t="str">
        <f t="shared" ref="AL459" si="6802">IF(OR(AK459="-",AK459="NC",$D459=""),"-",$D459*AK459)</f>
        <v>-</v>
      </c>
    </row>
    <row r="460" spans="1:38" ht="31.5" x14ac:dyDescent="0.25">
      <c r="A460" s="18" t="s">
        <v>456</v>
      </c>
      <c r="B460" s="18" t="s">
        <v>2416</v>
      </c>
      <c r="C460" s="19" t="s">
        <v>925</v>
      </c>
      <c r="D460" s="58"/>
      <c r="E460" s="19">
        <v>19.78</v>
      </c>
      <c r="F460" s="19" t="str">
        <f t="shared" si="6727"/>
        <v>-</v>
      </c>
      <c r="G460" s="19">
        <v>29.75</v>
      </c>
      <c r="H460" s="19" t="str">
        <f t="shared" si="6727"/>
        <v>-</v>
      </c>
      <c r="I460" s="19">
        <v>4.79</v>
      </c>
      <c r="J460" s="19" t="str">
        <f t="shared" ref="J460" si="6803">IF(OR(I460="-",I460="NC",$D460=""),"-",$D460*I460)</f>
        <v>-</v>
      </c>
      <c r="K460" s="19">
        <v>2.66</v>
      </c>
      <c r="L460" s="19" t="str">
        <f t="shared" ref="L460" si="6804">IF(OR(K460="-",K460="NC",$D460=""),"-",$D460*K460)</f>
        <v>-</v>
      </c>
      <c r="M460" s="19">
        <v>9.7100000000000009</v>
      </c>
      <c r="N460" s="19" t="str">
        <f t="shared" ref="N460" si="6805">IF(OR(M460="-",M460="NC",$D460=""),"-",$D460*M460)</f>
        <v>-</v>
      </c>
      <c r="O460" s="19">
        <v>4.17</v>
      </c>
      <c r="P460" s="19" t="str">
        <f t="shared" ref="P460" si="6806">IF(OR(O460="-",O460="NC",$D460=""),"-",$D460*O460)</f>
        <v>-</v>
      </c>
      <c r="Q460" s="19">
        <v>35.93</v>
      </c>
      <c r="R460" s="19" t="str">
        <f t="shared" ref="R460" si="6807">IF(OR(Q460="-",Q460="NC",$D460=""),"-",$D460*Q460)</f>
        <v>-</v>
      </c>
      <c r="S460" s="19">
        <v>53.45</v>
      </c>
      <c r="T460" s="19" t="str">
        <f t="shared" ref="T460" si="6808">IF(OR(S460="-",S460="NC",$D460=""),"-",$D460*S460)</f>
        <v>-</v>
      </c>
      <c r="U460" s="19">
        <v>9.33</v>
      </c>
      <c r="V460" s="19" t="str">
        <f t="shared" ref="V460" si="6809">IF(OR(U460="-",U460="NC",$D460=""),"-",$D460*U460)</f>
        <v>-</v>
      </c>
      <c r="W460" s="19">
        <v>35.14</v>
      </c>
      <c r="X460" s="19" t="str">
        <f t="shared" ref="X460" si="6810">IF(OR(W460="-",W460="NC",$D460=""),"-",$D460*W460)</f>
        <v>-</v>
      </c>
      <c r="Y460" s="19">
        <v>46.68</v>
      </c>
      <c r="Z460" s="19" t="str">
        <f t="shared" ref="Z460" si="6811">IF(OR(Y460="-",Y460="NC",$D460=""),"-",$D460*Y460)</f>
        <v>-</v>
      </c>
      <c r="AA460" s="19">
        <v>13.03</v>
      </c>
      <c r="AB460" s="19" t="str">
        <f t="shared" ref="AB460" si="6812">IF(OR(AA460="-",AA460="NC",$D460=""),"-",$D460*AA460)</f>
        <v>-</v>
      </c>
      <c r="AC460" s="19">
        <v>11.57</v>
      </c>
      <c r="AD460" s="19" t="str">
        <f t="shared" ref="AD460" si="6813">IF(OR(AC460="-",AC460="NC",$D460=""),"-",$D460*AC460)</f>
        <v>-</v>
      </c>
      <c r="AE460" s="19">
        <v>2.1800000000000002</v>
      </c>
      <c r="AF460" s="19" t="str">
        <f t="shared" ref="AF460" si="6814">IF(OR(AE460="-",AE460="NC",$D460=""),"-",$D460*AE460)</f>
        <v>-</v>
      </c>
      <c r="AG460" s="19">
        <v>45.8</v>
      </c>
      <c r="AH460" s="19" t="str">
        <f t="shared" ref="AH460" si="6815">IF(OR(AG460="-",AG460="NC",$D460=""),"-",$D460*AG460)</f>
        <v>-</v>
      </c>
      <c r="AI460" s="19">
        <v>3.72</v>
      </c>
      <c r="AJ460" s="19" t="str">
        <f t="shared" ref="AJ460" si="6816">IF(OR(AI460="-",AI460="NC",$D460=""),"-",$D460*AI460)</f>
        <v>-</v>
      </c>
      <c r="AK460" s="19">
        <v>10.02</v>
      </c>
      <c r="AL460" s="19" t="str">
        <f t="shared" ref="AL460" si="6817">IF(OR(AK460="-",AK460="NC",$D460=""),"-",$D460*AK460)</f>
        <v>-</v>
      </c>
    </row>
    <row r="461" spans="1:38" ht="31.5" x14ac:dyDescent="0.25">
      <c r="A461" s="18" t="s">
        <v>456</v>
      </c>
      <c r="B461" s="18" t="s">
        <v>2417</v>
      </c>
      <c r="C461" s="19" t="s">
        <v>925</v>
      </c>
      <c r="D461" s="58"/>
      <c r="E461" s="19">
        <v>18.98</v>
      </c>
      <c r="F461" s="19" t="str">
        <f t="shared" si="6727"/>
        <v>-</v>
      </c>
      <c r="G461" s="19">
        <v>13.35</v>
      </c>
      <c r="H461" s="19" t="str">
        <f t="shared" si="6727"/>
        <v>-</v>
      </c>
      <c r="I461" s="19">
        <v>0.42</v>
      </c>
      <c r="J461" s="19" t="str">
        <f t="shared" ref="J461" si="6818">IF(OR(I461="-",I461="NC",$D461=""),"-",$D461*I461)</f>
        <v>-</v>
      </c>
      <c r="K461" s="19">
        <v>0.67</v>
      </c>
      <c r="L461" s="19" t="str">
        <f t="shared" ref="L461" si="6819">IF(OR(K461="-",K461="NC",$D461=""),"-",$D461*K461)</f>
        <v>-</v>
      </c>
      <c r="M461" s="19">
        <v>2.2999999999999998</v>
      </c>
      <c r="N461" s="19" t="str">
        <f t="shared" ref="N461" si="6820">IF(OR(M461="-",M461="NC",$D461=""),"-",$D461*M461)</f>
        <v>-</v>
      </c>
      <c r="O461" s="19">
        <v>0.86</v>
      </c>
      <c r="P461" s="19" t="str">
        <f t="shared" ref="P461" si="6821">IF(OR(O461="-",O461="NC",$D461=""),"-",$D461*O461)</f>
        <v>-</v>
      </c>
      <c r="Q461" s="19">
        <v>1.94</v>
      </c>
      <c r="R461" s="19" t="str">
        <f t="shared" ref="R461" si="6822">IF(OR(Q461="-",Q461="NC",$D461=""),"-",$D461*Q461)</f>
        <v>-</v>
      </c>
      <c r="S461" s="19">
        <v>4.1500000000000004</v>
      </c>
      <c r="T461" s="19" t="str">
        <f t="shared" ref="T461" si="6823">IF(OR(S461="-",S461="NC",$D461=""),"-",$D461*S461)</f>
        <v>-</v>
      </c>
      <c r="U461" s="19">
        <v>0.66</v>
      </c>
      <c r="V461" s="19" t="str">
        <f t="shared" ref="V461" si="6824">IF(OR(U461="-",U461="NC",$D461=""),"-",$D461*U461)</f>
        <v>-</v>
      </c>
      <c r="W461" s="19">
        <v>2.5</v>
      </c>
      <c r="X461" s="19" t="str">
        <f t="shared" ref="X461" si="6825">IF(OR(W461="-",W461="NC",$D461=""),"-",$D461*W461)</f>
        <v>-</v>
      </c>
      <c r="Y461" s="19">
        <v>2.14</v>
      </c>
      <c r="Z461" s="19" t="str">
        <f t="shared" ref="Z461" si="6826">IF(OR(Y461="-",Y461="NC",$D461=""),"-",$D461*Y461)</f>
        <v>-</v>
      </c>
      <c r="AA461" s="19">
        <v>3.52</v>
      </c>
      <c r="AB461" s="19" t="str">
        <f t="shared" ref="AB461" si="6827">IF(OR(AA461="-",AA461="NC",$D461=""),"-",$D461*AA461)</f>
        <v>-</v>
      </c>
      <c r="AC461" s="19">
        <v>8.5</v>
      </c>
      <c r="AD461" s="19" t="str">
        <f t="shared" ref="AD461" si="6828">IF(OR(AC461="-",AC461="NC",$D461=""),"-",$D461*AC461)</f>
        <v>-</v>
      </c>
      <c r="AE461" s="19">
        <v>0.17</v>
      </c>
      <c r="AF461" s="19" t="str">
        <f t="shared" ref="AF461" si="6829">IF(OR(AE461="-",AE461="NC",$D461=""),"-",$D461*AE461)</f>
        <v>-</v>
      </c>
      <c r="AG461" s="19">
        <v>3.92</v>
      </c>
      <c r="AH461" s="19" t="str">
        <f t="shared" ref="AH461" si="6830">IF(OR(AG461="-",AG461="NC",$D461=""),"-",$D461*AG461)</f>
        <v>-</v>
      </c>
      <c r="AI461" s="19">
        <v>0.02</v>
      </c>
      <c r="AJ461" s="19" t="str">
        <f t="shared" ref="AJ461" si="6831">IF(OR(AI461="-",AI461="NC",$D461=""),"-",$D461*AI461)</f>
        <v>-</v>
      </c>
      <c r="AK461" s="19">
        <v>6.34</v>
      </c>
      <c r="AL461" s="19" t="str">
        <f t="shared" ref="AL461" si="6832">IF(OR(AK461="-",AK461="NC",$D461=""),"-",$D461*AK461)</f>
        <v>-</v>
      </c>
    </row>
    <row r="462" spans="1:38" ht="31.5" x14ac:dyDescent="0.25">
      <c r="A462" s="18" t="s">
        <v>456</v>
      </c>
      <c r="B462" s="18" t="s">
        <v>2418</v>
      </c>
      <c r="C462" s="19" t="s">
        <v>925</v>
      </c>
      <c r="D462" s="58"/>
      <c r="E462" s="19">
        <v>14.5</v>
      </c>
      <c r="F462" s="19" t="str">
        <f t="shared" si="6727"/>
        <v>-</v>
      </c>
      <c r="G462" s="19">
        <v>30.61</v>
      </c>
      <c r="H462" s="19" t="str">
        <f t="shared" si="6727"/>
        <v>-</v>
      </c>
      <c r="I462" s="19">
        <v>5.01</v>
      </c>
      <c r="J462" s="19" t="str">
        <f t="shared" ref="J462" si="6833">IF(OR(I462="-",I462="NC",$D462=""),"-",$D462*I462)</f>
        <v>-</v>
      </c>
      <c r="K462" s="19">
        <v>3.08</v>
      </c>
      <c r="L462" s="19" t="str">
        <f t="shared" ref="L462" si="6834">IF(OR(K462="-",K462="NC",$D462=""),"-",$D462*K462)</f>
        <v>-</v>
      </c>
      <c r="M462" s="19">
        <v>8.8800000000000008</v>
      </c>
      <c r="N462" s="19" t="str">
        <f t="shared" ref="N462" si="6835">IF(OR(M462="-",M462="NC",$D462=""),"-",$D462*M462)</f>
        <v>-</v>
      </c>
      <c r="O462" s="19">
        <v>4.29</v>
      </c>
      <c r="P462" s="19" t="str">
        <f t="shared" ref="P462" si="6836">IF(OR(O462="-",O462="NC",$D462=""),"-",$D462*O462)</f>
        <v>-</v>
      </c>
      <c r="Q462" s="19">
        <v>36.04</v>
      </c>
      <c r="R462" s="19" t="str">
        <f t="shared" ref="R462" si="6837">IF(OR(Q462="-",Q462="NC",$D462=""),"-",$D462*Q462)</f>
        <v>-</v>
      </c>
      <c r="S462" s="19">
        <v>53.39</v>
      </c>
      <c r="T462" s="19" t="str">
        <f t="shared" ref="T462" si="6838">IF(OR(S462="-",S462="NC",$D462=""),"-",$D462*S462)</f>
        <v>-</v>
      </c>
      <c r="U462" s="19">
        <v>9.3800000000000008</v>
      </c>
      <c r="V462" s="19" t="str">
        <f t="shared" ref="V462" si="6839">IF(OR(U462="-",U462="NC",$D462=""),"-",$D462*U462)</f>
        <v>-</v>
      </c>
      <c r="W462" s="19">
        <v>35.17</v>
      </c>
      <c r="X462" s="19" t="str">
        <f t="shared" ref="X462" si="6840">IF(OR(W462="-",W462="NC",$D462=""),"-",$D462*W462)</f>
        <v>-</v>
      </c>
      <c r="Y462" s="19">
        <v>45.43</v>
      </c>
      <c r="Z462" s="19" t="str">
        <f t="shared" ref="Z462" si="6841">IF(OR(Y462="-",Y462="NC",$D462=""),"-",$D462*Y462)</f>
        <v>-</v>
      </c>
      <c r="AA462" s="19">
        <v>15.82</v>
      </c>
      <c r="AB462" s="19" t="str">
        <f t="shared" ref="AB462" si="6842">IF(OR(AA462="-",AA462="NC",$D462=""),"-",$D462*AA462)</f>
        <v>-</v>
      </c>
      <c r="AC462" s="19">
        <v>11.54</v>
      </c>
      <c r="AD462" s="19" t="str">
        <f t="shared" ref="AD462" si="6843">IF(OR(AC462="-",AC462="NC",$D462=""),"-",$D462*AC462)</f>
        <v>-</v>
      </c>
      <c r="AE462" s="19">
        <v>2.33</v>
      </c>
      <c r="AF462" s="19" t="str">
        <f t="shared" ref="AF462" si="6844">IF(OR(AE462="-",AE462="NC",$D462=""),"-",$D462*AE462)</f>
        <v>-</v>
      </c>
      <c r="AG462" s="19">
        <v>46.13</v>
      </c>
      <c r="AH462" s="19" t="str">
        <f t="shared" ref="AH462" si="6845">IF(OR(AG462="-",AG462="NC",$D462=""),"-",$D462*AG462)</f>
        <v>-</v>
      </c>
      <c r="AI462" s="19">
        <v>3.72</v>
      </c>
      <c r="AJ462" s="19" t="str">
        <f t="shared" ref="AJ462" si="6846">IF(OR(AI462="-",AI462="NC",$D462=""),"-",$D462*AI462)</f>
        <v>-</v>
      </c>
      <c r="AK462" s="19">
        <v>16.260000000000002</v>
      </c>
      <c r="AL462" s="19" t="str">
        <f t="shared" ref="AL462" si="6847">IF(OR(AK462="-",AK462="NC",$D462=""),"-",$D462*AK462)</f>
        <v>-</v>
      </c>
    </row>
    <row r="463" spans="1:38" ht="31.5" x14ac:dyDescent="0.25">
      <c r="A463" s="18" t="s">
        <v>456</v>
      </c>
      <c r="B463" s="18" t="s">
        <v>2419</v>
      </c>
      <c r="C463" s="19" t="s">
        <v>925</v>
      </c>
      <c r="D463" s="58"/>
      <c r="E463" s="19">
        <v>8.9499999999999993</v>
      </c>
      <c r="F463" s="19" t="str">
        <f t="shared" si="6727"/>
        <v>-</v>
      </c>
      <c r="G463" s="19">
        <v>19.87</v>
      </c>
      <c r="H463" s="19" t="str">
        <f t="shared" si="6727"/>
        <v>-</v>
      </c>
      <c r="I463" s="19">
        <v>5.01</v>
      </c>
      <c r="J463" s="19" t="str">
        <f t="shared" ref="J463" si="6848">IF(OR(I463="-",I463="NC",$D463=""),"-",$D463*I463)</f>
        <v>-</v>
      </c>
      <c r="K463" s="19">
        <v>3.04</v>
      </c>
      <c r="L463" s="19" t="str">
        <f t="shared" ref="L463" si="6849">IF(OR(K463="-",K463="NC",$D463=""),"-",$D463*K463)</f>
        <v>-</v>
      </c>
      <c r="M463" s="19">
        <v>8.73</v>
      </c>
      <c r="N463" s="19" t="str">
        <f t="shared" ref="N463" si="6850">IF(OR(M463="-",M463="NC",$D463=""),"-",$D463*M463)</f>
        <v>-</v>
      </c>
      <c r="O463" s="19">
        <v>4</v>
      </c>
      <c r="P463" s="19" t="str">
        <f t="shared" ref="P463" si="6851">IF(OR(O463="-",O463="NC",$D463=""),"-",$D463*O463)</f>
        <v>-</v>
      </c>
      <c r="Q463" s="19">
        <v>35.31</v>
      </c>
      <c r="R463" s="19" t="str">
        <f t="shared" ref="R463" si="6852">IF(OR(Q463="-",Q463="NC",$D463=""),"-",$D463*Q463)</f>
        <v>-</v>
      </c>
      <c r="S463" s="19">
        <v>49.5</v>
      </c>
      <c r="T463" s="19" t="str">
        <f t="shared" ref="T463" si="6853">IF(OR(S463="-",S463="NC",$D463=""),"-",$D463*S463)</f>
        <v>-</v>
      </c>
      <c r="U463" s="19">
        <v>8.8699999999999992</v>
      </c>
      <c r="V463" s="19" t="str">
        <f t="shared" ref="V463" si="6854">IF(OR(U463="-",U463="NC",$D463=""),"-",$D463*U463)</f>
        <v>-</v>
      </c>
      <c r="W463" s="19">
        <v>34.39</v>
      </c>
      <c r="X463" s="19" t="str">
        <f t="shared" ref="X463" si="6855">IF(OR(W463="-",W463="NC",$D463=""),"-",$D463*W463)</f>
        <v>-</v>
      </c>
      <c r="Y463" s="19">
        <v>46.12</v>
      </c>
      <c r="Z463" s="19" t="str">
        <f t="shared" ref="Z463" si="6856">IF(OR(Y463="-",Y463="NC",$D463=""),"-",$D463*Y463)</f>
        <v>-</v>
      </c>
      <c r="AA463" s="19">
        <v>15.92</v>
      </c>
      <c r="AB463" s="19" t="str">
        <f t="shared" ref="AB463" si="6857">IF(OR(AA463="-",AA463="NC",$D463=""),"-",$D463*AA463)</f>
        <v>-</v>
      </c>
      <c r="AC463" s="19">
        <v>3.19</v>
      </c>
      <c r="AD463" s="19" t="str">
        <f t="shared" ref="AD463" si="6858">IF(OR(AC463="-",AC463="NC",$D463=""),"-",$D463*AC463)</f>
        <v>-</v>
      </c>
      <c r="AE463" s="19">
        <v>2.31</v>
      </c>
      <c r="AF463" s="19" t="str">
        <f t="shared" ref="AF463" si="6859">IF(OR(AE463="-",AE463="NC",$D463=""),"-",$D463*AE463)</f>
        <v>-</v>
      </c>
      <c r="AG463" s="19">
        <v>44.5</v>
      </c>
      <c r="AH463" s="19" t="str">
        <f t="shared" ref="AH463" si="6860">IF(OR(AG463="-",AG463="NC",$D463=""),"-",$D463*AG463)</f>
        <v>-</v>
      </c>
      <c r="AI463" s="19">
        <v>3.72</v>
      </c>
      <c r="AJ463" s="19" t="str">
        <f t="shared" ref="AJ463" si="6861">IF(OR(AI463="-",AI463="NC",$D463=""),"-",$D463*AI463)</f>
        <v>-</v>
      </c>
      <c r="AK463" s="19">
        <v>16.260000000000002</v>
      </c>
      <c r="AL463" s="19" t="str">
        <f t="shared" ref="AL463" si="6862">IF(OR(AK463="-",AK463="NC",$D463=""),"-",$D463*AK463)</f>
        <v>-</v>
      </c>
    </row>
    <row r="464" spans="1:38" ht="31.5" x14ac:dyDescent="0.25">
      <c r="A464" s="18" t="s">
        <v>456</v>
      </c>
      <c r="B464" s="18" t="s">
        <v>2420</v>
      </c>
      <c r="C464" s="19" t="s">
        <v>925</v>
      </c>
      <c r="D464" s="58"/>
      <c r="E464" s="19">
        <v>18.86</v>
      </c>
      <c r="F464" s="19" t="str">
        <f t="shared" si="6727"/>
        <v>-</v>
      </c>
      <c r="G464" s="19">
        <v>11.93</v>
      </c>
      <c r="H464" s="19" t="str">
        <f t="shared" si="6727"/>
        <v>-</v>
      </c>
      <c r="I464" s="19">
        <v>0.18</v>
      </c>
      <c r="J464" s="19" t="str">
        <f t="shared" ref="J464" si="6863">IF(OR(I464="-",I464="NC",$D464=""),"-",$D464*I464)</f>
        <v>-</v>
      </c>
      <c r="K464" s="19">
        <v>0.23</v>
      </c>
      <c r="L464" s="19" t="str">
        <f t="shared" ref="L464" si="6864">IF(OR(K464="-",K464="NC",$D464=""),"-",$D464*K464)</f>
        <v>-</v>
      </c>
      <c r="M464" s="19">
        <v>2.25</v>
      </c>
      <c r="N464" s="19" t="str">
        <f t="shared" ref="N464" si="6865">IF(OR(M464="-",M464="NC",$D464=""),"-",$D464*M464)</f>
        <v>-</v>
      </c>
      <c r="O464" s="19">
        <v>0.72</v>
      </c>
      <c r="P464" s="19" t="str">
        <f t="shared" ref="P464" si="6866">IF(OR(O464="-",O464="NC",$D464=""),"-",$D464*O464)</f>
        <v>-</v>
      </c>
      <c r="Q464" s="19">
        <v>1.69</v>
      </c>
      <c r="R464" s="19" t="str">
        <f t="shared" ref="R464" si="6867">IF(OR(Q464="-",Q464="NC",$D464=""),"-",$D464*Q464)</f>
        <v>-</v>
      </c>
      <c r="S464" s="19">
        <v>4.1500000000000004</v>
      </c>
      <c r="T464" s="19" t="str">
        <f t="shared" ref="T464" si="6868">IF(OR(S464="-",S464="NC",$D464=""),"-",$D464*S464)</f>
        <v>-</v>
      </c>
      <c r="U464" s="19">
        <v>0.6</v>
      </c>
      <c r="V464" s="19" t="str">
        <f t="shared" ref="V464" si="6869">IF(OR(U464="-",U464="NC",$D464=""),"-",$D464*U464)</f>
        <v>-</v>
      </c>
      <c r="W464" s="19">
        <v>2.39</v>
      </c>
      <c r="X464" s="19" t="str">
        <f t="shared" ref="X464" si="6870">IF(OR(W464="-",W464="NC",$D464=""),"-",$D464*W464)</f>
        <v>-</v>
      </c>
      <c r="Y464" s="19">
        <v>2.14</v>
      </c>
      <c r="Z464" s="19" t="str">
        <f t="shared" ref="Z464" si="6871">IF(OR(Y464="-",Y464="NC",$D464=""),"-",$D464*Y464)</f>
        <v>-</v>
      </c>
      <c r="AA464" s="19">
        <v>0.63</v>
      </c>
      <c r="AB464" s="19" t="str">
        <f t="shared" ref="AB464" si="6872">IF(OR(AA464="-",AA464="NC",$D464=""),"-",$D464*AA464)</f>
        <v>-</v>
      </c>
      <c r="AC464" s="19">
        <v>8.49</v>
      </c>
      <c r="AD464" s="19" t="str">
        <f t="shared" ref="AD464" si="6873">IF(OR(AC464="-",AC464="NC",$D464=""),"-",$D464*AC464)</f>
        <v>-</v>
      </c>
      <c r="AE464" s="19">
        <v>0.02</v>
      </c>
      <c r="AF464" s="19" t="str">
        <f t="shared" ref="AF464" si="6874">IF(OR(AE464="-",AE464="NC",$D464=""),"-",$D464*AE464)</f>
        <v>-</v>
      </c>
      <c r="AG464" s="19">
        <v>3.01</v>
      </c>
      <c r="AH464" s="19" t="str">
        <f t="shared" ref="AH464" si="6875">IF(OR(AG464="-",AG464="NC",$D464=""),"-",$D464*AG464)</f>
        <v>-</v>
      </c>
      <c r="AI464" s="19">
        <v>0.01</v>
      </c>
      <c r="AJ464" s="19" t="str">
        <f t="shared" ref="AJ464" si="6876">IF(OR(AI464="-",AI464="NC",$D464=""),"-",$D464*AI464)</f>
        <v>-</v>
      </c>
      <c r="AK464" s="19">
        <v>0.11</v>
      </c>
      <c r="AL464" s="19" t="str">
        <f t="shared" ref="AL464" si="6877">IF(OR(AK464="-",AK464="NC",$D464=""),"-",$D464*AK464)</f>
        <v>-</v>
      </c>
    </row>
    <row r="465" spans="1:38" ht="31.5" x14ac:dyDescent="0.25">
      <c r="A465" s="18" t="s">
        <v>456</v>
      </c>
      <c r="B465" s="18" t="s">
        <v>2421</v>
      </c>
      <c r="C465" s="19" t="s">
        <v>925</v>
      </c>
      <c r="D465" s="58"/>
      <c r="E465" s="19">
        <v>14.38</v>
      </c>
      <c r="F465" s="19" t="str">
        <f t="shared" si="6727"/>
        <v>-</v>
      </c>
      <c r="G465" s="19">
        <v>29.2</v>
      </c>
      <c r="H465" s="19" t="str">
        <f t="shared" si="6727"/>
        <v>-</v>
      </c>
      <c r="I465" s="19">
        <v>4.7699999999999996</v>
      </c>
      <c r="J465" s="19" t="str">
        <f t="shared" ref="J465" si="6878">IF(OR(I465="-",I465="NC",$D465=""),"-",$D465*I465)</f>
        <v>-</v>
      </c>
      <c r="K465" s="19">
        <v>2.64</v>
      </c>
      <c r="L465" s="19" t="str">
        <f t="shared" ref="L465" si="6879">IF(OR(K465="-",K465="NC",$D465=""),"-",$D465*K465)</f>
        <v>-</v>
      </c>
      <c r="M465" s="19">
        <v>8.83</v>
      </c>
      <c r="N465" s="19" t="str">
        <f t="shared" ref="N465" si="6880">IF(OR(M465="-",M465="NC",$D465=""),"-",$D465*M465)</f>
        <v>-</v>
      </c>
      <c r="O465" s="19">
        <v>4.1500000000000004</v>
      </c>
      <c r="P465" s="19" t="str">
        <f t="shared" ref="P465" si="6881">IF(OR(O465="-",O465="NC",$D465=""),"-",$D465*O465)</f>
        <v>-</v>
      </c>
      <c r="Q465" s="19">
        <v>35.79</v>
      </c>
      <c r="R465" s="19" t="str">
        <f t="shared" ref="R465" si="6882">IF(OR(Q465="-",Q465="NC",$D465=""),"-",$D465*Q465)</f>
        <v>-</v>
      </c>
      <c r="S465" s="19">
        <v>53.39</v>
      </c>
      <c r="T465" s="19" t="str">
        <f t="shared" ref="T465" si="6883">IF(OR(S465="-",S465="NC",$D465=""),"-",$D465*S465)</f>
        <v>-</v>
      </c>
      <c r="U465" s="19">
        <v>9.32</v>
      </c>
      <c r="V465" s="19" t="str">
        <f t="shared" ref="V465" si="6884">IF(OR(U465="-",U465="NC",$D465=""),"-",$D465*U465)</f>
        <v>-</v>
      </c>
      <c r="W465" s="19">
        <v>35.06</v>
      </c>
      <c r="X465" s="19" t="str">
        <f t="shared" ref="X465" si="6885">IF(OR(W465="-",W465="NC",$D465=""),"-",$D465*W465)</f>
        <v>-</v>
      </c>
      <c r="Y465" s="19">
        <v>45.43</v>
      </c>
      <c r="Z465" s="19" t="str">
        <f t="shared" ref="Z465" si="6886">IF(OR(Y465="-",Y465="NC",$D465=""),"-",$D465*Y465)</f>
        <v>-</v>
      </c>
      <c r="AA465" s="19">
        <v>12.94</v>
      </c>
      <c r="AB465" s="19" t="str">
        <f t="shared" ref="AB465" si="6887">IF(OR(AA465="-",AA465="NC",$D465=""),"-",$D465*AA465)</f>
        <v>-</v>
      </c>
      <c r="AC465" s="19">
        <v>11.53</v>
      </c>
      <c r="AD465" s="19" t="str">
        <f t="shared" ref="AD465" si="6888">IF(OR(AC465="-",AC465="NC",$D465=""),"-",$D465*AC465)</f>
        <v>-</v>
      </c>
      <c r="AE465" s="19">
        <v>2.1800000000000002</v>
      </c>
      <c r="AF465" s="19" t="str">
        <f t="shared" ref="AF465" si="6889">IF(OR(AE465="-",AE465="NC",$D465=""),"-",$D465*AE465)</f>
        <v>-</v>
      </c>
      <c r="AG465" s="19">
        <v>45.22</v>
      </c>
      <c r="AH465" s="19" t="str">
        <f t="shared" ref="AH465" si="6890">IF(OR(AG465="-",AG465="NC",$D465=""),"-",$D465*AG465)</f>
        <v>-</v>
      </c>
      <c r="AI465" s="19">
        <v>3.71</v>
      </c>
      <c r="AJ465" s="19" t="str">
        <f t="shared" ref="AJ465" si="6891">IF(OR(AI465="-",AI465="NC",$D465=""),"-",$D465*AI465)</f>
        <v>-</v>
      </c>
      <c r="AK465" s="19">
        <v>10.02</v>
      </c>
      <c r="AL465" s="19" t="str">
        <f t="shared" ref="AL465" si="6892">IF(OR(AK465="-",AK465="NC",$D465=""),"-",$D465*AK465)</f>
        <v>-</v>
      </c>
    </row>
    <row r="466" spans="1:38" ht="31.5" x14ac:dyDescent="0.25">
      <c r="A466" s="18" t="s">
        <v>456</v>
      </c>
      <c r="B466" s="18" t="s">
        <v>2422</v>
      </c>
      <c r="C466" s="19" t="s">
        <v>925</v>
      </c>
      <c r="D466" s="58"/>
      <c r="E466" s="19">
        <v>9.74</v>
      </c>
      <c r="F466" s="19" t="str">
        <f t="shared" si="6727"/>
        <v>-</v>
      </c>
      <c r="G466" s="19">
        <v>8.84</v>
      </c>
      <c r="H466" s="19" t="str">
        <f t="shared" si="6727"/>
        <v>-</v>
      </c>
      <c r="I466" s="19">
        <v>0.39</v>
      </c>
      <c r="J466" s="19" t="str">
        <f t="shared" ref="J466" si="6893">IF(OR(I466="-",I466="NC",$D466=""),"-",$D466*I466)</f>
        <v>-</v>
      </c>
      <c r="K466" s="19">
        <v>0.63</v>
      </c>
      <c r="L466" s="19" t="str">
        <f t="shared" ref="L466" si="6894">IF(OR(K466="-",K466="NC",$D466=""),"-",$D466*K466)</f>
        <v>-</v>
      </c>
      <c r="M466" s="19">
        <v>1.06</v>
      </c>
      <c r="N466" s="19" t="str">
        <f t="shared" ref="N466" si="6895">IF(OR(M466="-",M466="NC",$D466=""),"-",$D466*M466)</f>
        <v>-</v>
      </c>
      <c r="O466" s="19">
        <v>0.73</v>
      </c>
      <c r="P466" s="19" t="str">
        <f t="shared" ref="P466" si="6896">IF(OR(O466="-",O466="NC",$D466=""),"-",$D466*O466)</f>
        <v>-</v>
      </c>
      <c r="Q466" s="19">
        <v>1.5</v>
      </c>
      <c r="R466" s="19" t="str">
        <f t="shared" ref="R466" si="6897">IF(OR(Q466="-",Q466="NC",$D466=""),"-",$D466*Q466)</f>
        <v>-</v>
      </c>
      <c r="S466" s="19">
        <v>2.71</v>
      </c>
      <c r="T466" s="19" t="str">
        <f t="shared" ref="T466" si="6898">IF(OR(S466="-",S466="NC",$D466=""),"-",$D466*S466)</f>
        <v>-</v>
      </c>
      <c r="U466" s="19">
        <v>0.48</v>
      </c>
      <c r="V466" s="19" t="str">
        <f t="shared" ref="V466" si="6899">IF(OR(U466="-",U466="NC",$D466=""),"-",$D466*U466)</f>
        <v>-</v>
      </c>
      <c r="W466" s="19">
        <v>2.12</v>
      </c>
      <c r="X466" s="19" t="str">
        <f t="shared" ref="X466" si="6900">IF(OR(W466="-",W466="NC",$D466=""),"-",$D466*W466)</f>
        <v>-</v>
      </c>
      <c r="Y466" s="19">
        <v>0.69</v>
      </c>
      <c r="Z466" s="19" t="str">
        <f t="shared" ref="Z466" si="6901">IF(OR(Y466="-",Y466="NC",$D466=""),"-",$D466*Y466)</f>
        <v>-</v>
      </c>
      <c r="AA466" s="19">
        <v>3.42</v>
      </c>
      <c r="AB466" s="19" t="str">
        <f t="shared" ref="AB466" si="6902">IF(OR(AA466="-",AA466="NC",$D466=""),"-",$D466*AA466)</f>
        <v>-</v>
      </c>
      <c r="AC466" s="19">
        <v>5.52</v>
      </c>
      <c r="AD466" s="19" t="str">
        <f t="shared" ref="AD466" si="6903">IF(OR(AC466="-",AC466="NC",$D466=""),"-",$D466*AC466)</f>
        <v>-</v>
      </c>
      <c r="AE466" s="19">
        <v>0.17</v>
      </c>
      <c r="AF466" s="19" t="str">
        <f t="shared" ref="AF466" si="6904">IF(OR(AE466="-",AE466="NC",$D466=""),"-",$D466*AE466)</f>
        <v>-</v>
      </c>
      <c r="AG466" s="19">
        <v>2.56</v>
      </c>
      <c r="AH466" s="19" t="str">
        <f t="shared" ref="AH466" si="6905">IF(OR(AG466="-",AG466="NC",$D466=""),"-",$D466*AG466)</f>
        <v>-</v>
      </c>
      <c r="AI466" s="19">
        <v>0.02</v>
      </c>
      <c r="AJ466" s="19" t="str">
        <f t="shared" ref="AJ466" si="6906">IF(OR(AI466="-",AI466="NC",$D466=""),"-",$D466*AI466)</f>
        <v>-</v>
      </c>
      <c r="AK466" s="19">
        <v>6.34</v>
      </c>
      <c r="AL466" s="19" t="str">
        <f t="shared" ref="AL466" si="6907">IF(OR(AK466="-",AK466="NC",$D466=""),"-",$D466*AK466)</f>
        <v>-</v>
      </c>
    </row>
    <row r="467" spans="1:38" ht="31.5" x14ac:dyDescent="0.25">
      <c r="A467" s="18" t="s">
        <v>456</v>
      </c>
      <c r="B467" s="18" t="s">
        <v>2423</v>
      </c>
      <c r="C467" s="19" t="s">
        <v>925</v>
      </c>
      <c r="D467" s="58"/>
      <c r="E467" s="19">
        <v>8.83</v>
      </c>
      <c r="F467" s="19" t="str">
        <f t="shared" si="6727"/>
        <v>-</v>
      </c>
      <c r="G467" s="19">
        <v>18.46</v>
      </c>
      <c r="H467" s="19" t="str">
        <f t="shared" si="6727"/>
        <v>-</v>
      </c>
      <c r="I467" s="19">
        <v>4.76</v>
      </c>
      <c r="J467" s="19" t="str">
        <f t="shared" ref="J467" si="6908">IF(OR(I467="-",I467="NC",$D467=""),"-",$D467*I467)</f>
        <v>-</v>
      </c>
      <c r="K467" s="19">
        <v>2.6</v>
      </c>
      <c r="L467" s="19" t="str">
        <f t="shared" ref="L467" si="6909">IF(OR(K467="-",K467="NC",$D467=""),"-",$D467*K467)</f>
        <v>-</v>
      </c>
      <c r="M467" s="19">
        <v>8.68</v>
      </c>
      <c r="N467" s="19" t="str">
        <f t="shared" ref="N467" si="6910">IF(OR(M467="-",M467="NC",$D467=""),"-",$D467*M467)</f>
        <v>-</v>
      </c>
      <c r="O467" s="19">
        <v>3.86</v>
      </c>
      <c r="P467" s="19" t="str">
        <f t="shared" ref="P467" si="6911">IF(OR(O467="-",O467="NC",$D467=""),"-",$D467*O467)</f>
        <v>-</v>
      </c>
      <c r="Q467" s="19">
        <v>35.06</v>
      </c>
      <c r="R467" s="19" t="str">
        <f t="shared" ref="R467" si="6912">IF(OR(Q467="-",Q467="NC",$D467=""),"-",$D467*Q467)</f>
        <v>-</v>
      </c>
      <c r="S467" s="19">
        <v>49.5</v>
      </c>
      <c r="T467" s="19" t="str">
        <f t="shared" ref="T467" si="6913">IF(OR(S467="-",S467="NC",$D467=""),"-",$D467*S467)</f>
        <v>-</v>
      </c>
      <c r="U467" s="19">
        <v>8.81</v>
      </c>
      <c r="V467" s="19" t="str">
        <f t="shared" ref="V467" si="6914">IF(OR(U467="-",U467="NC",$D467=""),"-",$D467*U467)</f>
        <v>-</v>
      </c>
      <c r="W467" s="19">
        <v>34.28</v>
      </c>
      <c r="X467" s="19" t="str">
        <f t="shared" ref="X467" si="6915">IF(OR(W467="-",W467="NC",$D467=""),"-",$D467*W467)</f>
        <v>-</v>
      </c>
      <c r="Y467" s="19">
        <v>46.12</v>
      </c>
      <c r="Z467" s="19" t="str">
        <f t="shared" ref="Z467" si="6916">IF(OR(Y467="-",Y467="NC",$D467=""),"-",$D467*Y467)</f>
        <v>-</v>
      </c>
      <c r="AA467" s="19">
        <v>13.03</v>
      </c>
      <c r="AB467" s="19" t="str">
        <f t="shared" ref="AB467" si="6917">IF(OR(AA467="-",AA467="NC",$D467=""),"-",$D467*AA467)</f>
        <v>-</v>
      </c>
      <c r="AC467" s="19">
        <v>3.17</v>
      </c>
      <c r="AD467" s="19" t="str">
        <f t="shared" ref="AD467" si="6918">IF(OR(AC467="-",AC467="NC",$D467=""),"-",$D467*AC467)</f>
        <v>-</v>
      </c>
      <c r="AE467" s="19">
        <v>2.16</v>
      </c>
      <c r="AF467" s="19" t="str">
        <f t="shared" ref="AF467" si="6919">IF(OR(AE467="-",AE467="NC",$D467=""),"-",$D467*AE467)</f>
        <v>-</v>
      </c>
      <c r="AG467" s="19">
        <v>43.59</v>
      </c>
      <c r="AH467" s="19" t="str">
        <f t="shared" ref="AH467" si="6920">IF(OR(AG467="-",AG467="NC",$D467=""),"-",$D467*AG467)</f>
        <v>-</v>
      </c>
      <c r="AI467" s="19">
        <v>3.71</v>
      </c>
      <c r="AJ467" s="19" t="str">
        <f t="shared" ref="AJ467" si="6921">IF(OR(AI467="-",AI467="NC",$D467=""),"-",$D467*AI467)</f>
        <v>-</v>
      </c>
      <c r="AK467" s="19">
        <v>10.02</v>
      </c>
      <c r="AL467" s="19" t="str">
        <f t="shared" ref="AL467" si="6922">IF(OR(AK467="-",AK467="NC",$D467=""),"-",$D467*AK467)</f>
        <v>-</v>
      </c>
    </row>
    <row r="468" spans="1:38" ht="31.5" x14ac:dyDescent="0.25">
      <c r="A468" s="18" t="s">
        <v>456</v>
      </c>
      <c r="B468" s="18" t="s">
        <v>2424</v>
      </c>
      <c r="C468" s="19" t="s">
        <v>925</v>
      </c>
      <c r="D468" s="58"/>
      <c r="E468" s="19">
        <v>8.0299999999999994</v>
      </c>
      <c r="F468" s="19" t="str">
        <f t="shared" si="6727"/>
        <v>-</v>
      </c>
      <c r="G468" s="19">
        <v>2.0499999999999998</v>
      </c>
      <c r="H468" s="19" t="str">
        <f t="shared" si="6727"/>
        <v>-</v>
      </c>
      <c r="I468" s="19">
        <v>0.39</v>
      </c>
      <c r="J468" s="19" t="str">
        <f t="shared" ref="J468" si="6923">IF(OR(I468="-",I468="NC",$D468=""),"-",$D468*I468)</f>
        <v>-</v>
      </c>
      <c r="K468" s="19">
        <v>0.62</v>
      </c>
      <c r="L468" s="19" t="str">
        <f t="shared" ref="L468" si="6924">IF(OR(K468="-",K468="NC",$D468=""),"-",$D468*K468)</f>
        <v>-</v>
      </c>
      <c r="M468" s="19">
        <v>1.27</v>
      </c>
      <c r="N468" s="19" t="str">
        <f t="shared" ref="N468" si="6925">IF(OR(M468="-",M468="NC",$D468=""),"-",$D468*M468)</f>
        <v>-</v>
      </c>
      <c r="O468" s="19">
        <v>0.56000000000000005</v>
      </c>
      <c r="P468" s="19" t="str">
        <f t="shared" ref="P468" si="6926">IF(OR(O468="-",O468="NC",$D468=""),"-",$D468*O468)</f>
        <v>-</v>
      </c>
      <c r="Q468" s="19">
        <v>1.07</v>
      </c>
      <c r="R468" s="19" t="str">
        <f t="shared" ref="R468" si="6927">IF(OR(Q468="-",Q468="NC",$D468=""),"-",$D468*Q468)</f>
        <v>-</v>
      </c>
      <c r="S468" s="19">
        <v>0.21</v>
      </c>
      <c r="T468" s="19" t="str">
        <f t="shared" ref="T468" si="6928">IF(OR(S468="-",S468="NC",$D468=""),"-",$D468*S468)</f>
        <v>-</v>
      </c>
      <c r="U468" s="19">
        <v>0.15</v>
      </c>
      <c r="V468" s="19" t="str">
        <f t="shared" ref="V468" si="6929">IF(OR(U468="-",U468="NC",$D468=""),"-",$D468*U468)</f>
        <v>-</v>
      </c>
      <c r="W468" s="19">
        <v>1.64</v>
      </c>
      <c r="X468" s="19" t="str">
        <f t="shared" ref="X468" si="6930">IF(OR(W468="-",W468="NC",$D468=""),"-",$D468*W468)</f>
        <v>-</v>
      </c>
      <c r="Y468" s="19">
        <v>1.58</v>
      </c>
      <c r="Z468" s="19" t="str">
        <f t="shared" ref="Z468" si="6931">IF(OR(Y468="-",Y468="NC",$D468=""),"-",$D468*Y468)</f>
        <v>-</v>
      </c>
      <c r="AA468" s="19">
        <v>3.52</v>
      </c>
      <c r="AB468" s="19" t="str">
        <f t="shared" ref="AB468" si="6932">IF(OR(AA468="-",AA468="NC",$D468=""),"-",$D468*AA468)</f>
        <v>-</v>
      </c>
      <c r="AC468" s="19">
        <v>0.1</v>
      </c>
      <c r="AD468" s="19" t="str">
        <f t="shared" ref="AD468" si="6933">IF(OR(AC468="-",AC468="NC",$D468=""),"-",$D468*AC468)</f>
        <v>-</v>
      </c>
      <c r="AE468" s="19">
        <v>0.15</v>
      </c>
      <c r="AF468" s="19" t="str">
        <f t="shared" ref="AF468" si="6934">IF(OR(AE468="-",AE468="NC",$D468=""),"-",$D468*AE468)</f>
        <v>-</v>
      </c>
      <c r="AG468" s="19">
        <v>1.71</v>
      </c>
      <c r="AH468" s="19" t="str">
        <f t="shared" ref="AH468" si="6935">IF(OR(AG468="-",AG468="NC",$D468=""),"-",$D468*AG468)</f>
        <v>-</v>
      </c>
      <c r="AI468" s="19">
        <v>0.02</v>
      </c>
      <c r="AJ468" s="19" t="str">
        <f t="shared" ref="AJ468" si="6936">IF(OR(AI468="-",AI468="NC",$D468=""),"-",$D468*AI468)</f>
        <v>-</v>
      </c>
      <c r="AK468" s="19">
        <v>6.34</v>
      </c>
      <c r="AL468" s="19" t="str">
        <f t="shared" ref="AL468" si="6937">IF(OR(AK468="-",AK468="NC",$D468=""),"-",$D468*AK468)</f>
        <v>-</v>
      </c>
    </row>
    <row r="469" spans="1:38" ht="31.5" x14ac:dyDescent="0.25">
      <c r="A469" s="18" t="s">
        <v>456</v>
      </c>
      <c r="B469" s="18" t="s">
        <v>2425</v>
      </c>
      <c r="C469" s="19" t="s">
        <v>925</v>
      </c>
      <c r="D469" s="58"/>
      <c r="E469" s="19">
        <v>3.55</v>
      </c>
      <c r="F469" s="19" t="str">
        <f t="shared" si="6727"/>
        <v>-</v>
      </c>
      <c r="G469" s="19">
        <v>19.309999999999999</v>
      </c>
      <c r="H469" s="19" t="str">
        <f t="shared" si="6727"/>
        <v>-</v>
      </c>
      <c r="I469" s="19">
        <v>4.9800000000000004</v>
      </c>
      <c r="J469" s="19" t="str">
        <f t="shared" ref="J469" si="6938">IF(OR(I469="-",I469="NC",$D469=""),"-",$D469*I469)</f>
        <v>-</v>
      </c>
      <c r="K469" s="19">
        <v>3.02</v>
      </c>
      <c r="L469" s="19" t="str">
        <f t="shared" ref="L469" si="6939">IF(OR(K469="-",K469="NC",$D469=""),"-",$D469*K469)</f>
        <v>-</v>
      </c>
      <c r="M469" s="19">
        <v>7.85</v>
      </c>
      <c r="N469" s="19" t="str">
        <f t="shared" ref="N469" si="6940">IF(OR(M469="-",M469="NC",$D469=""),"-",$D469*M469)</f>
        <v>-</v>
      </c>
      <c r="O469" s="19">
        <v>3.98</v>
      </c>
      <c r="P469" s="19" t="str">
        <f t="shared" ref="P469" si="6941">IF(OR(O469="-",O469="NC",$D469=""),"-",$D469*O469)</f>
        <v>-</v>
      </c>
      <c r="Q469" s="19">
        <v>35.17</v>
      </c>
      <c r="R469" s="19" t="str">
        <f t="shared" ref="R469" si="6942">IF(OR(Q469="-",Q469="NC",$D469=""),"-",$D469*Q469)</f>
        <v>-</v>
      </c>
      <c r="S469" s="19">
        <v>49.45</v>
      </c>
      <c r="T469" s="19" t="str">
        <f t="shared" ref="T469" si="6943">IF(OR(S469="-",S469="NC",$D469=""),"-",$D469*S469)</f>
        <v>-</v>
      </c>
      <c r="U469" s="19">
        <v>8.86</v>
      </c>
      <c r="V469" s="19" t="str">
        <f t="shared" ref="V469" si="6944">IF(OR(U469="-",U469="NC",$D469=""),"-",$D469*U469)</f>
        <v>-</v>
      </c>
      <c r="W469" s="19">
        <v>34.31</v>
      </c>
      <c r="X469" s="19" t="str">
        <f t="shared" ref="X469" si="6945">IF(OR(W469="-",W469="NC",$D469=""),"-",$D469*W469)</f>
        <v>-</v>
      </c>
      <c r="Y469" s="19">
        <v>44.87</v>
      </c>
      <c r="Z469" s="19" t="str">
        <f t="shared" ref="Z469" si="6946">IF(OR(Y469="-",Y469="NC",$D469=""),"-",$D469*Y469)</f>
        <v>-</v>
      </c>
      <c r="AA469" s="19">
        <v>15.82</v>
      </c>
      <c r="AB469" s="19" t="str">
        <f t="shared" ref="AB469" si="6947">IF(OR(AA469="-",AA469="NC",$D469=""),"-",$D469*AA469)</f>
        <v>-</v>
      </c>
      <c r="AC469" s="19">
        <v>3.15</v>
      </c>
      <c r="AD469" s="19" t="str">
        <f t="shared" ref="AD469" si="6948">IF(OR(AC469="-",AC469="NC",$D469=""),"-",$D469*AC469)</f>
        <v>-</v>
      </c>
      <c r="AE469" s="19">
        <v>2.31</v>
      </c>
      <c r="AF469" s="19" t="str">
        <f t="shared" ref="AF469" si="6949">IF(OR(AE469="-",AE469="NC",$D469=""),"-",$D469*AE469)</f>
        <v>-</v>
      </c>
      <c r="AG469" s="19">
        <v>43.92</v>
      </c>
      <c r="AH469" s="19" t="str">
        <f t="shared" ref="AH469" si="6950">IF(OR(AG469="-",AG469="NC",$D469=""),"-",$D469*AG469)</f>
        <v>-</v>
      </c>
      <c r="AI469" s="19">
        <v>3.72</v>
      </c>
      <c r="AJ469" s="19" t="str">
        <f t="shared" ref="AJ469" si="6951">IF(OR(AI469="-",AI469="NC",$D469=""),"-",$D469*AI469)</f>
        <v>-</v>
      </c>
      <c r="AK469" s="19">
        <v>16.260000000000002</v>
      </c>
      <c r="AL469" s="19" t="str">
        <f t="shared" ref="AL469" si="6952">IF(OR(AK469="-",AK469="NC",$D469=""),"-",$D469*AK469)</f>
        <v>-</v>
      </c>
    </row>
    <row r="470" spans="1:38" ht="31.5" x14ac:dyDescent="0.25">
      <c r="A470" s="18" t="s">
        <v>456</v>
      </c>
      <c r="B470" s="18" t="s">
        <v>2426</v>
      </c>
      <c r="C470" s="19" t="s">
        <v>925</v>
      </c>
      <c r="D470" s="58"/>
      <c r="E470" s="19">
        <v>13.45</v>
      </c>
      <c r="F470" s="19" t="str">
        <f t="shared" si="6727"/>
        <v>-</v>
      </c>
      <c r="G470" s="19">
        <v>11.38</v>
      </c>
      <c r="H470" s="19" t="str">
        <f t="shared" si="6727"/>
        <v>-</v>
      </c>
      <c r="I470" s="19">
        <v>0.15</v>
      </c>
      <c r="J470" s="19" t="str">
        <f t="shared" ref="J470" si="6953">IF(OR(I470="-",I470="NC",$D470=""),"-",$D470*I470)</f>
        <v>-</v>
      </c>
      <c r="K470" s="19">
        <v>0.21</v>
      </c>
      <c r="L470" s="19" t="str">
        <f t="shared" ref="L470" si="6954">IF(OR(K470="-",K470="NC",$D470=""),"-",$D470*K470)</f>
        <v>-</v>
      </c>
      <c r="M470" s="19">
        <v>1.36</v>
      </c>
      <c r="N470" s="19" t="str">
        <f t="shared" ref="N470" si="6955">IF(OR(M470="-",M470="NC",$D470=""),"-",$D470*M470)</f>
        <v>-</v>
      </c>
      <c r="O470" s="19">
        <v>0.7</v>
      </c>
      <c r="P470" s="19" t="str">
        <f t="shared" ref="P470" si="6956">IF(OR(O470="-",O470="NC",$D470=""),"-",$D470*O470)</f>
        <v>-</v>
      </c>
      <c r="Q470" s="19">
        <v>1.55</v>
      </c>
      <c r="R470" s="19" t="str">
        <f t="shared" ref="R470" si="6957">IF(OR(Q470="-",Q470="NC",$D470=""),"-",$D470*Q470)</f>
        <v>-</v>
      </c>
      <c r="S470" s="19">
        <v>4.09</v>
      </c>
      <c r="T470" s="19" t="str">
        <f t="shared" ref="T470" si="6958">IF(OR(S470="-",S470="NC",$D470=""),"-",$D470*S470)</f>
        <v>-</v>
      </c>
      <c r="U470" s="19">
        <v>0.59</v>
      </c>
      <c r="V470" s="19" t="str">
        <f t="shared" ref="V470" si="6959">IF(OR(U470="-",U470="NC",$D470=""),"-",$D470*U470)</f>
        <v>-</v>
      </c>
      <c r="W470" s="19">
        <v>2.31</v>
      </c>
      <c r="X470" s="19" t="str">
        <f t="shared" ref="X470" si="6960">IF(OR(W470="-",W470="NC",$D470=""),"-",$D470*W470)</f>
        <v>-</v>
      </c>
      <c r="Y470" s="19">
        <v>0.88</v>
      </c>
      <c r="Z470" s="19" t="str">
        <f t="shared" ref="Z470" si="6961">IF(OR(Y470="-",Y470="NC",$D470=""),"-",$D470*Y470)</f>
        <v>-</v>
      </c>
      <c r="AA470" s="19">
        <v>0.53</v>
      </c>
      <c r="AB470" s="19" t="str">
        <f t="shared" ref="AB470" si="6962">IF(OR(AA470="-",AA470="NC",$D470=""),"-",$D470*AA470)</f>
        <v>-</v>
      </c>
      <c r="AC470" s="19">
        <v>8.4499999999999993</v>
      </c>
      <c r="AD470" s="19" t="str">
        <f t="shared" ref="AD470" si="6963">IF(OR(AC470="-",AC470="NC",$D470=""),"-",$D470*AC470)</f>
        <v>-</v>
      </c>
      <c r="AE470" s="19">
        <v>0.02</v>
      </c>
      <c r="AF470" s="19" t="str">
        <f t="shared" ref="AF470" si="6964">IF(OR(AE470="-",AE470="NC",$D470=""),"-",$D470*AE470)</f>
        <v>-</v>
      </c>
      <c r="AG470" s="19">
        <v>2.4300000000000002</v>
      </c>
      <c r="AH470" s="19" t="str">
        <f t="shared" ref="AH470" si="6965">IF(OR(AG470="-",AG470="NC",$D470=""),"-",$D470*AG470)</f>
        <v>-</v>
      </c>
      <c r="AI470" s="19">
        <v>0.01</v>
      </c>
      <c r="AJ470" s="19" t="str">
        <f t="shared" ref="AJ470" si="6966">IF(OR(AI470="-",AI470="NC",$D470=""),"-",$D470*AI470)</f>
        <v>-</v>
      </c>
      <c r="AK470" s="19">
        <v>0.11</v>
      </c>
      <c r="AL470" s="19" t="str">
        <f t="shared" ref="AL470" si="6967">IF(OR(AK470="-",AK470="NC",$D470=""),"-",$D470*AK470)</f>
        <v>-</v>
      </c>
    </row>
    <row r="471" spans="1:38" ht="31.5" x14ac:dyDescent="0.25">
      <c r="A471" s="18" t="s">
        <v>456</v>
      </c>
      <c r="B471" s="18" t="s">
        <v>2427</v>
      </c>
      <c r="C471" s="19" t="s">
        <v>925</v>
      </c>
      <c r="D471" s="58"/>
      <c r="E471" s="19">
        <v>7.91</v>
      </c>
      <c r="F471" s="19" t="str">
        <f t="shared" si="6727"/>
        <v>-</v>
      </c>
      <c r="G471" s="19">
        <v>0.64</v>
      </c>
      <c r="H471" s="19" t="str">
        <f t="shared" si="6727"/>
        <v>-</v>
      </c>
      <c r="I471" s="19">
        <v>0.15</v>
      </c>
      <c r="J471" s="19" t="str">
        <f t="shared" ref="J471" si="6968">IF(OR(I471="-",I471="NC",$D471=""),"-",$D471*I471)</f>
        <v>-</v>
      </c>
      <c r="K471" s="19">
        <v>0.18</v>
      </c>
      <c r="L471" s="19" t="str">
        <f t="shared" ref="L471" si="6969">IF(OR(K471="-",K471="NC",$D471=""),"-",$D471*K471)</f>
        <v>-</v>
      </c>
      <c r="M471" s="19">
        <v>1.21</v>
      </c>
      <c r="N471" s="19" t="str">
        <f t="shared" ref="N471" si="6970">IF(OR(M471="-",M471="NC",$D471=""),"-",$D471*M471)</f>
        <v>-</v>
      </c>
      <c r="O471" s="19">
        <v>0.41</v>
      </c>
      <c r="P471" s="19" t="str">
        <f t="shared" ref="P471" si="6971">IF(OR(O471="-",O471="NC",$D471=""),"-",$D471*O471)</f>
        <v>-</v>
      </c>
      <c r="Q471" s="19">
        <v>0.82</v>
      </c>
      <c r="R471" s="19" t="str">
        <f t="shared" ref="R471" si="6972">IF(OR(Q471="-",Q471="NC",$D471=""),"-",$D471*Q471)</f>
        <v>-</v>
      </c>
      <c r="S471" s="19">
        <v>0.21</v>
      </c>
      <c r="T471" s="19" t="str">
        <f t="shared" ref="T471" si="6973">IF(OR(S471="-",S471="NC",$D471=""),"-",$D471*S471)</f>
        <v>-</v>
      </c>
      <c r="U471" s="19">
        <v>0.09</v>
      </c>
      <c r="V471" s="19" t="str">
        <f t="shared" ref="V471" si="6974">IF(OR(U471="-",U471="NC",$D471=""),"-",$D471*U471)</f>
        <v>-</v>
      </c>
      <c r="W471" s="19">
        <v>1.53</v>
      </c>
      <c r="X471" s="19" t="str">
        <f t="shared" ref="X471" si="6975">IF(OR(W471="-",W471="NC",$D471=""),"-",$D471*W471)</f>
        <v>-</v>
      </c>
      <c r="Y471" s="19">
        <v>1.58</v>
      </c>
      <c r="Z471" s="19" t="str">
        <f t="shared" ref="Z471" si="6976">IF(OR(Y471="-",Y471="NC",$D471=""),"-",$D471*Y471)</f>
        <v>-</v>
      </c>
      <c r="AA471" s="19">
        <v>0.63</v>
      </c>
      <c r="AB471" s="19" t="str">
        <f t="shared" ref="AB471" si="6977">IF(OR(AA471="-",AA471="NC",$D471=""),"-",$D471*AA471)</f>
        <v>-</v>
      </c>
      <c r="AC471" s="19">
        <v>0.09</v>
      </c>
      <c r="AD471" s="19" t="str">
        <f t="shared" ref="AD471" si="6978">IF(OR(AC471="-",AC471="NC",$D471=""),"-",$D471*AC471)</f>
        <v>-</v>
      </c>
      <c r="AE471" s="19">
        <v>0.01</v>
      </c>
      <c r="AF471" s="19" t="str">
        <f t="shared" ref="AF471" si="6979">IF(OR(AE471="-",AE471="NC",$D471=""),"-",$D471*AE471)</f>
        <v>-</v>
      </c>
      <c r="AG471" s="19">
        <v>0.8</v>
      </c>
      <c r="AH471" s="19" t="str">
        <f t="shared" ref="AH471" si="6980">IF(OR(AG471="-",AG471="NC",$D471=""),"-",$D471*AG471)</f>
        <v>-</v>
      </c>
      <c r="AI471" s="19">
        <v>0.01</v>
      </c>
      <c r="AJ471" s="19" t="str">
        <f t="shared" ref="AJ471" si="6981">IF(OR(AI471="-",AI471="NC",$D471=""),"-",$D471*AI471)</f>
        <v>-</v>
      </c>
      <c r="AK471" s="19">
        <v>0.11</v>
      </c>
      <c r="AL471" s="19" t="str">
        <f t="shared" ref="AL471" si="6982">IF(OR(AK471="-",AK471="NC",$D471=""),"-",$D471*AK471)</f>
        <v>-</v>
      </c>
    </row>
    <row r="472" spans="1:38" ht="31.5" x14ac:dyDescent="0.25">
      <c r="A472" s="18" t="s">
        <v>456</v>
      </c>
      <c r="B472" s="18" t="s">
        <v>2428</v>
      </c>
      <c r="C472" s="19" t="s">
        <v>925</v>
      </c>
      <c r="D472" s="58"/>
      <c r="E472" s="19">
        <v>3.43</v>
      </c>
      <c r="F472" s="19" t="str">
        <f t="shared" si="6727"/>
        <v>-</v>
      </c>
      <c r="G472" s="19">
        <v>17.899999999999999</v>
      </c>
      <c r="H472" s="19" t="str">
        <f t="shared" si="6727"/>
        <v>-</v>
      </c>
      <c r="I472" s="19">
        <v>4.74</v>
      </c>
      <c r="J472" s="19" t="str">
        <f t="shared" ref="J472" si="6983">IF(OR(I472="-",I472="NC",$D472=""),"-",$D472*I472)</f>
        <v>-</v>
      </c>
      <c r="K472" s="19">
        <v>2.58</v>
      </c>
      <c r="L472" s="19" t="str">
        <f t="shared" ref="L472" si="6984">IF(OR(K472="-",K472="NC",$D472=""),"-",$D472*K472)</f>
        <v>-</v>
      </c>
      <c r="M472" s="19">
        <v>7.79</v>
      </c>
      <c r="N472" s="19" t="str">
        <f t="shared" ref="N472" si="6985">IF(OR(M472="-",M472="NC",$D472=""),"-",$D472*M472)</f>
        <v>-</v>
      </c>
      <c r="O472" s="19">
        <v>3.84</v>
      </c>
      <c r="P472" s="19" t="str">
        <f t="shared" ref="P472" si="6986">IF(OR(O472="-",O472="NC",$D472=""),"-",$D472*O472)</f>
        <v>-</v>
      </c>
      <c r="Q472" s="19">
        <v>34.92</v>
      </c>
      <c r="R472" s="19" t="str">
        <f t="shared" ref="R472" si="6987">IF(OR(Q472="-",Q472="NC",$D472=""),"-",$D472*Q472)</f>
        <v>-</v>
      </c>
      <c r="S472" s="19">
        <v>49.45</v>
      </c>
      <c r="T472" s="19" t="str">
        <f t="shared" ref="T472" si="6988">IF(OR(S472="-",S472="NC",$D472=""),"-",$D472*S472)</f>
        <v>-</v>
      </c>
      <c r="U472" s="19">
        <v>8.8000000000000007</v>
      </c>
      <c r="V472" s="19" t="str">
        <f t="shared" ref="V472" si="6989">IF(OR(U472="-",U472="NC",$D472=""),"-",$D472*U472)</f>
        <v>-</v>
      </c>
      <c r="W472" s="19">
        <v>34.200000000000003</v>
      </c>
      <c r="X472" s="19" t="str">
        <f t="shared" ref="X472" si="6990">IF(OR(W472="-",W472="NC",$D472=""),"-",$D472*W472)</f>
        <v>-</v>
      </c>
      <c r="Y472" s="19">
        <v>44.87</v>
      </c>
      <c r="Z472" s="19" t="str">
        <f t="shared" ref="Z472" si="6991">IF(OR(Y472="-",Y472="NC",$D472=""),"-",$D472*Y472)</f>
        <v>-</v>
      </c>
      <c r="AA472" s="19">
        <v>12.94</v>
      </c>
      <c r="AB472" s="19" t="str">
        <f t="shared" ref="AB472" si="6992">IF(OR(AA472="-",AA472="NC",$D472=""),"-",$D472*AA472)</f>
        <v>-</v>
      </c>
      <c r="AC472" s="19">
        <v>3.13</v>
      </c>
      <c r="AD472" s="19" t="str">
        <f t="shared" ref="AD472" si="6993">IF(OR(AC472="-",AC472="NC",$D472=""),"-",$D472*AC472)</f>
        <v>-</v>
      </c>
      <c r="AE472" s="19">
        <v>2.16</v>
      </c>
      <c r="AF472" s="19" t="str">
        <f t="shared" ref="AF472" si="6994">IF(OR(AE472="-",AE472="NC",$D472=""),"-",$D472*AE472)</f>
        <v>-</v>
      </c>
      <c r="AG472" s="19">
        <v>43.01</v>
      </c>
      <c r="AH472" s="19" t="str">
        <f t="shared" ref="AH472" si="6995">IF(OR(AG472="-",AG472="NC",$D472=""),"-",$D472*AG472)</f>
        <v>-</v>
      </c>
      <c r="AI472" s="19">
        <v>3.71</v>
      </c>
      <c r="AJ472" s="19" t="str">
        <f t="shared" ref="AJ472" si="6996">IF(OR(AI472="-",AI472="NC",$D472=""),"-",$D472*AI472)</f>
        <v>-</v>
      </c>
      <c r="AK472" s="19">
        <v>10.02</v>
      </c>
      <c r="AL472" s="19" t="str">
        <f t="shared" ref="AL472" si="6997">IF(OR(AK472="-",AK472="NC",$D472=""),"-",$D472*AK472)</f>
        <v>-</v>
      </c>
    </row>
    <row r="473" spans="1:38" ht="31.5" x14ac:dyDescent="0.25">
      <c r="A473" s="18" t="s">
        <v>456</v>
      </c>
      <c r="B473" s="18" t="s">
        <v>2429</v>
      </c>
      <c r="C473" s="19" t="s">
        <v>925</v>
      </c>
      <c r="D473" s="58"/>
      <c r="E473" s="19">
        <v>2.62</v>
      </c>
      <c r="F473" s="19" t="str">
        <f t="shared" si="6727"/>
        <v>-</v>
      </c>
      <c r="G473" s="19">
        <v>1.5</v>
      </c>
      <c r="H473" s="19" t="str">
        <f t="shared" si="6727"/>
        <v>-</v>
      </c>
      <c r="I473" s="19">
        <v>0.37</v>
      </c>
      <c r="J473" s="19" t="str">
        <f t="shared" ref="J473" si="6998">IF(OR(I473="-",I473="NC",$D473=""),"-",$D473*I473)</f>
        <v>-</v>
      </c>
      <c r="K473" s="19">
        <v>0.6</v>
      </c>
      <c r="L473" s="19" t="str">
        <f t="shared" ref="L473" si="6999">IF(OR(K473="-",K473="NC",$D473=""),"-",$D473*K473)</f>
        <v>-</v>
      </c>
      <c r="M473" s="19">
        <v>0.38</v>
      </c>
      <c r="N473" s="19" t="str">
        <f t="shared" ref="N473" si="7000">IF(OR(M473="-",M473="NC",$D473=""),"-",$D473*M473)</f>
        <v>-</v>
      </c>
      <c r="O473" s="19">
        <v>0.53</v>
      </c>
      <c r="P473" s="19" t="str">
        <f t="shared" ref="P473" si="7001">IF(OR(O473="-",O473="NC",$D473=""),"-",$D473*O473)</f>
        <v>-</v>
      </c>
      <c r="Q473" s="19">
        <v>0.93</v>
      </c>
      <c r="R473" s="19" t="str">
        <f t="shared" ref="R473" si="7002">IF(OR(Q473="-",Q473="NC",$D473=""),"-",$D473*Q473)</f>
        <v>-</v>
      </c>
      <c r="S473" s="19">
        <v>0.15</v>
      </c>
      <c r="T473" s="19" t="str">
        <f t="shared" ref="T473" si="7003">IF(OR(S473="-",S473="NC",$D473=""),"-",$D473*S473)</f>
        <v>-</v>
      </c>
      <c r="U473" s="19">
        <v>0.14000000000000001</v>
      </c>
      <c r="V473" s="19" t="str">
        <f t="shared" ref="V473" si="7004">IF(OR(U473="-",U473="NC",$D473=""),"-",$D473*U473)</f>
        <v>-</v>
      </c>
      <c r="W473" s="19">
        <v>1.56</v>
      </c>
      <c r="X473" s="19" t="str">
        <f t="shared" ref="X473" si="7005">IF(OR(W473="-",W473="NC",$D473=""),"-",$D473*W473)</f>
        <v>-</v>
      </c>
      <c r="Y473" s="19">
        <v>0.33</v>
      </c>
      <c r="Z473" s="19" t="str">
        <f t="shared" ref="Z473" si="7006">IF(OR(Y473="-",Y473="NC",$D473=""),"-",$D473*Y473)</f>
        <v>-</v>
      </c>
      <c r="AA473" s="19">
        <v>3.42</v>
      </c>
      <c r="AB473" s="19" t="str">
        <f t="shared" ref="AB473" si="7007">IF(OR(AA473="-",AA473="NC",$D473=""),"-",$D473*AA473)</f>
        <v>-</v>
      </c>
      <c r="AC473" s="19">
        <v>0.06</v>
      </c>
      <c r="AD473" s="19" t="str">
        <f t="shared" ref="AD473" si="7008">IF(OR(AC473="-",AC473="NC",$D473=""),"-",$D473*AC473)</f>
        <v>-</v>
      </c>
      <c r="AE473" s="19">
        <v>0.15</v>
      </c>
      <c r="AF473" s="19" t="str">
        <f t="shared" ref="AF473" si="7009">IF(OR(AE473="-",AE473="NC",$D473=""),"-",$D473*AE473)</f>
        <v>-</v>
      </c>
      <c r="AG473" s="19">
        <v>1.1299999999999999</v>
      </c>
      <c r="AH473" s="19" t="str">
        <f t="shared" ref="AH473" si="7010">IF(OR(AG473="-",AG473="NC",$D473=""),"-",$D473*AG473)</f>
        <v>-</v>
      </c>
      <c r="AI473" s="19">
        <v>0.01</v>
      </c>
      <c r="AJ473" s="19" t="str">
        <f t="shared" ref="AJ473" si="7011">IF(OR(AI473="-",AI473="NC",$D473=""),"-",$D473*AI473)</f>
        <v>-</v>
      </c>
      <c r="AK473" s="19">
        <v>6.34</v>
      </c>
      <c r="AL473" s="19" t="str">
        <f t="shared" ref="AL473" si="7012">IF(OR(AK473="-",AK473="NC",$D473=""),"-",$D473*AK473)</f>
        <v>-</v>
      </c>
    </row>
    <row r="474" spans="1:38" x14ac:dyDescent="0.25">
      <c r="A474" s="18" t="s">
        <v>456</v>
      </c>
      <c r="B474" s="18" t="s">
        <v>2023</v>
      </c>
      <c r="C474" s="19" t="s">
        <v>925</v>
      </c>
      <c r="D474" s="58"/>
      <c r="E474" s="19">
        <v>2.4900000000000002</v>
      </c>
      <c r="F474" s="19" t="str">
        <f t="shared" si="6727"/>
        <v>-</v>
      </c>
      <c r="G474" s="19" t="s">
        <v>1351</v>
      </c>
      <c r="H474" s="19" t="str">
        <f t="shared" si="6727"/>
        <v>-</v>
      </c>
      <c r="I474" s="19">
        <v>0.02</v>
      </c>
      <c r="J474" s="19" t="str">
        <f t="shared" ref="J474" si="7013">IF(OR(I474="-",I474="NC",$D474=""),"-",$D474*I474)</f>
        <v>-</v>
      </c>
      <c r="K474" s="19">
        <v>0.03</v>
      </c>
      <c r="L474" s="19" t="str">
        <f t="shared" ref="L474" si="7014">IF(OR(K474="-",K474="NC",$D474=""),"-",$D474*K474)</f>
        <v>-</v>
      </c>
      <c r="M474" s="19">
        <v>0.18</v>
      </c>
      <c r="N474" s="19" t="str">
        <f t="shared" ref="N474" si="7015">IF(OR(M474="-",M474="NC",$D474=""),"-",$D474*M474)</f>
        <v>-</v>
      </c>
      <c r="O474" s="19">
        <v>0.38</v>
      </c>
      <c r="P474" s="19" t="str">
        <f t="shared" ref="P474" si="7016">IF(OR(O474="-",O474="NC",$D474=""),"-",$D474*O474)</f>
        <v>-</v>
      </c>
      <c r="Q474" s="19">
        <v>0.01</v>
      </c>
      <c r="R474" s="19" t="str">
        <f t="shared" ref="R474" si="7017">IF(OR(Q474="-",Q474="NC",$D474=""),"-",$D474*Q474)</f>
        <v>-</v>
      </c>
      <c r="S474" s="19" t="s">
        <v>1351</v>
      </c>
      <c r="T474" s="19" t="str">
        <f t="shared" ref="T474" si="7018">IF(OR(S474="-",S474="NC",$D474=""),"-",$D474*S474)</f>
        <v>-</v>
      </c>
      <c r="U474" s="19">
        <v>0.03</v>
      </c>
      <c r="V474" s="19" t="str">
        <f t="shared" ref="V474" si="7019">IF(OR(U474="-",U474="NC",$D474=""),"-",$D474*U474)</f>
        <v>-</v>
      </c>
      <c r="W474" s="19">
        <v>1.36</v>
      </c>
      <c r="X474" s="19" t="str">
        <f t="shared" ref="X474" si="7020">IF(OR(W474="-",W474="NC",$D474=""),"-",$D474*W474)</f>
        <v>-</v>
      </c>
      <c r="Y474" s="19" t="s">
        <v>1351</v>
      </c>
      <c r="Z474" s="19" t="str">
        <f t="shared" ref="Z474" si="7021">IF(OR(Y474="-",Y474="NC",$D474=""),"-",$D474*Y474)</f>
        <v>-</v>
      </c>
      <c r="AA474" s="19" t="s">
        <v>1351</v>
      </c>
      <c r="AB474" s="19" t="str">
        <f t="shared" ref="AB474" si="7022">IF(OR(AA474="-",AA474="NC",$D474=""),"-",$D474*AA474)</f>
        <v>-</v>
      </c>
      <c r="AC474" s="19">
        <v>0.01</v>
      </c>
      <c r="AD474" s="19" t="str">
        <f t="shared" ref="AD474" si="7023">IF(OR(AC474="-",AC474="NC",$D474=""),"-",$D474*AC474)</f>
        <v>-</v>
      </c>
      <c r="AE474" s="19">
        <v>0.01</v>
      </c>
      <c r="AF474" s="19" t="str">
        <f t="shared" ref="AF474" si="7024">IF(OR(AE474="-",AE474="NC",$D474=""),"-",$D474*AE474)</f>
        <v>-</v>
      </c>
      <c r="AG474" s="19">
        <v>0.16</v>
      </c>
      <c r="AH474" s="19" t="str">
        <f t="shared" ref="AH474" si="7025">IF(OR(AG474="-",AG474="NC",$D474=""),"-",$D474*AG474)</f>
        <v>-</v>
      </c>
      <c r="AI474" s="19" t="s">
        <v>1351</v>
      </c>
      <c r="AJ474" s="19" t="str">
        <f t="shared" ref="AJ474" si="7026">IF(OR(AI474="-",AI474="NC",$D474=""),"-",$D474*AI474)</f>
        <v>-</v>
      </c>
      <c r="AK474" s="19" t="s">
        <v>1351</v>
      </c>
      <c r="AL474" s="19" t="str">
        <f t="shared" ref="AL474" si="7027">IF(OR(AK474="-",AK474="NC",$D474=""),"-",$D474*AK474)</f>
        <v>-</v>
      </c>
    </row>
    <row r="475" spans="1:38" x14ac:dyDescent="0.25">
      <c r="A475" s="18" t="s">
        <v>275</v>
      </c>
      <c r="B475" s="18" t="s">
        <v>2024</v>
      </c>
      <c r="C475" s="19" t="s">
        <v>926</v>
      </c>
      <c r="D475" s="58"/>
      <c r="E475" s="19">
        <v>7.12</v>
      </c>
      <c r="F475" s="19" t="str">
        <f t="shared" si="6727"/>
        <v>-</v>
      </c>
      <c r="G475" s="19">
        <v>7.34</v>
      </c>
      <c r="H475" s="19" t="str">
        <f t="shared" si="6727"/>
        <v>-</v>
      </c>
      <c r="I475" s="19">
        <v>0.02</v>
      </c>
      <c r="J475" s="19" t="str">
        <f t="shared" ref="J475" si="7028">IF(OR(I475="-",I475="NC",$D475=""),"-",$D475*I475)</f>
        <v>-</v>
      </c>
      <c r="K475" s="19">
        <v>0.03</v>
      </c>
      <c r="L475" s="19" t="str">
        <f t="shared" ref="L475" si="7029">IF(OR(K475="-",K475="NC",$D475=""),"-",$D475*K475)</f>
        <v>-</v>
      </c>
      <c r="M475" s="19">
        <v>0.67</v>
      </c>
      <c r="N475" s="19" t="str">
        <f t="shared" ref="N475" si="7030">IF(OR(M475="-",M475="NC",$D475=""),"-",$D475*M475)</f>
        <v>-</v>
      </c>
      <c r="O475" s="19">
        <v>0.2</v>
      </c>
      <c r="P475" s="19" t="str">
        <f t="shared" ref="P475" si="7031">IF(OR(O475="-",O475="NC",$D475=""),"-",$D475*O475)</f>
        <v>-</v>
      </c>
      <c r="Q475" s="19">
        <v>0.56999999999999995</v>
      </c>
      <c r="R475" s="19" t="str">
        <f t="shared" ref="R475" si="7032">IF(OR(Q475="-",Q475="NC",$D475=""),"-",$D475*Q475)</f>
        <v>-</v>
      </c>
      <c r="S475" s="19">
        <v>2.56</v>
      </c>
      <c r="T475" s="19" t="str">
        <f t="shared" ref="T475" si="7033">IF(OR(S475="-",S475="NC",$D475=""),"-",$D475*S475)</f>
        <v>-</v>
      </c>
      <c r="U475" s="19">
        <v>0.33</v>
      </c>
      <c r="V475" s="19" t="str">
        <f t="shared" ref="V475" si="7034">IF(OR(U475="-",U475="NC",$D475=""),"-",$D475*U475)</f>
        <v>-</v>
      </c>
      <c r="W475" s="19">
        <v>0.56000000000000005</v>
      </c>
      <c r="X475" s="19" t="str">
        <f t="shared" ref="X475" si="7035">IF(OR(W475="-",W475="NC",$D475=""),"-",$D475*W475)</f>
        <v>-</v>
      </c>
      <c r="Y475" s="19">
        <v>0.36</v>
      </c>
      <c r="Z475" s="19" t="str">
        <f t="shared" ref="Z475" si="7036">IF(OR(Y475="-",Y475="NC",$D475=""),"-",$D475*Y475)</f>
        <v>-</v>
      </c>
      <c r="AA475" s="19" t="s">
        <v>1351</v>
      </c>
      <c r="AB475" s="19" t="str">
        <f t="shared" ref="AB475" si="7037">IF(OR(AA475="-",AA475="NC",$D475=""),"-",$D475*AA475)</f>
        <v>-</v>
      </c>
      <c r="AC475" s="19">
        <v>5.46</v>
      </c>
      <c r="AD475" s="19" t="str">
        <f t="shared" ref="AD475" si="7038">IF(OR(AC475="-",AC475="NC",$D475=""),"-",$D475*AC475)</f>
        <v>-</v>
      </c>
      <c r="AE475" s="19">
        <v>0.01</v>
      </c>
      <c r="AF475" s="19" t="str">
        <f t="shared" ref="AF475" si="7039">IF(OR(AE475="-",AE475="NC",$D475=""),"-",$D475*AE475)</f>
        <v>-</v>
      </c>
      <c r="AG475" s="19">
        <v>1.44</v>
      </c>
      <c r="AH475" s="19" t="str">
        <f t="shared" ref="AH475" si="7040">IF(OR(AG475="-",AG475="NC",$D475=""),"-",$D475*AG475)</f>
        <v>-</v>
      </c>
      <c r="AI475" s="19">
        <v>0.01</v>
      </c>
      <c r="AJ475" s="19" t="str">
        <f t="shared" ref="AJ475" si="7041">IF(OR(AI475="-",AI475="NC",$D475=""),"-",$D475*AI475)</f>
        <v>-</v>
      </c>
      <c r="AK475" s="19" t="s">
        <v>1351</v>
      </c>
      <c r="AL475" s="19" t="str">
        <f t="shared" ref="AL475" si="7042">IF(OR(AK475="-",AK475="NC",$D475=""),"-",$D475*AK475)</f>
        <v>-</v>
      </c>
    </row>
    <row r="476" spans="1:38" ht="21" x14ac:dyDescent="0.25">
      <c r="A476" s="51" t="s">
        <v>275</v>
      </c>
      <c r="B476" s="51" t="s">
        <v>3016</v>
      </c>
      <c r="C476" s="19" t="s">
        <v>926</v>
      </c>
      <c r="D476" s="58"/>
      <c r="E476" s="19">
        <v>2.93</v>
      </c>
      <c r="F476" s="19" t="str">
        <f t="shared" si="6727"/>
        <v>-</v>
      </c>
      <c r="G476" s="19">
        <v>0.3</v>
      </c>
      <c r="H476" s="19" t="str">
        <f t="shared" si="6727"/>
        <v>-</v>
      </c>
      <c r="I476" s="19">
        <v>0.02</v>
      </c>
      <c r="J476" s="19" t="str">
        <f t="shared" ref="J476" si="7043">IF(OR(I476="-",I476="NC",$D476=""),"-",$D476*I476)</f>
        <v>-</v>
      </c>
      <c r="K476" s="19">
        <v>0.01</v>
      </c>
      <c r="L476" s="19" t="str">
        <f t="shared" ref="L476" si="7044">IF(OR(K476="-",K476="NC",$D476=""),"-",$D476*K476)</f>
        <v>-</v>
      </c>
      <c r="M476" s="19">
        <v>0.48</v>
      </c>
      <c r="N476" s="19" t="str">
        <f t="shared" ref="N476" si="7045">IF(OR(M476="-",M476="NC",$D476=""),"-",$D476*M476)</f>
        <v>-</v>
      </c>
      <c r="O476" s="19">
        <v>0.01</v>
      </c>
      <c r="P476" s="19" t="str">
        <f t="shared" ref="P476" si="7046">IF(OR(O476="-",O476="NC",$D476=""),"-",$D476*O476)</f>
        <v>-</v>
      </c>
      <c r="Q476" s="19">
        <v>0.08</v>
      </c>
      <c r="R476" s="19" t="str">
        <f t="shared" ref="R476" si="7047">IF(OR(Q476="-",Q476="NC",$D476=""),"-",$D476*Q476)</f>
        <v>-</v>
      </c>
      <c r="S476" s="19">
        <v>0.03</v>
      </c>
      <c r="T476" s="19" t="str">
        <f t="shared" ref="T476" si="7048">IF(OR(S476="-",S476="NC",$D476=""),"-",$D476*S476)</f>
        <v>-</v>
      </c>
      <c r="U476" s="19">
        <v>0.01</v>
      </c>
      <c r="V476" s="19" t="str">
        <f t="shared" ref="V476" si="7049">IF(OR(U476="-",U476="NC",$D476=""),"-",$D476*U476)</f>
        <v>-</v>
      </c>
      <c r="W476" s="19">
        <v>0.05</v>
      </c>
      <c r="X476" s="19" t="str">
        <f t="shared" ref="X476" si="7050">IF(OR(W476="-",W476="NC",$D476=""),"-",$D476*W476)</f>
        <v>-</v>
      </c>
      <c r="Y476" s="19">
        <v>0.68</v>
      </c>
      <c r="Z476" s="19" t="str">
        <f t="shared" ref="Z476" si="7051">IF(OR(Y476="-",Y476="NC",$D476=""),"-",$D476*Y476)</f>
        <v>-</v>
      </c>
      <c r="AA476" s="19">
        <v>0.05</v>
      </c>
      <c r="AB476" s="19" t="str">
        <f t="shared" ref="AB476" si="7052">IF(OR(AA476="-",AA476="NC",$D476=""),"-",$D476*AA476)</f>
        <v>-</v>
      </c>
      <c r="AC476" s="19">
        <v>0.02</v>
      </c>
      <c r="AD476" s="19" t="str">
        <f t="shared" ref="AD476" si="7053">IF(OR(AC476="-",AC476="NC",$D476=""),"-",$D476*AC476)</f>
        <v>-</v>
      </c>
      <c r="AE476" s="19" t="s">
        <v>1351</v>
      </c>
      <c r="AF476" s="19" t="str">
        <f t="shared" ref="AF476" si="7054">IF(OR(AE476="-",AE476="NC",$D476=""),"-",$D476*AE476)</f>
        <v>-</v>
      </c>
      <c r="AG476" s="19">
        <v>0.32</v>
      </c>
      <c r="AH476" s="19" t="str">
        <f t="shared" ref="AH476" si="7055">IF(OR(AG476="-",AG476="NC",$D476=""),"-",$D476*AG476)</f>
        <v>-</v>
      </c>
      <c r="AI476" s="19">
        <v>0.01</v>
      </c>
      <c r="AJ476" s="19" t="str">
        <f t="shared" ref="AJ476" si="7056">IF(OR(AI476="-",AI476="NC",$D476=""),"-",$D476*AI476)</f>
        <v>-</v>
      </c>
      <c r="AK476" s="19" t="s">
        <v>1351</v>
      </c>
      <c r="AL476" s="19" t="str">
        <f t="shared" ref="AL476" si="7057">IF(OR(AK476="-",AK476="NC",$D476=""),"-",$D476*AK476)</f>
        <v>-</v>
      </c>
    </row>
    <row r="477" spans="1:38" x14ac:dyDescent="0.25">
      <c r="A477" s="18" t="s">
        <v>275</v>
      </c>
      <c r="B477" s="18" t="s">
        <v>96</v>
      </c>
      <c r="C477" s="19" t="s">
        <v>926</v>
      </c>
      <c r="D477" s="58"/>
      <c r="E477" s="19">
        <v>4.87</v>
      </c>
      <c r="F477" s="19" t="str">
        <f t="shared" si="6727"/>
        <v>-</v>
      </c>
      <c r="G477" s="19">
        <v>93.78</v>
      </c>
      <c r="H477" s="19" t="str">
        <f t="shared" si="6727"/>
        <v>-</v>
      </c>
      <c r="I477" s="19">
        <v>24.28</v>
      </c>
      <c r="J477" s="19" t="str">
        <f t="shared" ref="J477" si="7058">IF(OR(I477="-",I477="NC",$D477=""),"-",$D477*I477)</f>
        <v>-</v>
      </c>
      <c r="K477" s="19">
        <v>12.76</v>
      </c>
      <c r="L477" s="19" t="str">
        <f t="shared" ref="L477" si="7059">IF(OR(K477="-",K477="NC",$D477=""),"-",$D477*K477)</f>
        <v>-</v>
      </c>
      <c r="M477" s="19">
        <v>39.28</v>
      </c>
      <c r="N477" s="19" t="str">
        <f t="shared" ref="N477" si="7060">IF(OR(M477="-",M477="NC",$D477=""),"-",$D477*M477)</f>
        <v>-</v>
      </c>
      <c r="O477" s="19">
        <v>18.149999999999999</v>
      </c>
      <c r="P477" s="19" t="str">
        <f t="shared" ref="P477" si="7061">IF(OR(O477="-",O477="NC",$D477=""),"-",$D477*O477)</f>
        <v>-</v>
      </c>
      <c r="Q477" s="19">
        <v>180.21</v>
      </c>
      <c r="R477" s="19" t="str">
        <f t="shared" ref="R477" si="7062">IF(OR(Q477="-",Q477="NC",$D477=""),"-",$D477*Q477)</f>
        <v>-</v>
      </c>
      <c r="S477" s="19">
        <v>259.45999999999998</v>
      </c>
      <c r="T477" s="19" t="str">
        <f t="shared" ref="T477" si="7063">IF(OR(S477="-",S477="NC",$D477=""),"-",$D477*S477)</f>
        <v>-</v>
      </c>
      <c r="U477" s="19">
        <v>45.91</v>
      </c>
      <c r="V477" s="19" t="str">
        <f t="shared" ref="V477" si="7064">IF(OR(U477="-",U477="NC",$D477=""),"-",$D477*U477)</f>
        <v>-</v>
      </c>
      <c r="W477" s="19">
        <v>172.36</v>
      </c>
      <c r="X477" s="19" t="str">
        <f t="shared" ref="X477" si="7065">IF(OR(W477="-",W477="NC",$D477=""),"-",$D477*W477)</f>
        <v>-</v>
      </c>
      <c r="Y477" s="19">
        <v>234.42</v>
      </c>
      <c r="Z477" s="19" t="str">
        <f t="shared" ref="Z477" si="7066">IF(OR(Y477="-",Y477="NC",$D477=""),"-",$D477*Y477)</f>
        <v>-</v>
      </c>
      <c r="AA477" s="19">
        <v>65.3</v>
      </c>
      <c r="AB477" s="19" t="str">
        <f t="shared" ref="AB477" si="7067">IF(OR(AA477="-",AA477="NC",$D477=""),"-",$D477*AA477)</f>
        <v>-</v>
      </c>
      <c r="AC477" s="19">
        <v>16.25</v>
      </c>
      <c r="AD477" s="19" t="str">
        <f t="shared" ref="AD477" si="7068">IF(OR(AC477="-",AC477="NC",$D477=""),"-",$D477*AC477)</f>
        <v>-</v>
      </c>
      <c r="AE477" s="19">
        <v>11.36</v>
      </c>
      <c r="AF477" s="19" t="str">
        <f t="shared" ref="AF477" si="7069">IF(OR(AE477="-",AE477="NC",$D477=""),"-",$D477*AE477)</f>
        <v>-</v>
      </c>
      <c r="AG477" s="19">
        <v>225.21</v>
      </c>
      <c r="AH477" s="19" t="str">
        <f t="shared" ref="AH477" si="7070">IF(OR(AG477="-",AG477="NC",$D477=""),"-",$D477*AG477)</f>
        <v>-</v>
      </c>
      <c r="AI477" s="19">
        <v>19.489999999999998</v>
      </c>
      <c r="AJ477" s="19" t="str">
        <f t="shared" ref="AJ477" si="7071">IF(OR(AI477="-",AI477="NC",$D477=""),"-",$D477*AI477)</f>
        <v>-</v>
      </c>
      <c r="AK477" s="19">
        <v>52.17</v>
      </c>
      <c r="AL477" s="19" t="str">
        <f t="shared" ref="AL477" si="7072">IF(OR(AK477="-",AK477="NC",$D477=""),"-",$D477*AK477)</f>
        <v>-</v>
      </c>
    </row>
    <row r="478" spans="1:38" x14ac:dyDescent="0.25">
      <c r="A478" s="51" t="s">
        <v>275</v>
      </c>
      <c r="B478" s="51" t="s">
        <v>2022</v>
      </c>
      <c r="C478" s="19" t="s">
        <v>926</v>
      </c>
      <c r="D478" s="58"/>
      <c r="E478" s="19">
        <v>0.09</v>
      </c>
      <c r="F478" s="19" t="str">
        <f t="shared" si="6727"/>
        <v>-</v>
      </c>
      <c r="G478" s="19">
        <v>1.04</v>
      </c>
      <c r="H478" s="19" t="str">
        <f t="shared" si="6727"/>
        <v>-</v>
      </c>
      <c r="I478" s="19">
        <v>0.18</v>
      </c>
      <c r="J478" s="19" t="str">
        <f t="shared" ref="J478" si="7073">IF(OR(I478="-",I478="NC",$D478=""),"-",$D478*I478)</f>
        <v>-</v>
      </c>
      <c r="K478" s="19">
        <v>0.33</v>
      </c>
      <c r="L478" s="19" t="str">
        <f t="shared" ref="L478" si="7074">IF(OR(K478="-",K478="NC",$D478=""),"-",$D478*K478)</f>
        <v>-</v>
      </c>
      <c r="M478" s="19">
        <v>0.04</v>
      </c>
      <c r="N478" s="19" t="str">
        <f t="shared" ref="N478" si="7075">IF(OR(M478="-",M478="NC",$D478=""),"-",$D478*M478)</f>
        <v>-</v>
      </c>
      <c r="O478" s="19">
        <v>0.1</v>
      </c>
      <c r="P478" s="19" t="str">
        <f t="shared" ref="P478" si="7076">IF(OR(O478="-",O478="NC",$D478=""),"-",$D478*O478)</f>
        <v>-</v>
      </c>
      <c r="Q478" s="19">
        <v>0.19</v>
      </c>
      <c r="R478" s="19" t="str">
        <f t="shared" ref="R478" si="7077">IF(OR(Q478="-",Q478="NC",$D478=""),"-",$D478*Q478)</f>
        <v>-</v>
      </c>
      <c r="S478" s="19" t="s">
        <v>1351</v>
      </c>
      <c r="T478" s="19" t="str">
        <f t="shared" ref="T478" si="7078">IF(OR(S478="-",S478="NC",$D478=""),"-",$D478*S478)</f>
        <v>-</v>
      </c>
      <c r="U478" s="19">
        <v>0.04</v>
      </c>
      <c r="V478" s="19" t="str">
        <f t="shared" ref="V478" si="7079">IF(OR(U478="-",U478="NC",$D478=""),"-",$D478*U478)</f>
        <v>-</v>
      </c>
      <c r="W478" s="19">
        <v>0.08</v>
      </c>
      <c r="X478" s="19" t="str">
        <f t="shared" ref="X478" si="7080">IF(OR(W478="-",W478="NC",$D478=""),"-",$D478*W478)</f>
        <v>-</v>
      </c>
      <c r="Y478" s="19" t="s">
        <v>1351</v>
      </c>
      <c r="Z478" s="19" t="str">
        <f t="shared" ref="Z478" si="7081">IF(OR(Y478="-",Y478="NC",$D478=""),"-",$D478*Y478)</f>
        <v>-</v>
      </c>
      <c r="AA478" s="19">
        <v>2.14</v>
      </c>
      <c r="AB478" s="19" t="str">
        <f t="shared" ref="AB478" si="7082">IF(OR(AA478="-",AA478="NC",$D478=""),"-",$D478*AA478)</f>
        <v>-</v>
      </c>
      <c r="AC478" s="19">
        <v>0.01</v>
      </c>
      <c r="AD478" s="19" t="str">
        <f t="shared" ref="AD478" si="7083">IF(OR(AC478="-",AC478="NC",$D478=""),"-",$D478*AC478)</f>
        <v>-</v>
      </c>
      <c r="AE478" s="19">
        <v>0.11</v>
      </c>
      <c r="AF478" s="19" t="str">
        <f t="shared" ref="AF478" si="7084">IF(OR(AE478="-",AE478="NC",$D478=""),"-",$D478*AE478)</f>
        <v>-</v>
      </c>
      <c r="AG478" s="19">
        <v>0.67</v>
      </c>
      <c r="AH478" s="19" t="str">
        <f t="shared" ref="AH478" si="7085">IF(OR(AG478="-",AG478="NC",$D478=""),"-",$D478*AG478)</f>
        <v>-</v>
      </c>
      <c r="AI478" s="19">
        <v>0.01</v>
      </c>
      <c r="AJ478" s="19" t="str">
        <f t="shared" ref="AJ478" si="7086">IF(OR(AI478="-",AI478="NC",$D478=""),"-",$D478*AI478)</f>
        <v>-</v>
      </c>
      <c r="AK478" s="19">
        <v>4.6100000000000003</v>
      </c>
      <c r="AL478" s="19" t="str">
        <f t="shared" ref="AL478" si="7087">IF(OR(AK478="-",AK478="NC",$D478=""),"-",$D478*AK478)</f>
        <v>-</v>
      </c>
    </row>
    <row r="479" spans="1:38" x14ac:dyDescent="0.25">
      <c r="A479" s="18" t="s">
        <v>275</v>
      </c>
      <c r="B479" s="18" t="s">
        <v>969</v>
      </c>
      <c r="C479" s="19" t="s">
        <v>926</v>
      </c>
      <c r="D479" s="58"/>
      <c r="E479" s="19">
        <v>0.01</v>
      </c>
      <c r="F479" s="19" t="str">
        <f t="shared" si="6727"/>
        <v>-</v>
      </c>
      <c r="G479" s="19">
        <v>0.05</v>
      </c>
      <c r="H479" s="19" t="str">
        <f t="shared" si="6727"/>
        <v>-</v>
      </c>
      <c r="I479" s="19">
        <v>0.05</v>
      </c>
      <c r="J479" s="19" t="str">
        <f t="shared" ref="J479" si="7088">IF(OR(I479="-",I479="NC",$D479=""),"-",$D479*I479)</f>
        <v>-</v>
      </c>
      <c r="K479" s="19">
        <v>7.0000000000000007E-2</v>
      </c>
      <c r="L479" s="19" t="str">
        <f t="shared" ref="L479" si="7089">IF(OR(K479="-",K479="NC",$D479=""),"-",$D479*K479)</f>
        <v>-</v>
      </c>
      <c r="M479" s="19">
        <v>0.08</v>
      </c>
      <c r="N479" s="19" t="str">
        <f t="shared" ref="N479" si="7090">IF(OR(M479="-",M479="NC",$D479=""),"-",$D479*M479)</f>
        <v>-</v>
      </c>
      <c r="O479" s="19">
        <v>0.01</v>
      </c>
      <c r="P479" s="19" t="str">
        <f t="shared" ref="P479" si="7091">IF(OR(O479="-",O479="NC",$D479=""),"-",$D479*O479)</f>
        <v>-</v>
      </c>
      <c r="Q479" s="19">
        <v>0.37</v>
      </c>
      <c r="R479" s="19" t="str">
        <f t="shared" ref="R479" si="7092">IF(OR(Q479="-",Q479="NC",$D479=""),"-",$D479*Q479)</f>
        <v>-</v>
      </c>
      <c r="S479" s="19">
        <v>0.08</v>
      </c>
      <c r="T479" s="19" t="str">
        <f t="shared" ref="T479" si="7093">IF(OR(S479="-",S479="NC",$D479=""),"-",$D479*S479)</f>
        <v>-</v>
      </c>
      <c r="U479" s="19">
        <v>0.03</v>
      </c>
      <c r="V479" s="19" t="str">
        <f t="shared" ref="V479" si="7094">IF(OR(U479="-",U479="NC",$D479=""),"-",$D479*U479)</f>
        <v>-</v>
      </c>
      <c r="W479" s="19">
        <v>0.05</v>
      </c>
      <c r="X479" s="19" t="str">
        <f t="shared" ref="X479" si="7095">IF(OR(W479="-",W479="NC",$D479=""),"-",$D479*W479)</f>
        <v>-</v>
      </c>
      <c r="Y479" s="19">
        <v>0.18</v>
      </c>
      <c r="Z479" s="19" t="str">
        <f t="shared" ref="Z479" si="7096">IF(OR(Y479="-",Y479="NC",$D479=""),"-",$D479*Y479)</f>
        <v>-</v>
      </c>
      <c r="AA479" s="19">
        <v>0.28999999999999998</v>
      </c>
      <c r="AB479" s="19" t="str">
        <f t="shared" ref="AB479" si="7097">IF(OR(AA479="-",AA479="NC",$D479=""),"-",$D479*AA479)</f>
        <v>-</v>
      </c>
      <c r="AC479" s="19">
        <v>0.02</v>
      </c>
      <c r="AD479" s="19" t="str">
        <f t="shared" ref="AD479" si="7098">IF(OR(AC479="-",AC479="NC",$D479=""),"-",$D479*AC479)</f>
        <v>-</v>
      </c>
      <c r="AE479" s="19">
        <v>0.01</v>
      </c>
      <c r="AF479" s="19" t="str">
        <f t="shared" ref="AF479" si="7099">IF(OR(AE479="-",AE479="NC",$D479=""),"-",$D479*AE479)</f>
        <v>-</v>
      </c>
      <c r="AG479" s="19">
        <v>0.03</v>
      </c>
      <c r="AH479" s="19" t="str">
        <f t="shared" ref="AH479" si="7100">IF(OR(AG479="-",AG479="NC",$D479=""),"-",$D479*AG479)</f>
        <v>-</v>
      </c>
      <c r="AI479" s="19">
        <v>0.01</v>
      </c>
      <c r="AJ479" s="19" t="str">
        <f t="shared" ref="AJ479" si="7101">IF(OR(AI479="-",AI479="NC",$D479=""),"-",$D479*AI479)</f>
        <v>-</v>
      </c>
      <c r="AK479" s="19">
        <v>0.06</v>
      </c>
      <c r="AL479" s="19" t="str">
        <f t="shared" ref="AL479" si="7102">IF(OR(AK479="-",AK479="NC",$D479=""),"-",$D479*AK479)</f>
        <v>-</v>
      </c>
    </row>
    <row r="480" spans="1:38" x14ac:dyDescent="0.25">
      <c r="A480" s="18" t="s">
        <v>457</v>
      </c>
      <c r="B480" s="18" t="s">
        <v>2029</v>
      </c>
      <c r="C480" s="19" t="s">
        <v>925</v>
      </c>
      <c r="D480" s="58"/>
      <c r="E480" s="19" t="s">
        <v>1351</v>
      </c>
      <c r="F480" s="19" t="str">
        <f t="shared" si="6727"/>
        <v>-</v>
      </c>
      <c r="G480" s="19">
        <v>0.4</v>
      </c>
      <c r="H480" s="19" t="str">
        <f t="shared" si="6727"/>
        <v>-</v>
      </c>
      <c r="I480" s="19">
        <v>0.01</v>
      </c>
      <c r="J480" s="19" t="str">
        <f t="shared" ref="J480" si="7103">IF(OR(I480="-",I480="NC",$D480=""),"-",$D480*I480)</f>
        <v>-</v>
      </c>
      <c r="K480" s="19">
        <v>0.01</v>
      </c>
      <c r="L480" s="19" t="str">
        <f t="shared" ref="L480" si="7104">IF(OR(K480="-",K480="NC",$D480=""),"-",$D480*K480)</f>
        <v>-</v>
      </c>
      <c r="M480" s="19">
        <v>7.0000000000000007E-2</v>
      </c>
      <c r="N480" s="19" t="str">
        <f t="shared" ref="N480" si="7105">IF(OR(M480="-",M480="NC",$D480=""),"-",$D480*M480)</f>
        <v>-</v>
      </c>
      <c r="O480" s="19">
        <v>0.09</v>
      </c>
      <c r="P480" s="19" t="str">
        <f t="shared" ref="P480" si="7106">IF(OR(O480="-",O480="NC",$D480=""),"-",$D480*O480)</f>
        <v>-</v>
      </c>
      <c r="Q480" s="19">
        <v>0.01</v>
      </c>
      <c r="R480" s="19" t="str">
        <f t="shared" ref="R480" si="7107">IF(OR(Q480="-",Q480="NC",$D480=""),"-",$D480*Q480)</f>
        <v>-</v>
      </c>
      <c r="S480" s="19">
        <v>0.79</v>
      </c>
      <c r="T480" s="19" t="str">
        <f t="shared" ref="T480" si="7108">IF(OR(S480="-",S480="NC",$D480=""),"-",$D480*S480)</f>
        <v>-</v>
      </c>
      <c r="U480" s="19">
        <v>0.18</v>
      </c>
      <c r="V480" s="19" t="str">
        <f t="shared" ref="V480" si="7109">IF(OR(U480="-",U480="NC",$D480=""),"-",$D480*U480)</f>
        <v>-</v>
      </c>
      <c r="W480" s="19">
        <v>0.35</v>
      </c>
      <c r="X480" s="19" t="str">
        <f t="shared" ref="X480" si="7110">IF(OR(W480="-",W480="NC",$D480=""),"-",$D480*W480)</f>
        <v>-</v>
      </c>
      <c r="Y480" s="19" t="s">
        <v>1351</v>
      </c>
      <c r="Z480" s="19" t="str">
        <f t="shared" ref="Z480" si="7111">IF(OR(Y480="-",Y480="NC",$D480=""),"-",$D480*Y480)</f>
        <v>-</v>
      </c>
      <c r="AA480" s="19" t="s">
        <v>1351</v>
      </c>
      <c r="AB480" s="19" t="str">
        <f t="shared" ref="AB480" si="7112">IF(OR(AA480="-",AA480="NC",$D480=""),"-",$D480*AA480)</f>
        <v>-</v>
      </c>
      <c r="AC480" s="19">
        <v>0.04</v>
      </c>
      <c r="AD480" s="19" t="str">
        <f t="shared" ref="AD480" si="7113">IF(OR(AC480="-",AC480="NC",$D480=""),"-",$D480*AC480)</f>
        <v>-</v>
      </c>
      <c r="AE480" s="19">
        <v>2.82</v>
      </c>
      <c r="AF480" s="19" t="str">
        <f t="shared" ref="AF480" si="7114">IF(OR(AE480="-",AE480="NC",$D480=""),"-",$D480*AE480)</f>
        <v>-</v>
      </c>
      <c r="AG480" s="19">
        <v>0.01</v>
      </c>
      <c r="AH480" s="19" t="str">
        <f t="shared" ref="AH480" si="7115">IF(OR(AG480="-",AG480="NC",$D480=""),"-",$D480*AG480)</f>
        <v>-</v>
      </c>
      <c r="AI480" s="19">
        <v>0.01</v>
      </c>
      <c r="AJ480" s="19" t="str">
        <f t="shared" ref="AJ480" si="7116">IF(OR(AI480="-",AI480="NC",$D480=""),"-",$D480*AI480)</f>
        <v>-</v>
      </c>
      <c r="AK480" s="19" t="s">
        <v>1351</v>
      </c>
      <c r="AL480" s="19" t="str">
        <f t="shared" ref="AL480" si="7117">IF(OR(AK480="-",AK480="NC",$D480=""),"-",$D480*AK480)</f>
        <v>-</v>
      </c>
    </row>
    <row r="481" spans="1:38" x14ac:dyDescent="0.25">
      <c r="A481" s="18" t="s">
        <v>457</v>
      </c>
      <c r="B481" s="18" t="s">
        <v>2030</v>
      </c>
      <c r="C481" s="19" t="s">
        <v>925</v>
      </c>
      <c r="D481" s="58"/>
      <c r="E481" s="19" t="s">
        <v>1351</v>
      </c>
      <c r="F481" s="19" t="str">
        <f t="shared" si="6727"/>
        <v>-</v>
      </c>
      <c r="G481" s="19">
        <v>0.01</v>
      </c>
      <c r="H481" s="19" t="str">
        <f t="shared" si="6727"/>
        <v>-</v>
      </c>
      <c r="I481" s="19">
        <v>0.01</v>
      </c>
      <c r="J481" s="19" t="str">
        <f t="shared" ref="J481" si="7118">IF(OR(I481="-",I481="NC",$D481=""),"-",$D481*I481)</f>
        <v>-</v>
      </c>
      <c r="K481" s="19">
        <v>0.01</v>
      </c>
      <c r="L481" s="19" t="str">
        <f t="shared" ref="L481" si="7119">IF(OR(K481="-",K481="NC",$D481=""),"-",$D481*K481)</f>
        <v>-</v>
      </c>
      <c r="M481" s="19">
        <v>7.0000000000000007E-2</v>
      </c>
      <c r="N481" s="19" t="str">
        <f t="shared" ref="N481" si="7120">IF(OR(M481="-",M481="NC",$D481=""),"-",$D481*M481)</f>
        <v>-</v>
      </c>
      <c r="O481" s="19">
        <v>0.09</v>
      </c>
      <c r="P481" s="19" t="str">
        <f t="shared" ref="P481" si="7121">IF(OR(O481="-",O481="NC",$D481=""),"-",$D481*O481)</f>
        <v>-</v>
      </c>
      <c r="Q481" s="19">
        <v>0.01</v>
      </c>
      <c r="R481" s="19" t="str">
        <f t="shared" ref="R481" si="7122">IF(OR(Q481="-",Q481="NC",$D481=""),"-",$D481*Q481)</f>
        <v>-</v>
      </c>
      <c r="S481" s="19">
        <v>0.03</v>
      </c>
      <c r="T481" s="19" t="str">
        <f t="shared" ref="T481" si="7123">IF(OR(S481="-",S481="NC",$D481=""),"-",$D481*S481)</f>
        <v>-</v>
      </c>
      <c r="U481" s="19">
        <v>0.01</v>
      </c>
      <c r="V481" s="19" t="str">
        <f t="shared" ref="V481" si="7124">IF(OR(U481="-",U481="NC",$D481=""),"-",$D481*U481)</f>
        <v>-</v>
      </c>
      <c r="W481" s="19">
        <v>0.01</v>
      </c>
      <c r="X481" s="19" t="str">
        <f t="shared" ref="X481" si="7125">IF(OR(W481="-",W481="NC",$D481=""),"-",$D481*W481)</f>
        <v>-</v>
      </c>
      <c r="Y481" s="19" t="s">
        <v>1351</v>
      </c>
      <c r="Z481" s="19" t="str">
        <f t="shared" ref="Z481" si="7126">IF(OR(Y481="-",Y481="NC",$D481=""),"-",$D481*Y481)</f>
        <v>-</v>
      </c>
      <c r="AA481" s="19" t="s">
        <v>1351</v>
      </c>
      <c r="AB481" s="19" t="str">
        <f t="shared" ref="AB481" si="7127">IF(OR(AA481="-",AA481="NC",$D481=""),"-",$D481*AA481)</f>
        <v>-</v>
      </c>
      <c r="AC481" s="19">
        <v>0.04</v>
      </c>
      <c r="AD481" s="19" t="str">
        <f t="shared" ref="AD481" si="7128">IF(OR(AC481="-",AC481="NC",$D481=""),"-",$D481*AC481)</f>
        <v>-</v>
      </c>
      <c r="AE481" s="19">
        <v>2.82</v>
      </c>
      <c r="AF481" s="19" t="str">
        <f t="shared" ref="AF481" si="7129">IF(OR(AE481="-",AE481="NC",$D481=""),"-",$D481*AE481)</f>
        <v>-</v>
      </c>
      <c r="AG481" s="19">
        <v>0.01</v>
      </c>
      <c r="AH481" s="19" t="str">
        <f t="shared" ref="AH481" si="7130">IF(OR(AG481="-",AG481="NC",$D481=""),"-",$D481*AG481)</f>
        <v>-</v>
      </c>
      <c r="AI481" s="19">
        <v>0.01</v>
      </c>
      <c r="AJ481" s="19" t="str">
        <f t="shared" ref="AJ481" si="7131">IF(OR(AI481="-",AI481="NC",$D481=""),"-",$D481*AI481)</f>
        <v>-</v>
      </c>
      <c r="AK481" s="19" t="s">
        <v>1351</v>
      </c>
      <c r="AL481" s="19" t="str">
        <f t="shared" ref="AL481" si="7132">IF(OR(AK481="-",AK481="NC",$D481=""),"-",$D481*AK481)</f>
        <v>-</v>
      </c>
    </row>
    <row r="482" spans="1:38" ht="21" x14ac:dyDescent="0.25">
      <c r="A482" s="18" t="s">
        <v>275</v>
      </c>
      <c r="B482" s="18" t="s">
        <v>3015</v>
      </c>
      <c r="C482" s="19" t="s">
        <v>926</v>
      </c>
      <c r="D482" s="58"/>
      <c r="E482" s="19" t="s">
        <v>1351</v>
      </c>
      <c r="F482" s="19" t="str">
        <f t="shared" si="6727"/>
        <v>-</v>
      </c>
      <c r="G482" s="19">
        <v>0.32</v>
      </c>
      <c r="H482" s="19" t="str">
        <f t="shared" si="6727"/>
        <v>-</v>
      </c>
      <c r="I482" s="19" t="s">
        <v>1351</v>
      </c>
      <c r="J482" s="19" t="str">
        <f t="shared" ref="J482" si="7133">IF(OR(I482="-",I482="NC",$D482=""),"-",$D482*I482)</f>
        <v>-</v>
      </c>
      <c r="K482" s="19">
        <v>0.01</v>
      </c>
      <c r="L482" s="19" t="str">
        <f t="shared" ref="L482" si="7134">IF(OR(K482="-",K482="NC",$D482=""),"-",$D482*K482)</f>
        <v>-</v>
      </c>
      <c r="M482" s="19">
        <v>0.01</v>
      </c>
      <c r="N482" s="19" t="str">
        <f t="shared" ref="N482" si="7135">IF(OR(M482="-",M482="NC",$D482=""),"-",$D482*M482)</f>
        <v>-</v>
      </c>
      <c r="O482" s="19" t="s">
        <v>1351</v>
      </c>
      <c r="P482" s="19" t="str">
        <f t="shared" ref="P482" si="7136">IF(OR(O482="-",O482="NC",$D482=""),"-",$D482*O482)</f>
        <v>-</v>
      </c>
      <c r="Q482" s="19" t="s">
        <v>1351</v>
      </c>
      <c r="R482" s="19" t="str">
        <f t="shared" ref="R482" si="7137">IF(OR(Q482="-",Q482="NC",$D482=""),"-",$D482*Q482)</f>
        <v>-</v>
      </c>
      <c r="S482" s="19">
        <v>0.6</v>
      </c>
      <c r="T482" s="19" t="str">
        <f t="shared" ref="T482" si="7138">IF(OR(S482="-",S482="NC",$D482=""),"-",$D482*S482)</f>
        <v>-</v>
      </c>
      <c r="U482" s="19">
        <v>0.14000000000000001</v>
      </c>
      <c r="V482" s="19" t="str">
        <f t="shared" ref="V482" si="7139">IF(OR(U482="-",U482="NC",$D482=""),"-",$D482*U482)</f>
        <v>-</v>
      </c>
      <c r="W482" s="19">
        <v>0.27</v>
      </c>
      <c r="X482" s="19" t="str">
        <f t="shared" ref="X482" si="7140">IF(OR(W482="-",W482="NC",$D482=""),"-",$D482*W482)</f>
        <v>-</v>
      </c>
      <c r="Y482" s="19" t="s">
        <v>1351</v>
      </c>
      <c r="Z482" s="19" t="str">
        <f t="shared" ref="Z482" si="7141">IF(OR(Y482="-",Y482="NC",$D482=""),"-",$D482*Y482)</f>
        <v>-</v>
      </c>
      <c r="AA482" s="19" t="s">
        <v>1351</v>
      </c>
      <c r="AB482" s="19" t="str">
        <f t="shared" ref="AB482" si="7142">IF(OR(AA482="-",AA482="NC",$D482=""),"-",$D482*AA482)</f>
        <v>-</v>
      </c>
      <c r="AC482" s="19" t="s">
        <v>1351</v>
      </c>
      <c r="AD482" s="19" t="str">
        <f t="shared" ref="AD482" si="7143">IF(OR(AC482="-",AC482="NC",$D482=""),"-",$D482*AC482)</f>
        <v>-</v>
      </c>
      <c r="AE482" s="19" t="s">
        <v>1351</v>
      </c>
      <c r="AF482" s="19" t="str">
        <f t="shared" ref="AF482" si="7144">IF(OR(AE482="-",AE482="NC",$D482=""),"-",$D482*AE482)</f>
        <v>-</v>
      </c>
      <c r="AG482" s="19" t="s">
        <v>1351</v>
      </c>
      <c r="AH482" s="19" t="str">
        <f t="shared" ref="AH482" si="7145">IF(OR(AG482="-",AG482="NC",$D482=""),"-",$D482*AG482)</f>
        <v>-</v>
      </c>
      <c r="AI482" s="19" t="s">
        <v>1351</v>
      </c>
      <c r="AJ482" s="19" t="str">
        <f t="shared" ref="AJ482" si="7146">IF(OR(AI482="-",AI482="NC",$D482=""),"-",$D482*AI482)</f>
        <v>-</v>
      </c>
      <c r="AK482" s="19" t="s">
        <v>1351</v>
      </c>
      <c r="AL482" s="19" t="str">
        <f t="shared" ref="AL482" si="7147">IF(OR(AK482="-",AK482="NC",$D482=""),"-",$D482*AK482)</f>
        <v>-</v>
      </c>
    </row>
    <row r="483" spans="1:38" x14ac:dyDescent="0.25">
      <c r="A483" s="18" t="s">
        <v>459</v>
      </c>
      <c r="B483" s="18" t="s">
        <v>3164</v>
      </c>
      <c r="C483" s="19" t="s">
        <v>925</v>
      </c>
      <c r="D483" s="58"/>
      <c r="E483" s="19">
        <v>0.05</v>
      </c>
      <c r="F483" s="19" t="str">
        <f t="shared" si="6727"/>
        <v>-</v>
      </c>
      <c r="G483" s="19">
        <v>7.05</v>
      </c>
      <c r="H483" s="19" t="str">
        <f t="shared" si="6727"/>
        <v>-</v>
      </c>
      <c r="I483" s="19">
        <v>0.1</v>
      </c>
      <c r="J483" s="19" t="str">
        <f t="shared" ref="J483" si="7148">IF(OR(I483="-",I483="NC",$D483=""),"-",$D483*I483)</f>
        <v>-</v>
      </c>
      <c r="K483" s="19">
        <v>1.71</v>
      </c>
      <c r="L483" s="19" t="str">
        <f t="shared" ref="L483" si="7149">IF(OR(K483="-",K483="NC",$D483=""),"-",$D483*K483)</f>
        <v>-</v>
      </c>
      <c r="M483" s="19">
        <v>0.96</v>
      </c>
      <c r="N483" s="19" t="str">
        <f t="shared" ref="N483" si="7150">IF(OR(M483="-",M483="NC",$D483=""),"-",$D483*M483)</f>
        <v>-</v>
      </c>
      <c r="O483" s="19">
        <v>0.04</v>
      </c>
      <c r="P483" s="19" t="str">
        <f t="shared" ref="P483" si="7151">IF(OR(O483="-",O483="NC",$D483=""),"-",$D483*O483)</f>
        <v>-</v>
      </c>
      <c r="Q483" s="19">
        <v>7.5</v>
      </c>
      <c r="R483" s="19" t="str">
        <f t="shared" ref="R483" si="7152">IF(OR(Q483="-",Q483="NC",$D483=""),"-",$D483*Q483)</f>
        <v>-</v>
      </c>
      <c r="S483" s="19">
        <v>6.26</v>
      </c>
      <c r="T483" s="19" t="str">
        <f t="shared" ref="T483" si="7153">IF(OR(S483="-",S483="NC",$D483=""),"-",$D483*S483)</f>
        <v>-</v>
      </c>
      <c r="U483" s="19">
        <v>0.15</v>
      </c>
      <c r="V483" s="19" t="str">
        <f t="shared" ref="V483" si="7154">IF(OR(U483="-",U483="NC",$D483=""),"-",$D483*U483)</f>
        <v>-</v>
      </c>
      <c r="W483" s="19">
        <v>4.87</v>
      </c>
      <c r="X483" s="19" t="str">
        <f t="shared" ref="X483" si="7155">IF(OR(W483="-",W483="NC",$D483=""),"-",$D483*W483)</f>
        <v>-</v>
      </c>
      <c r="Y483" s="19">
        <v>3.16</v>
      </c>
      <c r="Z483" s="19" t="str">
        <f t="shared" ref="Z483" si="7156">IF(OR(Y483="-",Y483="NC",$D483=""),"-",$D483*Y483)</f>
        <v>-</v>
      </c>
      <c r="AA483" s="19">
        <v>2.98</v>
      </c>
      <c r="AB483" s="19" t="str">
        <f t="shared" ref="AB483" si="7157">IF(OR(AA483="-",AA483="NC",$D483=""),"-",$D483*AA483)</f>
        <v>-</v>
      </c>
      <c r="AC483" s="19">
        <v>0.37</v>
      </c>
      <c r="AD483" s="19" t="str">
        <f t="shared" ref="AD483" si="7158">IF(OR(AC483="-",AC483="NC",$D483=""),"-",$D483*AC483)</f>
        <v>-</v>
      </c>
      <c r="AE483" s="19">
        <v>7.0000000000000007E-2</v>
      </c>
      <c r="AF483" s="19" t="str">
        <f t="shared" ref="AF483" si="7159">IF(OR(AE483="-",AE483="NC",$D483=""),"-",$D483*AE483)</f>
        <v>-</v>
      </c>
      <c r="AG483" s="19">
        <v>2.79</v>
      </c>
      <c r="AH483" s="19" t="str">
        <f t="shared" ref="AH483" si="7160">IF(OR(AG483="-",AG483="NC",$D483=""),"-",$D483*AG483)</f>
        <v>-</v>
      </c>
      <c r="AI483" s="19">
        <v>0.1</v>
      </c>
      <c r="AJ483" s="19" t="str">
        <f t="shared" ref="AJ483" si="7161">IF(OR(AI483="-",AI483="NC",$D483=""),"-",$D483*AI483)</f>
        <v>-</v>
      </c>
      <c r="AK483" s="19" t="s">
        <v>1351</v>
      </c>
      <c r="AL483" s="19" t="str">
        <f t="shared" ref="AL483" si="7162">IF(OR(AK483="-",AK483="NC",$D483=""),"-",$D483*AK483)</f>
        <v>-</v>
      </c>
    </row>
    <row r="484" spans="1:38" x14ac:dyDescent="0.25">
      <c r="A484" s="18" t="s">
        <v>459</v>
      </c>
      <c r="B484" s="18" t="s">
        <v>2041</v>
      </c>
      <c r="C484" s="19" t="s">
        <v>925</v>
      </c>
      <c r="D484" s="58"/>
      <c r="E484" s="19">
        <v>0.01</v>
      </c>
      <c r="F484" s="19" t="str">
        <f t="shared" si="6727"/>
        <v>-</v>
      </c>
      <c r="G484" s="19" t="s">
        <v>1351</v>
      </c>
      <c r="H484" s="19" t="str">
        <f t="shared" si="6727"/>
        <v>-</v>
      </c>
      <c r="I484" s="19">
        <v>0.01</v>
      </c>
      <c r="J484" s="19" t="str">
        <f t="shared" ref="J484" si="7163">IF(OR(I484="-",I484="NC",$D484=""),"-",$D484*I484)</f>
        <v>-</v>
      </c>
      <c r="K484" s="19">
        <v>0.45</v>
      </c>
      <c r="L484" s="19" t="str">
        <f t="shared" ref="L484" si="7164">IF(OR(K484="-",K484="NC",$D484=""),"-",$D484*K484)</f>
        <v>-</v>
      </c>
      <c r="M484" s="19">
        <v>0.01</v>
      </c>
      <c r="N484" s="19" t="str">
        <f t="shared" ref="N484" si="7165">IF(OR(M484="-",M484="NC",$D484=""),"-",$D484*M484)</f>
        <v>-</v>
      </c>
      <c r="O484" s="19">
        <v>0.01</v>
      </c>
      <c r="P484" s="19" t="str">
        <f t="shared" ref="P484" si="7166">IF(OR(O484="-",O484="NC",$D484=""),"-",$D484*O484)</f>
        <v>-</v>
      </c>
      <c r="Q484" s="19" t="s">
        <v>1351</v>
      </c>
      <c r="R484" s="19" t="str">
        <f t="shared" ref="R484" si="7167">IF(OR(Q484="-",Q484="NC",$D484=""),"-",$D484*Q484)</f>
        <v>-</v>
      </c>
      <c r="S484" s="19" t="s">
        <v>1351</v>
      </c>
      <c r="T484" s="19" t="str">
        <f t="shared" ref="T484" si="7168">IF(OR(S484="-",S484="NC",$D484=""),"-",$D484*S484)</f>
        <v>-</v>
      </c>
      <c r="U484" s="19">
        <v>0.01</v>
      </c>
      <c r="V484" s="19" t="str">
        <f t="shared" ref="V484" si="7169">IF(OR(U484="-",U484="NC",$D484=""),"-",$D484*U484)</f>
        <v>-</v>
      </c>
      <c r="W484" s="19">
        <v>0.01</v>
      </c>
      <c r="X484" s="19" t="str">
        <f t="shared" ref="X484" si="7170">IF(OR(W484="-",W484="NC",$D484=""),"-",$D484*W484)</f>
        <v>-</v>
      </c>
      <c r="Y484" s="19" t="s">
        <v>1351</v>
      </c>
      <c r="Z484" s="19" t="str">
        <f t="shared" ref="Z484" si="7171">IF(OR(Y484="-",Y484="NC",$D484=""),"-",$D484*Y484)</f>
        <v>-</v>
      </c>
      <c r="AA484" s="19">
        <v>0.23</v>
      </c>
      <c r="AB484" s="19" t="str">
        <f t="shared" ref="AB484" si="7172">IF(OR(AA484="-",AA484="NC",$D484=""),"-",$D484*AA484)</f>
        <v>-</v>
      </c>
      <c r="AC484" s="19">
        <v>0.01</v>
      </c>
      <c r="AD484" s="19" t="str">
        <f t="shared" ref="AD484" si="7173">IF(OR(AC484="-",AC484="NC",$D484=""),"-",$D484*AC484)</f>
        <v>-</v>
      </c>
      <c r="AE484" s="19">
        <v>0.02</v>
      </c>
      <c r="AF484" s="19" t="str">
        <f t="shared" ref="AF484" si="7174">IF(OR(AE484="-",AE484="NC",$D484=""),"-",$D484*AE484)</f>
        <v>-</v>
      </c>
      <c r="AG484" s="19" t="s">
        <v>1351</v>
      </c>
      <c r="AH484" s="19" t="str">
        <f t="shared" ref="AH484" si="7175">IF(OR(AG484="-",AG484="NC",$D484=""),"-",$D484*AG484)</f>
        <v>-</v>
      </c>
      <c r="AI484" s="19">
        <v>0.09</v>
      </c>
      <c r="AJ484" s="19" t="str">
        <f t="shared" ref="AJ484" si="7176">IF(OR(AI484="-",AI484="NC",$D484=""),"-",$D484*AI484)</f>
        <v>-</v>
      </c>
      <c r="AK484" s="19" t="s">
        <v>1351</v>
      </c>
      <c r="AL484" s="19" t="str">
        <f t="shared" ref="AL484" si="7177">IF(OR(AK484="-",AK484="NC",$D484=""),"-",$D484*AK484)</f>
        <v>-</v>
      </c>
    </row>
    <row r="485" spans="1:38" x14ac:dyDescent="0.25">
      <c r="A485" s="18" t="s">
        <v>459</v>
      </c>
      <c r="B485" s="18" t="s">
        <v>2430</v>
      </c>
      <c r="C485" s="19" t="s">
        <v>926</v>
      </c>
      <c r="D485" s="58"/>
      <c r="E485" s="19">
        <v>0.03</v>
      </c>
      <c r="F485" s="19" t="str">
        <f t="shared" si="6727"/>
        <v>-</v>
      </c>
      <c r="G485" s="19">
        <v>3.88</v>
      </c>
      <c r="H485" s="19" t="str">
        <f t="shared" si="6727"/>
        <v>-</v>
      </c>
      <c r="I485" s="19">
        <v>0.05</v>
      </c>
      <c r="J485" s="19" t="str">
        <f t="shared" ref="J485" si="7178">IF(OR(I485="-",I485="NC",$D485=""),"-",$D485*I485)</f>
        <v>-</v>
      </c>
      <c r="K485" s="19">
        <v>0.69</v>
      </c>
      <c r="L485" s="19" t="str">
        <f t="shared" ref="L485" si="7179">IF(OR(K485="-",K485="NC",$D485=""),"-",$D485*K485)</f>
        <v>-</v>
      </c>
      <c r="M485" s="19">
        <v>0.53</v>
      </c>
      <c r="N485" s="19" t="str">
        <f t="shared" ref="N485" si="7180">IF(OR(M485="-",M485="NC",$D485=""),"-",$D485*M485)</f>
        <v>-</v>
      </c>
      <c r="O485" s="19">
        <v>0.02</v>
      </c>
      <c r="P485" s="19" t="str">
        <f t="shared" ref="P485" si="7181">IF(OR(O485="-",O485="NC",$D485=""),"-",$D485*O485)</f>
        <v>-</v>
      </c>
      <c r="Q485" s="19">
        <v>4.12</v>
      </c>
      <c r="R485" s="19" t="str">
        <f t="shared" ref="R485" si="7182">IF(OR(Q485="-",Q485="NC",$D485=""),"-",$D485*Q485)</f>
        <v>-</v>
      </c>
      <c r="S485" s="19">
        <v>3.44</v>
      </c>
      <c r="T485" s="19" t="str">
        <f t="shared" ref="T485" si="7183">IF(OR(S485="-",S485="NC",$D485=""),"-",$D485*S485)</f>
        <v>-</v>
      </c>
      <c r="U485" s="19">
        <v>0.08</v>
      </c>
      <c r="V485" s="19" t="str">
        <f t="shared" ref="V485" si="7184">IF(OR(U485="-",U485="NC",$D485=""),"-",$D485*U485)</f>
        <v>-</v>
      </c>
      <c r="W485" s="19">
        <v>2.67</v>
      </c>
      <c r="X485" s="19" t="str">
        <f t="shared" ref="X485" si="7185">IF(OR(W485="-",W485="NC",$D485=""),"-",$D485*W485)</f>
        <v>-</v>
      </c>
      <c r="Y485" s="19">
        <v>1.74</v>
      </c>
      <c r="Z485" s="19" t="str">
        <f t="shared" ref="Z485" si="7186">IF(OR(Y485="-",Y485="NC",$D485=""),"-",$D485*Y485)</f>
        <v>-</v>
      </c>
      <c r="AA485" s="19">
        <v>1.51</v>
      </c>
      <c r="AB485" s="19" t="str">
        <f t="shared" ref="AB485" si="7187">IF(OR(AA485="-",AA485="NC",$D485=""),"-",$D485*AA485)</f>
        <v>-</v>
      </c>
      <c r="AC485" s="19">
        <v>0.2</v>
      </c>
      <c r="AD485" s="19" t="str">
        <f t="shared" ref="AD485" si="7188">IF(OR(AC485="-",AC485="NC",$D485=""),"-",$D485*AC485)</f>
        <v>-</v>
      </c>
      <c r="AE485" s="19">
        <v>0.03</v>
      </c>
      <c r="AF485" s="19" t="str">
        <f t="shared" ref="AF485" si="7189">IF(OR(AE485="-",AE485="NC",$D485=""),"-",$D485*AE485)</f>
        <v>-</v>
      </c>
      <c r="AG485" s="19">
        <v>1.54</v>
      </c>
      <c r="AH485" s="19" t="str">
        <f t="shared" ref="AH485" si="7190">IF(OR(AG485="-",AG485="NC",$D485=""),"-",$D485*AG485)</f>
        <v>-</v>
      </c>
      <c r="AI485" s="19">
        <v>0.01</v>
      </c>
      <c r="AJ485" s="19" t="str">
        <f t="shared" ref="AJ485" si="7191">IF(OR(AI485="-",AI485="NC",$D485=""),"-",$D485*AI485)</f>
        <v>-</v>
      </c>
      <c r="AK485" s="19" t="s">
        <v>1351</v>
      </c>
      <c r="AL485" s="19" t="str">
        <f t="shared" ref="AL485" si="7192">IF(OR(AK485="-",AK485="NC",$D485=""),"-",$D485*AK485)</f>
        <v>-</v>
      </c>
    </row>
    <row r="486" spans="1:38" x14ac:dyDescent="0.25">
      <c r="A486" s="50" t="s">
        <v>3519</v>
      </c>
      <c r="B486" s="50" t="s">
        <v>3520</v>
      </c>
      <c r="C486" s="42" t="s">
        <v>275</v>
      </c>
      <c r="D486" s="58"/>
      <c r="E486" s="42" t="s">
        <v>275</v>
      </c>
      <c r="F486" s="42" t="str">
        <f t="shared" si="6727"/>
        <v>-</v>
      </c>
      <c r="G486" s="42" t="s">
        <v>275</v>
      </c>
      <c r="H486" s="42" t="str">
        <f t="shared" si="6727"/>
        <v>-</v>
      </c>
      <c r="I486" s="42" t="s">
        <v>275</v>
      </c>
      <c r="J486" s="42" t="str">
        <f t="shared" ref="J486" si="7193">IF(OR(I486="-",I486="NC",$D486=""),"-",$D486*I486)</f>
        <v>-</v>
      </c>
      <c r="K486" s="42" t="s">
        <v>275</v>
      </c>
      <c r="L486" s="42" t="str">
        <f t="shared" ref="L486" si="7194">IF(OR(K486="-",K486="NC",$D486=""),"-",$D486*K486)</f>
        <v>-</v>
      </c>
      <c r="M486" s="42" t="s">
        <v>275</v>
      </c>
      <c r="N486" s="42" t="str">
        <f t="shared" ref="N486" si="7195">IF(OR(M486="-",M486="NC",$D486=""),"-",$D486*M486)</f>
        <v>-</v>
      </c>
      <c r="O486" s="42" t="s">
        <v>275</v>
      </c>
      <c r="P486" s="42" t="str">
        <f t="shared" ref="P486" si="7196">IF(OR(O486="-",O486="NC",$D486=""),"-",$D486*O486)</f>
        <v>-</v>
      </c>
      <c r="Q486" s="42" t="s">
        <v>275</v>
      </c>
      <c r="R486" s="42" t="str">
        <f t="shared" ref="R486" si="7197">IF(OR(Q486="-",Q486="NC",$D486=""),"-",$D486*Q486)</f>
        <v>-</v>
      </c>
      <c r="S486" s="42" t="s">
        <v>275</v>
      </c>
      <c r="T486" s="42" t="str">
        <f t="shared" ref="T486" si="7198">IF(OR(S486="-",S486="NC",$D486=""),"-",$D486*S486)</f>
        <v>-</v>
      </c>
      <c r="U486" s="42" t="s">
        <v>275</v>
      </c>
      <c r="V486" s="42" t="str">
        <f t="shared" ref="V486" si="7199">IF(OR(U486="-",U486="NC",$D486=""),"-",$D486*U486)</f>
        <v>-</v>
      </c>
      <c r="W486" s="42" t="s">
        <v>275</v>
      </c>
      <c r="X486" s="42" t="str">
        <f t="shared" ref="X486" si="7200">IF(OR(W486="-",W486="NC",$D486=""),"-",$D486*W486)</f>
        <v>-</v>
      </c>
      <c r="Y486" s="42" t="s">
        <v>275</v>
      </c>
      <c r="Z486" s="42" t="str">
        <f t="shared" ref="Z486" si="7201">IF(OR(Y486="-",Y486="NC",$D486=""),"-",$D486*Y486)</f>
        <v>-</v>
      </c>
      <c r="AA486" s="42" t="s">
        <v>275</v>
      </c>
      <c r="AB486" s="42" t="str">
        <f t="shared" ref="AB486" si="7202">IF(OR(AA486="-",AA486="NC",$D486=""),"-",$D486*AA486)</f>
        <v>-</v>
      </c>
      <c r="AC486" s="42" t="s">
        <v>275</v>
      </c>
      <c r="AD486" s="42" t="str">
        <f t="shared" ref="AD486" si="7203">IF(OR(AC486="-",AC486="NC",$D486=""),"-",$D486*AC486)</f>
        <v>-</v>
      </c>
      <c r="AE486" s="42" t="s">
        <v>275</v>
      </c>
      <c r="AF486" s="42" t="str">
        <f t="shared" ref="AF486" si="7204">IF(OR(AE486="-",AE486="NC",$D486=""),"-",$D486*AE486)</f>
        <v>-</v>
      </c>
      <c r="AG486" s="42" t="s">
        <v>275</v>
      </c>
      <c r="AH486" s="42" t="str">
        <f t="shared" ref="AH486" si="7205">IF(OR(AG486="-",AG486="NC",$D486=""),"-",$D486*AG486)</f>
        <v>-</v>
      </c>
      <c r="AI486" s="42" t="s">
        <v>275</v>
      </c>
      <c r="AJ486" s="42" t="str">
        <f t="shared" ref="AJ486" si="7206">IF(OR(AI486="-",AI486="NC",$D486=""),"-",$D486*AI486)</f>
        <v>-</v>
      </c>
      <c r="AK486" s="42" t="s">
        <v>275</v>
      </c>
      <c r="AL486" s="42" t="str">
        <f t="shared" ref="AL486" si="7207">IF(OR(AK486="-",AK486="NC",$D486=""),"-",$D486*AK486)</f>
        <v>-</v>
      </c>
    </row>
    <row r="487" spans="1:38" x14ac:dyDescent="0.25">
      <c r="A487" s="909" t="s">
        <v>3521</v>
      </c>
      <c r="B487" s="63" t="s">
        <v>3522</v>
      </c>
      <c r="C487" s="61" t="s">
        <v>1382</v>
      </c>
      <c r="D487" s="58"/>
      <c r="E487" s="61">
        <v>45.4</v>
      </c>
      <c r="F487" s="61" t="str">
        <f t="shared" si="6727"/>
        <v>-</v>
      </c>
      <c r="G487" s="61">
        <v>14.99</v>
      </c>
      <c r="H487" s="61" t="str">
        <f t="shared" si="6727"/>
        <v>-</v>
      </c>
      <c r="I487" s="61">
        <v>84.88</v>
      </c>
      <c r="J487" s="61" t="str">
        <f t="shared" ref="J487" si="7208">IF(OR(I487="-",I487="NC",$D487=""),"-",$D487*I487)</f>
        <v>-</v>
      </c>
      <c r="K487" s="61">
        <v>111.73</v>
      </c>
      <c r="L487" s="61" t="str">
        <f t="shared" ref="L487" si="7209">IF(OR(K487="-",K487="NC",$D487=""),"-",$D487*K487)</f>
        <v>-</v>
      </c>
      <c r="M487" s="61">
        <v>194.75</v>
      </c>
      <c r="N487" s="61" t="str">
        <f t="shared" ref="N487" si="7210">IF(OR(M487="-",M487="NC",$D487=""),"-",$D487*M487)</f>
        <v>-</v>
      </c>
      <c r="O487" s="61">
        <v>93.12</v>
      </c>
      <c r="P487" s="61" t="str">
        <f t="shared" ref="P487" si="7211">IF(OR(O487="-",O487="NC",$D487=""),"-",$D487*O487)</f>
        <v>-</v>
      </c>
      <c r="Q487" s="61">
        <v>20.96</v>
      </c>
      <c r="R487" s="61" t="str">
        <f t="shared" ref="R487" si="7212">IF(OR(Q487="-",Q487="NC",$D487=""),"-",$D487*Q487)</f>
        <v>-</v>
      </c>
      <c r="S487" s="61">
        <v>16.04</v>
      </c>
      <c r="T487" s="61" t="str">
        <f t="shared" ref="T487" si="7213">IF(OR(S487="-",S487="NC",$D487=""),"-",$D487*S487)</f>
        <v>-</v>
      </c>
      <c r="U487" s="61">
        <v>339.67</v>
      </c>
      <c r="V487" s="61" t="str">
        <f t="shared" ref="V487" si="7214">IF(OR(U487="-",U487="NC",$D487=""),"-",$D487*U487)</f>
        <v>-</v>
      </c>
      <c r="W487" s="61">
        <v>75.510000000000005</v>
      </c>
      <c r="X487" s="61" t="str">
        <f t="shared" ref="X487" si="7215">IF(OR(W487="-",W487="NC",$D487=""),"-",$D487*W487)</f>
        <v>-</v>
      </c>
      <c r="Y487" s="61">
        <v>16.86</v>
      </c>
      <c r="Z487" s="61" t="str">
        <f t="shared" ref="Z487" si="7216">IF(OR(Y487="-",Y487="NC",$D487=""),"-",$D487*Y487)</f>
        <v>-</v>
      </c>
      <c r="AA487" s="61">
        <v>86.13</v>
      </c>
      <c r="AB487" s="61" t="str">
        <f t="shared" ref="AB487" si="7217">IF(OR(AA487="-",AA487="NC",$D487=""),"-",$D487*AA487)</f>
        <v>-</v>
      </c>
      <c r="AC487" s="61">
        <v>52.55</v>
      </c>
      <c r="AD487" s="61" t="str">
        <f t="shared" ref="AD487" si="7218">IF(OR(AC487="-",AC487="NC",$D487=""),"-",$D487*AC487)</f>
        <v>-</v>
      </c>
      <c r="AE487" s="61">
        <v>286.02</v>
      </c>
      <c r="AF487" s="61" t="str">
        <f t="shared" ref="AF487" si="7219">IF(OR(AE487="-",AE487="NC",$D487=""),"-",$D487*AE487)</f>
        <v>-</v>
      </c>
      <c r="AG487" s="61">
        <v>18.64</v>
      </c>
      <c r="AH487" s="61" t="str">
        <f t="shared" ref="AH487" si="7220">IF(OR(AG487="-",AG487="NC",$D487=""),"-",$D487*AG487)</f>
        <v>-</v>
      </c>
      <c r="AI487" s="61">
        <v>19.670000000000002</v>
      </c>
      <c r="AJ487" s="61" t="str">
        <f t="shared" ref="AJ487" si="7221">IF(OR(AI487="-",AI487="NC",$D487=""),"-",$D487*AI487)</f>
        <v>-</v>
      </c>
      <c r="AK487" s="61">
        <v>75.09</v>
      </c>
      <c r="AL487" s="61" t="str">
        <f t="shared" ref="AL487" si="7222">IF(OR(AK487="-",AK487="NC",$D487=""),"-",$D487*AK487)</f>
        <v>-</v>
      </c>
    </row>
    <row r="488" spans="1:38" ht="31.5" x14ac:dyDescent="0.25">
      <c r="A488" s="18" t="s">
        <v>2995</v>
      </c>
      <c r="B488" s="18" t="s">
        <v>2074</v>
      </c>
      <c r="C488" s="19" t="s">
        <v>1382</v>
      </c>
      <c r="D488" s="58"/>
      <c r="E488" s="19">
        <v>45.4</v>
      </c>
      <c r="F488" s="19" t="str">
        <f t="shared" si="6727"/>
        <v>-</v>
      </c>
      <c r="G488" s="19">
        <v>14.99</v>
      </c>
      <c r="H488" s="19" t="str">
        <f t="shared" si="6727"/>
        <v>-</v>
      </c>
      <c r="I488" s="19">
        <v>84.88</v>
      </c>
      <c r="J488" s="19" t="str">
        <f t="shared" ref="J488" si="7223">IF(OR(I488="-",I488="NC",$D488=""),"-",$D488*I488)</f>
        <v>-</v>
      </c>
      <c r="K488" s="19">
        <v>111.73</v>
      </c>
      <c r="L488" s="19" t="str">
        <f t="shared" ref="L488" si="7224">IF(OR(K488="-",K488="NC",$D488=""),"-",$D488*K488)</f>
        <v>-</v>
      </c>
      <c r="M488" s="19">
        <v>194.75</v>
      </c>
      <c r="N488" s="19" t="str">
        <f t="shared" ref="N488" si="7225">IF(OR(M488="-",M488="NC",$D488=""),"-",$D488*M488)</f>
        <v>-</v>
      </c>
      <c r="O488" s="19">
        <v>93.12</v>
      </c>
      <c r="P488" s="19" t="str">
        <f t="shared" ref="P488" si="7226">IF(OR(O488="-",O488="NC",$D488=""),"-",$D488*O488)</f>
        <v>-</v>
      </c>
      <c r="Q488" s="19">
        <v>20.96</v>
      </c>
      <c r="R488" s="19" t="str">
        <f t="shared" ref="R488" si="7227">IF(OR(Q488="-",Q488="NC",$D488=""),"-",$D488*Q488)</f>
        <v>-</v>
      </c>
      <c r="S488" s="19">
        <v>16.04</v>
      </c>
      <c r="T488" s="19" t="str">
        <f t="shared" ref="T488" si="7228">IF(OR(S488="-",S488="NC",$D488=""),"-",$D488*S488)</f>
        <v>-</v>
      </c>
      <c r="U488" s="19">
        <v>339.67</v>
      </c>
      <c r="V488" s="19" t="str">
        <f t="shared" ref="V488" si="7229">IF(OR(U488="-",U488="NC",$D488=""),"-",$D488*U488)</f>
        <v>-</v>
      </c>
      <c r="W488" s="19">
        <v>75.510000000000005</v>
      </c>
      <c r="X488" s="19" t="str">
        <f t="shared" ref="X488" si="7230">IF(OR(W488="-",W488="NC",$D488=""),"-",$D488*W488)</f>
        <v>-</v>
      </c>
      <c r="Y488" s="19">
        <v>16.86</v>
      </c>
      <c r="Z488" s="19" t="str">
        <f t="shared" ref="Z488" si="7231">IF(OR(Y488="-",Y488="NC",$D488=""),"-",$D488*Y488)</f>
        <v>-</v>
      </c>
      <c r="AA488" s="19">
        <v>86.13</v>
      </c>
      <c r="AB488" s="19" t="str">
        <f t="shared" ref="AB488" si="7232">IF(OR(AA488="-",AA488="NC",$D488=""),"-",$D488*AA488)</f>
        <v>-</v>
      </c>
      <c r="AC488" s="19">
        <v>52.55</v>
      </c>
      <c r="AD488" s="19" t="str">
        <f t="shared" ref="AD488" si="7233">IF(OR(AC488="-",AC488="NC",$D488=""),"-",$D488*AC488)</f>
        <v>-</v>
      </c>
      <c r="AE488" s="19">
        <v>286.02</v>
      </c>
      <c r="AF488" s="19" t="str">
        <f t="shared" ref="AF488" si="7234">IF(OR(AE488="-",AE488="NC",$D488=""),"-",$D488*AE488)</f>
        <v>-</v>
      </c>
      <c r="AG488" s="19">
        <v>18.64</v>
      </c>
      <c r="AH488" s="19" t="str">
        <f t="shared" ref="AH488" si="7235">IF(OR(AG488="-",AG488="NC",$D488=""),"-",$D488*AG488)</f>
        <v>-</v>
      </c>
      <c r="AI488" s="19">
        <v>19.670000000000002</v>
      </c>
      <c r="AJ488" s="19" t="str">
        <f t="shared" ref="AJ488" si="7236">IF(OR(AI488="-",AI488="NC",$D488=""),"-",$D488*AI488)</f>
        <v>-</v>
      </c>
      <c r="AK488" s="19">
        <v>75.09</v>
      </c>
      <c r="AL488" s="19" t="str">
        <f t="shared" ref="AL488" si="7237">IF(OR(AK488="-",AK488="NC",$D488=""),"-",$D488*AK488)</f>
        <v>-</v>
      </c>
    </row>
    <row r="489" spans="1:38" ht="31.5" x14ac:dyDescent="0.25">
      <c r="A489" s="18" t="s">
        <v>2995</v>
      </c>
      <c r="B489" s="18" t="s">
        <v>2051</v>
      </c>
      <c r="C489" s="19" t="s">
        <v>1382</v>
      </c>
      <c r="D489" s="58"/>
      <c r="E489" s="19">
        <v>45.39</v>
      </c>
      <c r="F489" s="19" t="str">
        <f t="shared" si="6727"/>
        <v>-</v>
      </c>
      <c r="G489" s="19">
        <v>14.99</v>
      </c>
      <c r="H489" s="19" t="str">
        <f t="shared" si="6727"/>
        <v>-</v>
      </c>
      <c r="I489" s="19">
        <v>84.88</v>
      </c>
      <c r="J489" s="19" t="str">
        <f t="shared" ref="J489" si="7238">IF(OR(I489="-",I489="NC",$D489=""),"-",$D489*I489)</f>
        <v>-</v>
      </c>
      <c r="K489" s="19">
        <v>111.73</v>
      </c>
      <c r="L489" s="19" t="str">
        <f t="shared" ref="L489" si="7239">IF(OR(K489="-",K489="NC",$D489=""),"-",$D489*K489)</f>
        <v>-</v>
      </c>
      <c r="M489" s="19">
        <v>194.75</v>
      </c>
      <c r="N489" s="19" t="str">
        <f t="shared" ref="N489" si="7240">IF(OR(M489="-",M489="NC",$D489=""),"-",$D489*M489)</f>
        <v>-</v>
      </c>
      <c r="O489" s="19">
        <v>93.12</v>
      </c>
      <c r="P489" s="19" t="str">
        <f t="shared" ref="P489" si="7241">IF(OR(O489="-",O489="NC",$D489=""),"-",$D489*O489)</f>
        <v>-</v>
      </c>
      <c r="Q489" s="19">
        <v>20.96</v>
      </c>
      <c r="R489" s="19" t="str">
        <f t="shared" ref="R489" si="7242">IF(OR(Q489="-",Q489="NC",$D489=""),"-",$D489*Q489)</f>
        <v>-</v>
      </c>
      <c r="S489" s="19">
        <v>16.04</v>
      </c>
      <c r="T489" s="19" t="str">
        <f t="shared" ref="T489" si="7243">IF(OR(S489="-",S489="NC",$D489=""),"-",$D489*S489)</f>
        <v>-</v>
      </c>
      <c r="U489" s="19">
        <v>339.66</v>
      </c>
      <c r="V489" s="19" t="str">
        <f t="shared" ref="V489" si="7244">IF(OR(U489="-",U489="NC",$D489=""),"-",$D489*U489)</f>
        <v>-</v>
      </c>
      <c r="W489" s="19">
        <v>75.510000000000005</v>
      </c>
      <c r="X489" s="19" t="str">
        <f t="shared" ref="X489" si="7245">IF(OR(W489="-",W489="NC",$D489=""),"-",$D489*W489)</f>
        <v>-</v>
      </c>
      <c r="Y489" s="19">
        <v>16.86</v>
      </c>
      <c r="Z489" s="19" t="str">
        <f t="shared" ref="Z489" si="7246">IF(OR(Y489="-",Y489="NC",$D489=""),"-",$D489*Y489)</f>
        <v>-</v>
      </c>
      <c r="AA489" s="19">
        <v>86.12</v>
      </c>
      <c r="AB489" s="19" t="str">
        <f t="shared" ref="AB489" si="7247">IF(OR(AA489="-",AA489="NC",$D489=""),"-",$D489*AA489)</f>
        <v>-</v>
      </c>
      <c r="AC489" s="19">
        <v>52.54</v>
      </c>
      <c r="AD489" s="19" t="str">
        <f t="shared" ref="AD489" si="7248">IF(OR(AC489="-",AC489="NC",$D489=""),"-",$D489*AC489)</f>
        <v>-</v>
      </c>
      <c r="AE489" s="19">
        <v>285.98</v>
      </c>
      <c r="AF489" s="19" t="str">
        <f t="shared" ref="AF489" si="7249">IF(OR(AE489="-",AE489="NC",$D489=""),"-",$D489*AE489)</f>
        <v>-</v>
      </c>
      <c r="AG489" s="19">
        <v>18.64</v>
      </c>
      <c r="AH489" s="19" t="str">
        <f t="shared" ref="AH489" si="7250">IF(OR(AG489="-",AG489="NC",$D489=""),"-",$D489*AG489)</f>
        <v>-</v>
      </c>
      <c r="AI489" s="19">
        <v>19.670000000000002</v>
      </c>
      <c r="AJ489" s="19" t="str">
        <f t="shared" ref="AJ489" si="7251">IF(OR(AI489="-",AI489="NC",$D489=""),"-",$D489*AI489)</f>
        <v>-</v>
      </c>
      <c r="AK489" s="19">
        <v>75.09</v>
      </c>
      <c r="AL489" s="19" t="str">
        <f t="shared" ref="AL489" si="7252">IF(OR(AK489="-",AK489="NC",$D489=""),"-",$D489*AK489)</f>
        <v>-</v>
      </c>
    </row>
    <row r="490" spans="1:38" ht="31.5" x14ac:dyDescent="0.25">
      <c r="A490" s="18" t="s">
        <v>2995</v>
      </c>
      <c r="B490" s="18" t="s">
        <v>2052</v>
      </c>
      <c r="C490" s="19" t="s">
        <v>1382</v>
      </c>
      <c r="D490" s="58"/>
      <c r="E490" s="19">
        <v>45.4</v>
      </c>
      <c r="F490" s="19" t="str">
        <f t="shared" si="6727"/>
        <v>-</v>
      </c>
      <c r="G490" s="19">
        <v>14.99</v>
      </c>
      <c r="H490" s="19" t="str">
        <f t="shared" si="6727"/>
        <v>-</v>
      </c>
      <c r="I490" s="19">
        <v>84.88</v>
      </c>
      <c r="J490" s="19" t="str">
        <f t="shared" ref="J490" si="7253">IF(OR(I490="-",I490="NC",$D490=""),"-",$D490*I490)</f>
        <v>-</v>
      </c>
      <c r="K490" s="19">
        <v>111.73</v>
      </c>
      <c r="L490" s="19" t="str">
        <f t="shared" ref="L490" si="7254">IF(OR(K490="-",K490="NC",$D490=""),"-",$D490*K490)</f>
        <v>-</v>
      </c>
      <c r="M490" s="19">
        <v>194.75</v>
      </c>
      <c r="N490" s="19" t="str">
        <f t="shared" ref="N490" si="7255">IF(OR(M490="-",M490="NC",$D490=""),"-",$D490*M490)</f>
        <v>-</v>
      </c>
      <c r="O490" s="19">
        <v>93.12</v>
      </c>
      <c r="P490" s="19" t="str">
        <f t="shared" ref="P490" si="7256">IF(OR(O490="-",O490="NC",$D490=""),"-",$D490*O490)</f>
        <v>-</v>
      </c>
      <c r="Q490" s="19">
        <v>20.96</v>
      </c>
      <c r="R490" s="19" t="str">
        <f t="shared" ref="R490" si="7257">IF(OR(Q490="-",Q490="NC",$D490=""),"-",$D490*Q490)</f>
        <v>-</v>
      </c>
      <c r="S490" s="19">
        <v>16.04</v>
      </c>
      <c r="T490" s="19" t="str">
        <f t="shared" ref="T490" si="7258">IF(OR(S490="-",S490="NC",$D490=""),"-",$D490*S490)</f>
        <v>-</v>
      </c>
      <c r="U490" s="19">
        <v>339.67</v>
      </c>
      <c r="V490" s="19" t="str">
        <f t="shared" ref="V490" si="7259">IF(OR(U490="-",U490="NC",$D490=""),"-",$D490*U490)</f>
        <v>-</v>
      </c>
      <c r="W490" s="19">
        <v>74.98</v>
      </c>
      <c r="X490" s="19" t="str">
        <f t="shared" ref="X490" si="7260">IF(OR(W490="-",W490="NC",$D490=""),"-",$D490*W490)</f>
        <v>-</v>
      </c>
      <c r="Y490" s="19">
        <v>16.86</v>
      </c>
      <c r="Z490" s="19" t="str">
        <f t="shared" ref="Z490" si="7261">IF(OR(Y490="-",Y490="NC",$D490=""),"-",$D490*Y490)</f>
        <v>-</v>
      </c>
      <c r="AA490" s="19">
        <v>86.13</v>
      </c>
      <c r="AB490" s="19" t="str">
        <f t="shared" ref="AB490" si="7262">IF(OR(AA490="-",AA490="NC",$D490=""),"-",$D490*AA490)</f>
        <v>-</v>
      </c>
      <c r="AC490" s="19">
        <v>52.55</v>
      </c>
      <c r="AD490" s="19" t="str">
        <f t="shared" ref="AD490" si="7263">IF(OR(AC490="-",AC490="NC",$D490=""),"-",$D490*AC490)</f>
        <v>-</v>
      </c>
      <c r="AE490" s="19">
        <v>286.02</v>
      </c>
      <c r="AF490" s="19" t="str">
        <f t="shared" ref="AF490" si="7264">IF(OR(AE490="-",AE490="NC",$D490=""),"-",$D490*AE490)</f>
        <v>-</v>
      </c>
      <c r="AG490" s="19">
        <v>18.64</v>
      </c>
      <c r="AH490" s="19" t="str">
        <f t="shared" ref="AH490" si="7265">IF(OR(AG490="-",AG490="NC",$D490=""),"-",$D490*AG490)</f>
        <v>-</v>
      </c>
      <c r="AI490" s="19">
        <v>19.670000000000002</v>
      </c>
      <c r="AJ490" s="19" t="str">
        <f t="shared" ref="AJ490" si="7266">IF(OR(AI490="-",AI490="NC",$D490=""),"-",$D490*AI490)</f>
        <v>-</v>
      </c>
      <c r="AK490" s="19">
        <v>75.09</v>
      </c>
      <c r="AL490" s="19" t="str">
        <f t="shared" ref="AL490" si="7267">IF(OR(AK490="-",AK490="NC",$D490=""),"-",$D490*AK490)</f>
        <v>-</v>
      </c>
    </row>
    <row r="491" spans="1:38" ht="31.5" x14ac:dyDescent="0.25">
      <c r="A491" s="18" t="s">
        <v>2995</v>
      </c>
      <c r="B491" s="18" t="s">
        <v>2053</v>
      </c>
      <c r="C491" s="19" t="s">
        <v>1382</v>
      </c>
      <c r="D491" s="58"/>
      <c r="E491" s="19">
        <v>45.37</v>
      </c>
      <c r="F491" s="19" t="str">
        <f t="shared" si="6727"/>
        <v>-</v>
      </c>
      <c r="G491" s="19">
        <v>14.99</v>
      </c>
      <c r="H491" s="19" t="str">
        <f t="shared" si="6727"/>
        <v>-</v>
      </c>
      <c r="I491" s="19">
        <v>84.88</v>
      </c>
      <c r="J491" s="19" t="str">
        <f t="shared" ref="J491" si="7268">IF(OR(I491="-",I491="NC",$D491=""),"-",$D491*I491)</f>
        <v>-</v>
      </c>
      <c r="K491" s="19">
        <v>111.73</v>
      </c>
      <c r="L491" s="19" t="str">
        <f t="shared" ref="L491" si="7269">IF(OR(K491="-",K491="NC",$D491=""),"-",$D491*K491)</f>
        <v>-</v>
      </c>
      <c r="M491" s="19">
        <v>194.4</v>
      </c>
      <c r="N491" s="19" t="str">
        <f t="shared" ref="N491" si="7270">IF(OR(M491="-",M491="NC",$D491=""),"-",$D491*M491)</f>
        <v>-</v>
      </c>
      <c r="O491" s="19">
        <v>93.12</v>
      </c>
      <c r="P491" s="19" t="str">
        <f t="shared" ref="P491" si="7271">IF(OR(O491="-",O491="NC",$D491=""),"-",$D491*O491)</f>
        <v>-</v>
      </c>
      <c r="Q491" s="19">
        <v>20.96</v>
      </c>
      <c r="R491" s="19" t="str">
        <f t="shared" ref="R491" si="7272">IF(OR(Q491="-",Q491="NC",$D491=""),"-",$D491*Q491)</f>
        <v>-</v>
      </c>
      <c r="S491" s="19">
        <v>16.04</v>
      </c>
      <c r="T491" s="19" t="str">
        <f t="shared" ref="T491" si="7273">IF(OR(S491="-",S491="NC",$D491=""),"-",$D491*S491)</f>
        <v>-</v>
      </c>
      <c r="U491" s="19">
        <v>339.52</v>
      </c>
      <c r="V491" s="19" t="str">
        <f t="shared" ref="V491" si="7274">IF(OR(U491="-",U491="NC",$D491=""),"-",$D491*U491)</f>
        <v>-</v>
      </c>
      <c r="W491" s="19">
        <v>75.41</v>
      </c>
      <c r="X491" s="19" t="str">
        <f t="shared" ref="X491" si="7275">IF(OR(W491="-",W491="NC",$D491=""),"-",$D491*W491)</f>
        <v>-</v>
      </c>
      <c r="Y491" s="19">
        <v>16.86</v>
      </c>
      <c r="Z491" s="19" t="str">
        <f t="shared" ref="Z491" si="7276">IF(OR(Y491="-",Y491="NC",$D491=""),"-",$D491*Y491)</f>
        <v>-</v>
      </c>
      <c r="AA491" s="19">
        <v>86.13</v>
      </c>
      <c r="AB491" s="19" t="str">
        <f t="shared" ref="AB491" si="7277">IF(OR(AA491="-",AA491="NC",$D491=""),"-",$D491*AA491)</f>
        <v>-</v>
      </c>
      <c r="AC491" s="19">
        <v>52.55</v>
      </c>
      <c r="AD491" s="19" t="str">
        <f t="shared" ref="AD491" si="7278">IF(OR(AC491="-",AC491="NC",$D491=""),"-",$D491*AC491)</f>
        <v>-</v>
      </c>
      <c r="AE491" s="19">
        <v>285.42</v>
      </c>
      <c r="AF491" s="19" t="str">
        <f t="shared" ref="AF491" si="7279">IF(OR(AE491="-",AE491="NC",$D491=""),"-",$D491*AE491)</f>
        <v>-</v>
      </c>
      <c r="AG491" s="19">
        <v>18.64</v>
      </c>
      <c r="AH491" s="19" t="str">
        <f t="shared" ref="AH491" si="7280">IF(OR(AG491="-",AG491="NC",$D491=""),"-",$D491*AG491)</f>
        <v>-</v>
      </c>
      <c r="AI491" s="19">
        <v>19.670000000000002</v>
      </c>
      <c r="AJ491" s="19" t="str">
        <f t="shared" ref="AJ491" si="7281">IF(OR(AI491="-",AI491="NC",$D491=""),"-",$D491*AI491)</f>
        <v>-</v>
      </c>
      <c r="AK491" s="19">
        <v>75.09</v>
      </c>
      <c r="AL491" s="19" t="str">
        <f t="shared" ref="AL491" si="7282">IF(OR(AK491="-",AK491="NC",$D491=""),"-",$D491*AK491)</f>
        <v>-</v>
      </c>
    </row>
    <row r="492" spans="1:38" ht="31.5" x14ac:dyDescent="0.25">
      <c r="A492" s="18" t="s">
        <v>2995</v>
      </c>
      <c r="B492" s="18" t="s">
        <v>2054</v>
      </c>
      <c r="C492" s="19" t="s">
        <v>1382</v>
      </c>
      <c r="D492" s="58"/>
      <c r="E492" s="19">
        <v>45.34</v>
      </c>
      <c r="F492" s="19" t="str">
        <f t="shared" si="6727"/>
        <v>-</v>
      </c>
      <c r="G492" s="19">
        <v>14.71</v>
      </c>
      <c r="H492" s="19" t="str">
        <f t="shared" si="6727"/>
        <v>-</v>
      </c>
      <c r="I492" s="19">
        <v>84.88</v>
      </c>
      <c r="J492" s="19" t="str">
        <f t="shared" ref="J492" si="7283">IF(OR(I492="-",I492="NC",$D492=""),"-",$D492*I492)</f>
        <v>-</v>
      </c>
      <c r="K492" s="19">
        <v>111.09</v>
      </c>
      <c r="L492" s="19" t="str">
        <f t="shared" ref="L492" si="7284">IF(OR(K492="-",K492="NC",$D492=""),"-",$D492*K492)</f>
        <v>-</v>
      </c>
      <c r="M492" s="19">
        <v>194.47</v>
      </c>
      <c r="N492" s="19" t="str">
        <f t="shared" ref="N492" si="7285">IF(OR(M492="-",M492="NC",$D492=""),"-",$D492*M492)</f>
        <v>-</v>
      </c>
      <c r="O492" s="19">
        <v>93.09</v>
      </c>
      <c r="P492" s="19" t="str">
        <f t="shared" ref="P492" si="7286">IF(OR(O492="-",O492="NC",$D492=""),"-",$D492*O492)</f>
        <v>-</v>
      </c>
      <c r="Q492" s="19">
        <v>19.690000000000001</v>
      </c>
      <c r="R492" s="19" t="str">
        <f t="shared" ref="R492" si="7287">IF(OR(Q492="-",Q492="NC",$D492=""),"-",$D492*Q492)</f>
        <v>-</v>
      </c>
      <c r="S492" s="19">
        <v>15.55</v>
      </c>
      <c r="T492" s="19" t="str">
        <f t="shared" ref="T492" si="7288">IF(OR(S492="-",S492="NC",$D492=""),"-",$D492*S492)</f>
        <v>-</v>
      </c>
      <c r="U492" s="19">
        <v>338.75</v>
      </c>
      <c r="V492" s="19" t="str">
        <f t="shared" ref="V492" si="7289">IF(OR(U492="-",U492="NC",$D492=""),"-",$D492*U492)</f>
        <v>-</v>
      </c>
      <c r="W492" s="19">
        <v>75.45</v>
      </c>
      <c r="X492" s="19" t="str">
        <f t="shared" ref="X492" si="7290">IF(OR(W492="-",W492="NC",$D492=""),"-",$D492*W492)</f>
        <v>-</v>
      </c>
      <c r="Y492" s="19">
        <v>16.559999999999999</v>
      </c>
      <c r="Z492" s="19" t="str">
        <f t="shared" ref="Z492" si="7291">IF(OR(Y492="-",Y492="NC",$D492=""),"-",$D492*Y492)</f>
        <v>-</v>
      </c>
      <c r="AA492" s="19">
        <v>86.04</v>
      </c>
      <c r="AB492" s="19" t="str">
        <f t="shared" ref="AB492" si="7292">IF(OR(AA492="-",AA492="NC",$D492=""),"-",$D492*AA492)</f>
        <v>-</v>
      </c>
      <c r="AC492" s="19">
        <v>52.5</v>
      </c>
      <c r="AD492" s="19" t="str">
        <f t="shared" ref="AD492" si="7293">IF(OR(AC492="-",AC492="NC",$D492=""),"-",$D492*AC492)</f>
        <v>-</v>
      </c>
      <c r="AE492" s="19">
        <v>285.86</v>
      </c>
      <c r="AF492" s="19" t="str">
        <f t="shared" ref="AF492" si="7294">IF(OR(AE492="-",AE492="NC",$D492=""),"-",$D492*AE492)</f>
        <v>-</v>
      </c>
      <c r="AG492" s="19">
        <v>18.440000000000001</v>
      </c>
      <c r="AH492" s="19" t="str">
        <f t="shared" ref="AH492" si="7295">IF(OR(AG492="-",AG492="NC",$D492=""),"-",$D492*AG492)</f>
        <v>-</v>
      </c>
      <c r="AI492" s="19">
        <v>19.670000000000002</v>
      </c>
      <c r="AJ492" s="19" t="str">
        <f t="shared" ref="AJ492" si="7296">IF(OR(AI492="-",AI492="NC",$D492=""),"-",$D492*AI492)</f>
        <v>-</v>
      </c>
      <c r="AK492" s="19">
        <v>75.09</v>
      </c>
      <c r="AL492" s="19" t="str">
        <f t="shared" ref="AL492" si="7297">IF(OR(AK492="-",AK492="NC",$D492=""),"-",$D492*AK492)</f>
        <v>-</v>
      </c>
    </row>
    <row r="493" spans="1:38" ht="31.5" x14ac:dyDescent="0.25">
      <c r="A493" s="18" t="s">
        <v>2995</v>
      </c>
      <c r="B493" s="18" t="s">
        <v>2055</v>
      </c>
      <c r="C493" s="19" t="s">
        <v>1382</v>
      </c>
      <c r="D493" s="58"/>
      <c r="E493" s="19">
        <v>1.26</v>
      </c>
      <c r="F493" s="19" t="str">
        <f t="shared" si="6727"/>
        <v>-</v>
      </c>
      <c r="G493" s="19">
        <v>1.58</v>
      </c>
      <c r="H493" s="19" t="str">
        <f t="shared" si="6727"/>
        <v>-</v>
      </c>
      <c r="I493" s="19">
        <v>31.05</v>
      </c>
      <c r="J493" s="19" t="str">
        <f t="shared" ref="J493" si="7298">IF(OR(I493="-",I493="NC",$D493=""),"-",$D493*I493)</f>
        <v>-</v>
      </c>
      <c r="K493" s="19">
        <v>5.43</v>
      </c>
      <c r="L493" s="19" t="str">
        <f t="shared" ref="L493" si="7299">IF(OR(K493="-",K493="NC",$D493=""),"-",$D493*K493)</f>
        <v>-</v>
      </c>
      <c r="M493" s="19">
        <v>0.9</v>
      </c>
      <c r="N493" s="19" t="str">
        <f t="shared" ref="N493" si="7300">IF(OR(M493="-",M493="NC",$D493=""),"-",$D493*M493)</f>
        <v>-</v>
      </c>
      <c r="O493" s="19">
        <v>2.1800000000000002</v>
      </c>
      <c r="P493" s="19" t="str">
        <f t="shared" ref="P493" si="7301">IF(OR(O493="-",O493="NC",$D493=""),"-",$D493*O493)</f>
        <v>-</v>
      </c>
      <c r="Q493" s="19">
        <v>3.7</v>
      </c>
      <c r="R493" s="19" t="str">
        <f t="shared" ref="R493" si="7302">IF(OR(Q493="-",Q493="NC",$D493=""),"-",$D493*Q493)</f>
        <v>-</v>
      </c>
      <c r="S493" s="19">
        <v>2.11</v>
      </c>
      <c r="T493" s="19" t="str">
        <f t="shared" ref="T493" si="7303">IF(OR(S493="-",S493="NC",$D493=""),"-",$D493*S493)</f>
        <v>-</v>
      </c>
      <c r="U493" s="19">
        <v>1.51</v>
      </c>
      <c r="V493" s="19" t="str">
        <f t="shared" ref="V493" si="7304">IF(OR(U493="-",U493="NC",$D493=""),"-",$D493*U493)</f>
        <v>-</v>
      </c>
      <c r="W493" s="19">
        <v>1.75</v>
      </c>
      <c r="X493" s="19" t="str">
        <f t="shared" ref="X493" si="7305">IF(OR(W493="-",W493="NC",$D493=""),"-",$D493*W493)</f>
        <v>-</v>
      </c>
      <c r="Y493" s="19">
        <v>0.28999999999999998</v>
      </c>
      <c r="Z493" s="19" t="str">
        <f t="shared" ref="Z493" si="7306">IF(OR(Y493="-",Y493="NC",$D493=""),"-",$D493*Y493)</f>
        <v>-</v>
      </c>
      <c r="AA493" s="19">
        <v>5.12</v>
      </c>
      <c r="AB493" s="19" t="str">
        <f t="shared" ref="AB493" si="7307">IF(OR(AA493="-",AA493="NC",$D493=""),"-",$D493*AA493)</f>
        <v>-</v>
      </c>
      <c r="AC493" s="19">
        <v>13.58</v>
      </c>
      <c r="AD493" s="19" t="str">
        <f t="shared" ref="AD493" si="7308">IF(OR(AC493="-",AC493="NC",$D493=""),"-",$D493*AC493)</f>
        <v>-</v>
      </c>
      <c r="AE493" s="19">
        <v>4.29</v>
      </c>
      <c r="AF493" s="19" t="str">
        <f t="shared" ref="AF493" si="7309">IF(OR(AE493="-",AE493="NC",$D493=""),"-",$D493*AE493)</f>
        <v>-</v>
      </c>
      <c r="AG493" s="19">
        <v>2.17</v>
      </c>
      <c r="AH493" s="19" t="str">
        <f t="shared" ref="AH493" si="7310">IF(OR(AG493="-",AG493="NC",$D493=""),"-",$D493*AG493)</f>
        <v>-</v>
      </c>
      <c r="AI493" s="19">
        <v>0.01</v>
      </c>
      <c r="AJ493" s="19" t="str">
        <f t="shared" ref="AJ493" si="7311">IF(OR(AI493="-",AI493="NC",$D493=""),"-",$D493*AI493)</f>
        <v>-</v>
      </c>
      <c r="AK493" s="19">
        <v>8.84</v>
      </c>
      <c r="AL493" s="19" t="str">
        <f t="shared" ref="AL493" si="7312">IF(OR(AK493="-",AK493="NC",$D493=""),"-",$D493*AK493)</f>
        <v>-</v>
      </c>
    </row>
    <row r="494" spans="1:38" ht="31.5" x14ac:dyDescent="0.25">
      <c r="A494" s="18" t="s">
        <v>2995</v>
      </c>
      <c r="B494" s="18" t="s">
        <v>2056</v>
      </c>
      <c r="C494" s="19" t="s">
        <v>1382</v>
      </c>
      <c r="D494" s="58"/>
      <c r="E494" s="19">
        <v>45.39</v>
      </c>
      <c r="F494" s="19" t="str">
        <f t="shared" si="6727"/>
        <v>-</v>
      </c>
      <c r="G494" s="19">
        <v>14.99</v>
      </c>
      <c r="H494" s="19" t="str">
        <f t="shared" si="6727"/>
        <v>-</v>
      </c>
      <c r="I494" s="19">
        <v>84.88</v>
      </c>
      <c r="J494" s="19" t="str">
        <f t="shared" ref="J494" si="7313">IF(OR(I494="-",I494="NC",$D494=""),"-",$D494*I494)</f>
        <v>-</v>
      </c>
      <c r="K494" s="19">
        <v>111.73</v>
      </c>
      <c r="L494" s="19" t="str">
        <f t="shared" ref="L494" si="7314">IF(OR(K494="-",K494="NC",$D494=""),"-",$D494*K494)</f>
        <v>-</v>
      </c>
      <c r="M494" s="19">
        <v>194.75</v>
      </c>
      <c r="N494" s="19" t="str">
        <f t="shared" ref="N494" si="7315">IF(OR(M494="-",M494="NC",$D494=""),"-",$D494*M494)</f>
        <v>-</v>
      </c>
      <c r="O494" s="19">
        <v>93.12</v>
      </c>
      <c r="P494" s="19" t="str">
        <f t="shared" ref="P494" si="7316">IF(OR(O494="-",O494="NC",$D494=""),"-",$D494*O494)</f>
        <v>-</v>
      </c>
      <c r="Q494" s="19">
        <v>20.96</v>
      </c>
      <c r="R494" s="19" t="str">
        <f t="shared" ref="R494" si="7317">IF(OR(Q494="-",Q494="NC",$D494=""),"-",$D494*Q494)</f>
        <v>-</v>
      </c>
      <c r="S494" s="19">
        <v>16.04</v>
      </c>
      <c r="T494" s="19" t="str">
        <f t="shared" ref="T494" si="7318">IF(OR(S494="-",S494="NC",$D494=""),"-",$D494*S494)</f>
        <v>-</v>
      </c>
      <c r="U494" s="19">
        <v>339.66</v>
      </c>
      <c r="V494" s="19" t="str">
        <f t="shared" ref="V494" si="7319">IF(OR(U494="-",U494="NC",$D494=""),"-",$D494*U494)</f>
        <v>-</v>
      </c>
      <c r="W494" s="19">
        <v>74.98</v>
      </c>
      <c r="X494" s="19" t="str">
        <f t="shared" ref="X494" si="7320">IF(OR(W494="-",W494="NC",$D494=""),"-",$D494*W494)</f>
        <v>-</v>
      </c>
      <c r="Y494" s="19">
        <v>16.86</v>
      </c>
      <c r="Z494" s="19" t="str">
        <f t="shared" ref="Z494" si="7321">IF(OR(Y494="-",Y494="NC",$D494=""),"-",$D494*Y494)</f>
        <v>-</v>
      </c>
      <c r="AA494" s="19">
        <v>86.12</v>
      </c>
      <c r="AB494" s="19" t="str">
        <f t="shared" ref="AB494" si="7322">IF(OR(AA494="-",AA494="NC",$D494=""),"-",$D494*AA494)</f>
        <v>-</v>
      </c>
      <c r="AC494" s="19">
        <v>52.54</v>
      </c>
      <c r="AD494" s="19" t="str">
        <f t="shared" ref="AD494" si="7323">IF(OR(AC494="-",AC494="NC",$D494=""),"-",$D494*AC494)</f>
        <v>-</v>
      </c>
      <c r="AE494" s="19">
        <v>285.98</v>
      </c>
      <c r="AF494" s="19" t="str">
        <f t="shared" ref="AF494" si="7324">IF(OR(AE494="-",AE494="NC",$D494=""),"-",$D494*AE494)</f>
        <v>-</v>
      </c>
      <c r="AG494" s="19">
        <v>18.64</v>
      </c>
      <c r="AH494" s="19" t="str">
        <f t="shared" ref="AH494" si="7325">IF(OR(AG494="-",AG494="NC",$D494=""),"-",$D494*AG494)</f>
        <v>-</v>
      </c>
      <c r="AI494" s="19">
        <v>19.670000000000002</v>
      </c>
      <c r="AJ494" s="19" t="str">
        <f t="shared" ref="AJ494" si="7326">IF(OR(AI494="-",AI494="NC",$D494=""),"-",$D494*AI494)</f>
        <v>-</v>
      </c>
      <c r="AK494" s="19">
        <v>75.09</v>
      </c>
      <c r="AL494" s="19" t="str">
        <f t="shared" ref="AL494" si="7327">IF(OR(AK494="-",AK494="NC",$D494=""),"-",$D494*AK494)</f>
        <v>-</v>
      </c>
    </row>
    <row r="495" spans="1:38" ht="31.5" x14ac:dyDescent="0.25">
      <c r="A495" s="18" t="s">
        <v>2995</v>
      </c>
      <c r="B495" s="18" t="s">
        <v>2057</v>
      </c>
      <c r="C495" s="19" t="s">
        <v>1382</v>
      </c>
      <c r="D495" s="58"/>
      <c r="E495" s="19">
        <v>45.36</v>
      </c>
      <c r="F495" s="19" t="str">
        <f t="shared" si="6727"/>
        <v>-</v>
      </c>
      <c r="G495" s="19">
        <v>14.99</v>
      </c>
      <c r="H495" s="19" t="str">
        <f t="shared" si="6727"/>
        <v>-</v>
      </c>
      <c r="I495" s="19">
        <v>84.88</v>
      </c>
      <c r="J495" s="19" t="str">
        <f t="shared" ref="J495" si="7328">IF(OR(I495="-",I495="NC",$D495=""),"-",$D495*I495)</f>
        <v>-</v>
      </c>
      <c r="K495" s="19">
        <v>111.73</v>
      </c>
      <c r="L495" s="19" t="str">
        <f t="shared" ref="L495" si="7329">IF(OR(K495="-",K495="NC",$D495=""),"-",$D495*K495)</f>
        <v>-</v>
      </c>
      <c r="M495" s="19">
        <v>194.4</v>
      </c>
      <c r="N495" s="19" t="str">
        <f t="shared" ref="N495" si="7330">IF(OR(M495="-",M495="NC",$D495=""),"-",$D495*M495)</f>
        <v>-</v>
      </c>
      <c r="O495" s="19">
        <v>93.12</v>
      </c>
      <c r="P495" s="19" t="str">
        <f t="shared" ref="P495" si="7331">IF(OR(O495="-",O495="NC",$D495=""),"-",$D495*O495)</f>
        <v>-</v>
      </c>
      <c r="Q495" s="19">
        <v>20.96</v>
      </c>
      <c r="R495" s="19" t="str">
        <f t="shared" ref="R495" si="7332">IF(OR(Q495="-",Q495="NC",$D495=""),"-",$D495*Q495)</f>
        <v>-</v>
      </c>
      <c r="S495" s="19">
        <v>16.04</v>
      </c>
      <c r="T495" s="19" t="str">
        <f t="shared" ref="T495" si="7333">IF(OR(S495="-",S495="NC",$D495=""),"-",$D495*S495)</f>
        <v>-</v>
      </c>
      <c r="U495" s="19">
        <v>339.51</v>
      </c>
      <c r="V495" s="19" t="str">
        <f t="shared" ref="V495" si="7334">IF(OR(U495="-",U495="NC",$D495=""),"-",$D495*U495)</f>
        <v>-</v>
      </c>
      <c r="W495" s="19">
        <v>75.41</v>
      </c>
      <c r="X495" s="19" t="str">
        <f t="shared" ref="X495" si="7335">IF(OR(W495="-",W495="NC",$D495=""),"-",$D495*W495)</f>
        <v>-</v>
      </c>
      <c r="Y495" s="19">
        <v>16.86</v>
      </c>
      <c r="Z495" s="19" t="str">
        <f t="shared" ref="Z495" si="7336">IF(OR(Y495="-",Y495="NC",$D495=""),"-",$D495*Y495)</f>
        <v>-</v>
      </c>
      <c r="AA495" s="19">
        <v>86.12</v>
      </c>
      <c r="AB495" s="19" t="str">
        <f t="shared" ref="AB495" si="7337">IF(OR(AA495="-",AA495="NC",$D495=""),"-",$D495*AA495)</f>
        <v>-</v>
      </c>
      <c r="AC495" s="19">
        <v>52.54</v>
      </c>
      <c r="AD495" s="19" t="str">
        <f t="shared" ref="AD495" si="7338">IF(OR(AC495="-",AC495="NC",$D495=""),"-",$D495*AC495)</f>
        <v>-</v>
      </c>
      <c r="AE495" s="19">
        <v>285.38</v>
      </c>
      <c r="AF495" s="19" t="str">
        <f t="shared" ref="AF495" si="7339">IF(OR(AE495="-",AE495="NC",$D495=""),"-",$D495*AE495)</f>
        <v>-</v>
      </c>
      <c r="AG495" s="19">
        <v>18.64</v>
      </c>
      <c r="AH495" s="19" t="str">
        <f t="shared" ref="AH495" si="7340">IF(OR(AG495="-",AG495="NC",$D495=""),"-",$D495*AG495)</f>
        <v>-</v>
      </c>
      <c r="AI495" s="19">
        <v>19.670000000000002</v>
      </c>
      <c r="AJ495" s="19" t="str">
        <f t="shared" ref="AJ495" si="7341">IF(OR(AI495="-",AI495="NC",$D495=""),"-",$D495*AI495)</f>
        <v>-</v>
      </c>
      <c r="AK495" s="19">
        <v>75.09</v>
      </c>
      <c r="AL495" s="19" t="str">
        <f t="shared" ref="AL495" si="7342">IF(OR(AK495="-",AK495="NC",$D495=""),"-",$D495*AK495)</f>
        <v>-</v>
      </c>
    </row>
    <row r="496" spans="1:38" ht="31.5" x14ac:dyDescent="0.25">
      <c r="A496" s="18" t="s">
        <v>2995</v>
      </c>
      <c r="B496" s="18" t="s">
        <v>2058</v>
      </c>
      <c r="C496" s="19" t="s">
        <v>1382</v>
      </c>
      <c r="D496" s="58"/>
      <c r="E496" s="19">
        <v>45.37</v>
      </c>
      <c r="F496" s="19" t="str">
        <f t="shared" si="6727"/>
        <v>-</v>
      </c>
      <c r="G496" s="19">
        <v>14.99</v>
      </c>
      <c r="H496" s="19" t="str">
        <f t="shared" si="6727"/>
        <v>-</v>
      </c>
      <c r="I496" s="19">
        <v>84.88</v>
      </c>
      <c r="J496" s="19" t="str">
        <f t="shared" ref="J496" si="7343">IF(OR(I496="-",I496="NC",$D496=""),"-",$D496*I496)</f>
        <v>-</v>
      </c>
      <c r="K496" s="19">
        <v>111.73</v>
      </c>
      <c r="L496" s="19" t="str">
        <f t="shared" ref="L496" si="7344">IF(OR(K496="-",K496="NC",$D496=""),"-",$D496*K496)</f>
        <v>-</v>
      </c>
      <c r="M496" s="19">
        <v>194.4</v>
      </c>
      <c r="N496" s="19" t="str">
        <f t="shared" ref="N496" si="7345">IF(OR(M496="-",M496="NC",$D496=""),"-",$D496*M496)</f>
        <v>-</v>
      </c>
      <c r="O496" s="19">
        <v>93.12</v>
      </c>
      <c r="P496" s="19" t="str">
        <f t="shared" ref="P496" si="7346">IF(OR(O496="-",O496="NC",$D496=""),"-",$D496*O496)</f>
        <v>-</v>
      </c>
      <c r="Q496" s="19">
        <v>20.96</v>
      </c>
      <c r="R496" s="19" t="str">
        <f t="shared" ref="R496" si="7347">IF(OR(Q496="-",Q496="NC",$D496=""),"-",$D496*Q496)</f>
        <v>-</v>
      </c>
      <c r="S496" s="19">
        <v>16.04</v>
      </c>
      <c r="T496" s="19" t="str">
        <f t="shared" ref="T496" si="7348">IF(OR(S496="-",S496="NC",$D496=""),"-",$D496*S496)</f>
        <v>-</v>
      </c>
      <c r="U496" s="19">
        <v>339.52</v>
      </c>
      <c r="V496" s="19" t="str">
        <f t="shared" ref="V496" si="7349">IF(OR(U496="-",U496="NC",$D496=""),"-",$D496*U496)</f>
        <v>-</v>
      </c>
      <c r="W496" s="19">
        <v>74.88</v>
      </c>
      <c r="X496" s="19" t="str">
        <f t="shared" ref="X496" si="7350">IF(OR(W496="-",W496="NC",$D496=""),"-",$D496*W496)</f>
        <v>-</v>
      </c>
      <c r="Y496" s="19">
        <v>16.86</v>
      </c>
      <c r="Z496" s="19" t="str">
        <f t="shared" ref="Z496" si="7351">IF(OR(Y496="-",Y496="NC",$D496=""),"-",$D496*Y496)</f>
        <v>-</v>
      </c>
      <c r="AA496" s="19">
        <v>86.13</v>
      </c>
      <c r="AB496" s="19" t="str">
        <f t="shared" ref="AB496" si="7352">IF(OR(AA496="-",AA496="NC",$D496=""),"-",$D496*AA496)</f>
        <v>-</v>
      </c>
      <c r="AC496" s="19">
        <v>52.55</v>
      </c>
      <c r="AD496" s="19" t="str">
        <f t="shared" ref="AD496" si="7353">IF(OR(AC496="-",AC496="NC",$D496=""),"-",$D496*AC496)</f>
        <v>-</v>
      </c>
      <c r="AE496" s="19">
        <v>285.42</v>
      </c>
      <c r="AF496" s="19" t="str">
        <f t="shared" ref="AF496" si="7354">IF(OR(AE496="-",AE496="NC",$D496=""),"-",$D496*AE496)</f>
        <v>-</v>
      </c>
      <c r="AG496" s="19">
        <v>18.64</v>
      </c>
      <c r="AH496" s="19" t="str">
        <f t="shared" ref="AH496" si="7355">IF(OR(AG496="-",AG496="NC",$D496=""),"-",$D496*AG496)</f>
        <v>-</v>
      </c>
      <c r="AI496" s="19">
        <v>19.670000000000002</v>
      </c>
      <c r="AJ496" s="19" t="str">
        <f t="shared" ref="AJ496" si="7356">IF(OR(AI496="-",AI496="NC",$D496=""),"-",$D496*AI496)</f>
        <v>-</v>
      </c>
      <c r="AK496" s="19">
        <v>75.09</v>
      </c>
      <c r="AL496" s="19" t="str">
        <f t="shared" ref="AL496" si="7357">IF(OR(AK496="-",AK496="NC",$D496=""),"-",$D496*AK496)</f>
        <v>-</v>
      </c>
    </row>
    <row r="497" spans="1:38" ht="31.5" x14ac:dyDescent="0.25">
      <c r="A497" s="18" t="s">
        <v>2995</v>
      </c>
      <c r="B497" s="18" t="s">
        <v>2060</v>
      </c>
      <c r="C497" s="19" t="s">
        <v>1382</v>
      </c>
      <c r="D497" s="58"/>
      <c r="E497" s="19">
        <v>45.33</v>
      </c>
      <c r="F497" s="19" t="str">
        <f t="shared" si="6727"/>
        <v>-</v>
      </c>
      <c r="G497" s="19">
        <v>14.71</v>
      </c>
      <c r="H497" s="19" t="str">
        <f t="shared" si="6727"/>
        <v>-</v>
      </c>
      <c r="I497" s="19">
        <v>84.88</v>
      </c>
      <c r="J497" s="19" t="str">
        <f t="shared" ref="J497" si="7358">IF(OR(I497="-",I497="NC",$D497=""),"-",$D497*I497)</f>
        <v>-</v>
      </c>
      <c r="K497" s="19">
        <v>111.09</v>
      </c>
      <c r="L497" s="19" t="str">
        <f t="shared" ref="L497" si="7359">IF(OR(K497="-",K497="NC",$D497=""),"-",$D497*K497)</f>
        <v>-</v>
      </c>
      <c r="M497" s="19">
        <v>194.47</v>
      </c>
      <c r="N497" s="19" t="str">
        <f t="shared" ref="N497" si="7360">IF(OR(M497="-",M497="NC",$D497=""),"-",$D497*M497)</f>
        <v>-</v>
      </c>
      <c r="O497" s="19">
        <v>93.09</v>
      </c>
      <c r="P497" s="19" t="str">
        <f t="shared" ref="P497" si="7361">IF(OR(O497="-",O497="NC",$D497=""),"-",$D497*O497)</f>
        <v>-</v>
      </c>
      <c r="Q497" s="19">
        <v>19.690000000000001</v>
      </c>
      <c r="R497" s="19" t="str">
        <f t="shared" ref="R497" si="7362">IF(OR(Q497="-",Q497="NC",$D497=""),"-",$D497*Q497)</f>
        <v>-</v>
      </c>
      <c r="S497" s="19">
        <v>15.55</v>
      </c>
      <c r="T497" s="19" t="str">
        <f t="shared" ref="T497" si="7363">IF(OR(S497="-",S497="NC",$D497=""),"-",$D497*S497)</f>
        <v>-</v>
      </c>
      <c r="U497" s="19">
        <v>338.74</v>
      </c>
      <c r="V497" s="19" t="str">
        <f t="shared" ref="V497" si="7364">IF(OR(U497="-",U497="NC",$D497=""),"-",$D497*U497)</f>
        <v>-</v>
      </c>
      <c r="W497" s="19">
        <v>75.45</v>
      </c>
      <c r="X497" s="19" t="str">
        <f t="shared" ref="X497" si="7365">IF(OR(W497="-",W497="NC",$D497=""),"-",$D497*W497)</f>
        <v>-</v>
      </c>
      <c r="Y497" s="19">
        <v>16.559999999999999</v>
      </c>
      <c r="Z497" s="19" t="str">
        <f t="shared" ref="Z497" si="7366">IF(OR(Y497="-",Y497="NC",$D497=""),"-",$D497*Y497)</f>
        <v>-</v>
      </c>
      <c r="AA497" s="19">
        <v>86.03</v>
      </c>
      <c r="AB497" s="19" t="str">
        <f t="shared" ref="AB497" si="7367">IF(OR(AA497="-",AA497="NC",$D497=""),"-",$D497*AA497)</f>
        <v>-</v>
      </c>
      <c r="AC497" s="19">
        <v>52.5</v>
      </c>
      <c r="AD497" s="19" t="str">
        <f t="shared" ref="AD497" si="7368">IF(OR(AC497="-",AC497="NC",$D497=""),"-",$D497*AC497)</f>
        <v>-</v>
      </c>
      <c r="AE497" s="19">
        <v>285.81</v>
      </c>
      <c r="AF497" s="19" t="str">
        <f t="shared" ref="AF497" si="7369">IF(OR(AE497="-",AE497="NC",$D497=""),"-",$D497*AE497)</f>
        <v>-</v>
      </c>
      <c r="AG497" s="19">
        <v>18.440000000000001</v>
      </c>
      <c r="AH497" s="19" t="str">
        <f t="shared" ref="AH497" si="7370">IF(OR(AG497="-",AG497="NC",$D497=""),"-",$D497*AG497)</f>
        <v>-</v>
      </c>
      <c r="AI497" s="19">
        <v>19.670000000000002</v>
      </c>
      <c r="AJ497" s="19" t="str">
        <f t="shared" ref="AJ497" si="7371">IF(OR(AI497="-",AI497="NC",$D497=""),"-",$D497*AI497)</f>
        <v>-</v>
      </c>
      <c r="AK497" s="19">
        <v>75.09</v>
      </c>
      <c r="AL497" s="19" t="str">
        <f t="shared" ref="AL497" si="7372">IF(OR(AK497="-",AK497="NC",$D497=""),"-",$D497*AK497)</f>
        <v>-</v>
      </c>
    </row>
    <row r="498" spans="1:38" ht="31.5" x14ac:dyDescent="0.25">
      <c r="A498" s="18" t="s">
        <v>2995</v>
      </c>
      <c r="B498" s="18" t="s">
        <v>2061</v>
      </c>
      <c r="C498" s="19" t="s">
        <v>1382</v>
      </c>
      <c r="D498" s="58"/>
      <c r="E498" s="19">
        <v>45.34</v>
      </c>
      <c r="F498" s="19" t="str">
        <f t="shared" si="6727"/>
        <v>-</v>
      </c>
      <c r="G498" s="19">
        <v>14.71</v>
      </c>
      <c r="H498" s="19" t="str">
        <f t="shared" si="6727"/>
        <v>-</v>
      </c>
      <c r="I498" s="19">
        <v>84.88</v>
      </c>
      <c r="J498" s="19" t="str">
        <f t="shared" ref="J498" si="7373">IF(OR(I498="-",I498="NC",$D498=""),"-",$D498*I498)</f>
        <v>-</v>
      </c>
      <c r="K498" s="19">
        <v>111.09</v>
      </c>
      <c r="L498" s="19" t="str">
        <f t="shared" ref="L498" si="7374">IF(OR(K498="-",K498="NC",$D498=""),"-",$D498*K498)</f>
        <v>-</v>
      </c>
      <c r="M498" s="19">
        <v>194.47</v>
      </c>
      <c r="N498" s="19" t="str">
        <f t="shared" ref="N498" si="7375">IF(OR(M498="-",M498="NC",$D498=""),"-",$D498*M498)</f>
        <v>-</v>
      </c>
      <c r="O498" s="19">
        <v>93.09</v>
      </c>
      <c r="P498" s="19" t="str">
        <f t="shared" ref="P498" si="7376">IF(OR(O498="-",O498="NC",$D498=""),"-",$D498*O498)</f>
        <v>-</v>
      </c>
      <c r="Q498" s="19">
        <v>19.690000000000001</v>
      </c>
      <c r="R498" s="19" t="str">
        <f t="shared" ref="R498" si="7377">IF(OR(Q498="-",Q498="NC",$D498=""),"-",$D498*Q498)</f>
        <v>-</v>
      </c>
      <c r="S498" s="19">
        <v>15.55</v>
      </c>
      <c r="T498" s="19" t="str">
        <f t="shared" ref="T498" si="7378">IF(OR(S498="-",S498="NC",$D498=""),"-",$D498*S498)</f>
        <v>-</v>
      </c>
      <c r="U498" s="19">
        <v>338.74</v>
      </c>
      <c r="V498" s="19" t="str">
        <f t="shared" ref="V498" si="7379">IF(OR(U498="-",U498="NC",$D498=""),"-",$D498*U498)</f>
        <v>-</v>
      </c>
      <c r="W498" s="19">
        <v>74.92</v>
      </c>
      <c r="X498" s="19" t="str">
        <f t="shared" ref="X498" si="7380">IF(OR(W498="-",W498="NC",$D498=""),"-",$D498*W498)</f>
        <v>-</v>
      </c>
      <c r="Y498" s="19">
        <v>16.559999999999999</v>
      </c>
      <c r="Z498" s="19" t="str">
        <f t="shared" ref="Z498" si="7381">IF(OR(Y498="-",Y498="NC",$D498=""),"-",$D498*Y498)</f>
        <v>-</v>
      </c>
      <c r="AA498" s="19">
        <v>86.04</v>
      </c>
      <c r="AB498" s="19" t="str">
        <f t="shared" ref="AB498" si="7382">IF(OR(AA498="-",AA498="NC",$D498=""),"-",$D498*AA498)</f>
        <v>-</v>
      </c>
      <c r="AC498" s="19">
        <v>52.5</v>
      </c>
      <c r="AD498" s="19" t="str">
        <f t="shared" ref="AD498" si="7383">IF(OR(AC498="-",AC498="NC",$D498=""),"-",$D498*AC498)</f>
        <v>-</v>
      </c>
      <c r="AE498" s="19">
        <v>285.86</v>
      </c>
      <c r="AF498" s="19" t="str">
        <f t="shared" ref="AF498" si="7384">IF(OR(AE498="-",AE498="NC",$D498=""),"-",$D498*AE498)</f>
        <v>-</v>
      </c>
      <c r="AG498" s="19">
        <v>18.440000000000001</v>
      </c>
      <c r="AH498" s="19" t="str">
        <f t="shared" ref="AH498" si="7385">IF(OR(AG498="-",AG498="NC",$D498=""),"-",$D498*AG498)</f>
        <v>-</v>
      </c>
      <c r="AI498" s="19">
        <v>19.670000000000002</v>
      </c>
      <c r="AJ498" s="19" t="str">
        <f t="shared" ref="AJ498" si="7386">IF(OR(AI498="-",AI498="NC",$D498=""),"-",$D498*AI498)</f>
        <v>-</v>
      </c>
      <c r="AK498" s="19">
        <v>75.09</v>
      </c>
      <c r="AL498" s="19" t="str">
        <f t="shared" ref="AL498" si="7387">IF(OR(AK498="-",AK498="NC",$D498=""),"-",$D498*AK498)</f>
        <v>-</v>
      </c>
    </row>
    <row r="499" spans="1:38" ht="31.5" x14ac:dyDescent="0.25">
      <c r="A499" s="18" t="s">
        <v>2995</v>
      </c>
      <c r="B499" s="18" t="s">
        <v>2062</v>
      </c>
      <c r="C499" s="19" t="s">
        <v>1382</v>
      </c>
      <c r="D499" s="58"/>
      <c r="E499" s="19">
        <v>45.31</v>
      </c>
      <c r="F499" s="19" t="str">
        <f t="shared" si="6727"/>
        <v>-</v>
      </c>
      <c r="G499" s="19">
        <v>14.71</v>
      </c>
      <c r="H499" s="19" t="str">
        <f t="shared" si="6727"/>
        <v>-</v>
      </c>
      <c r="I499" s="19">
        <v>84.88</v>
      </c>
      <c r="J499" s="19" t="str">
        <f t="shared" ref="J499" si="7388">IF(OR(I499="-",I499="NC",$D499=""),"-",$D499*I499)</f>
        <v>-</v>
      </c>
      <c r="K499" s="19">
        <v>111.09</v>
      </c>
      <c r="L499" s="19" t="str">
        <f t="shared" ref="L499" si="7389">IF(OR(K499="-",K499="NC",$D499=""),"-",$D499*K499)</f>
        <v>-</v>
      </c>
      <c r="M499" s="19">
        <v>194.11</v>
      </c>
      <c r="N499" s="19" t="str">
        <f t="shared" ref="N499" si="7390">IF(OR(M499="-",M499="NC",$D499=""),"-",$D499*M499)</f>
        <v>-</v>
      </c>
      <c r="O499" s="19">
        <v>93.09</v>
      </c>
      <c r="P499" s="19" t="str">
        <f t="shared" ref="P499" si="7391">IF(OR(O499="-",O499="NC",$D499=""),"-",$D499*O499)</f>
        <v>-</v>
      </c>
      <c r="Q499" s="19">
        <v>19.690000000000001</v>
      </c>
      <c r="R499" s="19" t="str">
        <f t="shared" ref="R499" si="7392">IF(OR(Q499="-",Q499="NC",$D499=""),"-",$D499*Q499)</f>
        <v>-</v>
      </c>
      <c r="S499" s="19">
        <v>15.55</v>
      </c>
      <c r="T499" s="19" t="str">
        <f t="shared" ref="T499" si="7393">IF(OR(S499="-",S499="NC",$D499=""),"-",$D499*S499)</f>
        <v>-</v>
      </c>
      <c r="U499" s="19">
        <v>338.6</v>
      </c>
      <c r="V499" s="19" t="str">
        <f t="shared" ref="V499" si="7394">IF(OR(U499="-",U499="NC",$D499=""),"-",$D499*U499)</f>
        <v>-</v>
      </c>
      <c r="W499" s="19">
        <v>75.349999999999994</v>
      </c>
      <c r="X499" s="19" t="str">
        <f t="shared" ref="X499" si="7395">IF(OR(W499="-",W499="NC",$D499=""),"-",$D499*W499)</f>
        <v>-</v>
      </c>
      <c r="Y499" s="19">
        <v>16.559999999999999</v>
      </c>
      <c r="Z499" s="19" t="str">
        <f t="shared" ref="Z499" si="7396">IF(OR(Y499="-",Y499="NC",$D499=""),"-",$D499*Y499)</f>
        <v>-</v>
      </c>
      <c r="AA499" s="19">
        <v>86.04</v>
      </c>
      <c r="AB499" s="19" t="str">
        <f t="shared" ref="AB499" si="7397">IF(OR(AA499="-",AA499="NC",$D499=""),"-",$D499*AA499)</f>
        <v>-</v>
      </c>
      <c r="AC499" s="19">
        <v>52.5</v>
      </c>
      <c r="AD499" s="19" t="str">
        <f t="shared" ref="AD499" si="7398">IF(OR(AC499="-",AC499="NC",$D499=""),"-",$D499*AC499)</f>
        <v>-</v>
      </c>
      <c r="AE499" s="19">
        <v>285.25</v>
      </c>
      <c r="AF499" s="19" t="str">
        <f t="shared" ref="AF499" si="7399">IF(OR(AE499="-",AE499="NC",$D499=""),"-",$D499*AE499)</f>
        <v>-</v>
      </c>
      <c r="AG499" s="19">
        <v>18.440000000000001</v>
      </c>
      <c r="AH499" s="19" t="str">
        <f t="shared" ref="AH499" si="7400">IF(OR(AG499="-",AG499="NC",$D499=""),"-",$D499*AG499)</f>
        <v>-</v>
      </c>
      <c r="AI499" s="19">
        <v>19.670000000000002</v>
      </c>
      <c r="AJ499" s="19" t="str">
        <f t="shared" ref="AJ499" si="7401">IF(OR(AI499="-",AI499="NC",$D499=""),"-",$D499*AI499)</f>
        <v>-</v>
      </c>
      <c r="AK499" s="19">
        <v>75.09</v>
      </c>
      <c r="AL499" s="19" t="str">
        <f t="shared" ref="AL499" si="7402">IF(OR(AK499="-",AK499="NC",$D499=""),"-",$D499*AK499)</f>
        <v>-</v>
      </c>
    </row>
    <row r="500" spans="1:38" ht="31.5" x14ac:dyDescent="0.25">
      <c r="A500" s="18" t="s">
        <v>2995</v>
      </c>
      <c r="B500" s="18" t="s">
        <v>2063</v>
      </c>
      <c r="C500" s="19" t="s">
        <v>1382</v>
      </c>
      <c r="D500" s="58"/>
      <c r="E500" s="19">
        <v>1.26</v>
      </c>
      <c r="F500" s="19" t="str">
        <f t="shared" si="6727"/>
        <v>-</v>
      </c>
      <c r="G500" s="19">
        <v>1.58</v>
      </c>
      <c r="H500" s="19" t="str">
        <f t="shared" si="6727"/>
        <v>-</v>
      </c>
      <c r="I500" s="19">
        <v>31.05</v>
      </c>
      <c r="J500" s="19" t="str">
        <f t="shared" ref="J500" si="7403">IF(OR(I500="-",I500="NC",$D500=""),"-",$D500*I500)</f>
        <v>-</v>
      </c>
      <c r="K500" s="19">
        <v>5.43</v>
      </c>
      <c r="L500" s="19" t="str">
        <f t="shared" ref="L500" si="7404">IF(OR(K500="-",K500="NC",$D500=""),"-",$D500*K500)</f>
        <v>-</v>
      </c>
      <c r="M500" s="19">
        <v>0.9</v>
      </c>
      <c r="N500" s="19" t="str">
        <f t="shared" ref="N500" si="7405">IF(OR(M500="-",M500="NC",$D500=""),"-",$D500*M500)</f>
        <v>-</v>
      </c>
      <c r="O500" s="19">
        <v>2.1800000000000002</v>
      </c>
      <c r="P500" s="19" t="str">
        <f t="shared" ref="P500" si="7406">IF(OR(O500="-",O500="NC",$D500=""),"-",$D500*O500)</f>
        <v>-</v>
      </c>
      <c r="Q500" s="19">
        <v>3.7</v>
      </c>
      <c r="R500" s="19" t="str">
        <f t="shared" ref="R500" si="7407">IF(OR(Q500="-",Q500="NC",$D500=""),"-",$D500*Q500)</f>
        <v>-</v>
      </c>
      <c r="S500" s="19">
        <v>2.11</v>
      </c>
      <c r="T500" s="19" t="str">
        <f t="shared" ref="T500" si="7408">IF(OR(S500="-",S500="NC",$D500=""),"-",$D500*S500)</f>
        <v>-</v>
      </c>
      <c r="U500" s="19">
        <v>1.5</v>
      </c>
      <c r="V500" s="19" t="str">
        <f t="shared" ref="V500" si="7409">IF(OR(U500="-",U500="NC",$D500=""),"-",$D500*U500)</f>
        <v>-</v>
      </c>
      <c r="W500" s="19">
        <v>1.22</v>
      </c>
      <c r="X500" s="19" t="str">
        <f t="shared" ref="X500" si="7410">IF(OR(W500="-",W500="NC",$D500=""),"-",$D500*W500)</f>
        <v>-</v>
      </c>
      <c r="Y500" s="19">
        <v>0.28999999999999998</v>
      </c>
      <c r="Z500" s="19" t="str">
        <f t="shared" ref="Z500" si="7411">IF(OR(Y500="-",Y500="NC",$D500=""),"-",$D500*Y500)</f>
        <v>-</v>
      </c>
      <c r="AA500" s="19">
        <v>5.12</v>
      </c>
      <c r="AB500" s="19" t="str">
        <f t="shared" ref="AB500" si="7412">IF(OR(AA500="-",AA500="NC",$D500=""),"-",$D500*AA500)</f>
        <v>-</v>
      </c>
      <c r="AC500" s="19">
        <v>13.58</v>
      </c>
      <c r="AD500" s="19" t="str">
        <f t="shared" ref="AD500" si="7413">IF(OR(AC500="-",AC500="NC",$D500=""),"-",$D500*AC500)</f>
        <v>-</v>
      </c>
      <c r="AE500" s="19">
        <v>4.29</v>
      </c>
      <c r="AF500" s="19" t="str">
        <f t="shared" ref="AF500" si="7414">IF(OR(AE500="-",AE500="NC",$D500=""),"-",$D500*AE500)</f>
        <v>-</v>
      </c>
      <c r="AG500" s="19">
        <v>2.17</v>
      </c>
      <c r="AH500" s="19" t="str">
        <f t="shared" ref="AH500" si="7415">IF(OR(AG500="-",AG500="NC",$D500=""),"-",$D500*AG500)</f>
        <v>-</v>
      </c>
      <c r="AI500" s="19">
        <v>0.01</v>
      </c>
      <c r="AJ500" s="19" t="str">
        <f t="shared" ref="AJ500" si="7416">IF(OR(AI500="-",AI500="NC",$D500=""),"-",$D500*AI500)</f>
        <v>-</v>
      </c>
      <c r="AK500" s="19">
        <v>8.84</v>
      </c>
      <c r="AL500" s="19" t="str">
        <f t="shared" ref="AL500" si="7417">IF(OR(AK500="-",AK500="NC",$D500=""),"-",$D500*AK500)</f>
        <v>-</v>
      </c>
    </row>
    <row r="501" spans="1:38" ht="31.5" x14ac:dyDescent="0.25">
      <c r="A501" s="18" t="s">
        <v>2995</v>
      </c>
      <c r="B501" s="18" t="s">
        <v>2106</v>
      </c>
      <c r="C501" s="19" t="s">
        <v>1382</v>
      </c>
      <c r="D501" s="58"/>
      <c r="E501" s="19">
        <v>1.23</v>
      </c>
      <c r="F501" s="19" t="str">
        <f t="shared" si="6727"/>
        <v>-</v>
      </c>
      <c r="G501" s="19">
        <v>1.58</v>
      </c>
      <c r="H501" s="19" t="str">
        <f t="shared" si="6727"/>
        <v>-</v>
      </c>
      <c r="I501" s="19">
        <v>31.05</v>
      </c>
      <c r="J501" s="19" t="str">
        <f t="shared" ref="J501" si="7418">IF(OR(I501="-",I501="NC",$D501=""),"-",$D501*I501)</f>
        <v>-</v>
      </c>
      <c r="K501" s="19">
        <v>5.43</v>
      </c>
      <c r="L501" s="19" t="str">
        <f t="shared" ref="L501" si="7419">IF(OR(K501="-",K501="NC",$D501=""),"-",$D501*K501)</f>
        <v>-</v>
      </c>
      <c r="M501" s="19">
        <v>0.54</v>
      </c>
      <c r="N501" s="19" t="str">
        <f t="shared" ref="N501" si="7420">IF(OR(M501="-",M501="NC",$D501=""),"-",$D501*M501)</f>
        <v>-</v>
      </c>
      <c r="O501" s="19">
        <v>2.1800000000000002</v>
      </c>
      <c r="P501" s="19" t="str">
        <f t="shared" ref="P501" si="7421">IF(OR(O501="-",O501="NC",$D501=""),"-",$D501*O501)</f>
        <v>-</v>
      </c>
      <c r="Q501" s="19">
        <v>3.7</v>
      </c>
      <c r="R501" s="19" t="str">
        <f t="shared" ref="R501" si="7422">IF(OR(Q501="-",Q501="NC",$D501=""),"-",$D501*Q501)</f>
        <v>-</v>
      </c>
      <c r="S501" s="19">
        <v>2.11</v>
      </c>
      <c r="T501" s="19" t="str">
        <f t="shared" ref="T501" si="7423">IF(OR(S501="-",S501="NC",$D501=""),"-",$D501*S501)</f>
        <v>-</v>
      </c>
      <c r="U501" s="19">
        <v>1.36</v>
      </c>
      <c r="V501" s="19" t="str">
        <f t="shared" ref="V501" si="7424">IF(OR(U501="-",U501="NC",$D501=""),"-",$D501*U501)</f>
        <v>-</v>
      </c>
      <c r="W501" s="19">
        <v>1.65</v>
      </c>
      <c r="X501" s="19" t="str">
        <f t="shared" ref="X501" si="7425">IF(OR(W501="-",W501="NC",$D501=""),"-",$D501*W501)</f>
        <v>-</v>
      </c>
      <c r="Y501" s="19">
        <v>0.28999999999999998</v>
      </c>
      <c r="Z501" s="19" t="str">
        <f t="shared" ref="Z501" si="7426">IF(OR(Y501="-",Y501="NC",$D501=""),"-",$D501*Y501)</f>
        <v>-</v>
      </c>
      <c r="AA501" s="19">
        <v>5.12</v>
      </c>
      <c r="AB501" s="19" t="str">
        <f t="shared" ref="AB501" si="7427">IF(OR(AA501="-",AA501="NC",$D501=""),"-",$D501*AA501)</f>
        <v>-</v>
      </c>
      <c r="AC501" s="19">
        <v>13.58</v>
      </c>
      <c r="AD501" s="19" t="str">
        <f t="shared" ref="AD501" si="7428">IF(OR(AC501="-",AC501="NC",$D501=""),"-",$D501*AC501)</f>
        <v>-</v>
      </c>
      <c r="AE501" s="19">
        <v>3.69</v>
      </c>
      <c r="AF501" s="19" t="str">
        <f t="shared" ref="AF501" si="7429">IF(OR(AE501="-",AE501="NC",$D501=""),"-",$D501*AE501)</f>
        <v>-</v>
      </c>
      <c r="AG501" s="19">
        <v>2.17</v>
      </c>
      <c r="AH501" s="19" t="str">
        <f t="shared" ref="AH501" si="7430">IF(OR(AG501="-",AG501="NC",$D501=""),"-",$D501*AG501)</f>
        <v>-</v>
      </c>
      <c r="AI501" s="19">
        <v>0.01</v>
      </c>
      <c r="AJ501" s="19" t="str">
        <f t="shared" ref="AJ501" si="7431">IF(OR(AI501="-",AI501="NC",$D501=""),"-",$D501*AI501)</f>
        <v>-</v>
      </c>
      <c r="AK501" s="19">
        <v>8.84</v>
      </c>
      <c r="AL501" s="19" t="str">
        <f t="shared" ref="AL501" si="7432">IF(OR(AK501="-",AK501="NC",$D501=""),"-",$D501*AK501)</f>
        <v>-</v>
      </c>
    </row>
    <row r="502" spans="1:38" ht="31.5" x14ac:dyDescent="0.25">
      <c r="A502" s="18" t="s">
        <v>2995</v>
      </c>
      <c r="B502" s="18" t="s">
        <v>2064</v>
      </c>
      <c r="C502" s="19" t="s">
        <v>1382</v>
      </c>
      <c r="D502" s="58"/>
      <c r="E502" s="19">
        <v>1.2</v>
      </c>
      <c r="F502" s="19" t="str">
        <f t="shared" si="6727"/>
        <v>-</v>
      </c>
      <c r="G502" s="19">
        <v>1.3</v>
      </c>
      <c r="H502" s="19" t="str">
        <f t="shared" si="6727"/>
        <v>-</v>
      </c>
      <c r="I502" s="19">
        <v>31.05</v>
      </c>
      <c r="J502" s="19" t="str">
        <f t="shared" ref="J502" si="7433">IF(OR(I502="-",I502="NC",$D502=""),"-",$D502*I502)</f>
        <v>-</v>
      </c>
      <c r="K502" s="19">
        <v>4.79</v>
      </c>
      <c r="L502" s="19" t="str">
        <f t="shared" ref="L502" si="7434">IF(OR(K502="-",K502="NC",$D502=""),"-",$D502*K502)</f>
        <v>-</v>
      </c>
      <c r="M502" s="19">
        <v>0.61</v>
      </c>
      <c r="N502" s="19" t="str">
        <f t="shared" ref="N502" si="7435">IF(OR(M502="-",M502="NC",$D502=""),"-",$D502*M502)</f>
        <v>-</v>
      </c>
      <c r="O502" s="19">
        <v>2.16</v>
      </c>
      <c r="P502" s="19" t="str">
        <f t="shared" ref="P502" si="7436">IF(OR(O502="-",O502="NC",$D502=""),"-",$D502*O502)</f>
        <v>-</v>
      </c>
      <c r="Q502" s="19">
        <v>2.4300000000000002</v>
      </c>
      <c r="R502" s="19" t="str">
        <f t="shared" ref="R502" si="7437">IF(OR(Q502="-",Q502="NC",$D502=""),"-",$D502*Q502)</f>
        <v>-</v>
      </c>
      <c r="S502" s="19">
        <v>1.62</v>
      </c>
      <c r="T502" s="19" t="str">
        <f t="shared" ref="T502" si="7438">IF(OR(S502="-",S502="NC",$D502=""),"-",$D502*S502)</f>
        <v>-</v>
      </c>
      <c r="U502" s="19">
        <v>0.57999999999999996</v>
      </c>
      <c r="V502" s="19" t="str">
        <f t="shared" ref="V502" si="7439">IF(OR(U502="-",U502="NC",$D502=""),"-",$D502*U502)</f>
        <v>-</v>
      </c>
      <c r="W502" s="19">
        <v>1.69</v>
      </c>
      <c r="X502" s="19" t="str">
        <f t="shared" ref="X502" si="7440">IF(OR(W502="-",W502="NC",$D502=""),"-",$D502*W502)</f>
        <v>-</v>
      </c>
      <c r="Y502" s="19" t="s">
        <v>1351</v>
      </c>
      <c r="Z502" s="19" t="str">
        <f t="shared" ref="Z502" si="7441">IF(OR(Y502="-",Y502="NC",$D502=""),"-",$D502*Y502)</f>
        <v>-</v>
      </c>
      <c r="AA502" s="19">
        <v>5.03</v>
      </c>
      <c r="AB502" s="19" t="str">
        <f t="shared" ref="AB502" si="7442">IF(OR(AA502="-",AA502="NC",$D502=""),"-",$D502*AA502)</f>
        <v>-</v>
      </c>
      <c r="AC502" s="19">
        <v>13.54</v>
      </c>
      <c r="AD502" s="19" t="str">
        <f t="shared" ref="AD502" si="7443">IF(OR(AC502="-",AC502="NC",$D502=""),"-",$D502*AC502)</f>
        <v>-</v>
      </c>
      <c r="AE502" s="19">
        <v>4.12</v>
      </c>
      <c r="AF502" s="19" t="str">
        <f t="shared" ref="AF502" si="7444">IF(OR(AE502="-",AE502="NC",$D502=""),"-",$D502*AE502)</f>
        <v>-</v>
      </c>
      <c r="AG502" s="19">
        <v>1.96</v>
      </c>
      <c r="AH502" s="19" t="str">
        <f t="shared" ref="AH502" si="7445">IF(OR(AG502="-",AG502="NC",$D502=""),"-",$D502*AG502)</f>
        <v>-</v>
      </c>
      <c r="AI502" s="19">
        <v>0.01</v>
      </c>
      <c r="AJ502" s="19" t="str">
        <f t="shared" ref="AJ502" si="7446">IF(OR(AI502="-",AI502="NC",$D502=""),"-",$D502*AI502)</f>
        <v>-</v>
      </c>
      <c r="AK502" s="19">
        <v>8.84</v>
      </c>
      <c r="AL502" s="19" t="str">
        <f t="shared" ref="AL502" si="7447">IF(OR(AK502="-",AK502="NC",$D502=""),"-",$D502*AK502)</f>
        <v>-</v>
      </c>
    </row>
    <row r="503" spans="1:38" ht="31.5" x14ac:dyDescent="0.25">
      <c r="A503" s="18" t="s">
        <v>2995</v>
      </c>
      <c r="B503" s="18" t="s">
        <v>2067</v>
      </c>
      <c r="C503" s="19" t="s">
        <v>1382</v>
      </c>
      <c r="D503" s="58"/>
      <c r="E503" s="19">
        <v>1.26</v>
      </c>
      <c r="F503" s="19" t="str">
        <f t="shared" si="6727"/>
        <v>-</v>
      </c>
      <c r="G503" s="19">
        <v>1.58</v>
      </c>
      <c r="H503" s="19" t="str">
        <f t="shared" si="6727"/>
        <v>-</v>
      </c>
      <c r="I503" s="19">
        <v>31.05</v>
      </c>
      <c r="J503" s="19" t="str">
        <f t="shared" ref="J503" si="7448">IF(OR(I503="-",I503="NC",$D503=""),"-",$D503*I503)</f>
        <v>-</v>
      </c>
      <c r="K503" s="19">
        <v>5.43</v>
      </c>
      <c r="L503" s="19" t="str">
        <f t="shared" ref="L503" si="7449">IF(OR(K503="-",K503="NC",$D503=""),"-",$D503*K503)</f>
        <v>-</v>
      </c>
      <c r="M503" s="19">
        <v>0.9</v>
      </c>
      <c r="N503" s="19" t="str">
        <f t="shared" ref="N503" si="7450">IF(OR(M503="-",M503="NC",$D503=""),"-",$D503*M503)</f>
        <v>-</v>
      </c>
      <c r="O503" s="19">
        <v>2.1800000000000002</v>
      </c>
      <c r="P503" s="19" t="str">
        <f t="shared" ref="P503" si="7451">IF(OR(O503="-",O503="NC",$D503=""),"-",$D503*O503)</f>
        <v>-</v>
      </c>
      <c r="Q503" s="19">
        <v>3.7</v>
      </c>
      <c r="R503" s="19" t="str">
        <f t="shared" ref="R503" si="7452">IF(OR(Q503="-",Q503="NC",$D503=""),"-",$D503*Q503)</f>
        <v>-</v>
      </c>
      <c r="S503" s="19">
        <v>2.11</v>
      </c>
      <c r="T503" s="19" t="str">
        <f t="shared" ref="T503" si="7453">IF(OR(S503="-",S503="NC",$D503=""),"-",$D503*S503)</f>
        <v>-</v>
      </c>
      <c r="U503" s="19">
        <v>1.5</v>
      </c>
      <c r="V503" s="19" t="str">
        <f t="shared" ref="V503" si="7454">IF(OR(U503="-",U503="NC",$D503=""),"-",$D503*U503)</f>
        <v>-</v>
      </c>
      <c r="W503" s="19">
        <v>1.75</v>
      </c>
      <c r="X503" s="19" t="str">
        <f t="shared" ref="X503" si="7455">IF(OR(W503="-",W503="NC",$D503=""),"-",$D503*W503)</f>
        <v>-</v>
      </c>
      <c r="Y503" s="19">
        <v>0.28999999999999998</v>
      </c>
      <c r="Z503" s="19" t="str">
        <f t="shared" ref="Z503" si="7456">IF(OR(Y503="-",Y503="NC",$D503=""),"-",$D503*Y503)</f>
        <v>-</v>
      </c>
      <c r="AA503" s="19">
        <v>5.1100000000000003</v>
      </c>
      <c r="AB503" s="19" t="str">
        <f t="shared" ref="AB503" si="7457">IF(OR(AA503="-",AA503="NC",$D503=""),"-",$D503*AA503)</f>
        <v>-</v>
      </c>
      <c r="AC503" s="19">
        <v>13.57</v>
      </c>
      <c r="AD503" s="19" t="str">
        <f t="shared" ref="AD503" si="7458">IF(OR(AC503="-",AC503="NC",$D503=""),"-",$D503*AC503)</f>
        <v>-</v>
      </c>
      <c r="AE503" s="19">
        <v>4.24</v>
      </c>
      <c r="AF503" s="19" t="str">
        <f t="shared" ref="AF503" si="7459">IF(OR(AE503="-",AE503="NC",$D503=""),"-",$D503*AE503)</f>
        <v>-</v>
      </c>
      <c r="AG503" s="19">
        <v>2.17</v>
      </c>
      <c r="AH503" s="19" t="str">
        <f t="shared" ref="AH503" si="7460">IF(OR(AG503="-",AG503="NC",$D503=""),"-",$D503*AG503)</f>
        <v>-</v>
      </c>
      <c r="AI503" s="19">
        <v>0.01</v>
      </c>
      <c r="AJ503" s="19" t="str">
        <f t="shared" ref="AJ503" si="7461">IF(OR(AI503="-",AI503="NC",$D503=""),"-",$D503*AI503)</f>
        <v>-</v>
      </c>
      <c r="AK503" s="19">
        <v>8.84</v>
      </c>
      <c r="AL503" s="19" t="str">
        <f t="shared" ref="AL503" si="7462">IF(OR(AK503="-",AK503="NC",$D503=""),"-",$D503*AK503)</f>
        <v>-</v>
      </c>
    </row>
    <row r="504" spans="1:38" ht="31.5" x14ac:dyDescent="0.25">
      <c r="A504" s="18" t="s">
        <v>2995</v>
      </c>
      <c r="B504" s="18" t="s">
        <v>2059</v>
      </c>
      <c r="C504" s="19" t="s">
        <v>1382</v>
      </c>
      <c r="D504" s="58"/>
      <c r="E504" s="19">
        <v>45.36</v>
      </c>
      <c r="F504" s="19" t="str">
        <f t="shared" si="6727"/>
        <v>-</v>
      </c>
      <c r="G504" s="19">
        <v>14.99</v>
      </c>
      <c r="H504" s="19" t="str">
        <f t="shared" si="6727"/>
        <v>-</v>
      </c>
      <c r="I504" s="19">
        <v>84.88</v>
      </c>
      <c r="J504" s="19" t="str">
        <f t="shared" ref="J504" si="7463">IF(OR(I504="-",I504="NC",$D504=""),"-",$D504*I504)</f>
        <v>-</v>
      </c>
      <c r="K504" s="19">
        <v>111.73</v>
      </c>
      <c r="L504" s="19" t="str">
        <f t="shared" ref="L504" si="7464">IF(OR(K504="-",K504="NC",$D504=""),"-",$D504*K504)</f>
        <v>-</v>
      </c>
      <c r="M504" s="19">
        <v>194.4</v>
      </c>
      <c r="N504" s="19" t="str">
        <f t="shared" ref="N504" si="7465">IF(OR(M504="-",M504="NC",$D504=""),"-",$D504*M504)</f>
        <v>-</v>
      </c>
      <c r="O504" s="19">
        <v>93.12</v>
      </c>
      <c r="P504" s="19" t="str">
        <f t="shared" ref="P504" si="7466">IF(OR(O504="-",O504="NC",$D504=""),"-",$D504*O504)</f>
        <v>-</v>
      </c>
      <c r="Q504" s="19">
        <v>20.96</v>
      </c>
      <c r="R504" s="19" t="str">
        <f t="shared" ref="R504" si="7467">IF(OR(Q504="-",Q504="NC",$D504=""),"-",$D504*Q504)</f>
        <v>-</v>
      </c>
      <c r="S504" s="19">
        <v>16.04</v>
      </c>
      <c r="T504" s="19" t="str">
        <f t="shared" ref="T504" si="7468">IF(OR(S504="-",S504="NC",$D504=""),"-",$D504*S504)</f>
        <v>-</v>
      </c>
      <c r="U504" s="19">
        <v>339.51</v>
      </c>
      <c r="V504" s="19" t="str">
        <f t="shared" ref="V504" si="7469">IF(OR(U504="-",U504="NC",$D504=""),"-",$D504*U504)</f>
        <v>-</v>
      </c>
      <c r="W504" s="19">
        <v>74.88</v>
      </c>
      <c r="X504" s="19" t="str">
        <f t="shared" ref="X504" si="7470">IF(OR(W504="-",W504="NC",$D504=""),"-",$D504*W504)</f>
        <v>-</v>
      </c>
      <c r="Y504" s="19">
        <v>16.86</v>
      </c>
      <c r="Z504" s="19" t="str">
        <f t="shared" ref="Z504" si="7471">IF(OR(Y504="-",Y504="NC",$D504=""),"-",$D504*Y504)</f>
        <v>-</v>
      </c>
      <c r="AA504" s="19">
        <v>86.12</v>
      </c>
      <c r="AB504" s="19" t="str">
        <f t="shared" ref="AB504" si="7472">IF(OR(AA504="-",AA504="NC",$D504=""),"-",$D504*AA504)</f>
        <v>-</v>
      </c>
      <c r="AC504" s="19">
        <v>52.54</v>
      </c>
      <c r="AD504" s="19" t="str">
        <f t="shared" ref="AD504" si="7473">IF(OR(AC504="-",AC504="NC",$D504=""),"-",$D504*AC504)</f>
        <v>-</v>
      </c>
      <c r="AE504" s="19">
        <v>285.38</v>
      </c>
      <c r="AF504" s="19" t="str">
        <f t="shared" ref="AF504" si="7474">IF(OR(AE504="-",AE504="NC",$D504=""),"-",$D504*AE504)</f>
        <v>-</v>
      </c>
      <c r="AG504" s="19">
        <v>18.64</v>
      </c>
      <c r="AH504" s="19" t="str">
        <f t="shared" ref="AH504" si="7475">IF(OR(AG504="-",AG504="NC",$D504=""),"-",$D504*AG504)</f>
        <v>-</v>
      </c>
      <c r="AI504" s="19">
        <v>19.670000000000002</v>
      </c>
      <c r="AJ504" s="19" t="str">
        <f t="shared" ref="AJ504" si="7476">IF(OR(AI504="-",AI504="NC",$D504=""),"-",$D504*AI504)</f>
        <v>-</v>
      </c>
      <c r="AK504" s="19">
        <v>75.09</v>
      </c>
      <c r="AL504" s="19" t="str">
        <f t="shared" ref="AL504" si="7477">IF(OR(AK504="-",AK504="NC",$D504=""),"-",$D504*AK504)</f>
        <v>-</v>
      </c>
    </row>
    <row r="505" spans="1:38" ht="31.5" x14ac:dyDescent="0.25">
      <c r="A505" s="18" t="s">
        <v>2995</v>
      </c>
      <c r="B505" s="18" t="s">
        <v>2082</v>
      </c>
      <c r="C505" s="19" t="s">
        <v>1382</v>
      </c>
      <c r="D505" s="58"/>
      <c r="E505" s="19">
        <v>45.33</v>
      </c>
      <c r="F505" s="19" t="str">
        <f t="shared" si="6727"/>
        <v>-</v>
      </c>
      <c r="G505" s="19">
        <v>14.71</v>
      </c>
      <c r="H505" s="19" t="str">
        <f t="shared" si="6727"/>
        <v>-</v>
      </c>
      <c r="I505" s="19">
        <v>84.88</v>
      </c>
      <c r="J505" s="19" t="str">
        <f t="shared" ref="J505" si="7478">IF(OR(I505="-",I505="NC",$D505=""),"-",$D505*I505)</f>
        <v>-</v>
      </c>
      <c r="K505" s="19">
        <v>111.09</v>
      </c>
      <c r="L505" s="19" t="str">
        <f t="shared" ref="L505" si="7479">IF(OR(K505="-",K505="NC",$D505=""),"-",$D505*K505)</f>
        <v>-</v>
      </c>
      <c r="M505" s="19">
        <v>194.47</v>
      </c>
      <c r="N505" s="19" t="str">
        <f t="shared" ref="N505" si="7480">IF(OR(M505="-",M505="NC",$D505=""),"-",$D505*M505)</f>
        <v>-</v>
      </c>
      <c r="O505" s="19">
        <v>93.09</v>
      </c>
      <c r="P505" s="19" t="str">
        <f t="shared" ref="P505" si="7481">IF(OR(O505="-",O505="NC",$D505=""),"-",$D505*O505)</f>
        <v>-</v>
      </c>
      <c r="Q505" s="19">
        <v>19.690000000000001</v>
      </c>
      <c r="R505" s="19" t="str">
        <f t="shared" ref="R505" si="7482">IF(OR(Q505="-",Q505="NC",$D505=""),"-",$D505*Q505)</f>
        <v>-</v>
      </c>
      <c r="S505" s="19">
        <v>15.55</v>
      </c>
      <c r="T505" s="19" t="str">
        <f t="shared" ref="T505" si="7483">IF(OR(S505="-",S505="NC",$D505=""),"-",$D505*S505)</f>
        <v>-</v>
      </c>
      <c r="U505" s="19">
        <v>338.73</v>
      </c>
      <c r="V505" s="19" t="str">
        <f t="shared" ref="V505" si="7484">IF(OR(U505="-",U505="NC",$D505=""),"-",$D505*U505)</f>
        <v>-</v>
      </c>
      <c r="W505" s="19">
        <v>74.92</v>
      </c>
      <c r="X505" s="19" t="str">
        <f t="shared" ref="X505" si="7485">IF(OR(W505="-",W505="NC",$D505=""),"-",$D505*W505)</f>
        <v>-</v>
      </c>
      <c r="Y505" s="19">
        <v>16.559999999999999</v>
      </c>
      <c r="Z505" s="19" t="str">
        <f t="shared" ref="Z505" si="7486">IF(OR(Y505="-",Y505="NC",$D505=""),"-",$D505*Y505)</f>
        <v>-</v>
      </c>
      <c r="AA505" s="19">
        <v>86.03</v>
      </c>
      <c r="AB505" s="19" t="str">
        <f t="shared" ref="AB505" si="7487">IF(OR(AA505="-",AA505="NC",$D505=""),"-",$D505*AA505)</f>
        <v>-</v>
      </c>
      <c r="AC505" s="19">
        <v>52.5</v>
      </c>
      <c r="AD505" s="19" t="str">
        <f t="shared" ref="AD505" si="7488">IF(OR(AC505="-",AC505="NC",$D505=""),"-",$D505*AC505)</f>
        <v>-</v>
      </c>
      <c r="AE505" s="19">
        <v>285.81</v>
      </c>
      <c r="AF505" s="19" t="str">
        <f t="shared" ref="AF505" si="7489">IF(OR(AE505="-",AE505="NC",$D505=""),"-",$D505*AE505)</f>
        <v>-</v>
      </c>
      <c r="AG505" s="19">
        <v>18.440000000000001</v>
      </c>
      <c r="AH505" s="19" t="str">
        <f t="shared" ref="AH505" si="7490">IF(OR(AG505="-",AG505="NC",$D505=""),"-",$D505*AG505)</f>
        <v>-</v>
      </c>
      <c r="AI505" s="19">
        <v>19.670000000000002</v>
      </c>
      <c r="AJ505" s="19" t="str">
        <f t="shared" ref="AJ505" si="7491">IF(OR(AI505="-",AI505="NC",$D505=""),"-",$D505*AI505)</f>
        <v>-</v>
      </c>
      <c r="AK505" s="19">
        <v>75.09</v>
      </c>
      <c r="AL505" s="19" t="str">
        <f t="shared" ref="AL505" si="7492">IF(OR(AK505="-",AK505="NC",$D505=""),"-",$D505*AK505)</f>
        <v>-</v>
      </c>
    </row>
    <row r="506" spans="1:38" ht="31.5" x14ac:dyDescent="0.25">
      <c r="A506" s="18" t="s">
        <v>2995</v>
      </c>
      <c r="B506" s="18" t="s">
        <v>2107</v>
      </c>
      <c r="C506" s="19" t="s">
        <v>1382</v>
      </c>
      <c r="D506" s="58"/>
      <c r="E506" s="19">
        <v>45.31</v>
      </c>
      <c r="F506" s="19" t="str">
        <f t="shared" si="6727"/>
        <v>-</v>
      </c>
      <c r="G506" s="19">
        <v>14.71</v>
      </c>
      <c r="H506" s="19" t="str">
        <f t="shared" si="6727"/>
        <v>-</v>
      </c>
      <c r="I506" s="19">
        <v>84.88</v>
      </c>
      <c r="J506" s="19" t="str">
        <f t="shared" ref="J506" si="7493">IF(OR(I506="-",I506="NC",$D506=""),"-",$D506*I506)</f>
        <v>-</v>
      </c>
      <c r="K506" s="19">
        <v>111.09</v>
      </c>
      <c r="L506" s="19" t="str">
        <f t="shared" ref="L506" si="7494">IF(OR(K506="-",K506="NC",$D506=""),"-",$D506*K506)</f>
        <v>-</v>
      </c>
      <c r="M506" s="19">
        <v>194.11</v>
      </c>
      <c r="N506" s="19" t="str">
        <f t="shared" ref="N506" si="7495">IF(OR(M506="-",M506="NC",$D506=""),"-",$D506*M506)</f>
        <v>-</v>
      </c>
      <c r="O506" s="19">
        <v>93.09</v>
      </c>
      <c r="P506" s="19" t="str">
        <f t="shared" ref="P506" si="7496">IF(OR(O506="-",O506="NC",$D506=""),"-",$D506*O506)</f>
        <v>-</v>
      </c>
      <c r="Q506" s="19">
        <v>19.690000000000001</v>
      </c>
      <c r="R506" s="19" t="str">
        <f t="shared" ref="R506" si="7497">IF(OR(Q506="-",Q506="NC",$D506=""),"-",$D506*Q506)</f>
        <v>-</v>
      </c>
      <c r="S506" s="19">
        <v>15.55</v>
      </c>
      <c r="T506" s="19" t="str">
        <f t="shared" ref="T506" si="7498">IF(OR(S506="-",S506="NC",$D506=""),"-",$D506*S506)</f>
        <v>-</v>
      </c>
      <c r="U506" s="19">
        <v>338.59</v>
      </c>
      <c r="V506" s="19" t="str">
        <f t="shared" ref="V506" si="7499">IF(OR(U506="-",U506="NC",$D506=""),"-",$D506*U506)</f>
        <v>-</v>
      </c>
      <c r="W506" s="19">
        <v>74.819999999999993</v>
      </c>
      <c r="X506" s="19" t="str">
        <f t="shared" ref="X506" si="7500">IF(OR(W506="-",W506="NC",$D506=""),"-",$D506*W506)</f>
        <v>-</v>
      </c>
      <c r="Y506" s="19">
        <v>16.559999999999999</v>
      </c>
      <c r="Z506" s="19" t="str">
        <f t="shared" ref="Z506" si="7501">IF(OR(Y506="-",Y506="NC",$D506=""),"-",$D506*Y506)</f>
        <v>-</v>
      </c>
      <c r="AA506" s="19">
        <v>86.04</v>
      </c>
      <c r="AB506" s="19" t="str">
        <f t="shared" ref="AB506" si="7502">IF(OR(AA506="-",AA506="NC",$D506=""),"-",$D506*AA506)</f>
        <v>-</v>
      </c>
      <c r="AC506" s="19">
        <v>52.5</v>
      </c>
      <c r="AD506" s="19" t="str">
        <f t="shared" ref="AD506" si="7503">IF(OR(AC506="-",AC506="NC",$D506=""),"-",$D506*AC506)</f>
        <v>-</v>
      </c>
      <c r="AE506" s="19">
        <v>285.25</v>
      </c>
      <c r="AF506" s="19" t="str">
        <f t="shared" ref="AF506" si="7504">IF(OR(AE506="-",AE506="NC",$D506=""),"-",$D506*AE506)</f>
        <v>-</v>
      </c>
      <c r="AG506" s="19">
        <v>18.440000000000001</v>
      </c>
      <c r="AH506" s="19" t="str">
        <f t="shared" ref="AH506" si="7505">IF(OR(AG506="-",AG506="NC",$D506=""),"-",$D506*AG506)</f>
        <v>-</v>
      </c>
      <c r="AI506" s="19">
        <v>19.670000000000002</v>
      </c>
      <c r="AJ506" s="19" t="str">
        <f t="shared" ref="AJ506" si="7506">IF(OR(AI506="-",AI506="NC",$D506=""),"-",$D506*AI506)</f>
        <v>-</v>
      </c>
      <c r="AK506" s="19">
        <v>75.09</v>
      </c>
      <c r="AL506" s="19" t="str">
        <f t="shared" ref="AL506" si="7507">IF(OR(AK506="-",AK506="NC",$D506=""),"-",$D506*AK506)</f>
        <v>-</v>
      </c>
    </row>
    <row r="507" spans="1:38" ht="31.5" x14ac:dyDescent="0.25">
      <c r="A507" s="18" t="s">
        <v>2995</v>
      </c>
      <c r="B507" s="18" t="s">
        <v>2065</v>
      </c>
      <c r="C507" s="19" t="s">
        <v>1382</v>
      </c>
      <c r="D507" s="58"/>
      <c r="E507" s="19">
        <v>45.3</v>
      </c>
      <c r="F507" s="19" t="str">
        <f t="shared" si="6727"/>
        <v>-</v>
      </c>
      <c r="G507" s="19">
        <v>14.71</v>
      </c>
      <c r="H507" s="19" t="str">
        <f t="shared" si="6727"/>
        <v>-</v>
      </c>
      <c r="I507" s="19">
        <v>84.88</v>
      </c>
      <c r="J507" s="19" t="str">
        <f t="shared" ref="J507" si="7508">IF(OR(I507="-",I507="NC",$D507=""),"-",$D507*I507)</f>
        <v>-</v>
      </c>
      <c r="K507" s="19">
        <v>111.09</v>
      </c>
      <c r="L507" s="19" t="str">
        <f t="shared" ref="L507" si="7509">IF(OR(K507="-",K507="NC",$D507=""),"-",$D507*K507)</f>
        <v>-</v>
      </c>
      <c r="M507" s="19">
        <v>194.11</v>
      </c>
      <c r="N507" s="19" t="str">
        <f t="shared" ref="N507" si="7510">IF(OR(M507="-",M507="NC",$D507=""),"-",$D507*M507)</f>
        <v>-</v>
      </c>
      <c r="O507" s="19">
        <v>93.09</v>
      </c>
      <c r="P507" s="19" t="str">
        <f t="shared" ref="P507" si="7511">IF(OR(O507="-",O507="NC",$D507=""),"-",$D507*O507)</f>
        <v>-</v>
      </c>
      <c r="Q507" s="19">
        <v>19.690000000000001</v>
      </c>
      <c r="R507" s="19" t="str">
        <f t="shared" ref="R507" si="7512">IF(OR(Q507="-",Q507="NC",$D507=""),"-",$D507*Q507)</f>
        <v>-</v>
      </c>
      <c r="S507" s="19">
        <v>15.55</v>
      </c>
      <c r="T507" s="19" t="str">
        <f t="shared" ref="T507" si="7513">IF(OR(S507="-",S507="NC",$D507=""),"-",$D507*S507)</f>
        <v>-</v>
      </c>
      <c r="U507" s="19">
        <v>338.59</v>
      </c>
      <c r="V507" s="19" t="str">
        <f t="shared" ref="V507" si="7514">IF(OR(U507="-",U507="NC",$D507=""),"-",$D507*U507)</f>
        <v>-</v>
      </c>
      <c r="W507" s="19">
        <v>75.349999999999994</v>
      </c>
      <c r="X507" s="19" t="str">
        <f t="shared" ref="X507" si="7515">IF(OR(W507="-",W507="NC",$D507=""),"-",$D507*W507)</f>
        <v>-</v>
      </c>
      <c r="Y507" s="19">
        <v>16.559999999999999</v>
      </c>
      <c r="Z507" s="19" t="str">
        <f t="shared" ref="Z507" si="7516">IF(OR(Y507="-",Y507="NC",$D507=""),"-",$D507*Y507)</f>
        <v>-</v>
      </c>
      <c r="AA507" s="19">
        <v>86.03</v>
      </c>
      <c r="AB507" s="19" t="str">
        <f t="shared" ref="AB507" si="7517">IF(OR(AA507="-",AA507="NC",$D507=""),"-",$D507*AA507)</f>
        <v>-</v>
      </c>
      <c r="AC507" s="19">
        <v>52.5</v>
      </c>
      <c r="AD507" s="19" t="str">
        <f t="shared" ref="AD507" si="7518">IF(OR(AC507="-",AC507="NC",$D507=""),"-",$D507*AC507)</f>
        <v>-</v>
      </c>
      <c r="AE507" s="19">
        <v>285.20999999999998</v>
      </c>
      <c r="AF507" s="19" t="str">
        <f t="shared" ref="AF507" si="7519">IF(OR(AE507="-",AE507="NC",$D507=""),"-",$D507*AE507)</f>
        <v>-</v>
      </c>
      <c r="AG507" s="19">
        <v>18.440000000000001</v>
      </c>
      <c r="AH507" s="19" t="str">
        <f t="shared" ref="AH507" si="7520">IF(OR(AG507="-",AG507="NC",$D507=""),"-",$D507*AG507)</f>
        <v>-</v>
      </c>
      <c r="AI507" s="19">
        <v>19.670000000000002</v>
      </c>
      <c r="AJ507" s="19" t="str">
        <f t="shared" ref="AJ507" si="7521">IF(OR(AI507="-",AI507="NC",$D507=""),"-",$D507*AI507)</f>
        <v>-</v>
      </c>
      <c r="AK507" s="19">
        <v>75.09</v>
      </c>
      <c r="AL507" s="19" t="str">
        <f t="shared" ref="AL507" si="7522">IF(OR(AK507="-",AK507="NC",$D507=""),"-",$D507*AK507)</f>
        <v>-</v>
      </c>
    </row>
    <row r="508" spans="1:38" ht="31.5" x14ac:dyDescent="0.25">
      <c r="A508" s="18" t="s">
        <v>2995</v>
      </c>
      <c r="B508" s="18" t="s">
        <v>2109</v>
      </c>
      <c r="C508" s="19" t="s">
        <v>1382</v>
      </c>
      <c r="D508" s="58"/>
      <c r="E508" s="19">
        <v>1.23</v>
      </c>
      <c r="F508" s="19" t="str">
        <f t="shared" si="6727"/>
        <v>-</v>
      </c>
      <c r="G508" s="19">
        <v>1.58</v>
      </c>
      <c r="H508" s="19" t="str">
        <f t="shared" si="6727"/>
        <v>-</v>
      </c>
      <c r="I508" s="19">
        <v>31.05</v>
      </c>
      <c r="J508" s="19" t="str">
        <f t="shared" ref="J508" si="7523">IF(OR(I508="-",I508="NC",$D508=""),"-",$D508*I508)</f>
        <v>-</v>
      </c>
      <c r="K508" s="19">
        <v>5.43</v>
      </c>
      <c r="L508" s="19" t="str">
        <f t="shared" ref="L508" si="7524">IF(OR(K508="-",K508="NC",$D508=""),"-",$D508*K508)</f>
        <v>-</v>
      </c>
      <c r="M508" s="19">
        <v>0.54</v>
      </c>
      <c r="N508" s="19" t="str">
        <f t="shared" ref="N508" si="7525">IF(OR(M508="-",M508="NC",$D508=""),"-",$D508*M508)</f>
        <v>-</v>
      </c>
      <c r="O508" s="19">
        <v>2.1800000000000002</v>
      </c>
      <c r="P508" s="19" t="str">
        <f t="shared" ref="P508" si="7526">IF(OR(O508="-",O508="NC",$D508=""),"-",$D508*O508)</f>
        <v>-</v>
      </c>
      <c r="Q508" s="19">
        <v>3.7</v>
      </c>
      <c r="R508" s="19" t="str">
        <f t="shared" ref="R508" si="7527">IF(OR(Q508="-",Q508="NC",$D508=""),"-",$D508*Q508)</f>
        <v>-</v>
      </c>
      <c r="S508" s="19">
        <v>2.11</v>
      </c>
      <c r="T508" s="19" t="str">
        <f t="shared" ref="T508" si="7528">IF(OR(S508="-",S508="NC",$D508=""),"-",$D508*S508)</f>
        <v>-</v>
      </c>
      <c r="U508" s="19">
        <v>1.35</v>
      </c>
      <c r="V508" s="19" t="str">
        <f t="shared" ref="V508" si="7529">IF(OR(U508="-",U508="NC",$D508=""),"-",$D508*U508)</f>
        <v>-</v>
      </c>
      <c r="W508" s="19">
        <v>1.1200000000000001</v>
      </c>
      <c r="X508" s="19" t="str">
        <f t="shared" ref="X508" si="7530">IF(OR(W508="-",W508="NC",$D508=""),"-",$D508*W508)</f>
        <v>-</v>
      </c>
      <c r="Y508" s="19">
        <v>0.28999999999999998</v>
      </c>
      <c r="Z508" s="19" t="str">
        <f t="shared" ref="Z508" si="7531">IF(OR(Y508="-",Y508="NC",$D508=""),"-",$D508*Y508)</f>
        <v>-</v>
      </c>
      <c r="AA508" s="19">
        <v>5.12</v>
      </c>
      <c r="AB508" s="19" t="str">
        <f t="shared" ref="AB508" si="7532">IF(OR(AA508="-",AA508="NC",$D508=""),"-",$D508*AA508)</f>
        <v>-</v>
      </c>
      <c r="AC508" s="19">
        <v>13.58</v>
      </c>
      <c r="AD508" s="19" t="str">
        <f t="shared" ref="AD508" si="7533">IF(OR(AC508="-",AC508="NC",$D508=""),"-",$D508*AC508)</f>
        <v>-</v>
      </c>
      <c r="AE508" s="19">
        <v>3.69</v>
      </c>
      <c r="AF508" s="19" t="str">
        <f t="shared" ref="AF508" si="7534">IF(OR(AE508="-",AE508="NC",$D508=""),"-",$D508*AE508)</f>
        <v>-</v>
      </c>
      <c r="AG508" s="19">
        <v>2.17</v>
      </c>
      <c r="AH508" s="19" t="str">
        <f t="shared" ref="AH508" si="7535">IF(OR(AG508="-",AG508="NC",$D508=""),"-",$D508*AG508)</f>
        <v>-</v>
      </c>
      <c r="AI508" s="19">
        <v>0.01</v>
      </c>
      <c r="AJ508" s="19" t="str">
        <f t="shared" ref="AJ508" si="7536">IF(OR(AI508="-",AI508="NC",$D508=""),"-",$D508*AI508)</f>
        <v>-</v>
      </c>
      <c r="AK508" s="19">
        <v>8.84</v>
      </c>
      <c r="AL508" s="19" t="str">
        <f t="shared" ref="AL508" si="7537">IF(OR(AK508="-",AK508="NC",$D508=""),"-",$D508*AK508)</f>
        <v>-</v>
      </c>
    </row>
    <row r="509" spans="1:38" ht="31.5" x14ac:dyDescent="0.25">
      <c r="A509" s="18" t="s">
        <v>2995</v>
      </c>
      <c r="B509" s="18" t="s">
        <v>2068</v>
      </c>
      <c r="C509" s="19" t="s">
        <v>1382</v>
      </c>
      <c r="D509" s="58"/>
      <c r="E509" s="19">
        <v>1.26</v>
      </c>
      <c r="F509" s="19" t="str">
        <f t="shared" si="6727"/>
        <v>-</v>
      </c>
      <c r="G509" s="19">
        <v>1.58</v>
      </c>
      <c r="H509" s="19" t="str">
        <f t="shared" si="6727"/>
        <v>-</v>
      </c>
      <c r="I509" s="19">
        <v>31.05</v>
      </c>
      <c r="J509" s="19" t="str">
        <f t="shared" ref="J509" si="7538">IF(OR(I509="-",I509="NC",$D509=""),"-",$D509*I509)</f>
        <v>-</v>
      </c>
      <c r="K509" s="19">
        <v>5.43</v>
      </c>
      <c r="L509" s="19" t="str">
        <f t="shared" ref="L509" si="7539">IF(OR(K509="-",K509="NC",$D509=""),"-",$D509*K509)</f>
        <v>-</v>
      </c>
      <c r="M509" s="19">
        <v>0.9</v>
      </c>
      <c r="N509" s="19" t="str">
        <f t="shared" ref="N509" si="7540">IF(OR(M509="-",M509="NC",$D509=""),"-",$D509*M509)</f>
        <v>-</v>
      </c>
      <c r="O509" s="19">
        <v>2.1800000000000002</v>
      </c>
      <c r="P509" s="19" t="str">
        <f t="shared" ref="P509" si="7541">IF(OR(O509="-",O509="NC",$D509=""),"-",$D509*O509)</f>
        <v>-</v>
      </c>
      <c r="Q509" s="19">
        <v>3.7</v>
      </c>
      <c r="R509" s="19" t="str">
        <f t="shared" ref="R509" si="7542">IF(OR(Q509="-",Q509="NC",$D509=""),"-",$D509*Q509)</f>
        <v>-</v>
      </c>
      <c r="S509" s="19">
        <v>2.11</v>
      </c>
      <c r="T509" s="19" t="str">
        <f t="shared" ref="T509" si="7543">IF(OR(S509="-",S509="NC",$D509=""),"-",$D509*S509)</f>
        <v>-</v>
      </c>
      <c r="U509" s="19">
        <v>1.49</v>
      </c>
      <c r="V509" s="19" t="str">
        <f t="shared" ref="V509" si="7544">IF(OR(U509="-",U509="NC",$D509=""),"-",$D509*U509)</f>
        <v>-</v>
      </c>
      <c r="W509" s="19">
        <v>1.22</v>
      </c>
      <c r="X509" s="19" t="str">
        <f t="shared" ref="X509" si="7545">IF(OR(W509="-",W509="NC",$D509=""),"-",$D509*W509)</f>
        <v>-</v>
      </c>
      <c r="Y509" s="19">
        <v>0.28999999999999998</v>
      </c>
      <c r="Z509" s="19" t="str">
        <f t="shared" ref="Z509" si="7546">IF(OR(Y509="-",Y509="NC",$D509=""),"-",$D509*Y509)</f>
        <v>-</v>
      </c>
      <c r="AA509" s="19">
        <v>5.1100000000000003</v>
      </c>
      <c r="AB509" s="19" t="str">
        <f t="shared" ref="AB509" si="7547">IF(OR(AA509="-",AA509="NC",$D509=""),"-",$D509*AA509)</f>
        <v>-</v>
      </c>
      <c r="AC509" s="19">
        <v>13.57</v>
      </c>
      <c r="AD509" s="19" t="str">
        <f t="shared" ref="AD509" si="7548">IF(OR(AC509="-",AC509="NC",$D509=""),"-",$D509*AC509)</f>
        <v>-</v>
      </c>
      <c r="AE509" s="19">
        <v>4.24</v>
      </c>
      <c r="AF509" s="19" t="str">
        <f t="shared" ref="AF509" si="7549">IF(OR(AE509="-",AE509="NC",$D509=""),"-",$D509*AE509)</f>
        <v>-</v>
      </c>
      <c r="AG509" s="19">
        <v>2.17</v>
      </c>
      <c r="AH509" s="19" t="str">
        <f t="shared" ref="AH509" si="7550">IF(OR(AG509="-",AG509="NC",$D509=""),"-",$D509*AG509)</f>
        <v>-</v>
      </c>
      <c r="AI509" s="19">
        <v>0.01</v>
      </c>
      <c r="AJ509" s="19" t="str">
        <f t="shared" ref="AJ509" si="7551">IF(OR(AI509="-",AI509="NC",$D509=""),"-",$D509*AI509)</f>
        <v>-</v>
      </c>
      <c r="AK509" s="19">
        <v>8.84</v>
      </c>
      <c r="AL509" s="19" t="str">
        <f t="shared" ref="AL509" si="7552">IF(OR(AK509="-",AK509="NC",$D509=""),"-",$D509*AK509)</f>
        <v>-</v>
      </c>
    </row>
    <row r="510" spans="1:38" ht="31.5" x14ac:dyDescent="0.25">
      <c r="A510" s="18" t="s">
        <v>2995</v>
      </c>
      <c r="B510" s="18" t="s">
        <v>2069</v>
      </c>
      <c r="C510" s="19" t="s">
        <v>1382</v>
      </c>
      <c r="D510" s="58"/>
      <c r="E510" s="19">
        <v>1.23</v>
      </c>
      <c r="F510" s="19" t="str">
        <f t="shared" si="6727"/>
        <v>-</v>
      </c>
      <c r="G510" s="19">
        <v>1.58</v>
      </c>
      <c r="H510" s="19" t="str">
        <f t="shared" si="6727"/>
        <v>-</v>
      </c>
      <c r="I510" s="19">
        <v>31.05</v>
      </c>
      <c r="J510" s="19" t="str">
        <f t="shared" ref="J510" si="7553">IF(OR(I510="-",I510="NC",$D510=""),"-",$D510*I510)</f>
        <v>-</v>
      </c>
      <c r="K510" s="19">
        <v>5.43</v>
      </c>
      <c r="L510" s="19" t="str">
        <f t="shared" ref="L510" si="7554">IF(OR(K510="-",K510="NC",$D510=""),"-",$D510*K510)</f>
        <v>-</v>
      </c>
      <c r="M510" s="19">
        <v>0.54</v>
      </c>
      <c r="N510" s="19" t="str">
        <f t="shared" ref="N510" si="7555">IF(OR(M510="-",M510="NC",$D510=""),"-",$D510*M510)</f>
        <v>-</v>
      </c>
      <c r="O510" s="19">
        <v>2.1800000000000002</v>
      </c>
      <c r="P510" s="19" t="str">
        <f t="shared" ref="P510" si="7556">IF(OR(O510="-",O510="NC",$D510=""),"-",$D510*O510)</f>
        <v>-</v>
      </c>
      <c r="Q510" s="19">
        <v>3.7</v>
      </c>
      <c r="R510" s="19" t="str">
        <f t="shared" ref="R510" si="7557">IF(OR(Q510="-",Q510="NC",$D510=""),"-",$D510*Q510)</f>
        <v>-</v>
      </c>
      <c r="S510" s="19">
        <v>2.11</v>
      </c>
      <c r="T510" s="19" t="str">
        <f t="shared" ref="T510" si="7558">IF(OR(S510="-",S510="NC",$D510=""),"-",$D510*S510)</f>
        <v>-</v>
      </c>
      <c r="U510" s="19">
        <v>1.35</v>
      </c>
      <c r="V510" s="19" t="str">
        <f t="shared" ref="V510" si="7559">IF(OR(U510="-",U510="NC",$D510=""),"-",$D510*U510)</f>
        <v>-</v>
      </c>
      <c r="W510" s="19">
        <v>1.65</v>
      </c>
      <c r="X510" s="19" t="str">
        <f t="shared" ref="X510" si="7560">IF(OR(W510="-",W510="NC",$D510=""),"-",$D510*W510)</f>
        <v>-</v>
      </c>
      <c r="Y510" s="19">
        <v>0.28999999999999998</v>
      </c>
      <c r="Z510" s="19" t="str">
        <f t="shared" ref="Z510" si="7561">IF(OR(Y510="-",Y510="NC",$D510=""),"-",$D510*Y510)</f>
        <v>-</v>
      </c>
      <c r="AA510" s="19">
        <v>5.1100000000000003</v>
      </c>
      <c r="AB510" s="19" t="str">
        <f t="shared" ref="AB510" si="7562">IF(OR(AA510="-",AA510="NC",$D510=""),"-",$D510*AA510)</f>
        <v>-</v>
      </c>
      <c r="AC510" s="19">
        <v>13.57</v>
      </c>
      <c r="AD510" s="19" t="str">
        <f t="shared" ref="AD510" si="7563">IF(OR(AC510="-",AC510="NC",$D510=""),"-",$D510*AC510)</f>
        <v>-</v>
      </c>
      <c r="AE510" s="19">
        <v>3.64</v>
      </c>
      <c r="AF510" s="19" t="str">
        <f t="shared" ref="AF510" si="7564">IF(OR(AE510="-",AE510="NC",$D510=""),"-",$D510*AE510)</f>
        <v>-</v>
      </c>
      <c r="AG510" s="19">
        <v>2.17</v>
      </c>
      <c r="AH510" s="19" t="str">
        <f t="shared" ref="AH510" si="7565">IF(OR(AG510="-",AG510="NC",$D510=""),"-",$D510*AG510)</f>
        <v>-</v>
      </c>
      <c r="AI510" s="19">
        <v>0.01</v>
      </c>
      <c r="AJ510" s="19" t="str">
        <f t="shared" ref="AJ510" si="7566">IF(OR(AI510="-",AI510="NC",$D510=""),"-",$D510*AI510)</f>
        <v>-</v>
      </c>
      <c r="AK510" s="19">
        <v>8.84</v>
      </c>
      <c r="AL510" s="19" t="str">
        <f t="shared" ref="AL510" si="7567">IF(OR(AK510="-",AK510="NC",$D510=""),"-",$D510*AK510)</f>
        <v>-</v>
      </c>
    </row>
    <row r="511" spans="1:38" ht="31.5" x14ac:dyDescent="0.25">
      <c r="A511" s="18" t="s">
        <v>2995</v>
      </c>
      <c r="B511" s="18" t="s">
        <v>2071</v>
      </c>
      <c r="C511" s="19" t="s">
        <v>1382</v>
      </c>
      <c r="D511" s="58"/>
      <c r="E511" s="19">
        <v>1.19</v>
      </c>
      <c r="F511" s="19" t="str">
        <f t="shared" si="6727"/>
        <v>-</v>
      </c>
      <c r="G511" s="19">
        <v>1.3</v>
      </c>
      <c r="H511" s="19" t="str">
        <f t="shared" si="6727"/>
        <v>-</v>
      </c>
      <c r="I511" s="19">
        <v>31.05</v>
      </c>
      <c r="J511" s="19" t="str">
        <f t="shared" ref="J511" si="7568">IF(OR(I511="-",I511="NC",$D511=""),"-",$D511*I511)</f>
        <v>-</v>
      </c>
      <c r="K511" s="19">
        <v>4.79</v>
      </c>
      <c r="L511" s="19" t="str">
        <f t="shared" ref="L511" si="7569">IF(OR(K511="-",K511="NC",$D511=""),"-",$D511*K511)</f>
        <v>-</v>
      </c>
      <c r="M511" s="19">
        <v>0.61</v>
      </c>
      <c r="N511" s="19" t="str">
        <f t="shared" ref="N511" si="7570">IF(OR(M511="-",M511="NC",$D511=""),"-",$D511*M511)</f>
        <v>-</v>
      </c>
      <c r="O511" s="19">
        <v>2.16</v>
      </c>
      <c r="P511" s="19" t="str">
        <f t="shared" ref="P511" si="7571">IF(OR(O511="-",O511="NC",$D511=""),"-",$D511*O511)</f>
        <v>-</v>
      </c>
      <c r="Q511" s="19">
        <v>2.4300000000000002</v>
      </c>
      <c r="R511" s="19" t="str">
        <f t="shared" ref="R511" si="7572">IF(OR(Q511="-",Q511="NC",$D511=""),"-",$D511*Q511)</f>
        <v>-</v>
      </c>
      <c r="S511" s="19">
        <v>1.62</v>
      </c>
      <c r="T511" s="19" t="str">
        <f t="shared" ref="T511" si="7573">IF(OR(S511="-",S511="NC",$D511=""),"-",$D511*S511)</f>
        <v>-</v>
      </c>
      <c r="U511" s="19">
        <v>0.56999999999999995</v>
      </c>
      <c r="V511" s="19" t="str">
        <f t="shared" ref="V511" si="7574">IF(OR(U511="-",U511="NC",$D511=""),"-",$D511*U511)</f>
        <v>-</v>
      </c>
      <c r="W511" s="19">
        <v>1.69</v>
      </c>
      <c r="X511" s="19" t="str">
        <f t="shared" ref="X511" si="7575">IF(OR(W511="-",W511="NC",$D511=""),"-",$D511*W511)</f>
        <v>-</v>
      </c>
      <c r="Y511" s="19" t="s">
        <v>1351</v>
      </c>
      <c r="Z511" s="19" t="str">
        <f t="shared" ref="Z511" si="7576">IF(OR(Y511="-",Y511="NC",$D511=""),"-",$D511*Y511)</f>
        <v>-</v>
      </c>
      <c r="AA511" s="19">
        <v>5.0199999999999996</v>
      </c>
      <c r="AB511" s="19" t="str">
        <f t="shared" ref="AB511" si="7577">IF(OR(AA511="-",AA511="NC",$D511=""),"-",$D511*AA511)</f>
        <v>-</v>
      </c>
      <c r="AC511" s="19">
        <v>13.53</v>
      </c>
      <c r="AD511" s="19" t="str">
        <f t="shared" ref="AD511" si="7578">IF(OR(AC511="-",AC511="NC",$D511=""),"-",$D511*AC511)</f>
        <v>-</v>
      </c>
      <c r="AE511" s="19">
        <v>4.08</v>
      </c>
      <c r="AF511" s="19" t="str">
        <f t="shared" ref="AF511" si="7579">IF(OR(AE511="-",AE511="NC",$D511=""),"-",$D511*AE511)</f>
        <v>-</v>
      </c>
      <c r="AG511" s="19">
        <v>1.96</v>
      </c>
      <c r="AH511" s="19" t="str">
        <f t="shared" ref="AH511" si="7580">IF(OR(AG511="-",AG511="NC",$D511=""),"-",$D511*AG511)</f>
        <v>-</v>
      </c>
      <c r="AI511" s="19">
        <v>0.01</v>
      </c>
      <c r="AJ511" s="19" t="str">
        <f t="shared" ref="AJ511" si="7581">IF(OR(AI511="-",AI511="NC",$D511=""),"-",$D511*AI511)</f>
        <v>-</v>
      </c>
      <c r="AK511" s="19">
        <v>8.84</v>
      </c>
      <c r="AL511" s="19" t="str">
        <f t="shared" ref="AL511" si="7582">IF(OR(AK511="-",AK511="NC",$D511=""),"-",$D511*AK511)</f>
        <v>-</v>
      </c>
    </row>
    <row r="512" spans="1:38" ht="31.5" x14ac:dyDescent="0.25">
      <c r="A512" s="18" t="s">
        <v>2995</v>
      </c>
      <c r="B512" s="18" t="s">
        <v>2072</v>
      </c>
      <c r="C512" s="19" t="s">
        <v>1382</v>
      </c>
      <c r="D512" s="58"/>
      <c r="E512" s="19">
        <v>1.2</v>
      </c>
      <c r="F512" s="19" t="str">
        <f t="shared" si="6727"/>
        <v>-</v>
      </c>
      <c r="G512" s="19">
        <v>1.3</v>
      </c>
      <c r="H512" s="19" t="str">
        <f t="shared" si="6727"/>
        <v>-</v>
      </c>
      <c r="I512" s="19">
        <v>31.05</v>
      </c>
      <c r="J512" s="19" t="str">
        <f t="shared" ref="J512" si="7583">IF(OR(I512="-",I512="NC",$D512=""),"-",$D512*I512)</f>
        <v>-</v>
      </c>
      <c r="K512" s="19">
        <v>4.79</v>
      </c>
      <c r="L512" s="19" t="str">
        <f t="shared" ref="L512" si="7584">IF(OR(K512="-",K512="NC",$D512=""),"-",$D512*K512)</f>
        <v>-</v>
      </c>
      <c r="M512" s="19">
        <v>0.61</v>
      </c>
      <c r="N512" s="19" t="str">
        <f t="shared" ref="N512" si="7585">IF(OR(M512="-",M512="NC",$D512=""),"-",$D512*M512)</f>
        <v>-</v>
      </c>
      <c r="O512" s="19">
        <v>2.16</v>
      </c>
      <c r="P512" s="19" t="str">
        <f t="shared" ref="P512" si="7586">IF(OR(O512="-",O512="NC",$D512=""),"-",$D512*O512)</f>
        <v>-</v>
      </c>
      <c r="Q512" s="19">
        <v>2.4300000000000002</v>
      </c>
      <c r="R512" s="19" t="str">
        <f t="shared" ref="R512" si="7587">IF(OR(Q512="-",Q512="NC",$D512=""),"-",$D512*Q512)</f>
        <v>-</v>
      </c>
      <c r="S512" s="19">
        <v>1.62</v>
      </c>
      <c r="T512" s="19" t="str">
        <f t="shared" ref="T512" si="7588">IF(OR(S512="-",S512="NC",$D512=""),"-",$D512*S512)</f>
        <v>-</v>
      </c>
      <c r="U512" s="19">
        <v>0.57999999999999996</v>
      </c>
      <c r="V512" s="19" t="str">
        <f t="shared" ref="V512" si="7589">IF(OR(U512="-",U512="NC",$D512=""),"-",$D512*U512)</f>
        <v>-</v>
      </c>
      <c r="W512" s="19">
        <v>1.1599999999999999</v>
      </c>
      <c r="X512" s="19" t="str">
        <f t="shared" ref="X512" si="7590">IF(OR(W512="-",W512="NC",$D512=""),"-",$D512*W512)</f>
        <v>-</v>
      </c>
      <c r="Y512" s="19" t="s">
        <v>1351</v>
      </c>
      <c r="Z512" s="19" t="str">
        <f t="shared" ref="Z512" si="7591">IF(OR(Y512="-",Y512="NC",$D512=""),"-",$D512*Y512)</f>
        <v>-</v>
      </c>
      <c r="AA512" s="19">
        <v>5.03</v>
      </c>
      <c r="AB512" s="19" t="str">
        <f t="shared" ref="AB512" si="7592">IF(OR(AA512="-",AA512="NC",$D512=""),"-",$D512*AA512)</f>
        <v>-</v>
      </c>
      <c r="AC512" s="19">
        <v>13.54</v>
      </c>
      <c r="AD512" s="19" t="str">
        <f t="shared" ref="AD512" si="7593">IF(OR(AC512="-",AC512="NC",$D512=""),"-",$D512*AC512)</f>
        <v>-</v>
      </c>
      <c r="AE512" s="19">
        <v>4.12</v>
      </c>
      <c r="AF512" s="19" t="str">
        <f t="shared" ref="AF512" si="7594">IF(OR(AE512="-",AE512="NC",$D512=""),"-",$D512*AE512)</f>
        <v>-</v>
      </c>
      <c r="AG512" s="19">
        <v>1.96</v>
      </c>
      <c r="AH512" s="19" t="str">
        <f t="shared" ref="AH512" si="7595">IF(OR(AG512="-",AG512="NC",$D512=""),"-",$D512*AG512)</f>
        <v>-</v>
      </c>
      <c r="AI512" s="19">
        <v>0.01</v>
      </c>
      <c r="AJ512" s="19" t="str">
        <f t="shared" ref="AJ512" si="7596">IF(OR(AI512="-",AI512="NC",$D512=""),"-",$D512*AI512)</f>
        <v>-</v>
      </c>
      <c r="AK512" s="19">
        <v>8.84</v>
      </c>
      <c r="AL512" s="19" t="str">
        <f t="shared" ref="AL512" si="7597">IF(OR(AK512="-",AK512="NC",$D512=""),"-",$D512*AK512)</f>
        <v>-</v>
      </c>
    </row>
    <row r="513" spans="1:38" ht="31.5" x14ac:dyDescent="0.25">
      <c r="A513" s="18" t="s">
        <v>2995</v>
      </c>
      <c r="B513" s="18" t="s">
        <v>2050</v>
      </c>
      <c r="C513" s="19" t="s">
        <v>1382</v>
      </c>
      <c r="D513" s="58"/>
      <c r="E513" s="19">
        <v>1.17</v>
      </c>
      <c r="F513" s="19" t="str">
        <f t="shared" si="6727"/>
        <v>-</v>
      </c>
      <c r="G513" s="19">
        <v>1.3</v>
      </c>
      <c r="H513" s="19" t="str">
        <f t="shared" si="6727"/>
        <v>-</v>
      </c>
      <c r="I513" s="19">
        <v>31.05</v>
      </c>
      <c r="J513" s="19" t="str">
        <f t="shared" ref="J513" si="7598">IF(OR(I513="-",I513="NC",$D513=""),"-",$D513*I513)</f>
        <v>-</v>
      </c>
      <c r="K513" s="19">
        <v>4.79</v>
      </c>
      <c r="L513" s="19" t="str">
        <f t="shared" ref="L513" si="7599">IF(OR(K513="-",K513="NC",$D513=""),"-",$D513*K513)</f>
        <v>-</v>
      </c>
      <c r="M513" s="19">
        <v>0.25</v>
      </c>
      <c r="N513" s="19" t="str">
        <f t="shared" ref="N513" si="7600">IF(OR(M513="-",M513="NC",$D513=""),"-",$D513*M513)</f>
        <v>-</v>
      </c>
      <c r="O513" s="19">
        <v>2.16</v>
      </c>
      <c r="P513" s="19" t="str">
        <f t="shared" ref="P513" si="7601">IF(OR(O513="-",O513="NC",$D513=""),"-",$D513*O513)</f>
        <v>-</v>
      </c>
      <c r="Q513" s="19">
        <v>2.4300000000000002</v>
      </c>
      <c r="R513" s="19" t="str">
        <f t="shared" ref="R513" si="7602">IF(OR(Q513="-",Q513="NC",$D513=""),"-",$D513*Q513)</f>
        <v>-</v>
      </c>
      <c r="S513" s="19">
        <v>1.62</v>
      </c>
      <c r="T513" s="19" t="str">
        <f t="shared" ref="T513" si="7603">IF(OR(S513="-",S513="NC",$D513=""),"-",$D513*S513)</f>
        <v>-</v>
      </c>
      <c r="U513" s="19">
        <v>0.43</v>
      </c>
      <c r="V513" s="19" t="str">
        <f t="shared" ref="V513" si="7604">IF(OR(U513="-",U513="NC",$D513=""),"-",$D513*U513)</f>
        <v>-</v>
      </c>
      <c r="W513" s="19">
        <v>1.59</v>
      </c>
      <c r="X513" s="19" t="str">
        <f t="shared" ref="X513" si="7605">IF(OR(W513="-",W513="NC",$D513=""),"-",$D513*W513)</f>
        <v>-</v>
      </c>
      <c r="Y513" s="19" t="s">
        <v>1351</v>
      </c>
      <c r="Z513" s="19" t="str">
        <f t="shared" ref="Z513" si="7606">IF(OR(Y513="-",Y513="NC",$D513=""),"-",$D513*Y513)</f>
        <v>-</v>
      </c>
      <c r="AA513" s="19">
        <v>5.03</v>
      </c>
      <c r="AB513" s="19" t="str">
        <f t="shared" ref="AB513" si="7607">IF(OR(AA513="-",AA513="NC",$D513=""),"-",$D513*AA513)</f>
        <v>-</v>
      </c>
      <c r="AC513" s="19">
        <v>13.54</v>
      </c>
      <c r="AD513" s="19" t="str">
        <f t="shared" ref="AD513" si="7608">IF(OR(AC513="-",AC513="NC",$D513=""),"-",$D513*AC513)</f>
        <v>-</v>
      </c>
      <c r="AE513" s="19">
        <v>3.52</v>
      </c>
      <c r="AF513" s="19" t="str">
        <f t="shared" ref="AF513" si="7609">IF(OR(AE513="-",AE513="NC",$D513=""),"-",$D513*AE513)</f>
        <v>-</v>
      </c>
      <c r="AG513" s="19">
        <v>1.96</v>
      </c>
      <c r="AH513" s="19" t="str">
        <f t="shared" ref="AH513" si="7610">IF(OR(AG513="-",AG513="NC",$D513=""),"-",$D513*AG513)</f>
        <v>-</v>
      </c>
      <c r="AI513" s="19">
        <v>0.01</v>
      </c>
      <c r="AJ513" s="19" t="str">
        <f t="shared" ref="AJ513" si="7611">IF(OR(AI513="-",AI513="NC",$D513=""),"-",$D513*AI513)</f>
        <v>-</v>
      </c>
      <c r="AK513" s="19">
        <v>8.84</v>
      </c>
      <c r="AL513" s="19" t="str">
        <f t="shared" ref="AL513" si="7612">IF(OR(AK513="-",AK513="NC",$D513=""),"-",$D513*AK513)</f>
        <v>-</v>
      </c>
    </row>
    <row r="514" spans="1:38" ht="31.5" x14ac:dyDescent="0.25">
      <c r="A514" s="18" t="s">
        <v>2995</v>
      </c>
      <c r="B514" s="18" t="s">
        <v>2066</v>
      </c>
      <c r="C514" s="19" t="s">
        <v>1382</v>
      </c>
      <c r="D514" s="58"/>
      <c r="E514" s="19">
        <v>45.3</v>
      </c>
      <c r="F514" s="19" t="str">
        <f t="shared" si="6727"/>
        <v>-</v>
      </c>
      <c r="G514" s="19">
        <v>14.71</v>
      </c>
      <c r="H514" s="19" t="str">
        <f t="shared" si="6727"/>
        <v>-</v>
      </c>
      <c r="I514" s="19">
        <v>84.88</v>
      </c>
      <c r="J514" s="19" t="str">
        <f t="shared" ref="J514" si="7613">IF(OR(I514="-",I514="NC",$D514=""),"-",$D514*I514)</f>
        <v>-</v>
      </c>
      <c r="K514" s="19">
        <v>111.09</v>
      </c>
      <c r="L514" s="19" t="str">
        <f t="shared" ref="L514" si="7614">IF(OR(K514="-",K514="NC",$D514=""),"-",$D514*K514)</f>
        <v>-</v>
      </c>
      <c r="M514" s="19">
        <v>194.11</v>
      </c>
      <c r="N514" s="19" t="str">
        <f t="shared" ref="N514" si="7615">IF(OR(M514="-",M514="NC",$D514=""),"-",$D514*M514)</f>
        <v>-</v>
      </c>
      <c r="O514" s="19">
        <v>93.09</v>
      </c>
      <c r="P514" s="19" t="str">
        <f t="shared" ref="P514" si="7616">IF(OR(O514="-",O514="NC",$D514=""),"-",$D514*O514)</f>
        <v>-</v>
      </c>
      <c r="Q514" s="19">
        <v>19.690000000000001</v>
      </c>
      <c r="R514" s="19" t="str">
        <f t="shared" ref="R514" si="7617">IF(OR(Q514="-",Q514="NC",$D514=""),"-",$D514*Q514)</f>
        <v>-</v>
      </c>
      <c r="S514" s="19">
        <v>15.55</v>
      </c>
      <c r="T514" s="19" t="str">
        <f t="shared" ref="T514" si="7618">IF(OR(S514="-",S514="NC",$D514=""),"-",$D514*S514)</f>
        <v>-</v>
      </c>
      <c r="U514" s="19">
        <v>338.58</v>
      </c>
      <c r="V514" s="19" t="str">
        <f t="shared" ref="V514" si="7619">IF(OR(U514="-",U514="NC",$D514=""),"-",$D514*U514)</f>
        <v>-</v>
      </c>
      <c r="W514" s="19">
        <v>74.819999999999993</v>
      </c>
      <c r="X514" s="19" t="str">
        <f t="shared" ref="X514" si="7620">IF(OR(W514="-",W514="NC",$D514=""),"-",$D514*W514)</f>
        <v>-</v>
      </c>
      <c r="Y514" s="19">
        <v>16.559999999999999</v>
      </c>
      <c r="Z514" s="19" t="str">
        <f t="shared" ref="Z514" si="7621">IF(OR(Y514="-",Y514="NC",$D514=""),"-",$D514*Y514)</f>
        <v>-</v>
      </c>
      <c r="AA514" s="19">
        <v>86.03</v>
      </c>
      <c r="AB514" s="19" t="str">
        <f t="shared" ref="AB514" si="7622">IF(OR(AA514="-",AA514="NC",$D514=""),"-",$D514*AA514)</f>
        <v>-</v>
      </c>
      <c r="AC514" s="19">
        <v>52.5</v>
      </c>
      <c r="AD514" s="19" t="str">
        <f t="shared" ref="AD514" si="7623">IF(OR(AC514="-",AC514="NC",$D514=""),"-",$D514*AC514)</f>
        <v>-</v>
      </c>
      <c r="AE514" s="19">
        <v>285.20999999999998</v>
      </c>
      <c r="AF514" s="19" t="str">
        <f t="shared" ref="AF514" si="7624">IF(OR(AE514="-",AE514="NC",$D514=""),"-",$D514*AE514)</f>
        <v>-</v>
      </c>
      <c r="AG514" s="19">
        <v>18.440000000000001</v>
      </c>
      <c r="AH514" s="19" t="str">
        <f t="shared" ref="AH514" si="7625">IF(OR(AG514="-",AG514="NC",$D514=""),"-",$D514*AG514)</f>
        <v>-</v>
      </c>
      <c r="AI514" s="19">
        <v>19.670000000000002</v>
      </c>
      <c r="AJ514" s="19" t="str">
        <f t="shared" ref="AJ514" si="7626">IF(OR(AI514="-",AI514="NC",$D514=""),"-",$D514*AI514)</f>
        <v>-</v>
      </c>
      <c r="AK514" s="19">
        <v>75.09</v>
      </c>
      <c r="AL514" s="19" t="str">
        <f t="shared" ref="AL514" si="7627">IF(OR(AK514="-",AK514="NC",$D514=""),"-",$D514*AK514)</f>
        <v>-</v>
      </c>
    </row>
    <row r="515" spans="1:38" ht="31.5" x14ac:dyDescent="0.25">
      <c r="A515" s="18" t="s">
        <v>2995</v>
      </c>
      <c r="B515" s="18" t="s">
        <v>2070</v>
      </c>
      <c r="C515" s="19" t="s">
        <v>1382</v>
      </c>
      <c r="D515" s="58"/>
      <c r="E515" s="19">
        <v>1.23</v>
      </c>
      <c r="F515" s="19" t="str">
        <f t="shared" si="6727"/>
        <v>-</v>
      </c>
      <c r="G515" s="19">
        <v>1.58</v>
      </c>
      <c r="H515" s="19" t="str">
        <f t="shared" si="6727"/>
        <v>-</v>
      </c>
      <c r="I515" s="19">
        <v>31.05</v>
      </c>
      <c r="J515" s="19" t="str">
        <f t="shared" ref="J515" si="7628">IF(OR(I515="-",I515="NC",$D515=""),"-",$D515*I515)</f>
        <v>-</v>
      </c>
      <c r="K515" s="19">
        <v>5.43</v>
      </c>
      <c r="L515" s="19" t="str">
        <f t="shared" ref="L515" si="7629">IF(OR(K515="-",K515="NC",$D515=""),"-",$D515*K515)</f>
        <v>-</v>
      </c>
      <c r="M515" s="19">
        <v>0.54</v>
      </c>
      <c r="N515" s="19" t="str">
        <f t="shared" ref="N515" si="7630">IF(OR(M515="-",M515="NC",$D515=""),"-",$D515*M515)</f>
        <v>-</v>
      </c>
      <c r="O515" s="19">
        <v>2.1800000000000002</v>
      </c>
      <c r="P515" s="19" t="str">
        <f t="shared" ref="P515" si="7631">IF(OR(O515="-",O515="NC",$D515=""),"-",$D515*O515)</f>
        <v>-</v>
      </c>
      <c r="Q515" s="19">
        <v>3.7</v>
      </c>
      <c r="R515" s="19" t="str">
        <f t="shared" ref="R515" si="7632">IF(OR(Q515="-",Q515="NC",$D515=""),"-",$D515*Q515)</f>
        <v>-</v>
      </c>
      <c r="S515" s="19">
        <v>2.11</v>
      </c>
      <c r="T515" s="19" t="str">
        <f t="shared" ref="T515" si="7633">IF(OR(S515="-",S515="NC",$D515=""),"-",$D515*S515)</f>
        <v>-</v>
      </c>
      <c r="U515" s="19">
        <v>1.34</v>
      </c>
      <c r="V515" s="19" t="str">
        <f t="shared" ref="V515" si="7634">IF(OR(U515="-",U515="NC",$D515=""),"-",$D515*U515)</f>
        <v>-</v>
      </c>
      <c r="W515" s="19">
        <v>1.1200000000000001</v>
      </c>
      <c r="X515" s="19" t="str">
        <f t="shared" ref="X515" si="7635">IF(OR(W515="-",W515="NC",$D515=""),"-",$D515*W515)</f>
        <v>-</v>
      </c>
      <c r="Y515" s="19">
        <v>0.28999999999999998</v>
      </c>
      <c r="Z515" s="19" t="str">
        <f t="shared" ref="Z515" si="7636">IF(OR(Y515="-",Y515="NC",$D515=""),"-",$D515*Y515)</f>
        <v>-</v>
      </c>
      <c r="AA515" s="19">
        <v>5.1100000000000003</v>
      </c>
      <c r="AB515" s="19" t="str">
        <f t="shared" ref="AB515" si="7637">IF(OR(AA515="-",AA515="NC",$D515=""),"-",$D515*AA515)</f>
        <v>-</v>
      </c>
      <c r="AC515" s="19">
        <v>13.57</v>
      </c>
      <c r="AD515" s="19" t="str">
        <f t="shared" ref="AD515" si="7638">IF(OR(AC515="-",AC515="NC",$D515=""),"-",$D515*AC515)</f>
        <v>-</v>
      </c>
      <c r="AE515" s="19">
        <v>3.64</v>
      </c>
      <c r="AF515" s="19" t="str">
        <f t="shared" ref="AF515" si="7639">IF(OR(AE515="-",AE515="NC",$D515=""),"-",$D515*AE515)</f>
        <v>-</v>
      </c>
      <c r="AG515" s="19">
        <v>2.17</v>
      </c>
      <c r="AH515" s="19" t="str">
        <f t="shared" ref="AH515" si="7640">IF(OR(AG515="-",AG515="NC",$D515=""),"-",$D515*AG515)</f>
        <v>-</v>
      </c>
      <c r="AI515" s="19">
        <v>0.01</v>
      </c>
      <c r="AJ515" s="19" t="str">
        <f t="shared" ref="AJ515" si="7641">IF(OR(AI515="-",AI515="NC",$D515=""),"-",$D515*AI515)</f>
        <v>-</v>
      </c>
      <c r="AK515" s="19">
        <v>8.84</v>
      </c>
      <c r="AL515" s="19" t="str">
        <f t="shared" ref="AL515" si="7642">IF(OR(AK515="-",AK515="NC",$D515=""),"-",$D515*AK515)</f>
        <v>-</v>
      </c>
    </row>
    <row r="516" spans="1:38" ht="31.5" x14ac:dyDescent="0.25">
      <c r="A516" s="18" t="s">
        <v>2995</v>
      </c>
      <c r="B516" s="18" t="s">
        <v>2049</v>
      </c>
      <c r="C516" s="19" t="s">
        <v>1382</v>
      </c>
      <c r="D516" s="58"/>
      <c r="E516" s="19">
        <v>1.19</v>
      </c>
      <c r="F516" s="19" t="str">
        <f t="shared" si="6727"/>
        <v>-</v>
      </c>
      <c r="G516" s="19">
        <v>1.3</v>
      </c>
      <c r="H516" s="19" t="str">
        <f t="shared" si="6727"/>
        <v>-</v>
      </c>
      <c r="I516" s="19">
        <v>31.05</v>
      </c>
      <c r="J516" s="19" t="str">
        <f t="shared" ref="J516" si="7643">IF(OR(I516="-",I516="NC",$D516=""),"-",$D516*I516)</f>
        <v>-</v>
      </c>
      <c r="K516" s="19">
        <v>4.79</v>
      </c>
      <c r="L516" s="19" t="str">
        <f t="shared" ref="L516" si="7644">IF(OR(K516="-",K516="NC",$D516=""),"-",$D516*K516)</f>
        <v>-</v>
      </c>
      <c r="M516" s="19">
        <v>0.61</v>
      </c>
      <c r="N516" s="19" t="str">
        <f t="shared" ref="N516" si="7645">IF(OR(M516="-",M516="NC",$D516=""),"-",$D516*M516)</f>
        <v>-</v>
      </c>
      <c r="O516" s="19">
        <v>2.16</v>
      </c>
      <c r="P516" s="19" t="str">
        <f t="shared" ref="P516" si="7646">IF(OR(O516="-",O516="NC",$D516=""),"-",$D516*O516)</f>
        <v>-</v>
      </c>
      <c r="Q516" s="19">
        <v>2.4300000000000002</v>
      </c>
      <c r="R516" s="19" t="str">
        <f t="shared" ref="R516" si="7647">IF(OR(Q516="-",Q516="NC",$D516=""),"-",$D516*Q516)</f>
        <v>-</v>
      </c>
      <c r="S516" s="19">
        <v>1.62</v>
      </c>
      <c r="T516" s="19" t="str">
        <f t="shared" ref="T516" si="7648">IF(OR(S516="-",S516="NC",$D516=""),"-",$D516*S516)</f>
        <v>-</v>
      </c>
      <c r="U516" s="19">
        <v>0.56999999999999995</v>
      </c>
      <c r="V516" s="19" t="str">
        <f t="shared" ref="V516" si="7649">IF(OR(U516="-",U516="NC",$D516=""),"-",$D516*U516)</f>
        <v>-</v>
      </c>
      <c r="W516" s="19">
        <v>1.1599999999999999</v>
      </c>
      <c r="X516" s="19" t="str">
        <f t="shared" ref="X516" si="7650">IF(OR(W516="-",W516="NC",$D516=""),"-",$D516*W516)</f>
        <v>-</v>
      </c>
      <c r="Y516" s="19" t="s">
        <v>1351</v>
      </c>
      <c r="Z516" s="19" t="str">
        <f t="shared" ref="Z516" si="7651">IF(OR(Y516="-",Y516="NC",$D516=""),"-",$D516*Y516)</f>
        <v>-</v>
      </c>
      <c r="AA516" s="19">
        <v>5.0199999999999996</v>
      </c>
      <c r="AB516" s="19" t="str">
        <f t="shared" ref="AB516" si="7652">IF(OR(AA516="-",AA516="NC",$D516=""),"-",$D516*AA516)</f>
        <v>-</v>
      </c>
      <c r="AC516" s="19">
        <v>13.53</v>
      </c>
      <c r="AD516" s="19" t="str">
        <f t="shared" ref="AD516" si="7653">IF(OR(AC516="-",AC516="NC",$D516=""),"-",$D516*AC516)</f>
        <v>-</v>
      </c>
      <c r="AE516" s="19">
        <v>4.08</v>
      </c>
      <c r="AF516" s="19" t="str">
        <f t="shared" ref="AF516" si="7654">IF(OR(AE516="-",AE516="NC",$D516=""),"-",$D516*AE516)</f>
        <v>-</v>
      </c>
      <c r="AG516" s="19">
        <v>1.96</v>
      </c>
      <c r="AH516" s="19" t="str">
        <f t="shared" ref="AH516" si="7655">IF(OR(AG516="-",AG516="NC",$D516=""),"-",$D516*AG516)</f>
        <v>-</v>
      </c>
      <c r="AI516" s="19">
        <v>0.01</v>
      </c>
      <c r="AJ516" s="19" t="str">
        <f t="shared" ref="AJ516" si="7656">IF(OR(AI516="-",AI516="NC",$D516=""),"-",$D516*AI516)</f>
        <v>-</v>
      </c>
      <c r="AK516" s="19">
        <v>8.84</v>
      </c>
      <c r="AL516" s="19" t="str">
        <f t="shared" ref="AL516" si="7657">IF(OR(AK516="-",AK516="NC",$D516=""),"-",$D516*AK516)</f>
        <v>-</v>
      </c>
    </row>
    <row r="517" spans="1:38" ht="31.5" x14ac:dyDescent="0.25">
      <c r="A517" s="18" t="s">
        <v>2995</v>
      </c>
      <c r="B517" s="18" t="s">
        <v>2048</v>
      </c>
      <c r="C517" s="19" t="s">
        <v>1382</v>
      </c>
      <c r="D517" s="58"/>
      <c r="E517" s="19">
        <v>1.17</v>
      </c>
      <c r="F517" s="19" t="str">
        <f t="shared" si="6727"/>
        <v>-</v>
      </c>
      <c r="G517" s="19">
        <v>1.3</v>
      </c>
      <c r="H517" s="19" t="str">
        <f t="shared" si="6727"/>
        <v>-</v>
      </c>
      <c r="I517" s="19">
        <v>31.05</v>
      </c>
      <c r="J517" s="19" t="str">
        <f t="shared" ref="J517" si="7658">IF(OR(I517="-",I517="NC",$D517=""),"-",$D517*I517)</f>
        <v>-</v>
      </c>
      <c r="K517" s="19">
        <v>4.79</v>
      </c>
      <c r="L517" s="19" t="str">
        <f t="shared" ref="L517" si="7659">IF(OR(K517="-",K517="NC",$D517=""),"-",$D517*K517)</f>
        <v>-</v>
      </c>
      <c r="M517" s="19">
        <v>0.25</v>
      </c>
      <c r="N517" s="19" t="str">
        <f t="shared" ref="N517" si="7660">IF(OR(M517="-",M517="NC",$D517=""),"-",$D517*M517)</f>
        <v>-</v>
      </c>
      <c r="O517" s="19">
        <v>2.16</v>
      </c>
      <c r="P517" s="19" t="str">
        <f t="shared" ref="P517" si="7661">IF(OR(O517="-",O517="NC",$D517=""),"-",$D517*O517)</f>
        <v>-</v>
      </c>
      <c r="Q517" s="19">
        <v>2.4300000000000002</v>
      </c>
      <c r="R517" s="19" t="str">
        <f t="shared" ref="R517" si="7662">IF(OR(Q517="-",Q517="NC",$D517=""),"-",$D517*Q517)</f>
        <v>-</v>
      </c>
      <c r="S517" s="19">
        <v>1.62</v>
      </c>
      <c r="T517" s="19" t="str">
        <f t="shared" ref="T517" si="7663">IF(OR(S517="-",S517="NC",$D517=""),"-",$D517*S517)</f>
        <v>-</v>
      </c>
      <c r="U517" s="19">
        <v>0.42</v>
      </c>
      <c r="V517" s="19" t="str">
        <f t="shared" ref="V517" si="7664">IF(OR(U517="-",U517="NC",$D517=""),"-",$D517*U517)</f>
        <v>-</v>
      </c>
      <c r="W517" s="19">
        <v>1.59</v>
      </c>
      <c r="X517" s="19" t="str">
        <f t="shared" ref="X517" si="7665">IF(OR(W517="-",W517="NC",$D517=""),"-",$D517*W517)</f>
        <v>-</v>
      </c>
      <c r="Y517" s="19" t="s">
        <v>1351</v>
      </c>
      <c r="Z517" s="19" t="str">
        <f t="shared" ref="Z517" si="7666">IF(OR(Y517="-",Y517="NC",$D517=""),"-",$D517*Y517)</f>
        <v>-</v>
      </c>
      <c r="AA517" s="19">
        <v>5.0199999999999996</v>
      </c>
      <c r="AB517" s="19" t="str">
        <f t="shared" ref="AB517" si="7667">IF(OR(AA517="-",AA517="NC",$D517=""),"-",$D517*AA517)</f>
        <v>-</v>
      </c>
      <c r="AC517" s="19">
        <v>13.53</v>
      </c>
      <c r="AD517" s="19" t="str">
        <f t="shared" ref="AD517" si="7668">IF(OR(AC517="-",AC517="NC",$D517=""),"-",$D517*AC517)</f>
        <v>-</v>
      </c>
      <c r="AE517" s="19">
        <v>3.48</v>
      </c>
      <c r="AF517" s="19" t="str">
        <f t="shared" ref="AF517" si="7669">IF(OR(AE517="-",AE517="NC",$D517=""),"-",$D517*AE517)</f>
        <v>-</v>
      </c>
      <c r="AG517" s="19">
        <v>1.96</v>
      </c>
      <c r="AH517" s="19" t="str">
        <f t="shared" ref="AH517" si="7670">IF(OR(AG517="-",AG517="NC",$D517=""),"-",$D517*AG517)</f>
        <v>-</v>
      </c>
      <c r="AI517" s="19">
        <v>0.01</v>
      </c>
      <c r="AJ517" s="19" t="str">
        <f t="shared" ref="AJ517" si="7671">IF(OR(AI517="-",AI517="NC",$D517=""),"-",$D517*AI517)</f>
        <v>-</v>
      </c>
      <c r="AK517" s="19">
        <v>8.84</v>
      </c>
      <c r="AL517" s="19" t="str">
        <f t="shared" ref="AL517" si="7672">IF(OR(AK517="-",AK517="NC",$D517=""),"-",$D517*AK517)</f>
        <v>-</v>
      </c>
    </row>
    <row r="518" spans="1:38" ht="31.5" x14ac:dyDescent="0.25">
      <c r="A518" s="18" t="s">
        <v>2995</v>
      </c>
      <c r="B518" s="18" t="s">
        <v>2047</v>
      </c>
      <c r="C518" s="19" t="s">
        <v>1382</v>
      </c>
      <c r="D518" s="58"/>
      <c r="E518" s="19">
        <v>1.17</v>
      </c>
      <c r="F518" s="19" t="str">
        <f t="shared" si="6727"/>
        <v>-</v>
      </c>
      <c r="G518" s="19">
        <v>1.3</v>
      </c>
      <c r="H518" s="19" t="str">
        <f t="shared" si="6727"/>
        <v>-</v>
      </c>
      <c r="I518" s="19">
        <v>31.05</v>
      </c>
      <c r="J518" s="19" t="str">
        <f t="shared" ref="J518" si="7673">IF(OR(I518="-",I518="NC",$D518=""),"-",$D518*I518)</f>
        <v>-</v>
      </c>
      <c r="K518" s="19">
        <v>4.79</v>
      </c>
      <c r="L518" s="19" t="str">
        <f t="shared" ref="L518" si="7674">IF(OR(K518="-",K518="NC",$D518=""),"-",$D518*K518)</f>
        <v>-</v>
      </c>
      <c r="M518" s="19">
        <v>0.25</v>
      </c>
      <c r="N518" s="19" t="str">
        <f t="shared" ref="N518" si="7675">IF(OR(M518="-",M518="NC",$D518=""),"-",$D518*M518)</f>
        <v>-</v>
      </c>
      <c r="O518" s="19">
        <v>2.16</v>
      </c>
      <c r="P518" s="19" t="str">
        <f t="shared" ref="P518" si="7676">IF(OR(O518="-",O518="NC",$D518=""),"-",$D518*O518)</f>
        <v>-</v>
      </c>
      <c r="Q518" s="19">
        <v>2.4300000000000002</v>
      </c>
      <c r="R518" s="19" t="str">
        <f t="shared" ref="R518" si="7677">IF(OR(Q518="-",Q518="NC",$D518=""),"-",$D518*Q518)</f>
        <v>-</v>
      </c>
      <c r="S518" s="19">
        <v>1.62</v>
      </c>
      <c r="T518" s="19" t="str">
        <f t="shared" ref="T518" si="7678">IF(OR(S518="-",S518="NC",$D518=""),"-",$D518*S518)</f>
        <v>-</v>
      </c>
      <c r="U518" s="19">
        <v>0.43</v>
      </c>
      <c r="V518" s="19" t="str">
        <f t="shared" ref="V518" si="7679">IF(OR(U518="-",U518="NC",$D518=""),"-",$D518*U518)</f>
        <v>-</v>
      </c>
      <c r="W518" s="19">
        <v>1.06</v>
      </c>
      <c r="X518" s="19" t="str">
        <f t="shared" ref="X518" si="7680">IF(OR(W518="-",W518="NC",$D518=""),"-",$D518*W518)</f>
        <v>-</v>
      </c>
      <c r="Y518" s="19" t="s">
        <v>1351</v>
      </c>
      <c r="Z518" s="19" t="str">
        <f t="shared" ref="Z518" si="7681">IF(OR(Y518="-",Y518="NC",$D518=""),"-",$D518*Y518)</f>
        <v>-</v>
      </c>
      <c r="AA518" s="19">
        <v>5.03</v>
      </c>
      <c r="AB518" s="19" t="str">
        <f t="shared" ref="AB518" si="7682">IF(OR(AA518="-",AA518="NC",$D518=""),"-",$D518*AA518)</f>
        <v>-</v>
      </c>
      <c r="AC518" s="19">
        <v>13.54</v>
      </c>
      <c r="AD518" s="19" t="str">
        <f t="shared" ref="AD518" si="7683">IF(OR(AC518="-",AC518="NC",$D518=""),"-",$D518*AC518)</f>
        <v>-</v>
      </c>
      <c r="AE518" s="19">
        <v>3.52</v>
      </c>
      <c r="AF518" s="19" t="str">
        <f t="shared" ref="AF518" si="7684">IF(OR(AE518="-",AE518="NC",$D518=""),"-",$D518*AE518)</f>
        <v>-</v>
      </c>
      <c r="AG518" s="19">
        <v>1.96</v>
      </c>
      <c r="AH518" s="19" t="str">
        <f t="shared" ref="AH518" si="7685">IF(OR(AG518="-",AG518="NC",$D518=""),"-",$D518*AG518)</f>
        <v>-</v>
      </c>
      <c r="AI518" s="19">
        <v>0.01</v>
      </c>
      <c r="AJ518" s="19" t="str">
        <f t="shared" ref="AJ518" si="7686">IF(OR(AI518="-",AI518="NC",$D518=""),"-",$D518*AI518)</f>
        <v>-</v>
      </c>
      <c r="AK518" s="19">
        <v>8.84</v>
      </c>
      <c r="AL518" s="19" t="str">
        <f t="shared" ref="AL518" si="7687">IF(OR(AK518="-",AK518="NC",$D518=""),"-",$D518*AK518)</f>
        <v>-</v>
      </c>
    </row>
    <row r="519" spans="1:38" ht="21" x14ac:dyDescent="0.25">
      <c r="A519" s="18" t="s">
        <v>2995</v>
      </c>
      <c r="B519" s="18" t="s">
        <v>2075</v>
      </c>
      <c r="C519" s="19" t="s">
        <v>1382</v>
      </c>
      <c r="D519" s="58"/>
      <c r="E519" s="19">
        <v>1.17</v>
      </c>
      <c r="F519" s="19" t="str">
        <f t="shared" ref="F519:H582" si="7688">IF(OR(E519="-",E519="NC",$D519=""),"-",$D519*E519)</f>
        <v>-</v>
      </c>
      <c r="G519" s="19">
        <v>1.3</v>
      </c>
      <c r="H519" s="19" t="str">
        <f t="shared" si="7688"/>
        <v>-</v>
      </c>
      <c r="I519" s="19">
        <v>31.05</v>
      </c>
      <c r="J519" s="19" t="str">
        <f t="shared" ref="J519" si="7689">IF(OR(I519="-",I519="NC",$D519=""),"-",$D519*I519)</f>
        <v>-</v>
      </c>
      <c r="K519" s="19">
        <v>4.79</v>
      </c>
      <c r="L519" s="19" t="str">
        <f t="shared" ref="L519" si="7690">IF(OR(K519="-",K519="NC",$D519=""),"-",$D519*K519)</f>
        <v>-</v>
      </c>
      <c r="M519" s="19">
        <v>0.25</v>
      </c>
      <c r="N519" s="19" t="str">
        <f t="shared" ref="N519" si="7691">IF(OR(M519="-",M519="NC",$D519=""),"-",$D519*M519)</f>
        <v>-</v>
      </c>
      <c r="O519" s="19">
        <v>2.16</v>
      </c>
      <c r="P519" s="19" t="str">
        <f t="shared" ref="P519" si="7692">IF(OR(O519="-",O519="NC",$D519=""),"-",$D519*O519)</f>
        <v>-</v>
      </c>
      <c r="Q519" s="19">
        <v>2.4300000000000002</v>
      </c>
      <c r="R519" s="19" t="str">
        <f t="shared" ref="R519" si="7693">IF(OR(Q519="-",Q519="NC",$D519=""),"-",$D519*Q519)</f>
        <v>-</v>
      </c>
      <c r="S519" s="19">
        <v>1.62</v>
      </c>
      <c r="T519" s="19" t="str">
        <f t="shared" ref="T519" si="7694">IF(OR(S519="-",S519="NC",$D519=""),"-",$D519*S519)</f>
        <v>-</v>
      </c>
      <c r="U519" s="19">
        <v>0.42</v>
      </c>
      <c r="V519" s="19" t="str">
        <f t="shared" ref="V519" si="7695">IF(OR(U519="-",U519="NC",$D519=""),"-",$D519*U519)</f>
        <v>-</v>
      </c>
      <c r="W519" s="19">
        <v>1.06</v>
      </c>
      <c r="X519" s="19" t="str">
        <f t="shared" ref="X519" si="7696">IF(OR(W519="-",W519="NC",$D519=""),"-",$D519*W519)</f>
        <v>-</v>
      </c>
      <c r="Y519" s="19" t="s">
        <v>1351</v>
      </c>
      <c r="Z519" s="19" t="str">
        <f t="shared" ref="Z519" si="7697">IF(OR(Y519="-",Y519="NC",$D519=""),"-",$D519*Y519)</f>
        <v>-</v>
      </c>
      <c r="AA519" s="19">
        <v>5.0199999999999996</v>
      </c>
      <c r="AB519" s="19" t="str">
        <f t="shared" ref="AB519" si="7698">IF(OR(AA519="-",AA519="NC",$D519=""),"-",$D519*AA519)</f>
        <v>-</v>
      </c>
      <c r="AC519" s="19">
        <v>13.53</v>
      </c>
      <c r="AD519" s="19" t="str">
        <f t="shared" ref="AD519" si="7699">IF(OR(AC519="-",AC519="NC",$D519=""),"-",$D519*AC519)</f>
        <v>-</v>
      </c>
      <c r="AE519" s="19">
        <v>3.48</v>
      </c>
      <c r="AF519" s="19" t="str">
        <f t="shared" ref="AF519" si="7700">IF(OR(AE519="-",AE519="NC",$D519=""),"-",$D519*AE519)</f>
        <v>-</v>
      </c>
      <c r="AG519" s="19">
        <v>1.96</v>
      </c>
      <c r="AH519" s="19" t="str">
        <f t="shared" ref="AH519" si="7701">IF(OR(AG519="-",AG519="NC",$D519=""),"-",$D519*AG519)</f>
        <v>-</v>
      </c>
      <c r="AI519" s="19">
        <v>0.01</v>
      </c>
      <c r="AJ519" s="19" t="str">
        <f t="shared" ref="AJ519" si="7702">IF(OR(AI519="-",AI519="NC",$D519=""),"-",$D519*AI519)</f>
        <v>-</v>
      </c>
      <c r="AK519" s="19">
        <v>8.84</v>
      </c>
      <c r="AL519" s="19" t="str">
        <f t="shared" ref="AL519" si="7703">IF(OR(AK519="-",AK519="NC",$D519=""),"-",$D519*AK519)</f>
        <v>-</v>
      </c>
    </row>
    <row r="520" spans="1:38" x14ac:dyDescent="0.25">
      <c r="A520" s="18" t="s">
        <v>2996</v>
      </c>
      <c r="B520" s="18" t="s">
        <v>2043</v>
      </c>
      <c r="C520" s="19" t="s">
        <v>926</v>
      </c>
      <c r="D520" s="58"/>
      <c r="E520" s="19">
        <v>34.21</v>
      </c>
      <c r="F520" s="19" t="str">
        <f t="shared" si="7688"/>
        <v>-</v>
      </c>
      <c r="G520" s="19">
        <v>10.39</v>
      </c>
      <c r="H520" s="19" t="str">
        <f t="shared" si="7688"/>
        <v>-</v>
      </c>
      <c r="I520" s="19">
        <v>41.72</v>
      </c>
      <c r="J520" s="19" t="str">
        <f t="shared" ref="J520" si="7704">IF(OR(I520="-",I520="NC",$D520=""),"-",$D520*I520)</f>
        <v>-</v>
      </c>
      <c r="K520" s="19">
        <v>82.38</v>
      </c>
      <c r="L520" s="19" t="str">
        <f t="shared" ref="L520" si="7705">IF(OR(K520="-",K520="NC",$D520=""),"-",$D520*K520)</f>
        <v>-</v>
      </c>
      <c r="M520" s="19">
        <v>150.24</v>
      </c>
      <c r="N520" s="19" t="str">
        <f t="shared" ref="N520" si="7706">IF(OR(M520="-",M520="NC",$D520=""),"-",$D520*M520)</f>
        <v>-</v>
      </c>
      <c r="O520" s="19">
        <v>70.47</v>
      </c>
      <c r="P520" s="19" t="str">
        <f t="shared" ref="P520" si="7707">IF(OR(O520="-",O520="NC",$D520=""),"-",$D520*O520)</f>
        <v>-</v>
      </c>
      <c r="Q520" s="19">
        <v>13.38</v>
      </c>
      <c r="R520" s="19" t="str">
        <f t="shared" ref="R520" si="7708">IF(OR(Q520="-",Q520="NC",$D520=""),"-",$D520*Q520)</f>
        <v>-</v>
      </c>
      <c r="S520" s="19">
        <v>10.8</v>
      </c>
      <c r="T520" s="19" t="str">
        <f t="shared" ref="T520" si="7709">IF(OR(S520="-",S520="NC",$D520=""),"-",$D520*S520)</f>
        <v>-</v>
      </c>
      <c r="U520" s="19">
        <v>262.08</v>
      </c>
      <c r="V520" s="19" t="str">
        <f t="shared" ref="V520" si="7710">IF(OR(U520="-",U520="NC",$D520=""),"-",$D520*U520)</f>
        <v>-</v>
      </c>
      <c r="W520" s="19">
        <v>57.16</v>
      </c>
      <c r="X520" s="19" t="str">
        <f t="shared" ref="X520" si="7711">IF(OR(W520="-",W520="NC",$D520=""),"-",$D520*W520)</f>
        <v>-</v>
      </c>
      <c r="Y520" s="19">
        <v>12.83</v>
      </c>
      <c r="Z520" s="19" t="str">
        <f t="shared" ref="Z520" si="7712">IF(OR(Y520="-",Y520="NC",$D520=""),"-",$D520*Y520)</f>
        <v>-</v>
      </c>
      <c r="AA520" s="19">
        <v>62.78</v>
      </c>
      <c r="AB520" s="19" t="str">
        <f t="shared" ref="AB520" si="7713">IF(OR(AA520="-",AA520="NC",$D520=""),"-",$D520*AA520)</f>
        <v>-</v>
      </c>
      <c r="AC520" s="19">
        <v>30.2</v>
      </c>
      <c r="AD520" s="19" t="str">
        <f t="shared" ref="AD520" si="7714">IF(OR(AC520="-",AC520="NC",$D520=""),"-",$D520*AC520)</f>
        <v>-</v>
      </c>
      <c r="AE520" s="19">
        <v>218.34</v>
      </c>
      <c r="AF520" s="19" t="str">
        <f t="shared" ref="AF520" si="7715">IF(OR(AE520="-",AE520="NC",$D520=""),"-",$D520*AE520)</f>
        <v>-</v>
      </c>
      <c r="AG520" s="19">
        <v>12.77</v>
      </c>
      <c r="AH520" s="19" t="str">
        <f t="shared" ref="AH520" si="7716">IF(OR(AG520="-",AG520="NC",$D520=""),"-",$D520*AG520)</f>
        <v>-</v>
      </c>
      <c r="AI520" s="19">
        <v>15.24</v>
      </c>
      <c r="AJ520" s="19" t="str">
        <f t="shared" ref="AJ520" si="7717">IF(OR(AI520="-",AI520="NC",$D520=""),"-",$D520*AI520)</f>
        <v>-</v>
      </c>
      <c r="AK520" s="19">
        <v>51.35</v>
      </c>
      <c r="AL520" s="19" t="str">
        <f t="shared" ref="AL520" si="7718">IF(OR(AK520="-",AK520="NC",$D520=""),"-",$D520*AK520)</f>
        <v>-</v>
      </c>
    </row>
    <row r="521" spans="1:38" x14ac:dyDescent="0.25">
      <c r="A521" s="18" t="s">
        <v>275</v>
      </c>
      <c r="B521" s="18" t="s">
        <v>276</v>
      </c>
      <c r="C521" s="19" t="s">
        <v>926</v>
      </c>
      <c r="D521" s="58"/>
      <c r="E521" s="19">
        <v>0.05</v>
      </c>
      <c r="F521" s="19" t="str">
        <f t="shared" si="7688"/>
        <v>-</v>
      </c>
      <c r="G521" s="19">
        <v>0.22</v>
      </c>
      <c r="H521" s="19" t="str">
        <f t="shared" si="7688"/>
        <v>-</v>
      </c>
      <c r="I521" s="19">
        <v>0.01</v>
      </c>
      <c r="J521" s="19" t="str">
        <f t="shared" ref="J521" si="7719">IF(OR(I521="-",I521="NC",$D521=""),"-",$D521*I521)</f>
        <v>-</v>
      </c>
      <c r="K521" s="19">
        <v>0.5</v>
      </c>
      <c r="L521" s="19" t="str">
        <f t="shared" ref="L521" si="7720">IF(OR(K521="-",K521="NC",$D521=""),"-",$D521*K521)</f>
        <v>-</v>
      </c>
      <c r="M521" s="19">
        <v>0.22</v>
      </c>
      <c r="N521" s="19" t="str">
        <f t="shared" ref="N521" si="7721">IF(OR(M521="-",M521="NC",$D521=""),"-",$D521*M521)</f>
        <v>-</v>
      </c>
      <c r="O521" s="19">
        <v>0.02</v>
      </c>
      <c r="P521" s="19" t="str">
        <f t="shared" ref="P521" si="7722">IF(OR(O521="-",O521="NC",$D521=""),"-",$D521*O521)</f>
        <v>-</v>
      </c>
      <c r="Q521" s="19">
        <v>0.98</v>
      </c>
      <c r="R521" s="19" t="str">
        <f t="shared" ref="R521" si="7723">IF(OR(Q521="-",Q521="NC",$D521=""),"-",$D521*Q521)</f>
        <v>-</v>
      </c>
      <c r="S521" s="19">
        <v>0.38</v>
      </c>
      <c r="T521" s="19" t="str">
        <f t="shared" ref="T521" si="7724">IF(OR(S521="-",S521="NC",$D521=""),"-",$D521*S521)</f>
        <v>-</v>
      </c>
      <c r="U521" s="19">
        <v>0.72</v>
      </c>
      <c r="V521" s="19" t="str">
        <f t="shared" ref="V521" si="7725">IF(OR(U521="-",U521="NC",$D521=""),"-",$D521*U521)</f>
        <v>-</v>
      </c>
      <c r="W521" s="19">
        <v>0.05</v>
      </c>
      <c r="X521" s="19" t="str">
        <f t="shared" ref="X521" si="7726">IF(OR(W521="-",W521="NC",$D521=""),"-",$D521*W521)</f>
        <v>-</v>
      </c>
      <c r="Y521" s="19">
        <v>0.23</v>
      </c>
      <c r="Z521" s="19" t="str">
        <f t="shared" ref="Z521" si="7727">IF(OR(Y521="-",Y521="NC",$D521=""),"-",$D521*Y521)</f>
        <v>-</v>
      </c>
      <c r="AA521" s="19">
        <v>7.0000000000000007E-2</v>
      </c>
      <c r="AB521" s="19" t="str">
        <f t="shared" ref="AB521" si="7728">IF(OR(AA521="-",AA521="NC",$D521=""),"-",$D521*AA521)</f>
        <v>-</v>
      </c>
      <c r="AC521" s="19">
        <v>0.03</v>
      </c>
      <c r="AD521" s="19" t="str">
        <f t="shared" ref="AD521" si="7729">IF(OR(AC521="-",AC521="NC",$D521=""),"-",$D521*AC521)</f>
        <v>-</v>
      </c>
      <c r="AE521" s="19">
        <v>0.13</v>
      </c>
      <c r="AF521" s="19" t="str">
        <f t="shared" ref="AF521" si="7730">IF(OR(AE521="-",AE521="NC",$D521=""),"-",$D521*AE521)</f>
        <v>-</v>
      </c>
      <c r="AG521" s="19">
        <v>0.16</v>
      </c>
      <c r="AH521" s="19" t="str">
        <f t="shared" ref="AH521" si="7731">IF(OR(AG521="-",AG521="NC",$D521=""),"-",$D521*AG521)</f>
        <v>-</v>
      </c>
      <c r="AI521" s="19">
        <v>0.01</v>
      </c>
      <c r="AJ521" s="19" t="str">
        <f t="shared" ref="AJ521" si="7732">IF(OR(AI521="-",AI521="NC",$D521=""),"-",$D521*AI521)</f>
        <v>-</v>
      </c>
      <c r="AK521" s="19" t="s">
        <v>1351</v>
      </c>
      <c r="AL521" s="19" t="str">
        <f t="shared" ref="AL521" si="7733">IF(OR(AK521="-",AK521="NC",$D521=""),"-",$D521*AK521)</f>
        <v>-</v>
      </c>
    </row>
    <row r="522" spans="1:38" x14ac:dyDescent="0.25">
      <c r="A522" s="18" t="s">
        <v>275</v>
      </c>
      <c r="B522" s="18" t="s">
        <v>985</v>
      </c>
      <c r="C522" s="19" t="s">
        <v>926</v>
      </c>
      <c r="D522" s="58"/>
      <c r="E522" s="19">
        <v>0.01</v>
      </c>
      <c r="F522" s="19" t="str">
        <f t="shared" si="7688"/>
        <v>-</v>
      </c>
      <c r="G522" s="19">
        <v>0.01</v>
      </c>
      <c r="H522" s="19" t="str">
        <f t="shared" si="7688"/>
        <v>-</v>
      </c>
      <c r="I522" s="19" t="s">
        <v>1351</v>
      </c>
      <c r="J522" s="19" t="str">
        <f t="shared" ref="J522" si="7734">IF(OR(I522="-",I522="NC",$D522=""),"-",$D522*I522)</f>
        <v>-</v>
      </c>
      <c r="K522" s="19">
        <v>0.01</v>
      </c>
      <c r="L522" s="19" t="str">
        <f t="shared" ref="L522" si="7735">IF(OR(K522="-",K522="NC",$D522=""),"-",$D522*K522)</f>
        <v>-</v>
      </c>
      <c r="M522" s="19" t="s">
        <v>1351</v>
      </c>
      <c r="N522" s="19" t="str">
        <f t="shared" ref="N522" si="7736">IF(OR(M522="-",M522="NC",$D522=""),"-",$D522*M522)</f>
        <v>-</v>
      </c>
      <c r="O522" s="19">
        <v>0.01</v>
      </c>
      <c r="P522" s="19" t="str">
        <f t="shared" ref="P522" si="7737">IF(OR(O522="-",O522="NC",$D522=""),"-",$D522*O522)</f>
        <v>-</v>
      </c>
      <c r="Q522" s="19" t="s">
        <v>1351</v>
      </c>
      <c r="R522" s="19" t="str">
        <f t="shared" ref="R522" si="7738">IF(OR(Q522="-",Q522="NC",$D522=""),"-",$D522*Q522)</f>
        <v>-</v>
      </c>
      <c r="S522" s="19" t="s">
        <v>1351</v>
      </c>
      <c r="T522" s="19" t="str">
        <f t="shared" ref="T522" si="7739">IF(OR(S522="-",S522="NC",$D522=""),"-",$D522*S522)</f>
        <v>-</v>
      </c>
      <c r="U522" s="19">
        <v>0.01</v>
      </c>
      <c r="V522" s="19" t="str">
        <f t="shared" ref="V522" si="7740">IF(OR(U522="-",U522="NC",$D522=""),"-",$D522*U522)</f>
        <v>-</v>
      </c>
      <c r="W522" s="19" t="s">
        <v>1351</v>
      </c>
      <c r="X522" s="19" t="str">
        <f t="shared" ref="X522" si="7741">IF(OR(W522="-",W522="NC",$D522=""),"-",$D522*W522)</f>
        <v>-</v>
      </c>
      <c r="Y522" s="19" t="s">
        <v>1351</v>
      </c>
      <c r="Z522" s="19" t="str">
        <f t="shared" ref="Z522" si="7742">IF(OR(Y522="-",Y522="NC",$D522=""),"-",$D522*Y522)</f>
        <v>-</v>
      </c>
      <c r="AA522" s="19">
        <v>0.01</v>
      </c>
      <c r="AB522" s="19" t="str">
        <f t="shared" ref="AB522" si="7743">IF(OR(AA522="-",AA522="NC",$D522=""),"-",$D522*AA522)</f>
        <v>-</v>
      </c>
      <c r="AC522" s="19">
        <v>0.01</v>
      </c>
      <c r="AD522" s="19" t="str">
        <f t="shared" ref="AD522" si="7744">IF(OR(AC522="-",AC522="NC",$D522=""),"-",$D522*AC522)</f>
        <v>-</v>
      </c>
      <c r="AE522" s="19">
        <v>0.04</v>
      </c>
      <c r="AF522" s="19" t="str">
        <f t="shared" ref="AF522" si="7745">IF(OR(AE522="-",AE522="NC",$D522=""),"-",$D522*AE522)</f>
        <v>-</v>
      </c>
      <c r="AG522" s="19" t="s">
        <v>1351</v>
      </c>
      <c r="AH522" s="19" t="str">
        <f t="shared" ref="AH522" si="7746">IF(OR(AG522="-",AG522="NC",$D522=""),"-",$D522*AG522)</f>
        <v>-</v>
      </c>
      <c r="AI522" s="19" t="s">
        <v>1351</v>
      </c>
      <c r="AJ522" s="19" t="str">
        <f t="shared" ref="AJ522" si="7747">IF(OR(AI522="-",AI522="NC",$D522=""),"-",$D522*AI522)</f>
        <v>-</v>
      </c>
      <c r="AK522" s="19" t="s">
        <v>1351</v>
      </c>
      <c r="AL522" s="19" t="str">
        <f t="shared" ref="AL522" si="7748">IF(OR(AK522="-",AK522="NC",$D522=""),"-",$D522*AK522)</f>
        <v>-</v>
      </c>
    </row>
    <row r="523" spans="1:38" x14ac:dyDescent="0.25">
      <c r="A523" s="18" t="s">
        <v>275</v>
      </c>
      <c r="B523" s="18" t="s">
        <v>987</v>
      </c>
      <c r="C523" s="19" t="s">
        <v>926</v>
      </c>
      <c r="D523" s="58"/>
      <c r="E523" s="19">
        <v>0.03</v>
      </c>
      <c r="F523" s="19" t="str">
        <f t="shared" si="7688"/>
        <v>-</v>
      </c>
      <c r="G523" s="19" t="s">
        <v>1351</v>
      </c>
      <c r="H523" s="19" t="str">
        <f t="shared" si="7688"/>
        <v>-</v>
      </c>
      <c r="I523" s="19" t="s">
        <v>1351</v>
      </c>
      <c r="J523" s="19" t="str">
        <f t="shared" ref="J523" si="7749">IF(OR(I523="-",I523="NC",$D523=""),"-",$D523*I523)</f>
        <v>-</v>
      </c>
      <c r="K523" s="19" t="s">
        <v>1351</v>
      </c>
      <c r="L523" s="19" t="str">
        <f t="shared" ref="L523" si="7750">IF(OR(K523="-",K523="NC",$D523=""),"-",$D523*K523)</f>
        <v>-</v>
      </c>
      <c r="M523" s="19">
        <v>0.36</v>
      </c>
      <c r="N523" s="19" t="str">
        <f t="shared" ref="N523" si="7751">IF(OR(M523="-",M523="NC",$D523=""),"-",$D523*M523)</f>
        <v>-</v>
      </c>
      <c r="O523" s="19" t="s">
        <v>1351</v>
      </c>
      <c r="P523" s="19" t="str">
        <f t="shared" ref="P523" si="7752">IF(OR(O523="-",O523="NC",$D523=""),"-",$D523*O523)</f>
        <v>-</v>
      </c>
      <c r="Q523" s="19" t="s">
        <v>1351</v>
      </c>
      <c r="R523" s="19" t="str">
        <f t="shared" ref="R523" si="7753">IF(OR(Q523="-",Q523="NC",$D523=""),"-",$D523*Q523)</f>
        <v>-</v>
      </c>
      <c r="S523" s="19" t="s">
        <v>1351</v>
      </c>
      <c r="T523" s="19" t="str">
        <f t="shared" ref="T523" si="7754">IF(OR(S523="-",S523="NC",$D523=""),"-",$D523*S523)</f>
        <v>-</v>
      </c>
      <c r="U523" s="19">
        <v>0.15</v>
      </c>
      <c r="V523" s="19" t="str">
        <f t="shared" ref="V523" si="7755">IF(OR(U523="-",U523="NC",$D523=""),"-",$D523*U523)</f>
        <v>-</v>
      </c>
      <c r="W523" s="19">
        <v>0.1</v>
      </c>
      <c r="X523" s="19" t="str">
        <f t="shared" ref="X523" si="7756">IF(OR(W523="-",W523="NC",$D523=""),"-",$D523*W523)</f>
        <v>-</v>
      </c>
      <c r="Y523" s="19" t="s">
        <v>1351</v>
      </c>
      <c r="Z523" s="19" t="str">
        <f t="shared" ref="Z523" si="7757">IF(OR(Y523="-",Y523="NC",$D523=""),"-",$D523*Y523)</f>
        <v>-</v>
      </c>
      <c r="AA523" s="19" t="s">
        <v>1351</v>
      </c>
      <c r="AB523" s="19" t="str">
        <f t="shared" ref="AB523" si="7758">IF(OR(AA523="-",AA523="NC",$D523=""),"-",$D523*AA523)</f>
        <v>-</v>
      </c>
      <c r="AC523" s="19" t="s">
        <v>1351</v>
      </c>
      <c r="AD523" s="19" t="str">
        <f t="shared" ref="AD523" si="7759">IF(OR(AC523="-",AC523="NC",$D523=""),"-",$D523*AC523)</f>
        <v>-</v>
      </c>
      <c r="AE523" s="19">
        <v>0.6</v>
      </c>
      <c r="AF523" s="19" t="str">
        <f t="shared" ref="AF523" si="7760">IF(OR(AE523="-",AE523="NC",$D523=""),"-",$D523*AE523)</f>
        <v>-</v>
      </c>
      <c r="AG523" s="19" t="s">
        <v>1351</v>
      </c>
      <c r="AH523" s="19" t="str">
        <f t="shared" ref="AH523" si="7761">IF(OR(AG523="-",AG523="NC",$D523=""),"-",$D523*AG523)</f>
        <v>-</v>
      </c>
      <c r="AI523" s="19" t="s">
        <v>1351</v>
      </c>
      <c r="AJ523" s="19" t="str">
        <f t="shared" ref="AJ523" si="7762">IF(OR(AI523="-",AI523="NC",$D523=""),"-",$D523*AI523)</f>
        <v>-</v>
      </c>
      <c r="AK523" s="19" t="s">
        <v>1351</v>
      </c>
      <c r="AL523" s="19" t="str">
        <f t="shared" ref="AL523" si="7763">IF(OR(AK523="-",AK523="NC",$D523=""),"-",$D523*AK523)</f>
        <v>-</v>
      </c>
    </row>
    <row r="524" spans="1:38" ht="21" x14ac:dyDescent="0.25">
      <c r="A524" s="18" t="s">
        <v>275</v>
      </c>
      <c r="B524" s="18" t="s">
        <v>988</v>
      </c>
      <c r="C524" s="19" t="s">
        <v>926</v>
      </c>
      <c r="D524" s="58"/>
      <c r="E524" s="19" t="s">
        <v>1351</v>
      </c>
      <c r="F524" s="19" t="str">
        <f t="shared" si="7688"/>
        <v>-</v>
      </c>
      <c r="G524" s="19" t="s">
        <v>1351</v>
      </c>
      <c r="H524" s="19" t="str">
        <f t="shared" si="7688"/>
        <v>-</v>
      </c>
      <c r="I524" s="19" t="s">
        <v>1351</v>
      </c>
      <c r="J524" s="19" t="str">
        <f t="shared" ref="J524" si="7764">IF(OR(I524="-",I524="NC",$D524=""),"-",$D524*I524)</f>
        <v>-</v>
      </c>
      <c r="K524" s="19" t="s">
        <v>1351</v>
      </c>
      <c r="L524" s="19" t="str">
        <f t="shared" ref="L524" si="7765">IF(OR(K524="-",K524="NC",$D524=""),"-",$D524*K524)</f>
        <v>-</v>
      </c>
      <c r="M524" s="19">
        <v>0.01</v>
      </c>
      <c r="N524" s="19" t="str">
        <f t="shared" ref="N524" si="7766">IF(OR(M524="-",M524="NC",$D524=""),"-",$D524*M524)</f>
        <v>-</v>
      </c>
      <c r="O524" s="19" t="s">
        <v>1351</v>
      </c>
      <c r="P524" s="19" t="str">
        <f t="shared" ref="P524" si="7767">IF(OR(O524="-",O524="NC",$D524=""),"-",$D524*O524)</f>
        <v>-</v>
      </c>
      <c r="Q524" s="19" t="s">
        <v>1351</v>
      </c>
      <c r="R524" s="19" t="str">
        <f t="shared" ref="R524" si="7768">IF(OR(Q524="-",Q524="NC",$D524=""),"-",$D524*Q524)</f>
        <v>-</v>
      </c>
      <c r="S524" s="19" t="s">
        <v>1351</v>
      </c>
      <c r="T524" s="19" t="str">
        <f t="shared" ref="T524" si="7769">IF(OR(S524="-",S524="NC",$D524=""),"-",$D524*S524)</f>
        <v>-</v>
      </c>
      <c r="U524" s="19">
        <v>0.03</v>
      </c>
      <c r="V524" s="19" t="str">
        <f t="shared" ref="V524" si="7770">IF(OR(U524="-",U524="NC",$D524=""),"-",$D524*U524)</f>
        <v>-</v>
      </c>
      <c r="W524" s="19">
        <v>2.77</v>
      </c>
      <c r="X524" s="19" t="str">
        <f t="shared" ref="X524" si="7771">IF(OR(W524="-",W524="NC",$D524=""),"-",$D524*W524)</f>
        <v>-</v>
      </c>
      <c r="Y524" s="19" t="s">
        <v>1351</v>
      </c>
      <c r="Z524" s="19" t="str">
        <f t="shared" ref="Z524" si="7772">IF(OR(Y524="-",Y524="NC",$D524=""),"-",$D524*Y524)</f>
        <v>-</v>
      </c>
      <c r="AA524" s="19" t="s">
        <v>1351</v>
      </c>
      <c r="AB524" s="19" t="str">
        <f t="shared" ref="AB524" si="7773">IF(OR(AA524="-",AA524="NC",$D524=""),"-",$D524*AA524)</f>
        <v>-</v>
      </c>
      <c r="AC524" s="19" t="s">
        <v>1351</v>
      </c>
      <c r="AD524" s="19" t="str">
        <f t="shared" ref="AD524" si="7774">IF(OR(AC524="-",AC524="NC",$D524=""),"-",$D524*AC524)</f>
        <v>-</v>
      </c>
      <c r="AE524" s="19" t="s">
        <v>1351</v>
      </c>
      <c r="AF524" s="19" t="str">
        <f t="shared" ref="AF524" si="7775">IF(OR(AE524="-",AE524="NC",$D524=""),"-",$D524*AE524)</f>
        <v>-</v>
      </c>
      <c r="AG524" s="19" t="s">
        <v>1351</v>
      </c>
      <c r="AH524" s="19" t="str">
        <f t="shared" ref="AH524" si="7776">IF(OR(AG524="-",AG524="NC",$D524=""),"-",$D524*AG524)</f>
        <v>-</v>
      </c>
      <c r="AI524" s="19" t="s">
        <v>1351</v>
      </c>
      <c r="AJ524" s="19" t="str">
        <f t="shared" ref="AJ524" si="7777">IF(OR(AI524="-",AI524="NC",$D524=""),"-",$D524*AI524)</f>
        <v>-</v>
      </c>
      <c r="AK524" s="19" t="s">
        <v>1351</v>
      </c>
      <c r="AL524" s="19" t="str">
        <f t="shared" ref="AL524" si="7778">IF(OR(AK524="-",AK524="NC",$D524=""),"-",$D524*AK524)</f>
        <v>-</v>
      </c>
    </row>
    <row r="525" spans="1:38" x14ac:dyDescent="0.25">
      <c r="A525" s="54" t="s">
        <v>3523</v>
      </c>
      <c r="B525" s="54" t="s">
        <v>3524</v>
      </c>
      <c r="C525" s="44" t="s">
        <v>275</v>
      </c>
      <c r="D525" s="58"/>
      <c r="E525" s="44" t="s">
        <v>275</v>
      </c>
      <c r="F525" s="44" t="str">
        <f t="shared" si="7688"/>
        <v>-</v>
      </c>
      <c r="G525" s="44" t="s">
        <v>275</v>
      </c>
      <c r="H525" s="44" t="str">
        <f t="shared" si="7688"/>
        <v>-</v>
      </c>
      <c r="I525" s="44" t="s">
        <v>275</v>
      </c>
      <c r="J525" s="44" t="str">
        <f t="shared" ref="J525" si="7779">IF(OR(I525="-",I525="NC",$D525=""),"-",$D525*I525)</f>
        <v>-</v>
      </c>
      <c r="K525" s="44" t="s">
        <v>275</v>
      </c>
      <c r="L525" s="44" t="str">
        <f t="shared" ref="L525" si="7780">IF(OR(K525="-",K525="NC",$D525=""),"-",$D525*K525)</f>
        <v>-</v>
      </c>
      <c r="M525" s="44" t="s">
        <v>275</v>
      </c>
      <c r="N525" s="44" t="str">
        <f t="shared" ref="N525" si="7781">IF(OR(M525="-",M525="NC",$D525=""),"-",$D525*M525)</f>
        <v>-</v>
      </c>
      <c r="O525" s="44" t="s">
        <v>275</v>
      </c>
      <c r="P525" s="44" t="str">
        <f t="shared" ref="P525" si="7782">IF(OR(O525="-",O525="NC",$D525=""),"-",$D525*O525)</f>
        <v>-</v>
      </c>
      <c r="Q525" s="44" t="s">
        <v>275</v>
      </c>
      <c r="R525" s="44" t="str">
        <f t="shared" ref="R525" si="7783">IF(OR(Q525="-",Q525="NC",$D525=""),"-",$D525*Q525)</f>
        <v>-</v>
      </c>
      <c r="S525" s="44" t="s">
        <v>275</v>
      </c>
      <c r="T525" s="44" t="str">
        <f t="shared" ref="T525" si="7784">IF(OR(S525="-",S525="NC",$D525=""),"-",$D525*S525)</f>
        <v>-</v>
      </c>
      <c r="U525" s="44" t="s">
        <v>275</v>
      </c>
      <c r="V525" s="44" t="str">
        <f t="shared" ref="V525" si="7785">IF(OR(U525="-",U525="NC",$D525=""),"-",$D525*U525)</f>
        <v>-</v>
      </c>
      <c r="W525" s="44" t="s">
        <v>275</v>
      </c>
      <c r="X525" s="44" t="str">
        <f t="shared" ref="X525" si="7786">IF(OR(W525="-",W525="NC",$D525=""),"-",$D525*W525)</f>
        <v>-</v>
      </c>
      <c r="Y525" s="44" t="s">
        <v>275</v>
      </c>
      <c r="Z525" s="44" t="str">
        <f t="shared" ref="Z525" si="7787">IF(OR(Y525="-",Y525="NC",$D525=""),"-",$D525*Y525)</f>
        <v>-</v>
      </c>
      <c r="AA525" s="44" t="s">
        <v>275</v>
      </c>
      <c r="AB525" s="44" t="str">
        <f t="shared" ref="AB525" si="7788">IF(OR(AA525="-",AA525="NC",$D525=""),"-",$D525*AA525)</f>
        <v>-</v>
      </c>
      <c r="AC525" s="44" t="s">
        <v>275</v>
      </c>
      <c r="AD525" s="44" t="str">
        <f t="shared" ref="AD525" si="7789">IF(OR(AC525="-",AC525="NC",$D525=""),"-",$D525*AC525)</f>
        <v>-</v>
      </c>
      <c r="AE525" s="44" t="s">
        <v>275</v>
      </c>
      <c r="AF525" s="44" t="str">
        <f t="shared" ref="AF525" si="7790">IF(OR(AE525="-",AE525="NC",$D525=""),"-",$D525*AE525)</f>
        <v>-</v>
      </c>
      <c r="AG525" s="44" t="s">
        <v>275</v>
      </c>
      <c r="AH525" s="44" t="str">
        <f t="shared" ref="AH525" si="7791">IF(OR(AG525="-",AG525="NC",$D525=""),"-",$D525*AG525)</f>
        <v>-</v>
      </c>
      <c r="AI525" s="44" t="s">
        <v>275</v>
      </c>
      <c r="AJ525" s="44" t="str">
        <f t="shared" ref="AJ525" si="7792">IF(OR(AI525="-",AI525="NC",$D525=""),"-",$D525*AI525)</f>
        <v>-</v>
      </c>
      <c r="AK525" s="44" t="s">
        <v>275</v>
      </c>
      <c r="AL525" s="44" t="str">
        <f t="shared" ref="AL525" si="7793">IF(OR(AK525="-",AK525="NC",$D525=""),"-",$D525*AK525)</f>
        <v>-</v>
      </c>
    </row>
    <row r="526" spans="1:38" ht="21" x14ac:dyDescent="0.25">
      <c r="A526" s="54" t="s">
        <v>3525</v>
      </c>
      <c r="B526" s="917" t="s">
        <v>3526</v>
      </c>
      <c r="C526" s="43" t="s">
        <v>925</v>
      </c>
      <c r="D526" s="58"/>
      <c r="E526" s="43">
        <v>5.8</v>
      </c>
      <c r="F526" s="43" t="str">
        <f t="shared" si="7688"/>
        <v>-</v>
      </c>
      <c r="G526" s="43">
        <v>2.3199999999999998</v>
      </c>
      <c r="H526" s="43" t="str">
        <f t="shared" si="7688"/>
        <v>-</v>
      </c>
      <c r="I526" s="43">
        <v>23.09</v>
      </c>
      <c r="J526" s="43" t="str">
        <f t="shared" ref="J526" si="7794">IF(OR(I526="-",I526="NC",$D526=""),"-",$D526*I526)</f>
        <v>-</v>
      </c>
      <c r="K526" s="43">
        <v>16.72</v>
      </c>
      <c r="L526" s="43" t="str">
        <f t="shared" ref="L526" si="7795">IF(OR(K526="-",K526="NC",$D526=""),"-",$D526*K526)</f>
        <v>-</v>
      </c>
      <c r="M526" s="43">
        <v>27.14</v>
      </c>
      <c r="N526" s="43" t="str">
        <f t="shared" ref="N526" si="7796">IF(OR(M526="-",M526="NC",$D526=""),"-",$D526*M526)</f>
        <v>-</v>
      </c>
      <c r="O526" s="43">
        <v>2.92</v>
      </c>
      <c r="P526" s="43" t="str">
        <f t="shared" ref="P526" si="7797">IF(OR(O526="-",O526="NC",$D526=""),"-",$D526*O526)</f>
        <v>-</v>
      </c>
      <c r="Q526" s="43">
        <v>0.03</v>
      </c>
      <c r="R526" s="43" t="str">
        <f t="shared" ref="R526" si="7798">IF(OR(Q526="-",Q526="NC",$D526=""),"-",$D526*Q526)</f>
        <v>-</v>
      </c>
      <c r="S526" s="43">
        <v>0.16</v>
      </c>
      <c r="T526" s="43" t="str">
        <f t="shared" ref="T526" si="7799">IF(OR(S526="-",S526="NC",$D526=""),"-",$D526*S526)</f>
        <v>-</v>
      </c>
      <c r="U526" s="43">
        <v>3.19</v>
      </c>
      <c r="V526" s="43" t="str">
        <f t="shared" ref="V526" si="7800">IF(OR(U526="-",U526="NC",$D526=""),"-",$D526*U526)</f>
        <v>-</v>
      </c>
      <c r="W526" s="43">
        <v>1.85</v>
      </c>
      <c r="X526" s="43" t="str">
        <f t="shared" ref="X526" si="7801">IF(OR(W526="-",W526="NC",$D526=""),"-",$D526*W526)</f>
        <v>-</v>
      </c>
      <c r="Y526" s="43" t="s">
        <v>1351</v>
      </c>
      <c r="Z526" s="43" t="str">
        <f t="shared" ref="Z526" si="7802">IF(OR(Y526="-",Y526="NC",$D526=""),"-",$D526*Y526)</f>
        <v>-</v>
      </c>
      <c r="AA526" s="43">
        <v>7.12</v>
      </c>
      <c r="AB526" s="43" t="str">
        <f t="shared" ref="AB526" si="7803">IF(OR(AA526="-",AA526="NC",$D526=""),"-",$D526*AA526)</f>
        <v>-</v>
      </c>
      <c r="AC526" s="43">
        <v>150.9</v>
      </c>
      <c r="AD526" s="43" t="str">
        <f t="shared" ref="AD526" si="7804">IF(OR(AC526="-",AC526="NC",$D526=""),"-",$D526*AC526)</f>
        <v>-</v>
      </c>
      <c r="AE526" s="43">
        <v>2.8</v>
      </c>
      <c r="AF526" s="43" t="str">
        <f t="shared" ref="AF526" si="7805">IF(OR(AE526="-",AE526="NC",$D526=""),"-",$D526*AE526)</f>
        <v>-</v>
      </c>
      <c r="AG526" s="43" t="s">
        <v>1351</v>
      </c>
      <c r="AH526" s="43" t="str">
        <f t="shared" ref="AH526" si="7806">IF(OR(AG526="-",AG526="NC",$D526=""),"-",$D526*AG526)</f>
        <v>-</v>
      </c>
      <c r="AI526" s="43">
        <v>68.930000000000007</v>
      </c>
      <c r="AJ526" s="43" t="str">
        <f t="shared" ref="AJ526" si="7807">IF(OR(AI526="-",AI526="NC",$D526=""),"-",$D526*AI526)</f>
        <v>-</v>
      </c>
      <c r="AK526" s="43" t="s">
        <v>1351</v>
      </c>
      <c r="AL526" s="43" t="str">
        <f t="shared" ref="AL526" si="7808">IF(OR(AK526="-",AK526="NC",$D526=""),"-",$D526*AK526)</f>
        <v>-</v>
      </c>
    </row>
    <row r="527" spans="1:38" x14ac:dyDescent="0.25">
      <c r="A527" s="18" t="s">
        <v>3627</v>
      </c>
      <c r="B527" s="18" t="s">
        <v>3536</v>
      </c>
      <c r="C527" s="19" t="s">
        <v>925</v>
      </c>
      <c r="D527" s="58"/>
      <c r="E527" s="19" t="s">
        <v>1351</v>
      </c>
      <c r="F527" s="19" t="str">
        <f t="shared" si="7688"/>
        <v>-</v>
      </c>
      <c r="G527" s="19" t="s">
        <v>1351</v>
      </c>
      <c r="H527" s="19" t="str">
        <f t="shared" si="7688"/>
        <v>-</v>
      </c>
      <c r="I527" s="19">
        <v>1.01</v>
      </c>
      <c r="J527" s="19" t="str">
        <f t="shared" ref="J527" si="7809">IF(OR(I527="-",I527="NC",$D527=""),"-",$D527*I527)</f>
        <v>-</v>
      </c>
      <c r="K527" s="19" t="s">
        <v>1351</v>
      </c>
      <c r="L527" s="19" t="str">
        <f t="shared" ref="L527" si="7810">IF(OR(K527="-",K527="NC",$D527=""),"-",$D527*K527)</f>
        <v>-</v>
      </c>
      <c r="M527" s="19" t="s">
        <v>1351</v>
      </c>
      <c r="N527" s="19" t="str">
        <f t="shared" ref="N527" si="7811">IF(OR(M527="-",M527="NC",$D527=""),"-",$D527*M527)</f>
        <v>-</v>
      </c>
      <c r="O527" s="19" t="s">
        <v>1351</v>
      </c>
      <c r="P527" s="19" t="str">
        <f t="shared" ref="P527" si="7812">IF(OR(O527="-",O527="NC",$D527=""),"-",$D527*O527)</f>
        <v>-</v>
      </c>
      <c r="Q527" s="19" t="s">
        <v>1351</v>
      </c>
      <c r="R527" s="19" t="str">
        <f t="shared" ref="R527" si="7813">IF(OR(Q527="-",Q527="NC",$D527=""),"-",$D527*Q527)</f>
        <v>-</v>
      </c>
      <c r="S527" s="19" t="s">
        <v>1351</v>
      </c>
      <c r="T527" s="19" t="str">
        <f t="shared" ref="T527" si="7814">IF(OR(S527="-",S527="NC",$D527=""),"-",$D527*S527)</f>
        <v>-</v>
      </c>
      <c r="U527" s="19">
        <v>0.01</v>
      </c>
      <c r="V527" s="19" t="str">
        <f t="shared" ref="V527" si="7815">IF(OR(U527="-",U527="NC",$D527=""),"-",$D527*U527)</f>
        <v>-</v>
      </c>
      <c r="W527" s="19" t="s">
        <v>1351</v>
      </c>
      <c r="X527" s="19" t="str">
        <f t="shared" ref="X527" si="7816">IF(OR(W527="-",W527="NC",$D527=""),"-",$D527*W527)</f>
        <v>-</v>
      </c>
      <c r="Y527" s="19" t="s">
        <v>1351</v>
      </c>
      <c r="Z527" s="19" t="str">
        <f t="shared" ref="Z527" si="7817">IF(OR(Y527="-",Y527="NC",$D527=""),"-",$D527*Y527)</f>
        <v>-</v>
      </c>
      <c r="AA527" s="19" t="s">
        <v>1351</v>
      </c>
      <c r="AB527" s="19" t="str">
        <f t="shared" ref="AB527" si="7818">IF(OR(AA527="-",AA527="NC",$D527=""),"-",$D527*AA527)</f>
        <v>-</v>
      </c>
      <c r="AC527" s="19">
        <v>0.61</v>
      </c>
      <c r="AD527" s="19" t="str">
        <f t="shared" ref="AD527" si="7819">IF(OR(AC527="-",AC527="NC",$D527=""),"-",$D527*AC527)</f>
        <v>-</v>
      </c>
      <c r="AE527" s="19" t="s">
        <v>1351</v>
      </c>
      <c r="AF527" s="19" t="str">
        <f t="shared" ref="AF527" si="7820">IF(OR(AE527="-",AE527="NC",$D527=""),"-",$D527*AE527)</f>
        <v>-</v>
      </c>
      <c r="AG527" s="19" t="s">
        <v>1351</v>
      </c>
      <c r="AH527" s="19" t="str">
        <f t="shared" ref="AH527" si="7821">IF(OR(AG527="-",AG527="NC",$D527=""),"-",$D527*AG527)</f>
        <v>-</v>
      </c>
      <c r="AI527" s="19" t="s">
        <v>1351</v>
      </c>
      <c r="AJ527" s="19" t="str">
        <f t="shared" ref="AJ527" si="7822">IF(OR(AI527="-",AI527="NC",$D527=""),"-",$D527*AI527)</f>
        <v>-</v>
      </c>
      <c r="AK527" s="19" t="s">
        <v>1351</v>
      </c>
      <c r="AL527" s="19" t="str">
        <f t="shared" ref="AL527" si="7823">IF(OR(AK527="-",AK527="NC",$D527=""),"-",$D527*AK527)</f>
        <v>-</v>
      </c>
    </row>
    <row r="528" spans="1:38" ht="21" x14ac:dyDescent="0.25">
      <c r="A528" s="18" t="s">
        <v>275</v>
      </c>
      <c r="B528" s="18" t="s">
        <v>3537</v>
      </c>
      <c r="C528" s="19" t="s">
        <v>926</v>
      </c>
      <c r="D528" s="58"/>
      <c r="E528" s="19" t="s">
        <v>1351</v>
      </c>
      <c r="F528" s="19" t="str">
        <f t="shared" si="7688"/>
        <v>-</v>
      </c>
      <c r="G528" s="19" t="s">
        <v>1351</v>
      </c>
      <c r="H528" s="19" t="str">
        <f t="shared" si="7688"/>
        <v>-</v>
      </c>
      <c r="I528" s="19">
        <v>0.91</v>
      </c>
      <c r="J528" s="19" t="str">
        <f t="shared" ref="J528" si="7824">IF(OR(I528="-",I528="NC",$D528=""),"-",$D528*I528)</f>
        <v>-</v>
      </c>
      <c r="K528" s="19" t="s">
        <v>1351</v>
      </c>
      <c r="L528" s="19" t="str">
        <f t="shared" ref="L528" si="7825">IF(OR(K528="-",K528="NC",$D528=""),"-",$D528*K528)</f>
        <v>-</v>
      </c>
      <c r="M528" s="19" t="s">
        <v>1351</v>
      </c>
      <c r="N528" s="19" t="str">
        <f t="shared" ref="N528" si="7826">IF(OR(M528="-",M528="NC",$D528=""),"-",$D528*M528)</f>
        <v>-</v>
      </c>
      <c r="O528" s="19" t="s">
        <v>1351</v>
      </c>
      <c r="P528" s="19" t="str">
        <f t="shared" ref="P528" si="7827">IF(OR(O528="-",O528="NC",$D528=""),"-",$D528*O528)</f>
        <v>-</v>
      </c>
      <c r="Q528" s="19" t="s">
        <v>1351</v>
      </c>
      <c r="R528" s="19" t="str">
        <f t="shared" ref="R528" si="7828">IF(OR(Q528="-",Q528="NC",$D528=""),"-",$D528*Q528)</f>
        <v>-</v>
      </c>
      <c r="S528" s="19" t="s">
        <v>1351</v>
      </c>
      <c r="T528" s="19" t="str">
        <f t="shared" ref="T528" si="7829">IF(OR(S528="-",S528="NC",$D528=""),"-",$D528*S528)</f>
        <v>-</v>
      </c>
      <c r="U528" s="19">
        <v>0.01</v>
      </c>
      <c r="V528" s="19" t="str">
        <f t="shared" ref="V528" si="7830">IF(OR(U528="-",U528="NC",$D528=""),"-",$D528*U528)</f>
        <v>-</v>
      </c>
      <c r="W528" s="19" t="s">
        <v>1351</v>
      </c>
      <c r="X528" s="19" t="str">
        <f t="shared" ref="X528" si="7831">IF(OR(W528="-",W528="NC",$D528=""),"-",$D528*W528)</f>
        <v>-</v>
      </c>
      <c r="Y528" s="19" t="s">
        <v>1351</v>
      </c>
      <c r="Z528" s="19" t="str">
        <f t="shared" ref="Z528" si="7832">IF(OR(Y528="-",Y528="NC",$D528=""),"-",$D528*Y528)</f>
        <v>-</v>
      </c>
      <c r="AA528" s="19" t="s">
        <v>1351</v>
      </c>
      <c r="AB528" s="19" t="str">
        <f t="shared" ref="AB528" si="7833">IF(OR(AA528="-",AA528="NC",$D528=""),"-",$D528*AA528)</f>
        <v>-</v>
      </c>
      <c r="AC528" s="19">
        <v>0.55000000000000004</v>
      </c>
      <c r="AD528" s="19" t="str">
        <f t="shared" ref="AD528" si="7834">IF(OR(AC528="-",AC528="NC",$D528=""),"-",$D528*AC528)</f>
        <v>-</v>
      </c>
      <c r="AE528" s="19" t="s">
        <v>1351</v>
      </c>
      <c r="AF528" s="19" t="str">
        <f t="shared" ref="AF528" si="7835">IF(OR(AE528="-",AE528="NC",$D528=""),"-",$D528*AE528)</f>
        <v>-</v>
      </c>
      <c r="AG528" s="19" t="s">
        <v>1351</v>
      </c>
      <c r="AH528" s="19" t="str">
        <f t="shared" ref="AH528" si="7836">IF(OR(AG528="-",AG528="NC",$D528=""),"-",$D528*AG528)</f>
        <v>-</v>
      </c>
      <c r="AI528" s="19" t="s">
        <v>1351</v>
      </c>
      <c r="AJ528" s="19" t="str">
        <f t="shared" ref="AJ528" si="7837">IF(OR(AI528="-",AI528="NC",$D528=""),"-",$D528*AI528)</f>
        <v>-</v>
      </c>
      <c r="AK528" s="19" t="s">
        <v>1351</v>
      </c>
      <c r="AL528" s="19" t="str">
        <f t="shared" ref="AL528" si="7838">IF(OR(AK528="-",AK528="NC",$D528=""),"-",$D528*AK528)</f>
        <v>-</v>
      </c>
    </row>
    <row r="529" spans="1:38" x14ac:dyDescent="0.25">
      <c r="A529" s="18" t="s">
        <v>286</v>
      </c>
      <c r="B529" s="18" t="s">
        <v>976</v>
      </c>
      <c r="C529" s="19" t="s">
        <v>925</v>
      </c>
      <c r="D529" s="58"/>
      <c r="E529" s="19">
        <v>1.46</v>
      </c>
      <c r="F529" s="19" t="str">
        <f t="shared" si="7688"/>
        <v>-</v>
      </c>
      <c r="G529" s="19">
        <v>2.3199999999999998</v>
      </c>
      <c r="H529" s="19" t="str">
        <f t="shared" si="7688"/>
        <v>-</v>
      </c>
      <c r="I529" s="19">
        <v>5.84</v>
      </c>
      <c r="J529" s="19" t="str">
        <f t="shared" ref="J529" si="7839">IF(OR(I529="-",I529="NC",$D529=""),"-",$D529*I529)</f>
        <v>-</v>
      </c>
      <c r="K529" s="19">
        <v>0.89</v>
      </c>
      <c r="L529" s="19" t="str">
        <f t="shared" ref="L529" si="7840">IF(OR(K529="-",K529="NC",$D529=""),"-",$D529*K529)</f>
        <v>-</v>
      </c>
      <c r="M529" s="19">
        <v>16.170000000000002</v>
      </c>
      <c r="N529" s="19" t="str">
        <f t="shared" ref="N529" si="7841">IF(OR(M529="-",M529="NC",$D529=""),"-",$D529*M529)</f>
        <v>-</v>
      </c>
      <c r="O529" s="19">
        <v>0.01</v>
      </c>
      <c r="P529" s="19" t="str">
        <f t="shared" ref="P529" si="7842">IF(OR(O529="-",O529="NC",$D529=""),"-",$D529*O529)</f>
        <v>-</v>
      </c>
      <c r="Q529" s="19">
        <v>0.03</v>
      </c>
      <c r="R529" s="19" t="str">
        <f t="shared" ref="R529" si="7843">IF(OR(Q529="-",Q529="NC",$D529=""),"-",$D529*Q529)</f>
        <v>-</v>
      </c>
      <c r="S529" s="19">
        <v>0.16</v>
      </c>
      <c r="T529" s="19" t="str">
        <f t="shared" ref="T529" si="7844">IF(OR(S529="-",S529="NC",$D529=""),"-",$D529*S529)</f>
        <v>-</v>
      </c>
      <c r="U529" s="19">
        <v>1.75</v>
      </c>
      <c r="V529" s="19" t="str">
        <f t="shared" ref="V529" si="7845">IF(OR(U529="-",U529="NC",$D529=""),"-",$D529*U529)</f>
        <v>-</v>
      </c>
      <c r="W529" s="19">
        <v>0.69</v>
      </c>
      <c r="X529" s="19" t="str">
        <f t="shared" ref="X529" si="7846">IF(OR(W529="-",W529="NC",$D529=""),"-",$D529*W529)</f>
        <v>-</v>
      </c>
      <c r="Y529" s="19" t="s">
        <v>1351</v>
      </c>
      <c r="Z529" s="19" t="str">
        <f t="shared" ref="Z529" si="7847">IF(OR(Y529="-",Y529="NC",$D529=""),"-",$D529*Y529)</f>
        <v>-</v>
      </c>
      <c r="AA529" s="19" t="s">
        <v>1351</v>
      </c>
      <c r="AB529" s="19" t="str">
        <f t="shared" ref="AB529" si="7848">IF(OR(AA529="-",AA529="NC",$D529=""),"-",$D529*AA529)</f>
        <v>-</v>
      </c>
      <c r="AC529" s="19">
        <v>61.13</v>
      </c>
      <c r="AD529" s="19" t="str">
        <f t="shared" ref="AD529" si="7849">IF(OR(AC529="-",AC529="NC",$D529=""),"-",$D529*AC529)</f>
        <v>-</v>
      </c>
      <c r="AE529" s="19">
        <v>0.78</v>
      </c>
      <c r="AF529" s="19" t="str">
        <f t="shared" ref="AF529" si="7850">IF(OR(AE529="-",AE529="NC",$D529=""),"-",$D529*AE529)</f>
        <v>-</v>
      </c>
      <c r="AG529" s="19" t="s">
        <v>1351</v>
      </c>
      <c r="AH529" s="19" t="str">
        <f t="shared" ref="AH529" si="7851">IF(OR(AG529="-",AG529="NC",$D529=""),"-",$D529*AG529)</f>
        <v>-</v>
      </c>
      <c r="AI529" s="19">
        <v>33.549999999999997</v>
      </c>
      <c r="AJ529" s="19" t="str">
        <f t="shared" ref="AJ529" si="7852">IF(OR(AI529="-",AI529="NC",$D529=""),"-",$D529*AI529)</f>
        <v>-</v>
      </c>
      <c r="AK529" s="19" t="s">
        <v>1351</v>
      </c>
      <c r="AL529" s="19" t="str">
        <f t="shared" ref="AL529" si="7853">IF(OR(AK529="-",AK529="NC",$D529=""),"-",$D529*AK529)</f>
        <v>-</v>
      </c>
    </row>
    <row r="530" spans="1:38" x14ac:dyDescent="0.25">
      <c r="A530" s="18" t="s">
        <v>286</v>
      </c>
      <c r="B530" s="18" t="s">
        <v>977</v>
      </c>
      <c r="C530" s="19" t="s">
        <v>925</v>
      </c>
      <c r="D530" s="58"/>
      <c r="E530" s="19">
        <v>1.46</v>
      </c>
      <c r="F530" s="19" t="str">
        <f t="shared" si="7688"/>
        <v>-</v>
      </c>
      <c r="G530" s="19">
        <v>2.3199999999999998</v>
      </c>
      <c r="H530" s="19" t="str">
        <f t="shared" si="7688"/>
        <v>-</v>
      </c>
      <c r="I530" s="19">
        <v>5.0999999999999996</v>
      </c>
      <c r="J530" s="19" t="str">
        <f t="shared" ref="J530" si="7854">IF(OR(I530="-",I530="NC",$D530=""),"-",$D530*I530)</f>
        <v>-</v>
      </c>
      <c r="K530" s="19">
        <v>0.89</v>
      </c>
      <c r="L530" s="19" t="str">
        <f t="shared" ref="L530" si="7855">IF(OR(K530="-",K530="NC",$D530=""),"-",$D530*K530)</f>
        <v>-</v>
      </c>
      <c r="M530" s="19">
        <v>16.170000000000002</v>
      </c>
      <c r="N530" s="19" t="str">
        <f t="shared" ref="N530" si="7856">IF(OR(M530="-",M530="NC",$D530=""),"-",$D530*M530)</f>
        <v>-</v>
      </c>
      <c r="O530" s="19">
        <v>0.01</v>
      </c>
      <c r="P530" s="19" t="str">
        <f t="shared" ref="P530" si="7857">IF(OR(O530="-",O530="NC",$D530=""),"-",$D530*O530)</f>
        <v>-</v>
      </c>
      <c r="Q530" s="19">
        <v>0.03</v>
      </c>
      <c r="R530" s="19" t="str">
        <f t="shared" ref="R530" si="7858">IF(OR(Q530="-",Q530="NC",$D530=""),"-",$D530*Q530)</f>
        <v>-</v>
      </c>
      <c r="S530" s="19">
        <v>0.16</v>
      </c>
      <c r="T530" s="19" t="str">
        <f t="shared" ref="T530" si="7859">IF(OR(S530="-",S530="NC",$D530=""),"-",$D530*S530)</f>
        <v>-</v>
      </c>
      <c r="U530" s="19">
        <v>1.75</v>
      </c>
      <c r="V530" s="19" t="str">
        <f t="shared" ref="V530" si="7860">IF(OR(U530="-",U530="NC",$D530=""),"-",$D530*U530)</f>
        <v>-</v>
      </c>
      <c r="W530" s="19">
        <v>0.69</v>
      </c>
      <c r="X530" s="19" t="str">
        <f t="shared" ref="X530" si="7861">IF(OR(W530="-",W530="NC",$D530=""),"-",$D530*W530)</f>
        <v>-</v>
      </c>
      <c r="Y530" s="19" t="s">
        <v>1351</v>
      </c>
      <c r="Z530" s="19" t="str">
        <f t="shared" ref="Z530" si="7862">IF(OR(Y530="-",Y530="NC",$D530=""),"-",$D530*Y530)</f>
        <v>-</v>
      </c>
      <c r="AA530" s="19" t="s">
        <v>1351</v>
      </c>
      <c r="AB530" s="19" t="str">
        <f t="shared" ref="AB530" si="7863">IF(OR(AA530="-",AA530="NC",$D530=""),"-",$D530*AA530)</f>
        <v>-</v>
      </c>
      <c r="AC530" s="19">
        <v>60.02</v>
      </c>
      <c r="AD530" s="19" t="str">
        <f t="shared" ref="AD530" si="7864">IF(OR(AC530="-",AC530="NC",$D530=""),"-",$D530*AC530)</f>
        <v>-</v>
      </c>
      <c r="AE530" s="19">
        <v>0.78</v>
      </c>
      <c r="AF530" s="19" t="str">
        <f t="shared" ref="AF530" si="7865">IF(OR(AE530="-",AE530="NC",$D530=""),"-",$D530*AE530)</f>
        <v>-</v>
      </c>
      <c r="AG530" s="19" t="s">
        <v>1351</v>
      </c>
      <c r="AH530" s="19" t="str">
        <f t="shared" ref="AH530" si="7866">IF(OR(AG530="-",AG530="NC",$D530=""),"-",$D530*AG530)</f>
        <v>-</v>
      </c>
      <c r="AI530" s="19">
        <v>29.19</v>
      </c>
      <c r="AJ530" s="19" t="str">
        <f t="shared" ref="AJ530" si="7867">IF(OR(AI530="-",AI530="NC",$D530=""),"-",$D530*AI530)</f>
        <v>-</v>
      </c>
      <c r="AK530" s="19" t="s">
        <v>1351</v>
      </c>
      <c r="AL530" s="19" t="str">
        <f t="shared" ref="AL530" si="7868">IF(OR(AK530="-",AK530="NC",$D530=""),"-",$D530*AK530)</f>
        <v>-</v>
      </c>
    </row>
    <row r="531" spans="1:38" x14ac:dyDescent="0.25">
      <c r="A531" s="18" t="s">
        <v>286</v>
      </c>
      <c r="B531" s="18" t="s">
        <v>2038</v>
      </c>
      <c r="C531" s="19" t="s">
        <v>925</v>
      </c>
      <c r="D531" s="58"/>
      <c r="E531" s="19">
        <v>0.01</v>
      </c>
      <c r="F531" s="19" t="str">
        <f t="shared" si="7688"/>
        <v>-</v>
      </c>
      <c r="G531" s="19" t="s">
        <v>1351</v>
      </c>
      <c r="H531" s="19" t="str">
        <f t="shared" si="7688"/>
        <v>-</v>
      </c>
      <c r="I531" s="19">
        <v>0.73</v>
      </c>
      <c r="J531" s="19" t="str">
        <f t="shared" ref="J531" si="7869">IF(OR(I531="-",I531="NC",$D531=""),"-",$D531*I531)</f>
        <v>-</v>
      </c>
      <c r="K531" s="19">
        <v>0.01</v>
      </c>
      <c r="L531" s="19" t="str">
        <f t="shared" ref="L531" si="7870">IF(OR(K531="-",K531="NC",$D531=""),"-",$D531*K531)</f>
        <v>-</v>
      </c>
      <c r="M531" s="19">
        <v>0.01</v>
      </c>
      <c r="N531" s="19" t="str">
        <f t="shared" ref="N531" si="7871">IF(OR(M531="-",M531="NC",$D531=""),"-",$D531*M531)</f>
        <v>-</v>
      </c>
      <c r="O531" s="19">
        <v>0.01</v>
      </c>
      <c r="P531" s="19" t="str">
        <f t="shared" ref="P531" si="7872">IF(OR(O531="-",O531="NC",$D531=""),"-",$D531*O531)</f>
        <v>-</v>
      </c>
      <c r="Q531" s="19">
        <v>0.03</v>
      </c>
      <c r="R531" s="19" t="str">
        <f t="shared" ref="R531" si="7873">IF(OR(Q531="-",Q531="NC",$D531=""),"-",$D531*Q531)</f>
        <v>-</v>
      </c>
      <c r="S531" s="19">
        <v>0.16</v>
      </c>
      <c r="T531" s="19" t="str">
        <f t="shared" ref="T531" si="7874">IF(OR(S531="-",S531="NC",$D531=""),"-",$D531*S531)</f>
        <v>-</v>
      </c>
      <c r="U531" s="19">
        <v>0.04</v>
      </c>
      <c r="V531" s="19" t="str">
        <f t="shared" ref="V531" si="7875">IF(OR(U531="-",U531="NC",$D531=""),"-",$D531*U531)</f>
        <v>-</v>
      </c>
      <c r="W531" s="19" t="s">
        <v>1351</v>
      </c>
      <c r="X531" s="19" t="str">
        <f t="shared" ref="X531" si="7876">IF(OR(W531="-",W531="NC",$D531=""),"-",$D531*W531)</f>
        <v>-</v>
      </c>
      <c r="Y531" s="19" t="s">
        <v>1351</v>
      </c>
      <c r="Z531" s="19" t="str">
        <f t="shared" ref="Z531" si="7877">IF(OR(Y531="-",Y531="NC",$D531=""),"-",$D531*Y531)</f>
        <v>-</v>
      </c>
      <c r="AA531" s="19" t="s">
        <v>1351</v>
      </c>
      <c r="AB531" s="19" t="str">
        <f t="shared" ref="AB531" si="7878">IF(OR(AA531="-",AA531="NC",$D531=""),"-",$D531*AA531)</f>
        <v>-</v>
      </c>
      <c r="AC531" s="19">
        <v>1.1000000000000001</v>
      </c>
      <c r="AD531" s="19" t="str">
        <f t="shared" ref="AD531" si="7879">IF(OR(AC531="-",AC531="NC",$D531=""),"-",$D531*AC531)</f>
        <v>-</v>
      </c>
      <c r="AE531" s="19" t="s">
        <v>1351</v>
      </c>
      <c r="AF531" s="19" t="str">
        <f t="shared" ref="AF531" si="7880">IF(OR(AE531="-",AE531="NC",$D531=""),"-",$D531*AE531)</f>
        <v>-</v>
      </c>
      <c r="AG531" s="19" t="s">
        <v>1351</v>
      </c>
      <c r="AH531" s="19" t="str">
        <f t="shared" ref="AH531" si="7881">IF(OR(AG531="-",AG531="NC",$D531=""),"-",$D531*AG531)</f>
        <v>-</v>
      </c>
      <c r="AI531" s="19">
        <v>4.3600000000000003</v>
      </c>
      <c r="AJ531" s="19" t="str">
        <f t="shared" ref="AJ531" si="7882">IF(OR(AI531="-",AI531="NC",$D531=""),"-",$D531*AI531)</f>
        <v>-</v>
      </c>
      <c r="AK531" s="19" t="s">
        <v>1351</v>
      </c>
      <c r="AL531" s="19" t="str">
        <f t="shared" ref="AL531" si="7883">IF(OR(AK531="-",AK531="NC",$D531=""),"-",$D531*AK531)</f>
        <v>-</v>
      </c>
    </row>
    <row r="532" spans="1:38" x14ac:dyDescent="0.25">
      <c r="A532" s="18" t="s">
        <v>286</v>
      </c>
      <c r="B532" s="18" t="s">
        <v>2039</v>
      </c>
      <c r="C532" s="19" t="s">
        <v>925</v>
      </c>
      <c r="D532" s="58"/>
      <c r="E532" s="19">
        <v>0.01</v>
      </c>
      <c r="F532" s="19" t="str">
        <f t="shared" si="7688"/>
        <v>-</v>
      </c>
      <c r="G532" s="19" t="s">
        <v>1351</v>
      </c>
      <c r="H532" s="19" t="str">
        <f t="shared" si="7688"/>
        <v>-</v>
      </c>
      <c r="I532" s="19">
        <v>0.01</v>
      </c>
      <c r="J532" s="19" t="str">
        <f t="shared" ref="J532" si="7884">IF(OR(I532="-",I532="NC",$D532=""),"-",$D532*I532)</f>
        <v>-</v>
      </c>
      <c r="K532" s="19">
        <v>0.01</v>
      </c>
      <c r="L532" s="19" t="str">
        <f t="shared" ref="L532" si="7885">IF(OR(K532="-",K532="NC",$D532=""),"-",$D532*K532)</f>
        <v>-</v>
      </c>
      <c r="M532" s="19">
        <v>0.01</v>
      </c>
      <c r="N532" s="19" t="str">
        <f t="shared" ref="N532" si="7886">IF(OR(M532="-",M532="NC",$D532=""),"-",$D532*M532)</f>
        <v>-</v>
      </c>
      <c r="O532" s="19">
        <v>0.01</v>
      </c>
      <c r="P532" s="19" t="str">
        <f t="shared" ref="P532" si="7887">IF(OR(O532="-",O532="NC",$D532=""),"-",$D532*O532)</f>
        <v>-</v>
      </c>
      <c r="Q532" s="19">
        <v>0.03</v>
      </c>
      <c r="R532" s="19" t="str">
        <f t="shared" ref="R532" si="7888">IF(OR(Q532="-",Q532="NC",$D532=""),"-",$D532*Q532)</f>
        <v>-</v>
      </c>
      <c r="S532" s="19">
        <v>0.16</v>
      </c>
      <c r="T532" s="19" t="str">
        <f t="shared" ref="T532" si="7889">IF(OR(S532="-",S532="NC",$D532=""),"-",$D532*S532)</f>
        <v>-</v>
      </c>
      <c r="U532" s="19">
        <v>0.04</v>
      </c>
      <c r="V532" s="19" t="str">
        <f t="shared" ref="V532" si="7890">IF(OR(U532="-",U532="NC",$D532=""),"-",$D532*U532)</f>
        <v>-</v>
      </c>
      <c r="W532" s="19" t="s">
        <v>1351</v>
      </c>
      <c r="X532" s="19" t="str">
        <f t="shared" ref="X532" si="7891">IF(OR(W532="-",W532="NC",$D532=""),"-",$D532*W532)</f>
        <v>-</v>
      </c>
      <c r="Y532" s="19" t="s">
        <v>1351</v>
      </c>
      <c r="Z532" s="19" t="str">
        <f t="shared" ref="Z532" si="7892">IF(OR(Y532="-",Y532="NC",$D532=""),"-",$D532*Y532)</f>
        <v>-</v>
      </c>
      <c r="AA532" s="19" t="s">
        <v>1351</v>
      </c>
      <c r="AB532" s="19" t="str">
        <f t="shared" ref="AB532" si="7893">IF(OR(AA532="-",AA532="NC",$D532=""),"-",$D532*AA532)</f>
        <v>-</v>
      </c>
      <c r="AC532" s="19" t="s">
        <v>1351</v>
      </c>
      <c r="AD532" s="19" t="str">
        <f t="shared" ref="AD532" si="7894">IF(OR(AC532="-",AC532="NC",$D532=""),"-",$D532*AC532)</f>
        <v>-</v>
      </c>
      <c r="AE532" s="19" t="s">
        <v>1351</v>
      </c>
      <c r="AF532" s="19" t="str">
        <f t="shared" ref="AF532" si="7895">IF(OR(AE532="-",AE532="NC",$D532=""),"-",$D532*AE532)</f>
        <v>-</v>
      </c>
      <c r="AG532" s="19" t="s">
        <v>1351</v>
      </c>
      <c r="AH532" s="19" t="str">
        <f t="shared" ref="AH532" si="7896">IF(OR(AG532="-",AG532="NC",$D532=""),"-",$D532*AG532)</f>
        <v>-</v>
      </c>
      <c r="AI532" s="19" t="s">
        <v>1351</v>
      </c>
      <c r="AJ532" s="19" t="str">
        <f t="shared" ref="AJ532" si="7897">IF(OR(AI532="-",AI532="NC",$D532=""),"-",$D532*AI532)</f>
        <v>-</v>
      </c>
      <c r="AK532" s="19" t="s">
        <v>1351</v>
      </c>
      <c r="AL532" s="19" t="str">
        <f t="shared" ref="AL532" si="7898">IF(OR(AK532="-",AK532="NC",$D532=""),"-",$D532*AK532)</f>
        <v>-</v>
      </c>
    </row>
    <row r="533" spans="1:38" ht="21" x14ac:dyDescent="0.25">
      <c r="A533" s="18" t="s">
        <v>275</v>
      </c>
      <c r="B533" s="18" t="s">
        <v>3013</v>
      </c>
      <c r="C533" s="19" t="s">
        <v>926</v>
      </c>
      <c r="D533" s="58"/>
      <c r="E533" s="19">
        <v>1.31</v>
      </c>
      <c r="F533" s="19" t="str">
        <f t="shared" si="7688"/>
        <v>-</v>
      </c>
      <c r="G533" s="19">
        <v>2.09</v>
      </c>
      <c r="H533" s="19" t="str">
        <f t="shared" si="7688"/>
        <v>-</v>
      </c>
      <c r="I533" s="19">
        <v>4.59</v>
      </c>
      <c r="J533" s="19" t="str">
        <f t="shared" ref="J533" si="7899">IF(OR(I533="-",I533="NC",$D533=""),"-",$D533*I533)</f>
        <v>-</v>
      </c>
      <c r="K533" s="19">
        <v>0.8</v>
      </c>
      <c r="L533" s="19" t="str">
        <f t="shared" ref="L533" si="7900">IF(OR(K533="-",K533="NC",$D533=""),"-",$D533*K533)</f>
        <v>-</v>
      </c>
      <c r="M533" s="19">
        <v>14.55</v>
      </c>
      <c r="N533" s="19" t="str">
        <f t="shared" ref="N533" si="7901">IF(OR(M533="-",M533="NC",$D533=""),"-",$D533*M533)</f>
        <v>-</v>
      </c>
      <c r="O533" s="19" t="s">
        <v>1351</v>
      </c>
      <c r="P533" s="19" t="str">
        <f t="shared" ref="P533" si="7902">IF(OR(O533="-",O533="NC",$D533=""),"-",$D533*O533)</f>
        <v>-</v>
      </c>
      <c r="Q533" s="19" t="s">
        <v>1351</v>
      </c>
      <c r="R533" s="19" t="str">
        <f t="shared" ref="R533" si="7903">IF(OR(Q533="-",Q533="NC",$D533=""),"-",$D533*Q533)</f>
        <v>-</v>
      </c>
      <c r="S533" s="19" t="s">
        <v>1351</v>
      </c>
      <c r="T533" s="19" t="str">
        <f t="shared" ref="T533" si="7904">IF(OR(S533="-",S533="NC",$D533=""),"-",$D533*S533)</f>
        <v>-</v>
      </c>
      <c r="U533" s="19">
        <v>1.54</v>
      </c>
      <c r="V533" s="19" t="str">
        <f t="shared" ref="V533" si="7905">IF(OR(U533="-",U533="NC",$D533=""),"-",$D533*U533)</f>
        <v>-</v>
      </c>
      <c r="W533" s="19">
        <v>0.62</v>
      </c>
      <c r="X533" s="19" t="str">
        <f t="shared" ref="X533" si="7906">IF(OR(W533="-",W533="NC",$D533=""),"-",$D533*W533)</f>
        <v>-</v>
      </c>
      <c r="Y533" s="19" t="s">
        <v>1351</v>
      </c>
      <c r="Z533" s="19" t="str">
        <f t="shared" ref="Z533" si="7907">IF(OR(Y533="-",Y533="NC",$D533=""),"-",$D533*Y533)</f>
        <v>-</v>
      </c>
      <c r="AA533" s="19" t="s">
        <v>1351</v>
      </c>
      <c r="AB533" s="19" t="str">
        <f t="shared" ref="AB533" si="7908">IF(OR(AA533="-",AA533="NC",$D533=""),"-",$D533*AA533)</f>
        <v>-</v>
      </c>
      <c r="AC533" s="19">
        <v>54.02</v>
      </c>
      <c r="AD533" s="19" t="str">
        <f t="shared" ref="AD533" si="7909">IF(OR(AC533="-",AC533="NC",$D533=""),"-",$D533*AC533)</f>
        <v>-</v>
      </c>
      <c r="AE533" s="19">
        <v>0.7</v>
      </c>
      <c r="AF533" s="19" t="str">
        <f t="shared" ref="AF533" si="7910">IF(OR(AE533="-",AE533="NC",$D533=""),"-",$D533*AE533)</f>
        <v>-</v>
      </c>
      <c r="AG533" s="19" t="s">
        <v>1351</v>
      </c>
      <c r="AH533" s="19" t="str">
        <f t="shared" ref="AH533" si="7911">IF(OR(AG533="-",AG533="NC",$D533=""),"-",$D533*AG533)</f>
        <v>-</v>
      </c>
      <c r="AI533" s="19">
        <v>26.27</v>
      </c>
      <c r="AJ533" s="19" t="str">
        <f t="shared" ref="AJ533" si="7912">IF(OR(AI533="-",AI533="NC",$D533=""),"-",$D533*AI533)</f>
        <v>-</v>
      </c>
      <c r="AK533" s="19" t="s">
        <v>1351</v>
      </c>
      <c r="AL533" s="19" t="str">
        <f t="shared" ref="AL533" si="7913">IF(OR(AK533="-",AK533="NC",$D533=""),"-",$D533*AK533)</f>
        <v>-</v>
      </c>
    </row>
    <row r="534" spans="1:38" x14ac:dyDescent="0.25">
      <c r="A534" s="18" t="s">
        <v>275</v>
      </c>
      <c r="B534" s="18" t="s">
        <v>98</v>
      </c>
      <c r="C534" s="19" t="s">
        <v>926</v>
      </c>
      <c r="D534" s="58"/>
      <c r="E534" s="19" t="s">
        <v>1351</v>
      </c>
      <c r="F534" s="19" t="str">
        <f t="shared" si="7688"/>
        <v>-</v>
      </c>
      <c r="G534" s="19" t="s">
        <v>1351</v>
      </c>
      <c r="H534" s="19" t="str">
        <f t="shared" si="7688"/>
        <v>-</v>
      </c>
      <c r="I534" s="19">
        <v>3.86</v>
      </c>
      <c r="J534" s="19" t="str">
        <f t="shared" ref="J534" si="7914">IF(OR(I534="-",I534="NC",$D534=""),"-",$D534*I534)</f>
        <v>-</v>
      </c>
      <c r="K534" s="19" t="s">
        <v>1351</v>
      </c>
      <c r="L534" s="19" t="str">
        <f t="shared" ref="L534" si="7915">IF(OR(K534="-",K534="NC",$D534=""),"-",$D534*K534)</f>
        <v>-</v>
      </c>
      <c r="M534" s="19" t="s">
        <v>1351</v>
      </c>
      <c r="N534" s="19" t="str">
        <f t="shared" ref="N534" si="7916">IF(OR(M534="-",M534="NC",$D534=""),"-",$D534*M534)</f>
        <v>-</v>
      </c>
      <c r="O534" s="19" t="s">
        <v>1351</v>
      </c>
      <c r="P534" s="19" t="str">
        <f t="shared" ref="P534" si="7917">IF(OR(O534="-",O534="NC",$D534=""),"-",$D534*O534)</f>
        <v>-</v>
      </c>
      <c r="Q534" s="19" t="s">
        <v>1351</v>
      </c>
      <c r="R534" s="19" t="str">
        <f t="shared" ref="R534" si="7918">IF(OR(Q534="-",Q534="NC",$D534=""),"-",$D534*Q534)</f>
        <v>-</v>
      </c>
      <c r="S534" s="19" t="s">
        <v>1351</v>
      </c>
      <c r="T534" s="19" t="str">
        <f t="shared" ref="T534" si="7919">IF(OR(S534="-",S534="NC",$D534=""),"-",$D534*S534)</f>
        <v>-</v>
      </c>
      <c r="U534" s="19">
        <v>0.02</v>
      </c>
      <c r="V534" s="19" t="str">
        <f t="shared" ref="V534" si="7920">IF(OR(U534="-",U534="NC",$D534=""),"-",$D534*U534)</f>
        <v>-</v>
      </c>
      <c r="W534" s="19" t="s">
        <v>1351</v>
      </c>
      <c r="X534" s="19" t="str">
        <f t="shared" ref="X534" si="7921">IF(OR(W534="-",W534="NC",$D534=""),"-",$D534*W534)</f>
        <v>-</v>
      </c>
      <c r="Y534" s="19" t="s">
        <v>1351</v>
      </c>
      <c r="Z534" s="19" t="str">
        <f t="shared" ref="Z534" si="7922">IF(OR(Y534="-",Y534="NC",$D534=""),"-",$D534*Y534)</f>
        <v>-</v>
      </c>
      <c r="AA534" s="19" t="s">
        <v>1351</v>
      </c>
      <c r="AB534" s="19" t="str">
        <f t="shared" ref="AB534" si="7923">IF(OR(AA534="-",AA534="NC",$D534=""),"-",$D534*AA534)</f>
        <v>-</v>
      </c>
      <c r="AC534" s="19">
        <v>5.8</v>
      </c>
      <c r="AD534" s="19" t="str">
        <f t="shared" ref="AD534" si="7924">IF(OR(AC534="-",AC534="NC",$D534=""),"-",$D534*AC534)</f>
        <v>-</v>
      </c>
      <c r="AE534" s="19" t="s">
        <v>1351</v>
      </c>
      <c r="AF534" s="19" t="str">
        <f t="shared" ref="AF534" si="7925">IF(OR(AE534="-",AE534="NC",$D534=""),"-",$D534*AE534)</f>
        <v>-</v>
      </c>
      <c r="AG534" s="19" t="s">
        <v>1351</v>
      </c>
      <c r="AH534" s="19" t="str">
        <f t="shared" ref="AH534" si="7926">IF(OR(AG534="-",AG534="NC",$D534=""),"-",$D534*AG534)</f>
        <v>-</v>
      </c>
      <c r="AI534" s="19">
        <v>22.96</v>
      </c>
      <c r="AJ534" s="19" t="str">
        <f t="shared" ref="AJ534" si="7927">IF(OR(AI534="-",AI534="NC",$D534=""),"-",$D534*AI534)</f>
        <v>-</v>
      </c>
      <c r="AK534" s="19" t="s">
        <v>1351</v>
      </c>
      <c r="AL534" s="19" t="str">
        <f t="shared" ref="AL534" si="7928">IF(OR(AK534="-",AK534="NC",$D534=""),"-",$D534*AK534)</f>
        <v>-</v>
      </c>
    </row>
    <row r="535" spans="1:38" ht="31.5" x14ac:dyDescent="0.25">
      <c r="A535" s="18" t="s">
        <v>460</v>
      </c>
      <c r="B535" s="18" t="s">
        <v>3628</v>
      </c>
      <c r="C535" s="19" t="s">
        <v>925</v>
      </c>
      <c r="D535" s="58"/>
      <c r="E535" s="19">
        <v>4.34</v>
      </c>
      <c r="F535" s="19" t="str">
        <f t="shared" si="7688"/>
        <v>-</v>
      </c>
      <c r="G535" s="19">
        <v>0.01</v>
      </c>
      <c r="H535" s="19" t="str">
        <f t="shared" si="7688"/>
        <v>-</v>
      </c>
      <c r="I535" s="19">
        <v>16.25</v>
      </c>
      <c r="J535" s="19" t="str">
        <f t="shared" ref="J535" si="7929">IF(OR(I535="-",I535="NC",$D535=""),"-",$D535*I535)</f>
        <v>-</v>
      </c>
      <c r="K535" s="19">
        <v>15.82</v>
      </c>
      <c r="L535" s="19" t="str">
        <f t="shared" ref="L535" si="7930">IF(OR(K535="-",K535="NC",$D535=""),"-",$D535*K535)</f>
        <v>-</v>
      </c>
      <c r="M535" s="19">
        <v>10.97</v>
      </c>
      <c r="N535" s="19" t="str">
        <f t="shared" ref="N535" si="7931">IF(OR(M535="-",M535="NC",$D535=""),"-",$D535*M535)</f>
        <v>-</v>
      </c>
      <c r="O535" s="19">
        <v>2.92</v>
      </c>
      <c r="P535" s="19" t="str">
        <f t="shared" ref="P535" si="7932">IF(OR(O535="-",O535="NC",$D535=""),"-",$D535*O535)</f>
        <v>-</v>
      </c>
      <c r="Q535" s="19" t="s">
        <v>1351</v>
      </c>
      <c r="R535" s="19" t="str">
        <f t="shared" ref="R535" si="7933">IF(OR(Q535="-",Q535="NC",$D535=""),"-",$D535*Q535)</f>
        <v>-</v>
      </c>
      <c r="S535" s="19" t="s">
        <v>1351</v>
      </c>
      <c r="T535" s="19" t="str">
        <f t="shared" ref="T535" si="7934">IF(OR(S535="-",S535="NC",$D535=""),"-",$D535*S535)</f>
        <v>-</v>
      </c>
      <c r="U535" s="19">
        <v>1.44</v>
      </c>
      <c r="V535" s="19" t="str">
        <f t="shared" ref="V535" si="7935">IF(OR(U535="-",U535="NC",$D535=""),"-",$D535*U535)</f>
        <v>-</v>
      </c>
      <c r="W535" s="19">
        <v>1.1499999999999999</v>
      </c>
      <c r="X535" s="19" t="str">
        <f t="shared" ref="X535" si="7936">IF(OR(W535="-",W535="NC",$D535=""),"-",$D535*W535)</f>
        <v>-</v>
      </c>
      <c r="Y535" s="19" t="s">
        <v>1351</v>
      </c>
      <c r="Z535" s="19" t="str">
        <f t="shared" ref="Z535" si="7937">IF(OR(Y535="-",Y535="NC",$D535=""),"-",$D535*Y535)</f>
        <v>-</v>
      </c>
      <c r="AA535" s="19">
        <v>7.12</v>
      </c>
      <c r="AB535" s="19" t="str">
        <f t="shared" ref="AB535" si="7938">IF(OR(AA535="-",AA535="NC",$D535=""),"-",$D535*AA535)</f>
        <v>-</v>
      </c>
      <c r="AC535" s="19">
        <v>89.16</v>
      </c>
      <c r="AD535" s="19" t="str">
        <f t="shared" ref="AD535" si="7939">IF(OR(AC535="-",AC535="NC",$D535=""),"-",$D535*AC535)</f>
        <v>-</v>
      </c>
      <c r="AE535" s="19">
        <v>2.02</v>
      </c>
      <c r="AF535" s="19" t="str">
        <f t="shared" ref="AF535" si="7940">IF(OR(AE535="-",AE535="NC",$D535=""),"-",$D535*AE535)</f>
        <v>-</v>
      </c>
      <c r="AG535" s="19" t="s">
        <v>1351</v>
      </c>
      <c r="AH535" s="19" t="str">
        <f t="shared" ref="AH535" si="7941">IF(OR(AG535="-",AG535="NC",$D535=""),"-",$D535*AG535)</f>
        <v>-</v>
      </c>
      <c r="AI535" s="19">
        <v>35.380000000000003</v>
      </c>
      <c r="AJ535" s="19" t="str">
        <f t="shared" ref="AJ535" si="7942">IF(OR(AI535="-",AI535="NC",$D535=""),"-",$D535*AI535)</f>
        <v>-</v>
      </c>
      <c r="AK535" s="19" t="s">
        <v>1351</v>
      </c>
      <c r="AL535" s="19" t="str">
        <f t="shared" ref="AL535" si="7943">IF(OR(AK535="-",AK535="NC",$D535=""),"-",$D535*AK535)</f>
        <v>-</v>
      </c>
    </row>
    <row r="536" spans="1:38" ht="31.5" x14ac:dyDescent="0.25">
      <c r="A536" s="18" t="s">
        <v>460</v>
      </c>
      <c r="B536" s="18" t="s">
        <v>3629</v>
      </c>
      <c r="C536" s="19" t="s">
        <v>925</v>
      </c>
      <c r="D536" s="58"/>
      <c r="E536" s="19">
        <v>4.34</v>
      </c>
      <c r="F536" s="19" t="str">
        <f t="shared" si="7688"/>
        <v>-</v>
      </c>
      <c r="G536" s="19">
        <v>0.01</v>
      </c>
      <c r="H536" s="19" t="str">
        <f t="shared" si="7688"/>
        <v>-</v>
      </c>
      <c r="I536" s="19">
        <v>12.91</v>
      </c>
      <c r="J536" s="19" t="str">
        <f t="shared" ref="J536" si="7944">IF(OR(I536="-",I536="NC",$D536=""),"-",$D536*I536)</f>
        <v>-</v>
      </c>
      <c r="K536" s="19">
        <v>15.82</v>
      </c>
      <c r="L536" s="19" t="str">
        <f t="shared" ref="L536" si="7945">IF(OR(K536="-",K536="NC",$D536=""),"-",$D536*K536)</f>
        <v>-</v>
      </c>
      <c r="M536" s="19">
        <v>10.97</v>
      </c>
      <c r="N536" s="19" t="str">
        <f t="shared" ref="N536" si="7946">IF(OR(M536="-",M536="NC",$D536=""),"-",$D536*M536)</f>
        <v>-</v>
      </c>
      <c r="O536" s="19">
        <v>2.92</v>
      </c>
      <c r="P536" s="19" t="str">
        <f t="shared" ref="P536" si="7947">IF(OR(O536="-",O536="NC",$D536=""),"-",$D536*O536)</f>
        <v>-</v>
      </c>
      <c r="Q536" s="19" t="s">
        <v>1351</v>
      </c>
      <c r="R536" s="19" t="str">
        <f t="shared" ref="R536" si="7948">IF(OR(Q536="-",Q536="NC",$D536=""),"-",$D536*Q536)</f>
        <v>-</v>
      </c>
      <c r="S536" s="19" t="s">
        <v>1351</v>
      </c>
      <c r="T536" s="19" t="str">
        <f t="shared" ref="T536" si="7949">IF(OR(S536="-",S536="NC",$D536=""),"-",$D536*S536)</f>
        <v>-</v>
      </c>
      <c r="U536" s="19">
        <v>1.44</v>
      </c>
      <c r="V536" s="19" t="str">
        <f t="shared" ref="V536" si="7950">IF(OR(U536="-",U536="NC",$D536=""),"-",$D536*U536)</f>
        <v>-</v>
      </c>
      <c r="W536" s="19">
        <v>1.1499999999999999</v>
      </c>
      <c r="X536" s="19" t="str">
        <f t="shared" ref="X536" si="7951">IF(OR(W536="-",W536="NC",$D536=""),"-",$D536*W536)</f>
        <v>-</v>
      </c>
      <c r="Y536" s="19" t="s">
        <v>1351</v>
      </c>
      <c r="Z536" s="19" t="str">
        <f t="shared" ref="Z536" si="7952">IF(OR(Y536="-",Y536="NC",$D536=""),"-",$D536*Y536)</f>
        <v>-</v>
      </c>
      <c r="AA536" s="19">
        <v>7.12</v>
      </c>
      <c r="AB536" s="19" t="str">
        <f t="shared" ref="AB536" si="7953">IF(OR(AA536="-",AA536="NC",$D536=""),"-",$D536*AA536)</f>
        <v>-</v>
      </c>
      <c r="AC536" s="19">
        <v>84.43</v>
      </c>
      <c r="AD536" s="19" t="str">
        <f t="shared" ref="AD536" si="7954">IF(OR(AC536="-",AC536="NC",$D536=""),"-",$D536*AC536)</f>
        <v>-</v>
      </c>
      <c r="AE536" s="19">
        <v>2.02</v>
      </c>
      <c r="AF536" s="19" t="str">
        <f t="shared" ref="AF536" si="7955">IF(OR(AE536="-",AE536="NC",$D536=""),"-",$D536*AE536)</f>
        <v>-</v>
      </c>
      <c r="AG536" s="19" t="s">
        <v>1351</v>
      </c>
      <c r="AH536" s="19" t="str">
        <f t="shared" ref="AH536" si="7956">IF(OR(AG536="-",AG536="NC",$D536=""),"-",$D536*AG536)</f>
        <v>-</v>
      </c>
      <c r="AI536" s="19">
        <v>22.02</v>
      </c>
      <c r="AJ536" s="19" t="str">
        <f t="shared" ref="AJ536" si="7957">IF(OR(AI536="-",AI536="NC",$D536=""),"-",$D536*AI536)</f>
        <v>-</v>
      </c>
      <c r="AK536" s="19" t="s">
        <v>1351</v>
      </c>
      <c r="AL536" s="19" t="str">
        <f t="shared" ref="AL536" si="7958">IF(OR(AK536="-",AK536="NC",$D536=""),"-",$D536*AK536)</f>
        <v>-</v>
      </c>
    </row>
    <row r="537" spans="1:38" ht="31.5" x14ac:dyDescent="0.25">
      <c r="A537" s="18" t="s">
        <v>460</v>
      </c>
      <c r="B537" s="18" t="s">
        <v>3630</v>
      </c>
      <c r="C537" s="19" t="s">
        <v>925</v>
      </c>
      <c r="D537" s="58"/>
      <c r="E537" s="19" t="s">
        <v>1351</v>
      </c>
      <c r="F537" s="19" t="str">
        <f t="shared" si="7688"/>
        <v>-</v>
      </c>
      <c r="G537" s="19">
        <v>0.01</v>
      </c>
      <c r="H537" s="19" t="str">
        <f t="shared" si="7688"/>
        <v>-</v>
      </c>
      <c r="I537" s="19">
        <v>3.34</v>
      </c>
      <c r="J537" s="19" t="str">
        <f t="shared" ref="J537" si="7959">IF(OR(I537="-",I537="NC",$D537=""),"-",$D537*I537)</f>
        <v>-</v>
      </c>
      <c r="K537" s="19">
        <v>0.01</v>
      </c>
      <c r="L537" s="19" t="str">
        <f t="shared" ref="L537" si="7960">IF(OR(K537="-",K537="NC",$D537=""),"-",$D537*K537)</f>
        <v>-</v>
      </c>
      <c r="M537" s="19" t="s">
        <v>1351</v>
      </c>
      <c r="N537" s="19" t="str">
        <f t="shared" ref="N537" si="7961">IF(OR(M537="-",M537="NC",$D537=""),"-",$D537*M537)</f>
        <v>-</v>
      </c>
      <c r="O537" s="19" t="s">
        <v>1351</v>
      </c>
      <c r="P537" s="19" t="str">
        <f t="shared" ref="P537" si="7962">IF(OR(O537="-",O537="NC",$D537=""),"-",$D537*O537)</f>
        <v>-</v>
      </c>
      <c r="Q537" s="19" t="s">
        <v>1351</v>
      </c>
      <c r="R537" s="19" t="str">
        <f t="shared" ref="R537" si="7963">IF(OR(Q537="-",Q537="NC",$D537=""),"-",$D537*Q537)</f>
        <v>-</v>
      </c>
      <c r="S537" s="19" t="s">
        <v>1351</v>
      </c>
      <c r="T537" s="19" t="str">
        <f t="shared" ref="T537" si="7964">IF(OR(S537="-",S537="NC",$D537=""),"-",$D537*S537)</f>
        <v>-</v>
      </c>
      <c r="U537" s="19">
        <v>0.01</v>
      </c>
      <c r="V537" s="19" t="str">
        <f t="shared" ref="V537" si="7965">IF(OR(U537="-",U537="NC",$D537=""),"-",$D537*U537)</f>
        <v>-</v>
      </c>
      <c r="W537" s="19">
        <v>1.1499999999999999</v>
      </c>
      <c r="X537" s="19" t="str">
        <f t="shared" ref="X537" si="7966">IF(OR(W537="-",W537="NC",$D537=""),"-",$D537*W537)</f>
        <v>-</v>
      </c>
      <c r="Y537" s="19" t="s">
        <v>1351</v>
      </c>
      <c r="Z537" s="19" t="str">
        <f t="shared" ref="Z537" si="7967">IF(OR(Y537="-",Y537="NC",$D537=""),"-",$D537*Y537)</f>
        <v>-</v>
      </c>
      <c r="AA537" s="19">
        <v>7.12</v>
      </c>
      <c r="AB537" s="19" t="str">
        <f t="shared" ref="AB537" si="7968">IF(OR(AA537="-",AA537="NC",$D537=""),"-",$D537*AA537)</f>
        <v>-</v>
      </c>
      <c r="AC537" s="19">
        <v>4.7300000000000004</v>
      </c>
      <c r="AD537" s="19" t="str">
        <f t="shared" ref="AD537" si="7969">IF(OR(AC537="-",AC537="NC",$D537=""),"-",$D537*AC537)</f>
        <v>-</v>
      </c>
      <c r="AE537" s="19" t="s">
        <v>1351</v>
      </c>
      <c r="AF537" s="19" t="str">
        <f t="shared" ref="AF537" si="7970">IF(OR(AE537="-",AE537="NC",$D537=""),"-",$D537*AE537)</f>
        <v>-</v>
      </c>
      <c r="AG537" s="19" t="s">
        <v>1351</v>
      </c>
      <c r="AH537" s="19" t="str">
        <f t="shared" ref="AH537" si="7971">IF(OR(AG537="-",AG537="NC",$D537=""),"-",$D537*AG537)</f>
        <v>-</v>
      </c>
      <c r="AI537" s="19">
        <v>13.36</v>
      </c>
      <c r="AJ537" s="19" t="str">
        <f t="shared" ref="AJ537" si="7972">IF(OR(AI537="-",AI537="NC",$D537=""),"-",$D537*AI537)</f>
        <v>-</v>
      </c>
      <c r="AK537" s="19" t="s">
        <v>1351</v>
      </c>
      <c r="AL537" s="19" t="str">
        <f t="shared" ref="AL537" si="7973">IF(OR(AK537="-",AK537="NC",$D537=""),"-",$D537*AK537)</f>
        <v>-</v>
      </c>
    </row>
    <row r="538" spans="1:38" ht="21" x14ac:dyDescent="0.25">
      <c r="A538" s="18" t="s">
        <v>460</v>
      </c>
      <c r="B538" s="18" t="s">
        <v>3631</v>
      </c>
      <c r="C538" s="19" t="s">
        <v>925</v>
      </c>
      <c r="D538" s="58"/>
      <c r="E538" s="19" t="s">
        <v>1351</v>
      </c>
      <c r="F538" s="19" t="str">
        <f t="shared" si="7688"/>
        <v>-</v>
      </c>
      <c r="G538" s="19">
        <v>0.01</v>
      </c>
      <c r="H538" s="19" t="str">
        <f t="shared" si="7688"/>
        <v>-</v>
      </c>
      <c r="I538" s="19" t="s">
        <v>1351</v>
      </c>
      <c r="J538" s="19" t="str">
        <f t="shared" ref="J538" si="7974">IF(OR(I538="-",I538="NC",$D538=""),"-",$D538*I538)</f>
        <v>-</v>
      </c>
      <c r="K538" s="19">
        <v>0.01</v>
      </c>
      <c r="L538" s="19" t="str">
        <f t="shared" ref="L538" si="7975">IF(OR(K538="-",K538="NC",$D538=""),"-",$D538*K538)</f>
        <v>-</v>
      </c>
      <c r="M538" s="19" t="s">
        <v>1351</v>
      </c>
      <c r="N538" s="19" t="str">
        <f t="shared" ref="N538" si="7976">IF(OR(M538="-",M538="NC",$D538=""),"-",$D538*M538)</f>
        <v>-</v>
      </c>
      <c r="O538" s="19" t="s">
        <v>1351</v>
      </c>
      <c r="P538" s="19" t="str">
        <f t="shared" ref="P538" si="7977">IF(OR(O538="-",O538="NC",$D538=""),"-",$D538*O538)</f>
        <v>-</v>
      </c>
      <c r="Q538" s="19" t="s">
        <v>1351</v>
      </c>
      <c r="R538" s="19" t="str">
        <f t="shared" ref="R538" si="7978">IF(OR(Q538="-",Q538="NC",$D538=""),"-",$D538*Q538)</f>
        <v>-</v>
      </c>
      <c r="S538" s="19" t="s">
        <v>1351</v>
      </c>
      <c r="T538" s="19" t="str">
        <f t="shared" ref="T538" si="7979">IF(OR(S538="-",S538="NC",$D538=""),"-",$D538*S538)</f>
        <v>-</v>
      </c>
      <c r="U538" s="19">
        <v>0.01</v>
      </c>
      <c r="V538" s="19" t="str">
        <f t="shared" ref="V538" si="7980">IF(OR(U538="-",U538="NC",$D538=""),"-",$D538*U538)</f>
        <v>-</v>
      </c>
      <c r="W538" s="19">
        <v>1.1499999999999999</v>
      </c>
      <c r="X538" s="19" t="str">
        <f t="shared" ref="X538" si="7981">IF(OR(W538="-",W538="NC",$D538=""),"-",$D538*W538)</f>
        <v>-</v>
      </c>
      <c r="Y538" s="19" t="s">
        <v>1351</v>
      </c>
      <c r="Z538" s="19" t="str">
        <f t="shared" ref="Z538" si="7982">IF(OR(Y538="-",Y538="NC",$D538=""),"-",$D538*Y538)</f>
        <v>-</v>
      </c>
      <c r="AA538" s="19">
        <v>7.12</v>
      </c>
      <c r="AB538" s="19" t="str">
        <f t="shared" ref="AB538" si="7983">IF(OR(AA538="-",AA538="NC",$D538=""),"-",$D538*AA538)</f>
        <v>-</v>
      </c>
      <c r="AC538" s="19" t="s">
        <v>1351</v>
      </c>
      <c r="AD538" s="19" t="str">
        <f t="shared" ref="AD538" si="7984">IF(OR(AC538="-",AC538="NC",$D538=""),"-",$D538*AC538)</f>
        <v>-</v>
      </c>
      <c r="AE538" s="19" t="s">
        <v>1351</v>
      </c>
      <c r="AF538" s="19" t="str">
        <f t="shared" ref="AF538" si="7985">IF(OR(AE538="-",AE538="NC",$D538=""),"-",$D538*AE538)</f>
        <v>-</v>
      </c>
      <c r="AG538" s="19" t="s">
        <v>1351</v>
      </c>
      <c r="AH538" s="19" t="str">
        <f t="shared" ref="AH538" si="7986">IF(OR(AG538="-",AG538="NC",$D538=""),"-",$D538*AG538)</f>
        <v>-</v>
      </c>
      <c r="AI538" s="19" t="s">
        <v>1351</v>
      </c>
      <c r="AJ538" s="19" t="str">
        <f t="shared" ref="AJ538" si="7987">IF(OR(AI538="-",AI538="NC",$D538=""),"-",$D538*AI538)</f>
        <v>-</v>
      </c>
      <c r="AK538" s="19" t="s">
        <v>1351</v>
      </c>
      <c r="AL538" s="19" t="str">
        <f t="shared" ref="AL538" si="7988">IF(OR(AK538="-",AK538="NC",$D538=""),"-",$D538*AK538)</f>
        <v>-</v>
      </c>
    </row>
    <row r="539" spans="1:38" ht="21" x14ac:dyDescent="0.25">
      <c r="A539" s="18" t="s">
        <v>275</v>
      </c>
      <c r="B539" s="18" t="s">
        <v>3010</v>
      </c>
      <c r="C539" s="19" t="s">
        <v>926</v>
      </c>
      <c r="D539" s="58"/>
      <c r="E539" s="19">
        <v>3.91</v>
      </c>
      <c r="F539" s="19" t="str">
        <f t="shared" si="7688"/>
        <v>-</v>
      </c>
      <c r="G539" s="19" t="s">
        <v>1351</v>
      </c>
      <c r="H539" s="19" t="str">
        <f t="shared" si="7688"/>
        <v>-</v>
      </c>
      <c r="I539" s="19">
        <v>11.62</v>
      </c>
      <c r="J539" s="19" t="str">
        <f t="shared" ref="J539" si="7989">IF(OR(I539="-",I539="NC",$D539=""),"-",$D539*I539)</f>
        <v>-</v>
      </c>
      <c r="K539" s="19">
        <v>14.24</v>
      </c>
      <c r="L539" s="19" t="str">
        <f t="shared" ref="L539" si="7990">IF(OR(K539="-",K539="NC",$D539=""),"-",$D539*K539)</f>
        <v>-</v>
      </c>
      <c r="M539" s="19">
        <v>9.8699999999999992</v>
      </c>
      <c r="N539" s="19" t="str">
        <f t="shared" ref="N539" si="7991">IF(OR(M539="-",M539="NC",$D539=""),"-",$D539*M539)</f>
        <v>-</v>
      </c>
      <c r="O539" s="19">
        <v>2.62</v>
      </c>
      <c r="P539" s="19" t="str">
        <f t="shared" ref="P539" si="7992">IF(OR(O539="-",O539="NC",$D539=""),"-",$D539*O539)</f>
        <v>-</v>
      </c>
      <c r="Q539" s="19" t="s">
        <v>1351</v>
      </c>
      <c r="R539" s="19" t="str">
        <f t="shared" ref="R539" si="7993">IF(OR(Q539="-",Q539="NC",$D539=""),"-",$D539*Q539)</f>
        <v>-</v>
      </c>
      <c r="S539" s="19" t="s">
        <v>1351</v>
      </c>
      <c r="T539" s="19" t="str">
        <f t="shared" ref="T539" si="7994">IF(OR(S539="-",S539="NC",$D539=""),"-",$D539*S539)</f>
        <v>-</v>
      </c>
      <c r="U539" s="19">
        <v>1.29</v>
      </c>
      <c r="V539" s="19" t="str">
        <f t="shared" ref="V539" si="7995">IF(OR(U539="-",U539="NC",$D539=""),"-",$D539*U539)</f>
        <v>-</v>
      </c>
      <c r="W539" s="19">
        <v>0.01</v>
      </c>
      <c r="X539" s="19" t="str">
        <f t="shared" ref="X539" si="7996">IF(OR(W539="-",W539="NC",$D539=""),"-",$D539*W539)</f>
        <v>-</v>
      </c>
      <c r="Y539" s="19" t="s">
        <v>1351</v>
      </c>
      <c r="Z539" s="19" t="str">
        <f t="shared" ref="Z539" si="7997">IF(OR(Y539="-",Y539="NC",$D539=""),"-",$D539*Y539)</f>
        <v>-</v>
      </c>
      <c r="AA539" s="19" t="s">
        <v>1351</v>
      </c>
      <c r="AB539" s="19" t="str">
        <f t="shared" ref="AB539" si="7998">IF(OR(AA539="-",AA539="NC",$D539=""),"-",$D539*AA539)</f>
        <v>-</v>
      </c>
      <c r="AC539" s="19">
        <v>75.989999999999995</v>
      </c>
      <c r="AD539" s="19" t="str">
        <f t="shared" ref="AD539" si="7999">IF(OR(AC539="-",AC539="NC",$D539=""),"-",$D539*AC539)</f>
        <v>-</v>
      </c>
      <c r="AE539" s="19">
        <v>1.82</v>
      </c>
      <c r="AF539" s="19" t="str">
        <f t="shared" ref="AF539" si="8000">IF(OR(AE539="-",AE539="NC",$D539=""),"-",$D539*AE539)</f>
        <v>-</v>
      </c>
      <c r="AG539" s="19" t="s">
        <v>1351</v>
      </c>
      <c r="AH539" s="19" t="str">
        <f t="shared" ref="AH539" si="8001">IF(OR(AG539="-",AG539="NC",$D539=""),"-",$D539*AG539)</f>
        <v>-</v>
      </c>
      <c r="AI539" s="19">
        <v>19.82</v>
      </c>
      <c r="AJ539" s="19" t="str">
        <f t="shared" ref="AJ539" si="8002">IF(OR(AI539="-",AI539="NC",$D539=""),"-",$D539*AI539)</f>
        <v>-</v>
      </c>
      <c r="AK539" s="19" t="s">
        <v>1351</v>
      </c>
      <c r="AL539" s="19" t="str">
        <f t="shared" ref="AL539" si="8003">IF(OR(AK539="-",AK539="NC",$D539=""),"-",$D539*AK539)</f>
        <v>-</v>
      </c>
    </row>
    <row r="540" spans="1:38" x14ac:dyDescent="0.25">
      <c r="A540" s="51" t="s">
        <v>275</v>
      </c>
      <c r="B540" s="51" t="s">
        <v>99</v>
      </c>
      <c r="C540" s="19" t="s">
        <v>926</v>
      </c>
      <c r="D540" s="58"/>
      <c r="E540" s="19" t="s">
        <v>1351</v>
      </c>
      <c r="F540" s="19" t="str">
        <f t="shared" si="7688"/>
        <v>-</v>
      </c>
      <c r="G540" s="19" t="s">
        <v>1351</v>
      </c>
      <c r="H540" s="19" t="str">
        <f t="shared" si="7688"/>
        <v>-</v>
      </c>
      <c r="I540" s="19">
        <v>17.559999999999999</v>
      </c>
      <c r="J540" s="19" t="str">
        <f t="shared" ref="J540" si="8004">IF(OR(I540="-",I540="NC",$D540=""),"-",$D540*I540)</f>
        <v>-</v>
      </c>
      <c r="K540" s="19" t="s">
        <v>1351</v>
      </c>
      <c r="L540" s="19" t="str">
        <f t="shared" ref="L540" si="8005">IF(OR(K540="-",K540="NC",$D540=""),"-",$D540*K540)</f>
        <v>-</v>
      </c>
      <c r="M540" s="19" t="s">
        <v>1351</v>
      </c>
      <c r="N540" s="19" t="str">
        <f t="shared" ref="N540" si="8006">IF(OR(M540="-",M540="NC",$D540=""),"-",$D540*M540)</f>
        <v>-</v>
      </c>
      <c r="O540" s="19" t="s">
        <v>1351</v>
      </c>
      <c r="P540" s="19" t="str">
        <f t="shared" ref="P540" si="8007">IF(OR(O540="-",O540="NC",$D540=""),"-",$D540*O540)</f>
        <v>-</v>
      </c>
      <c r="Q540" s="19" t="s">
        <v>1351</v>
      </c>
      <c r="R540" s="19" t="str">
        <f t="shared" ref="R540" si="8008">IF(OR(Q540="-",Q540="NC",$D540=""),"-",$D540*Q540)</f>
        <v>-</v>
      </c>
      <c r="S540" s="19" t="s">
        <v>1351</v>
      </c>
      <c r="T540" s="19" t="str">
        <f t="shared" ref="T540" si="8009">IF(OR(S540="-",S540="NC",$D540=""),"-",$D540*S540)</f>
        <v>-</v>
      </c>
      <c r="U540" s="19">
        <v>0.01</v>
      </c>
      <c r="V540" s="19" t="str">
        <f t="shared" ref="V540" si="8010">IF(OR(U540="-",U540="NC",$D540=""),"-",$D540*U540)</f>
        <v>-</v>
      </c>
      <c r="W540" s="19" t="s">
        <v>1351</v>
      </c>
      <c r="X540" s="19" t="str">
        <f t="shared" ref="X540" si="8011">IF(OR(W540="-",W540="NC",$D540=""),"-",$D540*W540)</f>
        <v>-</v>
      </c>
      <c r="Y540" s="19" t="s">
        <v>1351</v>
      </c>
      <c r="Z540" s="19" t="str">
        <f t="shared" ref="Z540" si="8012">IF(OR(Y540="-",Y540="NC",$D540=""),"-",$D540*Y540)</f>
        <v>-</v>
      </c>
      <c r="AA540" s="19" t="s">
        <v>1351</v>
      </c>
      <c r="AB540" s="19" t="str">
        <f t="shared" ref="AB540" si="8013">IF(OR(AA540="-",AA540="NC",$D540=""),"-",$D540*AA540)</f>
        <v>-</v>
      </c>
      <c r="AC540" s="19">
        <v>24.9</v>
      </c>
      <c r="AD540" s="19" t="str">
        <f t="shared" ref="AD540" si="8014">IF(OR(AC540="-",AC540="NC",$D540=""),"-",$D540*AC540)</f>
        <v>-</v>
      </c>
      <c r="AE540" s="19" t="s">
        <v>1351</v>
      </c>
      <c r="AF540" s="19" t="str">
        <f t="shared" ref="AF540" si="8015">IF(OR(AE540="-",AE540="NC",$D540=""),"-",$D540*AE540)</f>
        <v>-</v>
      </c>
      <c r="AG540" s="19" t="s">
        <v>1351</v>
      </c>
      <c r="AH540" s="19" t="str">
        <f t="shared" ref="AH540" si="8016">IF(OR(AG540="-",AG540="NC",$D540=""),"-",$D540*AG540)</f>
        <v>-</v>
      </c>
      <c r="AI540" s="19">
        <v>70.33</v>
      </c>
      <c r="AJ540" s="19" t="str">
        <f t="shared" ref="AJ540" si="8017">IF(OR(AI540="-",AI540="NC",$D540=""),"-",$D540*AI540)</f>
        <v>-</v>
      </c>
      <c r="AK540" s="19" t="s">
        <v>1351</v>
      </c>
      <c r="AL540" s="19" t="str">
        <f t="shared" ref="AL540" si="8018">IF(OR(AK540="-",AK540="NC",$D540=""),"-",$D540*AK540)</f>
        <v>-</v>
      </c>
    </row>
    <row r="541" spans="1:38" x14ac:dyDescent="0.25">
      <c r="A541" s="50" t="s">
        <v>3527</v>
      </c>
      <c r="B541" s="50" t="s">
        <v>3528</v>
      </c>
      <c r="C541" s="42" t="s">
        <v>275</v>
      </c>
      <c r="D541" s="58"/>
      <c r="E541" s="42" t="s">
        <v>275</v>
      </c>
      <c r="F541" s="42" t="str">
        <f t="shared" si="7688"/>
        <v>-</v>
      </c>
      <c r="G541" s="42" t="s">
        <v>275</v>
      </c>
      <c r="H541" s="42" t="str">
        <f t="shared" si="7688"/>
        <v>-</v>
      </c>
      <c r="I541" s="42" t="s">
        <v>275</v>
      </c>
      <c r="J541" s="42" t="str">
        <f t="shared" ref="J541" si="8019">IF(OR(I541="-",I541="NC",$D541=""),"-",$D541*I541)</f>
        <v>-</v>
      </c>
      <c r="K541" s="42" t="s">
        <v>275</v>
      </c>
      <c r="L541" s="42" t="str">
        <f t="shared" ref="L541" si="8020">IF(OR(K541="-",K541="NC",$D541=""),"-",$D541*K541)</f>
        <v>-</v>
      </c>
      <c r="M541" s="42" t="s">
        <v>275</v>
      </c>
      <c r="N541" s="42" t="str">
        <f t="shared" ref="N541" si="8021">IF(OR(M541="-",M541="NC",$D541=""),"-",$D541*M541)</f>
        <v>-</v>
      </c>
      <c r="O541" s="42" t="s">
        <v>275</v>
      </c>
      <c r="P541" s="42" t="str">
        <f t="shared" ref="P541" si="8022">IF(OR(O541="-",O541="NC",$D541=""),"-",$D541*O541)</f>
        <v>-</v>
      </c>
      <c r="Q541" s="42" t="s">
        <v>275</v>
      </c>
      <c r="R541" s="42" t="str">
        <f t="shared" ref="R541" si="8023">IF(OR(Q541="-",Q541="NC",$D541=""),"-",$D541*Q541)</f>
        <v>-</v>
      </c>
      <c r="S541" s="42" t="s">
        <v>275</v>
      </c>
      <c r="T541" s="42" t="str">
        <f t="shared" ref="T541" si="8024">IF(OR(S541="-",S541="NC",$D541=""),"-",$D541*S541)</f>
        <v>-</v>
      </c>
      <c r="U541" s="42" t="s">
        <v>275</v>
      </c>
      <c r="V541" s="42" t="str">
        <f t="shared" ref="V541" si="8025">IF(OR(U541="-",U541="NC",$D541=""),"-",$D541*U541)</f>
        <v>-</v>
      </c>
      <c r="W541" s="42" t="s">
        <v>275</v>
      </c>
      <c r="X541" s="42" t="str">
        <f t="shared" ref="X541" si="8026">IF(OR(W541="-",W541="NC",$D541=""),"-",$D541*W541)</f>
        <v>-</v>
      </c>
      <c r="Y541" s="42" t="s">
        <v>275</v>
      </c>
      <c r="Z541" s="42" t="str">
        <f t="shared" ref="Z541" si="8027">IF(OR(Y541="-",Y541="NC",$D541=""),"-",$D541*Y541)</f>
        <v>-</v>
      </c>
      <c r="AA541" s="42" t="s">
        <v>275</v>
      </c>
      <c r="AB541" s="42" t="str">
        <f t="shared" ref="AB541" si="8028">IF(OR(AA541="-",AA541="NC",$D541=""),"-",$D541*AA541)</f>
        <v>-</v>
      </c>
      <c r="AC541" s="42" t="s">
        <v>275</v>
      </c>
      <c r="AD541" s="42" t="str">
        <f t="shared" ref="AD541" si="8029">IF(OR(AC541="-",AC541="NC",$D541=""),"-",$D541*AC541)</f>
        <v>-</v>
      </c>
      <c r="AE541" s="42" t="s">
        <v>275</v>
      </c>
      <c r="AF541" s="42" t="str">
        <f t="shared" ref="AF541" si="8030">IF(OR(AE541="-",AE541="NC",$D541=""),"-",$D541*AE541)</f>
        <v>-</v>
      </c>
      <c r="AG541" s="42" t="s">
        <v>275</v>
      </c>
      <c r="AH541" s="42" t="str">
        <f t="shared" ref="AH541" si="8031">IF(OR(AG541="-",AG541="NC",$D541=""),"-",$D541*AG541)</f>
        <v>-</v>
      </c>
      <c r="AI541" s="42" t="s">
        <v>275</v>
      </c>
      <c r="AJ541" s="42" t="str">
        <f t="shared" ref="AJ541" si="8032">IF(OR(AI541="-",AI541="NC",$D541=""),"-",$D541*AI541)</f>
        <v>-</v>
      </c>
      <c r="AK541" s="42" t="s">
        <v>275</v>
      </c>
      <c r="AL541" s="42" t="str">
        <f t="shared" ref="AL541" si="8033">IF(OR(AK541="-",AK541="NC",$D541=""),"-",$D541*AK541)</f>
        <v>-</v>
      </c>
    </row>
    <row r="542" spans="1:38" x14ac:dyDescent="0.25">
      <c r="A542" s="909" t="s">
        <v>3529</v>
      </c>
      <c r="B542" s="63" t="s">
        <v>3530</v>
      </c>
      <c r="C542" s="61" t="s">
        <v>925</v>
      </c>
      <c r="D542" s="58"/>
      <c r="E542" s="61">
        <v>29.81</v>
      </c>
      <c r="F542" s="61" t="str">
        <f t="shared" si="7688"/>
        <v>-</v>
      </c>
      <c r="G542" s="61">
        <v>44.77</v>
      </c>
      <c r="H542" s="61" t="str">
        <f t="shared" si="7688"/>
        <v>-</v>
      </c>
      <c r="I542" s="61">
        <v>108.95</v>
      </c>
      <c r="J542" s="61" t="str">
        <f t="shared" ref="J542" si="8034">IF(OR(I542="-",I542="NC",$D542=""),"-",$D542*I542)</f>
        <v>-</v>
      </c>
      <c r="K542" s="61">
        <v>52.37</v>
      </c>
      <c r="L542" s="61" t="str">
        <f t="shared" ref="L542" si="8035">IF(OR(K542="-",K542="NC",$D542=""),"-",$D542*K542)</f>
        <v>-</v>
      </c>
      <c r="M542" s="61">
        <v>60.28</v>
      </c>
      <c r="N542" s="61" t="str">
        <f t="shared" ref="N542" si="8036">IF(OR(M542="-",M542="NC",$D542=""),"-",$D542*M542)</f>
        <v>-</v>
      </c>
      <c r="O542" s="61">
        <v>75.69</v>
      </c>
      <c r="P542" s="61" t="str">
        <f t="shared" ref="P542" si="8037">IF(OR(O542="-",O542="NC",$D542=""),"-",$D542*O542)</f>
        <v>-</v>
      </c>
      <c r="Q542" s="61">
        <v>18.510000000000002</v>
      </c>
      <c r="R542" s="61" t="str">
        <f t="shared" ref="R542" si="8038">IF(OR(Q542="-",Q542="NC",$D542=""),"-",$D542*Q542)</f>
        <v>-</v>
      </c>
      <c r="S542" s="61">
        <v>26.18</v>
      </c>
      <c r="T542" s="61" t="str">
        <f t="shared" ref="T542" si="8039">IF(OR(S542="-",S542="NC",$D542=""),"-",$D542*S542)</f>
        <v>-</v>
      </c>
      <c r="U542" s="61">
        <v>26.04</v>
      </c>
      <c r="V542" s="61" t="str">
        <f t="shared" ref="V542" si="8040">IF(OR(U542="-",U542="NC",$D542=""),"-",$D542*U542)</f>
        <v>-</v>
      </c>
      <c r="W542" s="61">
        <v>39.99</v>
      </c>
      <c r="X542" s="61" t="str">
        <f t="shared" ref="X542" si="8041">IF(OR(W542="-",W542="NC",$D542=""),"-",$D542*W542)</f>
        <v>-</v>
      </c>
      <c r="Y542" s="61">
        <v>7.36</v>
      </c>
      <c r="Z542" s="61" t="str">
        <f t="shared" ref="Z542" si="8042">IF(OR(Y542="-",Y542="NC",$D542=""),"-",$D542*Y542)</f>
        <v>-</v>
      </c>
      <c r="AA542" s="61">
        <v>64.58</v>
      </c>
      <c r="AB542" s="61" t="str">
        <f t="shared" ref="AB542" si="8043">IF(OR(AA542="-",AA542="NC",$D542=""),"-",$D542*AA542)</f>
        <v>-</v>
      </c>
      <c r="AC542" s="61">
        <v>116.66</v>
      </c>
      <c r="AD542" s="61" t="str">
        <f t="shared" ref="AD542" si="8044">IF(OR(AC542="-",AC542="NC",$D542=""),"-",$D542*AC542)</f>
        <v>-</v>
      </c>
      <c r="AE542" s="61">
        <v>10.52</v>
      </c>
      <c r="AF542" s="61" t="str">
        <f t="shared" ref="AF542" si="8045">IF(OR(AE542="-",AE542="NC",$D542=""),"-",$D542*AE542)</f>
        <v>-</v>
      </c>
      <c r="AG542" s="61">
        <v>38.46</v>
      </c>
      <c r="AH542" s="61" t="str">
        <f t="shared" ref="AH542" si="8046">IF(OR(AG542="-",AG542="NC",$D542=""),"-",$D542*AG542)</f>
        <v>-</v>
      </c>
      <c r="AI542" s="61">
        <v>76.599999999999994</v>
      </c>
      <c r="AJ542" s="61" t="str">
        <f t="shared" ref="AJ542" si="8047">IF(OR(AI542="-",AI542="NC",$D542=""),"-",$D542*AI542)</f>
        <v>-</v>
      </c>
      <c r="AK542" s="61">
        <v>34.44</v>
      </c>
      <c r="AL542" s="61" t="str">
        <f t="shared" ref="AL542" si="8048">IF(OR(AK542="-",AK542="NC",$D542=""),"-",$D542*AK542)</f>
        <v>-</v>
      </c>
    </row>
    <row r="543" spans="1:38" ht="31.5" x14ac:dyDescent="0.25">
      <c r="A543" s="18" t="s">
        <v>458</v>
      </c>
      <c r="B543" s="18" t="s">
        <v>2686</v>
      </c>
      <c r="C543" s="19" t="s">
        <v>925</v>
      </c>
      <c r="D543" s="58"/>
      <c r="E543" s="19">
        <v>29.81</v>
      </c>
      <c r="F543" s="19" t="str">
        <f t="shared" si="7688"/>
        <v>-</v>
      </c>
      <c r="G543" s="19">
        <v>44.77</v>
      </c>
      <c r="H543" s="19" t="str">
        <f t="shared" si="7688"/>
        <v>-</v>
      </c>
      <c r="I543" s="19">
        <v>108.95</v>
      </c>
      <c r="J543" s="19" t="str">
        <f t="shared" ref="J543" si="8049">IF(OR(I543="-",I543="NC",$D543=""),"-",$D543*I543)</f>
        <v>-</v>
      </c>
      <c r="K543" s="19">
        <v>52.37</v>
      </c>
      <c r="L543" s="19" t="str">
        <f t="shared" ref="L543" si="8050">IF(OR(K543="-",K543="NC",$D543=""),"-",$D543*K543)</f>
        <v>-</v>
      </c>
      <c r="M543" s="19">
        <v>60.28</v>
      </c>
      <c r="N543" s="19" t="str">
        <f t="shared" ref="N543" si="8051">IF(OR(M543="-",M543="NC",$D543=""),"-",$D543*M543)</f>
        <v>-</v>
      </c>
      <c r="O543" s="19">
        <v>75.69</v>
      </c>
      <c r="P543" s="19" t="str">
        <f t="shared" ref="P543" si="8052">IF(OR(O543="-",O543="NC",$D543=""),"-",$D543*O543)</f>
        <v>-</v>
      </c>
      <c r="Q543" s="19">
        <v>18.510000000000002</v>
      </c>
      <c r="R543" s="19" t="str">
        <f t="shared" ref="R543" si="8053">IF(OR(Q543="-",Q543="NC",$D543=""),"-",$D543*Q543)</f>
        <v>-</v>
      </c>
      <c r="S543" s="19">
        <v>26.18</v>
      </c>
      <c r="T543" s="19" t="str">
        <f t="shared" ref="T543" si="8054">IF(OR(S543="-",S543="NC",$D543=""),"-",$D543*S543)</f>
        <v>-</v>
      </c>
      <c r="U543" s="19">
        <v>26.04</v>
      </c>
      <c r="V543" s="19" t="str">
        <f t="shared" ref="V543" si="8055">IF(OR(U543="-",U543="NC",$D543=""),"-",$D543*U543)</f>
        <v>-</v>
      </c>
      <c r="W543" s="19">
        <v>39.99</v>
      </c>
      <c r="X543" s="19" t="str">
        <f t="shared" ref="X543" si="8056">IF(OR(W543="-",W543="NC",$D543=""),"-",$D543*W543)</f>
        <v>-</v>
      </c>
      <c r="Y543" s="19">
        <v>7.36</v>
      </c>
      <c r="Z543" s="19" t="str">
        <f t="shared" ref="Z543" si="8057">IF(OR(Y543="-",Y543="NC",$D543=""),"-",$D543*Y543)</f>
        <v>-</v>
      </c>
      <c r="AA543" s="19">
        <v>64.58</v>
      </c>
      <c r="AB543" s="19" t="str">
        <f t="shared" ref="AB543" si="8058">IF(OR(AA543="-",AA543="NC",$D543=""),"-",$D543*AA543)</f>
        <v>-</v>
      </c>
      <c r="AC543" s="19">
        <v>116.66</v>
      </c>
      <c r="AD543" s="19" t="str">
        <f t="shared" ref="AD543" si="8059">IF(OR(AC543="-",AC543="NC",$D543=""),"-",$D543*AC543)</f>
        <v>-</v>
      </c>
      <c r="AE543" s="19">
        <v>10.52</v>
      </c>
      <c r="AF543" s="19" t="str">
        <f t="shared" ref="AF543" si="8060">IF(OR(AE543="-",AE543="NC",$D543=""),"-",$D543*AE543)</f>
        <v>-</v>
      </c>
      <c r="AG543" s="19">
        <v>38.46</v>
      </c>
      <c r="AH543" s="19" t="str">
        <f t="shared" ref="AH543" si="8061">IF(OR(AG543="-",AG543="NC",$D543=""),"-",$D543*AG543)</f>
        <v>-</v>
      </c>
      <c r="AI543" s="19">
        <v>76.599999999999994</v>
      </c>
      <c r="AJ543" s="19" t="str">
        <f t="shared" ref="AJ543" si="8062">IF(OR(AI543="-",AI543="NC",$D543=""),"-",$D543*AI543)</f>
        <v>-</v>
      </c>
      <c r="AK543" s="19">
        <v>34.44</v>
      </c>
      <c r="AL543" s="19" t="str">
        <f t="shared" ref="AL543" si="8063">IF(OR(AK543="-",AK543="NC",$D543=""),"-",$D543*AK543)</f>
        <v>-</v>
      </c>
    </row>
    <row r="544" spans="1:38" ht="31.5" x14ac:dyDescent="0.25">
      <c r="A544" s="18" t="s">
        <v>458</v>
      </c>
      <c r="B544" s="18" t="s">
        <v>2687</v>
      </c>
      <c r="C544" s="19" t="s">
        <v>925</v>
      </c>
      <c r="D544" s="58"/>
      <c r="E544" s="19">
        <v>29.68</v>
      </c>
      <c r="F544" s="19" t="str">
        <f t="shared" si="7688"/>
        <v>-</v>
      </c>
      <c r="G544" s="19">
        <v>44.77</v>
      </c>
      <c r="H544" s="19" t="str">
        <f t="shared" si="7688"/>
        <v>-</v>
      </c>
      <c r="I544" s="19">
        <v>108.93</v>
      </c>
      <c r="J544" s="19" t="str">
        <f t="shared" ref="J544" si="8064">IF(OR(I544="-",I544="NC",$D544=""),"-",$D544*I544)</f>
        <v>-</v>
      </c>
      <c r="K544" s="19">
        <v>48.73</v>
      </c>
      <c r="L544" s="19" t="str">
        <f t="shared" ref="L544" si="8065">IF(OR(K544="-",K544="NC",$D544=""),"-",$D544*K544)</f>
        <v>-</v>
      </c>
      <c r="M544" s="19">
        <v>60.16</v>
      </c>
      <c r="N544" s="19" t="str">
        <f t="shared" ref="N544" si="8066">IF(OR(M544="-",M544="NC",$D544=""),"-",$D544*M544)</f>
        <v>-</v>
      </c>
      <c r="O544" s="19">
        <v>75.510000000000005</v>
      </c>
      <c r="P544" s="19" t="str">
        <f t="shared" ref="P544" si="8067">IF(OR(O544="-",O544="NC",$D544=""),"-",$D544*O544)</f>
        <v>-</v>
      </c>
      <c r="Q544" s="19">
        <v>18.510000000000002</v>
      </c>
      <c r="R544" s="19" t="str">
        <f t="shared" ref="R544" si="8068">IF(OR(Q544="-",Q544="NC",$D544=""),"-",$D544*Q544)</f>
        <v>-</v>
      </c>
      <c r="S544" s="19">
        <v>26.18</v>
      </c>
      <c r="T544" s="19" t="str">
        <f t="shared" ref="T544" si="8069">IF(OR(S544="-",S544="NC",$D544=""),"-",$D544*S544)</f>
        <v>-</v>
      </c>
      <c r="U544" s="19">
        <v>25.73</v>
      </c>
      <c r="V544" s="19" t="str">
        <f t="shared" ref="V544" si="8070">IF(OR(U544="-",U544="NC",$D544=""),"-",$D544*U544)</f>
        <v>-</v>
      </c>
      <c r="W544" s="19">
        <v>28.68</v>
      </c>
      <c r="X544" s="19" t="str">
        <f t="shared" ref="X544" si="8071">IF(OR(W544="-",W544="NC",$D544=""),"-",$D544*W544)</f>
        <v>-</v>
      </c>
      <c r="Y544" s="19">
        <v>7.36</v>
      </c>
      <c r="Z544" s="19" t="str">
        <f t="shared" ref="Z544" si="8072">IF(OR(Y544="-",Y544="NC",$D544=""),"-",$D544*Y544)</f>
        <v>-</v>
      </c>
      <c r="AA544" s="19">
        <v>64.58</v>
      </c>
      <c r="AB544" s="19" t="str">
        <f t="shared" ref="AB544" si="8073">IF(OR(AA544="-",AA544="NC",$D544=""),"-",$D544*AA544)</f>
        <v>-</v>
      </c>
      <c r="AC544" s="19">
        <v>116.63</v>
      </c>
      <c r="AD544" s="19" t="str">
        <f t="shared" ref="AD544" si="8074">IF(OR(AC544="-",AC544="NC",$D544=""),"-",$D544*AC544)</f>
        <v>-</v>
      </c>
      <c r="AE544" s="19">
        <v>10.5</v>
      </c>
      <c r="AF544" s="19" t="str">
        <f t="shared" ref="AF544" si="8075">IF(OR(AE544="-",AE544="NC",$D544=""),"-",$D544*AE544)</f>
        <v>-</v>
      </c>
      <c r="AG544" s="19">
        <v>38.46</v>
      </c>
      <c r="AH544" s="19" t="str">
        <f t="shared" ref="AH544" si="8076">IF(OR(AG544="-",AG544="NC",$D544=""),"-",$D544*AG544)</f>
        <v>-</v>
      </c>
      <c r="AI544" s="19">
        <v>76.599999999999994</v>
      </c>
      <c r="AJ544" s="19" t="str">
        <f t="shared" ref="AJ544" si="8077">IF(OR(AI544="-",AI544="NC",$D544=""),"-",$D544*AI544)</f>
        <v>-</v>
      </c>
      <c r="AK544" s="19">
        <v>34.44</v>
      </c>
      <c r="AL544" s="19" t="str">
        <f t="shared" ref="AL544" si="8078">IF(OR(AK544="-",AK544="NC",$D544=""),"-",$D544*AK544)</f>
        <v>-</v>
      </c>
    </row>
    <row r="545" spans="1:38" ht="31.5" x14ac:dyDescent="0.25">
      <c r="A545" s="18" t="s">
        <v>458</v>
      </c>
      <c r="B545" s="18" t="s">
        <v>2688</v>
      </c>
      <c r="C545" s="19" t="s">
        <v>925</v>
      </c>
      <c r="D545" s="58"/>
      <c r="E545" s="19">
        <v>29.81</v>
      </c>
      <c r="F545" s="19" t="str">
        <f t="shared" si="7688"/>
        <v>-</v>
      </c>
      <c r="G545" s="19">
        <v>44.77</v>
      </c>
      <c r="H545" s="19" t="str">
        <f t="shared" si="7688"/>
        <v>-</v>
      </c>
      <c r="I545" s="19">
        <v>108.95</v>
      </c>
      <c r="J545" s="19" t="str">
        <f t="shared" ref="J545" si="8079">IF(OR(I545="-",I545="NC",$D545=""),"-",$D545*I545)</f>
        <v>-</v>
      </c>
      <c r="K545" s="19">
        <v>52.36</v>
      </c>
      <c r="L545" s="19" t="str">
        <f t="shared" ref="L545" si="8080">IF(OR(K545="-",K545="NC",$D545=""),"-",$D545*K545)</f>
        <v>-</v>
      </c>
      <c r="M545" s="19">
        <v>60.06</v>
      </c>
      <c r="N545" s="19" t="str">
        <f t="shared" ref="N545" si="8081">IF(OR(M545="-",M545="NC",$D545=""),"-",$D545*M545)</f>
        <v>-</v>
      </c>
      <c r="O545" s="19">
        <v>75.69</v>
      </c>
      <c r="P545" s="19" t="str">
        <f t="shared" ref="P545" si="8082">IF(OR(O545="-",O545="NC",$D545=""),"-",$D545*O545)</f>
        <v>-</v>
      </c>
      <c r="Q545" s="19">
        <v>18.510000000000002</v>
      </c>
      <c r="R545" s="19" t="str">
        <f t="shared" ref="R545" si="8083">IF(OR(Q545="-",Q545="NC",$D545=""),"-",$D545*Q545)</f>
        <v>-</v>
      </c>
      <c r="S545" s="19">
        <v>26.18</v>
      </c>
      <c r="T545" s="19" t="str">
        <f t="shared" ref="T545" si="8084">IF(OR(S545="-",S545="NC",$D545=""),"-",$D545*S545)</f>
        <v>-</v>
      </c>
      <c r="U545" s="19">
        <v>26.04</v>
      </c>
      <c r="V545" s="19" t="str">
        <f t="shared" ref="V545" si="8085">IF(OR(U545="-",U545="NC",$D545=""),"-",$D545*U545)</f>
        <v>-</v>
      </c>
      <c r="W545" s="19">
        <v>39.99</v>
      </c>
      <c r="X545" s="19" t="str">
        <f t="shared" ref="X545" si="8086">IF(OR(W545="-",W545="NC",$D545=""),"-",$D545*W545)</f>
        <v>-</v>
      </c>
      <c r="Y545" s="19">
        <v>7.36</v>
      </c>
      <c r="Z545" s="19" t="str">
        <f t="shared" ref="Z545" si="8087">IF(OR(Y545="-",Y545="NC",$D545=""),"-",$D545*Y545)</f>
        <v>-</v>
      </c>
      <c r="AA545" s="19">
        <v>64.569999999999993</v>
      </c>
      <c r="AB545" s="19" t="str">
        <f t="shared" ref="AB545" si="8088">IF(OR(AA545="-",AA545="NC",$D545=""),"-",$D545*AA545)</f>
        <v>-</v>
      </c>
      <c r="AC545" s="19">
        <v>116.66</v>
      </c>
      <c r="AD545" s="19" t="str">
        <f t="shared" ref="AD545" si="8089">IF(OR(AC545="-",AC545="NC",$D545=""),"-",$D545*AC545)</f>
        <v>-</v>
      </c>
      <c r="AE545" s="19">
        <v>10.52</v>
      </c>
      <c r="AF545" s="19" t="str">
        <f t="shared" ref="AF545" si="8090">IF(OR(AE545="-",AE545="NC",$D545=""),"-",$D545*AE545)</f>
        <v>-</v>
      </c>
      <c r="AG545" s="19">
        <v>38.46</v>
      </c>
      <c r="AH545" s="19" t="str">
        <f t="shared" ref="AH545" si="8091">IF(OR(AG545="-",AG545="NC",$D545=""),"-",$D545*AG545)</f>
        <v>-</v>
      </c>
      <c r="AI545" s="19">
        <v>76.599999999999994</v>
      </c>
      <c r="AJ545" s="19" t="str">
        <f t="shared" ref="AJ545" si="8092">IF(OR(AI545="-",AI545="NC",$D545=""),"-",$D545*AI545)</f>
        <v>-</v>
      </c>
      <c r="AK545" s="19">
        <v>34.44</v>
      </c>
      <c r="AL545" s="19" t="str">
        <f t="shared" ref="AL545" si="8093">IF(OR(AK545="-",AK545="NC",$D545=""),"-",$D545*AK545)</f>
        <v>-</v>
      </c>
    </row>
    <row r="546" spans="1:38" ht="31.5" x14ac:dyDescent="0.25">
      <c r="A546" s="18" t="s">
        <v>458</v>
      </c>
      <c r="B546" s="18" t="s">
        <v>2689</v>
      </c>
      <c r="C546" s="19" t="s">
        <v>925</v>
      </c>
      <c r="D546" s="58"/>
      <c r="E546" s="19">
        <v>29.81</v>
      </c>
      <c r="F546" s="19" t="str">
        <f t="shared" si="7688"/>
        <v>-</v>
      </c>
      <c r="G546" s="19">
        <v>44.77</v>
      </c>
      <c r="H546" s="19" t="str">
        <f t="shared" si="7688"/>
        <v>-</v>
      </c>
      <c r="I546" s="19">
        <v>108.07</v>
      </c>
      <c r="J546" s="19" t="str">
        <f t="shared" ref="J546" si="8094">IF(OR(I546="-",I546="NC",$D546=""),"-",$D546*I546)</f>
        <v>-</v>
      </c>
      <c r="K546" s="19">
        <v>52.37</v>
      </c>
      <c r="L546" s="19" t="str">
        <f t="shared" ref="L546" si="8095">IF(OR(K546="-",K546="NC",$D546=""),"-",$D546*K546)</f>
        <v>-</v>
      </c>
      <c r="M546" s="19">
        <v>60.28</v>
      </c>
      <c r="N546" s="19" t="str">
        <f t="shared" ref="N546" si="8096">IF(OR(M546="-",M546="NC",$D546=""),"-",$D546*M546)</f>
        <v>-</v>
      </c>
      <c r="O546" s="19">
        <v>75.69</v>
      </c>
      <c r="P546" s="19" t="str">
        <f t="shared" ref="P546" si="8097">IF(OR(O546="-",O546="NC",$D546=""),"-",$D546*O546)</f>
        <v>-</v>
      </c>
      <c r="Q546" s="19">
        <v>18.510000000000002</v>
      </c>
      <c r="R546" s="19" t="str">
        <f t="shared" ref="R546" si="8098">IF(OR(Q546="-",Q546="NC",$D546=""),"-",$D546*Q546)</f>
        <v>-</v>
      </c>
      <c r="S546" s="19">
        <v>26.18</v>
      </c>
      <c r="T546" s="19" t="str">
        <f t="shared" ref="T546" si="8099">IF(OR(S546="-",S546="NC",$D546=""),"-",$D546*S546)</f>
        <v>-</v>
      </c>
      <c r="U546" s="19">
        <v>26.04</v>
      </c>
      <c r="V546" s="19" t="str">
        <f t="shared" ref="V546" si="8100">IF(OR(U546="-",U546="NC",$D546=""),"-",$D546*U546)</f>
        <v>-</v>
      </c>
      <c r="W546" s="19">
        <v>39.61</v>
      </c>
      <c r="X546" s="19" t="str">
        <f t="shared" ref="X546" si="8101">IF(OR(W546="-",W546="NC",$D546=""),"-",$D546*W546)</f>
        <v>-</v>
      </c>
      <c r="Y546" s="19">
        <v>7.36</v>
      </c>
      <c r="Z546" s="19" t="str">
        <f t="shared" ref="Z546" si="8102">IF(OR(Y546="-",Y546="NC",$D546=""),"-",$D546*Y546)</f>
        <v>-</v>
      </c>
      <c r="AA546" s="19">
        <v>64.58</v>
      </c>
      <c r="AB546" s="19" t="str">
        <f t="shared" ref="AB546" si="8103">IF(OR(AA546="-",AA546="NC",$D546=""),"-",$D546*AA546)</f>
        <v>-</v>
      </c>
      <c r="AC546" s="19">
        <v>116.46</v>
      </c>
      <c r="AD546" s="19" t="str">
        <f t="shared" ref="AD546" si="8104">IF(OR(AC546="-",AC546="NC",$D546=""),"-",$D546*AC546)</f>
        <v>-</v>
      </c>
      <c r="AE546" s="19">
        <v>10.52</v>
      </c>
      <c r="AF546" s="19" t="str">
        <f t="shared" ref="AF546" si="8105">IF(OR(AE546="-",AE546="NC",$D546=""),"-",$D546*AE546)</f>
        <v>-</v>
      </c>
      <c r="AG546" s="19">
        <v>38.46</v>
      </c>
      <c r="AH546" s="19" t="str">
        <f t="shared" ref="AH546" si="8106">IF(OR(AG546="-",AG546="NC",$D546=""),"-",$D546*AG546)</f>
        <v>-</v>
      </c>
      <c r="AI546" s="19">
        <v>68.819999999999993</v>
      </c>
      <c r="AJ546" s="19" t="str">
        <f t="shared" ref="AJ546" si="8107">IF(OR(AI546="-",AI546="NC",$D546=""),"-",$D546*AI546)</f>
        <v>-</v>
      </c>
      <c r="AK546" s="19">
        <v>34.44</v>
      </c>
      <c r="AL546" s="19" t="str">
        <f t="shared" ref="AL546" si="8108">IF(OR(AK546="-",AK546="NC",$D546=""),"-",$D546*AK546)</f>
        <v>-</v>
      </c>
    </row>
    <row r="547" spans="1:38" ht="31.5" x14ac:dyDescent="0.25">
      <c r="A547" s="18" t="s">
        <v>458</v>
      </c>
      <c r="B547" s="18" t="s">
        <v>2690</v>
      </c>
      <c r="C547" s="19" t="s">
        <v>925</v>
      </c>
      <c r="D547" s="58"/>
      <c r="E547" s="19">
        <v>28.85</v>
      </c>
      <c r="F547" s="19" t="str">
        <f t="shared" si="7688"/>
        <v>-</v>
      </c>
      <c r="G547" s="19">
        <v>43.93</v>
      </c>
      <c r="H547" s="19" t="str">
        <f t="shared" si="7688"/>
        <v>-</v>
      </c>
      <c r="I547" s="19">
        <v>108.66</v>
      </c>
      <c r="J547" s="19" t="str">
        <f t="shared" ref="J547" si="8109">IF(OR(I547="-",I547="NC",$D547=""),"-",$D547*I547)</f>
        <v>-</v>
      </c>
      <c r="K547" s="19">
        <v>46.94</v>
      </c>
      <c r="L547" s="19" t="str">
        <f t="shared" ref="L547" si="8110">IF(OR(K547="-",K547="NC",$D547=""),"-",$D547*K547)</f>
        <v>-</v>
      </c>
      <c r="M547" s="19">
        <v>59.87</v>
      </c>
      <c r="N547" s="19" t="str">
        <f t="shared" ref="N547" si="8111">IF(OR(M547="-",M547="NC",$D547=""),"-",$D547*M547)</f>
        <v>-</v>
      </c>
      <c r="O547" s="19">
        <v>73.58</v>
      </c>
      <c r="P547" s="19" t="str">
        <f t="shared" ref="P547" si="8112">IF(OR(O547="-",O547="NC",$D547=""),"-",$D547*O547)</f>
        <v>-</v>
      </c>
      <c r="Q547" s="19">
        <v>17.61</v>
      </c>
      <c r="R547" s="19" t="str">
        <f t="shared" ref="R547" si="8113">IF(OR(Q547="-",Q547="NC",$D547=""),"-",$D547*Q547)</f>
        <v>-</v>
      </c>
      <c r="S547" s="19">
        <v>25.71</v>
      </c>
      <c r="T547" s="19" t="str">
        <f t="shared" ref="T547" si="8114">IF(OR(S547="-",S547="NC",$D547=""),"-",$D547*S547)</f>
        <v>-</v>
      </c>
      <c r="U547" s="19">
        <v>25.89</v>
      </c>
      <c r="V547" s="19" t="str">
        <f t="shared" ref="V547" si="8115">IF(OR(U547="-",U547="NC",$D547=""),"-",$D547*U547)</f>
        <v>-</v>
      </c>
      <c r="W547" s="19">
        <v>36.979999999999997</v>
      </c>
      <c r="X547" s="19" t="str">
        <f t="shared" ref="X547" si="8116">IF(OR(W547="-",W547="NC",$D547=""),"-",$D547*W547)</f>
        <v>-</v>
      </c>
      <c r="Y547" s="19">
        <v>5.49</v>
      </c>
      <c r="Z547" s="19" t="str">
        <f t="shared" ref="Z547" si="8117">IF(OR(Y547="-",Y547="NC",$D547=""),"-",$D547*Y547)</f>
        <v>-</v>
      </c>
      <c r="AA547" s="19">
        <v>64.23</v>
      </c>
      <c r="AB547" s="19" t="str">
        <f t="shared" ref="AB547" si="8118">IF(OR(AA547="-",AA547="NC",$D547=""),"-",$D547*AA547)</f>
        <v>-</v>
      </c>
      <c r="AC547" s="19">
        <v>116.33</v>
      </c>
      <c r="AD547" s="19" t="str">
        <f t="shared" ref="AD547" si="8119">IF(OR(AC547="-",AC547="NC",$D547=""),"-",$D547*AC547)</f>
        <v>-</v>
      </c>
      <c r="AE547" s="19">
        <v>10.45</v>
      </c>
      <c r="AF547" s="19" t="str">
        <f t="shared" ref="AF547" si="8120">IF(OR(AE547="-",AE547="NC",$D547=""),"-",$D547*AE547)</f>
        <v>-</v>
      </c>
      <c r="AG547" s="19">
        <v>37.65</v>
      </c>
      <c r="AH547" s="19" t="str">
        <f t="shared" ref="AH547" si="8121">IF(OR(AG547="-",AG547="NC",$D547=""),"-",$D547*AG547)</f>
        <v>-</v>
      </c>
      <c r="AI547" s="19">
        <v>76.599999999999994</v>
      </c>
      <c r="AJ547" s="19" t="str">
        <f t="shared" ref="AJ547" si="8122">IF(OR(AI547="-",AI547="NC",$D547=""),"-",$D547*AI547)</f>
        <v>-</v>
      </c>
      <c r="AK547" s="19">
        <v>34.44</v>
      </c>
      <c r="AL547" s="19" t="str">
        <f t="shared" ref="AL547" si="8123">IF(OR(AK547="-",AK547="NC",$D547=""),"-",$D547*AK547)</f>
        <v>-</v>
      </c>
    </row>
    <row r="548" spans="1:38" ht="31.5" x14ac:dyDescent="0.25">
      <c r="A548" s="18" t="s">
        <v>458</v>
      </c>
      <c r="B548" s="18" t="s">
        <v>2691</v>
      </c>
      <c r="C548" s="19" t="s">
        <v>925</v>
      </c>
      <c r="D548" s="58"/>
      <c r="E548" s="19">
        <v>1.93</v>
      </c>
      <c r="F548" s="19" t="str">
        <f t="shared" si="7688"/>
        <v>-</v>
      </c>
      <c r="G548" s="19">
        <v>1.08</v>
      </c>
      <c r="H548" s="19" t="str">
        <f t="shared" si="7688"/>
        <v>-</v>
      </c>
      <c r="I548" s="19">
        <v>1.86</v>
      </c>
      <c r="J548" s="19" t="str">
        <f t="shared" ref="J548" si="8124">IF(OR(I548="-",I548="NC",$D548=""),"-",$D548*I548)</f>
        <v>-</v>
      </c>
      <c r="K548" s="19">
        <v>9.52</v>
      </c>
      <c r="L548" s="19" t="str">
        <f t="shared" ref="L548" si="8125">IF(OR(K548="-",K548="NC",$D548=""),"-",$D548*K548)</f>
        <v>-</v>
      </c>
      <c r="M548" s="19">
        <v>2.97</v>
      </c>
      <c r="N548" s="19" t="str">
        <f t="shared" ref="N548" si="8126">IF(OR(M548="-",M548="NC",$D548=""),"-",$D548*M548)</f>
        <v>-</v>
      </c>
      <c r="O548" s="19">
        <v>15.42</v>
      </c>
      <c r="P548" s="19" t="str">
        <f t="shared" ref="P548" si="8127">IF(OR(O548="-",O548="NC",$D548=""),"-",$D548*O548)</f>
        <v>-</v>
      </c>
      <c r="Q548" s="19">
        <v>0.99</v>
      </c>
      <c r="R548" s="19" t="str">
        <f t="shared" ref="R548" si="8128">IF(OR(Q548="-",Q548="NC",$D548=""),"-",$D548*Q548)</f>
        <v>-</v>
      </c>
      <c r="S548" s="19">
        <v>10.4</v>
      </c>
      <c r="T548" s="19" t="str">
        <f t="shared" ref="T548" si="8129">IF(OR(S548="-",S548="NC",$D548=""),"-",$D548*S548)</f>
        <v>-</v>
      </c>
      <c r="U548" s="19">
        <v>1.86</v>
      </c>
      <c r="V548" s="19" t="str">
        <f t="shared" ref="V548" si="8130">IF(OR(U548="-",U548="NC",$D548=""),"-",$D548*U548)</f>
        <v>-</v>
      </c>
      <c r="W548" s="19">
        <v>24.59</v>
      </c>
      <c r="X548" s="19" t="str">
        <f t="shared" ref="X548" si="8131">IF(OR(W548="-",W548="NC",$D548=""),"-",$D548*W548)</f>
        <v>-</v>
      </c>
      <c r="Y548" s="19">
        <v>2.19</v>
      </c>
      <c r="Z548" s="19" t="str">
        <f t="shared" ref="Z548" si="8132">IF(OR(Y548="-",Y548="NC",$D548=""),"-",$D548*Y548)</f>
        <v>-</v>
      </c>
      <c r="AA548" s="19">
        <v>0.41</v>
      </c>
      <c r="AB548" s="19" t="str">
        <f t="shared" ref="AB548" si="8133">IF(OR(AA548="-",AA548="NC",$D548=""),"-",$D548*AA548)</f>
        <v>-</v>
      </c>
      <c r="AC548" s="19">
        <v>0.91</v>
      </c>
      <c r="AD548" s="19" t="str">
        <f t="shared" ref="AD548" si="8134">IF(OR(AC548="-",AC548="NC",$D548=""),"-",$D548*AC548)</f>
        <v>-</v>
      </c>
      <c r="AE548" s="19">
        <v>0.59</v>
      </c>
      <c r="AF548" s="19" t="str">
        <f t="shared" ref="AF548" si="8135">IF(OR(AE548="-",AE548="NC",$D548=""),"-",$D548*AE548)</f>
        <v>-</v>
      </c>
      <c r="AG548" s="19">
        <v>4.07</v>
      </c>
      <c r="AH548" s="19" t="str">
        <f t="shared" ref="AH548" si="8136">IF(OR(AG548="-",AG548="NC",$D548=""),"-",$D548*AG548)</f>
        <v>-</v>
      </c>
      <c r="AI548" s="19">
        <v>7.96</v>
      </c>
      <c r="AJ548" s="19" t="str">
        <f t="shared" ref="AJ548" si="8137">IF(OR(AI548="-",AI548="NC",$D548=""),"-",$D548*AI548)</f>
        <v>-</v>
      </c>
      <c r="AK548" s="19" t="s">
        <v>1351</v>
      </c>
      <c r="AL548" s="19" t="str">
        <f t="shared" ref="AL548" si="8138">IF(OR(AK548="-",AK548="NC",$D548=""),"-",$D548*AK548)</f>
        <v>-</v>
      </c>
    </row>
    <row r="549" spans="1:38" ht="31.5" x14ac:dyDescent="0.25">
      <c r="A549" s="18" t="s">
        <v>458</v>
      </c>
      <c r="B549" s="18" t="s">
        <v>2692</v>
      </c>
      <c r="C549" s="19" t="s">
        <v>925</v>
      </c>
      <c r="D549" s="58"/>
      <c r="E549" s="19">
        <v>29.68</v>
      </c>
      <c r="F549" s="19" t="str">
        <f t="shared" si="7688"/>
        <v>-</v>
      </c>
      <c r="G549" s="19">
        <v>44.77</v>
      </c>
      <c r="H549" s="19" t="str">
        <f t="shared" si="7688"/>
        <v>-</v>
      </c>
      <c r="I549" s="19">
        <v>108.93</v>
      </c>
      <c r="J549" s="19" t="str">
        <f t="shared" ref="J549" si="8139">IF(OR(I549="-",I549="NC",$D549=""),"-",$D549*I549)</f>
        <v>-</v>
      </c>
      <c r="K549" s="19">
        <v>48.73</v>
      </c>
      <c r="L549" s="19" t="str">
        <f t="shared" ref="L549" si="8140">IF(OR(K549="-",K549="NC",$D549=""),"-",$D549*K549)</f>
        <v>-</v>
      </c>
      <c r="M549" s="19">
        <v>59.93</v>
      </c>
      <c r="N549" s="19" t="str">
        <f t="shared" ref="N549" si="8141">IF(OR(M549="-",M549="NC",$D549=""),"-",$D549*M549)</f>
        <v>-</v>
      </c>
      <c r="O549" s="19">
        <v>75.510000000000005</v>
      </c>
      <c r="P549" s="19" t="str">
        <f t="shared" ref="P549" si="8142">IF(OR(O549="-",O549="NC",$D549=""),"-",$D549*O549)</f>
        <v>-</v>
      </c>
      <c r="Q549" s="19">
        <v>18.510000000000002</v>
      </c>
      <c r="R549" s="19" t="str">
        <f t="shared" ref="R549" si="8143">IF(OR(Q549="-",Q549="NC",$D549=""),"-",$D549*Q549)</f>
        <v>-</v>
      </c>
      <c r="S549" s="19">
        <v>26.18</v>
      </c>
      <c r="T549" s="19" t="str">
        <f t="shared" ref="T549" si="8144">IF(OR(S549="-",S549="NC",$D549=""),"-",$D549*S549)</f>
        <v>-</v>
      </c>
      <c r="U549" s="19">
        <v>25.73</v>
      </c>
      <c r="V549" s="19" t="str">
        <f t="shared" ref="V549" si="8145">IF(OR(U549="-",U549="NC",$D549=""),"-",$D549*U549)</f>
        <v>-</v>
      </c>
      <c r="W549" s="19">
        <v>28.68</v>
      </c>
      <c r="X549" s="19" t="str">
        <f t="shared" ref="X549" si="8146">IF(OR(W549="-",W549="NC",$D549=""),"-",$D549*W549)</f>
        <v>-</v>
      </c>
      <c r="Y549" s="19">
        <v>7.36</v>
      </c>
      <c r="Z549" s="19" t="str">
        <f t="shared" ref="Z549" si="8147">IF(OR(Y549="-",Y549="NC",$D549=""),"-",$D549*Y549)</f>
        <v>-</v>
      </c>
      <c r="AA549" s="19">
        <v>64.569999999999993</v>
      </c>
      <c r="AB549" s="19" t="str">
        <f t="shared" ref="AB549" si="8148">IF(OR(AA549="-",AA549="NC",$D549=""),"-",$D549*AA549)</f>
        <v>-</v>
      </c>
      <c r="AC549" s="19">
        <v>116.63</v>
      </c>
      <c r="AD549" s="19" t="str">
        <f t="shared" ref="AD549" si="8149">IF(OR(AC549="-",AC549="NC",$D549=""),"-",$D549*AC549)</f>
        <v>-</v>
      </c>
      <c r="AE549" s="19">
        <v>10.5</v>
      </c>
      <c r="AF549" s="19" t="str">
        <f t="shared" ref="AF549" si="8150">IF(OR(AE549="-",AE549="NC",$D549=""),"-",$D549*AE549)</f>
        <v>-</v>
      </c>
      <c r="AG549" s="19">
        <v>38.46</v>
      </c>
      <c r="AH549" s="19" t="str">
        <f t="shared" ref="AH549" si="8151">IF(OR(AG549="-",AG549="NC",$D549=""),"-",$D549*AG549)</f>
        <v>-</v>
      </c>
      <c r="AI549" s="19">
        <v>76.599999999999994</v>
      </c>
      <c r="AJ549" s="19" t="str">
        <f t="shared" ref="AJ549" si="8152">IF(OR(AI549="-",AI549="NC",$D549=""),"-",$D549*AI549)</f>
        <v>-</v>
      </c>
      <c r="AK549" s="19">
        <v>34.44</v>
      </c>
      <c r="AL549" s="19" t="str">
        <f t="shared" ref="AL549" si="8153">IF(OR(AK549="-",AK549="NC",$D549=""),"-",$D549*AK549)</f>
        <v>-</v>
      </c>
    </row>
    <row r="550" spans="1:38" ht="31.5" x14ac:dyDescent="0.25">
      <c r="A550" s="18" t="s">
        <v>458</v>
      </c>
      <c r="B550" s="18" t="s">
        <v>2693</v>
      </c>
      <c r="C550" s="19" t="s">
        <v>925</v>
      </c>
      <c r="D550" s="58"/>
      <c r="E550" s="19">
        <v>29.68</v>
      </c>
      <c r="F550" s="19" t="str">
        <f t="shared" si="7688"/>
        <v>-</v>
      </c>
      <c r="G550" s="19">
        <v>44.77</v>
      </c>
      <c r="H550" s="19" t="str">
        <f t="shared" si="7688"/>
        <v>-</v>
      </c>
      <c r="I550" s="19">
        <v>108.05</v>
      </c>
      <c r="J550" s="19" t="str">
        <f t="shared" ref="J550" si="8154">IF(OR(I550="-",I550="NC",$D550=""),"-",$D550*I550)</f>
        <v>-</v>
      </c>
      <c r="K550" s="19">
        <v>48.73</v>
      </c>
      <c r="L550" s="19" t="str">
        <f t="shared" ref="L550" si="8155">IF(OR(K550="-",K550="NC",$D550=""),"-",$D550*K550)</f>
        <v>-</v>
      </c>
      <c r="M550" s="19">
        <v>60.16</v>
      </c>
      <c r="N550" s="19" t="str">
        <f t="shared" ref="N550" si="8156">IF(OR(M550="-",M550="NC",$D550=""),"-",$D550*M550)</f>
        <v>-</v>
      </c>
      <c r="O550" s="19">
        <v>75.510000000000005</v>
      </c>
      <c r="P550" s="19" t="str">
        <f t="shared" ref="P550" si="8157">IF(OR(O550="-",O550="NC",$D550=""),"-",$D550*O550)</f>
        <v>-</v>
      </c>
      <c r="Q550" s="19">
        <v>18.510000000000002</v>
      </c>
      <c r="R550" s="19" t="str">
        <f t="shared" ref="R550" si="8158">IF(OR(Q550="-",Q550="NC",$D550=""),"-",$D550*Q550)</f>
        <v>-</v>
      </c>
      <c r="S550" s="19">
        <v>26.18</v>
      </c>
      <c r="T550" s="19" t="str">
        <f t="shared" ref="T550" si="8159">IF(OR(S550="-",S550="NC",$D550=""),"-",$D550*S550)</f>
        <v>-</v>
      </c>
      <c r="U550" s="19">
        <v>25.73</v>
      </c>
      <c r="V550" s="19" t="str">
        <f t="shared" ref="V550" si="8160">IF(OR(U550="-",U550="NC",$D550=""),"-",$D550*U550)</f>
        <v>-</v>
      </c>
      <c r="W550" s="19">
        <v>28.3</v>
      </c>
      <c r="X550" s="19" t="str">
        <f t="shared" ref="X550" si="8161">IF(OR(W550="-",W550="NC",$D550=""),"-",$D550*W550)</f>
        <v>-</v>
      </c>
      <c r="Y550" s="19">
        <v>7.36</v>
      </c>
      <c r="Z550" s="19" t="str">
        <f t="shared" ref="Z550" si="8162">IF(OR(Y550="-",Y550="NC",$D550=""),"-",$D550*Y550)</f>
        <v>-</v>
      </c>
      <c r="AA550" s="19">
        <v>64.58</v>
      </c>
      <c r="AB550" s="19" t="str">
        <f t="shared" ref="AB550" si="8163">IF(OR(AA550="-",AA550="NC",$D550=""),"-",$D550*AA550)</f>
        <v>-</v>
      </c>
      <c r="AC550" s="19">
        <v>116.44</v>
      </c>
      <c r="AD550" s="19" t="str">
        <f t="shared" ref="AD550" si="8164">IF(OR(AC550="-",AC550="NC",$D550=""),"-",$D550*AC550)</f>
        <v>-</v>
      </c>
      <c r="AE550" s="19">
        <v>10.5</v>
      </c>
      <c r="AF550" s="19" t="str">
        <f t="shared" ref="AF550" si="8165">IF(OR(AE550="-",AE550="NC",$D550=""),"-",$D550*AE550)</f>
        <v>-</v>
      </c>
      <c r="AG550" s="19">
        <v>38.46</v>
      </c>
      <c r="AH550" s="19" t="str">
        <f t="shared" ref="AH550" si="8166">IF(OR(AG550="-",AG550="NC",$D550=""),"-",$D550*AG550)</f>
        <v>-</v>
      </c>
      <c r="AI550" s="19">
        <v>68.819999999999993</v>
      </c>
      <c r="AJ550" s="19" t="str">
        <f t="shared" ref="AJ550" si="8167">IF(OR(AI550="-",AI550="NC",$D550=""),"-",$D550*AI550)</f>
        <v>-</v>
      </c>
      <c r="AK550" s="19">
        <v>34.44</v>
      </c>
      <c r="AL550" s="19" t="str">
        <f t="shared" ref="AL550" si="8168">IF(OR(AK550="-",AK550="NC",$D550=""),"-",$D550*AK550)</f>
        <v>-</v>
      </c>
    </row>
    <row r="551" spans="1:38" ht="31.5" x14ac:dyDescent="0.25">
      <c r="A551" s="18" t="s">
        <v>458</v>
      </c>
      <c r="B551" s="18" t="s">
        <v>2694</v>
      </c>
      <c r="C551" s="19" t="s">
        <v>925</v>
      </c>
      <c r="D551" s="58"/>
      <c r="E551" s="19">
        <v>29.81</v>
      </c>
      <c r="F551" s="19" t="str">
        <f t="shared" si="7688"/>
        <v>-</v>
      </c>
      <c r="G551" s="19">
        <v>44.77</v>
      </c>
      <c r="H551" s="19" t="str">
        <f t="shared" si="7688"/>
        <v>-</v>
      </c>
      <c r="I551" s="19">
        <v>108.07</v>
      </c>
      <c r="J551" s="19" t="str">
        <f t="shared" ref="J551" si="8169">IF(OR(I551="-",I551="NC",$D551=""),"-",$D551*I551)</f>
        <v>-</v>
      </c>
      <c r="K551" s="19">
        <v>52.36</v>
      </c>
      <c r="L551" s="19" t="str">
        <f t="shared" ref="L551" si="8170">IF(OR(K551="-",K551="NC",$D551=""),"-",$D551*K551)</f>
        <v>-</v>
      </c>
      <c r="M551" s="19">
        <v>60.06</v>
      </c>
      <c r="N551" s="19" t="str">
        <f t="shared" ref="N551" si="8171">IF(OR(M551="-",M551="NC",$D551=""),"-",$D551*M551)</f>
        <v>-</v>
      </c>
      <c r="O551" s="19">
        <v>75.69</v>
      </c>
      <c r="P551" s="19" t="str">
        <f t="shared" ref="P551" si="8172">IF(OR(O551="-",O551="NC",$D551=""),"-",$D551*O551)</f>
        <v>-</v>
      </c>
      <c r="Q551" s="19">
        <v>18.510000000000002</v>
      </c>
      <c r="R551" s="19" t="str">
        <f t="shared" ref="R551" si="8173">IF(OR(Q551="-",Q551="NC",$D551=""),"-",$D551*Q551)</f>
        <v>-</v>
      </c>
      <c r="S551" s="19">
        <v>26.18</v>
      </c>
      <c r="T551" s="19" t="str">
        <f t="shared" ref="T551" si="8174">IF(OR(S551="-",S551="NC",$D551=""),"-",$D551*S551)</f>
        <v>-</v>
      </c>
      <c r="U551" s="19">
        <v>26.04</v>
      </c>
      <c r="V551" s="19" t="str">
        <f t="shared" ref="V551" si="8175">IF(OR(U551="-",U551="NC",$D551=""),"-",$D551*U551)</f>
        <v>-</v>
      </c>
      <c r="W551" s="19">
        <v>39.61</v>
      </c>
      <c r="X551" s="19" t="str">
        <f t="shared" ref="X551" si="8176">IF(OR(W551="-",W551="NC",$D551=""),"-",$D551*W551)</f>
        <v>-</v>
      </c>
      <c r="Y551" s="19">
        <v>7.36</v>
      </c>
      <c r="Z551" s="19" t="str">
        <f t="shared" ref="Z551" si="8177">IF(OR(Y551="-",Y551="NC",$D551=""),"-",$D551*Y551)</f>
        <v>-</v>
      </c>
      <c r="AA551" s="19">
        <v>64.569999999999993</v>
      </c>
      <c r="AB551" s="19" t="str">
        <f t="shared" ref="AB551" si="8178">IF(OR(AA551="-",AA551="NC",$D551=""),"-",$D551*AA551)</f>
        <v>-</v>
      </c>
      <c r="AC551" s="19">
        <v>116.46</v>
      </c>
      <c r="AD551" s="19" t="str">
        <f t="shared" ref="AD551" si="8179">IF(OR(AC551="-",AC551="NC",$D551=""),"-",$D551*AC551)</f>
        <v>-</v>
      </c>
      <c r="AE551" s="19">
        <v>10.52</v>
      </c>
      <c r="AF551" s="19" t="str">
        <f t="shared" ref="AF551" si="8180">IF(OR(AE551="-",AE551="NC",$D551=""),"-",$D551*AE551)</f>
        <v>-</v>
      </c>
      <c r="AG551" s="19">
        <v>38.46</v>
      </c>
      <c r="AH551" s="19" t="str">
        <f t="shared" ref="AH551" si="8181">IF(OR(AG551="-",AG551="NC",$D551=""),"-",$D551*AG551)</f>
        <v>-</v>
      </c>
      <c r="AI551" s="19">
        <v>68.819999999999993</v>
      </c>
      <c r="AJ551" s="19" t="str">
        <f t="shared" ref="AJ551" si="8182">IF(OR(AI551="-",AI551="NC",$D551=""),"-",$D551*AI551)</f>
        <v>-</v>
      </c>
      <c r="AK551" s="19">
        <v>34.44</v>
      </c>
      <c r="AL551" s="19" t="str">
        <f t="shared" ref="AL551" si="8183">IF(OR(AK551="-",AK551="NC",$D551=""),"-",$D551*AK551)</f>
        <v>-</v>
      </c>
    </row>
    <row r="552" spans="1:38" ht="31.5" x14ac:dyDescent="0.25">
      <c r="A552" s="18" t="s">
        <v>458</v>
      </c>
      <c r="B552" s="18" t="s">
        <v>2695</v>
      </c>
      <c r="C552" s="19" t="s">
        <v>925</v>
      </c>
      <c r="D552" s="58"/>
      <c r="E552" s="19">
        <v>28.72</v>
      </c>
      <c r="F552" s="19" t="str">
        <f t="shared" si="7688"/>
        <v>-</v>
      </c>
      <c r="G552" s="19">
        <v>43.93</v>
      </c>
      <c r="H552" s="19" t="str">
        <f t="shared" si="7688"/>
        <v>-</v>
      </c>
      <c r="I552" s="19">
        <v>108.65</v>
      </c>
      <c r="J552" s="19" t="str">
        <f t="shared" ref="J552" si="8184">IF(OR(I552="-",I552="NC",$D552=""),"-",$D552*I552)</f>
        <v>-</v>
      </c>
      <c r="K552" s="19">
        <v>43.31</v>
      </c>
      <c r="L552" s="19" t="str">
        <f t="shared" ref="L552" si="8185">IF(OR(K552="-",K552="NC",$D552=""),"-",$D552*K552)</f>
        <v>-</v>
      </c>
      <c r="M552" s="19">
        <v>59.74</v>
      </c>
      <c r="N552" s="19" t="str">
        <f t="shared" ref="N552" si="8186">IF(OR(M552="-",M552="NC",$D552=""),"-",$D552*M552)</f>
        <v>-</v>
      </c>
      <c r="O552" s="19">
        <v>73.400000000000006</v>
      </c>
      <c r="P552" s="19" t="str">
        <f t="shared" ref="P552" si="8187">IF(OR(O552="-",O552="NC",$D552=""),"-",$D552*O552)</f>
        <v>-</v>
      </c>
      <c r="Q552" s="19">
        <v>17.61</v>
      </c>
      <c r="R552" s="19" t="str">
        <f t="shared" ref="R552" si="8188">IF(OR(Q552="-",Q552="NC",$D552=""),"-",$D552*Q552)</f>
        <v>-</v>
      </c>
      <c r="S552" s="19">
        <v>25.71</v>
      </c>
      <c r="T552" s="19" t="str">
        <f t="shared" ref="T552" si="8189">IF(OR(S552="-",S552="NC",$D552=""),"-",$D552*S552)</f>
        <v>-</v>
      </c>
      <c r="U552" s="19">
        <v>25.58</v>
      </c>
      <c r="V552" s="19" t="str">
        <f t="shared" ref="V552" si="8190">IF(OR(U552="-",U552="NC",$D552=""),"-",$D552*U552)</f>
        <v>-</v>
      </c>
      <c r="W552" s="19">
        <v>25.66</v>
      </c>
      <c r="X552" s="19" t="str">
        <f t="shared" ref="X552" si="8191">IF(OR(W552="-",W552="NC",$D552=""),"-",$D552*W552)</f>
        <v>-</v>
      </c>
      <c r="Y552" s="19">
        <v>5.49</v>
      </c>
      <c r="Z552" s="19" t="str">
        <f t="shared" ref="Z552" si="8192">IF(OR(Y552="-",Y552="NC",$D552=""),"-",$D552*Y552)</f>
        <v>-</v>
      </c>
      <c r="AA552" s="19">
        <v>64.23</v>
      </c>
      <c r="AB552" s="19" t="str">
        <f t="shared" ref="AB552" si="8193">IF(OR(AA552="-",AA552="NC",$D552=""),"-",$D552*AA552)</f>
        <v>-</v>
      </c>
      <c r="AC552" s="19">
        <v>116.3</v>
      </c>
      <c r="AD552" s="19" t="str">
        <f t="shared" ref="AD552" si="8194">IF(OR(AC552="-",AC552="NC",$D552=""),"-",$D552*AC552)</f>
        <v>-</v>
      </c>
      <c r="AE552" s="19">
        <v>10.44</v>
      </c>
      <c r="AF552" s="19" t="str">
        <f t="shared" ref="AF552" si="8195">IF(OR(AE552="-",AE552="NC",$D552=""),"-",$D552*AE552)</f>
        <v>-</v>
      </c>
      <c r="AG552" s="19">
        <v>37.65</v>
      </c>
      <c r="AH552" s="19" t="str">
        <f t="shared" ref="AH552" si="8196">IF(OR(AG552="-",AG552="NC",$D552=""),"-",$D552*AG552)</f>
        <v>-</v>
      </c>
      <c r="AI552" s="19">
        <v>76.599999999999994</v>
      </c>
      <c r="AJ552" s="19" t="str">
        <f t="shared" ref="AJ552" si="8197">IF(OR(AI552="-",AI552="NC",$D552=""),"-",$D552*AI552)</f>
        <v>-</v>
      </c>
      <c r="AK552" s="19">
        <v>34.44</v>
      </c>
      <c r="AL552" s="19" t="str">
        <f t="shared" ref="AL552" si="8198">IF(OR(AK552="-",AK552="NC",$D552=""),"-",$D552*AK552)</f>
        <v>-</v>
      </c>
    </row>
    <row r="553" spans="1:38" ht="31.5" x14ac:dyDescent="0.25">
      <c r="A553" s="18" t="s">
        <v>458</v>
      </c>
      <c r="B553" s="18" t="s">
        <v>2696</v>
      </c>
      <c r="C553" s="19" t="s">
        <v>925</v>
      </c>
      <c r="D553" s="58"/>
      <c r="E553" s="19">
        <v>28.85</v>
      </c>
      <c r="F553" s="19" t="str">
        <f t="shared" si="7688"/>
        <v>-</v>
      </c>
      <c r="G553" s="19">
        <v>43.93</v>
      </c>
      <c r="H553" s="19" t="str">
        <f t="shared" si="7688"/>
        <v>-</v>
      </c>
      <c r="I553" s="19">
        <v>108.66</v>
      </c>
      <c r="J553" s="19" t="str">
        <f t="shared" ref="J553" si="8199">IF(OR(I553="-",I553="NC",$D553=""),"-",$D553*I553)</f>
        <v>-</v>
      </c>
      <c r="K553" s="19">
        <v>46.94</v>
      </c>
      <c r="L553" s="19" t="str">
        <f t="shared" ref="L553" si="8200">IF(OR(K553="-",K553="NC",$D553=""),"-",$D553*K553)</f>
        <v>-</v>
      </c>
      <c r="M553" s="19">
        <v>59.64</v>
      </c>
      <c r="N553" s="19" t="str">
        <f t="shared" ref="N553" si="8201">IF(OR(M553="-",M553="NC",$D553=""),"-",$D553*M553)</f>
        <v>-</v>
      </c>
      <c r="O553" s="19">
        <v>73.58</v>
      </c>
      <c r="P553" s="19" t="str">
        <f t="shared" ref="P553" si="8202">IF(OR(O553="-",O553="NC",$D553=""),"-",$D553*O553)</f>
        <v>-</v>
      </c>
      <c r="Q553" s="19">
        <v>17.61</v>
      </c>
      <c r="R553" s="19" t="str">
        <f t="shared" ref="R553" si="8203">IF(OR(Q553="-",Q553="NC",$D553=""),"-",$D553*Q553)</f>
        <v>-</v>
      </c>
      <c r="S553" s="19">
        <v>25.71</v>
      </c>
      <c r="T553" s="19" t="str">
        <f t="shared" ref="T553" si="8204">IF(OR(S553="-",S553="NC",$D553=""),"-",$D553*S553)</f>
        <v>-</v>
      </c>
      <c r="U553" s="19">
        <v>25.89</v>
      </c>
      <c r="V553" s="19" t="str">
        <f t="shared" ref="V553" si="8205">IF(OR(U553="-",U553="NC",$D553=""),"-",$D553*U553)</f>
        <v>-</v>
      </c>
      <c r="W553" s="19">
        <v>36.979999999999997</v>
      </c>
      <c r="X553" s="19" t="str">
        <f t="shared" ref="X553" si="8206">IF(OR(W553="-",W553="NC",$D553=""),"-",$D553*W553)</f>
        <v>-</v>
      </c>
      <c r="Y553" s="19">
        <v>5.49</v>
      </c>
      <c r="Z553" s="19" t="str">
        <f t="shared" ref="Z553" si="8207">IF(OR(Y553="-",Y553="NC",$D553=""),"-",$D553*Y553)</f>
        <v>-</v>
      </c>
      <c r="AA553" s="19">
        <v>64.209999999999994</v>
      </c>
      <c r="AB553" s="19" t="str">
        <f t="shared" ref="AB553" si="8208">IF(OR(AA553="-",AA553="NC",$D553=""),"-",$D553*AA553)</f>
        <v>-</v>
      </c>
      <c r="AC553" s="19">
        <v>116.33</v>
      </c>
      <c r="AD553" s="19" t="str">
        <f t="shared" ref="AD553" si="8209">IF(OR(AC553="-",AC553="NC",$D553=""),"-",$D553*AC553)</f>
        <v>-</v>
      </c>
      <c r="AE553" s="19">
        <v>10.45</v>
      </c>
      <c r="AF553" s="19" t="str">
        <f t="shared" ref="AF553" si="8210">IF(OR(AE553="-",AE553="NC",$D553=""),"-",$D553*AE553)</f>
        <v>-</v>
      </c>
      <c r="AG553" s="19">
        <v>37.65</v>
      </c>
      <c r="AH553" s="19" t="str">
        <f t="shared" ref="AH553" si="8211">IF(OR(AG553="-",AG553="NC",$D553=""),"-",$D553*AG553)</f>
        <v>-</v>
      </c>
      <c r="AI553" s="19">
        <v>76.599999999999994</v>
      </c>
      <c r="AJ553" s="19" t="str">
        <f t="shared" ref="AJ553" si="8212">IF(OR(AI553="-",AI553="NC",$D553=""),"-",$D553*AI553)</f>
        <v>-</v>
      </c>
      <c r="AK553" s="19">
        <v>34.44</v>
      </c>
      <c r="AL553" s="19" t="str">
        <f t="shared" ref="AL553" si="8213">IF(OR(AK553="-",AK553="NC",$D553=""),"-",$D553*AK553)</f>
        <v>-</v>
      </c>
    </row>
    <row r="554" spans="1:38" ht="31.5" x14ac:dyDescent="0.25">
      <c r="A554" s="18" t="s">
        <v>458</v>
      </c>
      <c r="B554" s="18" t="s">
        <v>2697</v>
      </c>
      <c r="C554" s="19" t="s">
        <v>925</v>
      </c>
      <c r="D554" s="58"/>
      <c r="E554" s="19">
        <v>28.85</v>
      </c>
      <c r="F554" s="19" t="str">
        <f t="shared" si="7688"/>
        <v>-</v>
      </c>
      <c r="G554" s="19">
        <v>43.93</v>
      </c>
      <c r="H554" s="19" t="str">
        <f t="shared" si="7688"/>
        <v>-</v>
      </c>
      <c r="I554" s="19">
        <v>107.79</v>
      </c>
      <c r="J554" s="19" t="str">
        <f t="shared" ref="J554" si="8214">IF(OR(I554="-",I554="NC",$D554=""),"-",$D554*I554)</f>
        <v>-</v>
      </c>
      <c r="K554" s="19">
        <v>46.94</v>
      </c>
      <c r="L554" s="19" t="str">
        <f t="shared" ref="L554" si="8215">IF(OR(K554="-",K554="NC",$D554=""),"-",$D554*K554)</f>
        <v>-</v>
      </c>
      <c r="M554" s="19">
        <v>59.87</v>
      </c>
      <c r="N554" s="19" t="str">
        <f t="shared" ref="N554" si="8216">IF(OR(M554="-",M554="NC",$D554=""),"-",$D554*M554)</f>
        <v>-</v>
      </c>
      <c r="O554" s="19">
        <v>73.58</v>
      </c>
      <c r="P554" s="19" t="str">
        <f t="shared" ref="P554" si="8217">IF(OR(O554="-",O554="NC",$D554=""),"-",$D554*O554)</f>
        <v>-</v>
      </c>
      <c r="Q554" s="19">
        <v>17.61</v>
      </c>
      <c r="R554" s="19" t="str">
        <f t="shared" ref="R554" si="8218">IF(OR(Q554="-",Q554="NC",$D554=""),"-",$D554*Q554)</f>
        <v>-</v>
      </c>
      <c r="S554" s="19">
        <v>25.71</v>
      </c>
      <c r="T554" s="19" t="str">
        <f t="shared" ref="T554" si="8219">IF(OR(S554="-",S554="NC",$D554=""),"-",$D554*S554)</f>
        <v>-</v>
      </c>
      <c r="U554" s="19">
        <v>25.89</v>
      </c>
      <c r="V554" s="19" t="str">
        <f t="shared" ref="V554" si="8220">IF(OR(U554="-",U554="NC",$D554=""),"-",$D554*U554)</f>
        <v>-</v>
      </c>
      <c r="W554" s="19">
        <v>36.6</v>
      </c>
      <c r="X554" s="19" t="str">
        <f t="shared" ref="X554" si="8221">IF(OR(W554="-",W554="NC",$D554=""),"-",$D554*W554)</f>
        <v>-</v>
      </c>
      <c r="Y554" s="19">
        <v>5.49</v>
      </c>
      <c r="Z554" s="19" t="str">
        <f t="shared" ref="Z554" si="8222">IF(OR(Y554="-",Y554="NC",$D554=""),"-",$D554*Y554)</f>
        <v>-</v>
      </c>
      <c r="AA554" s="19">
        <v>64.23</v>
      </c>
      <c r="AB554" s="19" t="str">
        <f t="shared" ref="AB554" si="8223">IF(OR(AA554="-",AA554="NC",$D554=""),"-",$D554*AA554)</f>
        <v>-</v>
      </c>
      <c r="AC554" s="19">
        <v>116.14</v>
      </c>
      <c r="AD554" s="19" t="str">
        <f t="shared" ref="AD554" si="8224">IF(OR(AC554="-",AC554="NC",$D554=""),"-",$D554*AC554)</f>
        <v>-</v>
      </c>
      <c r="AE554" s="19">
        <v>10.45</v>
      </c>
      <c r="AF554" s="19" t="str">
        <f t="shared" ref="AF554" si="8225">IF(OR(AE554="-",AE554="NC",$D554=""),"-",$D554*AE554)</f>
        <v>-</v>
      </c>
      <c r="AG554" s="19">
        <v>37.65</v>
      </c>
      <c r="AH554" s="19" t="str">
        <f t="shared" ref="AH554" si="8226">IF(OR(AG554="-",AG554="NC",$D554=""),"-",$D554*AG554)</f>
        <v>-</v>
      </c>
      <c r="AI554" s="19">
        <v>68.819999999999993</v>
      </c>
      <c r="AJ554" s="19" t="str">
        <f t="shared" ref="AJ554" si="8227">IF(OR(AI554="-",AI554="NC",$D554=""),"-",$D554*AI554)</f>
        <v>-</v>
      </c>
      <c r="AK554" s="19">
        <v>34.44</v>
      </c>
      <c r="AL554" s="19" t="str">
        <f t="shared" ref="AL554" si="8228">IF(OR(AK554="-",AK554="NC",$D554=""),"-",$D554*AK554)</f>
        <v>-</v>
      </c>
    </row>
    <row r="555" spans="1:38" ht="31.5" x14ac:dyDescent="0.25">
      <c r="A555" s="18" t="s">
        <v>458</v>
      </c>
      <c r="B555" s="18" t="s">
        <v>2698</v>
      </c>
      <c r="C555" s="19" t="s">
        <v>925</v>
      </c>
      <c r="D555" s="58"/>
      <c r="E555" s="19">
        <v>1.8</v>
      </c>
      <c r="F555" s="19" t="str">
        <f t="shared" si="7688"/>
        <v>-</v>
      </c>
      <c r="G555" s="19">
        <v>1.08</v>
      </c>
      <c r="H555" s="19" t="str">
        <f t="shared" si="7688"/>
        <v>-</v>
      </c>
      <c r="I555" s="19">
        <v>1.85</v>
      </c>
      <c r="J555" s="19" t="str">
        <f t="shared" ref="J555" si="8229">IF(OR(I555="-",I555="NC",$D555=""),"-",$D555*I555)</f>
        <v>-</v>
      </c>
      <c r="K555" s="19">
        <v>5.89</v>
      </c>
      <c r="L555" s="19" t="str">
        <f t="shared" ref="L555" si="8230">IF(OR(K555="-",K555="NC",$D555=""),"-",$D555*K555)</f>
        <v>-</v>
      </c>
      <c r="M555" s="19">
        <v>2.85</v>
      </c>
      <c r="N555" s="19" t="str">
        <f t="shared" ref="N555" si="8231">IF(OR(M555="-",M555="NC",$D555=""),"-",$D555*M555)</f>
        <v>-</v>
      </c>
      <c r="O555" s="19">
        <v>15.24</v>
      </c>
      <c r="P555" s="19" t="str">
        <f t="shared" ref="P555" si="8232">IF(OR(O555="-",O555="NC",$D555=""),"-",$D555*O555)</f>
        <v>-</v>
      </c>
      <c r="Q555" s="19">
        <v>0.99</v>
      </c>
      <c r="R555" s="19" t="str">
        <f t="shared" ref="R555" si="8233">IF(OR(Q555="-",Q555="NC",$D555=""),"-",$D555*Q555)</f>
        <v>-</v>
      </c>
      <c r="S555" s="19">
        <v>10.4</v>
      </c>
      <c r="T555" s="19" t="str">
        <f t="shared" ref="T555" si="8234">IF(OR(S555="-",S555="NC",$D555=""),"-",$D555*S555)</f>
        <v>-</v>
      </c>
      <c r="U555" s="19">
        <v>1.55</v>
      </c>
      <c r="V555" s="19" t="str">
        <f t="shared" ref="V555" si="8235">IF(OR(U555="-",U555="NC",$D555=""),"-",$D555*U555)</f>
        <v>-</v>
      </c>
      <c r="W555" s="19">
        <v>13.27</v>
      </c>
      <c r="X555" s="19" t="str">
        <f t="shared" ref="X555" si="8236">IF(OR(W555="-",W555="NC",$D555=""),"-",$D555*W555)</f>
        <v>-</v>
      </c>
      <c r="Y555" s="19">
        <v>2.19</v>
      </c>
      <c r="Z555" s="19" t="str">
        <f t="shared" ref="Z555" si="8237">IF(OR(Y555="-",Y555="NC",$D555=""),"-",$D555*Y555)</f>
        <v>-</v>
      </c>
      <c r="AA555" s="19">
        <v>0.41</v>
      </c>
      <c r="AB555" s="19" t="str">
        <f t="shared" ref="AB555" si="8238">IF(OR(AA555="-",AA555="NC",$D555=""),"-",$D555*AA555)</f>
        <v>-</v>
      </c>
      <c r="AC555" s="19">
        <v>0.88</v>
      </c>
      <c r="AD555" s="19" t="str">
        <f t="shared" ref="AD555" si="8239">IF(OR(AC555="-",AC555="NC",$D555=""),"-",$D555*AC555)</f>
        <v>-</v>
      </c>
      <c r="AE555" s="19">
        <v>0.57999999999999996</v>
      </c>
      <c r="AF555" s="19" t="str">
        <f t="shared" ref="AF555" si="8240">IF(OR(AE555="-",AE555="NC",$D555=""),"-",$D555*AE555)</f>
        <v>-</v>
      </c>
      <c r="AG555" s="19">
        <v>4.07</v>
      </c>
      <c r="AH555" s="19" t="str">
        <f t="shared" ref="AH555" si="8241">IF(OR(AG555="-",AG555="NC",$D555=""),"-",$D555*AG555)</f>
        <v>-</v>
      </c>
      <c r="AI555" s="19">
        <v>7.96</v>
      </c>
      <c r="AJ555" s="19" t="str">
        <f t="shared" ref="AJ555" si="8242">IF(OR(AI555="-",AI555="NC",$D555=""),"-",$D555*AI555)</f>
        <v>-</v>
      </c>
      <c r="AK555" s="19" t="s">
        <v>1351</v>
      </c>
      <c r="AL555" s="19" t="str">
        <f t="shared" ref="AL555" si="8243">IF(OR(AK555="-",AK555="NC",$D555=""),"-",$D555*AK555)</f>
        <v>-</v>
      </c>
    </row>
    <row r="556" spans="1:38" ht="31.5" x14ac:dyDescent="0.25">
      <c r="A556" s="18" t="s">
        <v>458</v>
      </c>
      <c r="B556" s="18" t="s">
        <v>2699</v>
      </c>
      <c r="C556" s="19" t="s">
        <v>925</v>
      </c>
      <c r="D556" s="58"/>
      <c r="E556" s="19">
        <v>1.93</v>
      </c>
      <c r="F556" s="19" t="str">
        <f t="shared" si="7688"/>
        <v>-</v>
      </c>
      <c r="G556" s="19">
        <v>1.08</v>
      </c>
      <c r="H556" s="19" t="str">
        <f t="shared" si="7688"/>
        <v>-</v>
      </c>
      <c r="I556" s="19">
        <v>1.86</v>
      </c>
      <c r="J556" s="19" t="str">
        <f t="shared" ref="J556" si="8244">IF(OR(I556="-",I556="NC",$D556=""),"-",$D556*I556)</f>
        <v>-</v>
      </c>
      <c r="K556" s="19">
        <v>9.52</v>
      </c>
      <c r="L556" s="19" t="str">
        <f t="shared" ref="L556" si="8245">IF(OR(K556="-",K556="NC",$D556=""),"-",$D556*K556)</f>
        <v>-</v>
      </c>
      <c r="M556" s="19">
        <v>2.75</v>
      </c>
      <c r="N556" s="19" t="str">
        <f t="shared" ref="N556" si="8246">IF(OR(M556="-",M556="NC",$D556=""),"-",$D556*M556)</f>
        <v>-</v>
      </c>
      <c r="O556" s="19">
        <v>15.42</v>
      </c>
      <c r="P556" s="19" t="str">
        <f t="shared" ref="P556" si="8247">IF(OR(O556="-",O556="NC",$D556=""),"-",$D556*O556)</f>
        <v>-</v>
      </c>
      <c r="Q556" s="19">
        <v>0.99</v>
      </c>
      <c r="R556" s="19" t="str">
        <f t="shared" ref="R556" si="8248">IF(OR(Q556="-",Q556="NC",$D556=""),"-",$D556*Q556)</f>
        <v>-</v>
      </c>
      <c r="S556" s="19">
        <v>10.4</v>
      </c>
      <c r="T556" s="19" t="str">
        <f t="shared" ref="T556" si="8249">IF(OR(S556="-",S556="NC",$D556=""),"-",$D556*S556)</f>
        <v>-</v>
      </c>
      <c r="U556" s="19">
        <v>1.86</v>
      </c>
      <c r="V556" s="19" t="str">
        <f t="shared" ref="V556" si="8250">IF(OR(U556="-",U556="NC",$D556=""),"-",$D556*U556)</f>
        <v>-</v>
      </c>
      <c r="W556" s="19">
        <v>24.59</v>
      </c>
      <c r="X556" s="19" t="str">
        <f t="shared" ref="X556" si="8251">IF(OR(W556="-",W556="NC",$D556=""),"-",$D556*W556)</f>
        <v>-</v>
      </c>
      <c r="Y556" s="19">
        <v>2.19</v>
      </c>
      <c r="Z556" s="19" t="str">
        <f t="shared" ref="Z556" si="8252">IF(OR(Y556="-",Y556="NC",$D556=""),"-",$D556*Y556)</f>
        <v>-</v>
      </c>
      <c r="AA556" s="19">
        <v>0.4</v>
      </c>
      <c r="AB556" s="19" t="str">
        <f t="shared" ref="AB556" si="8253">IF(OR(AA556="-",AA556="NC",$D556=""),"-",$D556*AA556)</f>
        <v>-</v>
      </c>
      <c r="AC556" s="19">
        <v>0.9</v>
      </c>
      <c r="AD556" s="19" t="str">
        <f t="shared" ref="AD556" si="8254">IF(OR(AC556="-",AC556="NC",$D556=""),"-",$D556*AC556)</f>
        <v>-</v>
      </c>
      <c r="AE556" s="19">
        <v>0.59</v>
      </c>
      <c r="AF556" s="19" t="str">
        <f t="shared" ref="AF556" si="8255">IF(OR(AE556="-",AE556="NC",$D556=""),"-",$D556*AE556)</f>
        <v>-</v>
      </c>
      <c r="AG556" s="19">
        <v>4.07</v>
      </c>
      <c r="AH556" s="19" t="str">
        <f t="shared" ref="AH556" si="8256">IF(OR(AG556="-",AG556="NC",$D556=""),"-",$D556*AG556)</f>
        <v>-</v>
      </c>
      <c r="AI556" s="19">
        <v>7.96</v>
      </c>
      <c r="AJ556" s="19" t="str">
        <f t="shared" ref="AJ556" si="8257">IF(OR(AI556="-",AI556="NC",$D556=""),"-",$D556*AI556)</f>
        <v>-</v>
      </c>
      <c r="AK556" s="19" t="s">
        <v>1351</v>
      </c>
      <c r="AL556" s="19" t="str">
        <f t="shared" ref="AL556" si="8258">IF(OR(AK556="-",AK556="NC",$D556=""),"-",$D556*AK556)</f>
        <v>-</v>
      </c>
    </row>
    <row r="557" spans="1:38" ht="31.5" x14ac:dyDescent="0.25">
      <c r="A557" s="18" t="s">
        <v>458</v>
      </c>
      <c r="B557" s="18" t="s">
        <v>2700</v>
      </c>
      <c r="C557" s="19" t="s">
        <v>925</v>
      </c>
      <c r="D557" s="58"/>
      <c r="E557" s="19">
        <v>1.93</v>
      </c>
      <c r="F557" s="19" t="str">
        <f t="shared" si="7688"/>
        <v>-</v>
      </c>
      <c r="G557" s="19">
        <v>1.08</v>
      </c>
      <c r="H557" s="19" t="str">
        <f t="shared" si="7688"/>
        <v>-</v>
      </c>
      <c r="I557" s="19">
        <v>0.99</v>
      </c>
      <c r="J557" s="19" t="str">
        <f t="shared" ref="J557" si="8259">IF(OR(I557="-",I557="NC",$D557=""),"-",$D557*I557)</f>
        <v>-</v>
      </c>
      <c r="K557" s="19">
        <v>9.52</v>
      </c>
      <c r="L557" s="19" t="str">
        <f t="shared" ref="L557" si="8260">IF(OR(K557="-",K557="NC",$D557=""),"-",$D557*K557)</f>
        <v>-</v>
      </c>
      <c r="M557" s="19">
        <v>2.97</v>
      </c>
      <c r="N557" s="19" t="str">
        <f t="shared" ref="N557" si="8261">IF(OR(M557="-",M557="NC",$D557=""),"-",$D557*M557)</f>
        <v>-</v>
      </c>
      <c r="O557" s="19">
        <v>15.42</v>
      </c>
      <c r="P557" s="19" t="str">
        <f t="shared" ref="P557" si="8262">IF(OR(O557="-",O557="NC",$D557=""),"-",$D557*O557)</f>
        <v>-</v>
      </c>
      <c r="Q557" s="19">
        <v>0.99</v>
      </c>
      <c r="R557" s="19" t="str">
        <f t="shared" ref="R557" si="8263">IF(OR(Q557="-",Q557="NC",$D557=""),"-",$D557*Q557)</f>
        <v>-</v>
      </c>
      <c r="S557" s="19">
        <v>10.4</v>
      </c>
      <c r="T557" s="19" t="str">
        <f t="shared" ref="T557" si="8264">IF(OR(S557="-",S557="NC",$D557=""),"-",$D557*S557)</f>
        <v>-</v>
      </c>
      <c r="U557" s="19">
        <v>1.86</v>
      </c>
      <c r="V557" s="19" t="str">
        <f t="shared" ref="V557" si="8265">IF(OR(U557="-",U557="NC",$D557=""),"-",$D557*U557)</f>
        <v>-</v>
      </c>
      <c r="W557" s="19">
        <v>24.21</v>
      </c>
      <c r="X557" s="19" t="str">
        <f t="shared" ref="X557" si="8266">IF(OR(W557="-",W557="NC",$D557=""),"-",$D557*W557)</f>
        <v>-</v>
      </c>
      <c r="Y557" s="19">
        <v>2.19</v>
      </c>
      <c r="Z557" s="19" t="str">
        <f t="shared" ref="Z557" si="8267">IF(OR(Y557="-",Y557="NC",$D557=""),"-",$D557*Y557)</f>
        <v>-</v>
      </c>
      <c r="AA557" s="19">
        <v>0.41</v>
      </c>
      <c r="AB557" s="19" t="str">
        <f t="shared" ref="AB557" si="8268">IF(OR(AA557="-",AA557="NC",$D557=""),"-",$D557*AA557)</f>
        <v>-</v>
      </c>
      <c r="AC557" s="19">
        <v>0.71</v>
      </c>
      <c r="AD557" s="19" t="str">
        <f t="shared" ref="AD557" si="8269">IF(OR(AC557="-",AC557="NC",$D557=""),"-",$D557*AC557)</f>
        <v>-</v>
      </c>
      <c r="AE557" s="19">
        <v>0.59</v>
      </c>
      <c r="AF557" s="19" t="str">
        <f t="shared" ref="AF557" si="8270">IF(OR(AE557="-",AE557="NC",$D557=""),"-",$D557*AE557)</f>
        <v>-</v>
      </c>
      <c r="AG557" s="19">
        <v>4.07</v>
      </c>
      <c r="AH557" s="19" t="str">
        <f t="shared" ref="AH557" si="8271">IF(OR(AG557="-",AG557="NC",$D557=""),"-",$D557*AG557)</f>
        <v>-</v>
      </c>
      <c r="AI557" s="19">
        <v>0.19</v>
      </c>
      <c r="AJ557" s="19" t="str">
        <f t="shared" ref="AJ557" si="8272">IF(OR(AI557="-",AI557="NC",$D557=""),"-",$D557*AI557)</f>
        <v>-</v>
      </c>
      <c r="AK557" s="19" t="s">
        <v>1351</v>
      </c>
      <c r="AL557" s="19" t="str">
        <f t="shared" ref="AL557" si="8273">IF(OR(AK557="-",AK557="NC",$D557=""),"-",$D557*AK557)</f>
        <v>-</v>
      </c>
    </row>
    <row r="558" spans="1:38" ht="31.5" x14ac:dyDescent="0.25">
      <c r="A558" s="18" t="s">
        <v>458</v>
      </c>
      <c r="B558" s="18" t="s">
        <v>2701</v>
      </c>
      <c r="C558" s="19" t="s">
        <v>925</v>
      </c>
      <c r="D558" s="58"/>
      <c r="E558" s="19">
        <v>0.97</v>
      </c>
      <c r="F558" s="19" t="str">
        <f t="shared" si="7688"/>
        <v>-</v>
      </c>
      <c r="G558" s="19">
        <v>0.24</v>
      </c>
      <c r="H558" s="19" t="str">
        <f t="shared" si="7688"/>
        <v>-</v>
      </c>
      <c r="I558" s="19">
        <v>1.58</v>
      </c>
      <c r="J558" s="19" t="str">
        <f t="shared" ref="J558" si="8274">IF(OR(I558="-",I558="NC",$D558=""),"-",$D558*I558)</f>
        <v>-</v>
      </c>
      <c r="K558" s="19">
        <v>4.0999999999999996</v>
      </c>
      <c r="L558" s="19" t="str">
        <f t="shared" ref="L558" si="8275">IF(OR(K558="-",K558="NC",$D558=""),"-",$D558*K558)</f>
        <v>-</v>
      </c>
      <c r="M558" s="19">
        <v>2.56</v>
      </c>
      <c r="N558" s="19" t="str">
        <f t="shared" ref="N558" si="8276">IF(OR(M558="-",M558="NC",$D558=""),"-",$D558*M558)</f>
        <v>-</v>
      </c>
      <c r="O558" s="19">
        <v>13.31</v>
      </c>
      <c r="P558" s="19" t="str">
        <f t="shared" ref="P558" si="8277">IF(OR(O558="-",O558="NC",$D558=""),"-",$D558*O558)</f>
        <v>-</v>
      </c>
      <c r="Q558" s="19">
        <v>0.1</v>
      </c>
      <c r="R558" s="19" t="str">
        <f t="shared" ref="R558" si="8278">IF(OR(Q558="-",Q558="NC",$D558=""),"-",$D558*Q558)</f>
        <v>-</v>
      </c>
      <c r="S558" s="19">
        <v>9.93</v>
      </c>
      <c r="T558" s="19" t="str">
        <f t="shared" ref="T558" si="8279">IF(OR(S558="-",S558="NC",$D558=""),"-",$D558*S558)</f>
        <v>-</v>
      </c>
      <c r="U558" s="19">
        <v>1.71</v>
      </c>
      <c r="V558" s="19" t="str">
        <f t="shared" ref="V558" si="8280">IF(OR(U558="-",U558="NC",$D558=""),"-",$D558*U558)</f>
        <v>-</v>
      </c>
      <c r="W558" s="19">
        <v>21.57</v>
      </c>
      <c r="X558" s="19" t="str">
        <f t="shared" ref="X558" si="8281">IF(OR(W558="-",W558="NC",$D558=""),"-",$D558*W558)</f>
        <v>-</v>
      </c>
      <c r="Y558" s="19">
        <v>0.33</v>
      </c>
      <c r="Z558" s="19" t="str">
        <f t="shared" ref="Z558" si="8282">IF(OR(Y558="-",Y558="NC",$D558=""),"-",$D558*Y558)</f>
        <v>-</v>
      </c>
      <c r="AA558" s="19">
        <v>0.05</v>
      </c>
      <c r="AB558" s="19" t="str">
        <f t="shared" ref="AB558" si="8283">IF(OR(AA558="-",AA558="NC",$D558=""),"-",$D558*AA558)</f>
        <v>-</v>
      </c>
      <c r="AC558" s="19">
        <v>0.57999999999999996</v>
      </c>
      <c r="AD558" s="19" t="str">
        <f t="shared" ref="AD558" si="8284">IF(OR(AC558="-",AC558="NC",$D558=""),"-",$D558*AC558)</f>
        <v>-</v>
      </c>
      <c r="AE558" s="19">
        <v>0.52</v>
      </c>
      <c r="AF558" s="19" t="str">
        <f t="shared" ref="AF558" si="8285">IF(OR(AE558="-",AE558="NC",$D558=""),"-",$D558*AE558)</f>
        <v>-</v>
      </c>
      <c r="AG558" s="19">
        <v>3.26</v>
      </c>
      <c r="AH558" s="19" t="str">
        <f t="shared" ref="AH558" si="8286">IF(OR(AG558="-",AG558="NC",$D558=""),"-",$D558*AG558)</f>
        <v>-</v>
      </c>
      <c r="AI558" s="19">
        <v>7.96</v>
      </c>
      <c r="AJ558" s="19" t="str">
        <f t="shared" ref="AJ558" si="8287">IF(OR(AI558="-",AI558="NC",$D558=""),"-",$D558*AI558)</f>
        <v>-</v>
      </c>
      <c r="AK558" s="19" t="s">
        <v>1351</v>
      </c>
      <c r="AL558" s="19" t="str">
        <f t="shared" ref="AL558" si="8288">IF(OR(AK558="-",AK558="NC",$D558=""),"-",$D558*AK558)</f>
        <v>-</v>
      </c>
    </row>
    <row r="559" spans="1:38" ht="31.5" x14ac:dyDescent="0.25">
      <c r="A559" s="18" t="s">
        <v>458</v>
      </c>
      <c r="B559" s="18" t="s">
        <v>2702</v>
      </c>
      <c r="C559" s="19" t="s">
        <v>925</v>
      </c>
      <c r="D559" s="58"/>
      <c r="E559" s="19">
        <v>29.68</v>
      </c>
      <c r="F559" s="19" t="str">
        <f t="shared" si="7688"/>
        <v>-</v>
      </c>
      <c r="G559" s="19">
        <v>44.77</v>
      </c>
      <c r="H559" s="19" t="str">
        <f t="shared" si="7688"/>
        <v>-</v>
      </c>
      <c r="I559" s="19">
        <v>108.05</v>
      </c>
      <c r="J559" s="19" t="str">
        <f t="shared" ref="J559" si="8289">IF(OR(I559="-",I559="NC",$D559=""),"-",$D559*I559)</f>
        <v>-</v>
      </c>
      <c r="K559" s="19">
        <v>48.73</v>
      </c>
      <c r="L559" s="19" t="str">
        <f t="shared" ref="L559" si="8290">IF(OR(K559="-",K559="NC",$D559=""),"-",$D559*K559)</f>
        <v>-</v>
      </c>
      <c r="M559" s="19">
        <v>59.93</v>
      </c>
      <c r="N559" s="19" t="str">
        <f t="shared" ref="N559" si="8291">IF(OR(M559="-",M559="NC",$D559=""),"-",$D559*M559)</f>
        <v>-</v>
      </c>
      <c r="O559" s="19">
        <v>75.510000000000005</v>
      </c>
      <c r="P559" s="19" t="str">
        <f t="shared" ref="P559" si="8292">IF(OR(O559="-",O559="NC",$D559=""),"-",$D559*O559)</f>
        <v>-</v>
      </c>
      <c r="Q559" s="19">
        <v>18.510000000000002</v>
      </c>
      <c r="R559" s="19" t="str">
        <f t="shared" ref="R559" si="8293">IF(OR(Q559="-",Q559="NC",$D559=""),"-",$D559*Q559)</f>
        <v>-</v>
      </c>
      <c r="S559" s="19">
        <v>26.18</v>
      </c>
      <c r="T559" s="19" t="str">
        <f t="shared" ref="T559" si="8294">IF(OR(S559="-",S559="NC",$D559=""),"-",$D559*S559)</f>
        <v>-</v>
      </c>
      <c r="U559" s="19">
        <v>25.73</v>
      </c>
      <c r="V559" s="19" t="str">
        <f t="shared" ref="V559" si="8295">IF(OR(U559="-",U559="NC",$D559=""),"-",$D559*U559)</f>
        <v>-</v>
      </c>
      <c r="W559" s="19">
        <v>28.3</v>
      </c>
      <c r="X559" s="19" t="str">
        <f t="shared" ref="X559" si="8296">IF(OR(W559="-",W559="NC",$D559=""),"-",$D559*W559)</f>
        <v>-</v>
      </c>
      <c r="Y559" s="19">
        <v>7.36</v>
      </c>
      <c r="Z559" s="19" t="str">
        <f t="shared" ref="Z559" si="8297">IF(OR(Y559="-",Y559="NC",$D559=""),"-",$D559*Y559)</f>
        <v>-</v>
      </c>
      <c r="AA559" s="19">
        <v>64.569999999999993</v>
      </c>
      <c r="AB559" s="19" t="str">
        <f t="shared" ref="AB559" si="8298">IF(OR(AA559="-",AA559="NC",$D559=""),"-",$D559*AA559)</f>
        <v>-</v>
      </c>
      <c r="AC559" s="19">
        <v>116.43</v>
      </c>
      <c r="AD559" s="19" t="str">
        <f t="shared" ref="AD559" si="8299">IF(OR(AC559="-",AC559="NC",$D559=""),"-",$D559*AC559)</f>
        <v>-</v>
      </c>
      <c r="AE559" s="19">
        <v>10.5</v>
      </c>
      <c r="AF559" s="19" t="str">
        <f t="shared" ref="AF559" si="8300">IF(OR(AE559="-",AE559="NC",$D559=""),"-",$D559*AE559)</f>
        <v>-</v>
      </c>
      <c r="AG559" s="19">
        <v>38.46</v>
      </c>
      <c r="AH559" s="19" t="str">
        <f t="shared" ref="AH559" si="8301">IF(OR(AG559="-",AG559="NC",$D559=""),"-",$D559*AG559)</f>
        <v>-</v>
      </c>
      <c r="AI559" s="19">
        <v>68.819999999999993</v>
      </c>
      <c r="AJ559" s="19" t="str">
        <f t="shared" ref="AJ559" si="8302">IF(OR(AI559="-",AI559="NC",$D559=""),"-",$D559*AI559)</f>
        <v>-</v>
      </c>
      <c r="AK559" s="19">
        <v>34.44</v>
      </c>
      <c r="AL559" s="19" t="str">
        <f t="shared" ref="AL559" si="8303">IF(OR(AK559="-",AK559="NC",$D559=""),"-",$D559*AK559)</f>
        <v>-</v>
      </c>
    </row>
    <row r="560" spans="1:38" ht="31.5" x14ac:dyDescent="0.25">
      <c r="A560" s="18" t="s">
        <v>458</v>
      </c>
      <c r="B560" s="18" t="s">
        <v>2703</v>
      </c>
      <c r="C560" s="19" t="s">
        <v>925</v>
      </c>
      <c r="D560" s="58"/>
      <c r="E560" s="19">
        <v>28.72</v>
      </c>
      <c r="F560" s="19" t="str">
        <f t="shared" si="7688"/>
        <v>-</v>
      </c>
      <c r="G560" s="19">
        <v>43.93</v>
      </c>
      <c r="H560" s="19" t="str">
        <f t="shared" si="7688"/>
        <v>-</v>
      </c>
      <c r="I560" s="19">
        <v>108.64</v>
      </c>
      <c r="J560" s="19" t="str">
        <f t="shared" ref="J560" si="8304">IF(OR(I560="-",I560="NC",$D560=""),"-",$D560*I560)</f>
        <v>-</v>
      </c>
      <c r="K560" s="19">
        <v>43.3</v>
      </c>
      <c r="L560" s="19" t="str">
        <f t="shared" ref="L560" si="8305">IF(OR(K560="-",K560="NC",$D560=""),"-",$D560*K560)</f>
        <v>-</v>
      </c>
      <c r="M560" s="19">
        <v>59.52</v>
      </c>
      <c r="N560" s="19" t="str">
        <f t="shared" ref="N560" si="8306">IF(OR(M560="-",M560="NC",$D560=""),"-",$D560*M560)</f>
        <v>-</v>
      </c>
      <c r="O560" s="19">
        <v>73.400000000000006</v>
      </c>
      <c r="P560" s="19" t="str">
        <f t="shared" ref="P560" si="8307">IF(OR(O560="-",O560="NC",$D560=""),"-",$D560*O560)</f>
        <v>-</v>
      </c>
      <c r="Q560" s="19">
        <v>17.61</v>
      </c>
      <c r="R560" s="19" t="str">
        <f t="shared" ref="R560" si="8308">IF(OR(Q560="-",Q560="NC",$D560=""),"-",$D560*Q560)</f>
        <v>-</v>
      </c>
      <c r="S560" s="19">
        <v>25.71</v>
      </c>
      <c r="T560" s="19" t="str">
        <f t="shared" ref="T560" si="8309">IF(OR(S560="-",S560="NC",$D560=""),"-",$D560*S560)</f>
        <v>-</v>
      </c>
      <c r="U560" s="19">
        <v>25.58</v>
      </c>
      <c r="V560" s="19" t="str">
        <f t="shared" ref="V560" si="8310">IF(OR(U560="-",U560="NC",$D560=""),"-",$D560*U560)</f>
        <v>-</v>
      </c>
      <c r="W560" s="19">
        <v>25.66</v>
      </c>
      <c r="X560" s="19" t="str">
        <f t="shared" ref="X560" si="8311">IF(OR(W560="-",W560="NC",$D560=""),"-",$D560*W560)</f>
        <v>-</v>
      </c>
      <c r="Y560" s="19">
        <v>5.49</v>
      </c>
      <c r="Z560" s="19" t="str">
        <f t="shared" ref="Z560" si="8312">IF(OR(Y560="-",Y560="NC",$D560=""),"-",$D560*Y560)</f>
        <v>-</v>
      </c>
      <c r="AA560" s="19">
        <v>64.209999999999994</v>
      </c>
      <c r="AB560" s="19" t="str">
        <f t="shared" ref="AB560" si="8313">IF(OR(AA560="-",AA560="NC",$D560=""),"-",$D560*AA560)</f>
        <v>-</v>
      </c>
      <c r="AC560" s="19">
        <v>116.3</v>
      </c>
      <c r="AD560" s="19" t="str">
        <f t="shared" ref="AD560" si="8314">IF(OR(AC560="-",AC560="NC",$D560=""),"-",$D560*AC560)</f>
        <v>-</v>
      </c>
      <c r="AE560" s="19">
        <v>10.44</v>
      </c>
      <c r="AF560" s="19" t="str">
        <f t="shared" ref="AF560" si="8315">IF(OR(AE560="-",AE560="NC",$D560=""),"-",$D560*AE560)</f>
        <v>-</v>
      </c>
      <c r="AG560" s="19">
        <v>37.65</v>
      </c>
      <c r="AH560" s="19" t="str">
        <f t="shared" ref="AH560" si="8316">IF(OR(AG560="-",AG560="NC",$D560=""),"-",$D560*AG560)</f>
        <v>-</v>
      </c>
      <c r="AI560" s="19">
        <v>76.599999999999994</v>
      </c>
      <c r="AJ560" s="19" t="str">
        <f t="shared" ref="AJ560" si="8317">IF(OR(AI560="-",AI560="NC",$D560=""),"-",$D560*AI560)</f>
        <v>-</v>
      </c>
      <c r="AK560" s="19">
        <v>34.44</v>
      </c>
      <c r="AL560" s="19" t="str">
        <f t="shared" ref="AL560" si="8318">IF(OR(AK560="-",AK560="NC",$D560=""),"-",$D560*AK560)</f>
        <v>-</v>
      </c>
    </row>
    <row r="561" spans="1:38" ht="31.5" x14ac:dyDescent="0.25">
      <c r="A561" s="18" t="s">
        <v>458</v>
      </c>
      <c r="B561" s="18" t="s">
        <v>2704</v>
      </c>
      <c r="C561" s="19" t="s">
        <v>925</v>
      </c>
      <c r="D561" s="58"/>
      <c r="E561" s="19">
        <v>28.72</v>
      </c>
      <c r="F561" s="19" t="str">
        <f t="shared" si="7688"/>
        <v>-</v>
      </c>
      <c r="G561" s="19">
        <v>43.93</v>
      </c>
      <c r="H561" s="19" t="str">
        <f t="shared" si="7688"/>
        <v>-</v>
      </c>
      <c r="I561" s="19">
        <v>107.77</v>
      </c>
      <c r="J561" s="19" t="str">
        <f t="shared" ref="J561" si="8319">IF(OR(I561="-",I561="NC",$D561=""),"-",$D561*I561)</f>
        <v>-</v>
      </c>
      <c r="K561" s="19">
        <v>43.31</v>
      </c>
      <c r="L561" s="19" t="str">
        <f t="shared" ref="L561" si="8320">IF(OR(K561="-",K561="NC",$D561=""),"-",$D561*K561)</f>
        <v>-</v>
      </c>
      <c r="M561" s="19">
        <v>59.74</v>
      </c>
      <c r="N561" s="19" t="str">
        <f t="shared" ref="N561" si="8321">IF(OR(M561="-",M561="NC",$D561=""),"-",$D561*M561)</f>
        <v>-</v>
      </c>
      <c r="O561" s="19">
        <v>73.400000000000006</v>
      </c>
      <c r="P561" s="19" t="str">
        <f t="shared" ref="P561" si="8322">IF(OR(O561="-",O561="NC",$D561=""),"-",$D561*O561)</f>
        <v>-</v>
      </c>
      <c r="Q561" s="19">
        <v>17.61</v>
      </c>
      <c r="R561" s="19" t="str">
        <f t="shared" ref="R561" si="8323">IF(OR(Q561="-",Q561="NC",$D561=""),"-",$D561*Q561)</f>
        <v>-</v>
      </c>
      <c r="S561" s="19">
        <v>25.71</v>
      </c>
      <c r="T561" s="19" t="str">
        <f t="shared" ref="T561" si="8324">IF(OR(S561="-",S561="NC",$D561=""),"-",$D561*S561)</f>
        <v>-</v>
      </c>
      <c r="U561" s="19">
        <v>25.58</v>
      </c>
      <c r="V561" s="19" t="str">
        <f t="shared" ref="V561" si="8325">IF(OR(U561="-",U561="NC",$D561=""),"-",$D561*U561)</f>
        <v>-</v>
      </c>
      <c r="W561" s="19">
        <v>25.29</v>
      </c>
      <c r="X561" s="19" t="str">
        <f t="shared" ref="X561" si="8326">IF(OR(W561="-",W561="NC",$D561=""),"-",$D561*W561)</f>
        <v>-</v>
      </c>
      <c r="Y561" s="19">
        <v>5.49</v>
      </c>
      <c r="Z561" s="19" t="str">
        <f t="shared" ref="Z561" si="8327">IF(OR(Y561="-",Y561="NC",$D561=""),"-",$D561*Y561)</f>
        <v>-</v>
      </c>
      <c r="AA561" s="19">
        <v>64.23</v>
      </c>
      <c r="AB561" s="19" t="str">
        <f t="shared" ref="AB561" si="8328">IF(OR(AA561="-",AA561="NC",$D561=""),"-",$D561*AA561)</f>
        <v>-</v>
      </c>
      <c r="AC561" s="19">
        <v>116.11</v>
      </c>
      <c r="AD561" s="19" t="str">
        <f t="shared" ref="AD561" si="8329">IF(OR(AC561="-",AC561="NC",$D561=""),"-",$D561*AC561)</f>
        <v>-</v>
      </c>
      <c r="AE561" s="19">
        <v>10.44</v>
      </c>
      <c r="AF561" s="19" t="str">
        <f t="shared" ref="AF561" si="8330">IF(OR(AE561="-",AE561="NC",$D561=""),"-",$D561*AE561)</f>
        <v>-</v>
      </c>
      <c r="AG561" s="19">
        <v>37.65</v>
      </c>
      <c r="AH561" s="19" t="str">
        <f t="shared" ref="AH561" si="8331">IF(OR(AG561="-",AG561="NC",$D561=""),"-",$D561*AG561)</f>
        <v>-</v>
      </c>
      <c r="AI561" s="19">
        <v>68.819999999999993</v>
      </c>
      <c r="AJ561" s="19" t="str">
        <f t="shared" ref="AJ561" si="8332">IF(OR(AI561="-",AI561="NC",$D561=""),"-",$D561*AI561)</f>
        <v>-</v>
      </c>
      <c r="AK561" s="19">
        <v>34.44</v>
      </c>
      <c r="AL561" s="19" t="str">
        <f t="shared" ref="AL561" si="8333">IF(OR(AK561="-",AK561="NC",$D561=""),"-",$D561*AK561)</f>
        <v>-</v>
      </c>
    </row>
    <row r="562" spans="1:38" ht="31.5" x14ac:dyDescent="0.25">
      <c r="A562" s="18" t="s">
        <v>458</v>
      </c>
      <c r="B562" s="18" t="s">
        <v>2705</v>
      </c>
      <c r="C562" s="19" t="s">
        <v>925</v>
      </c>
      <c r="D562" s="58"/>
      <c r="E562" s="19">
        <v>28.85</v>
      </c>
      <c r="F562" s="19" t="str">
        <f t="shared" si="7688"/>
        <v>-</v>
      </c>
      <c r="G562" s="19">
        <v>43.93</v>
      </c>
      <c r="H562" s="19" t="str">
        <f t="shared" si="7688"/>
        <v>-</v>
      </c>
      <c r="I562" s="19">
        <v>107.79</v>
      </c>
      <c r="J562" s="19" t="str">
        <f t="shared" ref="J562" si="8334">IF(OR(I562="-",I562="NC",$D562=""),"-",$D562*I562)</f>
        <v>-</v>
      </c>
      <c r="K562" s="19">
        <v>46.94</v>
      </c>
      <c r="L562" s="19" t="str">
        <f t="shared" ref="L562" si="8335">IF(OR(K562="-",K562="NC",$D562=""),"-",$D562*K562)</f>
        <v>-</v>
      </c>
      <c r="M562" s="19">
        <v>59.64</v>
      </c>
      <c r="N562" s="19" t="str">
        <f t="shared" ref="N562" si="8336">IF(OR(M562="-",M562="NC",$D562=""),"-",$D562*M562)</f>
        <v>-</v>
      </c>
      <c r="O562" s="19">
        <v>73.58</v>
      </c>
      <c r="P562" s="19" t="str">
        <f t="shared" ref="P562" si="8337">IF(OR(O562="-",O562="NC",$D562=""),"-",$D562*O562)</f>
        <v>-</v>
      </c>
      <c r="Q562" s="19">
        <v>17.61</v>
      </c>
      <c r="R562" s="19" t="str">
        <f t="shared" ref="R562" si="8338">IF(OR(Q562="-",Q562="NC",$D562=""),"-",$D562*Q562)</f>
        <v>-</v>
      </c>
      <c r="S562" s="19">
        <v>25.71</v>
      </c>
      <c r="T562" s="19" t="str">
        <f t="shared" ref="T562" si="8339">IF(OR(S562="-",S562="NC",$D562=""),"-",$D562*S562)</f>
        <v>-</v>
      </c>
      <c r="U562" s="19">
        <v>25.89</v>
      </c>
      <c r="V562" s="19" t="str">
        <f t="shared" ref="V562" si="8340">IF(OR(U562="-",U562="NC",$D562=""),"-",$D562*U562)</f>
        <v>-</v>
      </c>
      <c r="W562" s="19">
        <v>36.6</v>
      </c>
      <c r="X562" s="19" t="str">
        <f t="shared" ref="X562" si="8341">IF(OR(W562="-",W562="NC",$D562=""),"-",$D562*W562)</f>
        <v>-</v>
      </c>
      <c r="Y562" s="19">
        <v>5.49</v>
      </c>
      <c r="Z562" s="19" t="str">
        <f t="shared" ref="Z562" si="8342">IF(OR(Y562="-",Y562="NC",$D562=""),"-",$D562*Y562)</f>
        <v>-</v>
      </c>
      <c r="AA562" s="19">
        <v>64.209999999999994</v>
      </c>
      <c r="AB562" s="19" t="str">
        <f t="shared" ref="AB562" si="8343">IF(OR(AA562="-",AA562="NC",$D562=""),"-",$D562*AA562)</f>
        <v>-</v>
      </c>
      <c r="AC562" s="19">
        <v>116.13</v>
      </c>
      <c r="AD562" s="19" t="str">
        <f t="shared" ref="AD562" si="8344">IF(OR(AC562="-",AC562="NC",$D562=""),"-",$D562*AC562)</f>
        <v>-</v>
      </c>
      <c r="AE562" s="19">
        <v>10.45</v>
      </c>
      <c r="AF562" s="19" t="str">
        <f t="shared" ref="AF562" si="8345">IF(OR(AE562="-",AE562="NC",$D562=""),"-",$D562*AE562)</f>
        <v>-</v>
      </c>
      <c r="AG562" s="19">
        <v>37.65</v>
      </c>
      <c r="AH562" s="19" t="str">
        <f t="shared" ref="AH562" si="8346">IF(OR(AG562="-",AG562="NC",$D562=""),"-",$D562*AG562)</f>
        <v>-</v>
      </c>
      <c r="AI562" s="19">
        <v>68.819999999999993</v>
      </c>
      <c r="AJ562" s="19" t="str">
        <f t="shared" ref="AJ562" si="8347">IF(OR(AI562="-",AI562="NC",$D562=""),"-",$D562*AI562)</f>
        <v>-</v>
      </c>
      <c r="AK562" s="19">
        <v>34.44</v>
      </c>
      <c r="AL562" s="19" t="str">
        <f t="shared" ref="AL562" si="8348">IF(OR(AK562="-",AK562="NC",$D562=""),"-",$D562*AK562)</f>
        <v>-</v>
      </c>
    </row>
    <row r="563" spans="1:38" ht="31.5" x14ac:dyDescent="0.25">
      <c r="A563" s="18" t="s">
        <v>458</v>
      </c>
      <c r="B563" s="18" t="s">
        <v>2706</v>
      </c>
      <c r="C563" s="19" t="s">
        <v>925</v>
      </c>
      <c r="D563" s="58"/>
      <c r="E563" s="19">
        <v>1.8</v>
      </c>
      <c r="F563" s="19" t="str">
        <f t="shared" si="7688"/>
        <v>-</v>
      </c>
      <c r="G563" s="19">
        <v>1.08</v>
      </c>
      <c r="H563" s="19" t="str">
        <f t="shared" si="7688"/>
        <v>-</v>
      </c>
      <c r="I563" s="19">
        <v>1.85</v>
      </c>
      <c r="J563" s="19" t="str">
        <f t="shared" ref="J563" si="8349">IF(OR(I563="-",I563="NC",$D563=""),"-",$D563*I563)</f>
        <v>-</v>
      </c>
      <c r="K563" s="19">
        <v>5.88</v>
      </c>
      <c r="L563" s="19" t="str">
        <f t="shared" ref="L563" si="8350">IF(OR(K563="-",K563="NC",$D563=""),"-",$D563*K563)</f>
        <v>-</v>
      </c>
      <c r="M563" s="19">
        <v>2.63</v>
      </c>
      <c r="N563" s="19" t="str">
        <f t="shared" ref="N563" si="8351">IF(OR(M563="-",M563="NC",$D563=""),"-",$D563*M563)</f>
        <v>-</v>
      </c>
      <c r="O563" s="19">
        <v>15.24</v>
      </c>
      <c r="P563" s="19" t="str">
        <f t="shared" ref="P563" si="8352">IF(OR(O563="-",O563="NC",$D563=""),"-",$D563*O563)</f>
        <v>-</v>
      </c>
      <c r="Q563" s="19">
        <v>0.99</v>
      </c>
      <c r="R563" s="19" t="str">
        <f t="shared" ref="R563" si="8353">IF(OR(Q563="-",Q563="NC",$D563=""),"-",$D563*Q563)</f>
        <v>-</v>
      </c>
      <c r="S563" s="19">
        <v>10.4</v>
      </c>
      <c r="T563" s="19" t="str">
        <f t="shared" ref="T563" si="8354">IF(OR(S563="-",S563="NC",$D563=""),"-",$D563*S563)</f>
        <v>-</v>
      </c>
      <c r="U563" s="19">
        <v>1.55</v>
      </c>
      <c r="V563" s="19" t="str">
        <f t="shared" ref="V563" si="8355">IF(OR(U563="-",U563="NC",$D563=""),"-",$D563*U563)</f>
        <v>-</v>
      </c>
      <c r="W563" s="19">
        <v>13.27</v>
      </c>
      <c r="X563" s="19" t="str">
        <f t="shared" ref="X563" si="8356">IF(OR(W563="-",W563="NC",$D563=""),"-",$D563*W563)</f>
        <v>-</v>
      </c>
      <c r="Y563" s="19">
        <v>2.19</v>
      </c>
      <c r="Z563" s="19" t="str">
        <f t="shared" ref="Z563" si="8357">IF(OR(Y563="-",Y563="NC",$D563=""),"-",$D563*Y563)</f>
        <v>-</v>
      </c>
      <c r="AA563" s="19">
        <v>0.4</v>
      </c>
      <c r="AB563" s="19" t="str">
        <f t="shared" ref="AB563" si="8358">IF(OR(AA563="-",AA563="NC",$D563=""),"-",$D563*AA563)</f>
        <v>-</v>
      </c>
      <c r="AC563" s="19">
        <v>0.87</v>
      </c>
      <c r="AD563" s="19" t="str">
        <f t="shared" ref="AD563" si="8359">IF(OR(AC563="-",AC563="NC",$D563=""),"-",$D563*AC563)</f>
        <v>-</v>
      </c>
      <c r="AE563" s="19">
        <v>0.57999999999999996</v>
      </c>
      <c r="AF563" s="19" t="str">
        <f t="shared" ref="AF563" si="8360">IF(OR(AE563="-",AE563="NC",$D563=""),"-",$D563*AE563)</f>
        <v>-</v>
      </c>
      <c r="AG563" s="19">
        <v>4.07</v>
      </c>
      <c r="AH563" s="19" t="str">
        <f t="shared" ref="AH563" si="8361">IF(OR(AG563="-",AG563="NC",$D563=""),"-",$D563*AG563)</f>
        <v>-</v>
      </c>
      <c r="AI563" s="19">
        <v>7.96</v>
      </c>
      <c r="AJ563" s="19" t="str">
        <f t="shared" ref="AJ563" si="8362">IF(OR(AI563="-",AI563="NC",$D563=""),"-",$D563*AI563)</f>
        <v>-</v>
      </c>
      <c r="AK563" s="19" t="s">
        <v>1351</v>
      </c>
      <c r="AL563" s="19" t="str">
        <f t="shared" ref="AL563" si="8363">IF(OR(AK563="-",AK563="NC",$D563=""),"-",$D563*AK563)</f>
        <v>-</v>
      </c>
    </row>
    <row r="564" spans="1:38" ht="31.5" x14ac:dyDescent="0.25">
      <c r="A564" s="18" t="s">
        <v>458</v>
      </c>
      <c r="B564" s="18" t="s">
        <v>2707</v>
      </c>
      <c r="C564" s="19" t="s">
        <v>925</v>
      </c>
      <c r="D564" s="58"/>
      <c r="E564" s="19">
        <v>1.8</v>
      </c>
      <c r="F564" s="19" t="str">
        <f t="shared" si="7688"/>
        <v>-</v>
      </c>
      <c r="G564" s="19">
        <v>1.08</v>
      </c>
      <c r="H564" s="19" t="str">
        <f t="shared" si="7688"/>
        <v>-</v>
      </c>
      <c r="I564" s="19">
        <v>0.97</v>
      </c>
      <c r="J564" s="19" t="str">
        <f t="shared" ref="J564" si="8364">IF(OR(I564="-",I564="NC",$D564=""),"-",$D564*I564)</f>
        <v>-</v>
      </c>
      <c r="K564" s="19">
        <v>5.89</v>
      </c>
      <c r="L564" s="19" t="str">
        <f t="shared" ref="L564" si="8365">IF(OR(K564="-",K564="NC",$D564=""),"-",$D564*K564)</f>
        <v>-</v>
      </c>
      <c r="M564" s="19">
        <v>2.85</v>
      </c>
      <c r="N564" s="19" t="str">
        <f t="shared" ref="N564" si="8366">IF(OR(M564="-",M564="NC",$D564=""),"-",$D564*M564)</f>
        <v>-</v>
      </c>
      <c r="O564" s="19">
        <v>15.24</v>
      </c>
      <c r="P564" s="19" t="str">
        <f t="shared" ref="P564" si="8367">IF(OR(O564="-",O564="NC",$D564=""),"-",$D564*O564)</f>
        <v>-</v>
      </c>
      <c r="Q564" s="19">
        <v>0.99</v>
      </c>
      <c r="R564" s="19" t="str">
        <f t="shared" ref="R564" si="8368">IF(OR(Q564="-",Q564="NC",$D564=""),"-",$D564*Q564)</f>
        <v>-</v>
      </c>
      <c r="S564" s="19">
        <v>10.4</v>
      </c>
      <c r="T564" s="19" t="str">
        <f t="shared" ref="T564" si="8369">IF(OR(S564="-",S564="NC",$D564=""),"-",$D564*S564)</f>
        <v>-</v>
      </c>
      <c r="U564" s="19">
        <v>1.55</v>
      </c>
      <c r="V564" s="19" t="str">
        <f t="shared" ref="V564" si="8370">IF(OR(U564="-",U564="NC",$D564=""),"-",$D564*U564)</f>
        <v>-</v>
      </c>
      <c r="W564" s="19">
        <v>12.89</v>
      </c>
      <c r="X564" s="19" t="str">
        <f t="shared" ref="X564" si="8371">IF(OR(W564="-",W564="NC",$D564=""),"-",$D564*W564)</f>
        <v>-</v>
      </c>
      <c r="Y564" s="19">
        <v>2.19</v>
      </c>
      <c r="Z564" s="19" t="str">
        <f t="shared" ref="Z564" si="8372">IF(OR(Y564="-",Y564="NC",$D564=""),"-",$D564*Y564)</f>
        <v>-</v>
      </c>
      <c r="AA564" s="19">
        <v>0.41</v>
      </c>
      <c r="AB564" s="19" t="str">
        <f t="shared" ref="AB564" si="8373">IF(OR(AA564="-",AA564="NC",$D564=""),"-",$D564*AA564)</f>
        <v>-</v>
      </c>
      <c r="AC564" s="19">
        <v>0.68</v>
      </c>
      <c r="AD564" s="19" t="str">
        <f t="shared" ref="AD564" si="8374">IF(OR(AC564="-",AC564="NC",$D564=""),"-",$D564*AC564)</f>
        <v>-</v>
      </c>
      <c r="AE564" s="19">
        <v>0.57999999999999996</v>
      </c>
      <c r="AF564" s="19" t="str">
        <f t="shared" ref="AF564" si="8375">IF(OR(AE564="-",AE564="NC",$D564=""),"-",$D564*AE564)</f>
        <v>-</v>
      </c>
      <c r="AG564" s="19">
        <v>4.07</v>
      </c>
      <c r="AH564" s="19" t="str">
        <f t="shared" ref="AH564" si="8376">IF(OR(AG564="-",AG564="NC",$D564=""),"-",$D564*AG564)</f>
        <v>-</v>
      </c>
      <c r="AI564" s="19">
        <v>0.19</v>
      </c>
      <c r="AJ564" s="19" t="str">
        <f t="shared" ref="AJ564" si="8377">IF(OR(AI564="-",AI564="NC",$D564=""),"-",$D564*AI564)</f>
        <v>-</v>
      </c>
      <c r="AK564" s="19" t="s">
        <v>1351</v>
      </c>
      <c r="AL564" s="19" t="str">
        <f t="shared" ref="AL564" si="8378">IF(OR(AK564="-",AK564="NC",$D564=""),"-",$D564*AK564)</f>
        <v>-</v>
      </c>
    </row>
    <row r="565" spans="1:38" ht="31.5" x14ac:dyDescent="0.25">
      <c r="A565" s="18" t="s">
        <v>458</v>
      </c>
      <c r="B565" s="18" t="s">
        <v>2708</v>
      </c>
      <c r="C565" s="19" t="s">
        <v>925</v>
      </c>
      <c r="D565" s="58"/>
      <c r="E565" s="19">
        <v>1.93</v>
      </c>
      <c r="F565" s="19" t="str">
        <f t="shared" si="7688"/>
        <v>-</v>
      </c>
      <c r="G565" s="19">
        <v>1.08</v>
      </c>
      <c r="H565" s="19" t="str">
        <f t="shared" si="7688"/>
        <v>-</v>
      </c>
      <c r="I565" s="19">
        <v>0.99</v>
      </c>
      <c r="J565" s="19" t="str">
        <f t="shared" ref="J565" si="8379">IF(OR(I565="-",I565="NC",$D565=""),"-",$D565*I565)</f>
        <v>-</v>
      </c>
      <c r="K565" s="19">
        <v>9.52</v>
      </c>
      <c r="L565" s="19" t="str">
        <f t="shared" ref="L565" si="8380">IF(OR(K565="-",K565="NC",$D565=""),"-",$D565*K565)</f>
        <v>-</v>
      </c>
      <c r="M565" s="19">
        <v>2.75</v>
      </c>
      <c r="N565" s="19" t="str">
        <f t="shared" ref="N565" si="8381">IF(OR(M565="-",M565="NC",$D565=""),"-",$D565*M565)</f>
        <v>-</v>
      </c>
      <c r="O565" s="19">
        <v>15.42</v>
      </c>
      <c r="P565" s="19" t="str">
        <f t="shared" ref="P565" si="8382">IF(OR(O565="-",O565="NC",$D565=""),"-",$D565*O565)</f>
        <v>-</v>
      </c>
      <c r="Q565" s="19">
        <v>0.99</v>
      </c>
      <c r="R565" s="19" t="str">
        <f t="shared" ref="R565" si="8383">IF(OR(Q565="-",Q565="NC",$D565=""),"-",$D565*Q565)</f>
        <v>-</v>
      </c>
      <c r="S565" s="19">
        <v>10.4</v>
      </c>
      <c r="T565" s="19" t="str">
        <f t="shared" ref="T565" si="8384">IF(OR(S565="-",S565="NC",$D565=""),"-",$D565*S565)</f>
        <v>-</v>
      </c>
      <c r="U565" s="19">
        <v>1.86</v>
      </c>
      <c r="V565" s="19" t="str">
        <f t="shared" ref="V565" si="8385">IF(OR(U565="-",U565="NC",$D565=""),"-",$D565*U565)</f>
        <v>-</v>
      </c>
      <c r="W565" s="19">
        <v>24.21</v>
      </c>
      <c r="X565" s="19" t="str">
        <f t="shared" ref="X565" si="8386">IF(OR(W565="-",W565="NC",$D565=""),"-",$D565*W565)</f>
        <v>-</v>
      </c>
      <c r="Y565" s="19">
        <v>2.19</v>
      </c>
      <c r="Z565" s="19" t="str">
        <f t="shared" ref="Z565" si="8387">IF(OR(Y565="-",Y565="NC",$D565=""),"-",$D565*Y565)</f>
        <v>-</v>
      </c>
      <c r="AA565" s="19">
        <v>0.4</v>
      </c>
      <c r="AB565" s="19" t="str">
        <f t="shared" ref="AB565" si="8388">IF(OR(AA565="-",AA565="NC",$D565=""),"-",$D565*AA565)</f>
        <v>-</v>
      </c>
      <c r="AC565" s="19">
        <v>0.7</v>
      </c>
      <c r="AD565" s="19" t="str">
        <f t="shared" ref="AD565" si="8389">IF(OR(AC565="-",AC565="NC",$D565=""),"-",$D565*AC565)</f>
        <v>-</v>
      </c>
      <c r="AE565" s="19">
        <v>0.59</v>
      </c>
      <c r="AF565" s="19" t="str">
        <f t="shared" ref="AF565" si="8390">IF(OR(AE565="-",AE565="NC",$D565=""),"-",$D565*AE565)</f>
        <v>-</v>
      </c>
      <c r="AG565" s="19">
        <v>4.07</v>
      </c>
      <c r="AH565" s="19" t="str">
        <f t="shared" ref="AH565" si="8391">IF(OR(AG565="-",AG565="NC",$D565=""),"-",$D565*AG565)</f>
        <v>-</v>
      </c>
      <c r="AI565" s="19">
        <v>0.19</v>
      </c>
      <c r="AJ565" s="19" t="str">
        <f t="shared" ref="AJ565" si="8392">IF(OR(AI565="-",AI565="NC",$D565=""),"-",$D565*AI565)</f>
        <v>-</v>
      </c>
      <c r="AK565" s="19" t="s">
        <v>1351</v>
      </c>
      <c r="AL565" s="19" t="str">
        <f t="shared" ref="AL565" si="8393">IF(OR(AK565="-",AK565="NC",$D565=""),"-",$D565*AK565)</f>
        <v>-</v>
      </c>
    </row>
    <row r="566" spans="1:38" ht="31.5" x14ac:dyDescent="0.25">
      <c r="A566" s="18" t="s">
        <v>458</v>
      </c>
      <c r="B566" s="18" t="s">
        <v>2709</v>
      </c>
      <c r="C566" s="19" t="s">
        <v>925</v>
      </c>
      <c r="D566" s="58"/>
      <c r="E566" s="19">
        <v>0.84</v>
      </c>
      <c r="F566" s="19" t="str">
        <f t="shared" si="7688"/>
        <v>-</v>
      </c>
      <c r="G566" s="19">
        <v>0.24</v>
      </c>
      <c r="H566" s="19" t="str">
        <f t="shared" si="7688"/>
        <v>-</v>
      </c>
      <c r="I566" s="19">
        <v>1.56</v>
      </c>
      <c r="J566" s="19" t="str">
        <f t="shared" ref="J566" si="8394">IF(OR(I566="-",I566="NC",$D566=""),"-",$D566*I566)</f>
        <v>-</v>
      </c>
      <c r="K566" s="19">
        <v>0.46</v>
      </c>
      <c r="L566" s="19" t="str">
        <f t="shared" ref="L566" si="8395">IF(OR(K566="-",K566="NC",$D566=""),"-",$D566*K566)</f>
        <v>-</v>
      </c>
      <c r="M566" s="19">
        <v>2.44</v>
      </c>
      <c r="N566" s="19" t="str">
        <f t="shared" ref="N566" si="8396">IF(OR(M566="-",M566="NC",$D566=""),"-",$D566*M566)</f>
        <v>-</v>
      </c>
      <c r="O566" s="19">
        <v>13.13</v>
      </c>
      <c r="P566" s="19" t="str">
        <f t="shared" ref="P566" si="8397">IF(OR(O566="-",O566="NC",$D566=""),"-",$D566*O566)</f>
        <v>-</v>
      </c>
      <c r="Q566" s="19">
        <v>0.1</v>
      </c>
      <c r="R566" s="19" t="str">
        <f t="shared" ref="R566" si="8398">IF(OR(Q566="-",Q566="NC",$D566=""),"-",$D566*Q566)</f>
        <v>-</v>
      </c>
      <c r="S566" s="19">
        <v>9.93</v>
      </c>
      <c r="T566" s="19" t="str">
        <f t="shared" ref="T566" si="8399">IF(OR(S566="-",S566="NC",$D566=""),"-",$D566*S566)</f>
        <v>-</v>
      </c>
      <c r="U566" s="19">
        <v>1.4</v>
      </c>
      <c r="V566" s="19" t="str">
        <f t="shared" ref="V566" si="8400">IF(OR(U566="-",U566="NC",$D566=""),"-",$D566*U566)</f>
        <v>-</v>
      </c>
      <c r="W566" s="19">
        <v>10.26</v>
      </c>
      <c r="X566" s="19" t="str">
        <f t="shared" ref="X566" si="8401">IF(OR(W566="-",W566="NC",$D566=""),"-",$D566*W566)</f>
        <v>-</v>
      </c>
      <c r="Y566" s="19">
        <v>0.33</v>
      </c>
      <c r="Z566" s="19" t="str">
        <f t="shared" ref="Z566" si="8402">IF(OR(Y566="-",Y566="NC",$D566=""),"-",$D566*Y566)</f>
        <v>-</v>
      </c>
      <c r="AA566" s="19">
        <v>0.05</v>
      </c>
      <c r="AB566" s="19" t="str">
        <f t="shared" ref="AB566" si="8403">IF(OR(AA566="-",AA566="NC",$D566=""),"-",$D566*AA566)</f>
        <v>-</v>
      </c>
      <c r="AC566" s="19">
        <v>0.55000000000000004</v>
      </c>
      <c r="AD566" s="19" t="str">
        <f t="shared" ref="AD566" si="8404">IF(OR(AC566="-",AC566="NC",$D566=""),"-",$D566*AC566)</f>
        <v>-</v>
      </c>
      <c r="AE566" s="19">
        <v>0.51</v>
      </c>
      <c r="AF566" s="19" t="str">
        <f t="shared" ref="AF566" si="8405">IF(OR(AE566="-",AE566="NC",$D566=""),"-",$D566*AE566)</f>
        <v>-</v>
      </c>
      <c r="AG566" s="19">
        <v>3.26</v>
      </c>
      <c r="AH566" s="19" t="str">
        <f t="shared" ref="AH566" si="8406">IF(OR(AG566="-",AG566="NC",$D566=""),"-",$D566*AG566)</f>
        <v>-</v>
      </c>
      <c r="AI566" s="19">
        <v>7.96</v>
      </c>
      <c r="AJ566" s="19" t="str">
        <f t="shared" ref="AJ566" si="8407">IF(OR(AI566="-",AI566="NC",$D566=""),"-",$D566*AI566)</f>
        <v>-</v>
      </c>
      <c r="AK566" s="19" t="s">
        <v>1351</v>
      </c>
      <c r="AL566" s="19" t="str">
        <f t="shared" ref="AL566" si="8408">IF(OR(AK566="-",AK566="NC",$D566=""),"-",$D566*AK566)</f>
        <v>-</v>
      </c>
    </row>
    <row r="567" spans="1:38" ht="31.5" x14ac:dyDescent="0.25">
      <c r="A567" s="18" t="s">
        <v>458</v>
      </c>
      <c r="B567" s="18" t="s">
        <v>2710</v>
      </c>
      <c r="C567" s="19" t="s">
        <v>925</v>
      </c>
      <c r="D567" s="58"/>
      <c r="E567" s="19">
        <v>0.97</v>
      </c>
      <c r="F567" s="19" t="str">
        <f t="shared" si="7688"/>
        <v>-</v>
      </c>
      <c r="G567" s="19">
        <v>0.24</v>
      </c>
      <c r="H567" s="19" t="str">
        <f t="shared" si="7688"/>
        <v>-</v>
      </c>
      <c r="I567" s="19">
        <v>1.58</v>
      </c>
      <c r="J567" s="19" t="str">
        <f t="shared" ref="J567" si="8409">IF(OR(I567="-",I567="NC",$D567=""),"-",$D567*I567)</f>
        <v>-</v>
      </c>
      <c r="K567" s="19">
        <v>4.09</v>
      </c>
      <c r="L567" s="19" t="str">
        <f t="shared" ref="L567" si="8410">IF(OR(K567="-",K567="NC",$D567=""),"-",$D567*K567)</f>
        <v>-</v>
      </c>
      <c r="M567" s="19">
        <v>2.33</v>
      </c>
      <c r="N567" s="19" t="str">
        <f t="shared" ref="N567" si="8411">IF(OR(M567="-",M567="NC",$D567=""),"-",$D567*M567)</f>
        <v>-</v>
      </c>
      <c r="O567" s="19">
        <v>13.31</v>
      </c>
      <c r="P567" s="19" t="str">
        <f t="shared" ref="P567" si="8412">IF(OR(O567="-",O567="NC",$D567=""),"-",$D567*O567)</f>
        <v>-</v>
      </c>
      <c r="Q567" s="19">
        <v>0.1</v>
      </c>
      <c r="R567" s="19" t="str">
        <f t="shared" ref="R567" si="8413">IF(OR(Q567="-",Q567="NC",$D567=""),"-",$D567*Q567)</f>
        <v>-</v>
      </c>
      <c r="S567" s="19">
        <v>9.93</v>
      </c>
      <c r="T567" s="19" t="str">
        <f t="shared" ref="T567" si="8414">IF(OR(S567="-",S567="NC",$D567=""),"-",$D567*S567)</f>
        <v>-</v>
      </c>
      <c r="U567" s="19">
        <v>1.71</v>
      </c>
      <c r="V567" s="19" t="str">
        <f t="shared" ref="V567" si="8415">IF(OR(U567="-",U567="NC",$D567=""),"-",$D567*U567)</f>
        <v>-</v>
      </c>
      <c r="W567" s="19">
        <v>21.57</v>
      </c>
      <c r="X567" s="19" t="str">
        <f t="shared" ref="X567" si="8416">IF(OR(W567="-",W567="NC",$D567=""),"-",$D567*W567)</f>
        <v>-</v>
      </c>
      <c r="Y567" s="19">
        <v>0.33</v>
      </c>
      <c r="Z567" s="19" t="str">
        <f t="shared" ref="Z567" si="8417">IF(OR(Y567="-",Y567="NC",$D567=""),"-",$D567*Y567)</f>
        <v>-</v>
      </c>
      <c r="AA567" s="19">
        <v>0.04</v>
      </c>
      <c r="AB567" s="19" t="str">
        <f t="shared" ref="AB567" si="8418">IF(OR(AA567="-",AA567="NC",$D567=""),"-",$D567*AA567)</f>
        <v>-</v>
      </c>
      <c r="AC567" s="19">
        <v>0.56999999999999995</v>
      </c>
      <c r="AD567" s="19" t="str">
        <f t="shared" ref="AD567" si="8419">IF(OR(AC567="-",AC567="NC",$D567=""),"-",$D567*AC567)</f>
        <v>-</v>
      </c>
      <c r="AE567" s="19">
        <v>0.52</v>
      </c>
      <c r="AF567" s="19" t="str">
        <f t="shared" ref="AF567" si="8420">IF(OR(AE567="-",AE567="NC",$D567=""),"-",$D567*AE567)</f>
        <v>-</v>
      </c>
      <c r="AG567" s="19">
        <v>3.26</v>
      </c>
      <c r="AH567" s="19" t="str">
        <f t="shared" ref="AH567" si="8421">IF(OR(AG567="-",AG567="NC",$D567=""),"-",$D567*AG567)</f>
        <v>-</v>
      </c>
      <c r="AI567" s="19">
        <v>7.96</v>
      </c>
      <c r="AJ567" s="19" t="str">
        <f t="shared" ref="AJ567" si="8422">IF(OR(AI567="-",AI567="NC",$D567=""),"-",$D567*AI567)</f>
        <v>-</v>
      </c>
      <c r="AK567" s="19" t="s">
        <v>1351</v>
      </c>
      <c r="AL567" s="19" t="str">
        <f t="shared" ref="AL567" si="8423">IF(OR(AK567="-",AK567="NC",$D567=""),"-",$D567*AK567)</f>
        <v>-</v>
      </c>
    </row>
    <row r="568" spans="1:38" ht="31.5" x14ac:dyDescent="0.25">
      <c r="A568" s="18" t="s">
        <v>458</v>
      </c>
      <c r="B568" s="18" t="s">
        <v>2711</v>
      </c>
      <c r="C568" s="19" t="s">
        <v>925</v>
      </c>
      <c r="D568" s="58"/>
      <c r="E568" s="19">
        <v>0.97</v>
      </c>
      <c r="F568" s="19" t="str">
        <f t="shared" si="7688"/>
        <v>-</v>
      </c>
      <c r="G568" s="19">
        <v>0.24</v>
      </c>
      <c r="H568" s="19" t="str">
        <f t="shared" si="7688"/>
        <v>-</v>
      </c>
      <c r="I568" s="19">
        <v>0.7</v>
      </c>
      <c r="J568" s="19" t="str">
        <f t="shared" ref="J568" si="8424">IF(OR(I568="-",I568="NC",$D568=""),"-",$D568*I568)</f>
        <v>-</v>
      </c>
      <c r="K568" s="19">
        <v>4.0999999999999996</v>
      </c>
      <c r="L568" s="19" t="str">
        <f t="shared" ref="L568" si="8425">IF(OR(K568="-",K568="NC",$D568=""),"-",$D568*K568)</f>
        <v>-</v>
      </c>
      <c r="M568" s="19">
        <v>2.56</v>
      </c>
      <c r="N568" s="19" t="str">
        <f t="shared" ref="N568" si="8426">IF(OR(M568="-",M568="NC",$D568=""),"-",$D568*M568)</f>
        <v>-</v>
      </c>
      <c r="O568" s="19">
        <v>13.31</v>
      </c>
      <c r="P568" s="19" t="str">
        <f t="shared" ref="P568" si="8427">IF(OR(O568="-",O568="NC",$D568=""),"-",$D568*O568)</f>
        <v>-</v>
      </c>
      <c r="Q568" s="19">
        <v>0.1</v>
      </c>
      <c r="R568" s="19" t="str">
        <f t="shared" ref="R568" si="8428">IF(OR(Q568="-",Q568="NC",$D568=""),"-",$D568*Q568)</f>
        <v>-</v>
      </c>
      <c r="S568" s="19">
        <v>9.93</v>
      </c>
      <c r="T568" s="19" t="str">
        <f t="shared" ref="T568" si="8429">IF(OR(S568="-",S568="NC",$D568=""),"-",$D568*S568)</f>
        <v>-</v>
      </c>
      <c r="U568" s="19">
        <v>1.71</v>
      </c>
      <c r="V568" s="19" t="str">
        <f t="shared" ref="V568" si="8430">IF(OR(U568="-",U568="NC",$D568=""),"-",$D568*U568)</f>
        <v>-</v>
      </c>
      <c r="W568" s="19">
        <v>21.2</v>
      </c>
      <c r="X568" s="19" t="str">
        <f t="shared" ref="X568" si="8431">IF(OR(W568="-",W568="NC",$D568=""),"-",$D568*W568)</f>
        <v>-</v>
      </c>
      <c r="Y568" s="19">
        <v>0.33</v>
      </c>
      <c r="Z568" s="19" t="str">
        <f t="shared" ref="Z568" si="8432">IF(OR(Y568="-",Y568="NC",$D568=""),"-",$D568*Y568)</f>
        <v>-</v>
      </c>
      <c r="AA568" s="19">
        <v>0.05</v>
      </c>
      <c r="AB568" s="19" t="str">
        <f t="shared" ref="AB568" si="8433">IF(OR(AA568="-",AA568="NC",$D568=""),"-",$D568*AA568)</f>
        <v>-</v>
      </c>
      <c r="AC568" s="19">
        <v>0.38</v>
      </c>
      <c r="AD568" s="19" t="str">
        <f t="shared" ref="AD568" si="8434">IF(OR(AC568="-",AC568="NC",$D568=""),"-",$D568*AC568)</f>
        <v>-</v>
      </c>
      <c r="AE568" s="19">
        <v>0.52</v>
      </c>
      <c r="AF568" s="19" t="str">
        <f t="shared" ref="AF568" si="8435">IF(OR(AE568="-",AE568="NC",$D568=""),"-",$D568*AE568)</f>
        <v>-</v>
      </c>
      <c r="AG568" s="19">
        <v>3.26</v>
      </c>
      <c r="AH568" s="19" t="str">
        <f t="shared" ref="AH568" si="8436">IF(OR(AG568="-",AG568="NC",$D568=""),"-",$D568*AG568)</f>
        <v>-</v>
      </c>
      <c r="AI568" s="19">
        <v>0.18</v>
      </c>
      <c r="AJ568" s="19" t="str">
        <f t="shared" ref="AJ568" si="8437">IF(OR(AI568="-",AI568="NC",$D568=""),"-",$D568*AI568)</f>
        <v>-</v>
      </c>
      <c r="AK568" s="19" t="s">
        <v>1351</v>
      </c>
      <c r="AL568" s="19" t="str">
        <f t="shared" ref="AL568" si="8438">IF(OR(AK568="-",AK568="NC",$D568=""),"-",$D568*AK568)</f>
        <v>-</v>
      </c>
    </row>
    <row r="569" spans="1:38" ht="31.5" x14ac:dyDescent="0.25">
      <c r="A569" s="18" t="s">
        <v>458</v>
      </c>
      <c r="B569" s="18" t="s">
        <v>2712</v>
      </c>
      <c r="C569" s="19" t="s">
        <v>925</v>
      </c>
      <c r="D569" s="58"/>
      <c r="E569" s="19">
        <v>28.72</v>
      </c>
      <c r="F569" s="19" t="str">
        <f t="shared" si="7688"/>
        <v>-</v>
      </c>
      <c r="G569" s="19">
        <v>43.93</v>
      </c>
      <c r="H569" s="19" t="str">
        <f t="shared" si="7688"/>
        <v>-</v>
      </c>
      <c r="I569" s="19">
        <v>107.77</v>
      </c>
      <c r="J569" s="19" t="str">
        <f t="shared" ref="J569" si="8439">IF(OR(I569="-",I569="NC",$D569=""),"-",$D569*I569)</f>
        <v>-</v>
      </c>
      <c r="K569" s="19">
        <v>43.3</v>
      </c>
      <c r="L569" s="19" t="str">
        <f t="shared" ref="L569" si="8440">IF(OR(K569="-",K569="NC",$D569=""),"-",$D569*K569)</f>
        <v>-</v>
      </c>
      <c r="M569" s="19">
        <v>59.52</v>
      </c>
      <c r="N569" s="19" t="str">
        <f t="shared" ref="N569" si="8441">IF(OR(M569="-",M569="NC",$D569=""),"-",$D569*M569)</f>
        <v>-</v>
      </c>
      <c r="O569" s="19">
        <v>73.400000000000006</v>
      </c>
      <c r="P569" s="19" t="str">
        <f t="shared" ref="P569" si="8442">IF(OR(O569="-",O569="NC",$D569=""),"-",$D569*O569)</f>
        <v>-</v>
      </c>
      <c r="Q569" s="19">
        <v>17.61</v>
      </c>
      <c r="R569" s="19" t="str">
        <f t="shared" ref="R569" si="8443">IF(OR(Q569="-",Q569="NC",$D569=""),"-",$D569*Q569)</f>
        <v>-</v>
      </c>
      <c r="S569" s="19">
        <v>25.71</v>
      </c>
      <c r="T569" s="19" t="str">
        <f t="shared" ref="T569" si="8444">IF(OR(S569="-",S569="NC",$D569=""),"-",$D569*S569)</f>
        <v>-</v>
      </c>
      <c r="U569" s="19">
        <v>25.58</v>
      </c>
      <c r="V569" s="19" t="str">
        <f t="shared" ref="V569" si="8445">IF(OR(U569="-",U569="NC",$D569=""),"-",$D569*U569)</f>
        <v>-</v>
      </c>
      <c r="W569" s="19">
        <v>25.29</v>
      </c>
      <c r="X569" s="19" t="str">
        <f t="shared" ref="X569" si="8446">IF(OR(W569="-",W569="NC",$D569=""),"-",$D569*W569)</f>
        <v>-</v>
      </c>
      <c r="Y569" s="19">
        <v>5.49</v>
      </c>
      <c r="Z569" s="19" t="str">
        <f t="shared" ref="Z569" si="8447">IF(OR(Y569="-",Y569="NC",$D569=""),"-",$D569*Y569)</f>
        <v>-</v>
      </c>
      <c r="AA569" s="19">
        <v>64.209999999999994</v>
      </c>
      <c r="AB569" s="19" t="str">
        <f t="shared" ref="AB569" si="8448">IF(OR(AA569="-",AA569="NC",$D569=""),"-",$D569*AA569)</f>
        <v>-</v>
      </c>
      <c r="AC569" s="19">
        <v>116.1</v>
      </c>
      <c r="AD569" s="19" t="str">
        <f t="shared" ref="AD569" si="8449">IF(OR(AC569="-",AC569="NC",$D569=""),"-",$D569*AC569)</f>
        <v>-</v>
      </c>
      <c r="AE569" s="19">
        <v>10.44</v>
      </c>
      <c r="AF569" s="19" t="str">
        <f t="shared" ref="AF569" si="8450">IF(OR(AE569="-",AE569="NC",$D569=""),"-",$D569*AE569)</f>
        <v>-</v>
      </c>
      <c r="AG569" s="19">
        <v>37.65</v>
      </c>
      <c r="AH569" s="19" t="str">
        <f t="shared" ref="AH569" si="8451">IF(OR(AG569="-",AG569="NC",$D569=""),"-",$D569*AG569)</f>
        <v>-</v>
      </c>
      <c r="AI569" s="19">
        <v>68.819999999999993</v>
      </c>
      <c r="AJ569" s="19" t="str">
        <f t="shared" ref="AJ569" si="8452">IF(OR(AI569="-",AI569="NC",$D569=""),"-",$D569*AI569)</f>
        <v>-</v>
      </c>
      <c r="AK569" s="19">
        <v>34.44</v>
      </c>
      <c r="AL569" s="19" t="str">
        <f t="shared" ref="AL569" si="8453">IF(OR(AK569="-",AK569="NC",$D569=""),"-",$D569*AK569)</f>
        <v>-</v>
      </c>
    </row>
    <row r="570" spans="1:38" ht="31.5" x14ac:dyDescent="0.25">
      <c r="A570" s="18" t="s">
        <v>458</v>
      </c>
      <c r="B570" s="18" t="s">
        <v>2713</v>
      </c>
      <c r="C570" s="19" t="s">
        <v>925</v>
      </c>
      <c r="D570" s="58"/>
      <c r="E570" s="19">
        <v>1.8</v>
      </c>
      <c r="F570" s="19" t="str">
        <f t="shared" si="7688"/>
        <v>-</v>
      </c>
      <c r="G570" s="19">
        <v>1.08</v>
      </c>
      <c r="H570" s="19" t="str">
        <f t="shared" si="7688"/>
        <v>-</v>
      </c>
      <c r="I570" s="19">
        <v>0.97</v>
      </c>
      <c r="J570" s="19" t="str">
        <f t="shared" ref="J570" si="8454">IF(OR(I570="-",I570="NC",$D570=""),"-",$D570*I570)</f>
        <v>-</v>
      </c>
      <c r="K570" s="19">
        <v>5.88</v>
      </c>
      <c r="L570" s="19" t="str">
        <f t="shared" ref="L570" si="8455">IF(OR(K570="-",K570="NC",$D570=""),"-",$D570*K570)</f>
        <v>-</v>
      </c>
      <c r="M570" s="19">
        <v>2.63</v>
      </c>
      <c r="N570" s="19" t="str">
        <f t="shared" ref="N570" si="8456">IF(OR(M570="-",M570="NC",$D570=""),"-",$D570*M570)</f>
        <v>-</v>
      </c>
      <c r="O570" s="19">
        <v>15.24</v>
      </c>
      <c r="P570" s="19" t="str">
        <f t="shared" ref="P570" si="8457">IF(OR(O570="-",O570="NC",$D570=""),"-",$D570*O570)</f>
        <v>-</v>
      </c>
      <c r="Q570" s="19">
        <v>0.99</v>
      </c>
      <c r="R570" s="19" t="str">
        <f t="shared" ref="R570" si="8458">IF(OR(Q570="-",Q570="NC",$D570=""),"-",$D570*Q570)</f>
        <v>-</v>
      </c>
      <c r="S570" s="19">
        <v>10.4</v>
      </c>
      <c r="T570" s="19" t="str">
        <f t="shared" ref="T570" si="8459">IF(OR(S570="-",S570="NC",$D570=""),"-",$D570*S570)</f>
        <v>-</v>
      </c>
      <c r="U570" s="19">
        <v>1.55</v>
      </c>
      <c r="V570" s="19" t="str">
        <f t="shared" ref="V570" si="8460">IF(OR(U570="-",U570="NC",$D570=""),"-",$D570*U570)</f>
        <v>-</v>
      </c>
      <c r="W570" s="19">
        <v>12.89</v>
      </c>
      <c r="X570" s="19" t="str">
        <f t="shared" ref="X570" si="8461">IF(OR(W570="-",W570="NC",$D570=""),"-",$D570*W570)</f>
        <v>-</v>
      </c>
      <c r="Y570" s="19">
        <v>2.19</v>
      </c>
      <c r="Z570" s="19" t="str">
        <f t="shared" ref="Z570" si="8462">IF(OR(Y570="-",Y570="NC",$D570=""),"-",$D570*Y570)</f>
        <v>-</v>
      </c>
      <c r="AA570" s="19">
        <v>0.4</v>
      </c>
      <c r="AB570" s="19" t="str">
        <f t="shared" ref="AB570" si="8463">IF(OR(AA570="-",AA570="NC",$D570=""),"-",$D570*AA570)</f>
        <v>-</v>
      </c>
      <c r="AC570" s="19">
        <v>0.68</v>
      </c>
      <c r="AD570" s="19" t="str">
        <f t="shared" ref="AD570" si="8464">IF(OR(AC570="-",AC570="NC",$D570=""),"-",$D570*AC570)</f>
        <v>-</v>
      </c>
      <c r="AE570" s="19">
        <v>0.57999999999999996</v>
      </c>
      <c r="AF570" s="19" t="str">
        <f t="shared" ref="AF570" si="8465">IF(OR(AE570="-",AE570="NC",$D570=""),"-",$D570*AE570)</f>
        <v>-</v>
      </c>
      <c r="AG570" s="19">
        <v>4.07</v>
      </c>
      <c r="AH570" s="19" t="str">
        <f t="shared" ref="AH570" si="8466">IF(OR(AG570="-",AG570="NC",$D570=""),"-",$D570*AG570)</f>
        <v>-</v>
      </c>
      <c r="AI570" s="19">
        <v>0.19</v>
      </c>
      <c r="AJ570" s="19" t="str">
        <f t="shared" ref="AJ570" si="8467">IF(OR(AI570="-",AI570="NC",$D570=""),"-",$D570*AI570)</f>
        <v>-</v>
      </c>
      <c r="AK570" s="19" t="s">
        <v>1351</v>
      </c>
      <c r="AL570" s="19" t="str">
        <f t="shared" ref="AL570" si="8468">IF(OR(AK570="-",AK570="NC",$D570=""),"-",$D570*AK570)</f>
        <v>-</v>
      </c>
    </row>
    <row r="571" spans="1:38" ht="31.5" x14ac:dyDescent="0.25">
      <c r="A571" s="18" t="s">
        <v>458</v>
      </c>
      <c r="B571" s="18" t="s">
        <v>2714</v>
      </c>
      <c r="C571" s="19" t="s">
        <v>925</v>
      </c>
      <c r="D571" s="58"/>
      <c r="E571" s="19">
        <v>0.84</v>
      </c>
      <c r="F571" s="19" t="str">
        <f t="shared" si="7688"/>
        <v>-</v>
      </c>
      <c r="G571" s="19">
        <v>0.24</v>
      </c>
      <c r="H571" s="19" t="str">
        <f t="shared" si="7688"/>
        <v>-</v>
      </c>
      <c r="I571" s="19">
        <v>1.56</v>
      </c>
      <c r="J571" s="19" t="str">
        <f t="shared" ref="J571" si="8469">IF(OR(I571="-",I571="NC",$D571=""),"-",$D571*I571)</f>
        <v>-</v>
      </c>
      <c r="K571" s="19">
        <v>0.46</v>
      </c>
      <c r="L571" s="19" t="str">
        <f t="shared" ref="L571" si="8470">IF(OR(K571="-",K571="NC",$D571=""),"-",$D571*K571)</f>
        <v>-</v>
      </c>
      <c r="M571" s="19">
        <v>2.21</v>
      </c>
      <c r="N571" s="19" t="str">
        <f t="shared" ref="N571" si="8471">IF(OR(M571="-",M571="NC",$D571=""),"-",$D571*M571)</f>
        <v>-</v>
      </c>
      <c r="O571" s="19">
        <v>13.13</v>
      </c>
      <c r="P571" s="19" t="str">
        <f t="shared" ref="P571" si="8472">IF(OR(O571="-",O571="NC",$D571=""),"-",$D571*O571)</f>
        <v>-</v>
      </c>
      <c r="Q571" s="19">
        <v>0.1</v>
      </c>
      <c r="R571" s="19" t="str">
        <f t="shared" ref="R571" si="8473">IF(OR(Q571="-",Q571="NC",$D571=""),"-",$D571*Q571)</f>
        <v>-</v>
      </c>
      <c r="S571" s="19">
        <v>9.93</v>
      </c>
      <c r="T571" s="19" t="str">
        <f t="shared" ref="T571" si="8474">IF(OR(S571="-",S571="NC",$D571=""),"-",$D571*S571)</f>
        <v>-</v>
      </c>
      <c r="U571" s="19">
        <v>1.4</v>
      </c>
      <c r="V571" s="19" t="str">
        <f t="shared" ref="V571" si="8475">IF(OR(U571="-",U571="NC",$D571=""),"-",$D571*U571)</f>
        <v>-</v>
      </c>
      <c r="W571" s="19">
        <v>10.26</v>
      </c>
      <c r="X571" s="19" t="str">
        <f t="shared" ref="X571" si="8476">IF(OR(W571="-",W571="NC",$D571=""),"-",$D571*W571)</f>
        <v>-</v>
      </c>
      <c r="Y571" s="19">
        <v>0.33</v>
      </c>
      <c r="Z571" s="19" t="str">
        <f t="shared" ref="Z571" si="8477">IF(OR(Y571="-",Y571="NC",$D571=""),"-",$D571*Y571)</f>
        <v>-</v>
      </c>
      <c r="AA571" s="19">
        <v>0.04</v>
      </c>
      <c r="AB571" s="19" t="str">
        <f t="shared" ref="AB571" si="8478">IF(OR(AA571="-",AA571="NC",$D571=""),"-",$D571*AA571)</f>
        <v>-</v>
      </c>
      <c r="AC571" s="19">
        <v>0.54</v>
      </c>
      <c r="AD571" s="19" t="str">
        <f t="shared" ref="AD571" si="8479">IF(OR(AC571="-",AC571="NC",$D571=""),"-",$D571*AC571)</f>
        <v>-</v>
      </c>
      <c r="AE571" s="19">
        <v>0.51</v>
      </c>
      <c r="AF571" s="19" t="str">
        <f t="shared" ref="AF571" si="8480">IF(OR(AE571="-",AE571="NC",$D571=""),"-",$D571*AE571)</f>
        <v>-</v>
      </c>
      <c r="AG571" s="19">
        <v>3.26</v>
      </c>
      <c r="AH571" s="19" t="str">
        <f t="shared" ref="AH571" si="8481">IF(OR(AG571="-",AG571="NC",$D571=""),"-",$D571*AG571)</f>
        <v>-</v>
      </c>
      <c r="AI571" s="19">
        <v>7.96</v>
      </c>
      <c r="AJ571" s="19" t="str">
        <f t="shared" ref="AJ571" si="8482">IF(OR(AI571="-",AI571="NC",$D571=""),"-",$D571*AI571)</f>
        <v>-</v>
      </c>
      <c r="AK571" s="19" t="s">
        <v>1351</v>
      </c>
      <c r="AL571" s="19" t="str">
        <f t="shared" ref="AL571" si="8483">IF(OR(AK571="-",AK571="NC",$D571=""),"-",$D571*AK571)</f>
        <v>-</v>
      </c>
    </row>
    <row r="572" spans="1:38" ht="31.5" x14ac:dyDescent="0.25">
      <c r="A572" s="18" t="s">
        <v>458</v>
      </c>
      <c r="B572" s="18" t="s">
        <v>2715</v>
      </c>
      <c r="C572" s="19" t="s">
        <v>925</v>
      </c>
      <c r="D572" s="58"/>
      <c r="E572" s="19">
        <v>0.84</v>
      </c>
      <c r="F572" s="19" t="str">
        <f t="shared" si="7688"/>
        <v>-</v>
      </c>
      <c r="G572" s="19">
        <v>0.24</v>
      </c>
      <c r="H572" s="19" t="str">
        <f t="shared" si="7688"/>
        <v>-</v>
      </c>
      <c r="I572" s="19">
        <v>0.68</v>
      </c>
      <c r="J572" s="19" t="str">
        <f t="shared" ref="J572" si="8484">IF(OR(I572="-",I572="NC",$D572=""),"-",$D572*I572)</f>
        <v>-</v>
      </c>
      <c r="K572" s="19">
        <v>0.46</v>
      </c>
      <c r="L572" s="19" t="str">
        <f t="shared" ref="L572" si="8485">IF(OR(K572="-",K572="NC",$D572=""),"-",$D572*K572)</f>
        <v>-</v>
      </c>
      <c r="M572" s="19">
        <v>2.44</v>
      </c>
      <c r="N572" s="19" t="str">
        <f t="shared" ref="N572" si="8486">IF(OR(M572="-",M572="NC",$D572=""),"-",$D572*M572)</f>
        <v>-</v>
      </c>
      <c r="O572" s="19">
        <v>13.13</v>
      </c>
      <c r="P572" s="19" t="str">
        <f t="shared" ref="P572" si="8487">IF(OR(O572="-",O572="NC",$D572=""),"-",$D572*O572)</f>
        <v>-</v>
      </c>
      <c r="Q572" s="19">
        <v>0.1</v>
      </c>
      <c r="R572" s="19" t="str">
        <f t="shared" ref="R572" si="8488">IF(OR(Q572="-",Q572="NC",$D572=""),"-",$D572*Q572)</f>
        <v>-</v>
      </c>
      <c r="S572" s="19">
        <v>9.93</v>
      </c>
      <c r="T572" s="19" t="str">
        <f t="shared" ref="T572" si="8489">IF(OR(S572="-",S572="NC",$D572=""),"-",$D572*S572)</f>
        <v>-</v>
      </c>
      <c r="U572" s="19">
        <v>1.4</v>
      </c>
      <c r="V572" s="19" t="str">
        <f t="shared" ref="V572" si="8490">IF(OR(U572="-",U572="NC",$D572=""),"-",$D572*U572)</f>
        <v>-</v>
      </c>
      <c r="W572" s="19">
        <v>9.8800000000000008</v>
      </c>
      <c r="X572" s="19" t="str">
        <f t="shared" ref="X572" si="8491">IF(OR(W572="-",W572="NC",$D572=""),"-",$D572*W572)</f>
        <v>-</v>
      </c>
      <c r="Y572" s="19">
        <v>0.33</v>
      </c>
      <c r="Z572" s="19" t="str">
        <f t="shared" ref="Z572" si="8492">IF(OR(Y572="-",Y572="NC",$D572=""),"-",$D572*Y572)</f>
        <v>-</v>
      </c>
      <c r="AA572" s="19">
        <v>0.05</v>
      </c>
      <c r="AB572" s="19" t="str">
        <f t="shared" ref="AB572" si="8493">IF(OR(AA572="-",AA572="NC",$D572=""),"-",$D572*AA572)</f>
        <v>-</v>
      </c>
      <c r="AC572" s="19">
        <v>0.35</v>
      </c>
      <c r="AD572" s="19" t="str">
        <f t="shared" ref="AD572" si="8494">IF(OR(AC572="-",AC572="NC",$D572=""),"-",$D572*AC572)</f>
        <v>-</v>
      </c>
      <c r="AE572" s="19">
        <v>0.51</v>
      </c>
      <c r="AF572" s="19" t="str">
        <f t="shared" ref="AF572" si="8495">IF(OR(AE572="-",AE572="NC",$D572=""),"-",$D572*AE572)</f>
        <v>-</v>
      </c>
      <c r="AG572" s="19">
        <v>3.26</v>
      </c>
      <c r="AH572" s="19" t="str">
        <f t="shared" ref="AH572" si="8496">IF(OR(AG572="-",AG572="NC",$D572=""),"-",$D572*AG572)</f>
        <v>-</v>
      </c>
      <c r="AI572" s="19">
        <v>0.18</v>
      </c>
      <c r="AJ572" s="19" t="str">
        <f t="shared" ref="AJ572" si="8497">IF(OR(AI572="-",AI572="NC",$D572=""),"-",$D572*AI572)</f>
        <v>-</v>
      </c>
      <c r="AK572" s="19" t="s">
        <v>1351</v>
      </c>
      <c r="AL572" s="19" t="str">
        <f t="shared" ref="AL572" si="8498">IF(OR(AK572="-",AK572="NC",$D572=""),"-",$D572*AK572)</f>
        <v>-</v>
      </c>
    </row>
    <row r="573" spans="1:38" ht="31.5" x14ac:dyDescent="0.25">
      <c r="A573" s="18" t="s">
        <v>458</v>
      </c>
      <c r="B573" s="18" t="s">
        <v>2716</v>
      </c>
      <c r="C573" s="19" t="s">
        <v>925</v>
      </c>
      <c r="D573" s="58"/>
      <c r="E573" s="19">
        <v>0.97</v>
      </c>
      <c r="F573" s="19" t="str">
        <f t="shared" si="7688"/>
        <v>-</v>
      </c>
      <c r="G573" s="19">
        <v>0.24</v>
      </c>
      <c r="H573" s="19" t="str">
        <f t="shared" si="7688"/>
        <v>-</v>
      </c>
      <c r="I573" s="19">
        <v>0.7</v>
      </c>
      <c r="J573" s="19" t="str">
        <f t="shared" ref="J573" si="8499">IF(OR(I573="-",I573="NC",$D573=""),"-",$D573*I573)</f>
        <v>-</v>
      </c>
      <c r="K573" s="19">
        <v>4.09</v>
      </c>
      <c r="L573" s="19" t="str">
        <f t="shared" ref="L573" si="8500">IF(OR(K573="-",K573="NC",$D573=""),"-",$D573*K573)</f>
        <v>-</v>
      </c>
      <c r="M573" s="19">
        <v>2.33</v>
      </c>
      <c r="N573" s="19" t="str">
        <f t="shared" ref="N573" si="8501">IF(OR(M573="-",M573="NC",$D573=""),"-",$D573*M573)</f>
        <v>-</v>
      </c>
      <c r="O573" s="19">
        <v>13.31</v>
      </c>
      <c r="P573" s="19" t="str">
        <f t="shared" ref="P573" si="8502">IF(OR(O573="-",O573="NC",$D573=""),"-",$D573*O573)</f>
        <v>-</v>
      </c>
      <c r="Q573" s="19">
        <v>0.1</v>
      </c>
      <c r="R573" s="19" t="str">
        <f t="shared" ref="R573" si="8503">IF(OR(Q573="-",Q573="NC",$D573=""),"-",$D573*Q573)</f>
        <v>-</v>
      </c>
      <c r="S573" s="19">
        <v>9.93</v>
      </c>
      <c r="T573" s="19" t="str">
        <f t="shared" ref="T573" si="8504">IF(OR(S573="-",S573="NC",$D573=""),"-",$D573*S573)</f>
        <v>-</v>
      </c>
      <c r="U573" s="19">
        <v>1.71</v>
      </c>
      <c r="V573" s="19" t="str">
        <f t="shared" ref="V573" si="8505">IF(OR(U573="-",U573="NC",$D573=""),"-",$D573*U573)</f>
        <v>-</v>
      </c>
      <c r="W573" s="19">
        <v>21.2</v>
      </c>
      <c r="X573" s="19" t="str">
        <f t="shared" ref="X573" si="8506">IF(OR(W573="-",W573="NC",$D573=""),"-",$D573*W573)</f>
        <v>-</v>
      </c>
      <c r="Y573" s="19">
        <v>0.33</v>
      </c>
      <c r="Z573" s="19" t="str">
        <f t="shared" ref="Z573" si="8507">IF(OR(Y573="-",Y573="NC",$D573=""),"-",$D573*Y573)</f>
        <v>-</v>
      </c>
      <c r="AA573" s="19">
        <v>0.04</v>
      </c>
      <c r="AB573" s="19" t="str">
        <f t="shared" ref="AB573" si="8508">IF(OR(AA573="-",AA573="NC",$D573=""),"-",$D573*AA573)</f>
        <v>-</v>
      </c>
      <c r="AC573" s="19">
        <v>0.37</v>
      </c>
      <c r="AD573" s="19" t="str">
        <f t="shared" ref="AD573" si="8509">IF(OR(AC573="-",AC573="NC",$D573=""),"-",$D573*AC573)</f>
        <v>-</v>
      </c>
      <c r="AE573" s="19">
        <v>0.52</v>
      </c>
      <c r="AF573" s="19" t="str">
        <f t="shared" ref="AF573" si="8510">IF(OR(AE573="-",AE573="NC",$D573=""),"-",$D573*AE573)</f>
        <v>-</v>
      </c>
      <c r="AG573" s="19">
        <v>3.26</v>
      </c>
      <c r="AH573" s="19" t="str">
        <f t="shared" ref="AH573" si="8511">IF(OR(AG573="-",AG573="NC",$D573=""),"-",$D573*AG573)</f>
        <v>-</v>
      </c>
      <c r="AI573" s="19">
        <v>0.18</v>
      </c>
      <c r="AJ573" s="19" t="str">
        <f t="shared" ref="AJ573" si="8512">IF(OR(AI573="-",AI573="NC",$D573=""),"-",$D573*AI573)</f>
        <v>-</v>
      </c>
      <c r="AK573" s="19" t="s">
        <v>1351</v>
      </c>
      <c r="AL573" s="19" t="str">
        <f t="shared" ref="AL573" si="8513">IF(OR(AK573="-",AK573="NC",$D573=""),"-",$D573*AK573)</f>
        <v>-</v>
      </c>
    </row>
    <row r="574" spans="1:38" x14ac:dyDescent="0.25">
      <c r="A574" s="18" t="s">
        <v>458</v>
      </c>
      <c r="B574" s="18" t="s">
        <v>2037</v>
      </c>
      <c r="C574" s="19" t="s">
        <v>925</v>
      </c>
      <c r="D574" s="58"/>
      <c r="E574" s="19">
        <v>0.62</v>
      </c>
      <c r="F574" s="19" t="str">
        <f t="shared" si="7688"/>
        <v>-</v>
      </c>
      <c r="G574" s="19" t="s">
        <v>1351</v>
      </c>
      <c r="H574" s="19" t="str">
        <f t="shared" si="7688"/>
        <v>-</v>
      </c>
      <c r="I574" s="19">
        <v>0.55000000000000004</v>
      </c>
      <c r="J574" s="19" t="str">
        <f t="shared" ref="J574" si="8514">IF(OR(I574="-",I574="NC",$D574=""),"-",$D574*I574)</f>
        <v>-</v>
      </c>
      <c r="K574" s="19" t="s">
        <v>1351</v>
      </c>
      <c r="L574" s="19" t="str">
        <f t="shared" ref="L574" si="8515">IF(OR(K574="-",K574="NC",$D574=""),"-",$D574*K574)</f>
        <v>-</v>
      </c>
      <c r="M574" s="19">
        <v>1.24</v>
      </c>
      <c r="N574" s="19" t="str">
        <f t="shared" ref="N574" si="8516">IF(OR(M574="-",M574="NC",$D574=""),"-",$D574*M574)</f>
        <v>-</v>
      </c>
      <c r="O574" s="19">
        <v>12.33</v>
      </c>
      <c r="P574" s="19" t="str">
        <f t="shared" ref="P574" si="8517">IF(OR(O574="-",O574="NC",$D574=""),"-",$D574*O574)</f>
        <v>-</v>
      </c>
      <c r="Q574" s="19" t="s">
        <v>1351</v>
      </c>
      <c r="R574" s="19" t="str">
        <f t="shared" ref="R574" si="8518">IF(OR(Q574="-",Q574="NC",$D574=""),"-",$D574*Q574)</f>
        <v>-</v>
      </c>
      <c r="S574" s="19" t="s">
        <v>1351</v>
      </c>
      <c r="T574" s="19" t="str">
        <f t="shared" ref="T574" si="8519">IF(OR(S574="-",S574="NC",$D574=""),"-",$D574*S574)</f>
        <v>-</v>
      </c>
      <c r="U574" s="19">
        <v>1.35</v>
      </c>
      <c r="V574" s="19" t="str">
        <f t="shared" ref="V574" si="8520">IF(OR(U574="-",U574="NC",$D574=""),"-",$D574*U574)</f>
        <v>-</v>
      </c>
      <c r="W574" s="19" t="s">
        <v>1351</v>
      </c>
      <c r="X574" s="19" t="str">
        <f t="shared" ref="X574" si="8521">IF(OR(W574="-",W574="NC",$D574=""),"-",$D574*W574)</f>
        <v>-</v>
      </c>
      <c r="Y574" s="19" t="s">
        <v>1351</v>
      </c>
      <c r="Z574" s="19" t="str">
        <f t="shared" ref="Z574" si="8522">IF(OR(Y574="-",Y574="NC",$D574=""),"-",$D574*Y574)</f>
        <v>-</v>
      </c>
      <c r="AA574" s="19" t="s">
        <v>1351</v>
      </c>
      <c r="AB574" s="19" t="str">
        <f t="shared" ref="AB574" si="8523">IF(OR(AA574="-",AA574="NC",$D574=""),"-",$D574*AA574)</f>
        <v>-</v>
      </c>
      <c r="AC574" s="19" t="s">
        <v>1351</v>
      </c>
      <c r="AD574" s="19" t="str">
        <f t="shared" ref="AD574" si="8524">IF(OR(AC574="-",AC574="NC",$D574=""),"-",$D574*AC574)</f>
        <v>-</v>
      </c>
      <c r="AE574" s="19">
        <v>0.01</v>
      </c>
      <c r="AF574" s="19" t="str">
        <f t="shared" ref="AF574" si="8525">IF(OR(AE574="-",AE574="NC",$D574=""),"-",$D574*AE574)</f>
        <v>-</v>
      </c>
      <c r="AG574" s="19">
        <v>0.03</v>
      </c>
      <c r="AH574" s="19" t="str">
        <f t="shared" ref="AH574" si="8526">IF(OR(AG574="-",AG574="NC",$D574=""),"-",$D574*AG574)</f>
        <v>-</v>
      </c>
      <c r="AI574" s="19" t="s">
        <v>1351</v>
      </c>
      <c r="AJ574" s="19" t="str">
        <f t="shared" ref="AJ574" si="8527">IF(OR(AI574="-",AI574="NC",$D574=""),"-",$D574*AI574)</f>
        <v>-</v>
      </c>
      <c r="AK574" s="19" t="s">
        <v>1351</v>
      </c>
      <c r="AL574" s="19" t="str">
        <f t="shared" ref="AL574" si="8528">IF(OR(AK574="-",AK574="NC",$D574=""),"-",$D574*AK574)</f>
        <v>-</v>
      </c>
    </row>
    <row r="575" spans="1:38" ht="21" x14ac:dyDescent="0.25">
      <c r="A575" s="18" t="s">
        <v>29</v>
      </c>
      <c r="B575" s="18" t="s">
        <v>3014</v>
      </c>
      <c r="C575" s="19" t="s">
        <v>926</v>
      </c>
      <c r="D575" s="58"/>
      <c r="E575" s="19">
        <v>22.72</v>
      </c>
      <c r="F575" s="19" t="str">
        <f t="shared" si="7688"/>
        <v>-</v>
      </c>
      <c r="G575" s="19">
        <v>35.61</v>
      </c>
      <c r="H575" s="19" t="str">
        <f t="shared" si="7688"/>
        <v>-</v>
      </c>
      <c r="I575" s="19">
        <v>87.27</v>
      </c>
      <c r="J575" s="19" t="str">
        <f t="shared" ref="J575" si="8529">IF(OR(I575="-",I575="NC",$D575=""),"-",$D575*I575)</f>
        <v>-</v>
      </c>
      <c r="K575" s="19">
        <v>34.92</v>
      </c>
      <c r="L575" s="19" t="str">
        <f t="shared" ref="L575" si="8530">IF(OR(K575="-",K575="NC",$D575=""),"-",$D575*K575)</f>
        <v>-</v>
      </c>
      <c r="M575" s="19">
        <v>46.71</v>
      </c>
      <c r="N575" s="19" t="str">
        <f t="shared" ref="N575" si="8531">IF(OR(M575="-",M575="NC",$D575=""),"-",$D575*M575)</f>
        <v>-</v>
      </c>
      <c r="O575" s="19">
        <v>49.12</v>
      </c>
      <c r="P575" s="19" t="str">
        <f t="shared" ref="P575" si="8532">IF(OR(O575="-",O575="NC",$D575=""),"-",$D575*O575)</f>
        <v>-</v>
      </c>
      <c r="Q575" s="19">
        <v>14.27</v>
      </c>
      <c r="R575" s="19" t="str">
        <f t="shared" ref="R575" si="8533">IF(OR(Q575="-",Q575="NC",$D575=""),"-",$D575*Q575)</f>
        <v>-</v>
      </c>
      <c r="S575" s="19">
        <v>12.86</v>
      </c>
      <c r="T575" s="19" t="str">
        <f t="shared" ref="T575" si="8534">IF(OR(S575="-",S575="NC",$D575=""),"-",$D575*S575)</f>
        <v>-</v>
      </c>
      <c r="U575" s="19">
        <v>19.71</v>
      </c>
      <c r="V575" s="19" t="str">
        <f t="shared" ref="V575" si="8535">IF(OR(U575="-",U575="NC",$D575=""),"-",$D575*U575)</f>
        <v>-</v>
      </c>
      <c r="W575" s="19">
        <v>12.55</v>
      </c>
      <c r="X575" s="19" t="str">
        <f t="shared" ref="X575" si="8536">IF(OR(W575="-",W575="NC",$D575=""),"-",$D575*W575)</f>
        <v>-</v>
      </c>
      <c r="Y575" s="19">
        <v>4.21</v>
      </c>
      <c r="Z575" s="19" t="str">
        <f t="shared" ref="Z575" si="8537">IF(OR(Y575="-",Y575="NC",$D575=""),"-",$D575*Y575)</f>
        <v>-</v>
      </c>
      <c r="AA575" s="19">
        <v>52.3</v>
      </c>
      <c r="AB575" s="19" t="str">
        <f t="shared" ref="AB575" si="8538">IF(OR(AA575="-",AA575="NC",$D575=""),"-",$D575*AA575)</f>
        <v>-</v>
      </c>
      <c r="AC575" s="19">
        <v>94.34</v>
      </c>
      <c r="AD575" s="19" t="str">
        <f t="shared" ref="AD575" si="8539">IF(OR(AC575="-",AC575="NC",$D575=""),"-",$D575*AC575)</f>
        <v>-</v>
      </c>
      <c r="AE575" s="19">
        <v>8.09</v>
      </c>
      <c r="AF575" s="19" t="str">
        <f t="shared" ref="AF575" si="8540">IF(OR(AE575="-",AE575="NC",$D575=""),"-",$D575*AE575)</f>
        <v>-</v>
      </c>
      <c r="AG575" s="19">
        <v>28.03</v>
      </c>
      <c r="AH575" s="19" t="str">
        <f t="shared" ref="AH575" si="8541">IF(OR(AG575="-",AG575="NC",$D575=""),"-",$D575*AG575)</f>
        <v>-</v>
      </c>
      <c r="AI575" s="19">
        <v>55.94</v>
      </c>
      <c r="AJ575" s="19" t="str">
        <f t="shared" ref="AJ575" si="8542">IF(OR(AI575="-",AI575="NC",$D575=""),"-",$D575*AI575)</f>
        <v>-</v>
      </c>
      <c r="AK575" s="19">
        <v>28.07</v>
      </c>
      <c r="AL575" s="19" t="str">
        <f t="shared" ref="AL575" si="8543">IF(OR(AK575="-",AK575="NC",$D575=""),"-",$D575*AK575)</f>
        <v>-</v>
      </c>
    </row>
    <row r="576" spans="1:38" x14ac:dyDescent="0.25">
      <c r="A576" s="18" t="s">
        <v>275</v>
      </c>
      <c r="B576" s="18" t="s">
        <v>972</v>
      </c>
      <c r="C576" s="19" t="s">
        <v>926</v>
      </c>
      <c r="D576" s="58"/>
      <c r="E576" s="19">
        <v>0.01</v>
      </c>
      <c r="F576" s="19" t="str">
        <f t="shared" si="7688"/>
        <v>-</v>
      </c>
      <c r="G576" s="19" t="s">
        <v>1351</v>
      </c>
      <c r="H576" s="19" t="str">
        <f t="shared" si="7688"/>
        <v>-</v>
      </c>
      <c r="I576" s="19">
        <v>0.01</v>
      </c>
      <c r="J576" s="19" t="str">
        <f t="shared" ref="J576" si="8544">IF(OR(I576="-",I576="NC",$D576=""),"-",$D576*I576)</f>
        <v>-</v>
      </c>
      <c r="K576" s="19">
        <v>0.01</v>
      </c>
      <c r="L576" s="19" t="str">
        <f t="shared" ref="L576" si="8545">IF(OR(K576="-",K576="NC",$D576=""),"-",$D576*K576)</f>
        <v>-</v>
      </c>
      <c r="M576" s="19">
        <v>0.22</v>
      </c>
      <c r="N576" s="19" t="str">
        <f t="shared" ref="N576" si="8546">IF(OR(M576="-",M576="NC",$D576=""),"-",$D576*M576)</f>
        <v>-</v>
      </c>
      <c r="O576" s="19" t="s">
        <v>1351</v>
      </c>
      <c r="P576" s="19" t="str">
        <f t="shared" ref="P576" si="8547">IF(OR(O576="-",O576="NC",$D576=""),"-",$D576*O576)</f>
        <v>-</v>
      </c>
      <c r="Q576" s="19">
        <v>0.01</v>
      </c>
      <c r="R576" s="19" t="str">
        <f t="shared" ref="R576" si="8548">IF(OR(Q576="-",Q576="NC",$D576=""),"-",$D576*Q576)</f>
        <v>-</v>
      </c>
      <c r="S576" s="19" t="s">
        <v>1351</v>
      </c>
      <c r="T576" s="19" t="str">
        <f t="shared" ref="T576" si="8549">IF(OR(S576="-",S576="NC",$D576=""),"-",$D576*S576)</f>
        <v>-</v>
      </c>
      <c r="U576" s="19" t="s">
        <v>1351</v>
      </c>
      <c r="V576" s="19" t="str">
        <f t="shared" ref="V576" si="8550">IF(OR(U576="-",U576="NC",$D576=""),"-",$D576*U576)</f>
        <v>-</v>
      </c>
      <c r="W576" s="19">
        <v>0.01</v>
      </c>
      <c r="X576" s="19" t="str">
        <f t="shared" ref="X576" si="8551">IF(OR(W576="-",W576="NC",$D576=""),"-",$D576*W576)</f>
        <v>-</v>
      </c>
      <c r="Y576" s="19" t="s">
        <v>1351</v>
      </c>
      <c r="Z576" s="19" t="str">
        <f t="shared" ref="Z576" si="8552">IF(OR(Y576="-",Y576="NC",$D576=""),"-",$D576*Y576)</f>
        <v>-</v>
      </c>
      <c r="AA576" s="19">
        <v>0.01</v>
      </c>
      <c r="AB576" s="19" t="str">
        <f t="shared" ref="AB576" si="8553">IF(OR(AA576="-",AA576="NC",$D576=""),"-",$D576*AA576)</f>
        <v>-</v>
      </c>
      <c r="AC576" s="19">
        <v>0.01</v>
      </c>
      <c r="AD576" s="19" t="str">
        <f t="shared" ref="AD576" si="8554">IF(OR(AC576="-",AC576="NC",$D576=""),"-",$D576*AC576)</f>
        <v>-</v>
      </c>
      <c r="AE576" s="19" t="s">
        <v>1351</v>
      </c>
      <c r="AF576" s="19" t="str">
        <f t="shared" ref="AF576" si="8555">IF(OR(AE576="-",AE576="NC",$D576=""),"-",$D576*AE576)</f>
        <v>-</v>
      </c>
      <c r="AG576" s="19" t="s">
        <v>1351</v>
      </c>
      <c r="AH576" s="19" t="str">
        <f t="shared" ref="AH576" si="8556">IF(OR(AG576="-",AG576="NC",$D576=""),"-",$D576*AG576)</f>
        <v>-</v>
      </c>
      <c r="AI576" s="19" t="s">
        <v>1351</v>
      </c>
      <c r="AJ576" s="19" t="str">
        <f t="shared" ref="AJ576" si="8557">IF(OR(AI576="-",AI576="NC",$D576=""),"-",$D576*AI576)</f>
        <v>-</v>
      </c>
      <c r="AK576" s="19" t="s">
        <v>1351</v>
      </c>
      <c r="AL576" s="19" t="str">
        <f t="shared" ref="AL576" si="8558">IF(OR(AK576="-",AK576="NC",$D576=""),"-",$D576*AK576)</f>
        <v>-</v>
      </c>
    </row>
    <row r="577" spans="1:38" x14ac:dyDescent="0.25">
      <c r="A577" s="18" t="s">
        <v>275</v>
      </c>
      <c r="B577" s="18" t="s">
        <v>973</v>
      </c>
      <c r="C577" s="19" t="s">
        <v>926</v>
      </c>
      <c r="D577" s="58"/>
      <c r="E577" s="19">
        <v>0.08</v>
      </c>
      <c r="F577" s="19" t="str">
        <f t="shared" si="7688"/>
        <v>-</v>
      </c>
      <c r="G577" s="19" t="s">
        <v>1351</v>
      </c>
      <c r="H577" s="19" t="str">
        <f t="shared" si="7688"/>
        <v>-</v>
      </c>
      <c r="I577" s="19">
        <v>0.01</v>
      </c>
      <c r="J577" s="19" t="str">
        <f t="shared" ref="J577" si="8559">IF(OR(I577="-",I577="NC",$D577=""),"-",$D577*I577)</f>
        <v>-</v>
      </c>
      <c r="K577" s="19">
        <v>2.29</v>
      </c>
      <c r="L577" s="19" t="str">
        <f t="shared" ref="L577" si="8560">IF(OR(K577="-",K577="NC",$D577=""),"-",$D577*K577)</f>
        <v>-</v>
      </c>
      <c r="M577" s="19">
        <v>0.08</v>
      </c>
      <c r="N577" s="19" t="str">
        <f t="shared" ref="N577" si="8561">IF(OR(M577="-",M577="NC",$D577=""),"-",$D577*M577)</f>
        <v>-</v>
      </c>
      <c r="O577" s="19">
        <v>0.11</v>
      </c>
      <c r="P577" s="19" t="str">
        <f t="shared" ref="P577" si="8562">IF(OR(O577="-",O577="NC",$D577=""),"-",$D577*O577)</f>
        <v>-</v>
      </c>
      <c r="Q577" s="19" t="s">
        <v>1351</v>
      </c>
      <c r="R577" s="19" t="str">
        <f t="shared" ref="R577" si="8563">IF(OR(Q577="-",Q577="NC",$D577=""),"-",$D577*Q577)</f>
        <v>-</v>
      </c>
      <c r="S577" s="19" t="s">
        <v>1351</v>
      </c>
      <c r="T577" s="19" t="str">
        <f t="shared" ref="T577" si="8564">IF(OR(S577="-",S577="NC",$D577=""),"-",$D577*S577)</f>
        <v>-</v>
      </c>
      <c r="U577" s="19">
        <v>0.19</v>
      </c>
      <c r="V577" s="19" t="str">
        <f t="shared" ref="V577" si="8565">IF(OR(U577="-",U577="NC",$D577=""),"-",$D577*U577)</f>
        <v>-</v>
      </c>
      <c r="W577" s="19">
        <v>7.13</v>
      </c>
      <c r="X577" s="19" t="str">
        <f t="shared" ref="X577" si="8566">IF(OR(W577="-",W577="NC",$D577=""),"-",$D577*W577)</f>
        <v>-</v>
      </c>
      <c r="Y577" s="19" t="s">
        <v>1351</v>
      </c>
      <c r="Z577" s="19" t="str">
        <f t="shared" ref="Z577" si="8567">IF(OR(Y577="-",Y577="NC",$D577=""),"-",$D577*Y577)</f>
        <v>-</v>
      </c>
      <c r="AA577" s="19" t="s">
        <v>1351</v>
      </c>
      <c r="AB577" s="19" t="str">
        <f t="shared" ref="AB577" si="8568">IF(OR(AA577="-",AA577="NC",$D577=""),"-",$D577*AA577)</f>
        <v>-</v>
      </c>
      <c r="AC577" s="19">
        <v>0.02</v>
      </c>
      <c r="AD577" s="19" t="str">
        <f t="shared" ref="AD577" si="8569">IF(OR(AC577="-",AC577="NC",$D577=""),"-",$D577*AC577)</f>
        <v>-</v>
      </c>
      <c r="AE577" s="19">
        <v>0.01</v>
      </c>
      <c r="AF577" s="19" t="str">
        <f t="shared" ref="AF577" si="8570">IF(OR(AE577="-",AE577="NC",$D577=""),"-",$D577*AE577)</f>
        <v>-</v>
      </c>
      <c r="AG577" s="19" t="s">
        <v>1351</v>
      </c>
      <c r="AH577" s="19" t="str">
        <f t="shared" ref="AH577" si="8571">IF(OR(AG577="-",AG577="NC",$D577=""),"-",$D577*AG577)</f>
        <v>-</v>
      </c>
      <c r="AI577" s="19" t="s">
        <v>1351</v>
      </c>
      <c r="AJ577" s="19" t="str">
        <f t="shared" ref="AJ577" si="8572">IF(OR(AI577="-",AI577="NC",$D577=""),"-",$D577*AI577)</f>
        <v>-</v>
      </c>
      <c r="AK577" s="19" t="s">
        <v>1351</v>
      </c>
      <c r="AL577" s="19" t="str">
        <f t="shared" ref="AL577" si="8573">IF(OR(AK577="-",AK577="NC",$D577=""),"-",$D577*AK577)</f>
        <v>-</v>
      </c>
    </row>
    <row r="578" spans="1:38" ht="21" x14ac:dyDescent="0.25">
      <c r="A578" s="18" t="s">
        <v>275</v>
      </c>
      <c r="B578" s="18" t="s">
        <v>2651</v>
      </c>
      <c r="C578" s="19" t="s">
        <v>926</v>
      </c>
      <c r="D578" s="58"/>
      <c r="E578" s="19">
        <v>0.22</v>
      </c>
      <c r="F578" s="19" t="str">
        <f t="shared" si="7688"/>
        <v>-</v>
      </c>
      <c r="G578" s="19">
        <v>0.24</v>
      </c>
      <c r="H578" s="19" t="str">
        <f t="shared" si="7688"/>
        <v>-</v>
      </c>
      <c r="I578" s="19">
        <v>0.13</v>
      </c>
      <c r="J578" s="19" t="str">
        <f t="shared" ref="J578" si="8574">IF(OR(I578="-",I578="NC",$D578=""),"-",$D578*I578)</f>
        <v>-</v>
      </c>
      <c r="K578" s="19">
        <v>0.46</v>
      </c>
      <c r="L578" s="19" t="str">
        <f t="shared" ref="L578" si="8575">IF(OR(K578="-",K578="NC",$D578=""),"-",$D578*K578)</f>
        <v>-</v>
      </c>
      <c r="M578" s="19">
        <v>0.97</v>
      </c>
      <c r="N578" s="19" t="str">
        <f t="shared" ref="N578" si="8576">IF(OR(M578="-",M578="NC",$D578=""),"-",$D578*M578)</f>
        <v>-</v>
      </c>
      <c r="O578" s="19">
        <v>0.8</v>
      </c>
      <c r="P578" s="19" t="str">
        <f t="shared" ref="P578" si="8577">IF(OR(O578="-",O578="NC",$D578=""),"-",$D578*O578)</f>
        <v>-</v>
      </c>
      <c r="Q578" s="19">
        <v>0.1</v>
      </c>
      <c r="R578" s="19" t="str">
        <f t="shared" ref="R578" si="8578">IF(OR(Q578="-",Q578="NC",$D578=""),"-",$D578*Q578)</f>
        <v>-</v>
      </c>
      <c r="S578" s="19">
        <v>9.93</v>
      </c>
      <c r="T578" s="19" t="str">
        <f t="shared" ref="T578" si="8579">IF(OR(S578="-",S578="NC",$D578=""),"-",$D578*S578)</f>
        <v>-</v>
      </c>
      <c r="U578" s="19">
        <v>0.05</v>
      </c>
      <c r="V578" s="19" t="str">
        <f t="shared" ref="V578" si="8580">IF(OR(U578="-",U578="NC",$D578=""),"-",$D578*U578)</f>
        <v>-</v>
      </c>
      <c r="W578" s="19">
        <v>9.8800000000000008</v>
      </c>
      <c r="X578" s="19" t="str">
        <f t="shared" ref="X578" si="8581">IF(OR(W578="-",W578="NC",$D578=""),"-",$D578*W578)</f>
        <v>-</v>
      </c>
      <c r="Y578" s="19">
        <v>0.33</v>
      </c>
      <c r="Z578" s="19" t="str">
        <f t="shared" ref="Z578" si="8582">IF(OR(Y578="-",Y578="NC",$D578=""),"-",$D578*Y578)</f>
        <v>-</v>
      </c>
      <c r="AA578" s="19">
        <v>0.04</v>
      </c>
      <c r="AB578" s="19" t="str">
        <f t="shared" ref="AB578" si="8583">IF(OR(AA578="-",AA578="NC",$D578=""),"-",$D578*AA578)</f>
        <v>-</v>
      </c>
      <c r="AC578" s="19">
        <v>0.35</v>
      </c>
      <c r="AD578" s="19" t="str">
        <f t="shared" ref="AD578" si="8584">IF(OR(AC578="-",AC578="NC",$D578=""),"-",$D578*AC578)</f>
        <v>-</v>
      </c>
      <c r="AE578" s="19">
        <v>0.51</v>
      </c>
      <c r="AF578" s="19" t="str">
        <f t="shared" ref="AF578" si="8585">IF(OR(AE578="-",AE578="NC",$D578=""),"-",$D578*AE578)</f>
        <v>-</v>
      </c>
      <c r="AG578" s="19">
        <v>3.23</v>
      </c>
      <c r="AH578" s="19" t="str">
        <f t="shared" ref="AH578" si="8586">IF(OR(AG578="-",AG578="NC",$D578=""),"-",$D578*AG578)</f>
        <v>-</v>
      </c>
      <c r="AI578" s="19">
        <v>0.18</v>
      </c>
      <c r="AJ578" s="19" t="str">
        <f t="shared" ref="AJ578" si="8587">IF(OR(AI578="-",AI578="NC",$D578=""),"-",$D578*AI578)</f>
        <v>-</v>
      </c>
      <c r="AK578" s="19" t="s">
        <v>1351</v>
      </c>
      <c r="AL578" s="19" t="str">
        <f t="shared" ref="AL578" si="8588">IF(OR(AK578="-",AK578="NC",$D578=""),"-",$D578*AK578)</f>
        <v>-</v>
      </c>
    </row>
    <row r="579" spans="1:38" x14ac:dyDescent="0.25">
      <c r="A579" s="18" t="s">
        <v>275</v>
      </c>
      <c r="B579" s="18" t="s">
        <v>97</v>
      </c>
      <c r="C579" s="19" t="s">
        <v>926</v>
      </c>
      <c r="D579" s="58"/>
      <c r="E579" s="19" t="s">
        <v>1351</v>
      </c>
      <c r="F579" s="19" t="str">
        <f t="shared" si="7688"/>
        <v>-</v>
      </c>
      <c r="G579" s="19" t="s">
        <v>1351</v>
      </c>
      <c r="H579" s="19" t="str">
        <f t="shared" si="7688"/>
        <v>-</v>
      </c>
      <c r="I579" s="19">
        <v>4.6100000000000003</v>
      </c>
      <c r="J579" s="19" t="str">
        <f t="shared" ref="J579" si="8589">IF(OR(I579="-",I579="NC",$D579=""),"-",$D579*I579)</f>
        <v>-</v>
      </c>
      <c r="K579" s="19" t="s">
        <v>1351</v>
      </c>
      <c r="L579" s="19" t="str">
        <f t="shared" ref="L579" si="8590">IF(OR(K579="-",K579="NC",$D579=""),"-",$D579*K579)</f>
        <v>-</v>
      </c>
      <c r="M579" s="19" t="s">
        <v>1351</v>
      </c>
      <c r="N579" s="19" t="str">
        <f t="shared" ref="N579" si="8591">IF(OR(M579="-",M579="NC",$D579=""),"-",$D579*M579)</f>
        <v>-</v>
      </c>
      <c r="O579" s="19" t="s">
        <v>1351</v>
      </c>
      <c r="P579" s="19" t="str">
        <f t="shared" ref="P579" si="8592">IF(OR(O579="-",O579="NC",$D579=""),"-",$D579*O579)</f>
        <v>-</v>
      </c>
      <c r="Q579" s="19" t="s">
        <v>1351</v>
      </c>
      <c r="R579" s="19" t="str">
        <f t="shared" ref="R579" si="8593">IF(OR(Q579="-",Q579="NC",$D579=""),"-",$D579*Q579)</f>
        <v>-</v>
      </c>
      <c r="S579" s="19" t="s">
        <v>1351</v>
      </c>
      <c r="T579" s="19" t="str">
        <f t="shared" ref="T579" si="8594">IF(OR(S579="-",S579="NC",$D579=""),"-",$D579*S579)</f>
        <v>-</v>
      </c>
      <c r="U579" s="19" t="s">
        <v>1351</v>
      </c>
      <c r="V579" s="19" t="str">
        <f t="shared" ref="V579" si="8595">IF(OR(U579="-",U579="NC",$D579=""),"-",$D579*U579)</f>
        <v>-</v>
      </c>
      <c r="W579" s="19">
        <v>1.99</v>
      </c>
      <c r="X579" s="19" t="str">
        <f t="shared" ref="X579" si="8596">IF(OR(W579="-",W579="NC",$D579=""),"-",$D579*W579)</f>
        <v>-</v>
      </c>
      <c r="Y579" s="19" t="s">
        <v>1351</v>
      </c>
      <c r="Z579" s="19" t="str">
        <f t="shared" ref="Z579" si="8597">IF(OR(Y579="-",Y579="NC",$D579=""),"-",$D579*Y579)</f>
        <v>-</v>
      </c>
      <c r="AA579" s="19" t="s">
        <v>1351</v>
      </c>
      <c r="AB579" s="19" t="str">
        <f t="shared" ref="AB579" si="8598">IF(OR(AA579="-",AA579="NC",$D579=""),"-",$D579*AA579)</f>
        <v>-</v>
      </c>
      <c r="AC579" s="19">
        <v>1.03</v>
      </c>
      <c r="AD579" s="19" t="str">
        <f t="shared" ref="AD579" si="8599">IF(OR(AC579="-",AC579="NC",$D579=""),"-",$D579*AC579)</f>
        <v>-</v>
      </c>
      <c r="AE579" s="19" t="s">
        <v>1351</v>
      </c>
      <c r="AF579" s="19" t="str">
        <f t="shared" ref="AF579" si="8600">IF(OR(AE579="-",AE579="NC",$D579=""),"-",$D579*AE579)</f>
        <v>-</v>
      </c>
      <c r="AG579" s="19" t="s">
        <v>1351</v>
      </c>
      <c r="AH579" s="19" t="str">
        <f t="shared" ref="AH579" si="8601">IF(OR(AG579="-",AG579="NC",$D579=""),"-",$D579*AG579)</f>
        <v>-</v>
      </c>
      <c r="AI579" s="19">
        <v>40.94</v>
      </c>
      <c r="AJ579" s="19" t="str">
        <f t="shared" ref="AJ579" si="8602">IF(OR(AI579="-",AI579="NC",$D579=""),"-",$D579*AI579)</f>
        <v>-</v>
      </c>
      <c r="AK579" s="19" t="s">
        <v>1351</v>
      </c>
      <c r="AL579" s="19" t="str">
        <f t="shared" ref="AL579" si="8603">IF(OR(AK579="-",AK579="NC",$D579=""),"-",$D579*AK579)</f>
        <v>-</v>
      </c>
    </row>
    <row r="580" spans="1:38" x14ac:dyDescent="0.25">
      <c r="A580" s="18" t="s">
        <v>209</v>
      </c>
      <c r="B580" s="62" t="s">
        <v>975</v>
      </c>
      <c r="C580" s="19" t="s">
        <v>926</v>
      </c>
      <c r="D580" s="58"/>
      <c r="E580" s="19">
        <v>0.96</v>
      </c>
      <c r="F580" s="19" t="str">
        <f t="shared" si="7688"/>
        <v>-</v>
      </c>
      <c r="G580" s="19">
        <v>0.85</v>
      </c>
      <c r="H580" s="19" t="str">
        <f t="shared" si="7688"/>
        <v>-</v>
      </c>
      <c r="I580" s="19">
        <v>0.28999999999999998</v>
      </c>
      <c r="J580" s="19" t="str">
        <f t="shared" ref="J580" si="8604">IF(OR(I580="-",I580="NC",$D580=""),"-",$D580*I580)</f>
        <v>-</v>
      </c>
      <c r="K580" s="19">
        <v>5.42</v>
      </c>
      <c r="L580" s="19" t="str">
        <f t="shared" ref="L580" si="8605">IF(OR(K580="-",K580="NC",$D580=""),"-",$D580*K580)</f>
        <v>-</v>
      </c>
      <c r="M580" s="19">
        <v>0.42</v>
      </c>
      <c r="N580" s="19" t="str">
        <f t="shared" ref="N580" si="8606">IF(OR(M580="-",M580="NC",$D580=""),"-",$D580*M580)</f>
        <v>-</v>
      </c>
      <c r="O580" s="19">
        <v>2.1</v>
      </c>
      <c r="P580" s="19" t="str">
        <f t="shared" ref="P580" si="8607">IF(OR(O580="-",O580="NC",$D580=""),"-",$D580*O580)</f>
        <v>-</v>
      </c>
      <c r="Q580" s="19">
        <v>0.9</v>
      </c>
      <c r="R580" s="19" t="str">
        <f t="shared" ref="R580" si="8608">IF(OR(Q580="-",Q580="NC",$D580=""),"-",$D580*Q580)</f>
        <v>-</v>
      </c>
      <c r="S580" s="19">
        <v>0.47</v>
      </c>
      <c r="T580" s="19" t="str">
        <f t="shared" ref="T580" si="8609">IF(OR(S580="-",S580="NC",$D580=""),"-",$D580*S580)</f>
        <v>-</v>
      </c>
      <c r="U580" s="19">
        <v>0.15</v>
      </c>
      <c r="V580" s="19" t="str">
        <f t="shared" ref="V580" si="8610">IF(OR(U580="-",U580="NC",$D580=""),"-",$D580*U580)</f>
        <v>-</v>
      </c>
      <c r="W580" s="19">
        <v>3.01</v>
      </c>
      <c r="X580" s="19" t="str">
        <f t="shared" ref="X580" si="8611">IF(OR(W580="-",W580="NC",$D580=""),"-",$D580*W580)</f>
        <v>-</v>
      </c>
      <c r="Y580" s="19">
        <v>1.86</v>
      </c>
      <c r="Z580" s="19" t="str">
        <f t="shared" ref="Z580" si="8612">IF(OR(Y580="-",Y580="NC",$D580=""),"-",$D580*Y580)</f>
        <v>-</v>
      </c>
      <c r="AA580" s="19">
        <v>0.36</v>
      </c>
      <c r="AB580" s="19" t="str">
        <f t="shared" ref="AB580" si="8613">IF(OR(AA580="-",AA580="NC",$D580=""),"-",$D580*AA580)</f>
        <v>-</v>
      </c>
      <c r="AC580" s="19">
        <v>0.33</v>
      </c>
      <c r="AD580" s="19" t="str">
        <f t="shared" ref="AD580" si="8614">IF(OR(AC580="-",AC580="NC",$D580=""),"-",$D580*AC580)</f>
        <v>-</v>
      </c>
      <c r="AE580" s="19">
        <v>7.0000000000000007E-2</v>
      </c>
      <c r="AF580" s="19" t="str">
        <f t="shared" ref="AF580" si="8615">IF(OR(AE580="-",AE580="NC",$D580=""),"-",$D580*AE580)</f>
        <v>-</v>
      </c>
      <c r="AG580" s="19">
        <v>0.81</v>
      </c>
      <c r="AH580" s="19" t="str">
        <f t="shared" ref="AH580" si="8616">IF(OR(AG580="-",AG580="NC",$D580=""),"-",$D580*AG580)</f>
        <v>-</v>
      </c>
      <c r="AI580" s="19">
        <v>0.01</v>
      </c>
      <c r="AJ580" s="19" t="str">
        <f t="shared" ref="AJ580" si="8617">IF(OR(AI580="-",AI580="NC",$D580=""),"-",$D580*AI580)</f>
        <v>-</v>
      </c>
      <c r="AK580" s="19" t="s">
        <v>1351</v>
      </c>
      <c r="AL580" s="19" t="str">
        <f t="shared" ref="AL580" si="8618">IF(OR(AK580="-",AK580="NC",$D580=""),"-",$D580*AK580)</f>
        <v>-</v>
      </c>
    </row>
    <row r="581" spans="1:38" ht="31.5" x14ac:dyDescent="0.25">
      <c r="A581" s="18" t="s">
        <v>275</v>
      </c>
      <c r="B581" s="18" t="s">
        <v>2185</v>
      </c>
      <c r="C581" s="19" t="s">
        <v>925</v>
      </c>
      <c r="D581" s="58"/>
      <c r="E581" s="19">
        <v>2.04</v>
      </c>
      <c r="F581" s="19" t="str">
        <f t="shared" si="7688"/>
        <v>-</v>
      </c>
      <c r="G581" s="19">
        <v>2.99</v>
      </c>
      <c r="H581" s="19" t="str">
        <f t="shared" si="7688"/>
        <v>-</v>
      </c>
      <c r="I581" s="19">
        <v>1.86</v>
      </c>
      <c r="J581" s="19" t="str">
        <f t="shared" ref="J581" si="8619">IF(OR(I581="-",I581="NC",$D581=""),"-",$D581*I581)</f>
        <v>-</v>
      </c>
      <c r="K581" s="19">
        <v>19.170000000000002</v>
      </c>
      <c r="L581" s="19" t="str">
        <f t="shared" ref="L581" si="8620">IF(OR(K581="-",K581="NC",$D581=""),"-",$D581*K581)</f>
        <v>-</v>
      </c>
      <c r="M581" s="19">
        <v>3.33</v>
      </c>
      <c r="N581" s="19" t="str">
        <f t="shared" ref="N581" si="8621">IF(OR(M581="-",M581="NC",$D581=""),"-",$D581*M581)</f>
        <v>-</v>
      </c>
      <c r="O581" s="19">
        <v>1.66</v>
      </c>
      <c r="P581" s="19" t="str">
        <f t="shared" ref="P581" si="8622">IF(OR(O581="-",O581="NC",$D581=""),"-",$D581*O581)</f>
        <v>-</v>
      </c>
      <c r="Q581" s="19">
        <v>6.17</v>
      </c>
      <c r="R581" s="19" t="str">
        <f t="shared" ref="R581" si="8623">IF(OR(Q581="-",Q581="NC",$D581=""),"-",$D581*Q581)</f>
        <v>-</v>
      </c>
      <c r="S581" s="19">
        <v>3.01</v>
      </c>
      <c r="T581" s="19" t="str">
        <f t="shared" ref="T581" si="8624">IF(OR(S581="-",S581="NC",$D581=""),"-",$D581*S581)</f>
        <v>-</v>
      </c>
      <c r="U581" s="19">
        <v>0.76</v>
      </c>
      <c r="V581" s="19" t="str">
        <f t="shared" ref="V581" si="8625">IF(OR(U581="-",U581="NC",$D581=""),"-",$D581*U581)</f>
        <v>-</v>
      </c>
      <c r="W581" s="19">
        <v>3.3</v>
      </c>
      <c r="X581" s="19" t="str">
        <f t="shared" ref="X581" si="8626">IF(OR(W581="-",W581="NC",$D581=""),"-",$D581*W581)</f>
        <v>-</v>
      </c>
      <c r="Y581" s="19">
        <v>3.38</v>
      </c>
      <c r="Z581" s="19" t="str">
        <f t="shared" ref="Z581" si="8627">IF(OR(Y581="-",Y581="NC",$D581=""),"-",$D581*Y581)</f>
        <v>-</v>
      </c>
      <c r="AA581" s="19">
        <v>15.84</v>
      </c>
      <c r="AB581" s="19" t="str">
        <f t="shared" ref="AB581" si="8628">IF(OR(AA581="-",AA581="NC",$D581=""),"-",$D581*AA581)</f>
        <v>-</v>
      </c>
      <c r="AC581" s="19">
        <v>17.71</v>
      </c>
      <c r="AD581" s="19" t="str">
        <f t="shared" ref="AD581" si="8629">IF(OR(AC581="-",AC581="NC",$D581=""),"-",$D581*AC581)</f>
        <v>-</v>
      </c>
      <c r="AE581" s="19">
        <v>2</v>
      </c>
      <c r="AF581" s="19" t="str">
        <f t="shared" ref="AF581" si="8630">IF(OR(AE581="-",AE581="NC",$D581=""),"-",$D581*AE581)</f>
        <v>-</v>
      </c>
      <c r="AG581" s="19">
        <v>9.61</v>
      </c>
      <c r="AH581" s="19" t="str">
        <f t="shared" ref="AH581" si="8631">IF(OR(AG581="-",AG581="NC",$D581=""),"-",$D581*AG581)</f>
        <v>-</v>
      </c>
      <c r="AI581" s="19">
        <v>0.45</v>
      </c>
      <c r="AJ581" s="19" t="str">
        <f t="shared" ref="AJ581" si="8632">IF(OR(AI581="-",AI581="NC",$D581=""),"-",$D581*AI581)</f>
        <v>-</v>
      </c>
      <c r="AK581" s="19">
        <v>4.55</v>
      </c>
      <c r="AL581" s="19" t="str">
        <f t="shared" ref="AL581" si="8633">IF(OR(AK581="-",AK581="NC",$D581=""),"-",$D581*AK581)</f>
        <v>-</v>
      </c>
    </row>
    <row r="582" spans="1:38" x14ac:dyDescent="0.25">
      <c r="A582" s="50" t="s">
        <v>3531</v>
      </c>
      <c r="B582" s="50" t="s">
        <v>3532</v>
      </c>
      <c r="C582" s="42" t="s">
        <v>275</v>
      </c>
      <c r="D582" s="58"/>
      <c r="E582" s="42" t="s">
        <v>275</v>
      </c>
      <c r="F582" s="42" t="str">
        <f t="shared" si="7688"/>
        <v>-</v>
      </c>
      <c r="G582" s="42" t="s">
        <v>275</v>
      </c>
      <c r="H582" s="42" t="str">
        <f t="shared" si="7688"/>
        <v>-</v>
      </c>
      <c r="I582" s="42" t="s">
        <v>275</v>
      </c>
      <c r="J582" s="42" t="str">
        <f t="shared" ref="J582" si="8634">IF(OR(I582="-",I582="NC",$D582=""),"-",$D582*I582)</f>
        <v>-</v>
      </c>
      <c r="K582" s="42" t="s">
        <v>275</v>
      </c>
      <c r="L582" s="42" t="str">
        <f t="shared" ref="L582" si="8635">IF(OR(K582="-",K582="NC",$D582=""),"-",$D582*K582)</f>
        <v>-</v>
      </c>
      <c r="M582" s="42" t="s">
        <v>275</v>
      </c>
      <c r="N582" s="42" t="str">
        <f t="shared" ref="N582" si="8636">IF(OR(M582="-",M582="NC",$D582=""),"-",$D582*M582)</f>
        <v>-</v>
      </c>
      <c r="O582" s="42" t="s">
        <v>275</v>
      </c>
      <c r="P582" s="42" t="str">
        <f t="shared" ref="P582" si="8637">IF(OR(O582="-",O582="NC",$D582=""),"-",$D582*O582)</f>
        <v>-</v>
      </c>
      <c r="Q582" s="42" t="s">
        <v>275</v>
      </c>
      <c r="R582" s="42" t="str">
        <f t="shared" ref="R582" si="8638">IF(OR(Q582="-",Q582="NC",$D582=""),"-",$D582*Q582)</f>
        <v>-</v>
      </c>
      <c r="S582" s="42" t="s">
        <v>275</v>
      </c>
      <c r="T582" s="42" t="str">
        <f t="shared" ref="T582" si="8639">IF(OR(S582="-",S582="NC",$D582=""),"-",$D582*S582)</f>
        <v>-</v>
      </c>
      <c r="U582" s="42" t="s">
        <v>275</v>
      </c>
      <c r="V582" s="42" t="str">
        <f t="shared" ref="V582" si="8640">IF(OR(U582="-",U582="NC",$D582=""),"-",$D582*U582)</f>
        <v>-</v>
      </c>
      <c r="W582" s="42" t="s">
        <v>275</v>
      </c>
      <c r="X582" s="42" t="str">
        <f t="shared" ref="X582" si="8641">IF(OR(W582="-",W582="NC",$D582=""),"-",$D582*W582)</f>
        <v>-</v>
      </c>
      <c r="Y582" s="42" t="s">
        <v>275</v>
      </c>
      <c r="Z582" s="42" t="str">
        <f t="shared" ref="Z582" si="8642">IF(OR(Y582="-",Y582="NC",$D582=""),"-",$D582*Y582)</f>
        <v>-</v>
      </c>
      <c r="AA582" s="42" t="s">
        <v>275</v>
      </c>
      <c r="AB582" s="42" t="str">
        <f t="shared" ref="AB582" si="8643">IF(OR(AA582="-",AA582="NC",$D582=""),"-",$D582*AA582)</f>
        <v>-</v>
      </c>
      <c r="AC582" s="42" t="s">
        <v>275</v>
      </c>
      <c r="AD582" s="42" t="str">
        <f t="shared" ref="AD582" si="8644">IF(OR(AC582="-",AC582="NC",$D582=""),"-",$D582*AC582)</f>
        <v>-</v>
      </c>
      <c r="AE582" s="42" t="s">
        <v>275</v>
      </c>
      <c r="AF582" s="42" t="str">
        <f t="shared" ref="AF582" si="8645">IF(OR(AE582="-",AE582="NC",$D582=""),"-",$D582*AE582)</f>
        <v>-</v>
      </c>
      <c r="AG582" s="42" t="s">
        <v>275</v>
      </c>
      <c r="AH582" s="42" t="str">
        <f t="shared" ref="AH582" si="8646">IF(OR(AG582="-",AG582="NC",$D582=""),"-",$D582*AG582)</f>
        <v>-</v>
      </c>
      <c r="AI582" s="42" t="s">
        <v>275</v>
      </c>
      <c r="AJ582" s="42" t="str">
        <f t="shared" ref="AJ582" si="8647">IF(OR(AI582="-",AI582="NC",$D582=""),"-",$D582*AI582)</f>
        <v>-</v>
      </c>
      <c r="AK582" s="42" t="s">
        <v>275</v>
      </c>
      <c r="AL582" s="42" t="str">
        <f t="shared" ref="AL582" si="8648">IF(OR(AK582="-",AK582="NC",$D582=""),"-",$D582*AK582)</f>
        <v>-</v>
      </c>
    </row>
    <row r="583" spans="1:38" x14ac:dyDescent="0.25">
      <c r="A583" s="909" t="s">
        <v>3533</v>
      </c>
      <c r="B583" s="63" t="s">
        <v>3534</v>
      </c>
      <c r="C583" s="61" t="s">
        <v>925</v>
      </c>
      <c r="D583" s="58"/>
      <c r="E583" s="61">
        <v>0.14000000000000001</v>
      </c>
      <c r="F583" s="61" t="str">
        <f t="shared" ref="F583:H646" si="8649">IF(OR(E583="-",E583="NC",$D583=""),"-",$D583*E583)</f>
        <v>-</v>
      </c>
      <c r="G583" s="61">
        <v>0.94</v>
      </c>
      <c r="H583" s="61" t="str">
        <f t="shared" si="8649"/>
        <v>-</v>
      </c>
      <c r="I583" s="61">
        <v>5.7</v>
      </c>
      <c r="J583" s="61" t="str">
        <f t="shared" ref="J583" si="8650">IF(OR(I583="-",I583="NC",$D583=""),"-",$D583*I583)</f>
        <v>-</v>
      </c>
      <c r="K583" s="61">
        <v>2.61</v>
      </c>
      <c r="L583" s="61" t="str">
        <f t="shared" ref="L583" si="8651">IF(OR(K583="-",K583="NC",$D583=""),"-",$D583*K583)</f>
        <v>-</v>
      </c>
      <c r="M583" s="61">
        <v>1.94</v>
      </c>
      <c r="N583" s="61" t="str">
        <f t="shared" ref="N583" si="8652">IF(OR(M583="-",M583="NC",$D583=""),"-",$D583*M583)</f>
        <v>-</v>
      </c>
      <c r="O583" s="61">
        <v>0.22</v>
      </c>
      <c r="P583" s="61" t="str">
        <f t="shared" ref="P583" si="8653">IF(OR(O583="-",O583="NC",$D583=""),"-",$D583*O583)</f>
        <v>-</v>
      </c>
      <c r="Q583" s="61">
        <v>11.43</v>
      </c>
      <c r="R583" s="61" t="str">
        <f t="shared" ref="R583" si="8654">IF(OR(Q583="-",Q583="NC",$D583=""),"-",$D583*Q583)</f>
        <v>-</v>
      </c>
      <c r="S583" s="61">
        <v>3.71</v>
      </c>
      <c r="T583" s="61" t="str">
        <f t="shared" ref="T583" si="8655">IF(OR(S583="-",S583="NC",$D583=""),"-",$D583*S583)</f>
        <v>-</v>
      </c>
      <c r="U583" s="61">
        <v>0.74</v>
      </c>
      <c r="V583" s="61" t="str">
        <f t="shared" ref="V583" si="8656">IF(OR(U583="-",U583="NC",$D583=""),"-",$D583*U583)</f>
        <v>-</v>
      </c>
      <c r="W583" s="61">
        <v>13.63</v>
      </c>
      <c r="X583" s="61" t="str">
        <f t="shared" ref="X583" si="8657">IF(OR(W583="-",W583="NC",$D583=""),"-",$D583*W583)</f>
        <v>-</v>
      </c>
      <c r="Y583" s="61">
        <v>3.07</v>
      </c>
      <c r="Z583" s="61" t="str">
        <f t="shared" ref="Z583" si="8658">IF(OR(Y583="-",Y583="NC",$D583=""),"-",$D583*Y583)</f>
        <v>-</v>
      </c>
      <c r="AA583" s="61">
        <v>1.5</v>
      </c>
      <c r="AB583" s="61" t="str">
        <f t="shared" ref="AB583" si="8659">IF(OR(AA583="-",AA583="NC",$D583=""),"-",$D583*AA583)</f>
        <v>-</v>
      </c>
      <c r="AC583" s="61">
        <v>3.63</v>
      </c>
      <c r="AD583" s="61" t="str">
        <f t="shared" ref="AD583" si="8660">IF(OR(AC583="-",AC583="NC",$D583=""),"-",$D583*AC583)</f>
        <v>-</v>
      </c>
      <c r="AE583" s="61">
        <v>20.5</v>
      </c>
      <c r="AF583" s="61" t="str">
        <f t="shared" ref="AF583" si="8661">IF(OR(AE583="-",AE583="NC",$D583=""),"-",$D583*AE583)</f>
        <v>-</v>
      </c>
      <c r="AG583" s="61">
        <v>8.7799999999999994</v>
      </c>
      <c r="AH583" s="61" t="str">
        <f t="shared" ref="AH583" si="8662">IF(OR(AG583="-",AG583="NC",$D583=""),"-",$D583*AG583)</f>
        <v>-</v>
      </c>
      <c r="AI583" s="61">
        <v>0.02</v>
      </c>
      <c r="AJ583" s="61" t="str">
        <f t="shared" ref="AJ583" si="8663">IF(OR(AI583="-",AI583="NC",$D583=""),"-",$D583*AI583)</f>
        <v>-</v>
      </c>
      <c r="AK583" s="61">
        <v>0.17</v>
      </c>
      <c r="AL583" s="61" t="str">
        <f t="shared" ref="AL583" si="8664">IF(OR(AK583="-",AK583="NC",$D583=""),"-",$D583*AK583)</f>
        <v>-</v>
      </c>
    </row>
    <row r="584" spans="1:38" ht="21" x14ac:dyDescent="0.25">
      <c r="A584" s="18" t="s">
        <v>3542</v>
      </c>
      <c r="B584" s="18" t="s">
        <v>3539</v>
      </c>
      <c r="C584" s="19" t="s">
        <v>925</v>
      </c>
      <c r="D584" s="58"/>
      <c r="E584" s="19">
        <v>0.14000000000000001</v>
      </c>
      <c r="F584" s="19" t="str">
        <f t="shared" si="8649"/>
        <v>-</v>
      </c>
      <c r="G584" s="19">
        <v>0.94</v>
      </c>
      <c r="H584" s="19" t="str">
        <f t="shared" si="8649"/>
        <v>-</v>
      </c>
      <c r="I584" s="19">
        <v>5.7</v>
      </c>
      <c r="J584" s="19" t="str">
        <f t="shared" ref="J584" si="8665">IF(OR(I584="-",I584="NC",$D584=""),"-",$D584*I584)</f>
        <v>-</v>
      </c>
      <c r="K584" s="19">
        <v>2.61</v>
      </c>
      <c r="L584" s="19" t="str">
        <f t="shared" ref="L584" si="8666">IF(OR(K584="-",K584="NC",$D584=""),"-",$D584*K584)</f>
        <v>-</v>
      </c>
      <c r="M584" s="19">
        <v>1.94</v>
      </c>
      <c r="N584" s="19" t="str">
        <f t="shared" ref="N584" si="8667">IF(OR(M584="-",M584="NC",$D584=""),"-",$D584*M584)</f>
        <v>-</v>
      </c>
      <c r="O584" s="19">
        <v>0.22</v>
      </c>
      <c r="P584" s="19" t="str">
        <f t="shared" ref="P584" si="8668">IF(OR(O584="-",O584="NC",$D584=""),"-",$D584*O584)</f>
        <v>-</v>
      </c>
      <c r="Q584" s="19">
        <v>11.43</v>
      </c>
      <c r="R584" s="19" t="str">
        <f t="shared" ref="R584" si="8669">IF(OR(Q584="-",Q584="NC",$D584=""),"-",$D584*Q584)</f>
        <v>-</v>
      </c>
      <c r="S584" s="19">
        <v>3.71</v>
      </c>
      <c r="T584" s="19" t="str">
        <f t="shared" ref="T584" si="8670">IF(OR(S584="-",S584="NC",$D584=""),"-",$D584*S584)</f>
        <v>-</v>
      </c>
      <c r="U584" s="19">
        <v>0.74</v>
      </c>
      <c r="V584" s="19" t="str">
        <f t="shared" ref="V584" si="8671">IF(OR(U584="-",U584="NC",$D584=""),"-",$D584*U584)</f>
        <v>-</v>
      </c>
      <c r="W584" s="19">
        <v>13.63</v>
      </c>
      <c r="X584" s="19" t="str">
        <f t="shared" ref="X584" si="8672">IF(OR(W584="-",W584="NC",$D584=""),"-",$D584*W584)</f>
        <v>-</v>
      </c>
      <c r="Y584" s="19">
        <v>3.07</v>
      </c>
      <c r="Z584" s="19" t="str">
        <f t="shared" ref="Z584" si="8673">IF(OR(Y584="-",Y584="NC",$D584=""),"-",$D584*Y584)</f>
        <v>-</v>
      </c>
      <c r="AA584" s="19">
        <v>1.5</v>
      </c>
      <c r="AB584" s="19" t="str">
        <f t="shared" ref="AB584" si="8674">IF(OR(AA584="-",AA584="NC",$D584=""),"-",$D584*AA584)</f>
        <v>-</v>
      </c>
      <c r="AC584" s="19">
        <v>3.63</v>
      </c>
      <c r="AD584" s="19" t="str">
        <f t="shared" ref="AD584" si="8675">IF(OR(AC584="-",AC584="NC",$D584=""),"-",$D584*AC584)</f>
        <v>-</v>
      </c>
      <c r="AE584" s="19">
        <v>20.5</v>
      </c>
      <c r="AF584" s="19" t="str">
        <f t="shared" ref="AF584" si="8676">IF(OR(AE584="-",AE584="NC",$D584=""),"-",$D584*AE584)</f>
        <v>-</v>
      </c>
      <c r="AG584" s="19">
        <v>8.7799999999999994</v>
      </c>
      <c r="AH584" s="19" t="str">
        <f t="shared" ref="AH584" si="8677">IF(OR(AG584="-",AG584="NC",$D584=""),"-",$D584*AG584)</f>
        <v>-</v>
      </c>
      <c r="AI584" s="19">
        <v>0.02</v>
      </c>
      <c r="AJ584" s="19" t="str">
        <f t="shared" ref="AJ584" si="8678">IF(OR(AI584="-",AI584="NC",$D584=""),"-",$D584*AI584)</f>
        <v>-</v>
      </c>
      <c r="AK584" s="19">
        <v>0.17</v>
      </c>
      <c r="AL584" s="19" t="str">
        <f t="shared" ref="AL584" si="8679">IF(OR(AK584="-",AK584="NC",$D584=""),"-",$D584*AK584)</f>
        <v>-</v>
      </c>
    </row>
    <row r="585" spans="1:38" ht="21" x14ac:dyDescent="0.25">
      <c r="A585" s="18" t="s">
        <v>3542</v>
      </c>
      <c r="B585" s="18" t="s">
        <v>3540</v>
      </c>
      <c r="C585" s="19" t="s">
        <v>925</v>
      </c>
      <c r="D585" s="58"/>
      <c r="E585" s="19">
        <v>0.09</v>
      </c>
      <c r="F585" s="19" t="str">
        <f t="shared" si="8649"/>
        <v>-</v>
      </c>
      <c r="G585" s="19">
        <v>0.16</v>
      </c>
      <c r="H585" s="19" t="str">
        <f t="shared" si="8649"/>
        <v>-</v>
      </c>
      <c r="I585" s="19">
        <v>5.67</v>
      </c>
      <c r="J585" s="19" t="str">
        <f t="shared" ref="J585" si="8680">IF(OR(I585="-",I585="NC",$D585=""),"-",$D585*I585)</f>
        <v>-</v>
      </c>
      <c r="K585" s="19">
        <v>1.21</v>
      </c>
      <c r="L585" s="19" t="str">
        <f t="shared" ref="L585" si="8681">IF(OR(K585="-",K585="NC",$D585=""),"-",$D585*K585)</f>
        <v>-</v>
      </c>
      <c r="M585" s="19">
        <v>1.83</v>
      </c>
      <c r="N585" s="19" t="str">
        <f t="shared" ref="N585" si="8682">IF(OR(M585="-",M585="NC",$D585=""),"-",$D585*M585)</f>
        <v>-</v>
      </c>
      <c r="O585" s="19">
        <v>0.08</v>
      </c>
      <c r="P585" s="19" t="str">
        <f t="shared" ref="P585" si="8683">IF(OR(O585="-",O585="NC",$D585=""),"-",$D585*O585)</f>
        <v>-</v>
      </c>
      <c r="Q585" s="19">
        <v>7.76</v>
      </c>
      <c r="R585" s="19" t="str">
        <f t="shared" ref="R585" si="8684">IF(OR(Q585="-",Q585="NC",$D585=""),"-",$D585*Q585)</f>
        <v>-</v>
      </c>
      <c r="S585" s="19">
        <v>0.71</v>
      </c>
      <c r="T585" s="19" t="str">
        <f t="shared" ref="T585" si="8685">IF(OR(S585="-",S585="NC",$D585=""),"-",$D585*S585)</f>
        <v>-</v>
      </c>
      <c r="U585" s="19">
        <v>0.62</v>
      </c>
      <c r="V585" s="19" t="str">
        <f t="shared" ref="V585" si="8686">IF(OR(U585="-",U585="NC",$D585=""),"-",$D585*U585)</f>
        <v>-</v>
      </c>
      <c r="W585" s="19">
        <v>8.6199999999999992</v>
      </c>
      <c r="X585" s="19" t="str">
        <f t="shared" ref="X585" si="8687">IF(OR(W585="-",W585="NC",$D585=""),"-",$D585*W585)</f>
        <v>-</v>
      </c>
      <c r="Y585" s="19">
        <v>1.34</v>
      </c>
      <c r="Z585" s="19" t="str">
        <f t="shared" ref="Z585" si="8688">IF(OR(Y585="-",Y585="NC",$D585=""),"-",$D585*Y585)</f>
        <v>-</v>
      </c>
      <c r="AA585" s="19">
        <v>7.0000000000000007E-2</v>
      </c>
      <c r="AB585" s="19" t="str">
        <f t="shared" ref="AB585" si="8689">IF(OR(AA585="-",AA585="NC",$D585=""),"-",$D585*AA585)</f>
        <v>-</v>
      </c>
      <c r="AC585" s="19">
        <v>3.62</v>
      </c>
      <c r="AD585" s="19" t="str">
        <f t="shared" ref="AD585" si="8690">IF(OR(AC585="-",AC585="NC",$D585=""),"-",$D585*AC585)</f>
        <v>-</v>
      </c>
      <c r="AE585" s="19">
        <v>20.47</v>
      </c>
      <c r="AF585" s="19" t="str">
        <f t="shared" ref="AF585" si="8691">IF(OR(AE585="-",AE585="NC",$D585=""),"-",$D585*AE585)</f>
        <v>-</v>
      </c>
      <c r="AG585" s="19">
        <v>6.82</v>
      </c>
      <c r="AH585" s="19" t="str">
        <f t="shared" ref="AH585" si="8692">IF(OR(AG585="-",AG585="NC",$D585=""),"-",$D585*AG585)</f>
        <v>-</v>
      </c>
      <c r="AI585" s="19">
        <v>0.01</v>
      </c>
      <c r="AJ585" s="19" t="str">
        <f t="shared" ref="AJ585" si="8693">IF(OR(AI585="-",AI585="NC",$D585=""),"-",$D585*AI585)</f>
        <v>-</v>
      </c>
      <c r="AK585" s="19">
        <v>0.17</v>
      </c>
      <c r="AL585" s="19" t="str">
        <f t="shared" ref="AL585" si="8694">IF(OR(AK585="-",AK585="NC",$D585=""),"-",$D585*AK585)</f>
        <v>-</v>
      </c>
    </row>
    <row r="586" spans="1:38" ht="21" x14ac:dyDescent="0.25">
      <c r="A586" s="18" t="s">
        <v>3542</v>
      </c>
      <c r="B586" s="18" t="s">
        <v>3541</v>
      </c>
      <c r="C586" s="19" t="s">
        <v>925</v>
      </c>
      <c r="D586" s="58"/>
      <c r="E586" s="19">
        <v>0.14000000000000001</v>
      </c>
      <c r="F586" s="19" t="str">
        <f t="shared" si="8649"/>
        <v>-</v>
      </c>
      <c r="G586" s="19">
        <v>0.86</v>
      </c>
      <c r="H586" s="19" t="str">
        <f t="shared" si="8649"/>
        <v>-</v>
      </c>
      <c r="I586" s="19">
        <v>5.7</v>
      </c>
      <c r="J586" s="19" t="str">
        <f t="shared" ref="J586" si="8695">IF(OR(I586="-",I586="NC",$D586=""),"-",$D586*I586)</f>
        <v>-</v>
      </c>
      <c r="K586" s="19">
        <v>1.46</v>
      </c>
      <c r="L586" s="19" t="str">
        <f t="shared" ref="L586" si="8696">IF(OR(K586="-",K586="NC",$D586=""),"-",$D586*K586)</f>
        <v>-</v>
      </c>
      <c r="M586" s="19">
        <v>1.88</v>
      </c>
      <c r="N586" s="19" t="str">
        <f t="shared" ref="N586" si="8697">IF(OR(M586="-",M586="NC",$D586=""),"-",$D586*M586)</f>
        <v>-</v>
      </c>
      <c r="O586" s="19">
        <v>0.14000000000000001</v>
      </c>
      <c r="P586" s="19" t="str">
        <f t="shared" ref="P586" si="8698">IF(OR(O586="-",O586="NC",$D586=""),"-",$D586*O586)</f>
        <v>-</v>
      </c>
      <c r="Q586" s="19">
        <v>8.6</v>
      </c>
      <c r="R586" s="19" t="str">
        <f t="shared" ref="R586" si="8699">IF(OR(Q586="-",Q586="NC",$D586=""),"-",$D586*Q586)</f>
        <v>-</v>
      </c>
      <c r="S586" s="19">
        <v>3.3</v>
      </c>
      <c r="T586" s="19" t="str">
        <f t="shared" ref="T586" si="8700">IF(OR(S586="-",S586="NC",$D586=""),"-",$D586*S586)</f>
        <v>-</v>
      </c>
      <c r="U586" s="19">
        <v>0.69</v>
      </c>
      <c r="V586" s="19" t="str">
        <f t="shared" ref="V586" si="8701">IF(OR(U586="-",U586="NC",$D586=""),"-",$D586*U586)</f>
        <v>-</v>
      </c>
      <c r="W586" s="19">
        <v>10.34</v>
      </c>
      <c r="X586" s="19" t="str">
        <f t="shared" ref="X586" si="8702">IF(OR(W586="-",W586="NC",$D586=""),"-",$D586*W586)</f>
        <v>-</v>
      </c>
      <c r="Y586" s="19">
        <v>1.8</v>
      </c>
      <c r="Z586" s="19" t="str">
        <f t="shared" ref="Z586" si="8703">IF(OR(Y586="-",Y586="NC",$D586=""),"-",$D586*Y586)</f>
        <v>-</v>
      </c>
      <c r="AA586" s="19">
        <v>1.43</v>
      </c>
      <c r="AB586" s="19" t="str">
        <f t="shared" ref="AB586" si="8704">IF(OR(AA586="-",AA586="NC",$D586=""),"-",$D586*AA586)</f>
        <v>-</v>
      </c>
      <c r="AC586" s="19">
        <v>3.62</v>
      </c>
      <c r="AD586" s="19" t="str">
        <f t="shared" ref="AD586" si="8705">IF(OR(AC586="-",AC586="NC",$D586=""),"-",$D586*AC586)</f>
        <v>-</v>
      </c>
      <c r="AE586" s="19">
        <v>20.47</v>
      </c>
      <c r="AF586" s="19" t="str">
        <f t="shared" ref="AF586" si="8706">IF(OR(AE586="-",AE586="NC",$D586=""),"-",$D586*AE586)</f>
        <v>-</v>
      </c>
      <c r="AG586" s="19">
        <v>7.96</v>
      </c>
      <c r="AH586" s="19" t="str">
        <f t="shared" ref="AH586" si="8707">IF(OR(AG586="-",AG586="NC",$D586=""),"-",$D586*AG586)</f>
        <v>-</v>
      </c>
      <c r="AI586" s="19">
        <v>0.02</v>
      </c>
      <c r="AJ586" s="19" t="str">
        <f t="shared" ref="AJ586" si="8708">IF(OR(AI586="-",AI586="NC",$D586=""),"-",$D586*AI586)</f>
        <v>-</v>
      </c>
      <c r="AK586" s="19">
        <v>0.17</v>
      </c>
      <c r="AL586" s="19" t="str">
        <f t="shared" ref="AL586" si="8709">IF(OR(AK586="-",AK586="NC",$D586=""),"-",$D586*AK586)</f>
        <v>-</v>
      </c>
    </row>
    <row r="587" spans="1:38" ht="21" x14ac:dyDescent="0.25">
      <c r="A587" s="18" t="s">
        <v>3542</v>
      </c>
      <c r="B587" s="18" t="s">
        <v>2374</v>
      </c>
      <c r="C587" s="19" t="s">
        <v>925</v>
      </c>
      <c r="D587" s="58"/>
      <c r="E587" s="19">
        <v>0.08</v>
      </c>
      <c r="F587" s="19" t="str">
        <f t="shared" si="8649"/>
        <v>-</v>
      </c>
      <c r="G587" s="19">
        <v>0.09</v>
      </c>
      <c r="H587" s="19" t="str">
        <f t="shared" si="8649"/>
        <v>-</v>
      </c>
      <c r="I587" s="19">
        <v>5.67</v>
      </c>
      <c r="J587" s="19" t="str">
        <f t="shared" ref="J587" si="8710">IF(OR(I587="-",I587="NC",$D587=""),"-",$D587*I587)</f>
        <v>-</v>
      </c>
      <c r="K587" s="19">
        <v>0.05</v>
      </c>
      <c r="L587" s="19" t="str">
        <f t="shared" ref="L587" si="8711">IF(OR(K587="-",K587="NC",$D587=""),"-",$D587*K587)</f>
        <v>-</v>
      </c>
      <c r="M587" s="19">
        <v>1.77</v>
      </c>
      <c r="N587" s="19" t="str">
        <f t="shared" ref="N587" si="8712">IF(OR(M587="-",M587="NC",$D587=""),"-",$D587*M587)</f>
        <v>-</v>
      </c>
      <c r="O587" s="19" t="s">
        <v>1351</v>
      </c>
      <c r="P587" s="19" t="str">
        <f t="shared" ref="P587" si="8713">IF(OR(O587="-",O587="NC",$D587=""),"-",$D587*O587)</f>
        <v>-</v>
      </c>
      <c r="Q587" s="19">
        <v>4.9400000000000004</v>
      </c>
      <c r="R587" s="19" t="str">
        <f t="shared" ref="R587" si="8714">IF(OR(Q587="-",Q587="NC",$D587=""),"-",$D587*Q587)</f>
        <v>-</v>
      </c>
      <c r="S587" s="19">
        <v>0.3</v>
      </c>
      <c r="T587" s="19" t="str">
        <f t="shared" ref="T587" si="8715">IF(OR(S587="-",S587="NC",$D587=""),"-",$D587*S587)</f>
        <v>-</v>
      </c>
      <c r="U587" s="19">
        <v>0.57999999999999996</v>
      </c>
      <c r="V587" s="19" t="str">
        <f t="shared" ref="V587" si="8716">IF(OR(U587="-",U587="NC",$D587=""),"-",$D587*U587)</f>
        <v>-</v>
      </c>
      <c r="W587" s="19">
        <v>5.33</v>
      </c>
      <c r="X587" s="19" t="str">
        <f t="shared" ref="X587" si="8717">IF(OR(W587="-",W587="NC",$D587=""),"-",$D587*W587)</f>
        <v>-</v>
      </c>
      <c r="Y587" s="19">
        <v>7.0000000000000007E-2</v>
      </c>
      <c r="Z587" s="19" t="str">
        <f t="shared" ref="Z587" si="8718">IF(OR(Y587="-",Y587="NC",$D587=""),"-",$D587*Y587)</f>
        <v>-</v>
      </c>
      <c r="AA587" s="19" t="s">
        <v>1351</v>
      </c>
      <c r="AB587" s="19" t="str">
        <f t="shared" ref="AB587" si="8719">IF(OR(AA587="-",AA587="NC",$D587=""),"-",$D587*AA587)</f>
        <v>-</v>
      </c>
      <c r="AC587" s="19">
        <v>3.61</v>
      </c>
      <c r="AD587" s="19" t="str">
        <f t="shared" ref="AD587" si="8720">IF(OR(AC587="-",AC587="NC",$D587=""),"-",$D587*AC587)</f>
        <v>-</v>
      </c>
      <c r="AE587" s="19">
        <v>20.45</v>
      </c>
      <c r="AF587" s="19" t="str">
        <f t="shared" ref="AF587" si="8721">IF(OR(AE587="-",AE587="NC",$D587=""),"-",$D587*AE587)</f>
        <v>-</v>
      </c>
      <c r="AG587" s="19">
        <v>6</v>
      </c>
      <c r="AH587" s="19" t="str">
        <f t="shared" ref="AH587" si="8722">IF(OR(AG587="-",AG587="NC",$D587=""),"-",$D587*AG587)</f>
        <v>-</v>
      </c>
      <c r="AI587" s="19">
        <v>0.01</v>
      </c>
      <c r="AJ587" s="19" t="str">
        <f t="shared" ref="AJ587" si="8723">IF(OR(AI587="-",AI587="NC",$D587=""),"-",$D587*AI587)</f>
        <v>-</v>
      </c>
      <c r="AK587" s="19">
        <v>0.17</v>
      </c>
      <c r="AL587" s="19" t="str">
        <f t="shared" ref="AL587" si="8724">IF(OR(AK587="-",AK587="NC",$D587=""),"-",$D587*AK587)</f>
        <v>-</v>
      </c>
    </row>
    <row r="588" spans="1:38" x14ac:dyDescent="0.25">
      <c r="A588" s="18" t="s">
        <v>275</v>
      </c>
      <c r="B588" s="18" t="s">
        <v>1433</v>
      </c>
      <c r="C588" s="19" t="s">
        <v>926</v>
      </c>
      <c r="D588" s="58"/>
      <c r="E588" s="19">
        <v>0.01</v>
      </c>
      <c r="F588" s="19" t="str">
        <f t="shared" si="8649"/>
        <v>-</v>
      </c>
      <c r="G588" s="19">
        <v>0.04</v>
      </c>
      <c r="H588" s="19" t="str">
        <f t="shared" si="8649"/>
        <v>-</v>
      </c>
      <c r="I588" s="19">
        <v>0.01</v>
      </c>
      <c r="J588" s="19" t="str">
        <f t="shared" ref="J588" si="8725">IF(OR(I588="-",I588="NC",$D588=""),"-",$D588*I588)</f>
        <v>-</v>
      </c>
      <c r="K588" s="19">
        <v>0.63</v>
      </c>
      <c r="L588" s="19" t="str">
        <f t="shared" ref="L588" si="8726">IF(OR(K588="-",K588="NC",$D588=""),"-",$D588*K588)</f>
        <v>-</v>
      </c>
      <c r="M588" s="19">
        <v>0.04</v>
      </c>
      <c r="N588" s="19" t="str">
        <f t="shared" ref="N588" si="8727">IF(OR(M588="-",M588="NC",$D588=""),"-",$D588*M588)</f>
        <v>-</v>
      </c>
      <c r="O588" s="19">
        <v>0.04</v>
      </c>
      <c r="P588" s="19" t="str">
        <f t="shared" ref="P588" si="8728">IF(OR(O588="-",O588="NC",$D588=""),"-",$D588*O588)</f>
        <v>-</v>
      </c>
      <c r="Q588" s="19">
        <v>1.54</v>
      </c>
      <c r="R588" s="19" t="str">
        <f t="shared" ref="R588" si="8729">IF(OR(Q588="-",Q588="NC",$D588=""),"-",$D588*Q588)</f>
        <v>-</v>
      </c>
      <c r="S588" s="19">
        <v>0.22</v>
      </c>
      <c r="T588" s="19" t="str">
        <f t="shared" ref="T588" si="8730">IF(OR(S588="-",S588="NC",$D588=""),"-",$D588*S588)</f>
        <v>-</v>
      </c>
      <c r="U588" s="19">
        <v>0.02</v>
      </c>
      <c r="V588" s="19" t="str">
        <f t="shared" ref="V588" si="8731">IF(OR(U588="-",U588="NC",$D588=""),"-",$D588*U588)</f>
        <v>-</v>
      </c>
      <c r="W588" s="19">
        <v>1.79</v>
      </c>
      <c r="X588" s="19" t="str">
        <f t="shared" ref="X588" si="8732">IF(OR(W588="-",W588="NC",$D588=""),"-",$D588*W588)</f>
        <v>-</v>
      </c>
      <c r="Y588" s="19">
        <v>0.69</v>
      </c>
      <c r="Z588" s="19" t="str">
        <f t="shared" ref="Z588" si="8733">IF(OR(Y588="-",Y588="NC",$D588=""),"-",$D588*Y588)</f>
        <v>-</v>
      </c>
      <c r="AA588" s="19">
        <v>0.04</v>
      </c>
      <c r="AB588" s="19" t="str">
        <f t="shared" ref="AB588" si="8734">IF(OR(AA588="-",AA588="NC",$D588=""),"-",$D588*AA588)</f>
        <v>-</v>
      </c>
      <c r="AC588" s="19">
        <v>0.01</v>
      </c>
      <c r="AD588" s="19" t="str">
        <f t="shared" ref="AD588" si="8735">IF(OR(AC588="-",AC588="NC",$D588=""),"-",$D588*AC588)</f>
        <v>-</v>
      </c>
      <c r="AE588" s="19">
        <v>0.01</v>
      </c>
      <c r="AF588" s="19" t="str">
        <f t="shared" ref="AF588" si="8736">IF(OR(AE588="-",AE588="NC",$D588=""),"-",$D588*AE588)</f>
        <v>-</v>
      </c>
      <c r="AG588" s="19">
        <v>0.44</v>
      </c>
      <c r="AH588" s="19" t="str">
        <f t="shared" ref="AH588" si="8737">IF(OR(AG588="-",AG588="NC",$D588=""),"-",$D588*AG588)</f>
        <v>-</v>
      </c>
      <c r="AI588" s="19">
        <v>0.01</v>
      </c>
      <c r="AJ588" s="19" t="str">
        <f t="shared" ref="AJ588" si="8738">IF(OR(AI588="-",AI588="NC",$D588=""),"-",$D588*AI588)</f>
        <v>-</v>
      </c>
      <c r="AK588" s="19" t="s">
        <v>1351</v>
      </c>
      <c r="AL588" s="19" t="str">
        <f t="shared" ref="AL588" si="8739">IF(OR(AK588="-",AK588="NC",$D588=""),"-",$D588*AK588)</f>
        <v>-</v>
      </c>
    </row>
    <row r="589" spans="1:38" x14ac:dyDescent="0.25">
      <c r="A589" s="52" t="s">
        <v>275</v>
      </c>
      <c r="B589" s="18" t="s">
        <v>1434</v>
      </c>
      <c r="C589" s="19" t="s">
        <v>926</v>
      </c>
      <c r="D589" s="58"/>
      <c r="E589" s="19">
        <v>0.03</v>
      </c>
      <c r="F589" s="19" t="str">
        <f t="shared" si="8649"/>
        <v>-</v>
      </c>
      <c r="G589" s="19">
        <v>0.43</v>
      </c>
      <c r="H589" s="19" t="str">
        <f t="shared" si="8649"/>
        <v>-</v>
      </c>
      <c r="I589" s="19">
        <v>0.02</v>
      </c>
      <c r="J589" s="19" t="str">
        <f t="shared" ref="J589" si="8740">IF(OR(I589="-",I589="NC",$D589=""),"-",$D589*I589)</f>
        <v>-</v>
      </c>
      <c r="K589" s="19">
        <v>0.77</v>
      </c>
      <c r="L589" s="19" t="str">
        <f t="shared" ref="L589" si="8741">IF(OR(K589="-",K589="NC",$D589=""),"-",$D589*K589)</f>
        <v>-</v>
      </c>
      <c r="M589" s="19">
        <v>0.06</v>
      </c>
      <c r="N589" s="19" t="str">
        <f t="shared" ref="N589" si="8742">IF(OR(M589="-",M589="NC",$D589=""),"-",$D589*M589)</f>
        <v>-</v>
      </c>
      <c r="O589" s="19">
        <v>0.08</v>
      </c>
      <c r="P589" s="19" t="str">
        <f t="shared" ref="P589" si="8743">IF(OR(O589="-",O589="NC",$D589=""),"-",$D589*O589)</f>
        <v>-</v>
      </c>
      <c r="Q589" s="19">
        <v>2</v>
      </c>
      <c r="R589" s="19" t="str">
        <f t="shared" ref="R589" si="8744">IF(OR(Q589="-",Q589="NC",$D589=""),"-",$D589*Q589)</f>
        <v>-</v>
      </c>
      <c r="S589" s="19">
        <v>1.64</v>
      </c>
      <c r="T589" s="19" t="str">
        <f t="shared" ref="T589" si="8745">IF(OR(S589="-",S589="NC",$D589=""),"-",$D589*S589)</f>
        <v>-</v>
      </c>
      <c r="U589" s="19">
        <v>0.06</v>
      </c>
      <c r="V589" s="19" t="str">
        <f t="shared" ref="V589" si="8746">IF(OR(U589="-",U589="NC",$D589=""),"-",$D589*U589)</f>
        <v>-</v>
      </c>
      <c r="W589" s="19">
        <v>2.73</v>
      </c>
      <c r="X589" s="19" t="str">
        <f t="shared" ref="X589" si="8747">IF(OR(W589="-",W589="NC",$D589=""),"-",$D589*W589)</f>
        <v>-</v>
      </c>
      <c r="Y589" s="19">
        <v>0.94</v>
      </c>
      <c r="Z589" s="19" t="str">
        <f t="shared" ref="Z589" si="8748">IF(OR(Y589="-",Y589="NC",$D589=""),"-",$D589*Y589)</f>
        <v>-</v>
      </c>
      <c r="AA589" s="19">
        <v>0.78</v>
      </c>
      <c r="AB589" s="19" t="str">
        <f t="shared" ref="AB589" si="8749">IF(OR(AA589="-",AA589="NC",$D589=""),"-",$D589*AA589)</f>
        <v>-</v>
      </c>
      <c r="AC589" s="19">
        <v>0.01</v>
      </c>
      <c r="AD589" s="19" t="str">
        <f t="shared" ref="AD589" si="8750">IF(OR(AC589="-",AC589="NC",$D589=""),"-",$D589*AC589)</f>
        <v>-</v>
      </c>
      <c r="AE589" s="19">
        <v>0.01</v>
      </c>
      <c r="AF589" s="19" t="str">
        <f t="shared" ref="AF589" si="8751">IF(OR(AE589="-",AE589="NC",$D589=""),"-",$D589*AE589)</f>
        <v>-</v>
      </c>
      <c r="AG589" s="19">
        <v>1.07</v>
      </c>
      <c r="AH589" s="19" t="str">
        <f t="shared" ref="AH589" si="8752">IF(OR(AG589="-",AG589="NC",$D589=""),"-",$D589*AG589)</f>
        <v>-</v>
      </c>
      <c r="AI589" s="19">
        <v>0.01</v>
      </c>
      <c r="AJ589" s="19" t="str">
        <f t="shared" ref="AJ589" si="8753">IF(OR(AI589="-",AI589="NC",$D589=""),"-",$D589*AI589)</f>
        <v>-</v>
      </c>
      <c r="AK589" s="19" t="s">
        <v>1351</v>
      </c>
      <c r="AL589" s="19" t="str">
        <f t="shared" ref="AL589" si="8754">IF(OR(AK589="-",AK589="NC",$D589=""),"-",$D589*AK589)</f>
        <v>-</v>
      </c>
    </row>
    <row r="590" spans="1:38" ht="21" x14ac:dyDescent="0.25">
      <c r="A590" s="50" t="s">
        <v>108</v>
      </c>
      <c r="B590" s="50" t="s">
        <v>293</v>
      </c>
      <c r="C590" s="42" t="s">
        <v>275</v>
      </c>
      <c r="D590" s="58"/>
      <c r="E590" s="42" t="s">
        <v>275</v>
      </c>
      <c r="F590" s="42" t="str">
        <f t="shared" si="8649"/>
        <v>-</v>
      </c>
      <c r="G590" s="42" t="s">
        <v>275</v>
      </c>
      <c r="H590" s="42" t="str">
        <f t="shared" si="8649"/>
        <v>-</v>
      </c>
      <c r="I590" s="42" t="s">
        <v>275</v>
      </c>
      <c r="J590" s="42" t="str">
        <f t="shared" ref="J590" si="8755">IF(OR(I590="-",I590="NC",$D590=""),"-",$D590*I590)</f>
        <v>-</v>
      </c>
      <c r="K590" s="42" t="s">
        <v>275</v>
      </c>
      <c r="L590" s="42" t="str">
        <f t="shared" ref="L590" si="8756">IF(OR(K590="-",K590="NC",$D590=""),"-",$D590*K590)</f>
        <v>-</v>
      </c>
      <c r="M590" s="42" t="s">
        <v>275</v>
      </c>
      <c r="N590" s="42" t="str">
        <f t="shared" ref="N590" si="8757">IF(OR(M590="-",M590="NC",$D590=""),"-",$D590*M590)</f>
        <v>-</v>
      </c>
      <c r="O590" s="42" t="s">
        <v>275</v>
      </c>
      <c r="P590" s="42" t="str">
        <f t="shared" ref="P590" si="8758">IF(OR(O590="-",O590="NC",$D590=""),"-",$D590*O590)</f>
        <v>-</v>
      </c>
      <c r="Q590" s="42" t="s">
        <v>275</v>
      </c>
      <c r="R590" s="42" t="str">
        <f t="shared" ref="R590" si="8759">IF(OR(Q590="-",Q590="NC",$D590=""),"-",$D590*Q590)</f>
        <v>-</v>
      </c>
      <c r="S590" s="42" t="s">
        <v>275</v>
      </c>
      <c r="T590" s="42" t="str">
        <f t="shared" ref="T590" si="8760">IF(OR(S590="-",S590="NC",$D590=""),"-",$D590*S590)</f>
        <v>-</v>
      </c>
      <c r="U590" s="42" t="s">
        <v>275</v>
      </c>
      <c r="V590" s="42" t="str">
        <f t="shared" ref="V590" si="8761">IF(OR(U590="-",U590="NC",$D590=""),"-",$D590*U590)</f>
        <v>-</v>
      </c>
      <c r="W590" s="42" t="s">
        <v>275</v>
      </c>
      <c r="X590" s="42" t="str">
        <f t="shared" ref="X590" si="8762">IF(OR(W590="-",W590="NC",$D590=""),"-",$D590*W590)</f>
        <v>-</v>
      </c>
      <c r="Y590" s="42" t="s">
        <v>275</v>
      </c>
      <c r="Z590" s="42" t="str">
        <f t="shared" ref="Z590" si="8763">IF(OR(Y590="-",Y590="NC",$D590=""),"-",$D590*Y590)</f>
        <v>-</v>
      </c>
      <c r="AA590" s="42" t="s">
        <v>275</v>
      </c>
      <c r="AB590" s="42" t="str">
        <f t="shared" ref="AB590" si="8764">IF(OR(AA590="-",AA590="NC",$D590=""),"-",$D590*AA590)</f>
        <v>-</v>
      </c>
      <c r="AC590" s="42" t="s">
        <v>275</v>
      </c>
      <c r="AD590" s="42" t="str">
        <f t="shared" ref="AD590" si="8765">IF(OR(AC590="-",AC590="NC",$D590=""),"-",$D590*AC590)</f>
        <v>-</v>
      </c>
      <c r="AE590" s="42" t="s">
        <v>275</v>
      </c>
      <c r="AF590" s="42" t="str">
        <f t="shared" ref="AF590" si="8766">IF(OR(AE590="-",AE590="NC",$D590=""),"-",$D590*AE590)</f>
        <v>-</v>
      </c>
      <c r="AG590" s="42" t="s">
        <v>275</v>
      </c>
      <c r="AH590" s="42" t="str">
        <f t="shared" ref="AH590" si="8767">IF(OR(AG590="-",AG590="NC",$D590=""),"-",$D590*AG590)</f>
        <v>-</v>
      </c>
      <c r="AI590" s="42" t="s">
        <v>275</v>
      </c>
      <c r="AJ590" s="42" t="str">
        <f t="shared" ref="AJ590" si="8768">IF(OR(AI590="-",AI590="NC",$D590=""),"-",$D590*AI590)</f>
        <v>-</v>
      </c>
      <c r="AK590" s="42" t="s">
        <v>275</v>
      </c>
      <c r="AL590" s="42" t="str">
        <f t="shared" ref="AL590" si="8769">IF(OR(AK590="-",AK590="NC",$D590=""),"-",$D590*AK590)</f>
        <v>-</v>
      </c>
    </row>
    <row r="591" spans="1:38" ht="21" x14ac:dyDescent="0.25">
      <c r="A591" s="18" t="s">
        <v>479</v>
      </c>
      <c r="B591" s="18" t="s">
        <v>2161</v>
      </c>
      <c r="C591" s="19" t="s">
        <v>925</v>
      </c>
      <c r="D591" s="58"/>
      <c r="E591" s="19">
        <v>99.68</v>
      </c>
      <c r="F591" s="19" t="str">
        <f t="shared" si="8649"/>
        <v>-</v>
      </c>
      <c r="G591" s="19">
        <v>86.27</v>
      </c>
      <c r="H591" s="19" t="str">
        <f t="shared" si="8649"/>
        <v>-</v>
      </c>
      <c r="I591" s="19">
        <v>31.38</v>
      </c>
      <c r="J591" s="19" t="str">
        <f t="shared" ref="J591" si="8770">IF(OR(I591="-",I591="NC",$D591=""),"-",$D591*I591)</f>
        <v>-</v>
      </c>
      <c r="K591" s="19">
        <v>80.36</v>
      </c>
      <c r="L591" s="19" t="str">
        <f t="shared" ref="L591" si="8771">IF(OR(K591="-",K591="NC",$D591=""),"-",$D591*K591)</f>
        <v>-</v>
      </c>
      <c r="M591" s="19">
        <v>84.18</v>
      </c>
      <c r="N591" s="19" t="str">
        <f t="shared" ref="N591" si="8772">IF(OR(M591="-",M591="NC",$D591=""),"-",$D591*M591)</f>
        <v>-</v>
      </c>
      <c r="O591" s="19">
        <v>99.1</v>
      </c>
      <c r="P591" s="19" t="str">
        <f t="shared" ref="P591" si="8773">IF(OR(O591="-",O591="NC",$D591=""),"-",$D591*O591)</f>
        <v>-</v>
      </c>
      <c r="Q591" s="19">
        <v>92.24</v>
      </c>
      <c r="R591" s="19" t="str">
        <f t="shared" ref="R591" si="8774">IF(OR(Q591="-",Q591="NC",$D591=""),"-",$D591*Q591)</f>
        <v>-</v>
      </c>
      <c r="S591" s="19">
        <v>95.72</v>
      </c>
      <c r="T591" s="19" t="str">
        <f t="shared" ref="T591" si="8775">IF(OR(S591="-",S591="NC",$D591=""),"-",$D591*S591)</f>
        <v>-</v>
      </c>
      <c r="U591" s="19">
        <v>28.47</v>
      </c>
      <c r="V591" s="19" t="str">
        <f t="shared" ref="V591" si="8776">IF(OR(U591="-",U591="NC",$D591=""),"-",$D591*U591)</f>
        <v>-</v>
      </c>
      <c r="W591" s="19">
        <v>77.39</v>
      </c>
      <c r="X591" s="19" t="str">
        <f t="shared" ref="X591" si="8777">IF(OR(W591="-",W591="NC",$D591=""),"-",$D591*W591)</f>
        <v>-</v>
      </c>
      <c r="Y591" s="19">
        <v>117.73</v>
      </c>
      <c r="Z591" s="19" t="str">
        <f t="shared" ref="Z591" si="8778">IF(OR(Y591="-",Y591="NC",$D591=""),"-",$D591*Y591)</f>
        <v>-</v>
      </c>
      <c r="AA591" s="19">
        <v>103.9</v>
      </c>
      <c r="AB591" s="19" t="str">
        <f t="shared" ref="AB591" si="8779">IF(OR(AA591="-",AA591="NC",$D591=""),"-",$D591*AA591)</f>
        <v>-</v>
      </c>
      <c r="AC591" s="19">
        <v>33.75</v>
      </c>
      <c r="AD591" s="19" t="str">
        <f t="shared" ref="AD591" si="8780">IF(OR(AC591="-",AC591="NC",$D591=""),"-",$D591*AC591)</f>
        <v>-</v>
      </c>
      <c r="AE591" s="19">
        <v>106.29</v>
      </c>
      <c r="AF591" s="19" t="str">
        <f t="shared" ref="AF591" si="8781">IF(OR(AE591="-",AE591="NC",$D591=""),"-",$D591*AE591)</f>
        <v>-</v>
      </c>
      <c r="AG591" s="19">
        <v>78.09</v>
      </c>
      <c r="AH591" s="19" t="str">
        <f t="shared" ref="AH591" si="8782">IF(OR(AG591="-",AG591="NC",$D591=""),"-",$D591*AG591)</f>
        <v>-</v>
      </c>
      <c r="AI591" s="19">
        <v>29.09</v>
      </c>
      <c r="AJ591" s="19" t="str">
        <f t="shared" ref="AJ591" si="8783">IF(OR(AI591="-",AI591="NC",$D591=""),"-",$D591*AI591)</f>
        <v>-</v>
      </c>
      <c r="AK591" s="19">
        <v>45.7</v>
      </c>
      <c r="AL591" s="19" t="str">
        <f t="shared" ref="AL591" si="8784">IF(OR(AK591="-",AK591="NC",$D591=""),"-",$D591*AK591)</f>
        <v>-</v>
      </c>
    </row>
    <row r="592" spans="1:38" x14ac:dyDescent="0.25">
      <c r="A592" s="18" t="s">
        <v>479</v>
      </c>
      <c r="B592" s="18" t="s">
        <v>1007</v>
      </c>
      <c r="C592" s="19" t="s">
        <v>925</v>
      </c>
      <c r="D592" s="58"/>
      <c r="E592" s="19">
        <v>38.159999999999997</v>
      </c>
      <c r="F592" s="19" t="str">
        <f t="shared" si="8649"/>
        <v>-</v>
      </c>
      <c r="G592" s="19" t="s">
        <v>1351</v>
      </c>
      <c r="H592" s="19" t="str">
        <f t="shared" si="8649"/>
        <v>-</v>
      </c>
      <c r="I592" s="19">
        <v>12.58</v>
      </c>
      <c r="J592" s="19" t="str">
        <f t="shared" ref="J592" si="8785">IF(OR(I592="-",I592="NC",$D592=""),"-",$D592*I592)</f>
        <v>-</v>
      </c>
      <c r="K592" s="19">
        <v>0.34</v>
      </c>
      <c r="L592" s="19" t="str">
        <f t="shared" ref="L592" si="8786">IF(OR(K592="-",K592="NC",$D592=""),"-",$D592*K592)</f>
        <v>-</v>
      </c>
      <c r="M592" s="19">
        <v>17.79</v>
      </c>
      <c r="N592" s="19" t="str">
        <f t="shared" ref="N592" si="8787">IF(OR(M592="-",M592="NC",$D592=""),"-",$D592*M592)</f>
        <v>-</v>
      </c>
      <c r="O592" s="19">
        <v>42.78</v>
      </c>
      <c r="P592" s="19" t="str">
        <f t="shared" ref="P592" si="8788">IF(OR(O592="-",O592="NC",$D592=""),"-",$D592*O592)</f>
        <v>-</v>
      </c>
      <c r="Q592" s="19" t="s">
        <v>1351</v>
      </c>
      <c r="R592" s="19" t="str">
        <f t="shared" ref="R592" si="8789">IF(OR(Q592="-",Q592="NC",$D592=""),"-",$D592*Q592)</f>
        <v>-</v>
      </c>
      <c r="S592" s="19" t="s">
        <v>1351</v>
      </c>
      <c r="T592" s="19" t="str">
        <f t="shared" ref="T592" si="8790">IF(OR(S592="-",S592="NC",$D592=""),"-",$D592*S592)</f>
        <v>-</v>
      </c>
      <c r="U592" s="19">
        <v>4.2699999999999996</v>
      </c>
      <c r="V592" s="19" t="str">
        <f t="shared" ref="V592" si="8791">IF(OR(U592="-",U592="NC",$D592=""),"-",$D592*U592)</f>
        <v>-</v>
      </c>
      <c r="W592" s="19">
        <v>0.01</v>
      </c>
      <c r="X592" s="19" t="str">
        <f t="shared" ref="X592" si="8792">IF(OR(W592="-",W592="NC",$D592=""),"-",$D592*W592)</f>
        <v>-</v>
      </c>
      <c r="Y592" s="19" t="s">
        <v>1351</v>
      </c>
      <c r="Z592" s="19" t="str">
        <f t="shared" ref="Z592" si="8793">IF(OR(Y592="-",Y592="NC",$D592=""),"-",$D592*Y592)</f>
        <v>-</v>
      </c>
      <c r="AA592" s="19">
        <v>3.24</v>
      </c>
      <c r="AB592" s="19" t="str">
        <f t="shared" ref="AB592" si="8794">IF(OR(AA592="-",AA592="NC",$D592=""),"-",$D592*AA592)</f>
        <v>-</v>
      </c>
      <c r="AC592" s="19">
        <v>5.62</v>
      </c>
      <c r="AD592" s="19" t="str">
        <f t="shared" ref="AD592" si="8795">IF(OR(AC592="-",AC592="NC",$D592=""),"-",$D592*AC592)</f>
        <v>-</v>
      </c>
      <c r="AE592" s="19">
        <v>50.91</v>
      </c>
      <c r="AF592" s="19" t="str">
        <f t="shared" ref="AF592" si="8796">IF(OR(AE592="-",AE592="NC",$D592=""),"-",$D592*AE592)</f>
        <v>-</v>
      </c>
      <c r="AG592" s="19" t="s">
        <v>1351</v>
      </c>
      <c r="AH592" s="19" t="str">
        <f t="shared" ref="AH592" si="8797">IF(OR(AG592="-",AG592="NC",$D592=""),"-",$D592*AG592)</f>
        <v>-</v>
      </c>
      <c r="AI592" s="19">
        <v>11.04</v>
      </c>
      <c r="AJ592" s="19" t="str">
        <f t="shared" ref="AJ592" si="8798">IF(OR(AI592="-",AI592="NC",$D592=""),"-",$D592*AI592)</f>
        <v>-</v>
      </c>
      <c r="AK592" s="19">
        <v>0.1</v>
      </c>
      <c r="AL592" s="19" t="str">
        <f t="shared" ref="AL592" si="8799">IF(OR(AK592="-",AK592="NC",$D592=""),"-",$D592*AK592)</f>
        <v>-</v>
      </c>
    </row>
    <row r="593" spans="1:38" x14ac:dyDescent="0.25">
      <c r="A593" s="18" t="s">
        <v>275</v>
      </c>
      <c r="B593" s="18" t="s">
        <v>2188</v>
      </c>
      <c r="C593" s="19" t="s">
        <v>926</v>
      </c>
      <c r="D593" s="58"/>
      <c r="E593" s="19" t="s">
        <v>1351</v>
      </c>
      <c r="F593" s="19" t="str">
        <f t="shared" si="8649"/>
        <v>-</v>
      </c>
      <c r="G593" s="19" t="s">
        <v>1351</v>
      </c>
      <c r="H593" s="19" t="str">
        <f t="shared" si="8649"/>
        <v>-</v>
      </c>
      <c r="I593" s="19" t="s">
        <v>1351</v>
      </c>
      <c r="J593" s="19" t="str">
        <f t="shared" ref="J593" si="8800">IF(OR(I593="-",I593="NC",$D593=""),"-",$D593*I593)</f>
        <v>-</v>
      </c>
      <c r="K593" s="19" t="s">
        <v>1351</v>
      </c>
      <c r="L593" s="19" t="str">
        <f t="shared" ref="L593" si="8801">IF(OR(K593="-",K593="NC",$D593=""),"-",$D593*K593)</f>
        <v>-</v>
      </c>
      <c r="M593" s="19">
        <v>0.01</v>
      </c>
      <c r="N593" s="19" t="str">
        <f t="shared" ref="N593" si="8802">IF(OR(M593="-",M593="NC",$D593=""),"-",$D593*M593)</f>
        <v>-</v>
      </c>
      <c r="O593" s="19" t="s">
        <v>1351</v>
      </c>
      <c r="P593" s="19" t="str">
        <f t="shared" ref="P593" si="8803">IF(OR(O593="-",O593="NC",$D593=""),"-",$D593*O593)</f>
        <v>-</v>
      </c>
      <c r="Q593" s="19" t="s">
        <v>1351</v>
      </c>
      <c r="R593" s="19" t="str">
        <f t="shared" ref="R593" si="8804">IF(OR(Q593="-",Q593="NC",$D593=""),"-",$D593*Q593)</f>
        <v>-</v>
      </c>
      <c r="S593" s="19" t="s">
        <v>1351</v>
      </c>
      <c r="T593" s="19" t="str">
        <f t="shared" ref="T593" si="8805">IF(OR(S593="-",S593="NC",$D593=""),"-",$D593*S593)</f>
        <v>-</v>
      </c>
      <c r="U593" s="19">
        <v>0.08</v>
      </c>
      <c r="V593" s="19" t="str">
        <f t="shared" ref="V593" si="8806">IF(OR(U593="-",U593="NC",$D593=""),"-",$D593*U593)</f>
        <v>-</v>
      </c>
      <c r="W593" s="19" t="s">
        <v>1351</v>
      </c>
      <c r="X593" s="19" t="str">
        <f t="shared" ref="X593" si="8807">IF(OR(W593="-",W593="NC",$D593=""),"-",$D593*W593)</f>
        <v>-</v>
      </c>
      <c r="Y593" s="19" t="s">
        <v>1351</v>
      </c>
      <c r="Z593" s="19" t="str">
        <f t="shared" ref="Z593" si="8808">IF(OR(Y593="-",Y593="NC",$D593=""),"-",$D593*Y593)</f>
        <v>-</v>
      </c>
      <c r="AA593" s="19" t="s">
        <v>1351</v>
      </c>
      <c r="AB593" s="19" t="str">
        <f t="shared" ref="AB593" si="8809">IF(OR(AA593="-",AA593="NC",$D593=""),"-",$D593*AA593)</f>
        <v>-</v>
      </c>
      <c r="AC593" s="19" t="s">
        <v>1351</v>
      </c>
      <c r="AD593" s="19" t="str">
        <f t="shared" ref="AD593" si="8810">IF(OR(AC593="-",AC593="NC",$D593=""),"-",$D593*AC593)</f>
        <v>-</v>
      </c>
      <c r="AE593" s="19" t="s">
        <v>1351</v>
      </c>
      <c r="AF593" s="19" t="str">
        <f t="shared" ref="AF593" si="8811">IF(OR(AE593="-",AE593="NC",$D593=""),"-",$D593*AE593)</f>
        <v>-</v>
      </c>
      <c r="AG593" s="19" t="s">
        <v>1351</v>
      </c>
      <c r="AH593" s="19" t="str">
        <f t="shared" ref="AH593" si="8812">IF(OR(AG593="-",AG593="NC",$D593=""),"-",$D593*AG593)</f>
        <v>-</v>
      </c>
      <c r="AI593" s="19" t="s">
        <v>1351</v>
      </c>
      <c r="AJ593" s="19" t="str">
        <f t="shared" ref="AJ593" si="8813">IF(OR(AI593="-",AI593="NC",$D593=""),"-",$D593*AI593)</f>
        <v>-</v>
      </c>
      <c r="AK593" s="19" t="s">
        <v>1351</v>
      </c>
      <c r="AL593" s="19" t="str">
        <f t="shared" ref="AL593" si="8814">IF(OR(AK593="-",AK593="NC",$D593=""),"-",$D593*AK593)</f>
        <v>-</v>
      </c>
    </row>
    <row r="594" spans="1:38" ht="31.5" x14ac:dyDescent="0.25">
      <c r="A594" s="18" t="s">
        <v>275</v>
      </c>
      <c r="B594" s="18" t="s">
        <v>2928</v>
      </c>
      <c r="C594" s="19" t="s">
        <v>926</v>
      </c>
      <c r="D594" s="58"/>
      <c r="E594" s="19">
        <v>61.52</v>
      </c>
      <c r="F594" s="19" t="str">
        <f t="shared" si="8649"/>
        <v>-</v>
      </c>
      <c r="G594" s="19">
        <v>86.27</v>
      </c>
      <c r="H594" s="19" t="str">
        <f t="shared" si="8649"/>
        <v>-</v>
      </c>
      <c r="I594" s="19">
        <v>18.8</v>
      </c>
      <c r="J594" s="19" t="str">
        <f t="shared" ref="J594" si="8815">IF(OR(I594="-",I594="NC",$D594=""),"-",$D594*I594)</f>
        <v>-</v>
      </c>
      <c r="K594" s="19">
        <v>80.02</v>
      </c>
      <c r="L594" s="19" t="str">
        <f t="shared" ref="L594" si="8816">IF(OR(K594="-",K594="NC",$D594=""),"-",$D594*K594)</f>
        <v>-</v>
      </c>
      <c r="M594" s="19">
        <v>66.39</v>
      </c>
      <c r="N594" s="19" t="str">
        <f t="shared" ref="N594" si="8817">IF(OR(M594="-",M594="NC",$D594=""),"-",$D594*M594)</f>
        <v>-</v>
      </c>
      <c r="O594" s="19">
        <v>56.32</v>
      </c>
      <c r="P594" s="19" t="str">
        <f t="shared" ref="P594" si="8818">IF(OR(O594="-",O594="NC",$D594=""),"-",$D594*O594)</f>
        <v>-</v>
      </c>
      <c r="Q594" s="19">
        <v>92.24</v>
      </c>
      <c r="R594" s="19" t="str">
        <f t="shared" ref="R594" si="8819">IF(OR(Q594="-",Q594="NC",$D594=""),"-",$D594*Q594)</f>
        <v>-</v>
      </c>
      <c r="S594" s="19">
        <v>95.72</v>
      </c>
      <c r="T594" s="19" t="str">
        <f t="shared" ref="T594" si="8820">IF(OR(S594="-",S594="NC",$D594=""),"-",$D594*S594)</f>
        <v>-</v>
      </c>
      <c r="U594" s="19">
        <v>24.12</v>
      </c>
      <c r="V594" s="19" t="str">
        <f t="shared" ref="V594" si="8821">IF(OR(U594="-",U594="NC",$D594=""),"-",$D594*U594)</f>
        <v>-</v>
      </c>
      <c r="W594" s="19">
        <v>77.39</v>
      </c>
      <c r="X594" s="19" t="str">
        <f t="shared" ref="X594" si="8822">IF(OR(W594="-",W594="NC",$D594=""),"-",$D594*W594)</f>
        <v>-</v>
      </c>
      <c r="Y594" s="19">
        <v>117.73</v>
      </c>
      <c r="Z594" s="19" t="str">
        <f t="shared" ref="Z594" si="8823">IF(OR(Y594="-",Y594="NC",$D594=""),"-",$D594*Y594)</f>
        <v>-</v>
      </c>
      <c r="AA594" s="19">
        <v>100.67</v>
      </c>
      <c r="AB594" s="19" t="str">
        <f t="shared" ref="AB594" si="8824">IF(OR(AA594="-",AA594="NC",$D594=""),"-",$D594*AA594)</f>
        <v>-</v>
      </c>
      <c r="AC594" s="19">
        <v>28.13</v>
      </c>
      <c r="AD594" s="19" t="str">
        <f t="shared" ref="AD594" si="8825">IF(OR(AC594="-",AC594="NC",$D594=""),"-",$D594*AC594)</f>
        <v>-</v>
      </c>
      <c r="AE594" s="19">
        <v>55.38</v>
      </c>
      <c r="AF594" s="19" t="str">
        <f t="shared" ref="AF594" si="8826">IF(OR(AE594="-",AE594="NC",$D594=""),"-",$D594*AE594)</f>
        <v>-</v>
      </c>
      <c r="AG594" s="19">
        <v>78.09</v>
      </c>
      <c r="AH594" s="19" t="str">
        <f t="shared" ref="AH594" si="8827">IF(OR(AG594="-",AG594="NC",$D594=""),"-",$D594*AG594)</f>
        <v>-</v>
      </c>
      <c r="AI594" s="19">
        <v>18.04</v>
      </c>
      <c r="AJ594" s="19" t="str">
        <f t="shared" ref="AJ594" si="8828">IF(OR(AI594="-",AI594="NC",$D594=""),"-",$D594*AI594)</f>
        <v>-</v>
      </c>
      <c r="AK594" s="19">
        <v>45.6</v>
      </c>
      <c r="AL594" s="19" t="str">
        <f t="shared" ref="AL594" si="8829">IF(OR(AK594="-",AK594="NC",$D594=""),"-",$D594*AK594)</f>
        <v>-</v>
      </c>
    </row>
    <row r="595" spans="1:38" ht="31.5" x14ac:dyDescent="0.25">
      <c r="A595" s="18" t="s">
        <v>275</v>
      </c>
      <c r="B595" s="18" t="s">
        <v>2189</v>
      </c>
      <c r="C595" s="19" t="s">
        <v>925</v>
      </c>
      <c r="D595" s="58"/>
      <c r="E595" s="19">
        <v>1.3</v>
      </c>
      <c r="F595" s="19" t="str">
        <f t="shared" si="8649"/>
        <v>-</v>
      </c>
      <c r="G595" s="19">
        <v>2.72</v>
      </c>
      <c r="H595" s="19" t="str">
        <f t="shared" si="8649"/>
        <v>-</v>
      </c>
      <c r="I595" s="19">
        <v>0.92</v>
      </c>
      <c r="J595" s="19" t="str">
        <f t="shared" ref="J595" si="8830">IF(OR(I595="-",I595="NC",$D595=""),"-",$D595*I595)</f>
        <v>-</v>
      </c>
      <c r="K595" s="19">
        <v>3.26</v>
      </c>
      <c r="L595" s="19" t="str">
        <f t="shared" ref="L595" si="8831">IF(OR(K595="-",K595="NC",$D595=""),"-",$D595*K595)</f>
        <v>-</v>
      </c>
      <c r="M595" s="19">
        <v>0.71</v>
      </c>
      <c r="N595" s="19" t="str">
        <f t="shared" ref="N595" si="8832">IF(OR(M595="-",M595="NC",$D595=""),"-",$D595*M595)</f>
        <v>-</v>
      </c>
      <c r="O595" s="19">
        <v>0.9</v>
      </c>
      <c r="P595" s="19" t="str">
        <f t="shared" ref="P595" si="8833">IF(OR(O595="-",O595="NC",$D595=""),"-",$D595*O595)</f>
        <v>-</v>
      </c>
      <c r="Q595" s="19">
        <v>4.87</v>
      </c>
      <c r="R595" s="19" t="str">
        <f t="shared" ref="R595" si="8834">IF(OR(Q595="-",Q595="NC",$D595=""),"-",$D595*Q595)</f>
        <v>-</v>
      </c>
      <c r="S595" s="19">
        <v>2.5</v>
      </c>
      <c r="T595" s="19" t="str">
        <f t="shared" ref="T595" si="8835">IF(OR(S595="-",S595="NC",$D595=""),"-",$D595*S595)</f>
        <v>-</v>
      </c>
      <c r="U595" s="19">
        <v>0.89</v>
      </c>
      <c r="V595" s="19" t="str">
        <f t="shared" ref="V595" si="8836">IF(OR(U595="-",U595="NC",$D595=""),"-",$D595*U595)</f>
        <v>-</v>
      </c>
      <c r="W595" s="19">
        <v>40.03</v>
      </c>
      <c r="X595" s="19" t="str">
        <f t="shared" ref="X595" si="8837">IF(OR(W595="-",W595="NC",$D595=""),"-",$D595*W595)</f>
        <v>-</v>
      </c>
      <c r="Y595" s="19">
        <v>1.05</v>
      </c>
      <c r="Z595" s="19" t="str">
        <f t="shared" ref="Z595" si="8838">IF(OR(Y595="-",Y595="NC",$D595=""),"-",$D595*Y595)</f>
        <v>-</v>
      </c>
      <c r="AA595" s="19">
        <v>2.83</v>
      </c>
      <c r="AB595" s="19" t="str">
        <f t="shared" ref="AB595" si="8839">IF(OR(AA595="-",AA595="NC",$D595=""),"-",$D595*AA595)</f>
        <v>-</v>
      </c>
      <c r="AC595" s="19">
        <v>0.49</v>
      </c>
      <c r="AD595" s="19" t="str">
        <f t="shared" ref="AD595" si="8840">IF(OR(AC595="-",AC595="NC",$D595=""),"-",$D595*AC595)</f>
        <v>-</v>
      </c>
      <c r="AE595" s="19">
        <v>0.63</v>
      </c>
      <c r="AF595" s="19" t="str">
        <f t="shared" ref="AF595" si="8841">IF(OR(AE595="-",AE595="NC",$D595=""),"-",$D595*AE595)</f>
        <v>-</v>
      </c>
      <c r="AG595" s="19">
        <v>4.5199999999999996</v>
      </c>
      <c r="AH595" s="19" t="str">
        <f t="shared" ref="AH595" si="8842">IF(OR(AG595="-",AG595="NC",$D595=""),"-",$D595*AG595)</f>
        <v>-</v>
      </c>
      <c r="AI595" s="19">
        <v>0.4</v>
      </c>
      <c r="AJ595" s="19" t="str">
        <f t="shared" ref="AJ595" si="8843">IF(OR(AI595="-",AI595="NC",$D595=""),"-",$D595*AI595)</f>
        <v>-</v>
      </c>
      <c r="AK595" s="19">
        <v>5.87</v>
      </c>
      <c r="AL595" s="19" t="str">
        <f t="shared" ref="AL595" si="8844">IF(OR(AK595="-",AK595="NC",$D595=""),"-",$D595*AK595)</f>
        <v>-</v>
      </c>
    </row>
    <row r="596" spans="1:38" x14ac:dyDescent="0.25">
      <c r="A596" s="50" t="s">
        <v>294</v>
      </c>
      <c r="B596" s="50" t="s">
        <v>295</v>
      </c>
      <c r="C596" s="42" t="s">
        <v>275</v>
      </c>
      <c r="D596" s="58"/>
      <c r="E596" s="42" t="s">
        <v>275</v>
      </c>
      <c r="F596" s="42" t="str">
        <f t="shared" si="8649"/>
        <v>-</v>
      </c>
      <c r="G596" s="42" t="s">
        <v>275</v>
      </c>
      <c r="H596" s="42" t="str">
        <f t="shared" si="8649"/>
        <v>-</v>
      </c>
      <c r="I596" s="42" t="s">
        <v>275</v>
      </c>
      <c r="J596" s="42" t="str">
        <f t="shared" ref="J596" si="8845">IF(OR(I596="-",I596="NC",$D596=""),"-",$D596*I596)</f>
        <v>-</v>
      </c>
      <c r="K596" s="42" t="s">
        <v>275</v>
      </c>
      <c r="L596" s="42" t="str">
        <f t="shared" ref="L596" si="8846">IF(OR(K596="-",K596="NC",$D596=""),"-",$D596*K596)</f>
        <v>-</v>
      </c>
      <c r="M596" s="42" t="s">
        <v>275</v>
      </c>
      <c r="N596" s="42" t="str">
        <f t="shared" ref="N596" si="8847">IF(OR(M596="-",M596="NC",$D596=""),"-",$D596*M596)</f>
        <v>-</v>
      </c>
      <c r="O596" s="42" t="s">
        <v>275</v>
      </c>
      <c r="P596" s="42" t="str">
        <f t="shared" ref="P596" si="8848">IF(OR(O596="-",O596="NC",$D596=""),"-",$D596*O596)</f>
        <v>-</v>
      </c>
      <c r="Q596" s="42" t="s">
        <v>275</v>
      </c>
      <c r="R596" s="42" t="str">
        <f t="shared" ref="R596" si="8849">IF(OR(Q596="-",Q596="NC",$D596=""),"-",$D596*Q596)</f>
        <v>-</v>
      </c>
      <c r="S596" s="42" t="s">
        <v>275</v>
      </c>
      <c r="T596" s="42" t="str">
        <f t="shared" ref="T596" si="8850">IF(OR(S596="-",S596="NC",$D596=""),"-",$D596*S596)</f>
        <v>-</v>
      </c>
      <c r="U596" s="42" t="s">
        <v>275</v>
      </c>
      <c r="V596" s="42" t="str">
        <f t="shared" ref="V596" si="8851">IF(OR(U596="-",U596="NC",$D596=""),"-",$D596*U596)</f>
        <v>-</v>
      </c>
      <c r="W596" s="42" t="s">
        <v>275</v>
      </c>
      <c r="X596" s="42" t="str">
        <f t="shared" ref="X596" si="8852">IF(OR(W596="-",W596="NC",$D596=""),"-",$D596*W596)</f>
        <v>-</v>
      </c>
      <c r="Y596" s="42" t="s">
        <v>275</v>
      </c>
      <c r="Z596" s="42" t="str">
        <f t="shared" ref="Z596" si="8853">IF(OR(Y596="-",Y596="NC",$D596=""),"-",$D596*Y596)</f>
        <v>-</v>
      </c>
      <c r="AA596" s="42" t="s">
        <v>275</v>
      </c>
      <c r="AB596" s="42" t="str">
        <f t="shared" ref="AB596" si="8854">IF(OR(AA596="-",AA596="NC",$D596=""),"-",$D596*AA596)</f>
        <v>-</v>
      </c>
      <c r="AC596" s="42" t="s">
        <v>275</v>
      </c>
      <c r="AD596" s="42" t="str">
        <f t="shared" ref="AD596" si="8855">IF(OR(AC596="-",AC596="NC",$D596=""),"-",$D596*AC596)</f>
        <v>-</v>
      </c>
      <c r="AE596" s="42" t="s">
        <v>275</v>
      </c>
      <c r="AF596" s="42" t="str">
        <f t="shared" ref="AF596" si="8856">IF(OR(AE596="-",AE596="NC",$D596=""),"-",$D596*AE596)</f>
        <v>-</v>
      </c>
      <c r="AG596" s="42" t="s">
        <v>275</v>
      </c>
      <c r="AH596" s="42" t="str">
        <f t="shared" ref="AH596" si="8857">IF(OR(AG596="-",AG596="NC",$D596=""),"-",$D596*AG596)</f>
        <v>-</v>
      </c>
      <c r="AI596" s="42" t="s">
        <v>275</v>
      </c>
      <c r="AJ596" s="42" t="str">
        <f t="shared" ref="AJ596" si="8858">IF(OR(AI596="-",AI596="NC",$D596=""),"-",$D596*AI596)</f>
        <v>-</v>
      </c>
      <c r="AK596" s="42" t="s">
        <v>275</v>
      </c>
      <c r="AL596" s="42" t="str">
        <f t="shared" ref="AL596" si="8859">IF(OR(AK596="-",AK596="NC",$D596=""),"-",$D596*AK596)</f>
        <v>-</v>
      </c>
    </row>
    <row r="597" spans="1:38" ht="21" x14ac:dyDescent="0.25">
      <c r="A597" s="909" t="s">
        <v>204</v>
      </c>
      <c r="B597" s="63" t="s">
        <v>4162</v>
      </c>
      <c r="C597" s="61" t="s">
        <v>925</v>
      </c>
      <c r="D597" s="58"/>
      <c r="E597" s="61">
        <v>4.0599999999999996</v>
      </c>
      <c r="F597" s="61" t="str">
        <f t="shared" si="8649"/>
        <v>-</v>
      </c>
      <c r="G597" s="61">
        <v>3.27</v>
      </c>
      <c r="H597" s="61" t="str">
        <f t="shared" si="8649"/>
        <v>-</v>
      </c>
      <c r="I597" s="61">
        <v>7.01</v>
      </c>
      <c r="J597" s="61" t="str">
        <f t="shared" ref="J597" si="8860">IF(OR(I597="-",I597="NC",$D597=""),"-",$D597*I597)</f>
        <v>-</v>
      </c>
      <c r="K597" s="61">
        <v>13.93</v>
      </c>
      <c r="L597" s="61" t="str">
        <f t="shared" ref="L597" si="8861">IF(OR(K597="-",K597="NC",$D597=""),"-",$D597*K597)</f>
        <v>-</v>
      </c>
      <c r="M597" s="61">
        <v>14.01</v>
      </c>
      <c r="N597" s="61" t="str">
        <f t="shared" ref="N597" si="8862">IF(OR(M597="-",M597="NC",$D597=""),"-",$D597*M597)</f>
        <v>-</v>
      </c>
      <c r="O597" s="61">
        <v>9.36</v>
      </c>
      <c r="P597" s="61" t="str">
        <f t="shared" ref="P597" si="8863">IF(OR(O597="-",O597="NC",$D597=""),"-",$D597*O597)</f>
        <v>-</v>
      </c>
      <c r="Q597" s="61">
        <v>8.52</v>
      </c>
      <c r="R597" s="61" t="str">
        <f t="shared" ref="R597" si="8864">IF(OR(Q597="-",Q597="NC",$D597=""),"-",$D597*Q597)</f>
        <v>-</v>
      </c>
      <c r="S597" s="61">
        <v>8.94</v>
      </c>
      <c r="T597" s="61" t="str">
        <f t="shared" ref="T597" si="8865">IF(OR(S597="-",S597="NC",$D597=""),"-",$D597*S597)</f>
        <v>-</v>
      </c>
      <c r="U597" s="61">
        <v>15.09</v>
      </c>
      <c r="V597" s="61" t="str">
        <f t="shared" ref="V597" si="8866">IF(OR(U597="-",U597="NC",$D597=""),"-",$D597*U597)</f>
        <v>-</v>
      </c>
      <c r="W597" s="61">
        <v>9.6</v>
      </c>
      <c r="X597" s="61" t="str">
        <f t="shared" ref="X597" si="8867">IF(OR(W597="-",W597="NC",$D597=""),"-",$D597*W597)</f>
        <v>-</v>
      </c>
      <c r="Y597" s="61">
        <v>14.57</v>
      </c>
      <c r="Z597" s="61" t="str">
        <f t="shared" ref="Z597" si="8868">IF(OR(Y597="-",Y597="NC",$D597=""),"-",$D597*Y597)</f>
        <v>-</v>
      </c>
      <c r="AA597" s="61">
        <v>26.26</v>
      </c>
      <c r="AB597" s="61" t="str">
        <f t="shared" ref="AB597" si="8869">IF(OR(AA597="-",AA597="NC",$D597=""),"-",$D597*AA597)</f>
        <v>-</v>
      </c>
      <c r="AC597" s="61">
        <v>4.3899999999999997</v>
      </c>
      <c r="AD597" s="61" t="str">
        <f t="shared" ref="AD597" si="8870">IF(OR(AC597="-",AC597="NC",$D597=""),"-",$D597*AC597)</f>
        <v>-</v>
      </c>
      <c r="AE597" s="61">
        <v>135.53</v>
      </c>
      <c r="AF597" s="61" t="str">
        <f t="shared" ref="AF597" si="8871">IF(OR(AE597="-",AE597="NC",$D597=""),"-",$D597*AE597)</f>
        <v>-</v>
      </c>
      <c r="AG597" s="61">
        <v>6.11</v>
      </c>
      <c r="AH597" s="61" t="str">
        <f t="shared" ref="AH597" si="8872">IF(OR(AG597="-",AG597="NC",$D597=""),"-",$D597*AG597)</f>
        <v>-</v>
      </c>
      <c r="AI597" s="61">
        <v>0.72</v>
      </c>
      <c r="AJ597" s="61" t="str">
        <f t="shared" ref="AJ597" si="8873">IF(OR(AI597="-",AI597="NC",$D597=""),"-",$D597*AI597)</f>
        <v>-</v>
      </c>
      <c r="AK597" s="61">
        <v>317.74</v>
      </c>
      <c r="AL597" s="61" t="str">
        <f t="shared" ref="AL597" si="8874">IF(OR(AK597="-",AK597="NC",$D597=""),"-",$D597*AK597)</f>
        <v>-</v>
      </c>
    </row>
    <row r="598" spans="1:38" ht="21" x14ac:dyDescent="0.25">
      <c r="A598" s="18" t="s">
        <v>204</v>
      </c>
      <c r="B598" s="18" t="s">
        <v>4163</v>
      </c>
      <c r="C598" s="19" t="s">
        <v>925</v>
      </c>
      <c r="D598" s="58"/>
      <c r="E598" s="19">
        <v>2.33</v>
      </c>
      <c r="F598" s="19" t="str">
        <f t="shared" si="8649"/>
        <v>-</v>
      </c>
      <c r="G598" s="19">
        <v>2.0699999999999998</v>
      </c>
      <c r="H598" s="19" t="str">
        <f t="shared" si="8649"/>
        <v>-</v>
      </c>
      <c r="I598" s="19">
        <v>0.39</v>
      </c>
      <c r="J598" s="19" t="str">
        <f t="shared" ref="J598" si="8875">IF(OR(I598="-",I598="NC",$D598=""),"-",$D598*I598)</f>
        <v>-</v>
      </c>
      <c r="K598" s="19">
        <v>3.75</v>
      </c>
      <c r="L598" s="19" t="str">
        <f t="shared" ref="L598" si="8876">IF(OR(K598="-",K598="NC",$D598=""),"-",$D598*K598)</f>
        <v>-</v>
      </c>
      <c r="M598" s="19">
        <v>0.93</v>
      </c>
      <c r="N598" s="19" t="str">
        <f t="shared" ref="N598" si="8877">IF(OR(M598="-",M598="NC",$D598=""),"-",$D598*M598)</f>
        <v>-</v>
      </c>
      <c r="O598" s="19">
        <v>6.38</v>
      </c>
      <c r="P598" s="19" t="str">
        <f t="shared" ref="P598" si="8878">IF(OR(O598="-",O598="NC",$D598=""),"-",$D598*O598)</f>
        <v>-</v>
      </c>
      <c r="Q598" s="19">
        <v>4.38</v>
      </c>
      <c r="R598" s="19" t="str">
        <f t="shared" ref="R598" si="8879">IF(OR(Q598="-",Q598="NC",$D598=""),"-",$D598*Q598)</f>
        <v>-</v>
      </c>
      <c r="S598" s="19">
        <v>6.21</v>
      </c>
      <c r="T598" s="19" t="str">
        <f t="shared" ref="T598" si="8880">IF(OR(S598="-",S598="NC",$D598=""),"-",$D598*S598)</f>
        <v>-</v>
      </c>
      <c r="U598" s="19">
        <v>1.94</v>
      </c>
      <c r="V598" s="19" t="str">
        <f t="shared" ref="V598" si="8881">IF(OR(U598="-",U598="NC",$D598=""),"-",$D598*U598)</f>
        <v>-</v>
      </c>
      <c r="W598" s="19">
        <v>3.76</v>
      </c>
      <c r="X598" s="19" t="str">
        <f t="shared" ref="X598" si="8882">IF(OR(W598="-",W598="NC",$D598=""),"-",$D598*W598)</f>
        <v>-</v>
      </c>
      <c r="Y598" s="19">
        <v>7.65</v>
      </c>
      <c r="Z598" s="19" t="str">
        <f t="shared" ref="Z598" si="8883">IF(OR(Y598="-",Y598="NC",$D598=""),"-",$D598*Y598)</f>
        <v>-</v>
      </c>
      <c r="AA598" s="19">
        <v>4.01</v>
      </c>
      <c r="AB598" s="19" t="str">
        <f t="shared" ref="AB598" si="8884">IF(OR(AA598="-",AA598="NC",$D598=""),"-",$D598*AA598)</f>
        <v>-</v>
      </c>
      <c r="AC598" s="19">
        <v>1.61</v>
      </c>
      <c r="AD598" s="19" t="str">
        <f t="shared" ref="AD598" si="8885">IF(OR(AC598="-",AC598="NC",$D598=""),"-",$D598*AC598)</f>
        <v>-</v>
      </c>
      <c r="AE598" s="19">
        <v>1.1599999999999999</v>
      </c>
      <c r="AF598" s="19" t="str">
        <f t="shared" ref="AF598" si="8886">IF(OR(AE598="-",AE598="NC",$D598=""),"-",$D598*AE598)</f>
        <v>-</v>
      </c>
      <c r="AG598" s="19">
        <v>3.31</v>
      </c>
      <c r="AH598" s="19" t="str">
        <f t="shared" ref="AH598" si="8887">IF(OR(AG598="-",AG598="NC",$D598=""),"-",$D598*AG598)</f>
        <v>-</v>
      </c>
      <c r="AI598" s="19">
        <v>0.02</v>
      </c>
      <c r="AJ598" s="19" t="str">
        <f t="shared" ref="AJ598" si="8888">IF(OR(AI598="-",AI598="NC",$D598=""),"-",$D598*AI598)</f>
        <v>-</v>
      </c>
      <c r="AK598" s="19">
        <v>7.0000000000000007E-2</v>
      </c>
      <c r="AL598" s="19" t="str">
        <f t="shared" ref="AL598" si="8889">IF(OR(AK598="-",AK598="NC",$D598=""),"-",$D598*AK598)</f>
        <v>-</v>
      </c>
    </row>
    <row r="599" spans="1:38" x14ac:dyDescent="0.25">
      <c r="A599" s="18" t="s">
        <v>480</v>
      </c>
      <c r="B599" s="18" t="s">
        <v>2194</v>
      </c>
      <c r="C599" s="19" t="s">
        <v>925</v>
      </c>
      <c r="D599" s="58"/>
      <c r="E599" s="19">
        <v>1.38</v>
      </c>
      <c r="F599" s="19" t="str">
        <f t="shared" si="8649"/>
        <v>-</v>
      </c>
      <c r="G599" s="19">
        <v>0.08</v>
      </c>
      <c r="H599" s="19" t="str">
        <f t="shared" si="8649"/>
        <v>-</v>
      </c>
      <c r="I599" s="19">
        <v>0.01</v>
      </c>
      <c r="J599" s="19" t="str">
        <f t="shared" ref="J599" si="8890">IF(OR(I599="-",I599="NC",$D599=""),"-",$D599*I599)</f>
        <v>-</v>
      </c>
      <c r="K599" s="19">
        <v>1</v>
      </c>
      <c r="L599" s="19" t="str">
        <f t="shared" ref="L599" si="8891">IF(OR(K599="-",K599="NC",$D599=""),"-",$D599*K599)</f>
        <v>-</v>
      </c>
      <c r="M599" s="19">
        <v>0.06</v>
      </c>
      <c r="N599" s="19" t="str">
        <f t="shared" ref="N599" si="8892">IF(OR(M599="-",M599="NC",$D599=""),"-",$D599*M599)</f>
        <v>-</v>
      </c>
      <c r="O599" s="19">
        <v>0.81</v>
      </c>
      <c r="P599" s="19" t="str">
        <f t="shared" ref="P599" si="8893">IF(OR(O599="-",O599="NC",$D599=""),"-",$D599*O599)</f>
        <v>-</v>
      </c>
      <c r="Q599" s="19">
        <v>0.81</v>
      </c>
      <c r="R599" s="19" t="str">
        <f t="shared" ref="R599" si="8894">IF(OR(Q599="-",Q599="NC",$D599=""),"-",$D599*Q599)</f>
        <v>-</v>
      </c>
      <c r="S599" s="19">
        <v>2.21</v>
      </c>
      <c r="T599" s="19" t="str">
        <f t="shared" ref="T599" si="8895">IF(OR(S599="-",S599="NC",$D599=""),"-",$D599*S599)</f>
        <v>-</v>
      </c>
      <c r="U599" s="19">
        <v>0.03</v>
      </c>
      <c r="V599" s="19" t="str">
        <f t="shared" ref="V599" si="8896">IF(OR(U599="-",U599="NC",$D599=""),"-",$D599*U599)</f>
        <v>-</v>
      </c>
      <c r="W599" s="19">
        <v>1.02</v>
      </c>
      <c r="X599" s="19" t="str">
        <f t="shared" ref="X599" si="8897">IF(OR(W599="-",W599="NC",$D599=""),"-",$D599*W599)</f>
        <v>-</v>
      </c>
      <c r="Y599" s="19">
        <v>1.47</v>
      </c>
      <c r="Z599" s="19" t="str">
        <f t="shared" ref="Z599" si="8898">IF(OR(Y599="-",Y599="NC",$D599=""),"-",$D599*Y599)</f>
        <v>-</v>
      </c>
      <c r="AA599" s="19" t="s">
        <v>1351</v>
      </c>
      <c r="AB599" s="19" t="str">
        <f t="shared" ref="AB599" si="8899">IF(OR(AA599="-",AA599="NC",$D599=""),"-",$D599*AA599)</f>
        <v>-</v>
      </c>
      <c r="AC599" s="19">
        <v>0.01</v>
      </c>
      <c r="AD599" s="19" t="str">
        <f t="shared" ref="AD599" si="8900">IF(OR(AC599="-",AC599="NC",$D599=""),"-",$D599*AC599)</f>
        <v>-</v>
      </c>
      <c r="AE599" s="19">
        <v>0.01</v>
      </c>
      <c r="AF599" s="19" t="str">
        <f t="shared" ref="AF599" si="8901">IF(OR(AE599="-",AE599="NC",$D599=""),"-",$D599*AE599)</f>
        <v>-</v>
      </c>
      <c r="AG599" s="19">
        <v>0.61</v>
      </c>
      <c r="AH599" s="19" t="str">
        <f t="shared" ref="AH599" si="8902">IF(OR(AG599="-",AG599="NC",$D599=""),"-",$D599*AG599)</f>
        <v>-</v>
      </c>
      <c r="AI599" s="19">
        <v>0.01</v>
      </c>
      <c r="AJ599" s="19" t="str">
        <f t="shared" ref="AJ599" si="8903">IF(OR(AI599="-",AI599="NC",$D599=""),"-",$D599*AI599)</f>
        <v>-</v>
      </c>
      <c r="AK599" s="19" t="s">
        <v>1351</v>
      </c>
      <c r="AL599" s="19" t="str">
        <f t="shared" ref="AL599" si="8904">IF(OR(AK599="-",AK599="NC",$D599=""),"-",$D599*AK599)</f>
        <v>-</v>
      </c>
    </row>
    <row r="600" spans="1:38" x14ac:dyDescent="0.25">
      <c r="A600" s="18" t="s">
        <v>296</v>
      </c>
      <c r="B600" s="18" t="s">
        <v>2195</v>
      </c>
      <c r="C600" s="19" t="s">
        <v>925</v>
      </c>
      <c r="D600" s="58"/>
      <c r="E600" s="19">
        <v>0.01</v>
      </c>
      <c r="F600" s="19" t="str">
        <f t="shared" si="8649"/>
        <v>-</v>
      </c>
      <c r="G600" s="19">
        <v>0.01</v>
      </c>
      <c r="H600" s="19" t="str">
        <f t="shared" si="8649"/>
        <v>-</v>
      </c>
      <c r="I600" s="19">
        <v>0.03</v>
      </c>
      <c r="J600" s="19" t="str">
        <f t="shared" ref="J600" si="8905">IF(OR(I600="-",I600="NC",$D600=""),"-",$D600*I600)</f>
        <v>-</v>
      </c>
      <c r="K600" s="19">
        <v>0.02</v>
      </c>
      <c r="L600" s="19" t="str">
        <f t="shared" ref="L600" si="8906">IF(OR(K600="-",K600="NC",$D600=""),"-",$D600*K600)</f>
        <v>-</v>
      </c>
      <c r="M600" s="19">
        <v>0.02</v>
      </c>
      <c r="N600" s="19" t="str">
        <f t="shared" ref="N600" si="8907">IF(OR(M600="-",M600="NC",$D600=""),"-",$D600*M600)</f>
        <v>-</v>
      </c>
      <c r="O600" s="19">
        <v>0.01</v>
      </c>
      <c r="P600" s="19" t="str">
        <f t="shared" ref="P600" si="8908">IF(OR(O600="-",O600="NC",$D600=""),"-",$D600*O600)</f>
        <v>-</v>
      </c>
      <c r="Q600" s="19">
        <v>0.12</v>
      </c>
      <c r="R600" s="19" t="str">
        <f t="shared" ref="R600" si="8909">IF(OR(Q600="-",Q600="NC",$D600=""),"-",$D600*Q600)</f>
        <v>-</v>
      </c>
      <c r="S600" s="19">
        <v>0.05</v>
      </c>
      <c r="T600" s="19" t="str">
        <f t="shared" ref="T600" si="8910">IF(OR(S600="-",S600="NC",$D600=""),"-",$D600*S600)</f>
        <v>-</v>
      </c>
      <c r="U600" s="19">
        <v>0.01</v>
      </c>
      <c r="V600" s="19" t="str">
        <f t="shared" ref="V600" si="8911">IF(OR(U600="-",U600="NC",$D600=""),"-",$D600*U600)</f>
        <v>-</v>
      </c>
      <c r="W600" s="19">
        <v>0.05</v>
      </c>
      <c r="X600" s="19" t="str">
        <f t="shared" ref="X600" si="8912">IF(OR(W600="-",W600="NC",$D600=""),"-",$D600*W600)</f>
        <v>-</v>
      </c>
      <c r="Y600" s="19">
        <v>0.13</v>
      </c>
      <c r="Z600" s="19" t="str">
        <f t="shared" ref="Z600" si="8913">IF(OR(Y600="-",Y600="NC",$D600=""),"-",$D600*Y600)</f>
        <v>-</v>
      </c>
      <c r="AA600" s="19" t="s">
        <v>1351</v>
      </c>
      <c r="AB600" s="19" t="str">
        <f t="shared" ref="AB600" si="8914">IF(OR(AA600="-",AA600="NC",$D600=""),"-",$D600*AA600)</f>
        <v>-</v>
      </c>
      <c r="AC600" s="19">
        <v>0.01</v>
      </c>
      <c r="AD600" s="19" t="str">
        <f t="shared" ref="AD600" si="8915">IF(OR(AC600="-",AC600="NC",$D600=""),"-",$D600*AC600)</f>
        <v>-</v>
      </c>
      <c r="AE600" s="19">
        <v>0.01</v>
      </c>
      <c r="AF600" s="19" t="str">
        <f t="shared" ref="AF600" si="8916">IF(OR(AE600="-",AE600="NC",$D600=""),"-",$D600*AE600)</f>
        <v>-</v>
      </c>
      <c r="AG600" s="19">
        <v>0.02</v>
      </c>
      <c r="AH600" s="19" t="str">
        <f t="shared" ref="AH600" si="8917">IF(OR(AG600="-",AG600="NC",$D600=""),"-",$D600*AG600)</f>
        <v>-</v>
      </c>
      <c r="AI600" s="19">
        <v>0.01</v>
      </c>
      <c r="AJ600" s="19" t="str">
        <f t="shared" ref="AJ600" si="8918">IF(OR(AI600="-",AI600="NC",$D600=""),"-",$D600*AI600)</f>
        <v>-</v>
      </c>
      <c r="AK600" s="19" t="s">
        <v>1351</v>
      </c>
      <c r="AL600" s="19" t="str">
        <f t="shared" ref="AL600" si="8919">IF(OR(AK600="-",AK600="NC",$D600=""),"-",$D600*AK600)</f>
        <v>-</v>
      </c>
    </row>
    <row r="601" spans="1:38" x14ac:dyDescent="0.25">
      <c r="A601" s="18" t="s">
        <v>481</v>
      </c>
      <c r="B601" s="18" t="s">
        <v>2196</v>
      </c>
      <c r="C601" s="19" t="s">
        <v>925</v>
      </c>
      <c r="D601" s="58"/>
      <c r="E601" s="19">
        <v>0.01</v>
      </c>
      <c r="F601" s="19" t="str">
        <f t="shared" si="8649"/>
        <v>-</v>
      </c>
      <c r="G601" s="19">
        <v>0.02</v>
      </c>
      <c r="H601" s="19" t="str">
        <f t="shared" si="8649"/>
        <v>-</v>
      </c>
      <c r="I601" s="19">
        <v>0.24</v>
      </c>
      <c r="J601" s="19" t="str">
        <f t="shared" ref="J601" si="8920">IF(OR(I601="-",I601="NC",$D601=""),"-",$D601*I601)</f>
        <v>-</v>
      </c>
      <c r="K601" s="19">
        <v>0.47</v>
      </c>
      <c r="L601" s="19" t="str">
        <f t="shared" ref="L601" si="8921">IF(OR(K601="-",K601="NC",$D601=""),"-",$D601*K601)</f>
        <v>-</v>
      </c>
      <c r="M601" s="19">
        <v>0.32</v>
      </c>
      <c r="N601" s="19" t="str">
        <f t="shared" ref="N601" si="8922">IF(OR(M601="-",M601="NC",$D601=""),"-",$D601*M601)</f>
        <v>-</v>
      </c>
      <c r="O601" s="19">
        <v>0.05</v>
      </c>
      <c r="P601" s="19" t="str">
        <f t="shared" ref="P601" si="8923">IF(OR(O601="-",O601="NC",$D601=""),"-",$D601*O601)</f>
        <v>-</v>
      </c>
      <c r="Q601" s="19">
        <v>0.59</v>
      </c>
      <c r="R601" s="19" t="str">
        <f t="shared" ref="R601" si="8924">IF(OR(Q601="-",Q601="NC",$D601=""),"-",$D601*Q601)</f>
        <v>-</v>
      </c>
      <c r="S601" s="19">
        <v>0.23</v>
      </c>
      <c r="T601" s="19" t="str">
        <f t="shared" ref="T601" si="8925">IF(OR(S601="-",S601="NC",$D601=""),"-",$D601*S601)</f>
        <v>-</v>
      </c>
      <c r="U601" s="19">
        <v>0.18</v>
      </c>
      <c r="V601" s="19" t="str">
        <f t="shared" ref="V601" si="8926">IF(OR(U601="-",U601="NC",$D601=""),"-",$D601*U601)</f>
        <v>-</v>
      </c>
      <c r="W601" s="19">
        <v>0.52</v>
      </c>
      <c r="X601" s="19" t="str">
        <f t="shared" ref="X601" si="8927">IF(OR(W601="-",W601="NC",$D601=""),"-",$D601*W601)</f>
        <v>-</v>
      </c>
      <c r="Y601" s="19">
        <v>1.75</v>
      </c>
      <c r="Z601" s="19" t="str">
        <f t="shared" ref="Z601" si="8928">IF(OR(Y601="-",Y601="NC",$D601=""),"-",$D601*Y601)</f>
        <v>-</v>
      </c>
      <c r="AA601" s="19">
        <v>2.78</v>
      </c>
      <c r="AB601" s="19" t="str">
        <f t="shared" ref="AB601" si="8929">IF(OR(AA601="-",AA601="NC",$D601=""),"-",$D601*AA601)</f>
        <v>-</v>
      </c>
      <c r="AC601" s="19">
        <v>0.91</v>
      </c>
      <c r="AD601" s="19" t="str">
        <f t="shared" ref="AD601" si="8930">IF(OR(AC601="-",AC601="NC",$D601=""),"-",$D601*AC601)</f>
        <v>-</v>
      </c>
      <c r="AE601" s="19">
        <v>0.14000000000000001</v>
      </c>
      <c r="AF601" s="19" t="str">
        <f t="shared" ref="AF601" si="8931">IF(OR(AE601="-",AE601="NC",$D601=""),"-",$D601*AE601)</f>
        <v>-</v>
      </c>
      <c r="AG601" s="19">
        <v>0.11</v>
      </c>
      <c r="AH601" s="19" t="str">
        <f t="shared" ref="AH601" si="8932">IF(OR(AG601="-",AG601="NC",$D601=""),"-",$D601*AG601)</f>
        <v>-</v>
      </c>
      <c r="AI601" s="19">
        <v>0.01</v>
      </c>
      <c r="AJ601" s="19" t="str">
        <f t="shared" ref="AJ601" si="8933">IF(OR(AI601="-",AI601="NC",$D601=""),"-",$D601*AI601)</f>
        <v>-</v>
      </c>
      <c r="AK601" s="19" t="s">
        <v>1351</v>
      </c>
      <c r="AL601" s="19" t="str">
        <f t="shared" ref="AL601" si="8934">IF(OR(AK601="-",AK601="NC",$D601=""),"-",$D601*AK601)</f>
        <v>-</v>
      </c>
    </row>
    <row r="602" spans="1:38" x14ac:dyDescent="0.25">
      <c r="A602" s="18" t="s">
        <v>482</v>
      </c>
      <c r="B602" s="18" t="s">
        <v>2193</v>
      </c>
      <c r="C602" s="19" t="s">
        <v>925</v>
      </c>
      <c r="D602" s="58"/>
      <c r="E602" s="19">
        <v>0.03</v>
      </c>
      <c r="F602" s="19" t="str">
        <f t="shared" si="8649"/>
        <v>-</v>
      </c>
      <c r="G602" s="19">
        <v>0.02</v>
      </c>
      <c r="H602" s="19" t="str">
        <f t="shared" si="8649"/>
        <v>-</v>
      </c>
      <c r="I602" s="19">
        <v>0.01</v>
      </c>
      <c r="J602" s="19" t="str">
        <f t="shared" ref="J602" si="8935">IF(OR(I602="-",I602="NC",$D602=""),"-",$D602*I602)</f>
        <v>-</v>
      </c>
      <c r="K602" s="19">
        <v>0.31</v>
      </c>
      <c r="L602" s="19" t="str">
        <f t="shared" ref="L602" si="8936">IF(OR(K602="-",K602="NC",$D602=""),"-",$D602*K602)</f>
        <v>-</v>
      </c>
      <c r="M602" s="19">
        <v>0.09</v>
      </c>
      <c r="N602" s="19" t="str">
        <f t="shared" ref="N602" si="8937">IF(OR(M602="-",M602="NC",$D602=""),"-",$D602*M602)</f>
        <v>-</v>
      </c>
      <c r="O602" s="19">
        <v>0.67</v>
      </c>
      <c r="P602" s="19" t="str">
        <f t="shared" ref="P602" si="8938">IF(OR(O602="-",O602="NC",$D602=""),"-",$D602*O602)</f>
        <v>-</v>
      </c>
      <c r="Q602" s="19">
        <v>0.34</v>
      </c>
      <c r="R602" s="19" t="str">
        <f t="shared" ref="R602" si="8939">IF(OR(Q602="-",Q602="NC",$D602=""),"-",$D602*Q602)</f>
        <v>-</v>
      </c>
      <c r="S602" s="19">
        <v>0.21</v>
      </c>
      <c r="T602" s="19" t="str">
        <f t="shared" ref="T602" si="8940">IF(OR(S602="-",S602="NC",$D602=""),"-",$D602*S602)</f>
        <v>-</v>
      </c>
      <c r="U602" s="19">
        <v>1.1399999999999999</v>
      </c>
      <c r="V602" s="19" t="str">
        <f t="shared" ref="V602" si="8941">IF(OR(U602="-",U602="NC",$D602=""),"-",$D602*U602)</f>
        <v>-</v>
      </c>
      <c r="W602" s="19">
        <v>0.52</v>
      </c>
      <c r="X602" s="19" t="str">
        <f t="shared" ref="X602" si="8942">IF(OR(W602="-",W602="NC",$D602=""),"-",$D602*W602)</f>
        <v>-</v>
      </c>
      <c r="Y602" s="19">
        <v>0.09</v>
      </c>
      <c r="Z602" s="19" t="str">
        <f t="shared" ref="Z602" si="8943">IF(OR(Y602="-",Y602="NC",$D602=""),"-",$D602*Y602)</f>
        <v>-</v>
      </c>
      <c r="AA602" s="19" t="s">
        <v>1351</v>
      </c>
      <c r="AB602" s="19" t="str">
        <f t="shared" ref="AB602" si="8944">IF(OR(AA602="-",AA602="NC",$D602=""),"-",$D602*AA602)</f>
        <v>-</v>
      </c>
      <c r="AC602" s="19">
        <v>0.01</v>
      </c>
      <c r="AD602" s="19" t="str">
        <f t="shared" ref="AD602" si="8945">IF(OR(AC602="-",AC602="NC",$D602=""),"-",$D602*AC602)</f>
        <v>-</v>
      </c>
      <c r="AE602" s="19">
        <v>0.01</v>
      </c>
      <c r="AF602" s="19" t="str">
        <f t="shared" ref="AF602" si="8946">IF(OR(AE602="-",AE602="NC",$D602=""),"-",$D602*AE602)</f>
        <v>-</v>
      </c>
      <c r="AG602" s="19">
        <v>0.75</v>
      </c>
      <c r="AH602" s="19" t="str">
        <f t="shared" ref="AH602" si="8947">IF(OR(AG602="-",AG602="NC",$D602=""),"-",$D602*AG602)</f>
        <v>-</v>
      </c>
      <c r="AI602" s="19">
        <v>0.01</v>
      </c>
      <c r="AJ602" s="19" t="str">
        <f t="shared" ref="AJ602" si="8948">IF(OR(AI602="-",AI602="NC",$D602=""),"-",$D602*AI602)</f>
        <v>-</v>
      </c>
      <c r="AK602" s="19" t="s">
        <v>1351</v>
      </c>
      <c r="AL602" s="19" t="str">
        <f t="shared" ref="AL602" si="8949">IF(OR(AK602="-",AK602="NC",$D602=""),"-",$D602*AK602)</f>
        <v>-</v>
      </c>
    </row>
    <row r="603" spans="1:38" ht="21" x14ac:dyDescent="0.25">
      <c r="A603" s="18" t="s">
        <v>483</v>
      </c>
      <c r="B603" s="18" t="s">
        <v>2200</v>
      </c>
      <c r="C603" s="19" t="s">
        <v>925</v>
      </c>
      <c r="D603" s="58"/>
      <c r="E603" s="19">
        <v>1.73</v>
      </c>
      <c r="F603" s="19" t="str">
        <f t="shared" si="8649"/>
        <v>-</v>
      </c>
      <c r="G603" s="19">
        <v>1.2</v>
      </c>
      <c r="H603" s="19" t="str">
        <f t="shared" si="8649"/>
        <v>-</v>
      </c>
      <c r="I603" s="19">
        <v>6.63</v>
      </c>
      <c r="J603" s="19" t="str">
        <f t="shared" ref="J603" si="8950">IF(OR(I603="-",I603="NC",$D603=""),"-",$D603*I603)</f>
        <v>-</v>
      </c>
      <c r="K603" s="19">
        <v>10.18</v>
      </c>
      <c r="L603" s="19" t="str">
        <f t="shared" ref="L603" si="8951">IF(OR(K603="-",K603="NC",$D603=""),"-",$D603*K603)</f>
        <v>-</v>
      </c>
      <c r="M603" s="19">
        <v>13.07</v>
      </c>
      <c r="N603" s="19" t="str">
        <f t="shared" ref="N603" si="8952">IF(OR(M603="-",M603="NC",$D603=""),"-",$D603*M603)</f>
        <v>-</v>
      </c>
      <c r="O603" s="19">
        <v>2.98</v>
      </c>
      <c r="P603" s="19" t="str">
        <f t="shared" ref="P603" si="8953">IF(OR(O603="-",O603="NC",$D603=""),"-",$D603*O603)</f>
        <v>-</v>
      </c>
      <c r="Q603" s="19">
        <v>4.13</v>
      </c>
      <c r="R603" s="19" t="str">
        <f t="shared" ref="R603" si="8954">IF(OR(Q603="-",Q603="NC",$D603=""),"-",$D603*Q603)</f>
        <v>-</v>
      </c>
      <c r="S603" s="19">
        <v>2.73</v>
      </c>
      <c r="T603" s="19" t="str">
        <f t="shared" ref="T603" si="8955">IF(OR(S603="-",S603="NC",$D603=""),"-",$D603*S603)</f>
        <v>-</v>
      </c>
      <c r="U603" s="19">
        <v>13.15</v>
      </c>
      <c r="V603" s="19" t="str">
        <f t="shared" ref="V603" si="8956">IF(OR(U603="-",U603="NC",$D603=""),"-",$D603*U603)</f>
        <v>-</v>
      </c>
      <c r="W603" s="19">
        <v>5.85</v>
      </c>
      <c r="X603" s="19" t="str">
        <f t="shared" ref="X603" si="8957">IF(OR(W603="-",W603="NC",$D603=""),"-",$D603*W603)</f>
        <v>-</v>
      </c>
      <c r="Y603" s="19">
        <v>6.92</v>
      </c>
      <c r="Z603" s="19" t="str">
        <f t="shared" ref="Z603" si="8958">IF(OR(Y603="-",Y603="NC",$D603=""),"-",$D603*Y603)</f>
        <v>-</v>
      </c>
      <c r="AA603" s="19">
        <v>22.24</v>
      </c>
      <c r="AB603" s="19" t="str">
        <f t="shared" ref="AB603" si="8959">IF(OR(AA603="-",AA603="NC",$D603=""),"-",$D603*AA603)</f>
        <v>-</v>
      </c>
      <c r="AC603" s="19">
        <v>2.77</v>
      </c>
      <c r="AD603" s="19" t="str">
        <f t="shared" ref="AD603" si="8960">IF(OR(AC603="-",AC603="NC",$D603=""),"-",$D603*AC603)</f>
        <v>-</v>
      </c>
      <c r="AE603" s="19">
        <v>134.37</v>
      </c>
      <c r="AF603" s="19" t="str">
        <f t="shared" ref="AF603" si="8961">IF(OR(AE603="-",AE603="NC",$D603=""),"-",$D603*AE603)</f>
        <v>-</v>
      </c>
      <c r="AG603" s="19">
        <v>2.81</v>
      </c>
      <c r="AH603" s="19" t="str">
        <f t="shared" ref="AH603" si="8962">IF(OR(AG603="-",AG603="NC",$D603=""),"-",$D603*AG603)</f>
        <v>-</v>
      </c>
      <c r="AI603" s="19">
        <v>0.7</v>
      </c>
      <c r="AJ603" s="19" t="str">
        <f t="shared" ref="AJ603" si="8963">IF(OR(AI603="-",AI603="NC",$D603=""),"-",$D603*AI603)</f>
        <v>-</v>
      </c>
      <c r="AK603" s="19">
        <v>317.67</v>
      </c>
      <c r="AL603" s="19" t="str">
        <f t="shared" ref="AL603" si="8964">IF(OR(AK603="-",AK603="NC",$D603=""),"-",$D603*AK603)</f>
        <v>-</v>
      </c>
    </row>
    <row r="604" spans="1:38" ht="21" x14ac:dyDescent="0.25">
      <c r="A604" s="18" t="s">
        <v>483</v>
      </c>
      <c r="B604" s="18" t="s">
        <v>2201</v>
      </c>
      <c r="C604" s="19" t="s">
        <v>925</v>
      </c>
      <c r="D604" s="58"/>
      <c r="E604" s="19">
        <v>0.38</v>
      </c>
      <c r="F604" s="19" t="str">
        <f t="shared" si="8649"/>
        <v>-</v>
      </c>
      <c r="G604" s="19">
        <v>0.12</v>
      </c>
      <c r="H604" s="19" t="str">
        <f t="shared" si="8649"/>
        <v>-</v>
      </c>
      <c r="I604" s="19">
        <v>2.62</v>
      </c>
      <c r="J604" s="19" t="str">
        <f t="shared" ref="J604" si="8965">IF(OR(I604="-",I604="NC",$D604=""),"-",$D604*I604)</f>
        <v>-</v>
      </c>
      <c r="K604" s="19">
        <v>4.8</v>
      </c>
      <c r="L604" s="19" t="str">
        <f t="shared" ref="L604" si="8966">IF(OR(K604="-",K604="NC",$D604=""),"-",$D604*K604)</f>
        <v>-</v>
      </c>
      <c r="M604" s="19">
        <v>10.039999999999999</v>
      </c>
      <c r="N604" s="19" t="str">
        <f t="shared" ref="N604" si="8967">IF(OR(M604="-",M604="NC",$D604=""),"-",$D604*M604)</f>
        <v>-</v>
      </c>
      <c r="O604" s="19">
        <v>1.56</v>
      </c>
      <c r="P604" s="19" t="str">
        <f t="shared" ref="P604" si="8968">IF(OR(O604="-",O604="NC",$D604=""),"-",$D604*O604)</f>
        <v>-</v>
      </c>
      <c r="Q604" s="19">
        <v>1.81</v>
      </c>
      <c r="R604" s="19" t="str">
        <f t="shared" ref="R604" si="8969">IF(OR(Q604="-",Q604="NC",$D604=""),"-",$D604*Q604)</f>
        <v>-</v>
      </c>
      <c r="S604" s="19">
        <v>1.38</v>
      </c>
      <c r="T604" s="19" t="str">
        <f t="shared" ref="T604" si="8970">IF(OR(S604="-",S604="NC",$D604=""),"-",$D604*S604)</f>
        <v>-</v>
      </c>
      <c r="U604" s="19">
        <v>7.58</v>
      </c>
      <c r="V604" s="19" t="str">
        <f t="shared" ref="V604" si="8971">IF(OR(U604="-",U604="NC",$D604=""),"-",$D604*U604)</f>
        <v>-</v>
      </c>
      <c r="W604" s="19">
        <v>0.82</v>
      </c>
      <c r="X604" s="19" t="str">
        <f t="shared" ref="X604" si="8972">IF(OR(W604="-",W604="NC",$D604=""),"-",$D604*W604)</f>
        <v>-</v>
      </c>
      <c r="Y604" s="19">
        <v>3.78</v>
      </c>
      <c r="Z604" s="19" t="str">
        <f t="shared" ref="Z604" si="8973">IF(OR(Y604="-",Y604="NC",$D604=""),"-",$D604*Y604)</f>
        <v>-</v>
      </c>
      <c r="AA604" s="19">
        <v>11.19</v>
      </c>
      <c r="AB604" s="19" t="str">
        <f t="shared" ref="AB604" si="8974">IF(OR(AA604="-",AA604="NC",$D604=""),"-",$D604*AA604)</f>
        <v>-</v>
      </c>
      <c r="AC604" s="19">
        <v>1.34</v>
      </c>
      <c r="AD604" s="19" t="str">
        <f t="shared" ref="AD604" si="8975">IF(OR(AC604="-",AC604="NC",$D604=""),"-",$D604*AC604)</f>
        <v>-</v>
      </c>
      <c r="AE604" s="19">
        <v>109.38</v>
      </c>
      <c r="AF604" s="19" t="str">
        <f t="shared" ref="AF604" si="8976">IF(OR(AE604="-",AE604="NC",$D604=""),"-",$D604*AE604)</f>
        <v>-</v>
      </c>
      <c r="AG604" s="19">
        <v>0.97</v>
      </c>
      <c r="AH604" s="19" t="str">
        <f t="shared" ref="AH604" si="8977">IF(OR(AG604="-",AG604="NC",$D604=""),"-",$D604*AG604)</f>
        <v>-</v>
      </c>
      <c r="AI604" s="19">
        <v>0.01</v>
      </c>
      <c r="AJ604" s="19" t="str">
        <f t="shared" ref="AJ604" si="8978">IF(OR(AI604="-",AI604="NC",$D604=""),"-",$D604*AI604)</f>
        <v>-</v>
      </c>
      <c r="AK604" s="19">
        <v>272.24</v>
      </c>
      <c r="AL604" s="19" t="str">
        <f t="shared" ref="AL604" si="8979">IF(OR(AK604="-",AK604="NC",$D604=""),"-",$D604*AK604)</f>
        <v>-</v>
      </c>
    </row>
    <row r="605" spans="1:38" ht="21" x14ac:dyDescent="0.25">
      <c r="A605" s="18" t="s">
        <v>483</v>
      </c>
      <c r="B605" s="18" t="s">
        <v>2202</v>
      </c>
      <c r="C605" s="19" t="s">
        <v>925</v>
      </c>
      <c r="D605" s="58"/>
      <c r="E605" s="19">
        <v>1.46</v>
      </c>
      <c r="F605" s="19" t="str">
        <f t="shared" si="8649"/>
        <v>-</v>
      </c>
      <c r="G605" s="19">
        <v>1.0900000000000001</v>
      </c>
      <c r="H605" s="19" t="str">
        <f t="shared" si="8649"/>
        <v>-</v>
      </c>
      <c r="I605" s="19">
        <v>6.21</v>
      </c>
      <c r="J605" s="19" t="str">
        <f t="shared" ref="J605" si="8980">IF(OR(I605="-",I605="NC",$D605=""),"-",$D605*I605)</f>
        <v>-</v>
      </c>
      <c r="K605" s="19">
        <v>7.98</v>
      </c>
      <c r="L605" s="19" t="str">
        <f t="shared" ref="L605" si="8981">IF(OR(K605="-",K605="NC",$D605=""),"-",$D605*K605)</f>
        <v>-</v>
      </c>
      <c r="M605" s="19">
        <v>12.9</v>
      </c>
      <c r="N605" s="19" t="str">
        <f t="shared" ref="N605" si="8982">IF(OR(M605="-",M605="NC",$D605=""),"-",$D605*M605)</f>
        <v>-</v>
      </c>
      <c r="O605" s="19">
        <v>2.2599999999999998</v>
      </c>
      <c r="P605" s="19" t="str">
        <f t="shared" ref="P605" si="8983">IF(OR(O605="-",O605="NC",$D605=""),"-",$D605*O605)</f>
        <v>-</v>
      </c>
      <c r="Q605" s="19">
        <v>2.4700000000000002</v>
      </c>
      <c r="R605" s="19" t="str">
        <f t="shared" ref="R605" si="8984">IF(OR(Q605="-",Q605="NC",$D605=""),"-",$D605*Q605)</f>
        <v>-</v>
      </c>
      <c r="S605" s="19">
        <v>1.43</v>
      </c>
      <c r="T605" s="19" t="str">
        <f t="shared" ref="T605" si="8985">IF(OR(S605="-",S605="NC",$D605=""),"-",$D605*S605)</f>
        <v>-</v>
      </c>
      <c r="U605" s="19">
        <v>13.04</v>
      </c>
      <c r="V605" s="19" t="str">
        <f t="shared" ref="V605" si="8986">IF(OR(U605="-",U605="NC",$D605=""),"-",$D605*U605)</f>
        <v>-</v>
      </c>
      <c r="W605" s="19">
        <v>5.13</v>
      </c>
      <c r="X605" s="19" t="str">
        <f t="shared" ref="X605" si="8987">IF(OR(W605="-",W605="NC",$D605=""),"-",$D605*W605)</f>
        <v>-</v>
      </c>
      <c r="Y605" s="19">
        <v>3.44</v>
      </c>
      <c r="Z605" s="19" t="str">
        <f t="shared" ref="Z605" si="8988">IF(OR(Y605="-",Y605="NC",$D605=""),"-",$D605*Y605)</f>
        <v>-</v>
      </c>
      <c r="AA605" s="19">
        <v>22.24</v>
      </c>
      <c r="AB605" s="19" t="str">
        <f t="shared" ref="AB605" si="8989">IF(OR(AA605="-",AA605="NC",$D605=""),"-",$D605*AA605)</f>
        <v>-</v>
      </c>
      <c r="AC605" s="19">
        <v>2.71</v>
      </c>
      <c r="AD605" s="19" t="str">
        <f t="shared" ref="AD605" si="8990">IF(OR(AC605="-",AC605="NC",$D605=""),"-",$D605*AC605)</f>
        <v>-</v>
      </c>
      <c r="AE605" s="19">
        <v>133.09</v>
      </c>
      <c r="AF605" s="19" t="str">
        <f t="shared" ref="AF605" si="8991">IF(OR(AE605="-",AE605="NC",$D605=""),"-",$D605*AE605)</f>
        <v>-</v>
      </c>
      <c r="AG605" s="19">
        <v>1.91</v>
      </c>
      <c r="AH605" s="19" t="str">
        <f t="shared" ref="AH605" si="8992">IF(OR(AG605="-",AG605="NC",$D605=""),"-",$D605*AG605)</f>
        <v>-</v>
      </c>
      <c r="AI605" s="19">
        <v>0.69</v>
      </c>
      <c r="AJ605" s="19" t="str">
        <f t="shared" ref="AJ605" si="8993">IF(OR(AI605="-",AI605="NC",$D605=""),"-",$D605*AI605)</f>
        <v>-</v>
      </c>
      <c r="AK605" s="19">
        <v>280.5</v>
      </c>
      <c r="AL605" s="19" t="str">
        <f t="shared" ref="AL605" si="8994">IF(OR(AK605="-",AK605="NC",$D605=""),"-",$D605*AK605)</f>
        <v>-</v>
      </c>
    </row>
    <row r="606" spans="1:38" ht="21" x14ac:dyDescent="0.25">
      <c r="A606" s="18" t="s">
        <v>483</v>
      </c>
      <c r="B606" s="18" t="s">
        <v>2199</v>
      </c>
      <c r="C606" s="19" t="s">
        <v>925</v>
      </c>
      <c r="D606" s="58"/>
      <c r="E606" s="19">
        <v>0.11</v>
      </c>
      <c r="F606" s="19" t="str">
        <f t="shared" si="8649"/>
        <v>-</v>
      </c>
      <c r="G606" s="19">
        <v>0.01</v>
      </c>
      <c r="H606" s="19" t="str">
        <f t="shared" si="8649"/>
        <v>-</v>
      </c>
      <c r="I606" s="19">
        <v>2.2000000000000002</v>
      </c>
      <c r="J606" s="19" t="str">
        <f t="shared" ref="J606" si="8995">IF(OR(I606="-",I606="NC",$D606=""),"-",$D606*I606)</f>
        <v>-</v>
      </c>
      <c r="K606" s="19">
        <v>2.61</v>
      </c>
      <c r="L606" s="19" t="str">
        <f t="shared" ref="L606" si="8996">IF(OR(K606="-",K606="NC",$D606=""),"-",$D606*K606)</f>
        <v>-</v>
      </c>
      <c r="M606" s="19">
        <v>9.8699999999999992</v>
      </c>
      <c r="N606" s="19" t="str">
        <f t="shared" ref="N606" si="8997">IF(OR(M606="-",M606="NC",$D606=""),"-",$D606*M606)</f>
        <v>-</v>
      </c>
      <c r="O606" s="19">
        <v>0.85</v>
      </c>
      <c r="P606" s="19" t="str">
        <f t="shared" ref="P606" si="8998">IF(OR(O606="-",O606="NC",$D606=""),"-",$D606*O606)</f>
        <v>-</v>
      </c>
      <c r="Q606" s="19">
        <v>0.15</v>
      </c>
      <c r="R606" s="19" t="str">
        <f t="shared" ref="R606" si="8999">IF(OR(Q606="-",Q606="NC",$D606=""),"-",$D606*Q606)</f>
        <v>-</v>
      </c>
      <c r="S606" s="19">
        <v>0.08</v>
      </c>
      <c r="T606" s="19" t="str">
        <f t="shared" ref="T606" si="9000">IF(OR(S606="-",S606="NC",$D606=""),"-",$D606*S606)</f>
        <v>-</v>
      </c>
      <c r="U606" s="19">
        <v>7.46</v>
      </c>
      <c r="V606" s="19" t="str">
        <f t="shared" ref="V606" si="9001">IF(OR(U606="-",U606="NC",$D606=""),"-",$D606*U606)</f>
        <v>-</v>
      </c>
      <c r="W606" s="19">
        <v>0.1</v>
      </c>
      <c r="X606" s="19" t="str">
        <f t="shared" ref="X606" si="9002">IF(OR(W606="-",W606="NC",$D606=""),"-",$D606*W606)</f>
        <v>-</v>
      </c>
      <c r="Y606" s="19">
        <v>0.3</v>
      </c>
      <c r="Z606" s="19" t="str">
        <f t="shared" ref="Z606" si="9003">IF(OR(Y606="-",Y606="NC",$D606=""),"-",$D606*Y606)</f>
        <v>-</v>
      </c>
      <c r="AA606" s="19">
        <v>11.19</v>
      </c>
      <c r="AB606" s="19" t="str">
        <f t="shared" ref="AB606" si="9004">IF(OR(AA606="-",AA606="NC",$D606=""),"-",$D606*AA606)</f>
        <v>-</v>
      </c>
      <c r="AC606" s="19">
        <v>1.28</v>
      </c>
      <c r="AD606" s="19" t="str">
        <f t="shared" ref="AD606" si="9005">IF(OR(AC606="-",AC606="NC",$D606=""),"-",$D606*AC606)</f>
        <v>-</v>
      </c>
      <c r="AE606" s="19">
        <v>108.09</v>
      </c>
      <c r="AF606" s="19" t="str">
        <f t="shared" ref="AF606" si="9006">IF(OR(AE606="-",AE606="NC",$D606=""),"-",$D606*AE606)</f>
        <v>-</v>
      </c>
      <c r="AG606" s="19">
        <v>7.0000000000000007E-2</v>
      </c>
      <c r="AH606" s="19" t="str">
        <f t="shared" ref="AH606" si="9007">IF(OR(AG606="-",AG606="NC",$D606=""),"-",$D606*AG606)</f>
        <v>-</v>
      </c>
      <c r="AI606" s="19">
        <v>0.01</v>
      </c>
      <c r="AJ606" s="19" t="str">
        <f t="shared" ref="AJ606" si="9008">IF(OR(AI606="-",AI606="NC",$D606=""),"-",$D606*AI606)</f>
        <v>-</v>
      </c>
      <c r="AK606" s="19">
        <v>235.07</v>
      </c>
      <c r="AL606" s="19" t="str">
        <f t="shared" ref="AL606" si="9009">IF(OR(AK606="-",AK606="NC",$D606=""),"-",$D606*AK606)</f>
        <v>-</v>
      </c>
    </row>
    <row r="607" spans="1:38" x14ac:dyDescent="0.25">
      <c r="A607" s="18" t="s">
        <v>275</v>
      </c>
      <c r="B607" s="18" t="s">
        <v>1035</v>
      </c>
      <c r="C607" s="19" t="s">
        <v>926</v>
      </c>
      <c r="D607" s="58"/>
      <c r="E607" s="19">
        <v>0.08</v>
      </c>
      <c r="F607" s="19" t="str">
        <f t="shared" si="8649"/>
        <v>-</v>
      </c>
      <c r="G607" s="19">
        <v>0.03</v>
      </c>
      <c r="H607" s="19" t="str">
        <f t="shared" si="8649"/>
        <v>-</v>
      </c>
      <c r="I607" s="19">
        <v>0.13</v>
      </c>
      <c r="J607" s="19" t="str">
        <f t="shared" ref="J607" si="9010">IF(OR(I607="-",I607="NC",$D607=""),"-",$D607*I607)</f>
        <v>-</v>
      </c>
      <c r="K607" s="19">
        <v>0.67</v>
      </c>
      <c r="L607" s="19" t="str">
        <f t="shared" ref="L607" si="9011">IF(OR(K607="-",K607="NC",$D607=""),"-",$D607*K607)</f>
        <v>-</v>
      </c>
      <c r="M607" s="19">
        <v>0.05</v>
      </c>
      <c r="N607" s="19" t="str">
        <f t="shared" ref="N607" si="9012">IF(OR(M607="-",M607="NC",$D607=""),"-",$D607*M607)</f>
        <v>-</v>
      </c>
      <c r="O607" s="19">
        <v>0.22</v>
      </c>
      <c r="P607" s="19" t="str">
        <f t="shared" ref="P607" si="9013">IF(OR(O607="-",O607="NC",$D607=""),"-",$D607*O607)</f>
        <v>-</v>
      </c>
      <c r="Q607" s="19">
        <v>0.51</v>
      </c>
      <c r="R607" s="19" t="str">
        <f t="shared" ref="R607" si="9014">IF(OR(Q607="-",Q607="NC",$D607=""),"-",$D607*Q607)</f>
        <v>-</v>
      </c>
      <c r="S607" s="19">
        <v>0.4</v>
      </c>
      <c r="T607" s="19" t="str">
        <f t="shared" ref="T607" si="9015">IF(OR(S607="-",S607="NC",$D607=""),"-",$D607*S607)</f>
        <v>-</v>
      </c>
      <c r="U607" s="19">
        <v>0.04</v>
      </c>
      <c r="V607" s="19" t="str">
        <f t="shared" ref="V607" si="9016">IF(OR(U607="-",U607="NC",$D607=""),"-",$D607*U607)</f>
        <v>-</v>
      </c>
      <c r="W607" s="19">
        <v>0.22</v>
      </c>
      <c r="X607" s="19" t="str">
        <f t="shared" ref="X607" si="9017">IF(OR(W607="-",W607="NC",$D607=""),"-",$D607*W607)</f>
        <v>-</v>
      </c>
      <c r="Y607" s="19">
        <v>1.07</v>
      </c>
      <c r="Z607" s="19" t="str">
        <f t="shared" ref="Z607" si="9018">IF(OR(Y607="-",Y607="NC",$D607=""),"-",$D607*Y607)</f>
        <v>-</v>
      </c>
      <c r="AA607" s="19" t="s">
        <v>1351</v>
      </c>
      <c r="AB607" s="19" t="str">
        <f t="shared" ref="AB607" si="9019">IF(OR(AA607="-",AA607="NC",$D607=""),"-",$D607*AA607)</f>
        <v>-</v>
      </c>
      <c r="AC607" s="19">
        <v>0.02</v>
      </c>
      <c r="AD607" s="19" t="str">
        <f t="shared" ref="AD607" si="9020">IF(OR(AC607="-",AC607="NC",$D607=""),"-",$D607*AC607)</f>
        <v>-</v>
      </c>
      <c r="AE607" s="19">
        <v>0.39</v>
      </c>
      <c r="AF607" s="19" t="str">
        <f t="shared" ref="AF607" si="9021">IF(OR(AE607="-",AE607="NC",$D607=""),"-",$D607*AE607)</f>
        <v>-</v>
      </c>
      <c r="AG607" s="19">
        <v>0.28000000000000003</v>
      </c>
      <c r="AH607" s="19" t="str">
        <f t="shared" ref="AH607" si="9022">IF(OR(AG607="-",AG607="NC",$D607=""),"-",$D607*AG607)</f>
        <v>-</v>
      </c>
      <c r="AI607" s="19">
        <v>0.01</v>
      </c>
      <c r="AJ607" s="19" t="str">
        <f t="shared" ref="AJ607" si="9023">IF(OR(AI607="-",AI607="NC",$D607=""),"-",$D607*AI607)</f>
        <v>-</v>
      </c>
      <c r="AK607" s="19">
        <v>11.41</v>
      </c>
      <c r="AL607" s="19" t="str">
        <f t="shared" ref="AL607" si="9024">IF(OR(AK607="-",AK607="NC",$D607=""),"-",$D607*AK607)</f>
        <v>-</v>
      </c>
    </row>
    <row r="608" spans="1:38" x14ac:dyDescent="0.25">
      <c r="A608" s="18" t="s">
        <v>275</v>
      </c>
      <c r="B608" s="18" t="s">
        <v>1037</v>
      </c>
      <c r="C608" s="19" t="s">
        <v>926</v>
      </c>
      <c r="D608" s="58"/>
      <c r="E608" s="19">
        <v>0.01</v>
      </c>
      <c r="F608" s="19" t="str">
        <f t="shared" si="8649"/>
        <v>-</v>
      </c>
      <c r="G608" s="19" t="s">
        <v>1351</v>
      </c>
      <c r="H608" s="19" t="str">
        <f t="shared" si="8649"/>
        <v>-</v>
      </c>
      <c r="I608" s="19" t="s">
        <v>1351</v>
      </c>
      <c r="J608" s="19" t="str">
        <f t="shared" ref="J608" si="9025">IF(OR(I608="-",I608="NC",$D608=""),"-",$D608*I608)</f>
        <v>-</v>
      </c>
      <c r="K608" s="19">
        <v>0.02</v>
      </c>
      <c r="L608" s="19" t="str">
        <f t="shared" ref="L608" si="9026">IF(OR(K608="-",K608="NC",$D608=""),"-",$D608*K608)</f>
        <v>-</v>
      </c>
      <c r="M608" s="19">
        <v>0.01</v>
      </c>
      <c r="N608" s="19" t="str">
        <f t="shared" ref="N608" si="9027">IF(OR(M608="-",M608="NC",$D608=""),"-",$D608*M608)</f>
        <v>-</v>
      </c>
      <c r="O608" s="19" t="s">
        <v>1351</v>
      </c>
      <c r="P608" s="19" t="str">
        <f t="shared" ref="P608" si="9028">IF(OR(O608="-",O608="NC",$D608=""),"-",$D608*O608)</f>
        <v>-</v>
      </c>
      <c r="Q608" s="19" t="s">
        <v>1351</v>
      </c>
      <c r="R608" s="19" t="str">
        <f t="shared" ref="R608" si="9029">IF(OR(Q608="-",Q608="NC",$D608=""),"-",$D608*Q608)</f>
        <v>-</v>
      </c>
      <c r="S608" s="19" t="s">
        <v>1351</v>
      </c>
      <c r="T608" s="19" t="str">
        <f t="shared" ref="T608" si="9030">IF(OR(S608="-",S608="NC",$D608=""),"-",$D608*S608)</f>
        <v>-</v>
      </c>
      <c r="U608" s="19">
        <v>0.01</v>
      </c>
      <c r="V608" s="19" t="str">
        <f t="shared" ref="V608" si="9031">IF(OR(U608="-",U608="NC",$D608=""),"-",$D608*U608)</f>
        <v>-</v>
      </c>
      <c r="W608" s="19" t="s">
        <v>1351</v>
      </c>
      <c r="X608" s="19" t="str">
        <f t="shared" ref="X608" si="9032">IF(OR(W608="-",W608="NC",$D608=""),"-",$D608*W608)</f>
        <v>-</v>
      </c>
      <c r="Y608" s="19" t="s">
        <v>1351</v>
      </c>
      <c r="Z608" s="19" t="str">
        <f t="shared" ref="Z608" si="9033">IF(OR(Y608="-",Y608="NC",$D608=""),"-",$D608*Y608)</f>
        <v>-</v>
      </c>
      <c r="AA608" s="19" t="s">
        <v>1351</v>
      </c>
      <c r="AB608" s="19" t="str">
        <f t="shared" ref="AB608" si="9034">IF(OR(AA608="-",AA608="NC",$D608=""),"-",$D608*AA608)</f>
        <v>-</v>
      </c>
      <c r="AC608" s="19" t="s">
        <v>1351</v>
      </c>
      <c r="AD608" s="19" t="str">
        <f t="shared" ref="AD608" si="9035">IF(OR(AC608="-",AC608="NC",$D608=""),"-",$D608*AC608)</f>
        <v>-</v>
      </c>
      <c r="AE608" s="19" t="s">
        <v>1351</v>
      </c>
      <c r="AF608" s="19" t="str">
        <f t="shared" ref="AF608" si="9036">IF(OR(AE608="-",AE608="NC",$D608=""),"-",$D608*AE608)</f>
        <v>-</v>
      </c>
      <c r="AG608" s="19" t="s">
        <v>1351</v>
      </c>
      <c r="AH608" s="19" t="str">
        <f t="shared" ref="AH608" si="9037">IF(OR(AG608="-",AG608="NC",$D608=""),"-",$D608*AG608)</f>
        <v>-</v>
      </c>
      <c r="AI608" s="19" t="s">
        <v>1351</v>
      </c>
      <c r="AJ608" s="19" t="str">
        <f t="shared" ref="AJ608" si="9038">IF(OR(AI608="-",AI608="NC",$D608=""),"-",$D608*AI608)</f>
        <v>-</v>
      </c>
      <c r="AK608" s="19" t="s">
        <v>1351</v>
      </c>
      <c r="AL608" s="19" t="str">
        <f t="shared" ref="AL608" si="9039">IF(OR(AK608="-",AK608="NC",$D608=""),"-",$D608*AK608)</f>
        <v>-</v>
      </c>
    </row>
    <row r="609" spans="1:38" x14ac:dyDescent="0.25">
      <c r="A609" s="51" t="s">
        <v>206</v>
      </c>
      <c r="B609" s="51" t="s">
        <v>1038</v>
      </c>
      <c r="C609" s="19" t="s">
        <v>926</v>
      </c>
      <c r="D609" s="58"/>
      <c r="E609" s="19">
        <v>0.26</v>
      </c>
      <c r="F609" s="19" t="str">
        <f t="shared" si="8649"/>
        <v>-</v>
      </c>
      <c r="G609" s="19">
        <v>0.2</v>
      </c>
      <c r="H609" s="19" t="str">
        <f t="shared" si="8649"/>
        <v>-</v>
      </c>
      <c r="I609" s="19">
        <v>0.76</v>
      </c>
      <c r="J609" s="19" t="str">
        <f t="shared" ref="J609" si="9040">IF(OR(I609="-",I609="NC",$D609=""),"-",$D609*I609)</f>
        <v>-</v>
      </c>
      <c r="K609" s="19">
        <v>1.02</v>
      </c>
      <c r="L609" s="19" t="str">
        <f t="shared" ref="L609" si="9041">IF(OR(K609="-",K609="NC",$D609=""),"-",$D609*K609)</f>
        <v>-</v>
      </c>
      <c r="M609" s="19">
        <v>0.56999999999999995</v>
      </c>
      <c r="N609" s="19" t="str">
        <f t="shared" ref="N609" si="9042">IF(OR(M609="-",M609="NC",$D609=""),"-",$D609*M609)</f>
        <v>-</v>
      </c>
      <c r="O609" s="19">
        <v>0.27</v>
      </c>
      <c r="P609" s="19" t="str">
        <f t="shared" ref="P609" si="9043">IF(OR(O609="-",O609="NC",$D609=""),"-",$D609*O609)</f>
        <v>-</v>
      </c>
      <c r="Q609" s="19">
        <v>0.44</v>
      </c>
      <c r="R609" s="19" t="str">
        <f t="shared" ref="R609" si="9044">IF(OR(Q609="-",Q609="NC",$D609=""),"-",$D609*Q609)</f>
        <v>-</v>
      </c>
      <c r="S609" s="19">
        <v>0.25</v>
      </c>
      <c r="T609" s="19" t="str">
        <f t="shared" ref="T609" si="9045">IF(OR(S609="-",S609="NC",$D609=""),"-",$D609*S609)</f>
        <v>-</v>
      </c>
      <c r="U609" s="19">
        <v>1.05</v>
      </c>
      <c r="V609" s="19" t="str">
        <f t="shared" ref="V609" si="9046">IF(OR(U609="-",U609="NC",$D609=""),"-",$D609*U609)</f>
        <v>-</v>
      </c>
      <c r="W609" s="19">
        <v>0.95</v>
      </c>
      <c r="X609" s="19" t="str">
        <f t="shared" ref="X609" si="9047">IF(OR(W609="-",W609="NC",$D609=""),"-",$D609*W609)</f>
        <v>-</v>
      </c>
      <c r="Y609" s="19">
        <v>0.59</v>
      </c>
      <c r="Z609" s="19" t="str">
        <f t="shared" ref="Z609" si="9048">IF(OR(Y609="-",Y609="NC",$D609=""),"-",$D609*Y609)</f>
        <v>-</v>
      </c>
      <c r="AA609" s="19">
        <v>2.09</v>
      </c>
      <c r="AB609" s="19" t="str">
        <f t="shared" ref="AB609" si="9049">IF(OR(AA609="-",AA609="NC",$D609=""),"-",$D609*AA609)</f>
        <v>-</v>
      </c>
      <c r="AC609" s="19">
        <v>0.27</v>
      </c>
      <c r="AD609" s="19" t="str">
        <f t="shared" ref="AD609" si="9050">IF(OR(AC609="-",AC609="NC",$D609=""),"-",$D609*AC609)</f>
        <v>-</v>
      </c>
      <c r="AE609" s="19">
        <v>4.72</v>
      </c>
      <c r="AF609" s="19" t="str">
        <f t="shared" ref="AF609" si="9051">IF(OR(AE609="-",AE609="NC",$D609=""),"-",$D609*AE609)</f>
        <v>-</v>
      </c>
      <c r="AG609" s="19">
        <v>0.35</v>
      </c>
      <c r="AH609" s="19" t="str">
        <f t="shared" ref="AH609" si="9052">IF(OR(AG609="-",AG609="NC",$D609=""),"-",$D609*AG609)</f>
        <v>-</v>
      </c>
      <c r="AI609" s="19">
        <v>0.13</v>
      </c>
      <c r="AJ609" s="19" t="str">
        <f t="shared" ref="AJ609" si="9053">IF(OR(AI609="-",AI609="NC",$D609=""),"-",$D609*AI609)</f>
        <v>-</v>
      </c>
      <c r="AK609" s="19">
        <v>8.59</v>
      </c>
      <c r="AL609" s="19" t="str">
        <f t="shared" ref="AL609" si="9054">IF(OR(AK609="-",AK609="NC",$D609=""),"-",$D609*AK609)</f>
        <v>-</v>
      </c>
    </row>
    <row r="610" spans="1:38" x14ac:dyDescent="0.25">
      <c r="A610" s="18" t="s">
        <v>484</v>
      </c>
      <c r="B610" s="18" t="s">
        <v>2207</v>
      </c>
      <c r="C610" s="19" t="s">
        <v>925</v>
      </c>
      <c r="D610" s="58"/>
      <c r="E610" s="19">
        <v>0.03</v>
      </c>
      <c r="F610" s="19" t="str">
        <f t="shared" si="8649"/>
        <v>-</v>
      </c>
      <c r="G610" s="19">
        <v>0.13</v>
      </c>
      <c r="H610" s="19" t="str">
        <f t="shared" si="8649"/>
        <v>-</v>
      </c>
      <c r="I610" s="19">
        <v>0.01</v>
      </c>
      <c r="J610" s="19" t="str">
        <f t="shared" ref="J610" si="9055">IF(OR(I610="-",I610="NC",$D610=""),"-",$D610*I610)</f>
        <v>-</v>
      </c>
      <c r="K610" s="19">
        <v>0.11</v>
      </c>
      <c r="L610" s="19" t="str">
        <f t="shared" ref="L610" si="9056">IF(OR(K610="-",K610="NC",$D610=""),"-",$D610*K610)</f>
        <v>-</v>
      </c>
      <c r="M610" s="19">
        <v>0.01</v>
      </c>
      <c r="N610" s="19" t="str">
        <f t="shared" ref="N610" si="9057">IF(OR(M610="-",M610="NC",$D610=""),"-",$D610*M610)</f>
        <v>-</v>
      </c>
      <c r="O610" s="19">
        <v>1.1100000000000001</v>
      </c>
      <c r="P610" s="19" t="str">
        <f t="shared" ref="P610" si="9058">IF(OR(O610="-",O610="NC",$D610=""),"-",$D610*O610)</f>
        <v>-</v>
      </c>
      <c r="Q610" s="19">
        <v>0.45</v>
      </c>
      <c r="R610" s="19" t="str">
        <f t="shared" ref="R610" si="9059">IF(OR(Q610="-",Q610="NC",$D610=""),"-",$D610*Q610)</f>
        <v>-</v>
      </c>
      <c r="S610" s="19">
        <v>1.1200000000000001</v>
      </c>
      <c r="T610" s="19" t="str">
        <f t="shared" ref="T610" si="9060">IF(OR(S610="-",S610="NC",$D610=""),"-",$D610*S610)</f>
        <v>-</v>
      </c>
      <c r="U610" s="19">
        <v>0.02</v>
      </c>
      <c r="V610" s="19" t="str">
        <f t="shared" ref="V610" si="9061">IF(OR(U610="-",U610="NC",$D610=""),"-",$D610*U610)</f>
        <v>-</v>
      </c>
      <c r="W610" s="19">
        <v>0.34</v>
      </c>
      <c r="X610" s="19" t="str">
        <f t="shared" ref="X610" si="9062">IF(OR(W610="-",W610="NC",$D610=""),"-",$D610*W610)</f>
        <v>-</v>
      </c>
      <c r="Y610" s="19">
        <v>1.63</v>
      </c>
      <c r="Z610" s="19" t="str">
        <f t="shared" ref="Z610" si="9063">IF(OR(Y610="-",Y610="NC",$D610=""),"-",$D610*Y610)</f>
        <v>-</v>
      </c>
      <c r="AA610" s="19" t="s">
        <v>1351</v>
      </c>
      <c r="AB610" s="19" t="str">
        <f t="shared" ref="AB610" si="9064">IF(OR(AA610="-",AA610="NC",$D610=""),"-",$D610*AA610)</f>
        <v>-</v>
      </c>
      <c r="AC610" s="19">
        <v>0.01</v>
      </c>
      <c r="AD610" s="19" t="str">
        <f t="shared" ref="AD610" si="9065">IF(OR(AC610="-",AC610="NC",$D610=""),"-",$D610*AC610)</f>
        <v>-</v>
      </c>
      <c r="AE610" s="19">
        <v>0.01</v>
      </c>
      <c r="AF610" s="19" t="str">
        <f t="shared" ref="AF610" si="9066">IF(OR(AE610="-",AE610="NC",$D610=""),"-",$D610*AE610)</f>
        <v>-</v>
      </c>
      <c r="AG610" s="19">
        <v>0.21</v>
      </c>
      <c r="AH610" s="19" t="str">
        <f t="shared" ref="AH610" si="9067">IF(OR(AG610="-",AG610="NC",$D610=""),"-",$D610*AG610)</f>
        <v>-</v>
      </c>
      <c r="AI610" s="19">
        <v>0.01</v>
      </c>
      <c r="AJ610" s="19" t="str">
        <f t="shared" ref="AJ610" si="9068">IF(OR(AI610="-",AI610="NC",$D610=""),"-",$D610*AI610)</f>
        <v>-</v>
      </c>
      <c r="AK610" s="19" t="s">
        <v>1351</v>
      </c>
      <c r="AL610" s="19" t="str">
        <f t="shared" ref="AL610" si="9069">IF(OR(AK610="-",AK610="NC",$D610=""),"-",$D610*AK610)</f>
        <v>-</v>
      </c>
    </row>
    <row r="611" spans="1:38" ht="21" x14ac:dyDescent="0.25">
      <c r="A611" s="18" t="s">
        <v>2172</v>
      </c>
      <c r="B611" s="18" t="s">
        <v>2206</v>
      </c>
      <c r="C611" s="19" t="s">
        <v>925</v>
      </c>
      <c r="D611" s="58"/>
      <c r="E611" s="19">
        <v>0.01</v>
      </c>
      <c r="F611" s="19" t="str">
        <f t="shared" si="8649"/>
        <v>-</v>
      </c>
      <c r="G611" s="19">
        <v>0.01</v>
      </c>
      <c r="H611" s="19" t="str">
        <f t="shared" si="8649"/>
        <v>-</v>
      </c>
      <c r="I611" s="19">
        <v>0.01</v>
      </c>
      <c r="J611" s="19" t="str">
        <f t="shared" ref="J611" si="9070">IF(OR(I611="-",I611="NC",$D611=""),"-",$D611*I611)</f>
        <v>-</v>
      </c>
      <c r="K611" s="19">
        <v>0.04</v>
      </c>
      <c r="L611" s="19" t="str">
        <f t="shared" ref="L611" si="9071">IF(OR(K611="-",K611="NC",$D611=""),"-",$D611*K611)</f>
        <v>-</v>
      </c>
      <c r="M611" s="19" t="s">
        <v>1351</v>
      </c>
      <c r="N611" s="19" t="str">
        <f t="shared" ref="N611" si="9072">IF(OR(M611="-",M611="NC",$D611=""),"-",$D611*M611)</f>
        <v>-</v>
      </c>
      <c r="O611" s="19">
        <v>0.03</v>
      </c>
      <c r="P611" s="19" t="str">
        <f t="shared" ref="P611" si="9073">IF(OR(O611="-",O611="NC",$D611=""),"-",$D611*O611)</f>
        <v>-</v>
      </c>
      <c r="Q611" s="19" t="s">
        <v>1351</v>
      </c>
      <c r="R611" s="19" t="str">
        <f t="shared" ref="R611" si="9074">IF(OR(Q611="-",Q611="NC",$D611=""),"-",$D611*Q611)</f>
        <v>-</v>
      </c>
      <c r="S611" s="19">
        <v>0.4</v>
      </c>
      <c r="T611" s="19" t="str">
        <f t="shared" ref="T611" si="9075">IF(OR(S611="-",S611="NC",$D611=""),"-",$D611*S611)</f>
        <v>-</v>
      </c>
      <c r="U611" s="19" t="s">
        <v>1351</v>
      </c>
      <c r="V611" s="19" t="str">
        <f t="shared" ref="V611" si="9076">IF(OR(U611="-",U611="NC",$D611=""),"-",$D611*U611)</f>
        <v>-</v>
      </c>
      <c r="W611" s="19" t="s">
        <v>1351</v>
      </c>
      <c r="X611" s="19" t="str">
        <f t="shared" ref="X611" si="9077">IF(OR(W611="-",W611="NC",$D611=""),"-",$D611*W611)</f>
        <v>-</v>
      </c>
      <c r="Y611" s="19" t="s">
        <v>1351</v>
      </c>
      <c r="Z611" s="19" t="str">
        <f t="shared" ref="Z611" si="9078">IF(OR(Y611="-",Y611="NC",$D611=""),"-",$D611*Y611)</f>
        <v>-</v>
      </c>
      <c r="AA611" s="19">
        <v>7.0000000000000007E-2</v>
      </c>
      <c r="AB611" s="19" t="str">
        <f t="shared" ref="AB611" si="9079">IF(OR(AA611="-",AA611="NC",$D611=""),"-",$D611*AA611)</f>
        <v>-</v>
      </c>
      <c r="AC611" s="19">
        <v>0.04</v>
      </c>
      <c r="AD611" s="19" t="str">
        <f t="shared" ref="AD611" si="9080">IF(OR(AC611="-",AC611="NC",$D611=""),"-",$D611*AC611)</f>
        <v>-</v>
      </c>
      <c r="AE611" s="19">
        <v>0.05</v>
      </c>
      <c r="AF611" s="19" t="str">
        <f t="shared" ref="AF611" si="9081">IF(OR(AE611="-",AE611="NC",$D611=""),"-",$D611*AE611)</f>
        <v>-</v>
      </c>
      <c r="AG611" s="19" t="s">
        <v>1351</v>
      </c>
      <c r="AH611" s="19" t="str">
        <f t="shared" ref="AH611" si="9082">IF(OR(AG611="-",AG611="NC",$D611=""),"-",$D611*AG611)</f>
        <v>-</v>
      </c>
      <c r="AI611" s="19">
        <v>0.01</v>
      </c>
      <c r="AJ611" s="19" t="str">
        <f t="shared" ref="AJ611" si="9083">IF(OR(AI611="-",AI611="NC",$D611=""),"-",$D611*AI611)</f>
        <v>-</v>
      </c>
      <c r="AK611" s="19">
        <v>0.01</v>
      </c>
      <c r="AL611" s="19" t="str">
        <f t="shared" ref="AL611" si="9084">IF(OR(AK611="-",AK611="NC",$D611=""),"-",$D611*AK611)</f>
        <v>-</v>
      </c>
    </row>
    <row r="612" spans="1:38" x14ac:dyDescent="0.25">
      <c r="A612" s="18" t="s">
        <v>488</v>
      </c>
      <c r="B612" s="18" t="s">
        <v>4164</v>
      </c>
      <c r="C612" s="19" t="s">
        <v>925</v>
      </c>
      <c r="D612" s="58"/>
      <c r="E612" s="19">
        <v>0.05</v>
      </c>
      <c r="F612" s="19" t="str">
        <f t="shared" si="8649"/>
        <v>-</v>
      </c>
      <c r="G612" s="19">
        <v>0.05</v>
      </c>
      <c r="H612" s="19" t="str">
        <f t="shared" si="8649"/>
        <v>-</v>
      </c>
      <c r="I612" s="19">
        <v>0.02</v>
      </c>
      <c r="J612" s="19" t="str">
        <f t="shared" ref="J612" si="9085">IF(OR(I612="-",I612="NC",$D612=""),"-",$D612*I612)</f>
        <v>-</v>
      </c>
      <c r="K612" s="19">
        <v>0.14000000000000001</v>
      </c>
      <c r="L612" s="19" t="str">
        <f t="shared" ref="L612" si="9086">IF(OR(K612="-",K612="NC",$D612=""),"-",$D612*K612)</f>
        <v>-</v>
      </c>
      <c r="M612" s="19">
        <v>0.09</v>
      </c>
      <c r="N612" s="19" t="str">
        <f t="shared" ref="N612" si="9087">IF(OR(M612="-",M612="NC",$D612=""),"-",$D612*M612)</f>
        <v>-</v>
      </c>
      <c r="O612" s="19">
        <v>0.13</v>
      </c>
      <c r="P612" s="19" t="str">
        <f t="shared" ref="P612" si="9088">IF(OR(O612="-",O612="NC",$D612=""),"-",$D612*O612)</f>
        <v>-</v>
      </c>
      <c r="Q612" s="19">
        <v>0.38</v>
      </c>
      <c r="R612" s="19" t="str">
        <f t="shared" ref="R612" si="9089">IF(OR(Q612="-",Q612="NC",$D612=""),"-",$D612*Q612)</f>
        <v>-</v>
      </c>
      <c r="S612" s="19" t="s">
        <v>1351</v>
      </c>
      <c r="T612" s="19" t="str">
        <f t="shared" ref="T612" si="9090">IF(OR(S612="-",S612="NC",$D612=""),"-",$D612*S612)</f>
        <v>-</v>
      </c>
      <c r="U612" s="19" t="s">
        <v>1351</v>
      </c>
      <c r="V612" s="19" t="str">
        <f t="shared" ref="V612" si="9091">IF(OR(U612="-",U612="NC",$D612=""),"-",$D612*U612)</f>
        <v>-</v>
      </c>
      <c r="W612" s="19">
        <v>0.27</v>
      </c>
      <c r="X612" s="19" t="str">
        <f t="shared" ref="X612" si="9092">IF(OR(W612="-",W612="NC",$D612=""),"-",$D612*W612)</f>
        <v>-</v>
      </c>
      <c r="Y612" s="19" t="s">
        <v>1351</v>
      </c>
      <c r="Z612" s="19" t="str">
        <f t="shared" ref="Z612" si="9093">IF(OR(Y612="-",Y612="NC",$D612=""),"-",$D612*Y612)</f>
        <v>-</v>
      </c>
      <c r="AA612" s="19">
        <v>0.26</v>
      </c>
      <c r="AB612" s="19" t="str">
        <f t="shared" ref="AB612" si="9094">IF(OR(AA612="-",AA612="NC",$D612=""),"-",$D612*AA612)</f>
        <v>-</v>
      </c>
      <c r="AC612" s="19">
        <v>0.15</v>
      </c>
      <c r="AD612" s="19" t="str">
        <f t="shared" ref="AD612" si="9095">IF(OR(AC612="-",AC612="NC",$D612=""),"-",$D612*AC612)</f>
        <v>-</v>
      </c>
      <c r="AE612" s="19">
        <v>0.22</v>
      </c>
      <c r="AF612" s="19" t="str">
        <f t="shared" ref="AF612" si="9096">IF(OR(AE612="-",AE612="NC",$D612=""),"-",$D612*AE612)</f>
        <v>-</v>
      </c>
      <c r="AG612" s="19">
        <v>0.31</v>
      </c>
      <c r="AH612" s="19" t="str">
        <f t="shared" ref="AH612" si="9097">IF(OR(AG612="-",AG612="NC",$D612=""),"-",$D612*AG612)</f>
        <v>-</v>
      </c>
      <c r="AI612" s="19">
        <v>0.01</v>
      </c>
      <c r="AJ612" s="19" t="str">
        <f t="shared" ref="AJ612" si="9098">IF(OR(AI612="-",AI612="NC",$D612=""),"-",$D612*AI612)</f>
        <v>-</v>
      </c>
      <c r="AK612" s="19">
        <v>0.01</v>
      </c>
      <c r="AL612" s="19" t="str">
        <f t="shared" ref="AL612" si="9099">IF(OR(AK612="-",AK612="NC",$D612=""),"-",$D612*AK612)</f>
        <v>-</v>
      </c>
    </row>
    <row r="613" spans="1:38" ht="21" x14ac:dyDescent="0.25">
      <c r="A613" s="18" t="s">
        <v>2175</v>
      </c>
      <c r="B613" s="18" t="s">
        <v>4165</v>
      </c>
      <c r="C613" s="19" t="s">
        <v>925</v>
      </c>
      <c r="D613" s="58"/>
      <c r="E613" s="19">
        <v>0.18</v>
      </c>
      <c r="F613" s="19" t="str">
        <f t="shared" si="8649"/>
        <v>-</v>
      </c>
      <c r="G613" s="19">
        <v>0.18</v>
      </c>
      <c r="H613" s="19" t="str">
        <f t="shared" si="8649"/>
        <v>-</v>
      </c>
      <c r="I613" s="19">
        <v>0.08</v>
      </c>
      <c r="J613" s="19" t="str">
        <f t="shared" ref="J613" si="9100">IF(OR(I613="-",I613="NC",$D613=""),"-",$D613*I613)</f>
        <v>-</v>
      </c>
      <c r="K613" s="19">
        <v>0.49</v>
      </c>
      <c r="L613" s="19" t="str">
        <f t="shared" ref="L613" si="9101">IF(OR(K613="-",K613="NC",$D613=""),"-",$D613*K613)</f>
        <v>-</v>
      </c>
      <c r="M613" s="19">
        <v>0.25</v>
      </c>
      <c r="N613" s="19" t="str">
        <f t="shared" ref="N613" si="9102">IF(OR(M613="-",M613="NC",$D613=""),"-",$D613*M613)</f>
        <v>-</v>
      </c>
      <c r="O613" s="19">
        <v>0.43</v>
      </c>
      <c r="P613" s="19" t="str">
        <f t="shared" ref="P613" si="9103">IF(OR(O613="-",O613="NC",$D613=""),"-",$D613*O613)</f>
        <v>-</v>
      </c>
      <c r="Q613" s="19">
        <v>0.99</v>
      </c>
      <c r="R613" s="19" t="str">
        <f t="shared" ref="R613" si="9104">IF(OR(Q613="-",Q613="NC",$D613=""),"-",$D613*Q613)</f>
        <v>-</v>
      </c>
      <c r="S613" s="19">
        <v>0.66</v>
      </c>
      <c r="T613" s="19" t="str">
        <f t="shared" ref="T613" si="9105">IF(OR(S613="-",S613="NC",$D613=""),"-",$D613*S613)</f>
        <v>-</v>
      </c>
      <c r="U613" s="19">
        <v>0.22</v>
      </c>
      <c r="V613" s="19" t="str">
        <f t="shared" ref="V613" si="9106">IF(OR(U613="-",U613="NC",$D613=""),"-",$D613*U613)</f>
        <v>-</v>
      </c>
      <c r="W613" s="19">
        <v>0.27</v>
      </c>
      <c r="X613" s="19" t="str">
        <f t="shared" ref="X613" si="9107">IF(OR(W613="-",W613="NC",$D613=""),"-",$D613*W613)</f>
        <v>-</v>
      </c>
      <c r="Y613" s="19">
        <v>1.89</v>
      </c>
      <c r="Z613" s="19" t="str">
        <f t="shared" ref="Z613" si="9108">IF(OR(Y613="-",Y613="NC",$D613=""),"-",$D613*Y613)</f>
        <v>-</v>
      </c>
      <c r="AA613" s="19">
        <v>0.89</v>
      </c>
      <c r="AB613" s="19" t="str">
        <f t="shared" ref="AB613" si="9109">IF(OR(AA613="-",AA613="NC",$D613=""),"-",$D613*AA613)</f>
        <v>-</v>
      </c>
      <c r="AC613" s="19">
        <v>0.51</v>
      </c>
      <c r="AD613" s="19" t="str">
        <f t="shared" ref="AD613" si="9110">IF(OR(AC613="-",AC613="NC",$D613=""),"-",$D613*AC613)</f>
        <v>-</v>
      </c>
      <c r="AE613" s="19">
        <v>0.74</v>
      </c>
      <c r="AF613" s="19" t="str">
        <f t="shared" ref="AF613" si="9111">IF(OR(AE613="-",AE613="NC",$D613=""),"-",$D613*AE613)</f>
        <v>-</v>
      </c>
      <c r="AG613" s="19">
        <v>0.36</v>
      </c>
      <c r="AH613" s="19" t="str">
        <f t="shared" ref="AH613" si="9112">IF(OR(AG613="-",AG613="NC",$D613=""),"-",$D613*AG613)</f>
        <v>-</v>
      </c>
      <c r="AI613" s="19">
        <v>0.01</v>
      </c>
      <c r="AJ613" s="19" t="str">
        <f t="shared" ref="AJ613" si="9113">IF(OR(AI613="-",AI613="NC",$D613=""),"-",$D613*AI613)</f>
        <v>-</v>
      </c>
      <c r="AK613" s="19">
        <v>0.05</v>
      </c>
      <c r="AL613" s="19" t="str">
        <f t="shared" ref="AL613" si="9114">IF(OR(AK613="-",AK613="NC",$D613=""),"-",$D613*AK613)</f>
        <v>-</v>
      </c>
    </row>
    <row r="614" spans="1:38" x14ac:dyDescent="0.25">
      <c r="A614" s="18" t="s">
        <v>490</v>
      </c>
      <c r="B614" s="18" t="s">
        <v>2204</v>
      </c>
      <c r="C614" s="19" t="s">
        <v>925</v>
      </c>
      <c r="D614" s="58"/>
      <c r="E614" s="19">
        <v>0.41</v>
      </c>
      <c r="F614" s="19" t="str">
        <f t="shared" si="8649"/>
        <v>-</v>
      </c>
      <c r="G614" s="19">
        <v>7.0000000000000007E-2</v>
      </c>
      <c r="H614" s="19" t="str">
        <f t="shared" si="8649"/>
        <v>-</v>
      </c>
      <c r="I614" s="19">
        <v>0.01</v>
      </c>
      <c r="J614" s="19" t="str">
        <f t="shared" ref="J614" si="9115">IF(OR(I614="-",I614="NC",$D614=""),"-",$D614*I614)</f>
        <v>-</v>
      </c>
      <c r="K614" s="19">
        <v>0.85</v>
      </c>
      <c r="L614" s="19" t="str">
        <f t="shared" ref="L614" si="9116">IF(OR(K614="-",K614="NC",$D614=""),"-",$D614*K614)</f>
        <v>-</v>
      </c>
      <c r="M614" s="19">
        <v>0.02</v>
      </c>
      <c r="N614" s="19" t="str">
        <f t="shared" ref="N614" si="9117">IF(OR(M614="-",M614="NC",$D614=""),"-",$D614*M614)</f>
        <v>-</v>
      </c>
      <c r="O614" s="19">
        <v>1.08</v>
      </c>
      <c r="P614" s="19" t="str">
        <f t="shared" ref="P614" si="9118">IF(OR(O614="-",O614="NC",$D614=""),"-",$D614*O614)</f>
        <v>-</v>
      </c>
      <c r="Q614" s="19">
        <v>0.35</v>
      </c>
      <c r="R614" s="19" t="str">
        <f t="shared" ref="R614" si="9119">IF(OR(Q614="-",Q614="NC",$D614=""),"-",$D614*Q614)</f>
        <v>-</v>
      </c>
      <c r="S614" s="19">
        <v>0.48</v>
      </c>
      <c r="T614" s="19" t="str">
        <f t="shared" ref="T614" si="9120">IF(OR(S614="-",S614="NC",$D614=""),"-",$D614*S614)</f>
        <v>-</v>
      </c>
      <c r="U614" s="19">
        <v>7.0000000000000007E-2</v>
      </c>
      <c r="V614" s="19" t="str">
        <f t="shared" ref="V614" si="9121">IF(OR(U614="-",U614="NC",$D614=""),"-",$D614*U614)</f>
        <v>-</v>
      </c>
      <c r="W614" s="19">
        <v>0.39</v>
      </c>
      <c r="X614" s="19" t="str">
        <f t="shared" ref="X614" si="9122">IF(OR(W614="-",W614="NC",$D614=""),"-",$D614*W614)</f>
        <v>-</v>
      </c>
      <c r="Y614" s="19">
        <v>0.23</v>
      </c>
      <c r="Z614" s="19" t="str">
        <f t="shared" ref="Z614" si="9123">IF(OR(Y614="-",Y614="NC",$D614=""),"-",$D614*Y614)</f>
        <v>-</v>
      </c>
      <c r="AA614" s="19">
        <v>0.02</v>
      </c>
      <c r="AB614" s="19" t="str">
        <f t="shared" ref="AB614" si="9124">IF(OR(AA614="-",AA614="NC",$D614=""),"-",$D614*AA614)</f>
        <v>-</v>
      </c>
      <c r="AC614" s="19">
        <v>0.01</v>
      </c>
      <c r="AD614" s="19" t="str">
        <f t="shared" ref="AD614" si="9125">IF(OR(AC614="-",AC614="NC",$D614=""),"-",$D614*AC614)</f>
        <v>-</v>
      </c>
      <c r="AE614" s="19">
        <v>0.01</v>
      </c>
      <c r="AF614" s="19" t="str">
        <f t="shared" ref="AF614" si="9126">IF(OR(AE614="-",AE614="NC",$D614=""),"-",$D614*AE614)</f>
        <v>-</v>
      </c>
      <c r="AG614" s="19">
        <v>0.15</v>
      </c>
      <c r="AH614" s="19" t="str">
        <f t="shared" ref="AH614" si="9127">IF(OR(AG614="-",AG614="NC",$D614=""),"-",$D614*AG614)</f>
        <v>-</v>
      </c>
      <c r="AI614" s="19">
        <v>0.01</v>
      </c>
      <c r="AJ614" s="19" t="str">
        <f t="shared" ref="AJ614" si="9128">IF(OR(AI614="-",AI614="NC",$D614=""),"-",$D614*AI614)</f>
        <v>-</v>
      </c>
      <c r="AK614" s="19" t="s">
        <v>1351</v>
      </c>
      <c r="AL614" s="19" t="str">
        <f t="shared" ref="AL614" si="9129">IF(OR(AK614="-",AK614="NC",$D614=""),"-",$D614*AK614)</f>
        <v>-</v>
      </c>
    </row>
    <row r="615" spans="1:38" x14ac:dyDescent="0.25">
      <c r="A615" s="18" t="s">
        <v>205</v>
      </c>
      <c r="B615" s="18" t="s">
        <v>4168</v>
      </c>
      <c r="C615" s="19" t="s">
        <v>925</v>
      </c>
      <c r="D615" s="58"/>
      <c r="E615" s="19">
        <v>0.23</v>
      </c>
      <c r="F615" s="19" t="str">
        <f t="shared" si="8649"/>
        <v>-</v>
      </c>
      <c r="G615" s="19">
        <v>1.49</v>
      </c>
      <c r="H615" s="19" t="str">
        <f t="shared" si="8649"/>
        <v>-</v>
      </c>
      <c r="I615" s="19">
        <v>0.01</v>
      </c>
      <c r="J615" s="19" t="str">
        <f t="shared" ref="J615" si="9130">IF(OR(I615="-",I615="NC",$D615=""),"-",$D615*I615)</f>
        <v>-</v>
      </c>
      <c r="K615" s="19">
        <v>0.33</v>
      </c>
      <c r="L615" s="19" t="str">
        <f t="shared" ref="L615" si="9131">IF(OR(K615="-",K615="NC",$D615=""),"-",$D615*K615)</f>
        <v>-</v>
      </c>
      <c r="M615" s="19">
        <v>7.0000000000000007E-2</v>
      </c>
      <c r="N615" s="19" t="str">
        <f t="shared" ref="N615" si="9132">IF(OR(M615="-",M615="NC",$D615=""),"-",$D615*M615)</f>
        <v>-</v>
      </c>
      <c r="O615" s="19">
        <v>2.06</v>
      </c>
      <c r="P615" s="19" t="str">
        <f t="shared" ref="P615" si="9133">IF(OR(O615="-",O615="NC",$D615=""),"-",$D615*O615)</f>
        <v>-</v>
      </c>
      <c r="Q615" s="19">
        <v>0.34</v>
      </c>
      <c r="R615" s="19" t="str">
        <f t="shared" ref="R615" si="9134">IF(OR(Q615="-",Q615="NC",$D615=""),"-",$D615*Q615)</f>
        <v>-</v>
      </c>
      <c r="S615" s="19">
        <v>0.84</v>
      </c>
      <c r="T615" s="19" t="str">
        <f t="shared" ref="T615" si="9135">IF(OR(S615="-",S615="NC",$D615=""),"-",$D615*S615)</f>
        <v>-</v>
      </c>
      <c r="U615" s="19">
        <v>0.28000000000000003</v>
      </c>
      <c r="V615" s="19" t="str">
        <f t="shared" ref="V615" si="9136">IF(OR(U615="-",U615="NC",$D615=""),"-",$D615*U615)</f>
        <v>-</v>
      </c>
      <c r="W615" s="19">
        <v>0.39</v>
      </c>
      <c r="X615" s="19" t="str">
        <f t="shared" ref="X615" si="9137">IF(OR(W615="-",W615="NC",$D615=""),"-",$D615*W615)</f>
        <v>-</v>
      </c>
      <c r="Y615" s="19">
        <v>0.45</v>
      </c>
      <c r="Z615" s="19" t="str">
        <f t="shared" ref="Z615" si="9138">IF(OR(Y615="-",Y615="NC",$D615=""),"-",$D615*Y615)</f>
        <v>-</v>
      </c>
      <c r="AA615" s="19" t="s">
        <v>1351</v>
      </c>
      <c r="AB615" s="19" t="str">
        <f t="shared" ref="AB615" si="9139">IF(OR(AA615="-",AA615="NC",$D615=""),"-",$D615*AA615)</f>
        <v>-</v>
      </c>
      <c r="AC615" s="19">
        <v>0.01</v>
      </c>
      <c r="AD615" s="19" t="str">
        <f t="shared" ref="AD615" si="9140">IF(OR(AC615="-",AC615="NC",$D615=""),"-",$D615*AC615)</f>
        <v>-</v>
      </c>
      <c r="AE615" s="19">
        <v>0.01</v>
      </c>
      <c r="AF615" s="19" t="str">
        <f t="shared" ref="AF615" si="9141">IF(OR(AE615="-",AE615="NC",$D615=""),"-",$D615*AE615)</f>
        <v>-</v>
      </c>
      <c r="AG615" s="19">
        <v>0.81</v>
      </c>
      <c r="AH615" s="19" t="str">
        <f t="shared" ref="AH615" si="9142">IF(OR(AG615="-",AG615="NC",$D615=""),"-",$D615*AG615)</f>
        <v>-</v>
      </c>
      <c r="AI615" s="19">
        <v>0.01</v>
      </c>
      <c r="AJ615" s="19" t="str">
        <f t="shared" ref="AJ615" si="9143">IF(OR(AI615="-",AI615="NC",$D615=""),"-",$D615*AI615)</f>
        <v>-</v>
      </c>
      <c r="AK615" s="19" t="s">
        <v>1351</v>
      </c>
      <c r="AL615" s="19" t="str">
        <f t="shared" ref="AL615" si="9144">IF(OR(AK615="-",AK615="NC",$D615=""),"-",$D615*AK615)</f>
        <v>-</v>
      </c>
    </row>
    <row r="616" spans="1:38" x14ac:dyDescent="0.25">
      <c r="A616" s="50" t="s">
        <v>297</v>
      </c>
      <c r="B616" s="50" t="s">
        <v>298</v>
      </c>
      <c r="C616" s="42" t="s">
        <v>275</v>
      </c>
      <c r="D616" s="58"/>
      <c r="E616" s="42" t="s">
        <v>275</v>
      </c>
      <c r="F616" s="42" t="str">
        <f t="shared" si="8649"/>
        <v>-</v>
      </c>
      <c r="G616" s="42" t="s">
        <v>275</v>
      </c>
      <c r="H616" s="42" t="str">
        <f t="shared" si="8649"/>
        <v>-</v>
      </c>
      <c r="I616" s="42" t="s">
        <v>275</v>
      </c>
      <c r="J616" s="42" t="str">
        <f t="shared" ref="J616" si="9145">IF(OR(I616="-",I616="NC",$D616=""),"-",$D616*I616)</f>
        <v>-</v>
      </c>
      <c r="K616" s="42" t="s">
        <v>275</v>
      </c>
      <c r="L616" s="42" t="str">
        <f t="shared" ref="L616" si="9146">IF(OR(K616="-",K616="NC",$D616=""),"-",$D616*K616)</f>
        <v>-</v>
      </c>
      <c r="M616" s="42" t="s">
        <v>275</v>
      </c>
      <c r="N616" s="42" t="str">
        <f t="shared" ref="N616" si="9147">IF(OR(M616="-",M616="NC",$D616=""),"-",$D616*M616)</f>
        <v>-</v>
      </c>
      <c r="O616" s="42" t="s">
        <v>275</v>
      </c>
      <c r="P616" s="42" t="str">
        <f t="shared" ref="P616" si="9148">IF(OR(O616="-",O616="NC",$D616=""),"-",$D616*O616)</f>
        <v>-</v>
      </c>
      <c r="Q616" s="42" t="s">
        <v>275</v>
      </c>
      <c r="R616" s="42" t="str">
        <f t="shared" ref="R616" si="9149">IF(OR(Q616="-",Q616="NC",$D616=""),"-",$D616*Q616)</f>
        <v>-</v>
      </c>
      <c r="S616" s="42" t="s">
        <v>275</v>
      </c>
      <c r="T616" s="42" t="str">
        <f t="shared" ref="T616" si="9150">IF(OR(S616="-",S616="NC",$D616=""),"-",$D616*S616)</f>
        <v>-</v>
      </c>
      <c r="U616" s="42" t="s">
        <v>275</v>
      </c>
      <c r="V616" s="42" t="str">
        <f t="shared" ref="V616" si="9151">IF(OR(U616="-",U616="NC",$D616=""),"-",$D616*U616)</f>
        <v>-</v>
      </c>
      <c r="W616" s="42" t="s">
        <v>275</v>
      </c>
      <c r="X616" s="42" t="str">
        <f t="shared" ref="X616" si="9152">IF(OR(W616="-",W616="NC",$D616=""),"-",$D616*W616)</f>
        <v>-</v>
      </c>
      <c r="Y616" s="42" t="s">
        <v>275</v>
      </c>
      <c r="Z616" s="42" t="str">
        <f t="shared" ref="Z616" si="9153">IF(OR(Y616="-",Y616="NC",$D616=""),"-",$D616*Y616)</f>
        <v>-</v>
      </c>
      <c r="AA616" s="42" t="s">
        <v>275</v>
      </c>
      <c r="AB616" s="42" t="str">
        <f t="shared" ref="AB616" si="9154">IF(OR(AA616="-",AA616="NC",$D616=""),"-",$D616*AA616)</f>
        <v>-</v>
      </c>
      <c r="AC616" s="42" t="s">
        <v>275</v>
      </c>
      <c r="AD616" s="42" t="str">
        <f t="shared" ref="AD616" si="9155">IF(OR(AC616="-",AC616="NC",$D616=""),"-",$D616*AC616)</f>
        <v>-</v>
      </c>
      <c r="AE616" s="42" t="s">
        <v>275</v>
      </c>
      <c r="AF616" s="42" t="str">
        <f t="shared" ref="AF616" si="9156">IF(OR(AE616="-",AE616="NC",$D616=""),"-",$D616*AE616)</f>
        <v>-</v>
      </c>
      <c r="AG616" s="42" t="s">
        <v>275</v>
      </c>
      <c r="AH616" s="42" t="str">
        <f t="shared" ref="AH616" si="9157">IF(OR(AG616="-",AG616="NC",$D616=""),"-",$D616*AG616)</f>
        <v>-</v>
      </c>
      <c r="AI616" s="42" t="s">
        <v>275</v>
      </c>
      <c r="AJ616" s="42" t="str">
        <f t="shared" ref="AJ616" si="9158">IF(OR(AI616="-",AI616="NC",$D616=""),"-",$D616*AI616)</f>
        <v>-</v>
      </c>
      <c r="AK616" s="42" t="s">
        <v>275</v>
      </c>
      <c r="AL616" s="42" t="str">
        <f t="shared" ref="AL616" si="9159">IF(OR(AK616="-",AK616="NC",$D616=""),"-",$D616*AK616)</f>
        <v>-</v>
      </c>
    </row>
    <row r="617" spans="1:38" ht="21" x14ac:dyDescent="0.25">
      <c r="A617" s="909" t="s">
        <v>486</v>
      </c>
      <c r="B617" s="63" t="s">
        <v>4172</v>
      </c>
      <c r="C617" s="61" t="s">
        <v>925</v>
      </c>
      <c r="D617" s="58"/>
      <c r="E617" s="61">
        <v>78.790000000000006</v>
      </c>
      <c r="F617" s="61" t="str">
        <f t="shared" si="8649"/>
        <v>-</v>
      </c>
      <c r="G617" s="61">
        <v>54.57</v>
      </c>
      <c r="H617" s="61" t="str">
        <f t="shared" si="8649"/>
        <v>-</v>
      </c>
      <c r="I617" s="61">
        <v>96.08</v>
      </c>
      <c r="J617" s="61" t="str">
        <f t="shared" ref="J617" si="9160">IF(OR(I617="-",I617="NC",$D617=""),"-",$D617*I617)</f>
        <v>-</v>
      </c>
      <c r="K617" s="61">
        <v>137.03</v>
      </c>
      <c r="L617" s="61" t="str">
        <f t="shared" ref="L617" si="9161">IF(OR(K617="-",K617="NC",$D617=""),"-",$D617*K617)</f>
        <v>-</v>
      </c>
      <c r="M617" s="61">
        <v>60.49</v>
      </c>
      <c r="N617" s="61" t="str">
        <f t="shared" ref="N617" si="9162">IF(OR(M617="-",M617="NC",$D617=""),"-",$D617*M617)</f>
        <v>-</v>
      </c>
      <c r="O617" s="61">
        <v>88.56</v>
      </c>
      <c r="P617" s="61" t="str">
        <f t="shared" ref="P617" si="9163">IF(OR(O617="-",O617="NC",$D617=""),"-",$D617*O617)</f>
        <v>-</v>
      </c>
      <c r="Q617" s="61">
        <v>108.59</v>
      </c>
      <c r="R617" s="61" t="str">
        <f t="shared" ref="R617" si="9164">IF(OR(Q617="-",Q617="NC",$D617=""),"-",$D617*Q617)</f>
        <v>-</v>
      </c>
      <c r="S617" s="61">
        <v>112.13</v>
      </c>
      <c r="T617" s="61" t="str">
        <f t="shared" ref="T617" si="9165">IF(OR(S617="-",S617="NC",$D617=""),"-",$D617*S617)</f>
        <v>-</v>
      </c>
      <c r="U617" s="61">
        <v>64.09</v>
      </c>
      <c r="V617" s="61" t="str">
        <f t="shared" ref="V617" si="9166">IF(OR(U617="-",U617="NC",$D617=""),"-",$D617*U617)</f>
        <v>-</v>
      </c>
      <c r="W617" s="61">
        <v>81.53</v>
      </c>
      <c r="X617" s="61" t="str">
        <f t="shared" ref="X617" si="9167">IF(OR(W617="-",W617="NC",$D617=""),"-",$D617*W617)</f>
        <v>-</v>
      </c>
      <c r="Y617" s="61">
        <v>66.09</v>
      </c>
      <c r="Z617" s="61" t="str">
        <f t="shared" ref="Z617" si="9168">IF(OR(Y617="-",Y617="NC",$D617=""),"-",$D617*Y617)</f>
        <v>-</v>
      </c>
      <c r="AA617" s="61">
        <v>20.02</v>
      </c>
      <c r="AB617" s="61" t="str">
        <f t="shared" ref="AB617" si="9169">IF(OR(AA617="-",AA617="NC",$D617=""),"-",$D617*AA617)</f>
        <v>-</v>
      </c>
      <c r="AC617" s="61">
        <v>130.71</v>
      </c>
      <c r="AD617" s="61" t="str">
        <f t="shared" ref="AD617" si="9170">IF(OR(AC617="-",AC617="NC",$D617=""),"-",$D617*AC617)</f>
        <v>-</v>
      </c>
      <c r="AE617" s="61">
        <v>22.07</v>
      </c>
      <c r="AF617" s="61" t="str">
        <f t="shared" ref="AF617" si="9171">IF(OR(AE617="-",AE617="NC",$D617=""),"-",$D617*AE617)</f>
        <v>-</v>
      </c>
      <c r="AG617" s="61">
        <v>69.33</v>
      </c>
      <c r="AH617" s="61" t="str">
        <f t="shared" ref="AH617" si="9172">IF(OR(AG617="-",AG617="NC",$D617=""),"-",$D617*AG617)</f>
        <v>-</v>
      </c>
      <c r="AI617" s="61">
        <v>55.22</v>
      </c>
      <c r="AJ617" s="61" t="str">
        <f t="shared" ref="AJ617" si="9173">IF(OR(AI617="-",AI617="NC",$D617=""),"-",$D617*AI617)</f>
        <v>-</v>
      </c>
      <c r="AK617" s="61">
        <v>84.31</v>
      </c>
      <c r="AL617" s="61" t="str">
        <f t="shared" ref="AL617" si="9174">IF(OR(AK617="-",AK617="NC",$D617=""),"-",$D617*AK617)</f>
        <v>-</v>
      </c>
    </row>
    <row r="618" spans="1:38" ht="21" x14ac:dyDescent="0.25">
      <c r="A618" s="18" t="s">
        <v>486</v>
      </c>
      <c r="B618" s="18" t="s">
        <v>4175</v>
      </c>
      <c r="C618" s="19" t="s">
        <v>925</v>
      </c>
      <c r="D618" s="58"/>
      <c r="E618" s="19">
        <v>2.81</v>
      </c>
      <c r="F618" s="19" t="str">
        <f t="shared" si="8649"/>
        <v>-</v>
      </c>
      <c r="G618" s="19">
        <v>2.02</v>
      </c>
      <c r="H618" s="19" t="str">
        <f t="shared" si="8649"/>
        <v>-</v>
      </c>
      <c r="I618" s="19">
        <v>8.56</v>
      </c>
      <c r="J618" s="19" t="str">
        <f t="shared" ref="J618" si="9175">IF(OR(I618="-",I618="NC",$D618=""),"-",$D618*I618)</f>
        <v>-</v>
      </c>
      <c r="K618" s="19">
        <v>5.0199999999999996</v>
      </c>
      <c r="L618" s="19" t="str">
        <f t="shared" ref="L618" si="9176">IF(OR(K618="-",K618="NC",$D618=""),"-",$D618*K618)</f>
        <v>-</v>
      </c>
      <c r="M618" s="19">
        <v>2.2599999999999998</v>
      </c>
      <c r="N618" s="19" t="str">
        <f t="shared" ref="N618" si="9177">IF(OR(M618="-",M618="NC",$D618=""),"-",$D618*M618)</f>
        <v>-</v>
      </c>
      <c r="O618" s="19">
        <v>11.02</v>
      </c>
      <c r="P618" s="19" t="str">
        <f t="shared" ref="P618" si="9178">IF(OR(O618="-",O618="NC",$D618=""),"-",$D618*O618)</f>
        <v>-</v>
      </c>
      <c r="Q618" s="19">
        <v>2.93</v>
      </c>
      <c r="R618" s="19" t="str">
        <f t="shared" ref="R618" si="9179">IF(OR(Q618="-",Q618="NC",$D618=""),"-",$D618*Q618)</f>
        <v>-</v>
      </c>
      <c r="S618" s="19">
        <v>4.1100000000000003</v>
      </c>
      <c r="T618" s="19" t="str">
        <f t="shared" ref="T618" si="9180">IF(OR(S618="-",S618="NC",$D618=""),"-",$D618*S618)</f>
        <v>-</v>
      </c>
      <c r="U618" s="19">
        <v>5.78</v>
      </c>
      <c r="V618" s="19" t="str">
        <f t="shared" ref="V618" si="9181">IF(OR(U618="-",U618="NC",$D618=""),"-",$D618*U618)</f>
        <v>-</v>
      </c>
      <c r="W618" s="19">
        <v>7.2</v>
      </c>
      <c r="X618" s="19" t="str">
        <f t="shared" ref="X618" si="9182">IF(OR(W618="-",W618="NC",$D618=""),"-",$D618*W618)</f>
        <v>-</v>
      </c>
      <c r="Y618" s="19">
        <v>1.87</v>
      </c>
      <c r="Z618" s="19" t="str">
        <f t="shared" ref="Z618" si="9183">IF(OR(Y618="-",Y618="NC",$D618=""),"-",$D618*Y618)</f>
        <v>-</v>
      </c>
      <c r="AA618" s="19">
        <v>0.64</v>
      </c>
      <c r="AB618" s="19" t="str">
        <f t="shared" ref="AB618" si="9184">IF(OR(AA618="-",AA618="NC",$D618=""),"-",$D618*AA618)</f>
        <v>-</v>
      </c>
      <c r="AC618" s="19">
        <v>9.9700000000000006</v>
      </c>
      <c r="AD618" s="19" t="str">
        <f t="shared" ref="AD618" si="9185">IF(OR(AC618="-",AC618="NC",$D618=""),"-",$D618*AC618)</f>
        <v>-</v>
      </c>
      <c r="AE618" s="19">
        <v>0.84</v>
      </c>
      <c r="AF618" s="19" t="str">
        <f t="shared" ref="AF618" si="9186">IF(OR(AE618="-",AE618="NC",$D618=""),"-",$D618*AE618)</f>
        <v>-</v>
      </c>
      <c r="AG618" s="19">
        <v>1.75</v>
      </c>
      <c r="AH618" s="19" t="str">
        <f t="shared" ref="AH618" si="9187">IF(OR(AG618="-",AG618="NC",$D618=""),"-",$D618*AG618)</f>
        <v>-</v>
      </c>
      <c r="AI618" s="19">
        <v>13.57</v>
      </c>
      <c r="AJ618" s="19" t="str">
        <f t="shared" ref="AJ618" si="9188">IF(OR(AI618="-",AI618="NC",$D618=""),"-",$D618*AI618)</f>
        <v>-</v>
      </c>
      <c r="AK618" s="19">
        <v>0.53</v>
      </c>
      <c r="AL618" s="19" t="str">
        <f t="shared" ref="AL618" si="9189">IF(OR(AK618="-",AK618="NC",$D618=""),"-",$D618*AK618)</f>
        <v>-</v>
      </c>
    </row>
    <row r="619" spans="1:38" ht="21" x14ac:dyDescent="0.25">
      <c r="A619" s="18" t="s">
        <v>485</v>
      </c>
      <c r="B619" s="18" t="s">
        <v>4173</v>
      </c>
      <c r="C619" s="19" t="s">
        <v>925</v>
      </c>
      <c r="D619" s="58"/>
      <c r="E619" s="19">
        <v>77.489999999999995</v>
      </c>
      <c r="F619" s="19" t="str">
        <f t="shared" si="8649"/>
        <v>-</v>
      </c>
      <c r="G619" s="19">
        <v>53.34</v>
      </c>
      <c r="H619" s="19" t="str">
        <f t="shared" si="8649"/>
        <v>-</v>
      </c>
      <c r="I619" s="19">
        <v>83.45</v>
      </c>
      <c r="J619" s="19" t="str">
        <f t="shared" ref="J619" si="9190">IF(OR(I619="-",I619="NC",$D619=""),"-",$D619*I619)</f>
        <v>-</v>
      </c>
      <c r="K619" s="19">
        <v>134.16</v>
      </c>
      <c r="L619" s="19" t="str">
        <f t="shared" ref="L619" si="9191">IF(OR(K619="-",K619="NC",$D619=""),"-",$D619*K619)</f>
        <v>-</v>
      </c>
      <c r="M619" s="19">
        <v>53.9</v>
      </c>
      <c r="N619" s="19" t="str">
        <f t="shared" ref="N619" si="9192">IF(OR(M619="-",M619="NC",$D619=""),"-",$D619*M619)</f>
        <v>-</v>
      </c>
      <c r="O619" s="19">
        <v>85.89</v>
      </c>
      <c r="P619" s="19" t="str">
        <f t="shared" ref="P619" si="9193">IF(OR(O619="-",O619="NC",$D619=""),"-",$D619*O619)</f>
        <v>-</v>
      </c>
      <c r="Q619" s="19">
        <v>102.95</v>
      </c>
      <c r="R619" s="19" t="str">
        <f t="shared" ref="R619" si="9194">IF(OR(Q619="-",Q619="NC",$D619=""),"-",$D619*Q619)</f>
        <v>-</v>
      </c>
      <c r="S619" s="19">
        <v>109.38</v>
      </c>
      <c r="T619" s="19" t="str">
        <f t="shared" ref="T619" si="9195">IF(OR(S619="-",S619="NC",$D619=""),"-",$D619*S619)</f>
        <v>-</v>
      </c>
      <c r="U619" s="19">
        <v>54.51</v>
      </c>
      <c r="V619" s="19" t="str">
        <f t="shared" ref="V619" si="9196">IF(OR(U619="-",U619="NC",$D619=""),"-",$D619*U619)</f>
        <v>-</v>
      </c>
      <c r="W619" s="19">
        <v>75.709999999999994</v>
      </c>
      <c r="X619" s="19" t="str">
        <f t="shared" ref="X619" si="9197">IF(OR(W619="-",W619="NC",$D619=""),"-",$D619*W619)</f>
        <v>-</v>
      </c>
      <c r="Y619" s="19">
        <v>52.38</v>
      </c>
      <c r="Z619" s="19" t="str">
        <f t="shared" ref="Z619" si="9198">IF(OR(Y619="-",Y619="NC",$D619=""),"-",$D619*Y619)</f>
        <v>-</v>
      </c>
      <c r="AA619" s="19">
        <v>18.18</v>
      </c>
      <c r="AB619" s="19" t="str">
        <f t="shared" ref="AB619" si="9199">IF(OR(AA619="-",AA619="NC",$D619=""),"-",$D619*AA619)</f>
        <v>-</v>
      </c>
      <c r="AC619" s="19">
        <v>111.89</v>
      </c>
      <c r="AD619" s="19" t="str">
        <f t="shared" ref="AD619" si="9200">IF(OR(AC619="-",AC619="NC",$D619=""),"-",$D619*AC619)</f>
        <v>-</v>
      </c>
      <c r="AE619" s="19">
        <v>21.5</v>
      </c>
      <c r="AF619" s="19" t="str">
        <f t="shared" ref="AF619" si="9201">IF(OR(AE619="-",AE619="NC",$D619=""),"-",$D619*AE619)</f>
        <v>-</v>
      </c>
      <c r="AG619" s="19">
        <v>67.05</v>
      </c>
      <c r="AH619" s="19" t="str">
        <f t="shared" ref="AH619" si="9202">IF(OR(AG619="-",AG619="NC",$D619=""),"-",$D619*AG619)</f>
        <v>-</v>
      </c>
      <c r="AI619" s="19">
        <v>48.32</v>
      </c>
      <c r="AJ619" s="19" t="str">
        <f t="shared" ref="AJ619" si="9203">IF(OR(AI619="-",AI619="NC",$D619=""),"-",$D619*AI619)</f>
        <v>-</v>
      </c>
      <c r="AK619" s="19">
        <v>83.78</v>
      </c>
      <c r="AL619" s="19" t="str">
        <f t="shared" ref="AL619" si="9204">IF(OR(AK619="-",AK619="NC",$D619=""),"-",$D619*AK619)</f>
        <v>-</v>
      </c>
    </row>
    <row r="620" spans="1:38" ht="21" x14ac:dyDescent="0.25">
      <c r="A620" s="18" t="s">
        <v>485</v>
      </c>
      <c r="B620" s="18" t="s">
        <v>4174</v>
      </c>
      <c r="C620" s="19" t="s">
        <v>925</v>
      </c>
      <c r="D620" s="58"/>
      <c r="E620" s="19">
        <v>2.41</v>
      </c>
      <c r="F620" s="19" t="str">
        <f t="shared" si="8649"/>
        <v>-</v>
      </c>
      <c r="G620" s="19">
        <v>1.01</v>
      </c>
      <c r="H620" s="19" t="str">
        <f t="shared" si="8649"/>
        <v>-</v>
      </c>
      <c r="I620" s="19">
        <v>1.96</v>
      </c>
      <c r="J620" s="19" t="str">
        <f t="shared" ref="J620" si="9205">IF(OR(I620="-",I620="NC",$D620=""),"-",$D620*I620)</f>
        <v>-</v>
      </c>
      <c r="K620" s="19">
        <v>3.55</v>
      </c>
      <c r="L620" s="19" t="str">
        <f t="shared" ref="L620" si="9206">IF(OR(K620="-",K620="NC",$D620=""),"-",$D620*K620)</f>
        <v>-</v>
      </c>
      <c r="M620" s="19">
        <v>1.0900000000000001</v>
      </c>
      <c r="N620" s="19" t="str">
        <f t="shared" ref="N620" si="9207">IF(OR(M620="-",M620="NC",$D620=""),"-",$D620*M620)</f>
        <v>-</v>
      </c>
      <c r="O620" s="19">
        <v>9.1999999999999993</v>
      </c>
      <c r="P620" s="19" t="str">
        <f t="shared" ref="P620" si="9208">IF(OR(O620="-",O620="NC",$D620=""),"-",$D620*O620)</f>
        <v>-</v>
      </c>
      <c r="Q620" s="19">
        <v>0.54</v>
      </c>
      <c r="R620" s="19" t="str">
        <f t="shared" ref="R620" si="9209">IF(OR(Q620="-",Q620="NC",$D620=""),"-",$D620*Q620)</f>
        <v>-</v>
      </c>
      <c r="S620" s="19">
        <v>2.06</v>
      </c>
      <c r="T620" s="19" t="str">
        <f t="shared" ref="T620" si="9210">IF(OR(S620="-",S620="NC",$D620=""),"-",$D620*S620)</f>
        <v>-</v>
      </c>
      <c r="U620" s="19">
        <v>0.52</v>
      </c>
      <c r="V620" s="19" t="str">
        <f t="shared" ref="V620" si="9211">IF(OR(U620="-",U620="NC",$D620=""),"-",$D620*U620)</f>
        <v>-</v>
      </c>
      <c r="W620" s="19">
        <v>2.82</v>
      </c>
      <c r="X620" s="19" t="str">
        <f t="shared" ref="X620" si="9212">IF(OR(W620="-",W620="NC",$D620=""),"-",$D620*W620)</f>
        <v>-</v>
      </c>
      <c r="Y620" s="19">
        <v>0.56999999999999995</v>
      </c>
      <c r="Z620" s="19" t="str">
        <f t="shared" ref="Z620" si="9213">IF(OR(Y620="-",Y620="NC",$D620=""),"-",$D620*Y620)</f>
        <v>-</v>
      </c>
      <c r="AA620" s="19">
        <v>0.03</v>
      </c>
      <c r="AB620" s="19" t="str">
        <f t="shared" ref="AB620" si="9214">IF(OR(AA620="-",AA620="NC",$D620=""),"-",$D620*AA620)</f>
        <v>-</v>
      </c>
      <c r="AC620" s="19">
        <v>2.86</v>
      </c>
      <c r="AD620" s="19" t="str">
        <f t="shared" ref="AD620" si="9215">IF(OR(AC620="-",AC620="NC",$D620=""),"-",$D620*AC620)</f>
        <v>-</v>
      </c>
      <c r="AE620" s="19">
        <v>0.52</v>
      </c>
      <c r="AF620" s="19" t="str">
        <f t="shared" ref="AF620" si="9216">IF(OR(AE620="-",AE620="NC",$D620=""),"-",$D620*AE620)</f>
        <v>-</v>
      </c>
      <c r="AG620" s="19">
        <v>0.41</v>
      </c>
      <c r="AH620" s="19" t="str">
        <f t="shared" ref="AH620" si="9217">IF(OR(AG620="-",AG620="NC",$D620=""),"-",$D620*AG620)</f>
        <v>-</v>
      </c>
      <c r="AI620" s="19">
        <v>7.36</v>
      </c>
      <c r="AJ620" s="19" t="str">
        <f t="shared" ref="AJ620" si="9218">IF(OR(AI620="-",AI620="NC",$D620=""),"-",$D620*AI620)</f>
        <v>-</v>
      </c>
      <c r="AK620" s="19" t="s">
        <v>1351</v>
      </c>
      <c r="AL620" s="19" t="str">
        <f t="shared" ref="AL620" si="9219">IF(OR(AK620="-",AK620="NC",$D620=""),"-",$D620*AK620)</f>
        <v>-</v>
      </c>
    </row>
    <row r="621" spans="1:38" ht="21" x14ac:dyDescent="0.25">
      <c r="A621" s="18" t="s">
        <v>4176</v>
      </c>
      <c r="B621" s="18" t="s">
        <v>4177</v>
      </c>
      <c r="C621" s="19" t="s">
        <v>925</v>
      </c>
      <c r="D621" s="58"/>
      <c r="E621" s="19">
        <v>37.31</v>
      </c>
      <c r="F621" s="19" t="str">
        <f t="shared" si="8649"/>
        <v>-</v>
      </c>
      <c r="G621" s="19">
        <v>52.14</v>
      </c>
      <c r="H621" s="19" t="str">
        <f t="shared" si="8649"/>
        <v>-</v>
      </c>
      <c r="I621" s="19">
        <v>42.74</v>
      </c>
      <c r="J621" s="19" t="str">
        <f t="shared" ref="J621" si="9220">IF(OR(I621="-",I621="NC",$D621=""),"-",$D621*I621)</f>
        <v>-</v>
      </c>
      <c r="K621" s="19">
        <v>48.38</v>
      </c>
      <c r="L621" s="19" t="str">
        <f t="shared" ref="L621" si="9221">IF(OR(K621="-",K621="NC",$D621=""),"-",$D621*K621)</f>
        <v>-</v>
      </c>
      <c r="M621" s="19">
        <v>35.71</v>
      </c>
      <c r="N621" s="19" t="str">
        <f t="shared" ref="N621" si="9222">IF(OR(M621="-",M621="NC",$D621=""),"-",$D621*M621)</f>
        <v>-</v>
      </c>
      <c r="O621" s="19">
        <v>49.05</v>
      </c>
      <c r="P621" s="19" t="str">
        <f t="shared" ref="P621" si="9223">IF(OR(O621="-",O621="NC",$D621=""),"-",$D621*O621)</f>
        <v>-</v>
      </c>
      <c r="Q621" s="19">
        <v>78.69</v>
      </c>
      <c r="R621" s="19" t="str">
        <f t="shared" ref="R621" si="9224">IF(OR(Q621="-",Q621="NC",$D621=""),"-",$D621*Q621)</f>
        <v>-</v>
      </c>
      <c r="S621" s="19">
        <v>62.08</v>
      </c>
      <c r="T621" s="19" t="str">
        <f t="shared" ref="T621" si="9225">IF(OR(S621="-",S621="NC",$D621=""),"-",$D621*S621)</f>
        <v>-</v>
      </c>
      <c r="U621" s="19">
        <v>39.56</v>
      </c>
      <c r="V621" s="19" t="str">
        <f t="shared" ref="V621" si="9226">IF(OR(U621="-",U621="NC",$D621=""),"-",$D621*U621)</f>
        <v>-</v>
      </c>
      <c r="W621" s="19">
        <v>52.51</v>
      </c>
      <c r="X621" s="19" t="str">
        <f t="shared" ref="X621" si="9227">IF(OR(W621="-",W621="NC",$D621=""),"-",$D621*W621)</f>
        <v>-</v>
      </c>
      <c r="Y621" s="19">
        <v>37.72</v>
      </c>
      <c r="Z621" s="19" t="str">
        <f t="shared" ref="Z621" si="9228">IF(OR(Y621="-",Y621="NC",$D621=""),"-",$D621*Y621)</f>
        <v>-</v>
      </c>
      <c r="AA621" s="19">
        <v>16.21</v>
      </c>
      <c r="AB621" s="19" t="str">
        <f t="shared" ref="AB621" si="9229">IF(OR(AA621="-",AA621="NC",$D621=""),"-",$D621*AA621)</f>
        <v>-</v>
      </c>
      <c r="AC621" s="19">
        <v>94.19</v>
      </c>
      <c r="AD621" s="19" t="str">
        <f t="shared" ref="AD621" si="9230">IF(OR(AC621="-",AC621="NC",$D621=""),"-",$D621*AC621)</f>
        <v>-</v>
      </c>
      <c r="AE621" s="19">
        <v>14.81</v>
      </c>
      <c r="AF621" s="19" t="str">
        <f t="shared" ref="AF621" si="9231">IF(OR(AE621="-",AE621="NC",$D621=""),"-",$D621*AE621)</f>
        <v>-</v>
      </c>
      <c r="AG621" s="19">
        <v>55.34</v>
      </c>
      <c r="AH621" s="19" t="str">
        <f t="shared" ref="AH621" si="9232">IF(OR(AG621="-",AG621="NC",$D621=""),"-",$D621*AG621)</f>
        <v>-</v>
      </c>
      <c r="AI621" s="19">
        <v>32.270000000000003</v>
      </c>
      <c r="AJ621" s="19" t="str">
        <f t="shared" ref="AJ621" si="9233">IF(OR(AI621="-",AI621="NC",$D621=""),"-",$D621*AI621)</f>
        <v>-</v>
      </c>
      <c r="AK621" s="19">
        <v>55.44</v>
      </c>
      <c r="AL621" s="19" t="str">
        <f t="shared" ref="AL621" si="9234">IF(OR(AK621="-",AK621="NC",$D621=""),"-",$D621*AK621)</f>
        <v>-</v>
      </c>
    </row>
    <row r="622" spans="1:38" x14ac:dyDescent="0.25">
      <c r="A622" s="18" t="s">
        <v>4176</v>
      </c>
      <c r="B622" s="18" t="s">
        <v>4178</v>
      </c>
      <c r="C622" s="19" t="s">
        <v>925</v>
      </c>
      <c r="D622" s="58"/>
      <c r="E622" s="19">
        <v>1.34</v>
      </c>
      <c r="F622" s="19" t="str">
        <f t="shared" si="8649"/>
        <v>-</v>
      </c>
      <c r="G622" s="19">
        <v>1.35</v>
      </c>
      <c r="H622" s="19" t="str">
        <f t="shared" si="8649"/>
        <v>-</v>
      </c>
      <c r="I622" s="19">
        <v>8.56</v>
      </c>
      <c r="J622" s="19" t="str">
        <f t="shared" ref="J622" si="9235">IF(OR(I622="-",I622="NC",$D622=""),"-",$D622*I622)</f>
        <v>-</v>
      </c>
      <c r="K622" s="19">
        <v>3.76</v>
      </c>
      <c r="L622" s="19" t="str">
        <f t="shared" ref="L622" si="9236">IF(OR(K622="-",K622="NC",$D622=""),"-",$D622*K622)</f>
        <v>-</v>
      </c>
      <c r="M622" s="19">
        <v>2.2200000000000002</v>
      </c>
      <c r="N622" s="19" t="str">
        <f t="shared" ref="N622" si="9237">IF(OR(M622="-",M622="NC",$D622=""),"-",$D622*M622)</f>
        <v>-</v>
      </c>
      <c r="O622" s="19">
        <v>3.38</v>
      </c>
      <c r="P622" s="19" t="str">
        <f t="shared" ref="P622" si="9238">IF(OR(O622="-",O622="NC",$D622=""),"-",$D622*O622)</f>
        <v>-</v>
      </c>
      <c r="Q622" s="19">
        <v>2.58</v>
      </c>
      <c r="R622" s="19" t="str">
        <f t="shared" ref="R622" si="9239">IF(OR(Q622="-",Q622="NC",$D622=""),"-",$D622*Q622)</f>
        <v>-</v>
      </c>
      <c r="S622" s="19">
        <v>4.0999999999999996</v>
      </c>
      <c r="T622" s="19" t="str">
        <f t="shared" ref="T622" si="9240">IF(OR(S622="-",S622="NC",$D622=""),"-",$D622*S622)</f>
        <v>-</v>
      </c>
      <c r="U622" s="19">
        <v>5.77</v>
      </c>
      <c r="V622" s="19" t="str">
        <f t="shared" ref="V622" si="9241">IF(OR(U622="-",U622="NC",$D622=""),"-",$D622*U622)</f>
        <v>-</v>
      </c>
      <c r="W622" s="19">
        <v>6.63</v>
      </c>
      <c r="X622" s="19" t="str">
        <f t="shared" ref="X622" si="9242">IF(OR(W622="-",W622="NC",$D622=""),"-",$D622*W622)</f>
        <v>-</v>
      </c>
      <c r="Y622" s="19">
        <v>1.81</v>
      </c>
      <c r="Z622" s="19" t="str">
        <f t="shared" ref="Z622" si="9243">IF(OR(Y622="-",Y622="NC",$D622=""),"-",$D622*Y622)</f>
        <v>-</v>
      </c>
      <c r="AA622" s="19">
        <v>0.64</v>
      </c>
      <c r="AB622" s="19" t="str">
        <f t="shared" ref="AB622" si="9244">IF(OR(AA622="-",AA622="NC",$D622=""),"-",$D622*AA622)</f>
        <v>-</v>
      </c>
      <c r="AC622" s="19">
        <v>9.9700000000000006</v>
      </c>
      <c r="AD622" s="19" t="str">
        <f t="shared" ref="AD622" si="9245">IF(OR(AC622="-",AC622="NC",$D622=""),"-",$D622*AC622)</f>
        <v>-</v>
      </c>
      <c r="AE622" s="19">
        <v>0.84</v>
      </c>
      <c r="AF622" s="19" t="str">
        <f t="shared" ref="AF622" si="9246">IF(OR(AE622="-",AE622="NC",$D622=""),"-",$D622*AE622)</f>
        <v>-</v>
      </c>
      <c r="AG622" s="19">
        <v>1.73</v>
      </c>
      <c r="AH622" s="19" t="str">
        <f t="shared" ref="AH622" si="9247">IF(OR(AG622="-",AG622="NC",$D622=""),"-",$D622*AG622)</f>
        <v>-</v>
      </c>
      <c r="AI622" s="19">
        <v>13.57</v>
      </c>
      <c r="AJ622" s="19" t="str">
        <f t="shared" ref="AJ622" si="9248">IF(OR(AI622="-",AI622="NC",$D622=""),"-",$D622*AI622)</f>
        <v>-</v>
      </c>
      <c r="AK622" s="19">
        <v>0.53</v>
      </c>
      <c r="AL622" s="19" t="str">
        <f t="shared" ref="AL622" si="9249">IF(OR(AK622="-",AK622="NC",$D622=""),"-",$D622*AK622)</f>
        <v>-</v>
      </c>
    </row>
    <row r="623" spans="1:38" ht="31.5" x14ac:dyDescent="0.25">
      <c r="A623" s="18" t="s">
        <v>4180</v>
      </c>
      <c r="B623" s="18" t="s">
        <v>4179</v>
      </c>
      <c r="C623" s="19" t="s">
        <v>925</v>
      </c>
      <c r="D623" s="58"/>
      <c r="E623" s="19">
        <v>71.63</v>
      </c>
      <c r="F623" s="19" t="str">
        <f t="shared" si="8649"/>
        <v>-</v>
      </c>
      <c r="G623" s="19">
        <v>49.5</v>
      </c>
      <c r="H623" s="19" t="str">
        <f t="shared" si="8649"/>
        <v>-</v>
      </c>
      <c r="I623" s="19">
        <v>61.96</v>
      </c>
      <c r="J623" s="19" t="str">
        <f t="shared" ref="J623" si="9250">IF(OR(I623="-",I623="NC",$D623=""),"-",$D623*I623)</f>
        <v>-</v>
      </c>
      <c r="K623" s="19">
        <v>109.25</v>
      </c>
      <c r="L623" s="19" t="str">
        <f t="shared" ref="L623" si="9251">IF(OR(K623="-",K623="NC",$D623=""),"-",$D623*K623)</f>
        <v>-</v>
      </c>
      <c r="M623" s="19">
        <v>47.96</v>
      </c>
      <c r="N623" s="19" t="str">
        <f t="shared" ref="N623" si="9252">IF(OR(M623="-",M623="NC",$D623=""),"-",$D623*M623)</f>
        <v>-</v>
      </c>
      <c r="O623" s="19">
        <v>76.650000000000006</v>
      </c>
      <c r="P623" s="19" t="str">
        <f t="shared" ref="P623" si="9253">IF(OR(O623="-",O623="NC",$D623=""),"-",$D623*O623)</f>
        <v>-</v>
      </c>
      <c r="Q623" s="19">
        <v>97.62</v>
      </c>
      <c r="R623" s="19" t="str">
        <f t="shared" ref="R623" si="9254">IF(OR(Q623="-",Q623="NC",$D623=""),"-",$D623*Q623)</f>
        <v>-</v>
      </c>
      <c r="S623" s="19">
        <v>104.34</v>
      </c>
      <c r="T623" s="19" t="str">
        <f t="shared" ref="T623" si="9255">IF(OR(S623="-",S623="NC",$D623=""),"-",$D623*S623)</f>
        <v>-</v>
      </c>
      <c r="U623" s="19">
        <v>42.67</v>
      </c>
      <c r="V623" s="19" t="str">
        <f t="shared" ref="V623" si="9256">IF(OR(U623="-",U623="NC",$D623=""),"-",$D623*U623)</f>
        <v>-</v>
      </c>
      <c r="W623" s="19">
        <v>67.77</v>
      </c>
      <c r="X623" s="19" t="str">
        <f t="shared" ref="X623" si="9257">IF(OR(W623="-",W623="NC",$D623=""),"-",$D623*W623)</f>
        <v>-</v>
      </c>
      <c r="Y623" s="19">
        <v>41.61</v>
      </c>
      <c r="Z623" s="19" t="str">
        <f t="shared" ref="Z623" si="9258">IF(OR(Y623="-",Y623="NC",$D623=""),"-",$D623*Y623)</f>
        <v>-</v>
      </c>
      <c r="AA623" s="19">
        <v>13.65</v>
      </c>
      <c r="AB623" s="19" t="str">
        <f t="shared" ref="AB623" si="9259">IF(OR(AA623="-",AA623="NC",$D623=""),"-",$D623*AA623)</f>
        <v>-</v>
      </c>
      <c r="AC623" s="19">
        <v>48.29</v>
      </c>
      <c r="AD623" s="19" t="str">
        <f t="shared" ref="AD623" si="9260">IF(OR(AC623="-",AC623="NC",$D623=""),"-",$D623*AC623)</f>
        <v>-</v>
      </c>
      <c r="AE623" s="19">
        <v>8.73</v>
      </c>
      <c r="AF623" s="19" t="str">
        <f t="shared" ref="AF623" si="9261">IF(OR(AE623="-",AE623="NC",$D623=""),"-",$D623*AE623)</f>
        <v>-</v>
      </c>
      <c r="AG623" s="19">
        <v>61.64</v>
      </c>
      <c r="AH623" s="19" t="str">
        <f t="shared" ref="AH623" si="9262">IF(OR(AG623="-",AG623="NC",$D623=""),"-",$D623*AG623)</f>
        <v>-</v>
      </c>
      <c r="AI623" s="19">
        <v>47.74</v>
      </c>
      <c r="AJ623" s="19" t="str">
        <f t="shared" ref="AJ623" si="9263">IF(OR(AI623="-",AI623="NC",$D623=""),"-",$D623*AI623)</f>
        <v>-</v>
      </c>
      <c r="AK623" s="19">
        <v>30.33</v>
      </c>
      <c r="AL623" s="19" t="str">
        <f t="shared" ref="AL623" si="9264">IF(OR(AK623="-",AK623="NC",$D623=""),"-",$D623*AK623)</f>
        <v>-</v>
      </c>
    </row>
    <row r="624" spans="1:38" ht="31.5" x14ac:dyDescent="0.25">
      <c r="A624" s="18" t="s">
        <v>4180</v>
      </c>
      <c r="B624" s="18" t="s">
        <v>4183</v>
      </c>
      <c r="C624" s="19" t="s">
        <v>925</v>
      </c>
      <c r="D624" s="58"/>
      <c r="E624" s="19">
        <v>2.33</v>
      </c>
      <c r="F624" s="19" t="str">
        <f t="shared" si="8649"/>
        <v>-</v>
      </c>
      <c r="G624" s="19">
        <v>1.01</v>
      </c>
      <c r="H624" s="19" t="str">
        <f t="shared" si="8649"/>
        <v>-</v>
      </c>
      <c r="I624" s="19">
        <v>0.56999999999999995</v>
      </c>
      <c r="J624" s="19" t="str">
        <f t="shared" ref="J624" si="9265">IF(OR(I624="-",I624="NC",$D624=""),"-",$D624*I624)</f>
        <v>-</v>
      </c>
      <c r="K624" s="19">
        <v>3.17</v>
      </c>
      <c r="L624" s="19" t="str">
        <f t="shared" ref="L624" si="9266">IF(OR(K624="-",K624="NC",$D624=""),"-",$D624*K624)</f>
        <v>-</v>
      </c>
      <c r="M624" s="19">
        <v>1.0900000000000001</v>
      </c>
      <c r="N624" s="19" t="str">
        <f t="shared" ref="N624" si="9267">IF(OR(M624="-",M624="NC",$D624=""),"-",$D624*M624)</f>
        <v>-</v>
      </c>
      <c r="O624" s="19">
        <v>8.9499999999999993</v>
      </c>
      <c r="P624" s="19" t="str">
        <f t="shared" ref="P624" si="9268">IF(OR(O624="-",O624="NC",$D624=""),"-",$D624*O624)</f>
        <v>-</v>
      </c>
      <c r="Q624" s="19">
        <v>0.54</v>
      </c>
      <c r="R624" s="19" t="str">
        <f t="shared" ref="R624" si="9269">IF(OR(Q624="-",Q624="NC",$D624=""),"-",$D624*Q624)</f>
        <v>-</v>
      </c>
      <c r="S624" s="19">
        <v>2.06</v>
      </c>
      <c r="T624" s="19" t="str">
        <f t="shared" ref="T624" si="9270">IF(OR(S624="-",S624="NC",$D624=""),"-",$D624*S624)</f>
        <v>-</v>
      </c>
      <c r="U624" s="19">
        <v>0.52</v>
      </c>
      <c r="V624" s="19" t="str">
        <f t="shared" ref="V624" si="9271">IF(OR(U624="-",U624="NC",$D624=""),"-",$D624*U624)</f>
        <v>-</v>
      </c>
      <c r="W624" s="19">
        <v>2.82</v>
      </c>
      <c r="X624" s="19" t="str">
        <f t="shared" ref="X624" si="9272">IF(OR(W624="-",W624="NC",$D624=""),"-",$D624*W624)</f>
        <v>-</v>
      </c>
      <c r="Y624" s="19">
        <v>0.56999999999999995</v>
      </c>
      <c r="Z624" s="19" t="str">
        <f t="shared" ref="Z624" si="9273">IF(OR(Y624="-",Y624="NC",$D624=""),"-",$D624*Y624)</f>
        <v>-</v>
      </c>
      <c r="AA624" s="19">
        <v>0.03</v>
      </c>
      <c r="AB624" s="19" t="str">
        <f t="shared" ref="AB624" si="9274">IF(OR(AA624="-",AA624="NC",$D624=""),"-",$D624*AA624)</f>
        <v>-</v>
      </c>
      <c r="AC624" s="19">
        <v>1.03</v>
      </c>
      <c r="AD624" s="19" t="str">
        <f t="shared" ref="AD624" si="9275">IF(OR(AC624="-",AC624="NC",$D624=""),"-",$D624*AC624)</f>
        <v>-</v>
      </c>
      <c r="AE624" s="19">
        <v>0.52</v>
      </c>
      <c r="AF624" s="19" t="str">
        <f t="shared" ref="AF624" si="9276">IF(OR(AE624="-",AE624="NC",$D624=""),"-",$D624*AE624)</f>
        <v>-</v>
      </c>
      <c r="AG624" s="19">
        <v>0.4</v>
      </c>
      <c r="AH624" s="19" t="str">
        <f t="shared" ref="AH624" si="9277">IF(OR(AG624="-",AG624="NC",$D624=""),"-",$D624*AG624)</f>
        <v>-</v>
      </c>
      <c r="AI624" s="19">
        <v>7.36</v>
      </c>
      <c r="AJ624" s="19" t="str">
        <f t="shared" ref="AJ624" si="9278">IF(OR(AI624="-",AI624="NC",$D624=""),"-",$D624*AI624)</f>
        <v>-</v>
      </c>
      <c r="AK624" s="19" t="s">
        <v>1351</v>
      </c>
      <c r="AL624" s="19" t="str">
        <f t="shared" ref="AL624" si="9279">IF(OR(AK624="-",AK624="NC",$D624=""),"-",$D624*AK624)</f>
        <v>-</v>
      </c>
    </row>
    <row r="625" spans="1:38" x14ac:dyDescent="0.25">
      <c r="A625" s="50" t="s">
        <v>4181</v>
      </c>
      <c r="B625" s="50" t="s">
        <v>4182</v>
      </c>
      <c r="C625" s="42" t="s">
        <v>275</v>
      </c>
      <c r="D625" s="58"/>
      <c r="E625" s="42" t="s">
        <v>275</v>
      </c>
      <c r="F625" s="42" t="str">
        <f t="shared" si="8649"/>
        <v>-</v>
      </c>
      <c r="G625" s="42" t="s">
        <v>275</v>
      </c>
      <c r="H625" s="42" t="str">
        <f t="shared" si="8649"/>
        <v>-</v>
      </c>
      <c r="I625" s="42" t="s">
        <v>275</v>
      </c>
      <c r="J625" s="42" t="str">
        <f t="shared" ref="J625" si="9280">IF(OR(I625="-",I625="NC",$D625=""),"-",$D625*I625)</f>
        <v>-</v>
      </c>
      <c r="K625" s="42" t="s">
        <v>275</v>
      </c>
      <c r="L625" s="42" t="str">
        <f t="shared" ref="L625" si="9281">IF(OR(K625="-",K625="NC",$D625=""),"-",$D625*K625)</f>
        <v>-</v>
      </c>
      <c r="M625" s="42" t="s">
        <v>275</v>
      </c>
      <c r="N625" s="42" t="str">
        <f t="shared" ref="N625" si="9282">IF(OR(M625="-",M625="NC",$D625=""),"-",$D625*M625)</f>
        <v>-</v>
      </c>
      <c r="O625" s="42" t="s">
        <v>275</v>
      </c>
      <c r="P625" s="42" t="str">
        <f t="shared" ref="P625" si="9283">IF(OR(O625="-",O625="NC",$D625=""),"-",$D625*O625)</f>
        <v>-</v>
      </c>
      <c r="Q625" s="42" t="s">
        <v>275</v>
      </c>
      <c r="R625" s="42" t="str">
        <f t="shared" ref="R625" si="9284">IF(OR(Q625="-",Q625="NC",$D625=""),"-",$D625*Q625)</f>
        <v>-</v>
      </c>
      <c r="S625" s="42" t="s">
        <v>275</v>
      </c>
      <c r="T625" s="42" t="str">
        <f t="shared" ref="T625" si="9285">IF(OR(S625="-",S625="NC",$D625=""),"-",$D625*S625)</f>
        <v>-</v>
      </c>
      <c r="U625" s="42" t="s">
        <v>275</v>
      </c>
      <c r="V625" s="42" t="str">
        <f t="shared" ref="V625" si="9286">IF(OR(U625="-",U625="NC",$D625=""),"-",$D625*U625)</f>
        <v>-</v>
      </c>
      <c r="W625" s="42" t="s">
        <v>275</v>
      </c>
      <c r="X625" s="42" t="str">
        <f t="shared" ref="X625" si="9287">IF(OR(W625="-",W625="NC",$D625=""),"-",$D625*W625)</f>
        <v>-</v>
      </c>
      <c r="Y625" s="42" t="s">
        <v>275</v>
      </c>
      <c r="Z625" s="42" t="str">
        <f t="shared" ref="Z625" si="9288">IF(OR(Y625="-",Y625="NC",$D625=""),"-",$D625*Y625)</f>
        <v>-</v>
      </c>
      <c r="AA625" s="42" t="s">
        <v>275</v>
      </c>
      <c r="AB625" s="42" t="str">
        <f t="shared" ref="AB625" si="9289">IF(OR(AA625="-",AA625="NC",$D625=""),"-",$D625*AA625)</f>
        <v>-</v>
      </c>
      <c r="AC625" s="42" t="s">
        <v>275</v>
      </c>
      <c r="AD625" s="42" t="str">
        <f t="shared" ref="AD625" si="9290">IF(OR(AC625="-",AC625="NC",$D625=""),"-",$D625*AC625)</f>
        <v>-</v>
      </c>
      <c r="AE625" s="42" t="s">
        <v>275</v>
      </c>
      <c r="AF625" s="42" t="str">
        <f t="shared" ref="AF625" si="9291">IF(OR(AE625="-",AE625="NC",$D625=""),"-",$D625*AE625)</f>
        <v>-</v>
      </c>
      <c r="AG625" s="42" t="s">
        <v>275</v>
      </c>
      <c r="AH625" s="42" t="str">
        <f t="shared" ref="AH625" si="9292">IF(OR(AG625="-",AG625="NC",$D625=""),"-",$D625*AG625)</f>
        <v>-</v>
      </c>
      <c r="AI625" s="42" t="s">
        <v>275</v>
      </c>
      <c r="AJ625" s="42" t="str">
        <f t="shared" ref="AJ625" si="9293">IF(OR(AI625="-",AI625="NC",$D625=""),"-",$D625*AI625)</f>
        <v>-</v>
      </c>
      <c r="AK625" s="42" t="s">
        <v>275</v>
      </c>
      <c r="AL625" s="42" t="str">
        <f t="shared" ref="AL625" si="9294">IF(OR(AK625="-",AK625="NC",$D625=""),"-",$D625*AK625)</f>
        <v>-</v>
      </c>
    </row>
    <row r="626" spans="1:38" ht="21" x14ac:dyDescent="0.25">
      <c r="A626" s="909" t="s">
        <v>4192</v>
      </c>
      <c r="B626" s="63" t="s">
        <v>4193</v>
      </c>
      <c r="C626" s="61" t="s">
        <v>925</v>
      </c>
      <c r="D626" s="58"/>
      <c r="E626" s="61">
        <v>2.19</v>
      </c>
      <c r="F626" s="61" t="str">
        <f t="shared" si="8649"/>
        <v>-</v>
      </c>
      <c r="G626" s="61">
        <v>1.22</v>
      </c>
      <c r="H626" s="61" t="str">
        <f t="shared" si="8649"/>
        <v>-</v>
      </c>
      <c r="I626" s="61">
        <v>1.05</v>
      </c>
      <c r="J626" s="61" t="str">
        <f t="shared" ref="J626" si="9295">IF(OR(I626="-",I626="NC",$D626=""),"-",$D626*I626)</f>
        <v>-</v>
      </c>
      <c r="K626" s="61">
        <v>7.1</v>
      </c>
      <c r="L626" s="61" t="str">
        <f t="shared" ref="L626" si="9296">IF(OR(K626="-",K626="NC",$D626=""),"-",$D626*K626)</f>
        <v>-</v>
      </c>
      <c r="M626" s="61">
        <v>10.29</v>
      </c>
      <c r="N626" s="61" t="str">
        <f t="shared" ref="N626" si="9297">IF(OR(M626="-",M626="NC",$D626=""),"-",$D626*M626)</f>
        <v>-</v>
      </c>
      <c r="O626" s="61">
        <v>4.83</v>
      </c>
      <c r="P626" s="61" t="str">
        <f t="shared" ref="P626" si="9298">IF(OR(O626="-",O626="NC",$D626=""),"-",$D626*O626)</f>
        <v>-</v>
      </c>
      <c r="Q626" s="61">
        <v>33.6</v>
      </c>
      <c r="R626" s="61" t="str">
        <f t="shared" ref="R626" si="9299">IF(OR(Q626="-",Q626="NC",$D626=""),"-",$D626*Q626)</f>
        <v>-</v>
      </c>
      <c r="S626" s="61">
        <v>20.72</v>
      </c>
      <c r="T626" s="61" t="str">
        <f t="shared" ref="T626" si="9300">IF(OR(S626="-",S626="NC",$D626=""),"-",$D626*S626)</f>
        <v>-</v>
      </c>
      <c r="U626" s="61">
        <v>9.7200000000000006</v>
      </c>
      <c r="V626" s="61" t="str">
        <f t="shared" ref="V626" si="9301">IF(OR(U626="-",U626="NC",$D626=""),"-",$D626*U626)</f>
        <v>-</v>
      </c>
      <c r="W626" s="61">
        <v>17.21</v>
      </c>
      <c r="X626" s="61" t="str">
        <f t="shared" ref="X626" si="9302">IF(OR(W626="-",W626="NC",$D626=""),"-",$D626*W626)</f>
        <v>-</v>
      </c>
      <c r="Y626" s="61">
        <v>1.1100000000000001</v>
      </c>
      <c r="Z626" s="61" t="str">
        <f t="shared" ref="Z626" si="9303">IF(OR(Y626="-",Y626="NC",$D626=""),"-",$D626*Y626)</f>
        <v>-</v>
      </c>
      <c r="AA626" s="61">
        <v>0.54</v>
      </c>
      <c r="AB626" s="61" t="str">
        <f t="shared" ref="AB626" si="9304">IF(OR(AA626="-",AA626="NC",$D626=""),"-",$D626*AA626)</f>
        <v>-</v>
      </c>
      <c r="AC626" s="61">
        <v>2.63</v>
      </c>
      <c r="AD626" s="61" t="str">
        <f t="shared" ref="AD626" si="9305">IF(OR(AC626="-",AC626="NC",$D626=""),"-",$D626*AC626)</f>
        <v>-</v>
      </c>
      <c r="AE626" s="61">
        <v>0.93</v>
      </c>
      <c r="AF626" s="61" t="str">
        <f t="shared" ref="AF626" si="9306">IF(OR(AE626="-",AE626="NC",$D626=""),"-",$D626*AE626)</f>
        <v>-</v>
      </c>
      <c r="AG626" s="61">
        <v>12.79</v>
      </c>
      <c r="AH626" s="61" t="str">
        <f t="shared" ref="AH626" si="9307">IF(OR(AG626="-",AG626="NC",$D626=""),"-",$D626*AG626)</f>
        <v>-</v>
      </c>
      <c r="AI626" s="61">
        <v>9.98</v>
      </c>
      <c r="AJ626" s="61" t="str">
        <f t="shared" ref="AJ626" si="9308">IF(OR(AI626="-",AI626="NC",$D626=""),"-",$D626*AI626)</f>
        <v>-</v>
      </c>
      <c r="AK626" s="61">
        <v>0.01</v>
      </c>
      <c r="AL626" s="61" t="str">
        <f t="shared" ref="AL626" si="9309">IF(OR(AK626="-",AK626="NC",$D626=""),"-",$D626*AK626)</f>
        <v>-</v>
      </c>
    </row>
    <row r="627" spans="1:38" ht="21" x14ac:dyDescent="0.25">
      <c r="A627" s="51" t="s">
        <v>4192</v>
      </c>
      <c r="B627" s="51" t="s">
        <v>4194</v>
      </c>
      <c r="C627" s="19" t="s">
        <v>925</v>
      </c>
      <c r="D627" s="58"/>
      <c r="E627" s="19">
        <v>0.77</v>
      </c>
      <c r="F627" s="19" t="str">
        <f t="shared" si="8649"/>
        <v>-</v>
      </c>
      <c r="G627" s="19">
        <v>0.01</v>
      </c>
      <c r="H627" s="19" t="str">
        <f t="shared" si="8649"/>
        <v>-</v>
      </c>
      <c r="I627" s="19">
        <v>0.48</v>
      </c>
      <c r="J627" s="19" t="str">
        <f t="shared" ref="J627" si="9310">IF(OR(I627="-",I627="NC",$D627=""),"-",$D627*I627)</f>
        <v>-</v>
      </c>
      <c r="K627" s="19">
        <v>1.67</v>
      </c>
      <c r="L627" s="19" t="str">
        <f t="shared" ref="L627" si="9311">IF(OR(K627="-",K627="NC",$D627=""),"-",$D627*K627)</f>
        <v>-</v>
      </c>
      <c r="M627" s="19">
        <v>1.03</v>
      </c>
      <c r="N627" s="19" t="str">
        <f t="shared" ref="N627" si="9312">IF(OR(M627="-",M627="NC",$D627=""),"-",$D627*M627)</f>
        <v>-</v>
      </c>
      <c r="O627" s="19">
        <v>1.3</v>
      </c>
      <c r="P627" s="19" t="str">
        <f t="shared" ref="P627" si="9313">IF(OR(O627="-",O627="NC",$D627=""),"-",$D627*O627)</f>
        <v>-</v>
      </c>
      <c r="Q627" s="19">
        <v>0.19</v>
      </c>
      <c r="R627" s="19" t="str">
        <f t="shared" ref="R627" si="9314">IF(OR(Q627="-",Q627="NC",$D627=""),"-",$D627*Q627)</f>
        <v>-</v>
      </c>
      <c r="S627" s="19">
        <v>0.73</v>
      </c>
      <c r="T627" s="19" t="str">
        <f t="shared" ref="T627" si="9315">IF(OR(S627="-",S627="NC",$D627=""),"-",$D627*S627)</f>
        <v>-</v>
      </c>
      <c r="U627" s="19">
        <v>0.49</v>
      </c>
      <c r="V627" s="19" t="str">
        <f t="shared" ref="V627" si="9316">IF(OR(U627="-",U627="NC",$D627=""),"-",$D627*U627)</f>
        <v>-</v>
      </c>
      <c r="W627" s="19">
        <v>1.07</v>
      </c>
      <c r="X627" s="19" t="str">
        <f t="shared" ref="X627" si="9317">IF(OR(W627="-",W627="NC",$D627=""),"-",$D627*W627)</f>
        <v>-</v>
      </c>
      <c r="Y627" s="19">
        <v>0.51</v>
      </c>
      <c r="Z627" s="19" t="str">
        <f t="shared" ref="Z627" si="9318">IF(OR(Y627="-",Y627="NC",$D627=""),"-",$D627*Y627)</f>
        <v>-</v>
      </c>
      <c r="AA627" s="19">
        <v>0.01</v>
      </c>
      <c r="AB627" s="19" t="str">
        <f t="shared" ref="AB627" si="9319">IF(OR(AA627="-",AA627="NC",$D627=""),"-",$D627*AA627)</f>
        <v>-</v>
      </c>
      <c r="AC627" s="19">
        <v>0.97</v>
      </c>
      <c r="AD627" s="19" t="str">
        <f t="shared" ref="AD627" si="9320">IF(OR(AC627="-",AC627="NC",$D627=""),"-",$D627*AC627)</f>
        <v>-</v>
      </c>
      <c r="AE627" s="19">
        <v>0.51</v>
      </c>
      <c r="AF627" s="19" t="str">
        <f t="shared" ref="AF627" si="9321">IF(OR(AE627="-",AE627="NC",$D627=""),"-",$D627*AE627)</f>
        <v>-</v>
      </c>
      <c r="AG627" s="19">
        <v>0.35</v>
      </c>
      <c r="AH627" s="19" t="str">
        <f t="shared" ref="AH627" si="9322">IF(OR(AG627="-",AG627="NC",$D627=""),"-",$D627*AG627)</f>
        <v>-</v>
      </c>
      <c r="AI627" s="19">
        <v>5.13</v>
      </c>
      <c r="AJ627" s="19" t="str">
        <f t="shared" ref="AJ627" si="9323">IF(OR(AI627="-",AI627="NC",$D627=""),"-",$D627*AI627)</f>
        <v>-</v>
      </c>
      <c r="AK627" s="19" t="s">
        <v>1351</v>
      </c>
      <c r="AL627" s="19" t="str">
        <f t="shared" ref="AL627" si="9324">IF(OR(AK627="-",AK627="NC",$D627=""),"-",$D627*AK627)</f>
        <v>-</v>
      </c>
    </row>
    <row r="628" spans="1:38" ht="21" x14ac:dyDescent="0.25">
      <c r="A628" s="18" t="s">
        <v>3089</v>
      </c>
      <c r="B628" s="18" t="s">
        <v>4184</v>
      </c>
      <c r="C628" s="19" t="s">
        <v>925</v>
      </c>
      <c r="D628" s="58"/>
      <c r="E628" s="19">
        <v>0.02</v>
      </c>
      <c r="F628" s="19" t="str">
        <f t="shared" si="8649"/>
        <v>-</v>
      </c>
      <c r="G628" s="19">
        <v>0.05</v>
      </c>
      <c r="H628" s="19" t="str">
        <f t="shared" si="8649"/>
        <v>-</v>
      </c>
      <c r="I628" s="19">
        <v>0.01</v>
      </c>
      <c r="J628" s="19" t="str">
        <f t="shared" ref="J628" si="9325">IF(OR(I628="-",I628="NC",$D628=""),"-",$D628*I628)</f>
        <v>-</v>
      </c>
      <c r="K628" s="19">
        <v>0.31</v>
      </c>
      <c r="L628" s="19" t="str">
        <f t="shared" ref="L628" si="9326">IF(OR(K628="-",K628="NC",$D628=""),"-",$D628*K628)</f>
        <v>-</v>
      </c>
      <c r="M628" s="19">
        <v>0.03</v>
      </c>
      <c r="N628" s="19" t="str">
        <f t="shared" ref="N628" si="9327">IF(OR(M628="-",M628="NC",$D628=""),"-",$D628*M628)</f>
        <v>-</v>
      </c>
      <c r="O628" s="19">
        <v>0.04</v>
      </c>
      <c r="P628" s="19" t="str">
        <f t="shared" ref="P628" si="9328">IF(OR(O628="-",O628="NC",$D628=""),"-",$D628*O628)</f>
        <v>-</v>
      </c>
      <c r="Q628" s="19">
        <v>0.3</v>
      </c>
      <c r="R628" s="19" t="str">
        <f t="shared" ref="R628" si="9329">IF(OR(Q628="-",Q628="NC",$D628=""),"-",$D628*Q628)</f>
        <v>-</v>
      </c>
      <c r="S628" s="19">
        <v>0.48</v>
      </c>
      <c r="T628" s="19" t="str">
        <f t="shared" ref="T628" si="9330">IF(OR(S628="-",S628="NC",$D628=""),"-",$D628*S628)</f>
        <v>-</v>
      </c>
      <c r="U628" s="19">
        <v>0.33</v>
      </c>
      <c r="V628" s="19" t="str">
        <f t="shared" ref="V628" si="9331">IF(OR(U628="-",U628="NC",$D628=""),"-",$D628*U628)</f>
        <v>-</v>
      </c>
      <c r="W628" s="19">
        <v>0.63</v>
      </c>
      <c r="X628" s="19" t="str">
        <f t="shared" ref="X628" si="9332">IF(OR(W628="-",W628="NC",$D628=""),"-",$D628*W628)</f>
        <v>-</v>
      </c>
      <c r="Y628" s="19">
        <v>1.03</v>
      </c>
      <c r="Z628" s="19" t="str">
        <f t="shared" ref="Z628" si="9333">IF(OR(Y628="-",Y628="NC",$D628=""),"-",$D628*Y628)</f>
        <v>-</v>
      </c>
      <c r="AA628" s="19">
        <v>0.4</v>
      </c>
      <c r="AB628" s="19" t="str">
        <f t="shared" ref="AB628" si="9334">IF(OR(AA628="-",AA628="NC",$D628=""),"-",$D628*AA628)</f>
        <v>-</v>
      </c>
      <c r="AC628" s="19">
        <v>0.04</v>
      </c>
      <c r="AD628" s="19" t="str">
        <f t="shared" ref="AD628" si="9335">IF(OR(AC628="-",AC628="NC",$D628=""),"-",$D628*AC628)</f>
        <v>-</v>
      </c>
      <c r="AE628" s="19">
        <v>0.19</v>
      </c>
      <c r="AF628" s="19" t="str">
        <f t="shared" ref="AF628" si="9336">IF(OR(AE628="-",AE628="NC",$D628=""),"-",$D628*AE628)</f>
        <v>-</v>
      </c>
      <c r="AG628" s="19">
        <v>0.32</v>
      </c>
      <c r="AH628" s="19" t="str">
        <f t="shared" ref="AH628" si="9337">IF(OR(AG628="-",AG628="NC",$D628=""),"-",$D628*AG628)</f>
        <v>-</v>
      </c>
      <c r="AI628" s="19">
        <v>0.06</v>
      </c>
      <c r="AJ628" s="19" t="str">
        <f t="shared" ref="AJ628" si="9338">IF(OR(AI628="-",AI628="NC",$D628=""),"-",$D628*AI628)</f>
        <v>-</v>
      </c>
      <c r="AK628" s="19">
        <v>0.01</v>
      </c>
      <c r="AL628" s="19" t="str">
        <f t="shared" ref="AL628" si="9339">IF(OR(AK628="-",AK628="NC",$D628=""),"-",$D628*AK628)</f>
        <v>-</v>
      </c>
    </row>
    <row r="629" spans="1:38" ht="21" x14ac:dyDescent="0.25">
      <c r="A629" s="18" t="s">
        <v>3089</v>
      </c>
      <c r="B629" s="18" t="s">
        <v>4185</v>
      </c>
      <c r="C629" s="19" t="s">
        <v>925</v>
      </c>
      <c r="D629" s="58"/>
      <c r="E629" s="19">
        <v>0.02</v>
      </c>
      <c r="F629" s="19" t="str">
        <f t="shared" si="8649"/>
        <v>-</v>
      </c>
      <c r="G629" s="19">
        <v>0.03</v>
      </c>
      <c r="H629" s="19" t="str">
        <f t="shared" si="8649"/>
        <v>-</v>
      </c>
      <c r="I629" s="19">
        <v>0.01</v>
      </c>
      <c r="J629" s="19" t="str">
        <f t="shared" ref="J629" si="9340">IF(OR(I629="-",I629="NC",$D629=""),"-",$D629*I629)</f>
        <v>-</v>
      </c>
      <c r="K629" s="19">
        <v>0.16</v>
      </c>
      <c r="L629" s="19" t="str">
        <f t="shared" ref="L629" si="9341">IF(OR(K629="-",K629="NC",$D629=""),"-",$D629*K629)</f>
        <v>-</v>
      </c>
      <c r="M629" s="19">
        <v>0.02</v>
      </c>
      <c r="N629" s="19" t="str">
        <f t="shared" ref="N629" si="9342">IF(OR(M629="-",M629="NC",$D629=""),"-",$D629*M629)</f>
        <v>-</v>
      </c>
      <c r="O629" s="19">
        <v>0.04</v>
      </c>
      <c r="P629" s="19" t="str">
        <f t="shared" ref="P629" si="9343">IF(OR(O629="-",O629="NC",$D629=""),"-",$D629*O629)</f>
        <v>-</v>
      </c>
      <c r="Q629" s="19">
        <v>0.27</v>
      </c>
      <c r="R629" s="19" t="str">
        <f t="shared" ref="R629" si="9344">IF(OR(Q629="-",Q629="NC",$D629=""),"-",$D629*Q629)</f>
        <v>-</v>
      </c>
      <c r="S629" s="19">
        <v>0.44</v>
      </c>
      <c r="T629" s="19" t="str">
        <f t="shared" ref="T629" si="9345">IF(OR(S629="-",S629="NC",$D629=""),"-",$D629*S629)</f>
        <v>-</v>
      </c>
      <c r="U629" s="19">
        <v>0.08</v>
      </c>
      <c r="V629" s="19" t="str">
        <f t="shared" ref="V629" si="9346">IF(OR(U629="-",U629="NC",$D629=""),"-",$D629*U629)</f>
        <v>-</v>
      </c>
      <c r="W629" s="19">
        <v>0.56000000000000005</v>
      </c>
      <c r="X629" s="19" t="str">
        <f t="shared" ref="X629" si="9347">IF(OR(W629="-",W629="NC",$D629=""),"-",$D629*W629)</f>
        <v>-</v>
      </c>
      <c r="Y629" s="19">
        <v>1.03</v>
      </c>
      <c r="Z629" s="19" t="str">
        <f t="shared" ref="Z629" si="9348">IF(OR(Y629="-",Y629="NC",$D629=""),"-",$D629*Y629)</f>
        <v>-</v>
      </c>
      <c r="AA629" s="19">
        <v>0.4</v>
      </c>
      <c r="AB629" s="19" t="str">
        <f t="shared" ref="AB629" si="9349">IF(OR(AA629="-",AA629="NC",$D629=""),"-",$D629*AA629)</f>
        <v>-</v>
      </c>
      <c r="AC629" s="19">
        <v>0.04</v>
      </c>
      <c r="AD629" s="19" t="str">
        <f t="shared" ref="AD629" si="9350">IF(OR(AC629="-",AC629="NC",$D629=""),"-",$D629*AC629)</f>
        <v>-</v>
      </c>
      <c r="AE629" s="19">
        <v>0.18</v>
      </c>
      <c r="AF629" s="19" t="str">
        <f t="shared" ref="AF629" si="9351">IF(OR(AE629="-",AE629="NC",$D629=""),"-",$D629*AE629)</f>
        <v>-</v>
      </c>
      <c r="AG629" s="19">
        <v>0.28999999999999998</v>
      </c>
      <c r="AH629" s="19" t="str">
        <f t="shared" ref="AH629" si="9352">IF(OR(AG629="-",AG629="NC",$D629=""),"-",$D629*AG629)</f>
        <v>-</v>
      </c>
      <c r="AI629" s="19">
        <v>0.02</v>
      </c>
      <c r="AJ629" s="19" t="str">
        <f t="shared" ref="AJ629" si="9353">IF(OR(AI629="-",AI629="NC",$D629=""),"-",$D629*AI629)</f>
        <v>-</v>
      </c>
      <c r="AK629" s="19">
        <v>0.01</v>
      </c>
      <c r="AL629" s="19" t="str">
        <f t="shared" ref="AL629" si="9354">IF(OR(AK629="-",AK629="NC",$D629=""),"-",$D629*AK629)</f>
        <v>-</v>
      </c>
    </row>
    <row r="630" spans="1:38" ht="21" x14ac:dyDescent="0.25">
      <c r="A630" s="18" t="s">
        <v>3089</v>
      </c>
      <c r="B630" s="18" t="s">
        <v>4186</v>
      </c>
      <c r="C630" s="19" t="s">
        <v>925</v>
      </c>
      <c r="D630" s="58"/>
      <c r="E630" s="19">
        <v>0.01</v>
      </c>
      <c r="F630" s="19" t="str">
        <f t="shared" si="8649"/>
        <v>-</v>
      </c>
      <c r="G630" s="19">
        <v>0.02</v>
      </c>
      <c r="H630" s="19" t="str">
        <f t="shared" si="8649"/>
        <v>-</v>
      </c>
      <c r="I630" s="19">
        <v>0.01</v>
      </c>
      <c r="J630" s="19" t="str">
        <f t="shared" ref="J630" si="9355">IF(OR(I630="-",I630="NC",$D630=""),"-",$D630*I630)</f>
        <v>-</v>
      </c>
      <c r="K630" s="19">
        <v>0.17</v>
      </c>
      <c r="L630" s="19" t="str">
        <f t="shared" ref="L630" si="9356">IF(OR(K630="-",K630="NC",$D630=""),"-",$D630*K630)</f>
        <v>-</v>
      </c>
      <c r="M630" s="19">
        <v>0.01</v>
      </c>
      <c r="N630" s="19" t="str">
        <f t="shared" ref="N630" si="9357">IF(OR(M630="-",M630="NC",$D630=""),"-",$D630*M630)</f>
        <v>-</v>
      </c>
      <c r="O630" s="19">
        <v>0.01</v>
      </c>
      <c r="P630" s="19" t="str">
        <f t="shared" ref="P630" si="9358">IF(OR(O630="-",O630="NC",$D630=""),"-",$D630*O630)</f>
        <v>-</v>
      </c>
      <c r="Q630" s="19">
        <v>0.05</v>
      </c>
      <c r="R630" s="19" t="str">
        <f t="shared" ref="R630" si="9359">IF(OR(Q630="-",Q630="NC",$D630=""),"-",$D630*Q630)</f>
        <v>-</v>
      </c>
      <c r="S630" s="19">
        <v>0.45</v>
      </c>
      <c r="T630" s="19" t="str">
        <f t="shared" ref="T630" si="9360">IF(OR(S630="-",S630="NC",$D630=""),"-",$D630*S630)</f>
        <v>-</v>
      </c>
      <c r="U630" s="19">
        <v>0.32</v>
      </c>
      <c r="V630" s="19" t="str">
        <f t="shared" ref="V630" si="9361">IF(OR(U630="-",U630="NC",$D630=""),"-",$D630*U630)</f>
        <v>-</v>
      </c>
      <c r="W630" s="19">
        <v>0.57999999999999996</v>
      </c>
      <c r="X630" s="19" t="str">
        <f t="shared" ref="X630" si="9362">IF(OR(W630="-",W630="NC",$D630=""),"-",$D630*W630)</f>
        <v>-</v>
      </c>
      <c r="Y630" s="19">
        <v>0.43</v>
      </c>
      <c r="Z630" s="19" t="str">
        <f t="shared" ref="Z630" si="9363">IF(OR(Y630="-",Y630="NC",$D630=""),"-",$D630*Y630)</f>
        <v>-</v>
      </c>
      <c r="AA630" s="19" t="s">
        <v>1351</v>
      </c>
      <c r="AB630" s="19" t="str">
        <f t="shared" ref="AB630" si="9364">IF(OR(AA630="-",AA630="NC",$D630=""),"-",$D630*AA630)</f>
        <v>-</v>
      </c>
      <c r="AC630" s="19">
        <v>0.02</v>
      </c>
      <c r="AD630" s="19" t="str">
        <f t="shared" ref="AD630" si="9365">IF(OR(AC630="-",AC630="NC",$D630=""),"-",$D630*AC630)</f>
        <v>-</v>
      </c>
      <c r="AE630" s="19">
        <v>0.19</v>
      </c>
      <c r="AF630" s="19" t="str">
        <f t="shared" ref="AF630" si="9366">IF(OR(AE630="-",AE630="NC",$D630=""),"-",$D630*AE630)</f>
        <v>-</v>
      </c>
      <c r="AG630" s="19">
        <v>0.11</v>
      </c>
      <c r="AH630" s="19" t="str">
        <f t="shared" ref="AH630" si="9367">IF(OR(AG630="-",AG630="NC",$D630=""),"-",$D630*AG630)</f>
        <v>-</v>
      </c>
      <c r="AI630" s="19">
        <v>0.04</v>
      </c>
      <c r="AJ630" s="19" t="str">
        <f t="shared" ref="AJ630" si="9368">IF(OR(AI630="-",AI630="NC",$D630=""),"-",$D630*AI630)</f>
        <v>-</v>
      </c>
      <c r="AK630" s="19" t="s">
        <v>1351</v>
      </c>
      <c r="AL630" s="19" t="str">
        <f t="shared" ref="AL630" si="9369">IF(OR(AK630="-",AK630="NC",$D630=""),"-",$D630*AK630)</f>
        <v>-</v>
      </c>
    </row>
    <row r="631" spans="1:38" x14ac:dyDescent="0.25">
      <c r="A631" s="18" t="s">
        <v>3089</v>
      </c>
      <c r="B631" s="18" t="s">
        <v>4187</v>
      </c>
      <c r="C631" s="19" t="s">
        <v>925</v>
      </c>
      <c r="D631" s="58"/>
      <c r="E631" s="19">
        <v>0.01</v>
      </c>
      <c r="F631" s="19" t="str">
        <f t="shared" si="8649"/>
        <v>-</v>
      </c>
      <c r="G631" s="19">
        <v>0.01</v>
      </c>
      <c r="H631" s="19" t="str">
        <f t="shared" si="8649"/>
        <v>-</v>
      </c>
      <c r="I631" s="19">
        <v>0.01</v>
      </c>
      <c r="J631" s="19" t="str">
        <f t="shared" ref="J631" si="9370">IF(OR(I631="-",I631="NC",$D631=""),"-",$D631*I631)</f>
        <v>-</v>
      </c>
      <c r="K631" s="19">
        <v>0.02</v>
      </c>
      <c r="L631" s="19" t="str">
        <f t="shared" ref="L631" si="9371">IF(OR(K631="-",K631="NC",$D631=""),"-",$D631*K631)</f>
        <v>-</v>
      </c>
      <c r="M631" s="19">
        <v>0.01</v>
      </c>
      <c r="N631" s="19" t="str">
        <f t="shared" ref="N631" si="9372">IF(OR(M631="-",M631="NC",$D631=""),"-",$D631*M631)</f>
        <v>-</v>
      </c>
      <c r="O631" s="19">
        <v>0.01</v>
      </c>
      <c r="P631" s="19" t="str">
        <f t="shared" ref="P631" si="9373">IF(OR(O631="-",O631="NC",$D631=""),"-",$D631*O631)</f>
        <v>-</v>
      </c>
      <c r="Q631" s="19">
        <v>0.02</v>
      </c>
      <c r="R631" s="19" t="str">
        <f t="shared" ref="R631" si="9374">IF(OR(Q631="-",Q631="NC",$D631=""),"-",$D631*Q631)</f>
        <v>-</v>
      </c>
      <c r="S631" s="19">
        <v>0.41</v>
      </c>
      <c r="T631" s="19" t="str">
        <f t="shared" ref="T631" si="9375">IF(OR(S631="-",S631="NC",$D631=""),"-",$D631*S631)</f>
        <v>-</v>
      </c>
      <c r="U631" s="19">
        <v>0.08</v>
      </c>
      <c r="V631" s="19" t="str">
        <f t="shared" ref="V631" si="9376">IF(OR(U631="-",U631="NC",$D631=""),"-",$D631*U631)</f>
        <v>-</v>
      </c>
      <c r="W631" s="19">
        <v>0.5</v>
      </c>
      <c r="X631" s="19" t="str">
        <f t="shared" ref="X631" si="9377">IF(OR(W631="-",W631="NC",$D631=""),"-",$D631*W631)</f>
        <v>-</v>
      </c>
      <c r="Y631" s="19">
        <v>0.43</v>
      </c>
      <c r="Z631" s="19" t="str">
        <f t="shared" ref="Z631" si="9378">IF(OR(Y631="-",Y631="NC",$D631=""),"-",$D631*Y631)</f>
        <v>-</v>
      </c>
      <c r="AA631" s="19" t="s">
        <v>1351</v>
      </c>
      <c r="AB631" s="19" t="str">
        <f t="shared" ref="AB631" si="9379">IF(OR(AA631="-",AA631="NC",$D631=""),"-",$D631*AA631)</f>
        <v>-</v>
      </c>
      <c r="AC631" s="19">
        <v>0.02</v>
      </c>
      <c r="AD631" s="19" t="str">
        <f t="shared" ref="AD631" si="9380">IF(OR(AC631="-",AC631="NC",$D631=""),"-",$D631*AC631)</f>
        <v>-</v>
      </c>
      <c r="AE631" s="19">
        <v>0.17</v>
      </c>
      <c r="AF631" s="19" t="str">
        <f t="shared" ref="AF631" si="9381">IF(OR(AE631="-",AE631="NC",$D631=""),"-",$D631*AE631)</f>
        <v>-</v>
      </c>
      <c r="AG631" s="19">
        <v>0.08</v>
      </c>
      <c r="AH631" s="19" t="str">
        <f t="shared" ref="AH631" si="9382">IF(OR(AG631="-",AG631="NC",$D631=""),"-",$D631*AG631)</f>
        <v>-</v>
      </c>
      <c r="AI631" s="19">
        <v>0.01</v>
      </c>
      <c r="AJ631" s="19" t="str">
        <f t="shared" ref="AJ631" si="9383">IF(OR(AI631="-",AI631="NC",$D631=""),"-",$D631*AI631)</f>
        <v>-</v>
      </c>
      <c r="AK631" s="19" t="s">
        <v>1351</v>
      </c>
      <c r="AL631" s="19" t="str">
        <f t="shared" ref="AL631" si="9384">IF(OR(AK631="-",AK631="NC",$D631=""),"-",$D631*AK631)</f>
        <v>-</v>
      </c>
    </row>
    <row r="632" spans="1:38" x14ac:dyDescent="0.25">
      <c r="A632" s="18" t="s">
        <v>275</v>
      </c>
      <c r="B632" s="18" t="s">
        <v>4188</v>
      </c>
      <c r="C632" s="19" t="s">
        <v>926</v>
      </c>
      <c r="D632" s="58"/>
      <c r="E632" s="19">
        <v>0.01</v>
      </c>
      <c r="F632" s="19" t="str">
        <f t="shared" si="8649"/>
        <v>-</v>
      </c>
      <c r="G632" s="19">
        <v>0.03</v>
      </c>
      <c r="H632" s="19" t="str">
        <f t="shared" si="8649"/>
        <v>-</v>
      </c>
      <c r="I632" s="19">
        <v>0.01</v>
      </c>
      <c r="J632" s="19" t="str">
        <f t="shared" ref="J632" si="9385">IF(OR(I632="-",I632="NC",$D632=""),"-",$D632*I632)</f>
        <v>-</v>
      </c>
      <c r="K632" s="19">
        <v>0.14000000000000001</v>
      </c>
      <c r="L632" s="19" t="str">
        <f t="shared" ref="L632" si="9386">IF(OR(K632="-",K632="NC",$D632=""),"-",$D632*K632)</f>
        <v>-</v>
      </c>
      <c r="M632" s="19">
        <v>0.02</v>
      </c>
      <c r="N632" s="19" t="str">
        <f t="shared" ref="N632" si="9387">IF(OR(M632="-",M632="NC",$D632=""),"-",$D632*M632)</f>
        <v>-</v>
      </c>
      <c r="O632" s="19">
        <v>0.03</v>
      </c>
      <c r="P632" s="19" t="str">
        <f t="shared" ref="P632" si="9388">IF(OR(O632="-",O632="NC",$D632=""),"-",$D632*O632)</f>
        <v>-</v>
      </c>
      <c r="Q632" s="19">
        <v>0.25</v>
      </c>
      <c r="R632" s="19" t="str">
        <f t="shared" ref="R632" si="9389">IF(OR(Q632="-",Q632="NC",$D632=""),"-",$D632*Q632)</f>
        <v>-</v>
      </c>
      <c r="S632" s="19">
        <v>0.03</v>
      </c>
      <c r="T632" s="19" t="str">
        <f t="shared" ref="T632" si="9390">IF(OR(S632="-",S632="NC",$D632=""),"-",$D632*S632)</f>
        <v>-</v>
      </c>
      <c r="U632" s="19">
        <v>0.01</v>
      </c>
      <c r="V632" s="19" t="str">
        <f t="shared" ref="V632" si="9391">IF(OR(U632="-",U632="NC",$D632=""),"-",$D632*U632)</f>
        <v>-</v>
      </c>
      <c r="W632" s="19">
        <v>0.05</v>
      </c>
      <c r="X632" s="19" t="str">
        <f t="shared" ref="X632" si="9392">IF(OR(W632="-",W632="NC",$D632=""),"-",$D632*W632)</f>
        <v>-</v>
      </c>
      <c r="Y632" s="19">
        <v>0.6</v>
      </c>
      <c r="Z632" s="19" t="str">
        <f t="shared" ref="Z632" si="9393">IF(OR(Y632="-",Y632="NC",$D632=""),"-",$D632*Y632)</f>
        <v>-</v>
      </c>
      <c r="AA632" s="19">
        <v>0.4</v>
      </c>
      <c r="AB632" s="19" t="str">
        <f t="shared" ref="AB632" si="9394">IF(OR(AA632="-",AA632="NC",$D632=""),"-",$D632*AA632)</f>
        <v>-</v>
      </c>
      <c r="AC632" s="19">
        <v>0.02</v>
      </c>
      <c r="AD632" s="19" t="str">
        <f t="shared" ref="AD632" si="9395">IF(OR(AC632="-",AC632="NC",$D632=""),"-",$D632*AC632)</f>
        <v>-</v>
      </c>
      <c r="AE632" s="19">
        <v>0.01</v>
      </c>
      <c r="AF632" s="19" t="str">
        <f t="shared" ref="AF632" si="9396">IF(OR(AE632="-",AE632="NC",$D632=""),"-",$D632*AE632)</f>
        <v>-</v>
      </c>
      <c r="AG632" s="19">
        <v>0.21</v>
      </c>
      <c r="AH632" s="19" t="str">
        <f t="shared" ref="AH632" si="9397">IF(OR(AG632="-",AG632="NC",$D632=""),"-",$D632*AG632)</f>
        <v>-</v>
      </c>
      <c r="AI632" s="19">
        <v>0.02</v>
      </c>
      <c r="AJ632" s="19" t="str">
        <f t="shared" ref="AJ632" si="9398">IF(OR(AI632="-",AI632="NC",$D632=""),"-",$D632*AI632)</f>
        <v>-</v>
      </c>
      <c r="AK632" s="19">
        <v>0.01</v>
      </c>
      <c r="AL632" s="19" t="str">
        <f t="shared" ref="AL632" si="9399">IF(OR(AK632="-",AK632="NC",$D632=""),"-",$D632*AK632)</f>
        <v>-</v>
      </c>
    </row>
    <row r="633" spans="1:38" x14ac:dyDescent="0.25">
      <c r="A633" s="18" t="s">
        <v>275</v>
      </c>
      <c r="B633" s="18" t="s">
        <v>4189</v>
      </c>
      <c r="C633" s="19" t="s">
        <v>926</v>
      </c>
      <c r="D633" s="58"/>
      <c r="E633" s="19" t="s">
        <v>1351</v>
      </c>
      <c r="F633" s="19" t="str">
        <f t="shared" si="8649"/>
        <v>-</v>
      </c>
      <c r="G633" s="19">
        <v>0.01</v>
      </c>
      <c r="H633" s="19" t="str">
        <f t="shared" si="8649"/>
        <v>-</v>
      </c>
      <c r="I633" s="19" t="s">
        <v>1351</v>
      </c>
      <c r="J633" s="19" t="str">
        <f t="shared" ref="J633" si="9400">IF(OR(I633="-",I633="NC",$D633=""),"-",$D633*I633)</f>
        <v>-</v>
      </c>
      <c r="K633" s="19">
        <v>0.05</v>
      </c>
      <c r="L633" s="19" t="str">
        <f t="shared" ref="L633" si="9401">IF(OR(K633="-",K633="NC",$D633=""),"-",$D633*K633)</f>
        <v>-</v>
      </c>
      <c r="M633" s="19">
        <v>0.01</v>
      </c>
      <c r="N633" s="19" t="str">
        <f t="shared" ref="N633" si="9402">IF(OR(M633="-",M633="NC",$D633=""),"-",$D633*M633)</f>
        <v>-</v>
      </c>
      <c r="O633" s="19" t="s">
        <v>1351</v>
      </c>
      <c r="P633" s="19" t="str">
        <f t="shared" ref="P633" si="9403">IF(OR(O633="-",O633="NC",$D633=""),"-",$D633*O633)</f>
        <v>-</v>
      </c>
      <c r="Q633" s="19">
        <v>0.01</v>
      </c>
      <c r="R633" s="19" t="str">
        <f t="shared" ref="R633" si="9404">IF(OR(Q633="-",Q633="NC",$D633=""),"-",$D633*Q633)</f>
        <v>-</v>
      </c>
      <c r="S633" s="19">
        <v>0.01</v>
      </c>
      <c r="T633" s="19" t="str">
        <f t="shared" ref="T633" si="9405">IF(OR(S633="-",S633="NC",$D633=""),"-",$D633*S633)</f>
        <v>-</v>
      </c>
      <c r="U633" s="19">
        <v>7.0000000000000007E-2</v>
      </c>
      <c r="V633" s="19" t="str">
        <f t="shared" ref="V633" si="9406">IF(OR(U633="-",U633="NC",$D633=""),"-",$D633*U633)</f>
        <v>-</v>
      </c>
      <c r="W633" s="19">
        <v>0.02</v>
      </c>
      <c r="X633" s="19" t="str">
        <f t="shared" ref="X633" si="9407">IF(OR(W633="-",W633="NC",$D633=""),"-",$D633*W633)</f>
        <v>-</v>
      </c>
      <c r="Y633" s="19" t="s">
        <v>1351</v>
      </c>
      <c r="Z633" s="19" t="str">
        <f t="shared" ref="Z633" si="9408">IF(OR(Y633="-",Y633="NC",$D633=""),"-",$D633*Y633)</f>
        <v>-</v>
      </c>
      <c r="AA633" s="19" t="s">
        <v>1351</v>
      </c>
      <c r="AB633" s="19" t="str">
        <f t="shared" ref="AB633" si="9409">IF(OR(AA633="-",AA633="NC",$D633=""),"-",$D633*AA633)</f>
        <v>-</v>
      </c>
      <c r="AC633" s="19" t="s">
        <v>1351</v>
      </c>
      <c r="AD633" s="19" t="str">
        <f t="shared" ref="AD633" si="9410">IF(OR(AC633="-",AC633="NC",$D633=""),"-",$D633*AC633)</f>
        <v>-</v>
      </c>
      <c r="AE633" s="19">
        <v>0.01</v>
      </c>
      <c r="AF633" s="19" t="str">
        <f t="shared" ref="AF633" si="9411">IF(OR(AE633="-",AE633="NC",$D633=""),"-",$D633*AE633)</f>
        <v>-</v>
      </c>
      <c r="AG633" s="19">
        <v>0.01</v>
      </c>
      <c r="AH633" s="19" t="str">
        <f t="shared" ref="AH633" si="9412">IF(OR(AG633="-",AG633="NC",$D633=""),"-",$D633*AG633)</f>
        <v>-</v>
      </c>
      <c r="AI633" s="19">
        <v>0.01</v>
      </c>
      <c r="AJ633" s="19" t="str">
        <f t="shared" ref="AJ633" si="9413">IF(OR(AI633="-",AI633="NC",$D633=""),"-",$D633*AI633)</f>
        <v>-</v>
      </c>
      <c r="AK633" s="19" t="s">
        <v>1351</v>
      </c>
      <c r="AL633" s="19" t="str">
        <f t="shared" ref="AL633" si="9414">IF(OR(AK633="-",AK633="NC",$D633=""),"-",$D633*AK633)</f>
        <v>-</v>
      </c>
    </row>
    <row r="634" spans="1:38" x14ac:dyDescent="0.25">
      <c r="A634" s="18" t="s">
        <v>3091</v>
      </c>
      <c r="B634" s="18" t="s">
        <v>2222</v>
      </c>
      <c r="C634" s="19" t="s">
        <v>925</v>
      </c>
      <c r="D634" s="58"/>
      <c r="E634" s="19">
        <v>0.02</v>
      </c>
      <c r="F634" s="19" t="str">
        <f t="shared" si="8649"/>
        <v>-</v>
      </c>
      <c r="G634" s="19" t="s">
        <v>1351</v>
      </c>
      <c r="H634" s="19" t="str">
        <f t="shared" si="8649"/>
        <v>-</v>
      </c>
      <c r="I634" s="19" t="s">
        <v>1351</v>
      </c>
      <c r="J634" s="19" t="str">
        <f t="shared" ref="J634" si="9415">IF(OR(I634="-",I634="NC",$D634=""),"-",$D634*I634)</f>
        <v>-</v>
      </c>
      <c r="K634" s="19">
        <v>0.01</v>
      </c>
      <c r="L634" s="19" t="str">
        <f t="shared" ref="L634" si="9416">IF(OR(K634="-",K634="NC",$D634=""),"-",$D634*K634)</f>
        <v>-</v>
      </c>
      <c r="M634" s="19">
        <v>0.13</v>
      </c>
      <c r="N634" s="19" t="str">
        <f t="shared" ref="N634" si="9417">IF(OR(M634="-",M634="NC",$D634=""),"-",$D634*M634)</f>
        <v>-</v>
      </c>
      <c r="O634" s="19" t="s">
        <v>1351</v>
      </c>
      <c r="P634" s="19" t="str">
        <f t="shared" ref="P634" si="9418">IF(OR(O634="-",O634="NC",$D634=""),"-",$D634*O634)</f>
        <v>-</v>
      </c>
      <c r="Q634" s="19" t="s">
        <v>1351</v>
      </c>
      <c r="R634" s="19" t="str">
        <f t="shared" ref="R634" si="9419">IF(OR(Q634="-",Q634="NC",$D634=""),"-",$D634*Q634)</f>
        <v>-</v>
      </c>
      <c r="S634" s="19" t="s">
        <v>1351</v>
      </c>
      <c r="T634" s="19" t="str">
        <f t="shared" ref="T634" si="9420">IF(OR(S634="-",S634="NC",$D634=""),"-",$D634*S634)</f>
        <v>-</v>
      </c>
      <c r="U634" s="19">
        <v>0.02</v>
      </c>
      <c r="V634" s="19" t="str">
        <f t="shared" ref="V634" si="9421">IF(OR(U634="-",U634="NC",$D634=""),"-",$D634*U634)</f>
        <v>-</v>
      </c>
      <c r="W634" s="19">
        <v>0.01</v>
      </c>
      <c r="X634" s="19" t="str">
        <f t="shared" ref="X634" si="9422">IF(OR(W634="-",W634="NC",$D634=""),"-",$D634*W634)</f>
        <v>-</v>
      </c>
      <c r="Y634" s="19" t="s">
        <v>1351</v>
      </c>
      <c r="Z634" s="19" t="str">
        <f t="shared" ref="Z634" si="9423">IF(OR(Y634="-",Y634="NC",$D634=""),"-",$D634*Y634)</f>
        <v>-</v>
      </c>
      <c r="AA634" s="19" t="s">
        <v>1351</v>
      </c>
      <c r="AB634" s="19" t="str">
        <f t="shared" ref="AB634" si="9424">IF(OR(AA634="-",AA634="NC",$D634=""),"-",$D634*AA634)</f>
        <v>-</v>
      </c>
      <c r="AC634" s="19">
        <v>7.0000000000000007E-2</v>
      </c>
      <c r="AD634" s="19" t="str">
        <f t="shared" ref="AD634" si="9425">IF(OR(AC634="-",AC634="NC",$D634=""),"-",$D634*AC634)</f>
        <v>-</v>
      </c>
      <c r="AE634" s="19" t="s">
        <v>1351</v>
      </c>
      <c r="AF634" s="19" t="str">
        <f t="shared" ref="AF634" si="9426">IF(OR(AE634="-",AE634="NC",$D634=""),"-",$D634*AE634)</f>
        <v>-</v>
      </c>
      <c r="AG634" s="19">
        <v>0.03</v>
      </c>
      <c r="AH634" s="19" t="str">
        <f t="shared" ref="AH634" si="9427">IF(OR(AG634="-",AG634="NC",$D634=""),"-",$D634*AG634)</f>
        <v>-</v>
      </c>
      <c r="AI634" s="19" t="s">
        <v>1351</v>
      </c>
      <c r="AJ634" s="19" t="str">
        <f t="shared" ref="AJ634" si="9428">IF(OR(AI634="-",AI634="NC",$D634=""),"-",$D634*AI634)</f>
        <v>-</v>
      </c>
      <c r="AK634" s="19" t="s">
        <v>1351</v>
      </c>
      <c r="AL634" s="19" t="str">
        <f t="shared" ref="AL634" si="9429">IF(OR(AK634="-",AK634="NC",$D634=""),"-",$D634*AK634)</f>
        <v>-</v>
      </c>
    </row>
    <row r="635" spans="1:38" x14ac:dyDescent="0.25">
      <c r="A635" s="18" t="s">
        <v>3091</v>
      </c>
      <c r="B635" s="18" t="s">
        <v>2221</v>
      </c>
      <c r="C635" s="19" t="s">
        <v>925</v>
      </c>
      <c r="D635" s="58"/>
      <c r="E635" s="19">
        <v>0.01</v>
      </c>
      <c r="F635" s="19" t="str">
        <f t="shared" si="8649"/>
        <v>-</v>
      </c>
      <c r="G635" s="19" t="s">
        <v>1351</v>
      </c>
      <c r="H635" s="19" t="str">
        <f t="shared" si="8649"/>
        <v>-</v>
      </c>
      <c r="I635" s="19" t="s">
        <v>1351</v>
      </c>
      <c r="J635" s="19" t="str">
        <f t="shared" ref="J635" si="9430">IF(OR(I635="-",I635="NC",$D635=""),"-",$D635*I635)</f>
        <v>-</v>
      </c>
      <c r="K635" s="19">
        <v>0.01</v>
      </c>
      <c r="L635" s="19" t="str">
        <f t="shared" ref="L635" si="9431">IF(OR(K635="-",K635="NC",$D635=""),"-",$D635*K635)</f>
        <v>-</v>
      </c>
      <c r="M635" s="19">
        <v>0.02</v>
      </c>
      <c r="N635" s="19" t="str">
        <f t="shared" ref="N635" si="9432">IF(OR(M635="-",M635="NC",$D635=""),"-",$D635*M635)</f>
        <v>-</v>
      </c>
      <c r="O635" s="19" t="s">
        <v>1351</v>
      </c>
      <c r="P635" s="19" t="str">
        <f t="shared" ref="P635" si="9433">IF(OR(O635="-",O635="NC",$D635=""),"-",$D635*O635)</f>
        <v>-</v>
      </c>
      <c r="Q635" s="19" t="s">
        <v>1351</v>
      </c>
      <c r="R635" s="19" t="str">
        <f t="shared" ref="R635" si="9434">IF(OR(Q635="-",Q635="NC",$D635=""),"-",$D635*Q635)</f>
        <v>-</v>
      </c>
      <c r="S635" s="19" t="s">
        <v>1351</v>
      </c>
      <c r="T635" s="19" t="str">
        <f t="shared" ref="T635" si="9435">IF(OR(S635="-",S635="NC",$D635=""),"-",$D635*S635)</f>
        <v>-</v>
      </c>
      <c r="U635" s="19" t="s">
        <v>1351</v>
      </c>
      <c r="V635" s="19" t="str">
        <f t="shared" ref="V635" si="9436">IF(OR(U635="-",U635="NC",$D635=""),"-",$D635*U635)</f>
        <v>-</v>
      </c>
      <c r="W635" s="19" t="s">
        <v>1351</v>
      </c>
      <c r="X635" s="19" t="str">
        <f t="shared" ref="X635" si="9437">IF(OR(W635="-",W635="NC",$D635=""),"-",$D635*W635)</f>
        <v>-</v>
      </c>
      <c r="Y635" s="19" t="s">
        <v>1351</v>
      </c>
      <c r="Z635" s="19" t="str">
        <f t="shared" ref="Z635" si="9438">IF(OR(Y635="-",Y635="NC",$D635=""),"-",$D635*Y635)</f>
        <v>-</v>
      </c>
      <c r="AA635" s="19" t="s">
        <v>1351</v>
      </c>
      <c r="AB635" s="19" t="str">
        <f t="shared" ref="AB635" si="9439">IF(OR(AA635="-",AA635="NC",$D635=""),"-",$D635*AA635)</f>
        <v>-</v>
      </c>
      <c r="AC635" s="19">
        <v>7.0000000000000007E-2</v>
      </c>
      <c r="AD635" s="19" t="str">
        <f t="shared" ref="AD635" si="9440">IF(OR(AC635="-",AC635="NC",$D635=""),"-",$D635*AC635)</f>
        <v>-</v>
      </c>
      <c r="AE635" s="19" t="s">
        <v>1351</v>
      </c>
      <c r="AF635" s="19" t="str">
        <f t="shared" ref="AF635" si="9441">IF(OR(AE635="-",AE635="NC",$D635=""),"-",$D635*AE635)</f>
        <v>-</v>
      </c>
      <c r="AG635" s="19" t="s">
        <v>1351</v>
      </c>
      <c r="AH635" s="19" t="str">
        <f t="shared" ref="AH635" si="9442">IF(OR(AG635="-",AG635="NC",$D635=""),"-",$D635*AG635)</f>
        <v>-</v>
      </c>
      <c r="AI635" s="19" t="s">
        <v>1351</v>
      </c>
      <c r="AJ635" s="19" t="str">
        <f t="shared" ref="AJ635" si="9443">IF(OR(AI635="-",AI635="NC",$D635=""),"-",$D635*AI635)</f>
        <v>-</v>
      </c>
      <c r="AK635" s="19" t="s">
        <v>1351</v>
      </c>
      <c r="AL635" s="19" t="str">
        <f t="shared" ref="AL635" si="9444">IF(OR(AK635="-",AK635="NC",$D635=""),"-",$D635*AK635)</f>
        <v>-</v>
      </c>
    </row>
    <row r="636" spans="1:38" x14ac:dyDescent="0.25">
      <c r="A636" s="18" t="s">
        <v>275</v>
      </c>
      <c r="B636" s="18" t="s">
        <v>1054</v>
      </c>
      <c r="C636" s="19" t="s">
        <v>926</v>
      </c>
      <c r="D636" s="58"/>
      <c r="E636" s="19">
        <v>0.01</v>
      </c>
      <c r="F636" s="19" t="str">
        <f t="shared" si="8649"/>
        <v>-</v>
      </c>
      <c r="G636" s="19" t="s">
        <v>1351</v>
      </c>
      <c r="H636" s="19" t="str">
        <f t="shared" si="8649"/>
        <v>-</v>
      </c>
      <c r="I636" s="19" t="s">
        <v>1351</v>
      </c>
      <c r="J636" s="19" t="str">
        <f t="shared" ref="J636" si="9445">IF(OR(I636="-",I636="NC",$D636=""),"-",$D636*I636)</f>
        <v>-</v>
      </c>
      <c r="K636" s="19">
        <v>0.01</v>
      </c>
      <c r="L636" s="19" t="str">
        <f t="shared" ref="L636" si="9446">IF(OR(K636="-",K636="NC",$D636=""),"-",$D636*K636)</f>
        <v>-</v>
      </c>
      <c r="M636" s="19">
        <v>0.03</v>
      </c>
      <c r="N636" s="19" t="str">
        <f t="shared" ref="N636" si="9447">IF(OR(M636="-",M636="NC",$D636=""),"-",$D636*M636)</f>
        <v>-</v>
      </c>
      <c r="O636" s="19" t="s">
        <v>1351</v>
      </c>
      <c r="P636" s="19" t="str">
        <f t="shared" ref="P636" si="9448">IF(OR(O636="-",O636="NC",$D636=""),"-",$D636*O636)</f>
        <v>-</v>
      </c>
      <c r="Q636" s="19" t="s">
        <v>1351</v>
      </c>
      <c r="R636" s="19" t="str">
        <f t="shared" ref="R636" si="9449">IF(OR(Q636="-",Q636="NC",$D636=""),"-",$D636*Q636)</f>
        <v>-</v>
      </c>
      <c r="S636" s="19" t="s">
        <v>1351</v>
      </c>
      <c r="T636" s="19" t="str">
        <f t="shared" ref="T636" si="9450">IF(OR(S636="-",S636="NC",$D636=""),"-",$D636*S636)</f>
        <v>-</v>
      </c>
      <c r="U636" s="19">
        <v>0.01</v>
      </c>
      <c r="V636" s="19" t="str">
        <f t="shared" ref="V636" si="9451">IF(OR(U636="-",U636="NC",$D636=""),"-",$D636*U636)</f>
        <v>-</v>
      </c>
      <c r="W636" s="19">
        <v>0.01</v>
      </c>
      <c r="X636" s="19" t="str">
        <f t="shared" ref="X636" si="9452">IF(OR(W636="-",W636="NC",$D636=""),"-",$D636*W636)</f>
        <v>-</v>
      </c>
      <c r="Y636" s="19" t="s">
        <v>1351</v>
      </c>
      <c r="Z636" s="19" t="str">
        <f t="shared" ref="Z636" si="9453">IF(OR(Y636="-",Y636="NC",$D636=""),"-",$D636*Y636)</f>
        <v>-</v>
      </c>
      <c r="AA636" s="19" t="s">
        <v>1351</v>
      </c>
      <c r="AB636" s="19" t="str">
        <f t="shared" ref="AB636" si="9454">IF(OR(AA636="-",AA636="NC",$D636=""),"-",$D636*AA636)</f>
        <v>-</v>
      </c>
      <c r="AC636" s="19" t="s">
        <v>1351</v>
      </c>
      <c r="AD636" s="19" t="str">
        <f t="shared" ref="AD636" si="9455">IF(OR(AC636="-",AC636="NC",$D636=""),"-",$D636*AC636)</f>
        <v>-</v>
      </c>
      <c r="AE636" s="19" t="s">
        <v>1351</v>
      </c>
      <c r="AF636" s="19" t="str">
        <f t="shared" ref="AF636" si="9456">IF(OR(AE636="-",AE636="NC",$D636=""),"-",$D636*AE636)</f>
        <v>-</v>
      </c>
      <c r="AG636" s="19">
        <v>0.01</v>
      </c>
      <c r="AH636" s="19" t="str">
        <f t="shared" ref="AH636" si="9457">IF(OR(AG636="-",AG636="NC",$D636=""),"-",$D636*AG636)</f>
        <v>-</v>
      </c>
      <c r="AI636" s="19" t="s">
        <v>1351</v>
      </c>
      <c r="AJ636" s="19" t="str">
        <f t="shared" ref="AJ636" si="9458">IF(OR(AI636="-",AI636="NC",$D636=""),"-",$D636*AI636)</f>
        <v>-</v>
      </c>
      <c r="AK636" s="19" t="s">
        <v>1351</v>
      </c>
      <c r="AL636" s="19" t="str">
        <f t="shared" ref="AL636" si="9459">IF(OR(AK636="-",AK636="NC",$D636=""),"-",$D636*AK636)</f>
        <v>-</v>
      </c>
    </row>
    <row r="637" spans="1:38" x14ac:dyDescent="0.25">
      <c r="A637" s="18" t="s">
        <v>489</v>
      </c>
      <c r="B637" s="18" t="s">
        <v>2233</v>
      </c>
      <c r="C637" s="19" t="s">
        <v>925</v>
      </c>
      <c r="D637" s="58"/>
      <c r="E637" s="19">
        <v>0.01</v>
      </c>
      <c r="F637" s="19" t="str">
        <f t="shared" si="8649"/>
        <v>-</v>
      </c>
      <c r="G637" s="19">
        <v>0.01</v>
      </c>
      <c r="H637" s="19" t="str">
        <f t="shared" si="8649"/>
        <v>-</v>
      </c>
      <c r="I637" s="19">
        <v>0.01</v>
      </c>
      <c r="J637" s="19" t="str">
        <f t="shared" ref="J637" si="9460">IF(OR(I637="-",I637="NC",$D637=""),"-",$D637*I637)</f>
        <v>-</v>
      </c>
      <c r="K637" s="19">
        <v>0.03</v>
      </c>
      <c r="L637" s="19" t="str">
        <f t="shared" ref="L637" si="9461">IF(OR(K637="-",K637="NC",$D637=""),"-",$D637*K637)</f>
        <v>-</v>
      </c>
      <c r="M637" s="19">
        <v>0.01</v>
      </c>
      <c r="N637" s="19" t="str">
        <f t="shared" ref="N637" si="9462">IF(OR(M637="-",M637="NC",$D637=""),"-",$D637*M637)</f>
        <v>-</v>
      </c>
      <c r="O637" s="19">
        <v>0.01</v>
      </c>
      <c r="P637" s="19" t="str">
        <f t="shared" ref="P637" si="9463">IF(OR(O637="-",O637="NC",$D637=""),"-",$D637*O637)</f>
        <v>-</v>
      </c>
      <c r="Q637" s="19">
        <v>0.02</v>
      </c>
      <c r="R637" s="19" t="str">
        <f t="shared" ref="R637" si="9464">IF(OR(Q637="-",Q637="NC",$D637=""),"-",$D637*Q637)</f>
        <v>-</v>
      </c>
      <c r="S637" s="19">
        <v>0.25</v>
      </c>
      <c r="T637" s="19" t="str">
        <f t="shared" ref="T637" si="9465">IF(OR(S637="-",S637="NC",$D637=""),"-",$D637*S637)</f>
        <v>-</v>
      </c>
      <c r="U637" s="19">
        <v>0.01</v>
      </c>
      <c r="V637" s="19" t="str">
        <f t="shared" ref="V637" si="9466">IF(OR(U637="-",U637="NC",$D637=""),"-",$D637*U637)</f>
        <v>-</v>
      </c>
      <c r="W637" s="19">
        <v>0.02</v>
      </c>
      <c r="X637" s="19" t="str">
        <f t="shared" ref="X637" si="9467">IF(OR(W637="-",W637="NC",$D637=""),"-",$D637*W637)</f>
        <v>-</v>
      </c>
      <c r="Y637" s="19" t="s">
        <v>1351</v>
      </c>
      <c r="Z637" s="19" t="str">
        <f t="shared" ref="Z637" si="9468">IF(OR(Y637="-",Y637="NC",$D637=""),"-",$D637*Y637)</f>
        <v>-</v>
      </c>
      <c r="AA637" s="19" t="s">
        <v>1351</v>
      </c>
      <c r="AB637" s="19" t="str">
        <f t="shared" ref="AB637" si="9469">IF(OR(AA637="-",AA637="NC",$D637=""),"-",$D637*AA637)</f>
        <v>-</v>
      </c>
      <c r="AC637" s="19">
        <v>0.01</v>
      </c>
      <c r="AD637" s="19" t="str">
        <f t="shared" ref="AD637" si="9470">IF(OR(AC637="-",AC637="NC",$D637=""),"-",$D637*AC637)</f>
        <v>-</v>
      </c>
      <c r="AE637" s="19">
        <v>0.01</v>
      </c>
      <c r="AF637" s="19" t="str">
        <f t="shared" ref="AF637" si="9471">IF(OR(AE637="-",AE637="NC",$D637=""),"-",$D637*AE637)</f>
        <v>-</v>
      </c>
      <c r="AG637" s="19">
        <v>0.11</v>
      </c>
      <c r="AH637" s="19" t="str">
        <f t="shared" ref="AH637" si="9472">IF(OR(AG637="-",AG637="NC",$D637=""),"-",$D637*AG637)</f>
        <v>-</v>
      </c>
      <c r="AI637" s="19" t="s">
        <v>1351</v>
      </c>
      <c r="AJ637" s="19" t="str">
        <f t="shared" ref="AJ637" si="9473">IF(OR(AI637="-",AI637="NC",$D637=""),"-",$D637*AI637)</f>
        <v>-</v>
      </c>
      <c r="AK637" s="19" t="s">
        <v>1351</v>
      </c>
      <c r="AL637" s="19" t="str">
        <f t="shared" ref="AL637" si="9474">IF(OR(AK637="-",AK637="NC",$D637=""),"-",$D637*AK637)</f>
        <v>-</v>
      </c>
    </row>
    <row r="638" spans="1:38" x14ac:dyDescent="0.25">
      <c r="A638" s="18" t="s">
        <v>489</v>
      </c>
      <c r="B638" s="18" t="s">
        <v>2232</v>
      </c>
      <c r="C638" s="19" t="s">
        <v>925</v>
      </c>
      <c r="D638" s="58"/>
      <c r="E638" s="19">
        <v>0.01</v>
      </c>
      <c r="F638" s="19" t="str">
        <f t="shared" si="8649"/>
        <v>-</v>
      </c>
      <c r="G638" s="19">
        <v>0.01</v>
      </c>
      <c r="H638" s="19" t="str">
        <f t="shared" si="8649"/>
        <v>-</v>
      </c>
      <c r="I638" s="19">
        <v>0.01</v>
      </c>
      <c r="J638" s="19" t="str">
        <f t="shared" ref="J638" si="9475">IF(OR(I638="-",I638="NC",$D638=""),"-",$D638*I638)</f>
        <v>-</v>
      </c>
      <c r="K638" s="19">
        <v>0.03</v>
      </c>
      <c r="L638" s="19" t="str">
        <f t="shared" ref="L638" si="9476">IF(OR(K638="-",K638="NC",$D638=""),"-",$D638*K638)</f>
        <v>-</v>
      </c>
      <c r="M638" s="19">
        <v>0.01</v>
      </c>
      <c r="N638" s="19" t="str">
        <f t="shared" ref="N638" si="9477">IF(OR(M638="-",M638="NC",$D638=""),"-",$D638*M638)</f>
        <v>-</v>
      </c>
      <c r="O638" s="19">
        <v>0.01</v>
      </c>
      <c r="P638" s="19" t="str">
        <f t="shared" ref="P638" si="9478">IF(OR(O638="-",O638="NC",$D638=""),"-",$D638*O638)</f>
        <v>-</v>
      </c>
      <c r="Q638" s="19">
        <v>0.02</v>
      </c>
      <c r="R638" s="19" t="str">
        <f t="shared" ref="R638" si="9479">IF(OR(Q638="-",Q638="NC",$D638=""),"-",$D638*Q638)</f>
        <v>-</v>
      </c>
      <c r="S638" s="19">
        <v>0.25</v>
      </c>
      <c r="T638" s="19" t="str">
        <f t="shared" ref="T638" si="9480">IF(OR(S638="-",S638="NC",$D638=""),"-",$D638*S638)</f>
        <v>-</v>
      </c>
      <c r="U638" s="19">
        <v>0.01</v>
      </c>
      <c r="V638" s="19" t="str">
        <f t="shared" ref="V638" si="9481">IF(OR(U638="-",U638="NC",$D638=""),"-",$D638*U638)</f>
        <v>-</v>
      </c>
      <c r="W638" s="19">
        <v>0.02</v>
      </c>
      <c r="X638" s="19" t="str">
        <f t="shared" ref="X638" si="9482">IF(OR(W638="-",W638="NC",$D638=""),"-",$D638*W638)</f>
        <v>-</v>
      </c>
      <c r="Y638" s="19" t="s">
        <v>1351</v>
      </c>
      <c r="Z638" s="19" t="str">
        <f t="shared" ref="Z638" si="9483">IF(OR(Y638="-",Y638="NC",$D638=""),"-",$D638*Y638)</f>
        <v>-</v>
      </c>
      <c r="AA638" s="19" t="s">
        <v>1351</v>
      </c>
      <c r="AB638" s="19" t="str">
        <f t="shared" ref="AB638" si="9484">IF(OR(AA638="-",AA638="NC",$D638=""),"-",$D638*AA638)</f>
        <v>-</v>
      </c>
      <c r="AC638" s="19">
        <v>0.01</v>
      </c>
      <c r="AD638" s="19" t="str">
        <f t="shared" ref="AD638" si="9485">IF(OR(AC638="-",AC638="NC",$D638=""),"-",$D638*AC638)</f>
        <v>-</v>
      </c>
      <c r="AE638" s="19">
        <v>0.01</v>
      </c>
      <c r="AF638" s="19" t="str">
        <f t="shared" ref="AF638" si="9486">IF(OR(AE638="-",AE638="NC",$D638=""),"-",$D638*AE638)</f>
        <v>-</v>
      </c>
      <c r="AG638" s="19">
        <v>0.11</v>
      </c>
      <c r="AH638" s="19" t="str">
        <f t="shared" ref="AH638" si="9487">IF(OR(AG638="-",AG638="NC",$D638=""),"-",$D638*AG638)</f>
        <v>-</v>
      </c>
      <c r="AI638" s="19" t="s">
        <v>1351</v>
      </c>
      <c r="AJ638" s="19" t="str">
        <f t="shared" ref="AJ638" si="9488">IF(OR(AI638="-",AI638="NC",$D638=""),"-",$D638*AI638)</f>
        <v>-</v>
      </c>
      <c r="AK638" s="19" t="s">
        <v>1351</v>
      </c>
      <c r="AL638" s="19" t="str">
        <f t="shared" ref="AL638" si="9489">IF(OR(AK638="-",AK638="NC",$D638=""),"-",$D638*AK638)</f>
        <v>-</v>
      </c>
    </row>
    <row r="639" spans="1:38" x14ac:dyDescent="0.25">
      <c r="A639" s="18" t="s">
        <v>275</v>
      </c>
      <c r="B639" s="18" t="s">
        <v>1063</v>
      </c>
      <c r="C639" s="19" t="s">
        <v>926</v>
      </c>
      <c r="D639" s="58"/>
      <c r="E639" s="19" t="s">
        <v>1351</v>
      </c>
      <c r="F639" s="19" t="str">
        <f t="shared" si="8649"/>
        <v>-</v>
      </c>
      <c r="G639" s="19" t="s">
        <v>1351</v>
      </c>
      <c r="H639" s="19" t="str">
        <f t="shared" si="8649"/>
        <v>-</v>
      </c>
      <c r="I639" s="19" t="s">
        <v>1351</v>
      </c>
      <c r="J639" s="19" t="str">
        <f t="shared" ref="J639" si="9490">IF(OR(I639="-",I639="NC",$D639=""),"-",$D639*I639)</f>
        <v>-</v>
      </c>
      <c r="K639" s="19" t="s">
        <v>1351</v>
      </c>
      <c r="L639" s="19" t="str">
        <f t="shared" ref="L639" si="9491">IF(OR(K639="-",K639="NC",$D639=""),"-",$D639*K639)</f>
        <v>-</v>
      </c>
      <c r="M639" s="19" t="s">
        <v>1351</v>
      </c>
      <c r="N639" s="19" t="str">
        <f t="shared" ref="N639" si="9492">IF(OR(M639="-",M639="NC",$D639=""),"-",$D639*M639)</f>
        <v>-</v>
      </c>
      <c r="O639" s="19" t="s">
        <v>1351</v>
      </c>
      <c r="P639" s="19" t="str">
        <f t="shared" ref="P639" si="9493">IF(OR(O639="-",O639="NC",$D639=""),"-",$D639*O639)</f>
        <v>-</v>
      </c>
      <c r="Q639" s="19" t="s">
        <v>1351</v>
      </c>
      <c r="R639" s="19" t="str">
        <f t="shared" ref="R639" si="9494">IF(OR(Q639="-",Q639="NC",$D639=""),"-",$D639*Q639)</f>
        <v>-</v>
      </c>
      <c r="S639" s="19">
        <v>0.01</v>
      </c>
      <c r="T639" s="19" t="str">
        <f t="shared" ref="T639" si="9495">IF(OR(S639="-",S639="NC",$D639=""),"-",$D639*S639)</f>
        <v>-</v>
      </c>
      <c r="U639" s="19" t="s">
        <v>1351</v>
      </c>
      <c r="V639" s="19" t="str">
        <f t="shared" ref="V639" si="9496">IF(OR(U639="-",U639="NC",$D639=""),"-",$D639*U639)</f>
        <v>-</v>
      </c>
      <c r="W639" s="19" t="s">
        <v>1351</v>
      </c>
      <c r="X639" s="19" t="str">
        <f t="shared" ref="X639" si="9497">IF(OR(W639="-",W639="NC",$D639=""),"-",$D639*W639)</f>
        <v>-</v>
      </c>
      <c r="Y639" s="19" t="s">
        <v>1351</v>
      </c>
      <c r="Z639" s="19" t="str">
        <f t="shared" ref="Z639" si="9498">IF(OR(Y639="-",Y639="NC",$D639=""),"-",$D639*Y639)</f>
        <v>-</v>
      </c>
      <c r="AA639" s="19" t="s">
        <v>1351</v>
      </c>
      <c r="AB639" s="19" t="str">
        <f t="shared" ref="AB639" si="9499">IF(OR(AA639="-",AA639="NC",$D639=""),"-",$D639*AA639)</f>
        <v>-</v>
      </c>
      <c r="AC639" s="19" t="s">
        <v>1351</v>
      </c>
      <c r="AD639" s="19" t="str">
        <f t="shared" ref="AD639" si="9500">IF(OR(AC639="-",AC639="NC",$D639=""),"-",$D639*AC639)</f>
        <v>-</v>
      </c>
      <c r="AE639" s="19" t="s">
        <v>1351</v>
      </c>
      <c r="AF639" s="19" t="str">
        <f t="shared" ref="AF639" si="9501">IF(OR(AE639="-",AE639="NC",$D639=""),"-",$D639*AE639)</f>
        <v>-</v>
      </c>
      <c r="AG639" s="19" t="s">
        <v>1351</v>
      </c>
      <c r="AH639" s="19" t="str">
        <f t="shared" ref="AH639" si="9502">IF(OR(AG639="-",AG639="NC",$D639=""),"-",$D639*AG639)</f>
        <v>-</v>
      </c>
      <c r="AI639" s="19" t="s">
        <v>1351</v>
      </c>
      <c r="AJ639" s="19" t="str">
        <f t="shared" ref="AJ639" si="9503">IF(OR(AI639="-",AI639="NC",$D639=""),"-",$D639*AI639)</f>
        <v>-</v>
      </c>
      <c r="AK639" s="19" t="s">
        <v>1351</v>
      </c>
      <c r="AL639" s="19" t="str">
        <f t="shared" ref="AL639" si="9504">IF(OR(AK639="-",AK639="NC",$D639=""),"-",$D639*AK639)</f>
        <v>-</v>
      </c>
    </row>
    <row r="640" spans="1:38" x14ac:dyDescent="0.25">
      <c r="A640" s="18" t="s">
        <v>327</v>
      </c>
      <c r="B640" s="18" t="s">
        <v>2217</v>
      </c>
      <c r="C640" s="19" t="s">
        <v>925</v>
      </c>
      <c r="D640" s="58"/>
      <c r="E640" s="19">
        <v>0.93</v>
      </c>
      <c r="F640" s="19" t="str">
        <f t="shared" si="8649"/>
        <v>-</v>
      </c>
      <c r="G640" s="19">
        <v>1.1599999999999999</v>
      </c>
      <c r="H640" s="19" t="str">
        <f t="shared" si="8649"/>
        <v>-</v>
      </c>
      <c r="I640" s="19">
        <v>0.49</v>
      </c>
      <c r="J640" s="19" t="str">
        <f t="shared" ref="J640" si="9505">IF(OR(I640="-",I640="NC",$D640=""),"-",$D640*I640)</f>
        <v>-</v>
      </c>
      <c r="K640" s="19">
        <v>2.5299999999999998</v>
      </c>
      <c r="L640" s="19" t="str">
        <f t="shared" ref="L640" si="9506">IF(OR(K640="-",K640="NC",$D640=""),"-",$D640*K640)</f>
        <v>-</v>
      </c>
      <c r="M640" s="19">
        <v>9.32</v>
      </c>
      <c r="N640" s="19" t="str">
        <f t="shared" ref="N640" si="9507">IF(OR(M640="-",M640="NC",$D640=""),"-",$D640*M640)</f>
        <v>-</v>
      </c>
      <c r="O640" s="19">
        <v>2.02</v>
      </c>
      <c r="P640" s="19" t="str">
        <f t="shared" ref="P640" si="9508">IF(OR(O640="-",O640="NC",$D640=""),"-",$D640*O640)</f>
        <v>-</v>
      </c>
      <c r="Q640" s="19">
        <v>32.68</v>
      </c>
      <c r="R640" s="19" t="str">
        <f t="shared" ref="R640" si="9509">IF(OR(Q640="-",Q640="NC",$D640=""),"-",$D640*Q640)</f>
        <v>-</v>
      </c>
      <c r="S640" s="19">
        <v>19.91</v>
      </c>
      <c r="T640" s="19" t="str">
        <f t="shared" ref="T640" si="9510">IF(OR(S640="-",S640="NC",$D640=""),"-",$D640*S640)</f>
        <v>-</v>
      </c>
      <c r="U640" s="19">
        <v>7.83</v>
      </c>
      <c r="V640" s="19" t="str">
        <f t="shared" ref="V640" si="9511">IF(OR(U640="-",U640="NC",$D640=""),"-",$D640*U640)</f>
        <v>-</v>
      </c>
      <c r="W640" s="19">
        <v>15.69</v>
      </c>
      <c r="X640" s="19" t="str">
        <f t="shared" ref="X640" si="9512">IF(OR(W640="-",W640="NC",$D640=""),"-",$D640*W640)</f>
        <v>-</v>
      </c>
      <c r="Y640" s="19" t="s">
        <v>1351</v>
      </c>
      <c r="Z640" s="19" t="str">
        <f t="shared" ref="Z640" si="9513">IF(OR(Y640="-",Y640="NC",$D640=""),"-",$D640*Y640)</f>
        <v>-</v>
      </c>
      <c r="AA640" s="19" t="s">
        <v>1351</v>
      </c>
      <c r="AB640" s="19" t="str">
        <f t="shared" ref="AB640" si="9514">IF(OR(AA640="-",AA640="NC",$D640=""),"-",$D640*AA640)</f>
        <v>-</v>
      </c>
      <c r="AC640" s="19">
        <v>0.19</v>
      </c>
      <c r="AD640" s="19" t="str">
        <f t="shared" ref="AD640" si="9515">IF(OR(AC640="-",AC640="NC",$D640=""),"-",$D640*AC640)</f>
        <v>-</v>
      </c>
      <c r="AE640" s="19">
        <v>7.0000000000000007E-2</v>
      </c>
      <c r="AF640" s="19" t="str">
        <f t="shared" ref="AF640" si="9516">IF(OR(AE640="-",AE640="NC",$D640=""),"-",$D640*AE640)</f>
        <v>-</v>
      </c>
      <c r="AG640" s="19">
        <v>12.07</v>
      </c>
      <c r="AH640" s="19" t="str">
        <f t="shared" ref="AH640" si="9517">IF(OR(AG640="-",AG640="NC",$D640=""),"-",$D640*AG640)</f>
        <v>-</v>
      </c>
      <c r="AI640" s="19">
        <v>0.08</v>
      </c>
      <c r="AJ640" s="19" t="str">
        <f t="shared" ref="AJ640" si="9518">IF(OR(AI640="-",AI640="NC",$D640=""),"-",$D640*AI640)</f>
        <v>-</v>
      </c>
      <c r="AK640" s="19" t="s">
        <v>1351</v>
      </c>
      <c r="AL640" s="19" t="str">
        <f t="shared" ref="AL640" si="9519">IF(OR(AK640="-",AK640="NC",$D640=""),"-",$D640*AK640)</f>
        <v>-</v>
      </c>
    </row>
    <row r="641" spans="1:38" x14ac:dyDescent="0.25">
      <c r="A641" s="18" t="s">
        <v>327</v>
      </c>
      <c r="B641" s="18" t="s">
        <v>2218</v>
      </c>
      <c r="C641" s="19" t="s">
        <v>925</v>
      </c>
      <c r="D641" s="58"/>
      <c r="E641" s="19">
        <v>0.02</v>
      </c>
      <c r="F641" s="19" t="str">
        <f t="shared" si="8649"/>
        <v>-</v>
      </c>
      <c r="G641" s="19" t="s">
        <v>1351</v>
      </c>
      <c r="H641" s="19" t="str">
        <f t="shared" si="8649"/>
        <v>-</v>
      </c>
      <c r="I641" s="19" t="s">
        <v>1351</v>
      </c>
      <c r="J641" s="19" t="str">
        <f t="shared" ref="J641" si="9520">IF(OR(I641="-",I641="NC",$D641=""),"-",$D641*I641)</f>
        <v>-</v>
      </c>
      <c r="K641" s="19">
        <v>0.01</v>
      </c>
      <c r="L641" s="19" t="str">
        <f t="shared" ref="L641" si="9521">IF(OR(K641="-",K641="NC",$D641=""),"-",$D641*K641)</f>
        <v>-</v>
      </c>
      <c r="M641" s="19">
        <v>0.75</v>
      </c>
      <c r="N641" s="19" t="str">
        <f t="shared" ref="N641" si="9522">IF(OR(M641="-",M641="NC",$D641=""),"-",$D641*M641)</f>
        <v>-</v>
      </c>
      <c r="O641" s="19">
        <v>0.01</v>
      </c>
      <c r="P641" s="19" t="str">
        <f t="shared" ref="P641" si="9523">IF(OR(O641="-",O641="NC",$D641=""),"-",$D641*O641)</f>
        <v>-</v>
      </c>
      <c r="Q641" s="19" t="s">
        <v>1351</v>
      </c>
      <c r="R641" s="19" t="str">
        <f t="shared" ref="R641" si="9524">IF(OR(Q641="-",Q641="NC",$D641=""),"-",$D641*Q641)</f>
        <v>-</v>
      </c>
      <c r="S641" s="19" t="s">
        <v>1351</v>
      </c>
      <c r="T641" s="19" t="str">
        <f t="shared" ref="T641" si="9525">IF(OR(S641="-",S641="NC",$D641=""),"-",$D641*S641)</f>
        <v>-</v>
      </c>
      <c r="U641" s="19">
        <v>0.01</v>
      </c>
      <c r="V641" s="19" t="str">
        <f t="shared" ref="V641" si="9526">IF(OR(U641="-",U641="NC",$D641=""),"-",$D641*U641)</f>
        <v>-</v>
      </c>
      <c r="W641" s="19" t="s">
        <v>1351</v>
      </c>
      <c r="X641" s="19" t="str">
        <f t="shared" ref="X641" si="9527">IF(OR(W641="-",W641="NC",$D641=""),"-",$D641*W641)</f>
        <v>-</v>
      </c>
      <c r="Y641" s="19" t="s">
        <v>1351</v>
      </c>
      <c r="Z641" s="19" t="str">
        <f t="shared" ref="Z641" si="9528">IF(OR(Y641="-",Y641="NC",$D641=""),"-",$D641*Y641)</f>
        <v>-</v>
      </c>
      <c r="AA641" s="19" t="s">
        <v>1351</v>
      </c>
      <c r="AB641" s="19" t="str">
        <f t="shared" ref="AB641" si="9529">IF(OR(AA641="-",AA641="NC",$D641=""),"-",$D641*AA641)</f>
        <v>-</v>
      </c>
      <c r="AC641" s="19" t="s">
        <v>1351</v>
      </c>
      <c r="AD641" s="19" t="str">
        <f t="shared" ref="AD641" si="9530">IF(OR(AC641="-",AC641="NC",$D641=""),"-",$D641*AC641)</f>
        <v>-</v>
      </c>
      <c r="AE641" s="19">
        <v>0.01</v>
      </c>
      <c r="AF641" s="19" t="str">
        <f t="shared" ref="AF641" si="9531">IF(OR(AE641="-",AE641="NC",$D641=""),"-",$D641*AE641)</f>
        <v>-</v>
      </c>
      <c r="AG641" s="19" t="s">
        <v>1351</v>
      </c>
      <c r="AH641" s="19" t="str">
        <f t="shared" ref="AH641" si="9532">IF(OR(AG641="-",AG641="NC",$D641=""),"-",$D641*AG641)</f>
        <v>-</v>
      </c>
      <c r="AI641" s="19" t="s">
        <v>1351</v>
      </c>
      <c r="AJ641" s="19" t="str">
        <f t="shared" ref="AJ641" si="9533">IF(OR(AI641="-",AI641="NC",$D641=""),"-",$D641*AI641)</f>
        <v>-</v>
      </c>
      <c r="AK641" s="19" t="s">
        <v>1351</v>
      </c>
      <c r="AL641" s="19" t="str">
        <f t="shared" ref="AL641" si="9534">IF(OR(AK641="-",AK641="NC",$D641=""),"-",$D641*AK641)</f>
        <v>-</v>
      </c>
    </row>
    <row r="642" spans="1:38" x14ac:dyDescent="0.25">
      <c r="A642" s="18" t="s">
        <v>210</v>
      </c>
      <c r="B642" s="18" t="s">
        <v>101</v>
      </c>
      <c r="C642" s="19" t="s">
        <v>926</v>
      </c>
      <c r="D642" s="58"/>
      <c r="E642" s="19">
        <v>0.35</v>
      </c>
      <c r="F642" s="19" t="str">
        <f t="shared" si="8649"/>
        <v>-</v>
      </c>
      <c r="G642" s="19">
        <v>0.44</v>
      </c>
      <c r="H642" s="19" t="str">
        <f t="shared" si="8649"/>
        <v>-</v>
      </c>
      <c r="I642" s="19">
        <v>0.19</v>
      </c>
      <c r="J642" s="19" t="str">
        <f t="shared" ref="J642" si="9535">IF(OR(I642="-",I642="NC",$D642=""),"-",$D642*I642)</f>
        <v>-</v>
      </c>
      <c r="K642" s="19">
        <v>0.97</v>
      </c>
      <c r="L642" s="19" t="str">
        <f t="shared" ref="L642" si="9536">IF(OR(K642="-",K642="NC",$D642=""),"-",$D642*K642)</f>
        <v>-</v>
      </c>
      <c r="M642" s="19">
        <v>3.28</v>
      </c>
      <c r="N642" s="19" t="str">
        <f t="shared" ref="N642" si="9537">IF(OR(M642="-",M642="NC",$D642=""),"-",$D642*M642)</f>
        <v>-</v>
      </c>
      <c r="O642" s="19">
        <v>0.77</v>
      </c>
      <c r="P642" s="19" t="str">
        <f t="shared" ref="P642" si="9538">IF(OR(O642="-",O642="NC",$D642=""),"-",$D642*O642)</f>
        <v>-</v>
      </c>
      <c r="Q642" s="19">
        <v>12.52</v>
      </c>
      <c r="R642" s="19" t="str">
        <f t="shared" ref="R642" si="9539">IF(OR(Q642="-",Q642="NC",$D642=""),"-",$D642*Q642)</f>
        <v>-</v>
      </c>
      <c r="S642" s="19">
        <v>7.63</v>
      </c>
      <c r="T642" s="19" t="str">
        <f t="shared" ref="T642" si="9540">IF(OR(S642="-",S642="NC",$D642=""),"-",$D642*S642)</f>
        <v>-</v>
      </c>
      <c r="U642" s="19">
        <v>3</v>
      </c>
      <c r="V642" s="19" t="str">
        <f t="shared" ref="V642" si="9541">IF(OR(U642="-",U642="NC",$D642=""),"-",$D642*U642)</f>
        <v>-</v>
      </c>
      <c r="W642" s="19">
        <v>6.01</v>
      </c>
      <c r="X642" s="19" t="str">
        <f t="shared" ref="X642" si="9542">IF(OR(W642="-",W642="NC",$D642=""),"-",$D642*W642)</f>
        <v>-</v>
      </c>
      <c r="Y642" s="19" t="s">
        <v>1351</v>
      </c>
      <c r="Z642" s="19" t="str">
        <f t="shared" ref="Z642" si="9543">IF(OR(Y642="-",Y642="NC",$D642=""),"-",$D642*Y642)</f>
        <v>-</v>
      </c>
      <c r="AA642" s="19" t="s">
        <v>1351</v>
      </c>
      <c r="AB642" s="19" t="str">
        <f t="shared" ref="AB642" si="9544">IF(OR(AA642="-",AA642="NC",$D642=""),"-",$D642*AA642)</f>
        <v>-</v>
      </c>
      <c r="AC642" s="19">
        <v>7.0000000000000007E-2</v>
      </c>
      <c r="AD642" s="19" t="str">
        <f t="shared" ref="AD642" si="9545">IF(OR(AC642="-",AC642="NC",$D642=""),"-",$D642*AC642)</f>
        <v>-</v>
      </c>
      <c r="AE642" s="19">
        <v>0.03</v>
      </c>
      <c r="AF642" s="19" t="str">
        <f t="shared" ref="AF642" si="9546">IF(OR(AE642="-",AE642="NC",$D642=""),"-",$D642*AE642)</f>
        <v>-</v>
      </c>
      <c r="AG642" s="19">
        <v>4.62</v>
      </c>
      <c r="AH642" s="19" t="str">
        <f t="shared" ref="AH642" si="9547">IF(OR(AG642="-",AG642="NC",$D642=""),"-",$D642*AG642)</f>
        <v>-</v>
      </c>
      <c r="AI642" s="19">
        <v>0.03</v>
      </c>
      <c r="AJ642" s="19" t="str">
        <f t="shared" ref="AJ642" si="9548">IF(OR(AI642="-",AI642="NC",$D642=""),"-",$D642*AI642)</f>
        <v>-</v>
      </c>
      <c r="AK642" s="19" t="s">
        <v>1351</v>
      </c>
      <c r="AL642" s="19" t="str">
        <f t="shared" ref="AL642" si="9549">IF(OR(AK642="-",AK642="NC",$D642=""),"-",$D642*AK642)</f>
        <v>-</v>
      </c>
    </row>
    <row r="643" spans="1:38" x14ac:dyDescent="0.25">
      <c r="A643" s="18" t="s">
        <v>328</v>
      </c>
      <c r="B643" s="18" t="s">
        <v>2236</v>
      </c>
      <c r="C643" s="19" t="s">
        <v>925</v>
      </c>
      <c r="D643" s="58"/>
      <c r="E643" s="19">
        <v>1.22</v>
      </c>
      <c r="F643" s="19" t="str">
        <f t="shared" si="8649"/>
        <v>-</v>
      </c>
      <c r="G643" s="19">
        <v>0.01</v>
      </c>
      <c r="H643" s="19" t="str">
        <f t="shared" si="8649"/>
        <v>-</v>
      </c>
      <c r="I643" s="19">
        <v>0.54</v>
      </c>
      <c r="J643" s="19" t="str">
        <f t="shared" ref="J643" si="9550">IF(OR(I643="-",I643="NC",$D643=""),"-",$D643*I643)</f>
        <v>-</v>
      </c>
      <c r="K643" s="19">
        <v>4.2300000000000004</v>
      </c>
      <c r="L643" s="19" t="str">
        <f t="shared" ref="L643" si="9551">IF(OR(K643="-",K643="NC",$D643=""),"-",$D643*K643)</f>
        <v>-</v>
      </c>
      <c r="M643" s="19">
        <v>0.82</v>
      </c>
      <c r="N643" s="19" t="str">
        <f t="shared" ref="N643" si="9552">IF(OR(M643="-",M643="NC",$D643=""),"-",$D643*M643)</f>
        <v>-</v>
      </c>
      <c r="O643" s="19">
        <v>2.77</v>
      </c>
      <c r="P643" s="19" t="str">
        <f t="shared" ref="P643" si="9553">IF(OR(O643="-",O643="NC",$D643=""),"-",$D643*O643)</f>
        <v>-</v>
      </c>
      <c r="Q643" s="19">
        <v>0.61</v>
      </c>
      <c r="R643" s="19" t="str">
        <f t="shared" ref="R643" si="9554">IF(OR(Q643="-",Q643="NC",$D643=""),"-",$D643*Q643)</f>
        <v>-</v>
      </c>
      <c r="S643" s="19">
        <v>0.09</v>
      </c>
      <c r="T643" s="19" t="str">
        <f t="shared" ref="T643" si="9555">IF(OR(S643="-",S643="NC",$D643=""),"-",$D643*S643)</f>
        <v>-</v>
      </c>
      <c r="U643" s="19">
        <v>1.53</v>
      </c>
      <c r="V643" s="19" t="str">
        <f t="shared" ref="V643" si="9556">IF(OR(U643="-",U643="NC",$D643=""),"-",$D643*U643)</f>
        <v>-</v>
      </c>
      <c r="W643" s="19">
        <v>0.85</v>
      </c>
      <c r="X643" s="19" t="str">
        <f t="shared" ref="X643" si="9557">IF(OR(W643="-",W643="NC",$D643=""),"-",$D643*W643)</f>
        <v>-</v>
      </c>
      <c r="Y643" s="19">
        <v>0.08</v>
      </c>
      <c r="Z643" s="19" t="str">
        <f t="shared" ref="Z643" si="9558">IF(OR(Y643="-",Y643="NC",$D643=""),"-",$D643*Y643)</f>
        <v>-</v>
      </c>
      <c r="AA643" s="19">
        <v>0.14000000000000001</v>
      </c>
      <c r="AB643" s="19" t="str">
        <f t="shared" ref="AB643" si="9559">IF(OR(AA643="-",AA643="NC",$D643=""),"-",$D643*AA643)</f>
        <v>-</v>
      </c>
      <c r="AC643" s="19">
        <v>2.34</v>
      </c>
      <c r="AD643" s="19" t="str">
        <f t="shared" ref="AD643" si="9560">IF(OR(AC643="-",AC643="NC",$D643=""),"-",$D643*AC643)</f>
        <v>-</v>
      </c>
      <c r="AE643" s="19">
        <v>0.66</v>
      </c>
      <c r="AF643" s="19" t="str">
        <f t="shared" ref="AF643" si="9561">IF(OR(AE643="-",AE643="NC",$D643=""),"-",$D643*AE643)</f>
        <v>-</v>
      </c>
      <c r="AG643" s="19">
        <v>0.26</v>
      </c>
      <c r="AH643" s="19" t="str">
        <f t="shared" ref="AH643" si="9562">IF(OR(AG643="-",AG643="NC",$D643=""),"-",$D643*AG643)</f>
        <v>-</v>
      </c>
      <c r="AI643" s="19">
        <v>9.84</v>
      </c>
      <c r="AJ643" s="19" t="str">
        <f t="shared" ref="AJ643" si="9563">IF(OR(AI643="-",AI643="NC",$D643=""),"-",$D643*AI643)</f>
        <v>-</v>
      </c>
      <c r="AK643" s="19" t="s">
        <v>1351</v>
      </c>
      <c r="AL643" s="19" t="str">
        <f t="shared" ref="AL643" si="9564">IF(OR(AK643="-",AK643="NC",$D643=""),"-",$D643*AK643)</f>
        <v>-</v>
      </c>
    </row>
    <row r="644" spans="1:38" x14ac:dyDescent="0.25">
      <c r="A644" s="18" t="s">
        <v>328</v>
      </c>
      <c r="B644" s="18" t="s">
        <v>2237</v>
      </c>
      <c r="C644" s="19" t="s">
        <v>925</v>
      </c>
      <c r="D644" s="58"/>
      <c r="E644" s="19">
        <v>0.73</v>
      </c>
      <c r="F644" s="19" t="str">
        <f t="shared" si="8649"/>
        <v>-</v>
      </c>
      <c r="G644" s="19">
        <v>0.01</v>
      </c>
      <c r="H644" s="19" t="str">
        <f t="shared" si="8649"/>
        <v>-</v>
      </c>
      <c r="I644" s="19">
        <v>0.48</v>
      </c>
      <c r="J644" s="19" t="str">
        <f t="shared" ref="J644" si="9565">IF(OR(I644="-",I644="NC",$D644=""),"-",$D644*I644)</f>
        <v>-</v>
      </c>
      <c r="K644" s="19">
        <v>1.62</v>
      </c>
      <c r="L644" s="19" t="str">
        <f t="shared" ref="L644" si="9566">IF(OR(K644="-",K644="NC",$D644=""),"-",$D644*K644)</f>
        <v>-</v>
      </c>
      <c r="M644" s="19">
        <v>0.25</v>
      </c>
      <c r="N644" s="19" t="str">
        <f t="shared" ref="N644" si="9567">IF(OR(M644="-",M644="NC",$D644=""),"-",$D644*M644)</f>
        <v>-</v>
      </c>
      <c r="O644" s="19">
        <v>1.29</v>
      </c>
      <c r="P644" s="19" t="str">
        <f t="shared" ref="P644" si="9568">IF(OR(O644="-",O644="NC",$D644=""),"-",$D644*O644)</f>
        <v>-</v>
      </c>
      <c r="Q644" s="19">
        <v>0.15</v>
      </c>
      <c r="R644" s="19" t="str">
        <f t="shared" ref="R644" si="9569">IF(OR(Q644="-",Q644="NC",$D644=""),"-",$D644*Q644)</f>
        <v>-</v>
      </c>
      <c r="S644" s="19">
        <v>0.08</v>
      </c>
      <c r="T644" s="19" t="str">
        <f t="shared" ref="T644" si="9570">IF(OR(S644="-",S644="NC",$D644=""),"-",$D644*S644)</f>
        <v>-</v>
      </c>
      <c r="U644" s="19">
        <v>0.41</v>
      </c>
      <c r="V644" s="19" t="str">
        <f t="shared" ref="V644" si="9571">IF(OR(U644="-",U644="NC",$D644=""),"-",$D644*U644)</f>
        <v>-</v>
      </c>
      <c r="W644" s="19">
        <v>0.54</v>
      </c>
      <c r="X644" s="19" t="str">
        <f t="shared" ref="X644" si="9572">IF(OR(W644="-",W644="NC",$D644=""),"-",$D644*W644)</f>
        <v>-</v>
      </c>
      <c r="Y644" s="19">
        <v>0.08</v>
      </c>
      <c r="Z644" s="19" t="str">
        <f t="shared" ref="Z644" si="9573">IF(OR(Y644="-",Y644="NC",$D644=""),"-",$D644*Y644)</f>
        <v>-</v>
      </c>
      <c r="AA644" s="19">
        <v>0.01</v>
      </c>
      <c r="AB644" s="19" t="str">
        <f t="shared" ref="AB644" si="9574">IF(OR(AA644="-",AA644="NC",$D644=""),"-",$D644*AA644)</f>
        <v>-</v>
      </c>
      <c r="AC644" s="19">
        <v>0.89</v>
      </c>
      <c r="AD644" s="19" t="str">
        <f t="shared" ref="AD644" si="9575">IF(OR(AC644="-",AC644="NC",$D644=""),"-",$D644*AC644)</f>
        <v>-</v>
      </c>
      <c r="AE644" s="19">
        <v>0.34</v>
      </c>
      <c r="AF644" s="19" t="str">
        <f t="shared" ref="AF644" si="9576">IF(OR(AE644="-",AE644="NC",$D644=""),"-",$D644*AE644)</f>
        <v>-</v>
      </c>
      <c r="AG644" s="19">
        <v>0.16</v>
      </c>
      <c r="AH644" s="19" t="str">
        <f t="shared" ref="AH644" si="9577">IF(OR(AG644="-",AG644="NC",$D644=""),"-",$D644*AG644)</f>
        <v>-</v>
      </c>
      <c r="AI644" s="19">
        <v>5.13</v>
      </c>
      <c r="AJ644" s="19" t="str">
        <f t="shared" ref="AJ644" si="9578">IF(OR(AI644="-",AI644="NC",$D644=""),"-",$D644*AI644)</f>
        <v>-</v>
      </c>
      <c r="AK644" s="19" t="s">
        <v>1351</v>
      </c>
      <c r="AL644" s="19" t="str">
        <f t="shared" ref="AL644" si="9579">IF(OR(AK644="-",AK644="NC",$D644=""),"-",$D644*AK644)</f>
        <v>-</v>
      </c>
    </row>
    <row r="645" spans="1:38" x14ac:dyDescent="0.25">
      <c r="A645" s="18" t="s">
        <v>211</v>
      </c>
      <c r="B645" s="18" t="s">
        <v>104</v>
      </c>
      <c r="C645" s="19" t="s">
        <v>926</v>
      </c>
      <c r="D645" s="58"/>
      <c r="E645" s="19">
        <v>0.17</v>
      </c>
      <c r="F645" s="19" t="str">
        <f t="shared" si="8649"/>
        <v>-</v>
      </c>
      <c r="G645" s="19">
        <v>0.01</v>
      </c>
      <c r="H645" s="19" t="str">
        <f t="shared" si="8649"/>
        <v>-</v>
      </c>
      <c r="I645" s="19">
        <v>0.02</v>
      </c>
      <c r="J645" s="19" t="str">
        <f t="shared" ref="J645" si="9580">IF(OR(I645="-",I645="NC",$D645=""),"-",$D645*I645)</f>
        <v>-</v>
      </c>
      <c r="K645" s="19">
        <v>0.94</v>
      </c>
      <c r="L645" s="19" t="str">
        <f t="shared" ref="L645" si="9581">IF(OR(K645="-",K645="NC",$D645=""),"-",$D645*K645)</f>
        <v>-</v>
      </c>
      <c r="M645" s="19">
        <v>0.21</v>
      </c>
      <c r="N645" s="19" t="str">
        <f t="shared" ref="N645" si="9582">IF(OR(M645="-",M645="NC",$D645=""),"-",$D645*M645)</f>
        <v>-</v>
      </c>
      <c r="O645" s="19">
        <v>0.53</v>
      </c>
      <c r="P645" s="19" t="str">
        <f t="shared" ref="P645" si="9583">IF(OR(O645="-",O645="NC",$D645=""),"-",$D645*O645)</f>
        <v>-</v>
      </c>
      <c r="Q645" s="19">
        <v>0.17</v>
      </c>
      <c r="R645" s="19" t="str">
        <f t="shared" ref="R645" si="9584">IF(OR(Q645="-",Q645="NC",$D645=""),"-",$D645*Q645)</f>
        <v>-</v>
      </c>
      <c r="S645" s="19">
        <v>0.01</v>
      </c>
      <c r="T645" s="19" t="str">
        <f t="shared" ref="T645" si="9585">IF(OR(S645="-",S645="NC",$D645=""),"-",$D645*S645)</f>
        <v>-</v>
      </c>
      <c r="U645" s="19">
        <v>0.4</v>
      </c>
      <c r="V645" s="19" t="str">
        <f t="shared" ref="V645" si="9586">IF(OR(U645="-",U645="NC",$D645=""),"-",$D645*U645)</f>
        <v>-</v>
      </c>
      <c r="W645" s="19">
        <v>0.11</v>
      </c>
      <c r="X645" s="19" t="str">
        <f t="shared" ref="X645" si="9587">IF(OR(W645="-",W645="NC",$D645=""),"-",$D645*W645)</f>
        <v>-</v>
      </c>
      <c r="Y645" s="19" t="s">
        <v>1351</v>
      </c>
      <c r="Z645" s="19" t="str">
        <f t="shared" ref="Z645" si="9588">IF(OR(Y645="-",Y645="NC",$D645=""),"-",$D645*Y645)</f>
        <v>-</v>
      </c>
      <c r="AA645" s="19">
        <v>0.05</v>
      </c>
      <c r="AB645" s="19" t="str">
        <f t="shared" ref="AB645" si="9589">IF(OR(AA645="-",AA645="NC",$D645=""),"-",$D645*AA645)</f>
        <v>-</v>
      </c>
      <c r="AC645" s="19">
        <v>0.52</v>
      </c>
      <c r="AD645" s="19" t="str">
        <f t="shared" ref="AD645" si="9590">IF(OR(AC645="-",AC645="NC",$D645=""),"-",$D645*AC645)</f>
        <v>-</v>
      </c>
      <c r="AE645" s="19">
        <v>0.11</v>
      </c>
      <c r="AF645" s="19" t="str">
        <f t="shared" ref="AF645" si="9591">IF(OR(AE645="-",AE645="NC",$D645=""),"-",$D645*AE645)</f>
        <v>-</v>
      </c>
      <c r="AG645" s="19">
        <v>0.04</v>
      </c>
      <c r="AH645" s="19" t="str">
        <f t="shared" ref="AH645" si="9592">IF(OR(AG645="-",AG645="NC",$D645=""),"-",$D645*AG645)</f>
        <v>-</v>
      </c>
      <c r="AI645" s="19">
        <v>1.7</v>
      </c>
      <c r="AJ645" s="19" t="str">
        <f t="shared" ref="AJ645" si="9593">IF(OR(AI645="-",AI645="NC",$D645=""),"-",$D645*AI645)</f>
        <v>-</v>
      </c>
      <c r="AK645" s="19" t="s">
        <v>1351</v>
      </c>
      <c r="AL645" s="19" t="str">
        <f t="shared" ref="AL645" si="9594">IF(OR(AK645="-",AK645="NC",$D645=""),"-",$D645*AK645)</f>
        <v>-</v>
      </c>
    </row>
    <row r="646" spans="1:38" x14ac:dyDescent="0.25">
      <c r="A646" s="50" t="s">
        <v>4190</v>
      </c>
      <c r="B646" s="50" t="s">
        <v>4191</v>
      </c>
      <c r="C646" s="42" t="s">
        <v>275</v>
      </c>
      <c r="D646" s="58"/>
      <c r="E646" s="42" t="s">
        <v>275</v>
      </c>
      <c r="F646" s="42" t="str">
        <f t="shared" si="8649"/>
        <v>-</v>
      </c>
      <c r="G646" s="42" t="s">
        <v>275</v>
      </c>
      <c r="H646" s="42" t="str">
        <f t="shared" si="8649"/>
        <v>-</v>
      </c>
      <c r="I646" s="42" t="s">
        <v>275</v>
      </c>
      <c r="J646" s="42" t="str">
        <f t="shared" ref="J646" si="9595">IF(OR(I646="-",I646="NC",$D646=""),"-",$D646*I646)</f>
        <v>-</v>
      </c>
      <c r="K646" s="42" t="s">
        <v>275</v>
      </c>
      <c r="L646" s="42" t="str">
        <f t="shared" ref="L646" si="9596">IF(OR(K646="-",K646="NC",$D646=""),"-",$D646*K646)</f>
        <v>-</v>
      </c>
      <c r="M646" s="42" t="s">
        <v>275</v>
      </c>
      <c r="N646" s="42" t="str">
        <f t="shared" ref="N646" si="9597">IF(OR(M646="-",M646="NC",$D646=""),"-",$D646*M646)</f>
        <v>-</v>
      </c>
      <c r="O646" s="42" t="s">
        <v>275</v>
      </c>
      <c r="P646" s="42" t="str">
        <f t="shared" ref="P646" si="9598">IF(OR(O646="-",O646="NC",$D646=""),"-",$D646*O646)</f>
        <v>-</v>
      </c>
      <c r="Q646" s="42" t="s">
        <v>275</v>
      </c>
      <c r="R646" s="42" t="str">
        <f t="shared" ref="R646" si="9599">IF(OR(Q646="-",Q646="NC",$D646=""),"-",$D646*Q646)</f>
        <v>-</v>
      </c>
      <c r="S646" s="42" t="s">
        <v>275</v>
      </c>
      <c r="T646" s="42" t="str">
        <f t="shared" ref="T646" si="9600">IF(OR(S646="-",S646="NC",$D646=""),"-",$D646*S646)</f>
        <v>-</v>
      </c>
      <c r="U646" s="42" t="s">
        <v>275</v>
      </c>
      <c r="V646" s="42" t="str">
        <f t="shared" ref="V646" si="9601">IF(OR(U646="-",U646="NC",$D646=""),"-",$D646*U646)</f>
        <v>-</v>
      </c>
      <c r="W646" s="42" t="s">
        <v>275</v>
      </c>
      <c r="X646" s="42" t="str">
        <f t="shared" ref="X646" si="9602">IF(OR(W646="-",W646="NC",$D646=""),"-",$D646*W646)</f>
        <v>-</v>
      </c>
      <c r="Y646" s="42" t="s">
        <v>275</v>
      </c>
      <c r="Z646" s="42" t="str">
        <f t="shared" ref="Z646" si="9603">IF(OR(Y646="-",Y646="NC",$D646=""),"-",$D646*Y646)</f>
        <v>-</v>
      </c>
      <c r="AA646" s="42" t="s">
        <v>275</v>
      </c>
      <c r="AB646" s="42" t="str">
        <f t="shared" ref="AB646" si="9604">IF(OR(AA646="-",AA646="NC",$D646=""),"-",$D646*AA646)</f>
        <v>-</v>
      </c>
      <c r="AC646" s="42" t="s">
        <v>275</v>
      </c>
      <c r="AD646" s="42" t="str">
        <f t="shared" ref="AD646" si="9605">IF(OR(AC646="-",AC646="NC",$D646=""),"-",$D646*AC646)</f>
        <v>-</v>
      </c>
      <c r="AE646" s="42" t="s">
        <v>275</v>
      </c>
      <c r="AF646" s="42" t="str">
        <f t="shared" ref="AF646" si="9606">IF(OR(AE646="-",AE646="NC",$D646=""),"-",$D646*AE646)</f>
        <v>-</v>
      </c>
      <c r="AG646" s="42" t="s">
        <v>275</v>
      </c>
      <c r="AH646" s="42" t="str">
        <f t="shared" ref="AH646" si="9607">IF(OR(AG646="-",AG646="NC",$D646=""),"-",$D646*AG646)</f>
        <v>-</v>
      </c>
      <c r="AI646" s="42" t="s">
        <v>275</v>
      </c>
      <c r="AJ646" s="42" t="str">
        <f t="shared" ref="AJ646" si="9608">IF(OR(AI646="-",AI646="NC",$D646=""),"-",$D646*AI646)</f>
        <v>-</v>
      </c>
      <c r="AK646" s="42" t="s">
        <v>275</v>
      </c>
      <c r="AL646" s="42" t="str">
        <f t="shared" ref="AL646" si="9609">IF(OR(AK646="-",AK646="NC",$D646=""),"-",$D646*AK646)</f>
        <v>-</v>
      </c>
    </row>
    <row r="647" spans="1:38" ht="21" x14ac:dyDescent="0.25">
      <c r="A647" s="909" t="s">
        <v>4197</v>
      </c>
      <c r="B647" s="63" t="s">
        <v>4195</v>
      </c>
      <c r="C647" s="61" t="s">
        <v>925</v>
      </c>
      <c r="D647" s="58"/>
      <c r="E647" s="61">
        <v>7.43</v>
      </c>
      <c r="F647" s="61" t="str">
        <f t="shared" ref="F647:H710" si="9610">IF(OR(E647="-",E647="NC",$D647=""),"-",$D647*E647)</f>
        <v>-</v>
      </c>
      <c r="G647" s="61">
        <v>36.06</v>
      </c>
      <c r="H647" s="61" t="str">
        <f t="shared" si="9610"/>
        <v>-</v>
      </c>
      <c r="I647" s="61">
        <v>1.1499999999999999</v>
      </c>
      <c r="J647" s="61" t="str">
        <f t="shared" ref="J647" si="9611">IF(OR(I647="-",I647="NC",$D647=""),"-",$D647*I647)</f>
        <v>-</v>
      </c>
      <c r="K647" s="61">
        <v>8.77</v>
      </c>
      <c r="L647" s="61" t="str">
        <f t="shared" ref="L647" si="9612">IF(OR(K647="-",K647="NC",$D647=""),"-",$D647*K647)</f>
        <v>-</v>
      </c>
      <c r="M647" s="61">
        <v>5.74</v>
      </c>
      <c r="N647" s="61" t="str">
        <f t="shared" ref="N647" si="9613">IF(OR(M647="-",M647="NC",$D647=""),"-",$D647*M647)</f>
        <v>-</v>
      </c>
      <c r="O647" s="61">
        <v>13.63</v>
      </c>
      <c r="P647" s="61" t="str">
        <f t="shared" ref="P647" si="9614">IF(OR(O647="-",O647="NC",$D647=""),"-",$D647*O647)</f>
        <v>-</v>
      </c>
      <c r="Q647" s="61">
        <v>23.43</v>
      </c>
      <c r="R647" s="61" t="str">
        <f t="shared" ref="R647" si="9615">IF(OR(Q647="-",Q647="NC",$D647=""),"-",$D647*Q647)</f>
        <v>-</v>
      </c>
      <c r="S647" s="61">
        <v>29.34</v>
      </c>
      <c r="T647" s="61" t="str">
        <f t="shared" ref="T647" si="9616">IF(OR(S647="-",S647="NC",$D647=""),"-",$D647*S647)</f>
        <v>-</v>
      </c>
      <c r="U647" s="61">
        <v>1.24</v>
      </c>
      <c r="V647" s="61" t="str">
        <f t="shared" ref="V647" si="9617">IF(OR(U647="-",U647="NC",$D647=""),"-",$D647*U647)</f>
        <v>-</v>
      </c>
      <c r="W647" s="61">
        <v>14</v>
      </c>
      <c r="X647" s="61" t="str">
        <f t="shared" ref="X647" si="9618">IF(OR(W647="-",W647="NC",$D647=""),"-",$D647*W647)</f>
        <v>-</v>
      </c>
      <c r="Y647" s="61">
        <v>6.48</v>
      </c>
      <c r="Z647" s="61" t="str">
        <f t="shared" ref="Z647" si="9619">IF(OR(Y647="-",Y647="NC",$D647=""),"-",$D647*Y647)</f>
        <v>-</v>
      </c>
      <c r="AA647" s="61">
        <v>6.91</v>
      </c>
      <c r="AB647" s="61" t="str">
        <f t="shared" ref="AB647" si="9620">IF(OR(AA647="-",AA647="NC",$D647=""),"-",$D647*AA647)</f>
        <v>-</v>
      </c>
      <c r="AC647" s="61">
        <v>0.99</v>
      </c>
      <c r="AD647" s="61" t="str">
        <f t="shared" ref="AD647" si="9621">IF(OR(AC647="-",AC647="NC",$D647=""),"-",$D647*AC647)</f>
        <v>-</v>
      </c>
      <c r="AE647" s="61">
        <v>0.22</v>
      </c>
      <c r="AF647" s="61" t="str">
        <f t="shared" ref="AF647" si="9622">IF(OR(AE647="-",AE647="NC",$D647=""),"-",$D647*AE647)</f>
        <v>-</v>
      </c>
      <c r="AG647" s="61">
        <v>32.01</v>
      </c>
      <c r="AH647" s="61" t="str">
        <f t="shared" ref="AH647" si="9623">IF(OR(AG647="-",AG647="NC",$D647=""),"-",$D647*AG647)</f>
        <v>-</v>
      </c>
      <c r="AI647" s="61">
        <v>12.12</v>
      </c>
      <c r="AJ647" s="61" t="str">
        <f t="shared" ref="AJ647" si="9624">IF(OR(AI647="-",AI647="NC",$D647=""),"-",$D647*AI647)</f>
        <v>-</v>
      </c>
      <c r="AK647" s="61">
        <v>0.48</v>
      </c>
      <c r="AL647" s="61" t="str">
        <f t="shared" ref="AL647" si="9625">IF(OR(AK647="-",AK647="NC",$D647=""),"-",$D647*AK647)</f>
        <v>-</v>
      </c>
    </row>
    <row r="648" spans="1:38" x14ac:dyDescent="0.25">
      <c r="A648" s="51" t="s">
        <v>4197</v>
      </c>
      <c r="B648" s="51" t="s">
        <v>4196</v>
      </c>
      <c r="C648" s="19" t="s">
        <v>925</v>
      </c>
      <c r="D648" s="58"/>
      <c r="E648" s="19">
        <v>0.09</v>
      </c>
      <c r="F648" s="19" t="str">
        <f t="shared" si="9610"/>
        <v>-</v>
      </c>
      <c r="G648" s="19">
        <v>0.33</v>
      </c>
      <c r="H648" s="19" t="str">
        <f t="shared" si="9610"/>
        <v>-</v>
      </c>
      <c r="I648" s="19">
        <v>0.09</v>
      </c>
      <c r="J648" s="19" t="str">
        <f t="shared" ref="J648" si="9626">IF(OR(I648="-",I648="NC",$D648=""),"-",$D648*I648)</f>
        <v>-</v>
      </c>
      <c r="K648" s="19">
        <v>0.24</v>
      </c>
      <c r="L648" s="19" t="str">
        <f t="shared" ref="L648" si="9627">IF(OR(K648="-",K648="NC",$D648=""),"-",$D648*K648)</f>
        <v>-</v>
      </c>
      <c r="M648" s="19">
        <v>0.02</v>
      </c>
      <c r="N648" s="19" t="str">
        <f t="shared" ref="N648" si="9628">IF(OR(M648="-",M648="NC",$D648=""),"-",$D648*M648)</f>
        <v>-</v>
      </c>
      <c r="O648" s="19">
        <v>0.01</v>
      </c>
      <c r="P648" s="19" t="str">
        <f t="shared" ref="P648" si="9629">IF(OR(O648="-",O648="NC",$D648=""),"-",$D648*O648)</f>
        <v>-</v>
      </c>
      <c r="Q648" s="19">
        <v>0.01</v>
      </c>
      <c r="R648" s="19" t="str">
        <f t="shared" ref="R648" si="9630">IF(OR(Q648="-",Q648="NC",$D648=""),"-",$D648*Q648)</f>
        <v>-</v>
      </c>
      <c r="S648" s="19">
        <v>1.32</v>
      </c>
      <c r="T648" s="19" t="str">
        <f t="shared" ref="T648" si="9631">IF(OR(S648="-",S648="NC",$D648=""),"-",$D648*S648)</f>
        <v>-</v>
      </c>
      <c r="U648" s="19">
        <v>0.03</v>
      </c>
      <c r="V648" s="19" t="str">
        <f t="shared" ref="V648" si="9632">IF(OR(U648="-",U648="NC",$D648=""),"-",$D648*U648)</f>
        <v>-</v>
      </c>
      <c r="W648" s="19">
        <v>1.18</v>
      </c>
      <c r="X648" s="19" t="str">
        <f t="shared" ref="X648" si="9633">IF(OR(W648="-",W648="NC",$D648=""),"-",$D648*W648)</f>
        <v>-</v>
      </c>
      <c r="Y648" s="19" t="s">
        <v>1351</v>
      </c>
      <c r="Z648" s="19" t="str">
        <f t="shared" ref="Z648" si="9634">IF(OR(Y648="-",Y648="NC",$D648=""),"-",$D648*Y648)</f>
        <v>-</v>
      </c>
      <c r="AA648" s="19">
        <v>0.02</v>
      </c>
      <c r="AB648" s="19" t="str">
        <f t="shared" ref="AB648" si="9635">IF(OR(AA648="-",AA648="NC",$D648=""),"-",$D648*AA648)</f>
        <v>-</v>
      </c>
      <c r="AC648" s="19">
        <v>0.06</v>
      </c>
      <c r="AD648" s="19" t="str">
        <f t="shared" ref="AD648" si="9636">IF(OR(AC648="-",AC648="NC",$D648=""),"-",$D648*AC648)</f>
        <v>-</v>
      </c>
      <c r="AE648" s="19">
        <v>0.01</v>
      </c>
      <c r="AF648" s="19" t="str">
        <f t="shared" ref="AF648" si="9637">IF(OR(AE648="-",AE648="NC",$D648=""),"-",$D648*AE648)</f>
        <v>-</v>
      </c>
      <c r="AG648" s="19">
        <v>0.03</v>
      </c>
      <c r="AH648" s="19" t="str">
        <f t="shared" ref="AH648" si="9638">IF(OR(AG648="-",AG648="NC",$D648=""),"-",$D648*AG648)</f>
        <v>-</v>
      </c>
      <c r="AI648" s="19">
        <v>2.23</v>
      </c>
      <c r="AJ648" s="19" t="str">
        <f t="shared" ref="AJ648" si="9639">IF(OR(AI648="-",AI648="NC",$D648=""),"-",$D648*AI648)</f>
        <v>-</v>
      </c>
      <c r="AK648" s="19" t="s">
        <v>1351</v>
      </c>
      <c r="AL648" s="19" t="str">
        <f t="shared" ref="AL648" si="9640">IF(OR(AK648="-",AK648="NC",$D648=""),"-",$D648*AK648)</f>
        <v>-</v>
      </c>
    </row>
    <row r="649" spans="1:38" x14ac:dyDescent="0.25">
      <c r="A649" s="51" t="s">
        <v>203</v>
      </c>
      <c r="B649" s="51" t="s">
        <v>2235</v>
      </c>
      <c r="C649" s="19" t="s">
        <v>925</v>
      </c>
      <c r="D649" s="58"/>
      <c r="E649" s="19">
        <v>0.03</v>
      </c>
      <c r="F649" s="19" t="str">
        <f t="shared" si="9610"/>
        <v>-</v>
      </c>
      <c r="G649" s="19">
        <v>0.2</v>
      </c>
      <c r="H649" s="19" t="str">
        <f t="shared" si="9610"/>
        <v>-</v>
      </c>
      <c r="I649" s="19">
        <v>0.01</v>
      </c>
      <c r="J649" s="19" t="str">
        <f t="shared" ref="J649" si="9641">IF(OR(I649="-",I649="NC",$D649=""),"-",$D649*I649)</f>
        <v>-</v>
      </c>
      <c r="K649" s="19">
        <v>0.01</v>
      </c>
      <c r="L649" s="19" t="str">
        <f t="shared" ref="L649" si="9642">IF(OR(K649="-",K649="NC",$D649=""),"-",$D649*K649)</f>
        <v>-</v>
      </c>
      <c r="M649" s="19">
        <v>0.28999999999999998</v>
      </c>
      <c r="N649" s="19" t="str">
        <f t="shared" ref="N649" si="9643">IF(OR(M649="-",M649="NC",$D649=""),"-",$D649*M649)</f>
        <v>-</v>
      </c>
      <c r="O649" s="19">
        <v>0.01</v>
      </c>
      <c r="P649" s="19" t="str">
        <f t="shared" ref="P649" si="9644">IF(OR(O649="-",O649="NC",$D649=""),"-",$D649*O649)</f>
        <v>-</v>
      </c>
      <c r="Q649" s="19">
        <v>0.02</v>
      </c>
      <c r="R649" s="19" t="str">
        <f t="shared" ref="R649" si="9645">IF(OR(Q649="-",Q649="NC",$D649=""),"-",$D649*Q649)</f>
        <v>-</v>
      </c>
      <c r="S649" s="19">
        <v>0.01</v>
      </c>
      <c r="T649" s="19" t="str">
        <f t="shared" ref="T649" si="9646">IF(OR(S649="-",S649="NC",$D649=""),"-",$D649*S649)</f>
        <v>-</v>
      </c>
      <c r="U649" s="19">
        <v>0.01</v>
      </c>
      <c r="V649" s="19" t="str">
        <f t="shared" ref="V649" si="9647">IF(OR(U649="-",U649="NC",$D649=""),"-",$D649*U649)</f>
        <v>-</v>
      </c>
      <c r="W649" s="19">
        <v>0.16</v>
      </c>
      <c r="X649" s="19" t="str">
        <f t="shared" ref="X649" si="9648">IF(OR(W649="-",W649="NC",$D649=""),"-",$D649*W649)</f>
        <v>-</v>
      </c>
      <c r="Y649" s="19" t="s">
        <v>1351</v>
      </c>
      <c r="Z649" s="19" t="str">
        <f t="shared" ref="Z649" si="9649">IF(OR(Y649="-",Y649="NC",$D649=""),"-",$D649*Y649)</f>
        <v>-</v>
      </c>
      <c r="AA649" s="19" t="s">
        <v>1351</v>
      </c>
      <c r="AB649" s="19" t="str">
        <f t="shared" ref="AB649" si="9650">IF(OR(AA649="-",AA649="NC",$D649=""),"-",$D649*AA649)</f>
        <v>-</v>
      </c>
      <c r="AC649" s="19">
        <v>0.05</v>
      </c>
      <c r="AD649" s="19" t="str">
        <f t="shared" ref="AD649" si="9651">IF(OR(AC649="-",AC649="NC",$D649=""),"-",$D649*AC649)</f>
        <v>-</v>
      </c>
      <c r="AE649" s="19" t="s">
        <v>1351</v>
      </c>
      <c r="AF649" s="19" t="str">
        <f t="shared" ref="AF649" si="9652">IF(OR(AE649="-",AE649="NC",$D649=""),"-",$D649*AE649)</f>
        <v>-</v>
      </c>
      <c r="AG649" s="19" t="s">
        <v>1351</v>
      </c>
      <c r="AH649" s="19" t="str">
        <f t="shared" ref="AH649" si="9653">IF(OR(AG649="-",AG649="NC",$D649=""),"-",$D649*AG649)</f>
        <v>-</v>
      </c>
      <c r="AI649" s="19" t="s">
        <v>1351</v>
      </c>
      <c r="AJ649" s="19" t="str">
        <f t="shared" ref="AJ649" si="9654">IF(OR(AI649="-",AI649="NC",$D649=""),"-",$D649*AI649)</f>
        <v>-</v>
      </c>
      <c r="AK649" s="19" t="s">
        <v>1351</v>
      </c>
      <c r="AL649" s="19" t="str">
        <f t="shared" ref="AL649" si="9655">IF(OR(AK649="-",AK649="NC",$D649=""),"-",$D649*AK649)</f>
        <v>-</v>
      </c>
    </row>
    <row r="650" spans="1:38" x14ac:dyDescent="0.25">
      <c r="A650" s="56" t="s">
        <v>203</v>
      </c>
      <c r="B650" s="56" t="s">
        <v>2234</v>
      </c>
      <c r="C650" s="19" t="s">
        <v>925</v>
      </c>
      <c r="D650" s="58"/>
      <c r="E650" s="19" t="s">
        <v>1351</v>
      </c>
      <c r="F650" s="19" t="str">
        <f t="shared" si="9610"/>
        <v>-</v>
      </c>
      <c r="G650" s="19" t="s">
        <v>1351</v>
      </c>
      <c r="H650" s="19" t="str">
        <f t="shared" si="9610"/>
        <v>-</v>
      </c>
      <c r="I650" s="19">
        <v>0.01</v>
      </c>
      <c r="J650" s="19" t="str">
        <f t="shared" ref="J650" si="9656">IF(OR(I650="-",I650="NC",$D650=""),"-",$D650*I650)</f>
        <v>-</v>
      </c>
      <c r="K650" s="19">
        <v>0.01</v>
      </c>
      <c r="L650" s="19" t="str">
        <f t="shared" ref="L650" si="9657">IF(OR(K650="-",K650="NC",$D650=""),"-",$D650*K650)</f>
        <v>-</v>
      </c>
      <c r="M650" s="19">
        <v>0.01</v>
      </c>
      <c r="N650" s="19" t="str">
        <f t="shared" ref="N650" si="9658">IF(OR(M650="-",M650="NC",$D650=""),"-",$D650*M650)</f>
        <v>-</v>
      </c>
      <c r="O650" s="19">
        <v>0.01</v>
      </c>
      <c r="P650" s="19" t="str">
        <f t="shared" ref="P650" si="9659">IF(OR(O650="-",O650="NC",$D650=""),"-",$D650*O650)</f>
        <v>-</v>
      </c>
      <c r="Q650" s="19" t="s">
        <v>1351</v>
      </c>
      <c r="R650" s="19" t="str">
        <f t="shared" ref="R650" si="9660">IF(OR(Q650="-",Q650="NC",$D650=""),"-",$D650*Q650)</f>
        <v>-</v>
      </c>
      <c r="S650" s="19">
        <v>0.01</v>
      </c>
      <c r="T650" s="19" t="str">
        <f t="shared" ref="T650" si="9661">IF(OR(S650="-",S650="NC",$D650=""),"-",$D650*S650)</f>
        <v>-</v>
      </c>
      <c r="U650" s="19">
        <v>0.01</v>
      </c>
      <c r="V650" s="19" t="str">
        <f t="shared" ref="V650" si="9662">IF(OR(U650="-",U650="NC",$D650=""),"-",$D650*U650)</f>
        <v>-</v>
      </c>
      <c r="W650" s="19">
        <v>0.01</v>
      </c>
      <c r="X650" s="19" t="str">
        <f t="shared" ref="X650" si="9663">IF(OR(W650="-",W650="NC",$D650=""),"-",$D650*W650)</f>
        <v>-</v>
      </c>
      <c r="Y650" s="19" t="s">
        <v>1351</v>
      </c>
      <c r="Z650" s="19" t="str">
        <f t="shared" ref="Z650" si="9664">IF(OR(Y650="-",Y650="NC",$D650=""),"-",$D650*Y650)</f>
        <v>-</v>
      </c>
      <c r="AA650" s="19" t="s">
        <v>1351</v>
      </c>
      <c r="AB650" s="19" t="str">
        <f t="shared" ref="AB650" si="9665">IF(OR(AA650="-",AA650="NC",$D650=""),"-",$D650*AA650)</f>
        <v>-</v>
      </c>
      <c r="AC650" s="19">
        <v>0.03</v>
      </c>
      <c r="AD650" s="19" t="str">
        <f t="shared" ref="AD650" si="9666">IF(OR(AC650="-",AC650="NC",$D650=""),"-",$D650*AC650)</f>
        <v>-</v>
      </c>
      <c r="AE650" s="19" t="s">
        <v>1351</v>
      </c>
      <c r="AF650" s="19" t="str">
        <f t="shared" ref="AF650" si="9667">IF(OR(AE650="-",AE650="NC",$D650=""),"-",$D650*AE650)</f>
        <v>-</v>
      </c>
      <c r="AG650" s="19" t="s">
        <v>1351</v>
      </c>
      <c r="AH650" s="19" t="str">
        <f t="shared" ref="AH650" si="9668">IF(OR(AG650="-",AG650="NC",$D650=""),"-",$D650*AG650)</f>
        <v>-</v>
      </c>
      <c r="AI650" s="19" t="s">
        <v>1351</v>
      </c>
      <c r="AJ650" s="19" t="str">
        <f t="shared" ref="AJ650" si="9669">IF(OR(AI650="-",AI650="NC",$D650=""),"-",$D650*AI650)</f>
        <v>-</v>
      </c>
      <c r="AK650" s="19" t="s">
        <v>1351</v>
      </c>
      <c r="AL650" s="19" t="str">
        <f t="shared" ref="AL650" si="9670">IF(OR(AK650="-",AK650="NC",$D650=""),"-",$D650*AK650)</f>
        <v>-</v>
      </c>
    </row>
    <row r="651" spans="1:38" x14ac:dyDescent="0.25">
      <c r="A651" s="907" t="s">
        <v>114</v>
      </c>
      <c r="B651" s="56" t="s">
        <v>115</v>
      </c>
      <c r="C651" s="19" t="s">
        <v>926</v>
      </c>
      <c r="D651" s="58"/>
      <c r="E651" s="19">
        <v>0.01</v>
      </c>
      <c r="F651" s="19" t="str">
        <f t="shared" si="9610"/>
        <v>-</v>
      </c>
      <c r="G651" s="19">
        <v>0.08</v>
      </c>
      <c r="H651" s="19" t="str">
        <f t="shared" si="9610"/>
        <v>-</v>
      </c>
      <c r="I651" s="19" t="s">
        <v>1351</v>
      </c>
      <c r="J651" s="19" t="str">
        <f t="shared" ref="J651" si="9671">IF(OR(I651="-",I651="NC",$D651=""),"-",$D651*I651)</f>
        <v>-</v>
      </c>
      <c r="K651" s="19">
        <v>0.01</v>
      </c>
      <c r="L651" s="19" t="str">
        <f t="shared" ref="L651" si="9672">IF(OR(K651="-",K651="NC",$D651=""),"-",$D651*K651)</f>
        <v>-</v>
      </c>
      <c r="M651" s="19">
        <v>0.12</v>
      </c>
      <c r="N651" s="19" t="str">
        <f t="shared" ref="N651" si="9673">IF(OR(M651="-",M651="NC",$D651=""),"-",$D651*M651)</f>
        <v>-</v>
      </c>
      <c r="O651" s="19">
        <v>0.01</v>
      </c>
      <c r="P651" s="19" t="str">
        <f t="shared" ref="P651" si="9674">IF(OR(O651="-",O651="NC",$D651=""),"-",$D651*O651)</f>
        <v>-</v>
      </c>
      <c r="Q651" s="19">
        <v>0.01</v>
      </c>
      <c r="R651" s="19" t="str">
        <f t="shared" ref="R651" si="9675">IF(OR(Q651="-",Q651="NC",$D651=""),"-",$D651*Q651)</f>
        <v>-</v>
      </c>
      <c r="S651" s="19">
        <v>0.01</v>
      </c>
      <c r="T651" s="19" t="str">
        <f t="shared" ref="T651" si="9676">IF(OR(S651="-",S651="NC",$D651=""),"-",$D651*S651)</f>
        <v>-</v>
      </c>
      <c r="U651" s="19">
        <v>0.01</v>
      </c>
      <c r="V651" s="19" t="str">
        <f t="shared" ref="V651" si="9677">IF(OR(U651="-",U651="NC",$D651=""),"-",$D651*U651)</f>
        <v>-</v>
      </c>
      <c r="W651" s="19">
        <v>0.06</v>
      </c>
      <c r="X651" s="19" t="str">
        <f t="shared" ref="X651" si="9678">IF(OR(W651="-",W651="NC",$D651=""),"-",$D651*W651)</f>
        <v>-</v>
      </c>
      <c r="Y651" s="19" t="s">
        <v>1351</v>
      </c>
      <c r="Z651" s="19" t="str">
        <f t="shared" ref="Z651" si="9679">IF(OR(Y651="-",Y651="NC",$D651=""),"-",$D651*Y651)</f>
        <v>-</v>
      </c>
      <c r="AA651" s="19" t="s">
        <v>1351</v>
      </c>
      <c r="AB651" s="19" t="str">
        <f t="shared" ref="AB651" si="9680">IF(OR(AA651="-",AA651="NC",$D651=""),"-",$D651*AA651)</f>
        <v>-</v>
      </c>
      <c r="AC651" s="19">
        <v>0.01</v>
      </c>
      <c r="AD651" s="19" t="str">
        <f t="shared" ref="AD651" si="9681">IF(OR(AC651="-",AC651="NC",$D651=""),"-",$D651*AC651)</f>
        <v>-</v>
      </c>
      <c r="AE651" s="19" t="s">
        <v>1351</v>
      </c>
      <c r="AF651" s="19" t="str">
        <f t="shared" ref="AF651" si="9682">IF(OR(AE651="-",AE651="NC",$D651=""),"-",$D651*AE651)</f>
        <v>-</v>
      </c>
      <c r="AG651" s="19" t="s">
        <v>1351</v>
      </c>
      <c r="AH651" s="19" t="str">
        <f t="shared" ref="AH651" si="9683">IF(OR(AG651="-",AG651="NC",$D651=""),"-",$D651*AG651)</f>
        <v>-</v>
      </c>
      <c r="AI651" s="19" t="s">
        <v>1351</v>
      </c>
      <c r="AJ651" s="19" t="str">
        <f t="shared" ref="AJ651" si="9684">IF(OR(AI651="-",AI651="NC",$D651=""),"-",$D651*AI651)</f>
        <v>-</v>
      </c>
      <c r="AK651" s="19" t="s">
        <v>1351</v>
      </c>
      <c r="AL651" s="19" t="str">
        <f t="shared" ref="AL651" si="9685">IF(OR(AK651="-",AK651="NC",$D651=""),"-",$D651*AK651)</f>
        <v>-</v>
      </c>
    </row>
    <row r="652" spans="1:38" x14ac:dyDescent="0.25">
      <c r="A652" s="18" t="s">
        <v>329</v>
      </c>
      <c r="B652" s="18" t="s">
        <v>2244</v>
      </c>
      <c r="C652" s="19" t="s">
        <v>925</v>
      </c>
      <c r="D652" s="58"/>
      <c r="E652" s="19">
        <v>7.4</v>
      </c>
      <c r="F652" s="19" t="str">
        <f t="shared" si="9610"/>
        <v>-</v>
      </c>
      <c r="G652" s="19">
        <v>35.86</v>
      </c>
      <c r="H652" s="19" t="str">
        <f t="shared" si="9610"/>
        <v>-</v>
      </c>
      <c r="I652" s="19">
        <v>1.1499999999999999</v>
      </c>
      <c r="J652" s="19" t="str">
        <f t="shared" ref="J652" si="9686">IF(OR(I652="-",I652="NC",$D652=""),"-",$D652*I652)</f>
        <v>-</v>
      </c>
      <c r="K652" s="19">
        <v>8.76</v>
      </c>
      <c r="L652" s="19" t="str">
        <f t="shared" ref="L652" si="9687">IF(OR(K652="-",K652="NC",$D652=""),"-",$D652*K652)</f>
        <v>-</v>
      </c>
      <c r="M652" s="19">
        <v>5.45</v>
      </c>
      <c r="N652" s="19" t="str">
        <f t="shared" ref="N652" si="9688">IF(OR(M652="-",M652="NC",$D652=""),"-",$D652*M652)</f>
        <v>-</v>
      </c>
      <c r="O652" s="19">
        <v>13.62</v>
      </c>
      <c r="P652" s="19" t="str">
        <f t="shared" ref="P652" si="9689">IF(OR(O652="-",O652="NC",$D652=""),"-",$D652*O652)</f>
        <v>-</v>
      </c>
      <c r="Q652" s="19">
        <v>23.4</v>
      </c>
      <c r="R652" s="19" t="str">
        <f t="shared" ref="R652" si="9690">IF(OR(Q652="-",Q652="NC",$D652=""),"-",$D652*Q652)</f>
        <v>-</v>
      </c>
      <c r="S652" s="19">
        <v>29.33</v>
      </c>
      <c r="T652" s="19" t="str">
        <f t="shared" ref="T652" si="9691">IF(OR(S652="-",S652="NC",$D652=""),"-",$D652*S652)</f>
        <v>-</v>
      </c>
      <c r="U652" s="19">
        <v>1.24</v>
      </c>
      <c r="V652" s="19" t="str">
        <f t="shared" ref="V652" si="9692">IF(OR(U652="-",U652="NC",$D652=""),"-",$D652*U652)</f>
        <v>-</v>
      </c>
      <c r="W652" s="19">
        <v>13.85</v>
      </c>
      <c r="X652" s="19" t="str">
        <f t="shared" ref="X652" si="9693">IF(OR(W652="-",W652="NC",$D652=""),"-",$D652*W652)</f>
        <v>-</v>
      </c>
      <c r="Y652" s="19">
        <v>6.48</v>
      </c>
      <c r="Z652" s="19" t="str">
        <f t="shared" ref="Z652" si="9694">IF(OR(Y652="-",Y652="NC",$D652=""),"-",$D652*Y652)</f>
        <v>-</v>
      </c>
      <c r="AA652" s="19">
        <v>6.91</v>
      </c>
      <c r="AB652" s="19" t="str">
        <f t="shared" ref="AB652" si="9695">IF(OR(AA652="-",AA652="NC",$D652=""),"-",$D652*AA652)</f>
        <v>-</v>
      </c>
      <c r="AC652" s="19">
        <v>0.94</v>
      </c>
      <c r="AD652" s="19" t="str">
        <f t="shared" ref="AD652" si="9696">IF(OR(AC652="-",AC652="NC",$D652=""),"-",$D652*AC652)</f>
        <v>-</v>
      </c>
      <c r="AE652" s="19">
        <v>0.22</v>
      </c>
      <c r="AF652" s="19" t="str">
        <f t="shared" ref="AF652" si="9697">IF(OR(AE652="-",AE652="NC",$D652=""),"-",$D652*AE652)</f>
        <v>-</v>
      </c>
      <c r="AG652" s="19">
        <v>32.01</v>
      </c>
      <c r="AH652" s="19" t="str">
        <f t="shared" ref="AH652" si="9698">IF(OR(AG652="-",AG652="NC",$D652=""),"-",$D652*AG652)</f>
        <v>-</v>
      </c>
      <c r="AI652" s="19">
        <v>12.12</v>
      </c>
      <c r="AJ652" s="19" t="str">
        <f t="shared" ref="AJ652" si="9699">IF(OR(AI652="-",AI652="NC",$D652=""),"-",$D652*AI652)</f>
        <v>-</v>
      </c>
      <c r="AK652" s="19">
        <v>0.48</v>
      </c>
      <c r="AL652" s="19" t="str">
        <f t="shared" ref="AL652" si="9700">IF(OR(AK652="-",AK652="NC",$D652=""),"-",$D652*AK652)</f>
        <v>-</v>
      </c>
    </row>
    <row r="653" spans="1:38" x14ac:dyDescent="0.25">
      <c r="A653" s="18" t="s">
        <v>329</v>
      </c>
      <c r="B653" s="18" t="s">
        <v>2243</v>
      </c>
      <c r="C653" s="19" t="s">
        <v>925</v>
      </c>
      <c r="D653" s="58"/>
      <c r="E653" s="19">
        <v>0.09</v>
      </c>
      <c r="F653" s="19" t="str">
        <f t="shared" si="9610"/>
        <v>-</v>
      </c>
      <c r="G653" s="19">
        <v>0.33</v>
      </c>
      <c r="H653" s="19" t="str">
        <f t="shared" si="9610"/>
        <v>-</v>
      </c>
      <c r="I653" s="19">
        <v>0.09</v>
      </c>
      <c r="J653" s="19" t="str">
        <f t="shared" ref="J653" si="9701">IF(OR(I653="-",I653="NC",$D653=""),"-",$D653*I653)</f>
        <v>-</v>
      </c>
      <c r="K653" s="19">
        <v>0.24</v>
      </c>
      <c r="L653" s="19" t="str">
        <f t="shared" ref="L653" si="9702">IF(OR(K653="-",K653="NC",$D653=""),"-",$D653*K653)</f>
        <v>-</v>
      </c>
      <c r="M653" s="19">
        <v>0.02</v>
      </c>
      <c r="N653" s="19" t="str">
        <f t="shared" ref="N653" si="9703">IF(OR(M653="-",M653="NC",$D653=""),"-",$D653*M653)</f>
        <v>-</v>
      </c>
      <c r="O653" s="19">
        <v>0.01</v>
      </c>
      <c r="P653" s="19" t="str">
        <f t="shared" ref="P653" si="9704">IF(OR(O653="-",O653="NC",$D653=""),"-",$D653*O653)</f>
        <v>-</v>
      </c>
      <c r="Q653" s="19">
        <v>0.01</v>
      </c>
      <c r="R653" s="19" t="str">
        <f t="shared" ref="R653" si="9705">IF(OR(Q653="-",Q653="NC",$D653=""),"-",$D653*Q653)</f>
        <v>-</v>
      </c>
      <c r="S653" s="19">
        <v>1.32</v>
      </c>
      <c r="T653" s="19" t="str">
        <f t="shared" ref="T653" si="9706">IF(OR(S653="-",S653="NC",$D653=""),"-",$D653*S653)</f>
        <v>-</v>
      </c>
      <c r="U653" s="19">
        <v>0.03</v>
      </c>
      <c r="V653" s="19" t="str">
        <f t="shared" ref="V653" si="9707">IF(OR(U653="-",U653="NC",$D653=""),"-",$D653*U653)</f>
        <v>-</v>
      </c>
      <c r="W653" s="19">
        <v>1.17</v>
      </c>
      <c r="X653" s="19" t="str">
        <f t="shared" ref="X653" si="9708">IF(OR(W653="-",W653="NC",$D653=""),"-",$D653*W653)</f>
        <v>-</v>
      </c>
      <c r="Y653" s="19" t="s">
        <v>1351</v>
      </c>
      <c r="Z653" s="19" t="str">
        <f t="shared" ref="Z653" si="9709">IF(OR(Y653="-",Y653="NC",$D653=""),"-",$D653*Y653)</f>
        <v>-</v>
      </c>
      <c r="AA653" s="19">
        <v>0.02</v>
      </c>
      <c r="AB653" s="19" t="str">
        <f t="shared" ref="AB653" si="9710">IF(OR(AA653="-",AA653="NC",$D653=""),"-",$D653*AA653)</f>
        <v>-</v>
      </c>
      <c r="AC653" s="19">
        <v>0.02</v>
      </c>
      <c r="AD653" s="19" t="str">
        <f t="shared" ref="AD653" si="9711">IF(OR(AC653="-",AC653="NC",$D653=""),"-",$D653*AC653)</f>
        <v>-</v>
      </c>
      <c r="AE653" s="19">
        <v>0.01</v>
      </c>
      <c r="AF653" s="19" t="str">
        <f t="shared" ref="AF653" si="9712">IF(OR(AE653="-",AE653="NC",$D653=""),"-",$D653*AE653)</f>
        <v>-</v>
      </c>
      <c r="AG653" s="19">
        <v>0.03</v>
      </c>
      <c r="AH653" s="19" t="str">
        <f t="shared" ref="AH653" si="9713">IF(OR(AG653="-",AG653="NC",$D653=""),"-",$D653*AG653)</f>
        <v>-</v>
      </c>
      <c r="AI653" s="19">
        <v>2.23</v>
      </c>
      <c r="AJ653" s="19" t="str">
        <f t="shared" ref="AJ653" si="9714">IF(OR(AI653="-",AI653="NC",$D653=""),"-",$D653*AI653)</f>
        <v>-</v>
      </c>
      <c r="AK653" s="19" t="s">
        <v>1351</v>
      </c>
      <c r="AL653" s="19" t="str">
        <f t="shared" ref="AL653" si="9715">IF(OR(AK653="-",AK653="NC",$D653=""),"-",$D653*AK653)</f>
        <v>-</v>
      </c>
    </row>
    <row r="654" spans="1:38" x14ac:dyDescent="0.25">
      <c r="A654" s="18" t="s">
        <v>213</v>
      </c>
      <c r="B654" s="18" t="s">
        <v>105</v>
      </c>
      <c r="C654" s="19" t="s">
        <v>926</v>
      </c>
      <c r="D654" s="58"/>
      <c r="E654" s="19">
        <v>2.97</v>
      </c>
      <c r="F654" s="19" t="str">
        <f t="shared" si="9610"/>
        <v>-</v>
      </c>
      <c r="G654" s="19">
        <v>14.42</v>
      </c>
      <c r="H654" s="19" t="str">
        <f t="shared" si="9610"/>
        <v>-</v>
      </c>
      <c r="I654" s="19">
        <v>0.43</v>
      </c>
      <c r="J654" s="19" t="str">
        <f t="shared" ref="J654" si="9716">IF(OR(I654="-",I654="NC",$D654=""),"-",$D654*I654)</f>
        <v>-</v>
      </c>
      <c r="K654" s="19">
        <v>3.46</v>
      </c>
      <c r="L654" s="19" t="str">
        <f t="shared" ref="L654" si="9717">IF(OR(K654="-",K654="NC",$D654=""),"-",$D654*K654)</f>
        <v>-</v>
      </c>
      <c r="M654" s="19">
        <v>2.2000000000000002</v>
      </c>
      <c r="N654" s="19" t="str">
        <f t="shared" ref="N654" si="9718">IF(OR(M654="-",M654="NC",$D654=""),"-",$D654*M654)</f>
        <v>-</v>
      </c>
      <c r="O654" s="19">
        <v>5.53</v>
      </c>
      <c r="P654" s="19" t="str">
        <f t="shared" ref="P654" si="9719">IF(OR(O654="-",O654="NC",$D654=""),"-",$D654*O654)</f>
        <v>-</v>
      </c>
      <c r="Q654" s="19">
        <v>9.5</v>
      </c>
      <c r="R654" s="19" t="str">
        <f t="shared" ref="R654" si="9720">IF(OR(Q654="-",Q654="NC",$D654=""),"-",$D654*Q654)</f>
        <v>-</v>
      </c>
      <c r="S654" s="19">
        <v>11.37</v>
      </c>
      <c r="T654" s="19" t="str">
        <f t="shared" ref="T654" si="9721">IF(OR(S654="-",S654="NC",$D654=""),"-",$D654*S654)</f>
        <v>-</v>
      </c>
      <c r="U654" s="19">
        <v>0.49</v>
      </c>
      <c r="V654" s="19" t="str">
        <f t="shared" ref="V654" si="9722">IF(OR(U654="-",U654="NC",$D654=""),"-",$D654*U654)</f>
        <v>-</v>
      </c>
      <c r="W654" s="19">
        <v>5.15</v>
      </c>
      <c r="X654" s="19" t="str">
        <f t="shared" ref="X654" si="9723">IF(OR(W654="-",W654="NC",$D654=""),"-",$D654*W654)</f>
        <v>-</v>
      </c>
      <c r="Y654" s="19">
        <v>2.63</v>
      </c>
      <c r="Z654" s="19" t="str">
        <f t="shared" ref="Z654" si="9724">IF(OR(Y654="-",Y654="NC",$D654=""),"-",$D654*Y654)</f>
        <v>-</v>
      </c>
      <c r="AA654" s="19">
        <v>2.8</v>
      </c>
      <c r="AB654" s="19" t="str">
        <f t="shared" ref="AB654" si="9725">IF(OR(AA654="-",AA654="NC",$D654=""),"-",$D654*AA654)</f>
        <v>-</v>
      </c>
      <c r="AC654" s="19">
        <v>0.37</v>
      </c>
      <c r="AD654" s="19" t="str">
        <f t="shared" ref="AD654" si="9726">IF(OR(AC654="-",AC654="NC",$D654=""),"-",$D654*AC654)</f>
        <v>-</v>
      </c>
      <c r="AE654" s="19">
        <v>0.09</v>
      </c>
      <c r="AF654" s="19" t="str">
        <f t="shared" ref="AF654" si="9727">IF(OR(AE654="-",AE654="NC",$D654=""),"-",$D654*AE654)</f>
        <v>-</v>
      </c>
      <c r="AG654" s="19">
        <v>12.98</v>
      </c>
      <c r="AH654" s="19" t="str">
        <f t="shared" ref="AH654" si="9728">IF(OR(AG654="-",AG654="NC",$D654=""),"-",$D654*AG654)</f>
        <v>-</v>
      </c>
      <c r="AI654" s="19">
        <v>4.01</v>
      </c>
      <c r="AJ654" s="19" t="str">
        <f t="shared" ref="AJ654" si="9729">IF(OR(AI654="-",AI654="NC",$D654=""),"-",$D654*AI654)</f>
        <v>-</v>
      </c>
      <c r="AK654" s="19">
        <v>0.2</v>
      </c>
      <c r="AL654" s="19" t="str">
        <f t="shared" ref="AL654" si="9730">IF(OR(AK654="-",AK654="NC",$D654=""),"-",$D654*AK654)</f>
        <v>-</v>
      </c>
    </row>
    <row r="655" spans="1:38" x14ac:dyDescent="0.25">
      <c r="A655" s="50" t="s">
        <v>4198</v>
      </c>
      <c r="B655" s="50" t="s">
        <v>4199</v>
      </c>
      <c r="C655" s="42" t="s">
        <v>275</v>
      </c>
      <c r="D655" s="58"/>
      <c r="E655" s="42" t="s">
        <v>275</v>
      </c>
      <c r="F655" s="42" t="str">
        <f t="shared" si="9610"/>
        <v>-</v>
      </c>
      <c r="G655" s="42" t="s">
        <v>275</v>
      </c>
      <c r="H655" s="42" t="str">
        <f t="shared" si="9610"/>
        <v>-</v>
      </c>
      <c r="I655" s="42" t="s">
        <v>275</v>
      </c>
      <c r="J655" s="42" t="str">
        <f t="shared" ref="J655" si="9731">IF(OR(I655="-",I655="NC",$D655=""),"-",$D655*I655)</f>
        <v>-</v>
      </c>
      <c r="K655" s="42" t="s">
        <v>275</v>
      </c>
      <c r="L655" s="42" t="str">
        <f t="shared" ref="L655" si="9732">IF(OR(K655="-",K655="NC",$D655=""),"-",$D655*K655)</f>
        <v>-</v>
      </c>
      <c r="M655" s="42" t="s">
        <v>275</v>
      </c>
      <c r="N655" s="42" t="str">
        <f t="shared" ref="N655" si="9733">IF(OR(M655="-",M655="NC",$D655=""),"-",$D655*M655)</f>
        <v>-</v>
      </c>
      <c r="O655" s="42" t="s">
        <v>275</v>
      </c>
      <c r="P655" s="42" t="str">
        <f t="shared" ref="P655" si="9734">IF(OR(O655="-",O655="NC",$D655=""),"-",$D655*O655)</f>
        <v>-</v>
      </c>
      <c r="Q655" s="42" t="s">
        <v>275</v>
      </c>
      <c r="R655" s="42" t="str">
        <f t="shared" ref="R655" si="9735">IF(OR(Q655="-",Q655="NC",$D655=""),"-",$D655*Q655)</f>
        <v>-</v>
      </c>
      <c r="S655" s="42" t="s">
        <v>275</v>
      </c>
      <c r="T655" s="42" t="str">
        <f t="shared" ref="T655" si="9736">IF(OR(S655="-",S655="NC",$D655=""),"-",$D655*S655)</f>
        <v>-</v>
      </c>
      <c r="U655" s="42" t="s">
        <v>275</v>
      </c>
      <c r="V655" s="42" t="str">
        <f t="shared" ref="V655" si="9737">IF(OR(U655="-",U655="NC",$D655=""),"-",$D655*U655)</f>
        <v>-</v>
      </c>
      <c r="W655" s="42" t="s">
        <v>275</v>
      </c>
      <c r="X655" s="42" t="str">
        <f t="shared" ref="X655" si="9738">IF(OR(W655="-",W655="NC",$D655=""),"-",$D655*W655)</f>
        <v>-</v>
      </c>
      <c r="Y655" s="42" t="s">
        <v>275</v>
      </c>
      <c r="Z655" s="42" t="str">
        <f t="shared" ref="Z655" si="9739">IF(OR(Y655="-",Y655="NC",$D655=""),"-",$D655*Y655)</f>
        <v>-</v>
      </c>
      <c r="AA655" s="42" t="s">
        <v>275</v>
      </c>
      <c r="AB655" s="42" t="str">
        <f t="shared" ref="AB655" si="9740">IF(OR(AA655="-",AA655="NC",$D655=""),"-",$D655*AA655)</f>
        <v>-</v>
      </c>
      <c r="AC655" s="42" t="s">
        <v>275</v>
      </c>
      <c r="AD655" s="42" t="str">
        <f t="shared" ref="AD655" si="9741">IF(OR(AC655="-",AC655="NC",$D655=""),"-",$D655*AC655)</f>
        <v>-</v>
      </c>
      <c r="AE655" s="42" t="s">
        <v>275</v>
      </c>
      <c r="AF655" s="42" t="str">
        <f t="shared" ref="AF655" si="9742">IF(OR(AE655="-",AE655="NC",$D655=""),"-",$D655*AE655)</f>
        <v>-</v>
      </c>
      <c r="AG655" s="42" t="s">
        <v>275</v>
      </c>
      <c r="AH655" s="42" t="str">
        <f t="shared" ref="AH655" si="9743">IF(OR(AG655="-",AG655="NC",$D655=""),"-",$D655*AG655)</f>
        <v>-</v>
      </c>
      <c r="AI655" s="42" t="s">
        <v>275</v>
      </c>
      <c r="AJ655" s="42" t="str">
        <f t="shared" ref="AJ655" si="9744">IF(OR(AI655="-",AI655="NC",$D655=""),"-",$D655*AI655)</f>
        <v>-</v>
      </c>
      <c r="AK655" s="42" t="s">
        <v>275</v>
      </c>
      <c r="AL655" s="42" t="str">
        <f t="shared" ref="AL655" si="9745">IF(OR(AK655="-",AK655="NC",$D655=""),"-",$D655*AK655)</f>
        <v>-</v>
      </c>
    </row>
    <row r="656" spans="1:38" x14ac:dyDescent="0.25">
      <c r="A656" s="18" t="s">
        <v>2220</v>
      </c>
      <c r="B656" s="18" t="s">
        <v>2219</v>
      </c>
      <c r="C656" s="19" t="s">
        <v>925</v>
      </c>
      <c r="D656" s="58"/>
      <c r="E656" s="19">
        <v>20.53</v>
      </c>
      <c r="F656" s="19" t="str">
        <f t="shared" si="9610"/>
        <v>-</v>
      </c>
      <c r="G656" s="19">
        <v>9.8000000000000007</v>
      </c>
      <c r="H656" s="19" t="str">
        <f t="shared" si="9610"/>
        <v>-</v>
      </c>
      <c r="I656" s="19">
        <v>6.42</v>
      </c>
      <c r="J656" s="19" t="str">
        <f t="shared" ref="J656" si="9746">IF(OR(I656="-",I656="NC",$D656=""),"-",$D656*I656)</f>
        <v>-</v>
      </c>
      <c r="K656" s="19">
        <v>4.7300000000000004</v>
      </c>
      <c r="L656" s="19" t="str">
        <f t="shared" ref="L656" si="9747">IF(OR(K656="-",K656="NC",$D656=""),"-",$D656*K656)</f>
        <v>-</v>
      </c>
      <c r="M656" s="19">
        <v>7.14</v>
      </c>
      <c r="N656" s="19" t="str">
        <f t="shared" ref="N656" si="9748">IF(OR(M656="-",M656="NC",$D656=""),"-",$D656*M656)</f>
        <v>-</v>
      </c>
      <c r="O656" s="19">
        <v>18.68</v>
      </c>
      <c r="P656" s="19" t="str">
        <f t="shared" ref="P656" si="9749">IF(OR(O656="-",O656="NC",$D656=""),"-",$D656*O656)</f>
        <v>-</v>
      </c>
      <c r="Q656" s="19">
        <v>10.71</v>
      </c>
      <c r="R656" s="19" t="str">
        <f t="shared" ref="R656" si="9750">IF(OR(Q656="-",Q656="NC",$D656=""),"-",$D656*Q656)</f>
        <v>-</v>
      </c>
      <c r="S656" s="19">
        <v>4.2300000000000004</v>
      </c>
      <c r="T656" s="19" t="str">
        <f t="shared" ref="T656" si="9751">IF(OR(S656="-",S656="NC",$D656=""),"-",$D656*S656)</f>
        <v>-</v>
      </c>
      <c r="U656" s="19">
        <v>7.19</v>
      </c>
      <c r="V656" s="19" t="str">
        <f t="shared" ref="V656" si="9752">IF(OR(U656="-",U656="NC",$D656=""),"-",$D656*U656)</f>
        <v>-</v>
      </c>
      <c r="W656" s="19">
        <v>7.54</v>
      </c>
      <c r="X656" s="19" t="str">
        <f t="shared" ref="X656" si="9753">IF(OR(W656="-",W656="NC",$D656=""),"-",$D656*W656)</f>
        <v>-</v>
      </c>
      <c r="Y656" s="19">
        <v>5.66</v>
      </c>
      <c r="Z656" s="19" t="str">
        <f t="shared" ref="Z656" si="9754">IF(OR(Y656="-",Y656="NC",$D656=""),"-",$D656*Y656)</f>
        <v>-</v>
      </c>
      <c r="AA656" s="19">
        <v>2.38</v>
      </c>
      <c r="AB656" s="19" t="str">
        <f t="shared" ref="AB656" si="9755">IF(OR(AA656="-",AA656="NC",$D656=""),"-",$D656*AA656)</f>
        <v>-</v>
      </c>
      <c r="AC656" s="19">
        <v>8.14</v>
      </c>
      <c r="AD656" s="19" t="str">
        <f t="shared" ref="AD656" si="9756">IF(OR(AC656="-",AC656="NC",$D656=""),"-",$D656*AC656)</f>
        <v>-</v>
      </c>
      <c r="AE656" s="19">
        <v>0.32</v>
      </c>
      <c r="AF656" s="19" t="str">
        <f t="shared" ref="AF656" si="9757">IF(OR(AE656="-",AE656="NC",$D656=""),"-",$D656*AE656)</f>
        <v>-</v>
      </c>
      <c r="AG656" s="19">
        <v>2.84</v>
      </c>
      <c r="AH656" s="19" t="str">
        <f t="shared" ref="AH656" si="9758">IF(OR(AG656="-",AG656="NC",$D656=""),"-",$D656*AG656)</f>
        <v>-</v>
      </c>
      <c r="AI656" s="19">
        <v>2.69</v>
      </c>
      <c r="AJ656" s="19" t="str">
        <f t="shared" ref="AJ656" si="9759">IF(OR(AI656="-",AI656="NC",$D656=""),"-",$D656*AI656)</f>
        <v>-</v>
      </c>
      <c r="AK656" s="19">
        <v>0.97</v>
      </c>
      <c r="AL656" s="19" t="str">
        <f t="shared" ref="AL656" si="9760">IF(OR(AK656="-",AK656="NC",$D656=""),"-",$D656*AK656)</f>
        <v>-</v>
      </c>
    </row>
    <row r="657" spans="1:38" x14ac:dyDescent="0.25">
      <c r="A657" s="18" t="s">
        <v>207</v>
      </c>
      <c r="B657" s="18" t="s">
        <v>102</v>
      </c>
      <c r="C657" s="19" t="s">
        <v>926</v>
      </c>
      <c r="D657" s="58"/>
      <c r="E657" s="19">
        <v>3.22</v>
      </c>
      <c r="F657" s="19" t="str">
        <f t="shared" si="9610"/>
        <v>-</v>
      </c>
      <c r="G657" s="19">
        <v>1.54</v>
      </c>
      <c r="H657" s="19" t="str">
        <f t="shared" si="9610"/>
        <v>-</v>
      </c>
      <c r="I657" s="19">
        <v>1.01</v>
      </c>
      <c r="J657" s="19" t="str">
        <f t="shared" ref="J657" si="9761">IF(OR(I657="-",I657="NC",$D657=""),"-",$D657*I657)</f>
        <v>-</v>
      </c>
      <c r="K657" s="19">
        <v>0.74</v>
      </c>
      <c r="L657" s="19" t="str">
        <f t="shared" ref="L657" si="9762">IF(OR(K657="-",K657="NC",$D657=""),"-",$D657*K657)</f>
        <v>-</v>
      </c>
      <c r="M657" s="19">
        <v>1.1200000000000001</v>
      </c>
      <c r="N657" s="19" t="str">
        <f t="shared" ref="N657" si="9763">IF(OR(M657="-",M657="NC",$D657=""),"-",$D657*M657)</f>
        <v>-</v>
      </c>
      <c r="O657" s="19">
        <v>2.93</v>
      </c>
      <c r="P657" s="19" t="str">
        <f t="shared" ref="P657" si="9764">IF(OR(O657="-",O657="NC",$D657=""),"-",$D657*O657)</f>
        <v>-</v>
      </c>
      <c r="Q657" s="19">
        <v>1.68</v>
      </c>
      <c r="R657" s="19" t="str">
        <f t="shared" ref="R657" si="9765">IF(OR(Q657="-",Q657="NC",$D657=""),"-",$D657*Q657)</f>
        <v>-</v>
      </c>
      <c r="S657" s="19">
        <v>0.66</v>
      </c>
      <c r="T657" s="19" t="str">
        <f t="shared" ref="T657" si="9766">IF(OR(S657="-",S657="NC",$D657=""),"-",$D657*S657)</f>
        <v>-</v>
      </c>
      <c r="U657" s="19">
        <v>1.1299999999999999</v>
      </c>
      <c r="V657" s="19" t="str">
        <f t="shared" ref="V657" si="9767">IF(OR(U657="-",U657="NC",$D657=""),"-",$D657*U657)</f>
        <v>-</v>
      </c>
      <c r="W657" s="19">
        <v>1.18</v>
      </c>
      <c r="X657" s="19" t="str">
        <f t="shared" ref="X657" si="9768">IF(OR(W657="-",W657="NC",$D657=""),"-",$D657*W657)</f>
        <v>-</v>
      </c>
      <c r="Y657" s="19">
        <v>0.89</v>
      </c>
      <c r="Z657" s="19" t="str">
        <f t="shared" ref="Z657" si="9769">IF(OR(Y657="-",Y657="NC",$D657=""),"-",$D657*Y657)</f>
        <v>-</v>
      </c>
      <c r="AA657" s="19">
        <v>0.37</v>
      </c>
      <c r="AB657" s="19" t="str">
        <f t="shared" ref="AB657" si="9770">IF(OR(AA657="-",AA657="NC",$D657=""),"-",$D657*AA657)</f>
        <v>-</v>
      </c>
      <c r="AC657" s="19">
        <v>1.28</v>
      </c>
      <c r="AD657" s="19" t="str">
        <f t="shared" ref="AD657" si="9771">IF(OR(AC657="-",AC657="NC",$D657=""),"-",$D657*AC657)</f>
        <v>-</v>
      </c>
      <c r="AE657" s="19">
        <v>0.05</v>
      </c>
      <c r="AF657" s="19" t="str">
        <f t="shared" ref="AF657" si="9772">IF(OR(AE657="-",AE657="NC",$D657=""),"-",$D657*AE657)</f>
        <v>-</v>
      </c>
      <c r="AG657" s="19">
        <v>0.45</v>
      </c>
      <c r="AH657" s="19" t="str">
        <f t="shared" ref="AH657" si="9773">IF(OR(AG657="-",AG657="NC",$D657=""),"-",$D657*AG657)</f>
        <v>-</v>
      </c>
      <c r="AI657" s="19">
        <v>0.42</v>
      </c>
      <c r="AJ657" s="19" t="str">
        <f t="shared" ref="AJ657" si="9774">IF(OR(AI657="-",AI657="NC",$D657=""),"-",$D657*AI657)</f>
        <v>-</v>
      </c>
      <c r="AK657" s="19">
        <v>0.15</v>
      </c>
      <c r="AL657" s="19" t="str">
        <f t="shared" ref="AL657" si="9775">IF(OR(AK657="-",AK657="NC",$D657=""),"-",$D657*AK657)</f>
        <v>-</v>
      </c>
    </row>
    <row r="658" spans="1:38" x14ac:dyDescent="0.25">
      <c r="A658" s="50" t="s">
        <v>4200</v>
      </c>
      <c r="B658" s="50" t="s">
        <v>4201</v>
      </c>
      <c r="C658" s="42" t="s">
        <v>275</v>
      </c>
      <c r="D658" s="58"/>
      <c r="E658" s="42" t="s">
        <v>275</v>
      </c>
      <c r="F658" s="42" t="str">
        <f t="shared" si="9610"/>
        <v>-</v>
      </c>
      <c r="G658" s="42" t="s">
        <v>275</v>
      </c>
      <c r="H658" s="42" t="str">
        <f t="shared" si="9610"/>
        <v>-</v>
      </c>
      <c r="I658" s="42" t="s">
        <v>275</v>
      </c>
      <c r="J658" s="42" t="str">
        <f t="shared" ref="J658" si="9776">IF(OR(I658="-",I658="NC",$D658=""),"-",$D658*I658)</f>
        <v>-</v>
      </c>
      <c r="K658" s="42" t="s">
        <v>275</v>
      </c>
      <c r="L658" s="42" t="str">
        <f t="shared" ref="L658" si="9777">IF(OR(K658="-",K658="NC",$D658=""),"-",$D658*K658)</f>
        <v>-</v>
      </c>
      <c r="M658" s="42" t="s">
        <v>275</v>
      </c>
      <c r="N658" s="42" t="str">
        <f t="shared" ref="N658" si="9778">IF(OR(M658="-",M658="NC",$D658=""),"-",$D658*M658)</f>
        <v>-</v>
      </c>
      <c r="O658" s="42" t="s">
        <v>275</v>
      </c>
      <c r="P658" s="42" t="str">
        <f t="shared" ref="P658" si="9779">IF(OR(O658="-",O658="NC",$D658=""),"-",$D658*O658)</f>
        <v>-</v>
      </c>
      <c r="Q658" s="42" t="s">
        <v>275</v>
      </c>
      <c r="R658" s="42" t="str">
        <f t="shared" ref="R658" si="9780">IF(OR(Q658="-",Q658="NC",$D658=""),"-",$D658*Q658)</f>
        <v>-</v>
      </c>
      <c r="S658" s="42" t="s">
        <v>275</v>
      </c>
      <c r="T658" s="42" t="str">
        <f t="shared" ref="T658" si="9781">IF(OR(S658="-",S658="NC",$D658=""),"-",$D658*S658)</f>
        <v>-</v>
      </c>
      <c r="U658" s="42" t="s">
        <v>275</v>
      </c>
      <c r="V658" s="42" t="str">
        <f t="shared" ref="V658" si="9782">IF(OR(U658="-",U658="NC",$D658=""),"-",$D658*U658)</f>
        <v>-</v>
      </c>
      <c r="W658" s="42" t="s">
        <v>275</v>
      </c>
      <c r="X658" s="42" t="str">
        <f t="shared" ref="X658" si="9783">IF(OR(W658="-",W658="NC",$D658=""),"-",$D658*W658)</f>
        <v>-</v>
      </c>
      <c r="Y658" s="42" t="s">
        <v>275</v>
      </c>
      <c r="Z658" s="42" t="str">
        <f t="shared" ref="Z658" si="9784">IF(OR(Y658="-",Y658="NC",$D658=""),"-",$D658*Y658)</f>
        <v>-</v>
      </c>
      <c r="AA658" s="42" t="s">
        <v>275</v>
      </c>
      <c r="AB658" s="42" t="str">
        <f t="shared" ref="AB658" si="9785">IF(OR(AA658="-",AA658="NC",$D658=""),"-",$D658*AA658)</f>
        <v>-</v>
      </c>
      <c r="AC658" s="42" t="s">
        <v>275</v>
      </c>
      <c r="AD658" s="42" t="str">
        <f t="shared" ref="AD658" si="9786">IF(OR(AC658="-",AC658="NC",$D658=""),"-",$D658*AC658)</f>
        <v>-</v>
      </c>
      <c r="AE658" s="42" t="s">
        <v>275</v>
      </c>
      <c r="AF658" s="42" t="str">
        <f t="shared" ref="AF658" si="9787">IF(OR(AE658="-",AE658="NC",$D658=""),"-",$D658*AE658)</f>
        <v>-</v>
      </c>
      <c r="AG658" s="42" t="s">
        <v>275</v>
      </c>
      <c r="AH658" s="42" t="str">
        <f t="shared" ref="AH658" si="9788">IF(OR(AG658="-",AG658="NC",$D658=""),"-",$D658*AG658)</f>
        <v>-</v>
      </c>
      <c r="AI658" s="42" t="s">
        <v>275</v>
      </c>
      <c r="AJ658" s="42" t="str">
        <f t="shared" ref="AJ658" si="9789">IF(OR(AI658="-",AI658="NC",$D658=""),"-",$D658*AI658)</f>
        <v>-</v>
      </c>
      <c r="AK658" s="42" t="s">
        <v>275</v>
      </c>
      <c r="AL658" s="42" t="str">
        <f t="shared" ref="AL658" si="9790">IF(OR(AK658="-",AK658="NC",$D658=""),"-",$D658*AK658)</f>
        <v>-</v>
      </c>
    </row>
    <row r="659" spans="1:38" x14ac:dyDescent="0.25">
      <c r="A659" s="51" t="s">
        <v>275</v>
      </c>
      <c r="B659" s="51" t="s">
        <v>3095</v>
      </c>
      <c r="C659" s="19" t="s">
        <v>925</v>
      </c>
      <c r="D659" s="58"/>
      <c r="E659" s="19" t="s">
        <v>1351</v>
      </c>
      <c r="F659" s="19" t="str">
        <f t="shared" si="9610"/>
        <v>-</v>
      </c>
      <c r="G659" s="19">
        <v>7.0000000000000007E-2</v>
      </c>
      <c r="H659" s="19" t="str">
        <f t="shared" si="9610"/>
        <v>-</v>
      </c>
      <c r="I659" s="19" t="s">
        <v>1351</v>
      </c>
      <c r="J659" s="19" t="str">
        <f t="shared" ref="J659" si="9791">IF(OR(I659="-",I659="NC",$D659=""),"-",$D659*I659)</f>
        <v>-</v>
      </c>
      <c r="K659" s="19" t="s">
        <v>1351</v>
      </c>
      <c r="L659" s="19" t="str">
        <f t="shared" ref="L659" si="9792">IF(OR(K659="-",K659="NC",$D659=""),"-",$D659*K659)</f>
        <v>-</v>
      </c>
      <c r="M659" s="19" t="s">
        <v>1351</v>
      </c>
      <c r="N659" s="19" t="str">
        <f t="shared" ref="N659" si="9793">IF(OR(M659="-",M659="NC",$D659=""),"-",$D659*M659)</f>
        <v>-</v>
      </c>
      <c r="O659" s="19">
        <v>0.01</v>
      </c>
      <c r="P659" s="19" t="str">
        <f t="shared" ref="P659" si="9794">IF(OR(O659="-",O659="NC",$D659=""),"-",$D659*O659)</f>
        <v>-</v>
      </c>
      <c r="Q659" s="19" t="s">
        <v>1351</v>
      </c>
      <c r="R659" s="19" t="str">
        <f t="shared" ref="R659" si="9795">IF(OR(Q659="-",Q659="NC",$D659=""),"-",$D659*Q659)</f>
        <v>-</v>
      </c>
      <c r="S659" s="19" t="s">
        <v>1351</v>
      </c>
      <c r="T659" s="19" t="str">
        <f t="shared" ref="T659" si="9796">IF(OR(S659="-",S659="NC",$D659=""),"-",$D659*S659)</f>
        <v>-</v>
      </c>
      <c r="U659" s="19">
        <v>0.01</v>
      </c>
      <c r="V659" s="19" t="str">
        <f t="shared" ref="V659" si="9797">IF(OR(U659="-",U659="NC",$D659=""),"-",$D659*U659)</f>
        <v>-</v>
      </c>
      <c r="W659" s="19" t="s">
        <v>1351</v>
      </c>
      <c r="X659" s="19" t="str">
        <f t="shared" ref="X659" si="9798">IF(OR(W659="-",W659="NC",$D659=""),"-",$D659*W659)</f>
        <v>-</v>
      </c>
      <c r="Y659" s="19" t="s">
        <v>1351</v>
      </c>
      <c r="Z659" s="19" t="str">
        <f t="shared" ref="Z659" si="9799">IF(OR(Y659="-",Y659="NC",$D659=""),"-",$D659*Y659)</f>
        <v>-</v>
      </c>
      <c r="AA659" s="19" t="s">
        <v>1351</v>
      </c>
      <c r="AB659" s="19" t="str">
        <f t="shared" ref="AB659" si="9800">IF(OR(AA659="-",AA659="NC",$D659=""),"-",$D659*AA659)</f>
        <v>-</v>
      </c>
      <c r="AC659" s="19" t="s">
        <v>1351</v>
      </c>
      <c r="AD659" s="19" t="str">
        <f t="shared" ref="AD659" si="9801">IF(OR(AC659="-",AC659="NC",$D659=""),"-",$D659*AC659)</f>
        <v>-</v>
      </c>
      <c r="AE659" s="19" t="s">
        <v>1351</v>
      </c>
      <c r="AF659" s="19" t="str">
        <f t="shared" ref="AF659" si="9802">IF(OR(AE659="-",AE659="NC",$D659=""),"-",$D659*AE659)</f>
        <v>-</v>
      </c>
      <c r="AG659" s="19" t="s">
        <v>1351</v>
      </c>
      <c r="AH659" s="19" t="str">
        <f t="shared" ref="AH659" si="9803">IF(OR(AG659="-",AG659="NC",$D659=""),"-",$D659*AG659)</f>
        <v>-</v>
      </c>
      <c r="AI659" s="19" t="s">
        <v>1351</v>
      </c>
      <c r="AJ659" s="19" t="str">
        <f t="shared" ref="AJ659" si="9804">IF(OR(AI659="-",AI659="NC",$D659=""),"-",$D659*AI659)</f>
        <v>-</v>
      </c>
      <c r="AK659" s="19" t="s">
        <v>1351</v>
      </c>
      <c r="AL659" s="19" t="str">
        <f t="shared" ref="AL659" si="9805">IF(OR(AK659="-",AK659="NC",$D659=""),"-",$D659*AK659)</f>
        <v>-</v>
      </c>
    </row>
    <row r="660" spans="1:38" x14ac:dyDescent="0.25">
      <c r="A660" s="51" t="s">
        <v>275</v>
      </c>
      <c r="B660" s="51" t="s">
        <v>3096</v>
      </c>
      <c r="C660" s="19" t="s">
        <v>925</v>
      </c>
      <c r="D660" s="58"/>
      <c r="E660" s="19" t="s">
        <v>1351</v>
      </c>
      <c r="F660" s="19" t="str">
        <f t="shared" si="9610"/>
        <v>-</v>
      </c>
      <c r="G660" s="19" t="s">
        <v>1351</v>
      </c>
      <c r="H660" s="19" t="str">
        <f t="shared" si="9610"/>
        <v>-</v>
      </c>
      <c r="I660" s="19" t="s">
        <v>1351</v>
      </c>
      <c r="J660" s="19" t="str">
        <f t="shared" ref="J660" si="9806">IF(OR(I660="-",I660="NC",$D660=""),"-",$D660*I660)</f>
        <v>-</v>
      </c>
      <c r="K660" s="19" t="s">
        <v>1351</v>
      </c>
      <c r="L660" s="19" t="str">
        <f t="shared" ref="L660" si="9807">IF(OR(K660="-",K660="NC",$D660=""),"-",$D660*K660)</f>
        <v>-</v>
      </c>
      <c r="M660" s="19" t="s">
        <v>1351</v>
      </c>
      <c r="N660" s="19" t="str">
        <f t="shared" ref="N660" si="9808">IF(OR(M660="-",M660="NC",$D660=""),"-",$D660*M660)</f>
        <v>-</v>
      </c>
      <c r="O660" s="19" t="s">
        <v>1351</v>
      </c>
      <c r="P660" s="19" t="str">
        <f t="shared" ref="P660" si="9809">IF(OR(O660="-",O660="NC",$D660=""),"-",$D660*O660)</f>
        <v>-</v>
      </c>
      <c r="Q660" s="19" t="s">
        <v>1351</v>
      </c>
      <c r="R660" s="19" t="str">
        <f t="shared" ref="R660" si="9810">IF(OR(Q660="-",Q660="NC",$D660=""),"-",$D660*Q660)</f>
        <v>-</v>
      </c>
      <c r="S660" s="19" t="s">
        <v>1351</v>
      </c>
      <c r="T660" s="19" t="str">
        <f t="shared" ref="T660" si="9811">IF(OR(S660="-",S660="NC",$D660=""),"-",$D660*S660)</f>
        <v>-</v>
      </c>
      <c r="U660" s="19" t="s">
        <v>1351</v>
      </c>
      <c r="V660" s="19" t="str">
        <f t="shared" ref="V660" si="9812">IF(OR(U660="-",U660="NC",$D660=""),"-",$D660*U660)</f>
        <v>-</v>
      </c>
      <c r="W660" s="19" t="s">
        <v>1351</v>
      </c>
      <c r="X660" s="19" t="str">
        <f t="shared" ref="X660" si="9813">IF(OR(W660="-",W660="NC",$D660=""),"-",$D660*W660)</f>
        <v>-</v>
      </c>
      <c r="Y660" s="19" t="s">
        <v>1351</v>
      </c>
      <c r="Z660" s="19" t="str">
        <f t="shared" ref="Z660" si="9814">IF(OR(Y660="-",Y660="NC",$D660=""),"-",$D660*Y660)</f>
        <v>-</v>
      </c>
      <c r="AA660" s="19" t="s">
        <v>1351</v>
      </c>
      <c r="AB660" s="19" t="str">
        <f t="shared" ref="AB660" si="9815">IF(OR(AA660="-",AA660="NC",$D660=""),"-",$D660*AA660)</f>
        <v>-</v>
      </c>
      <c r="AC660" s="19" t="s">
        <v>1351</v>
      </c>
      <c r="AD660" s="19" t="str">
        <f t="shared" ref="AD660" si="9816">IF(OR(AC660="-",AC660="NC",$D660=""),"-",$D660*AC660)</f>
        <v>-</v>
      </c>
      <c r="AE660" s="19" t="s">
        <v>1351</v>
      </c>
      <c r="AF660" s="19" t="str">
        <f t="shared" ref="AF660" si="9817">IF(OR(AE660="-",AE660="NC",$D660=""),"-",$D660*AE660)</f>
        <v>-</v>
      </c>
      <c r="AG660" s="19" t="s">
        <v>1351</v>
      </c>
      <c r="AH660" s="19" t="str">
        <f t="shared" ref="AH660" si="9818">IF(OR(AG660="-",AG660="NC",$D660=""),"-",$D660*AG660)</f>
        <v>-</v>
      </c>
      <c r="AI660" s="19" t="s">
        <v>1351</v>
      </c>
      <c r="AJ660" s="19" t="str">
        <f t="shared" ref="AJ660" si="9819">IF(OR(AI660="-",AI660="NC",$D660=""),"-",$D660*AI660)</f>
        <v>-</v>
      </c>
      <c r="AK660" s="19" t="s">
        <v>1351</v>
      </c>
      <c r="AL660" s="19" t="str">
        <f t="shared" ref="AL660" si="9820">IF(OR(AK660="-",AK660="NC",$D660=""),"-",$D660*AK660)</f>
        <v>-</v>
      </c>
    </row>
    <row r="661" spans="1:38" x14ac:dyDescent="0.25">
      <c r="A661" s="18" t="s">
        <v>275</v>
      </c>
      <c r="B661" s="18" t="s">
        <v>3097</v>
      </c>
      <c r="C661" s="19" t="s">
        <v>926</v>
      </c>
      <c r="D661" s="58"/>
      <c r="E661" s="19" t="s">
        <v>1351</v>
      </c>
      <c r="F661" s="19" t="str">
        <f t="shared" si="9610"/>
        <v>-</v>
      </c>
      <c r="G661" s="19">
        <v>0.03</v>
      </c>
      <c r="H661" s="19" t="str">
        <f t="shared" si="9610"/>
        <v>-</v>
      </c>
      <c r="I661" s="19" t="s">
        <v>1351</v>
      </c>
      <c r="J661" s="19" t="str">
        <f t="shared" ref="J661" si="9821">IF(OR(I661="-",I661="NC",$D661=""),"-",$D661*I661)</f>
        <v>-</v>
      </c>
      <c r="K661" s="19" t="s">
        <v>1351</v>
      </c>
      <c r="L661" s="19" t="str">
        <f t="shared" ref="L661" si="9822">IF(OR(K661="-",K661="NC",$D661=""),"-",$D661*K661)</f>
        <v>-</v>
      </c>
      <c r="M661" s="19" t="s">
        <v>1351</v>
      </c>
      <c r="N661" s="19" t="str">
        <f t="shared" ref="N661" si="9823">IF(OR(M661="-",M661="NC",$D661=""),"-",$D661*M661)</f>
        <v>-</v>
      </c>
      <c r="O661" s="19">
        <v>0.01</v>
      </c>
      <c r="P661" s="19" t="str">
        <f t="shared" ref="P661" si="9824">IF(OR(O661="-",O661="NC",$D661=""),"-",$D661*O661)</f>
        <v>-</v>
      </c>
      <c r="Q661" s="19" t="s">
        <v>1351</v>
      </c>
      <c r="R661" s="19" t="str">
        <f t="shared" ref="R661" si="9825">IF(OR(Q661="-",Q661="NC",$D661=""),"-",$D661*Q661)</f>
        <v>-</v>
      </c>
      <c r="S661" s="19" t="s">
        <v>1351</v>
      </c>
      <c r="T661" s="19" t="str">
        <f t="shared" ref="T661" si="9826">IF(OR(S661="-",S661="NC",$D661=""),"-",$D661*S661)</f>
        <v>-</v>
      </c>
      <c r="U661" s="19">
        <v>0.01</v>
      </c>
      <c r="V661" s="19" t="str">
        <f t="shared" ref="V661" si="9827">IF(OR(U661="-",U661="NC",$D661=""),"-",$D661*U661)</f>
        <v>-</v>
      </c>
      <c r="W661" s="19" t="s">
        <v>1351</v>
      </c>
      <c r="X661" s="19" t="str">
        <f t="shared" ref="X661" si="9828">IF(OR(W661="-",W661="NC",$D661=""),"-",$D661*W661)</f>
        <v>-</v>
      </c>
      <c r="Y661" s="19" t="s">
        <v>1351</v>
      </c>
      <c r="Z661" s="19" t="str">
        <f t="shared" ref="Z661" si="9829">IF(OR(Y661="-",Y661="NC",$D661=""),"-",$D661*Y661)</f>
        <v>-</v>
      </c>
      <c r="AA661" s="19" t="s">
        <v>1351</v>
      </c>
      <c r="AB661" s="19" t="str">
        <f t="shared" ref="AB661" si="9830">IF(OR(AA661="-",AA661="NC",$D661=""),"-",$D661*AA661)</f>
        <v>-</v>
      </c>
      <c r="AC661" s="19" t="s">
        <v>1351</v>
      </c>
      <c r="AD661" s="19" t="str">
        <f t="shared" ref="AD661" si="9831">IF(OR(AC661="-",AC661="NC",$D661=""),"-",$D661*AC661)</f>
        <v>-</v>
      </c>
      <c r="AE661" s="19" t="s">
        <v>1351</v>
      </c>
      <c r="AF661" s="19" t="str">
        <f t="shared" ref="AF661" si="9832">IF(OR(AE661="-",AE661="NC",$D661=""),"-",$D661*AE661)</f>
        <v>-</v>
      </c>
      <c r="AG661" s="19" t="s">
        <v>1351</v>
      </c>
      <c r="AH661" s="19" t="str">
        <f t="shared" ref="AH661" si="9833">IF(OR(AG661="-",AG661="NC",$D661=""),"-",$D661*AG661)</f>
        <v>-</v>
      </c>
      <c r="AI661" s="19" t="s">
        <v>1351</v>
      </c>
      <c r="AJ661" s="19" t="str">
        <f t="shared" ref="AJ661" si="9834">IF(OR(AI661="-",AI661="NC",$D661=""),"-",$D661*AI661)</f>
        <v>-</v>
      </c>
      <c r="AK661" s="19" t="s">
        <v>1351</v>
      </c>
      <c r="AL661" s="19" t="str">
        <f t="shared" ref="AL661" si="9835">IF(OR(AK661="-",AK661="NC",$D661=""),"-",$D661*AK661)</f>
        <v>-</v>
      </c>
    </row>
    <row r="662" spans="1:38" x14ac:dyDescent="0.25">
      <c r="A662" s="18" t="s">
        <v>4202</v>
      </c>
      <c r="B662" s="18" t="s">
        <v>4203</v>
      </c>
      <c r="C662" s="19" t="s">
        <v>925</v>
      </c>
      <c r="D662" s="58"/>
      <c r="E662" s="19">
        <v>0.06</v>
      </c>
      <c r="F662" s="19" t="str">
        <f t="shared" si="9610"/>
        <v>-</v>
      </c>
      <c r="G662" s="19" t="s">
        <v>1351</v>
      </c>
      <c r="H662" s="19" t="str">
        <f t="shared" si="9610"/>
        <v>-</v>
      </c>
      <c r="I662" s="19">
        <v>1.08</v>
      </c>
      <c r="J662" s="19" t="str">
        <f t="shared" ref="J662" si="9836">IF(OR(I662="-",I662="NC",$D662=""),"-",$D662*I662)</f>
        <v>-</v>
      </c>
      <c r="K662" s="19">
        <v>0.38</v>
      </c>
      <c r="L662" s="19" t="str">
        <f t="shared" ref="L662" si="9837">IF(OR(K662="-",K662="NC",$D662=""),"-",$D662*K662)</f>
        <v>-</v>
      </c>
      <c r="M662" s="19">
        <v>0.01</v>
      </c>
      <c r="N662" s="19" t="str">
        <f t="shared" ref="N662" si="9838">IF(OR(M662="-",M662="NC",$D662=""),"-",$D662*M662)</f>
        <v>-</v>
      </c>
      <c r="O662" s="19">
        <v>0.25</v>
      </c>
      <c r="P662" s="19" t="str">
        <f t="shared" ref="P662" si="9839">IF(OR(O662="-",O662="NC",$D662=""),"-",$D662*O662)</f>
        <v>-</v>
      </c>
      <c r="Q662" s="19" t="s">
        <v>1351</v>
      </c>
      <c r="R662" s="19" t="str">
        <f t="shared" ref="R662" si="9840">IF(OR(Q662="-",Q662="NC",$D662=""),"-",$D662*Q662)</f>
        <v>-</v>
      </c>
      <c r="S662" s="19" t="s">
        <v>1351</v>
      </c>
      <c r="T662" s="19" t="str">
        <f t="shared" ref="T662" si="9841">IF(OR(S662="-",S662="NC",$D662=""),"-",$D662*S662)</f>
        <v>-</v>
      </c>
      <c r="U662" s="19">
        <v>0.01</v>
      </c>
      <c r="V662" s="19" t="str">
        <f t="shared" ref="V662" si="9842">IF(OR(U662="-",U662="NC",$D662=""),"-",$D662*U662)</f>
        <v>-</v>
      </c>
      <c r="W662" s="19" t="s">
        <v>1351</v>
      </c>
      <c r="X662" s="19" t="str">
        <f t="shared" ref="X662" si="9843">IF(OR(W662="-",W662="NC",$D662=""),"-",$D662*W662)</f>
        <v>-</v>
      </c>
      <c r="Y662" s="19" t="s">
        <v>1351</v>
      </c>
      <c r="Z662" s="19" t="str">
        <f t="shared" ref="Z662" si="9844">IF(OR(Y662="-",Y662="NC",$D662=""),"-",$D662*Y662)</f>
        <v>-</v>
      </c>
      <c r="AA662" s="19" t="s">
        <v>1351</v>
      </c>
      <c r="AB662" s="19" t="str">
        <f t="shared" ref="AB662" si="9845">IF(OR(AA662="-",AA662="NC",$D662=""),"-",$D662*AA662)</f>
        <v>-</v>
      </c>
      <c r="AC662" s="19">
        <v>1.81</v>
      </c>
      <c r="AD662" s="19" t="str">
        <f t="shared" ref="AD662" si="9846">IF(OR(AC662="-",AC662="NC",$D662=""),"-",$D662*AC662)</f>
        <v>-</v>
      </c>
      <c r="AE662" s="19" t="s">
        <v>1351</v>
      </c>
      <c r="AF662" s="19" t="str">
        <f t="shared" ref="AF662" si="9847">IF(OR(AE662="-",AE662="NC",$D662=""),"-",$D662*AE662)</f>
        <v>-</v>
      </c>
      <c r="AG662" s="19">
        <v>0.01</v>
      </c>
      <c r="AH662" s="19" t="str">
        <f t="shared" ref="AH662" si="9848">IF(OR(AG662="-",AG662="NC",$D662=""),"-",$D662*AG662)</f>
        <v>-</v>
      </c>
      <c r="AI662" s="19" t="s">
        <v>1351</v>
      </c>
      <c r="AJ662" s="19" t="str">
        <f t="shared" ref="AJ662" si="9849">IF(OR(AI662="-",AI662="NC",$D662=""),"-",$D662*AI662)</f>
        <v>-</v>
      </c>
      <c r="AK662" s="19" t="s">
        <v>1351</v>
      </c>
      <c r="AL662" s="19" t="str">
        <f t="shared" ref="AL662" si="9850">IF(OR(AK662="-",AK662="NC",$D662=""),"-",$D662*AK662)</f>
        <v>-</v>
      </c>
    </row>
    <row r="663" spans="1:38" x14ac:dyDescent="0.25">
      <c r="A663" s="18" t="s">
        <v>3092</v>
      </c>
      <c r="B663" s="18" t="s">
        <v>2224</v>
      </c>
      <c r="C663" s="19" t="s">
        <v>925</v>
      </c>
      <c r="D663" s="58"/>
      <c r="E663" s="19">
        <v>5.81</v>
      </c>
      <c r="F663" s="19" t="str">
        <f t="shared" si="9610"/>
        <v>-</v>
      </c>
      <c r="G663" s="19">
        <v>3.77</v>
      </c>
      <c r="H663" s="19" t="str">
        <f t="shared" si="9610"/>
        <v>-</v>
      </c>
      <c r="I663" s="19">
        <v>20.07</v>
      </c>
      <c r="J663" s="19" t="str">
        <f t="shared" ref="J663" si="9851">IF(OR(I663="-",I663="NC",$D663=""),"-",$D663*I663)</f>
        <v>-</v>
      </c>
      <c r="K663" s="19">
        <v>24.53</v>
      </c>
      <c r="L663" s="19" t="str">
        <f t="shared" ref="L663" si="9852">IF(OR(K663="-",K663="NC",$D663=""),"-",$D663*K663)</f>
        <v>-</v>
      </c>
      <c r="M663" s="19">
        <v>5.94</v>
      </c>
      <c r="N663" s="19" t="str">
        <f t="shared" ref="N663" si="9853">IF(OR(M663="-",M663="NC",$D663=""),"-",$D663*M663)</f>
        <v>-</v>
      </c>
      <c r="O663" s="19">
        <v>8.99</v>
      </c>
      <c r="P663" s="19" t="str">
        <f t="shared" ref="P663" si="9854">IF(OR(O663="-",O663="NC",$D663=""),"-",$D663*O663)</f>
        <v>-</v>
      </c>
      <c r="Q663" s="19">
        <v>5.33</v>
      </c>
      <c r="R663" s="19" t="str">
        <f t="shared" ref="R663" si="9855">IF(OR(Q663="-",Q663="NC",$D663=""),"-",$D663*Q663)</f>
        <v>-</v>
      </c>
      <c r="S663" s="19">
        <v>5.04</v>
      </c>
      <c r="T663" s="19" t="str">
        <f t="shared" ref="T663" si="9856">IF(OR(S663="-",S663="NC",$D663=""),"-",$D663*S663)</f>
        <v>-</v>
      </c>
      <c r="U663" s="19">
        <v>11.83</v>
      </c>
      <c r="V663" s="19" t="str">
        <f t="shared" ref="V663" si="9857">IF(OR(U663="-",U663="NC",$D663=""),"-",$D663*U663)</f>
        <v>-</v>
      </c>
      <c r="W663" s="19">
        <v>7.94</v>
      </c>
      <c r="X663" s="19" t="str">
        <f t="shared" ref="X663" si="9858">IF(OR(W663="-",W663="NC",$D663=""),"-",$D663*W663)</f>
        <v>-</v>
      </c>
      <c r="Y663" s="19">
        <v>10.77</v>
      </c>
      <c r="Z663" s="19" t="str">
        <f t="shared" ref="Z663" si="9859">IF(OR(Y663="-",Y663="NC",$D663=""),"-",$D663*Y663)</f>
        <v>-</v>
      </c>
      <c r="AA663" s="19">
        <v>4.53</v>
      </c>
      <c r="AB663" s="19" t="str">
        <f t="shared" ref="AB663" si="9860">IF(OR(AA663="-",AA663="NC",$D663=""),"-",$D663*AA663)</f>
        <v>-</v>
      </c>
      <c r="AC663" s="19">
        <v>60.84</v>
      </c>
      <c r="AD663" s="19" t="str">
        <f t="shared" ref="AD663" si="9861">IF(OR(AC663="-",AC663="NC",$D663=""),"-",$D663*AC663)</f>
        <v>-</v>
      </c>
      <c r="AE663" s="19">
        <v>12.77</v>
      </c>
      <c r="AF663" s="19" t="str">
        <f t="shared" ref="AF663" si="9862">IF(OR(AE663="-",AE663="NC",$D663=""),"-",$D663*AE663)</f>
        <v>-</v>
      </c>
      <c r="AG663" s="19">
        <v>5.41</v>
      </c>
      <c r="AH663" s="19" t="str">
        <f t="shared" ref="AH663" si="9863">IF(OR(AG663="-",AG663="NC",$D663=""),"-",$D663*AG663)</f>
        <v>-</v>
      </c>
      <c r="AI663" s="19">
        <v>0.56999999999999995</v>
      </c>
      <c r="AJ663" s="19" t="str">
        <f t="shared" ref="AJ663" si="9864">IF(OR(AI663="-",AI663="NC",$D663=""),"-",$D663*AI663)</f>
        <v>-</v>
      </c>
      <c r="AK663" s="19">
        <v>53.45</v>
      </c>
      <c r="AL663" s="19" t="str">
        <f t="shared" ref="AL663" si="9865">IF(OR(AK663="-",AK663="NC",$D663=""),"-",$D663*AK663)</f>
        <v>-</v>
      </c>
    </row>
    <row r="664" spans="1:38" x14ac:dyDescent="0.25">
      <c r="A664" s="18" t="s">
        <v>3092</v>
      </c>
      <c r="B664" s="18" t="s">
        <v>2223</v>
      </c>
      <c r="C664" s="19" t="s">
        <v>925</v>
      </c>
      <c r="D664" s="58"/>
      <c r="E664" s="19">
        <v>0.02</v>
      </c>
      <c r="F664" s="19" t="str">
        <f t="shared" si="9610"/>
        <v>-</v>
      </c>
      <c r="G664" s="19" t="s">
        <v>1351</v>
      </c>
      <c r="H664" s="19" t="str">
        <f t="shared" si="9610"/>
        <v>-</v>
      </c>
      <c r="I664" s="19">
        <v>0.05</v>
      </c>
      <c r="J664" s="19" t="str">
        <f t="shared" ref="J664" si="9866">IF(OR(I664="-",I664="NC",$D664=""),"-",$D664*I664)</f>
        <v>-</v>
      </c>
      <c r="K664" s="19">
        <v>0.01</v>
      </c>
      <c r="L664" s="19" t="str">
        <f t="shared" ref="L664" si="9867">IF(OR(K664="-",K664="NC",$D664=""),"-",$D664*K664)</f>
        <v>-</v>
      </c>
      <c r="M664" s="19">
        <v>0.01</v>
      </c>
      <c r="N664" s="19" t="str">
        <f t="shared" ref="N664" si="9868">IF(OR(M664="-",M664="NC",$D664=""),"-",$D664*M664)</f>
        <v>-</v>
      </c>
      <c r="O664" s="19">
        <v>0.01</v>
      </c>
      <c r="P664" s="19" t="str">
        <f t="shared" ref="P664" si="9869">IF(OR(O664="-",O664="NC",$D664=""),"-",$D664*O664)</f>
        <v>-</v>
      </c>
      <c r="Q664" s="19" t="s">
        <v>1351</v>
      </c>
      <c r="R664" s="19" t="str">
        <f t="shared" ref="R664" si="9870">IF(OR(Q664="-",Q664="NC",$D664=""),"-",$D664*Q664)</f>
        <v>-</v>
      </c>
      <c r="S664" s="19" t="s">
        <v>1351</v>
      </c>
      <c r="T664" s="19" t="str">
        <f t="shared" ref="T664" si="9871">IF(OR(S664="-",S664="NC",$D664=""),"-",$D664*S664)</f>
        <v>-</v>
      </c>
      <c r="U664" s="19" t="s">
        <v>1351</v>
      </c>
      <c r="V664" s="19" t="str">
        <f t="shared" ref="V664" si="9872">IF(OR(U664="-",U664="NC",$D664=""),"-",$D664*U664)</f>
        <v>-</v>
      </c>
      <c r="W664" s="19" t="s">
        <v>1351</v>
      </c>
      <c r="X664" s="19" t="str">
        <f t="shared" ref="X664" si="9873">IF(OR(W664="-",W664="NC",$D664=""),"-",$D664*W664)</f>
        <v>-</v>
      </c>
      <c r="Y664" s="19" t="s">
        <v>1351</v>
      </c>
      <c r="Z664" s="19" t="str">
        <f t="shared" ref="Z664" si="9874">IF(OR(Y664="-",Y664="NC",$D664=""),"-",$D664*Y664)</f>
        <v>-</v>
      </c>
      <c r="AA664" s="19" t="s">
        <v>1351</v>
      </c>
      <c r="AB664" s="19" t="str">
        <f t="shared" ref="AB664" si="9875">IF(OR(AA664="-",AA664="NC",$D664=""),"-",$D664*AA664)</f>
        <v>-</v>
      </c>
      <c r="AC664" s="19">
        <v>0.01</v>
      </c>
      <c r="AD664" s="19" t="str">
        <f t="shared" ref="AD664" si="9876">IF(OR(AC664="-",AC664="NC",$D664=""),"-",$D664*AC664)</f>
        <v>-</v>
      </c>
      <c r="AE664" s="19">
        <v>0.01</v>
      </c>
      <c r="AF664" s="19" t="str">
        <f t="shared" ref="AF664" si="9877">IF(OR(AE664="-",AE664="NC",$D664=""),"-",$D664*AE664)</f>
        <v>-</v>
      </c>
      <c r="AG664" s="19" t="s">
        <v>1351</v>
      </c>
      <c r="AH664" s="19" t="str">
        <f t="shared" ref="AH664" si="9878">IF(OR(AG664="-",AG664="NC",$D664=""),"-",$D664*AG664)</f>
        <v>-</v>
      </c>
      <c r="AI664" s="19" t="s">
        <v>1351</v>
      </c>
      <c r="AJ664" s="19" t="str">
        <f t="shared" ref="AJ664" si="9879">IF(OR(AI664="-",AI664="NC",$D664=""),"-",$D664*AI664)</f>
        <v>-</v>
      </c>
      <c r="AK664" s="19" t="s">
        <v>1351</v>
      </c>
      <c r="AL664" s="19" t="str">
        <f t="shared" ref="AL664" si="9880">IF(OR(AK664="-",AK664="NC",$D664=""),"-",$D664*AK664)</f>
        <v>-</v>
      </c>
    </row>
    <row r="665" spans="1:38" x14ac:dyDescent="0.25">
      <c r="A665" s="51" t="s">
        <v>439</v>
      </c>
      <c r="B665" s="51" t="s">
        <v>440</v>
      </c>
      <c r="C665" s="19" t="s">
        <v>926</v>
      </c>
      <c r="D665" s="58"/>
      <c r="E665" s="19">
        <v>0.32</v>
      </c>
      <c r="F665" s="19" t="str">
        <f t="shared" si="9610"/>
        <v>-</v>
      </c>
      <c r="G665" s="19">
        <v>0.21</v>
      </c>
      <c r="H665" s="19" t="str">
        <f t="shared" si="9610"/>
        <v>-</v>
      </c>
      <c r="I665" s="19">
        <v>1.1000000000000001</v>
      </c>
      <c r="J665" s="19" t="str">
        <f t="shared" ref="J665" si="9881">IF(OR(I665="-",I665="NC",$D665=""),"-",$D665*I665)</f>
        <v>-</v>
      </c>
      <c r="K665" s="19">
        <v>1.35</v>
      </c>
      <c r="L665" s="19" t="str">
        <f t="shared" ref="L665" si="9882">IF(OR(K665="-",K665="NC",$D665=""),"-",$D665*K665)</f>
        <v>-</v>
      </c>
      <c r="M665" s="19">
        <v>0.33</v>
      </c>
      <c r="N665" s="19" t="str">
        <f t="shared" ref="N665" si="9883">IF(OR(M665="-",M665="NC",$D665=""),"-",$D665*M665)</f>
        <v>-</v>
      </c>
      <c r="O665" s="19">
        <v>0.49</v>
      </c>
      <c r="P665" s="19" t="str">
        <f t="shared" ref="P665" si="9884">IF(OR(O665="-",O665="NC",$D665=""),"-",$D665*O665)</f>
        <v>-</v>
      </c>
      <c r="Q665" s="19">
        <v>0.28999999999999998</v>
      </c>
      <c r="R665" s="19" t="str">
        <f t="shared" ref="R665" si="9885">IF(OR(Q665="-",Q665="NC",$D665=""),"-",$D665*Q665)</f>
        <v>-</v>
      </c>
      <c r="S665" s="19">
        <v>0.28000000000000003</v>
      </c>
      <c r="T665" s="19" t="str">
        <f t="shared" ref="T665" si="9886">IF(OR(S665="-",S665="NC",$D665=""),"-",$D665*S665)</f>
        <v>-</v>
      </c>
      <c r="U665" s="19">
        <v>0.65</v>
      </c>
      <c r="V665" s="19" t="str">
        <f t="shared" ref="V665" si="9887">IF(OR(U665="-",U665="NC",$D665=""),"-",$D665*U665)</f>
        <v>-</v>
      </c>
      <c r="W665" s="19">
        <v>0.44</v>
      </c>
      <c r="X665" s="19" t="str">
        <f t="shared" ref="X665" si="9888">IF(OR(W665="-",W665="NC",$D665=""),"-",$D665*W665)</f>
        <v>-</v>
      </c>
      <c r="Y665" s="19">
        <v>0.59</v>
      </c>
      <c r="Z665" s="19" t="str">
        <f t="shared" ref="Z665" si="9889">IF(OR(Y665="-",Y665="NC",$D665=""),"-",$D665*Y665)</f>
        <v>-</v>
      </c>
      <c r="AA665" s="19">
        <v>0.25</v>
      </c>
      <c r="AB665" s="19" t="str">
        <f t="shared" ref="AB665" si="9890">IF(OR(AA665="-",AA665="NC",$D665=""),"-",$D665*AA665)</f>
        <v>-</v>
      </c>
      <c r="AC665" s="19">
        <v>3.35</v>
      </c>
      <c r="AD665" s="19" t="str">
        <f t="shared" ref="AD665" si="9891">IF(OR(AC665="-",AC665="NC",$D665=""),"-",$D665*AC665)</f>
        <v>-</v>
      </c>
      <c r="AE665" s="19">
        <v>0.7</v>
      </c>
      <c r="AF665" s="19" t="str">
        <f t="shared" ref="AF665" si="9892">IF(OR(AE665="-",AE665="NC",$D665=""),"-",$D665*AE665)</f>
        <v>-</v>
      </c>
      <c r="AG665" s="19">
        <v>0.3</v>
      </c>
      <c r="AH665" s="19" t="str">
        <f t="shared" ref="AH665" si="9893">IF(OR(AG665="-",AG665="NC",$D665=""),"-",$D665*AG665)</f>
        <v>-</v>
      </c>
      <c r="AI665" s="19">
        <v>0.03</v>
      </c>
      <c r="AJ665" s="19" t="str">
        <f t="shared" ref="AJ665" si="9894">IF(OR(AI665="-",AI665="NC",$D665=""),"-",$D665*AI665)</f>
        <v>-</v>
      </c>
      <c r="AK665" s="19">
        <v>2.94</v>
      </c>
      <c r="AL665" s="19" t="str">
        <f t="shared" ref="AL665" si="9895">IF(OR(AK665="-",AK665="NC",$D665=""),"-",$D665*AK665)</f>
        <v>-</v>
      </c>
    </row>
    <row r="666" spans="1:38" ht="21" x14ac:dyDescent="0.25">
      <c r="A666" s="51" t="s">
        <v>3093</v>
      </c>
      <c r="B666" s="51" t="s">
        <v>2229</v>
      </c>
      <c r="C666" s="19" t="s">
        <v>925</v>
      </c>
      <c r="D666" s="58"/>
      <c r="E666" s="19">
        <v>1.3</v>
      </c>
      <c r="F666" s="19" t="str">
        <f t="shared" si="9610"/>
        <v>-</v>
      </c>
      <c r="G666" s="19">
        <v>1.23</v>
      </c>
      <c r="H666" s="19" t="str">
        <f t="shared" si="9610"/>
        <v>-</v>
      </c>
      <c r="I666" s="19">
        <v>12.62</v>
      </c>
      <c r="J666" s="19" t="str">
        <f t="shared" ref="J666" si="9896">IF(OR(I666="-",I666="NC",$D666=""),"-",$D666*I666)</f>
        <v>-</v>
      </c>
      <c r="K666" s="19">
        <v>2.87</v>
      </c>
      <c r="L666" s="19" t="str">
        <f t="shared" ref="L666" si="9897">IF(OR(K666="-",K666="NC",$D666=""),"-",$D666*K666)</f>
        <v>-</v>
      </c>
      <c r="M666" s="19">
        <v>6.59</v>
      </c>
      <c r="N666" s="19" t="str">
        <f t="shared" ref="N666" si="9898">IF(OR(M666="-",M666="NC",$D666=""),"-",$D666*M666)</f>
        <v>-</v>
      </c>
      <c r="O666" s="19">
        <v>2.67</v>
      </c>
      <c r="P666" s="19" t="str">
        <f t="shared" ref="P666" si="9899">IF(OR(O666="-",O666="NC",$D666=""),"-",$D666*O666)</f>
        <v>-</v>
      </c>
      <c r="Q666" s="19">
        <v>5.63</v>
      </c>
      <c r="R666" s="19" t="str">
        <f t="shared" ref="R666" si="9900">IF(OR(Q666="-",Q666="NC",$D666=""),"-",$D666*Q666)</f>
        <v>-</v>
      </c>
      <c r="S666" s="19">
        <v>2.75</v>
      </c>
      <c r="T666" s="19" t="str">
        <f t="shared" ref="T666" si="9901">IF(OR(S666="-",S666="NC",$D666=""),"-",$D666*S666)</f>
        <v>-</v>
      </c>
      <c r="U666" s="19">
        <v>9.58</v>
      </c>
      <c r="V666" s="19" t="str">
        <f t="shared" ref="V666" si="9902">IF(OR(U666="-",U666="NC",$D666=""),"-",$D666*U666)</f>
        <v>-</v>
      </c>
      <c r="W666" s="19">
        <v>5.82</v>
      </c>
      <c r="X666" s="19" t="str">
        <f t="shared" ref="X666" si="9903">IF(OR(W666="-",W666="NC",$D666=""),"-",$D666*W666)</f>
        <v>-</v>
      </c>
      <c r="Y666" s="19">
        <v>13.71</v>
      </c>
      <c r="Z666" s="19" t="str">
        <f t="shared" ref="Z666" si="9904">IF(OR(Y666="-",Y666="NC",$D666=""),"-",$D666*Y666)</f>
        <v>-</v>
      </c>
      <c r="AA666" s="19">
        <v>1.84</v>
      </c>
      <c r="AB666" s="19" t="str">
        <f t="shared" ref="AB666" si="9905">IF(OR(AA666="-",AA666="NC",$D666=""),"-",$D666*AA666)</f>
        <v>-</v>
      </c>
      <c r="AC666" s="19">
        <v>18.82</v>
      </c>
      <c r="AD666" s="19" t="str">
        <f t="shared" ref="AD666" si="9906">IF(OR(AC666="-",AC666="NC",$D666=""),"-",$D666*AC666)</f>
        <v>-</v>
      </c>
      <c r="AE666" s="19">
        <v>0.56999999999999995</v>
      </c>
      <c r="AF666" s="19" t="str">
        <f t="shared" ref="AF666" si="9907">IF(OR(AE666="-",AE666="NC",$D666=""),"-",$D666*AE666)</f>
        <v>-</v>
      </c>
      <c r="AG666" s="19">
        <v>2.2799999999999998</v>
      </c>
      <c r="AH666" s="19" t="str">
        <f t="shared" ref="AH666" si="9908">IF(OR(AG666="-",AG666="NC",$D666=""),"-",$D666*AG666)</f>
        <v>-</v>
      </c>
      <c r="AI666" s="19">
        <v>6.9</v>
      </c>
      <c r="AJ666" s="19" t="str">
        <f t="shared" ref="AJ666" si="9909">IF(OR(AI666="-",AI666="NC",$D666=""),"-",$D666*AI666)</f>
        <v>-</v>
      </c>
      <c r="AK666" s="19">
        <v>0.53</v>
      </c>
      <c r="AL666" s="19" t="str">
        <f t="shared" ref="AL666" si="9910">IF(OR(AK666="-",AK666="NC",$D666=""),"-",$D666*AK666)</f>
        <v>-</v>
      </c>
    </row>
    <row r="667" spans="1:38" ht="21" x14ac:dyDescent="0.25">
      <c r="A667" s="18" t="s">
        <v>3093</v>
      </c>
      <c r="B667" s="18" t="s">
        <v>2228</v>
      </c>
      <c r="C667" s="19" t="s">
        <v>925</v>
      </c>
      <c r="D667" s="58"/>
      <c r="E667" s="19">
        <v>1.3</v>
      </c>
      <c r="F667" s="19" t="str">
        <f t="shared" si="9610"/>
        <v>-</v>
      </c>
      <c r="G667" s="19">
        <v>1.23</v>
      </c>
      <c r="H667" s="19" t="str">
        <f t="shared" si="9610"/>
        <v>-</v>
      </c>
      <c r="I667" s="19">
        <v>12.62</v>
      </c>
      <c r="J667" s="19" t="str">
        <f t="shared" ref="J667" si="9911">IF(OR(I667="-",I667="NC",$D667=""),"-",$D667*I667)</f>
        <v>-</v>
      </c>
      <c r="K667" s="19">
        <v>2.68</v>
      </c>
      <c r="L667" s="19" t="str">
        <f t="shared" ref="L667" si="9912">IF(OR(K667="-",K667="NC",$D667=""),"-",$D667*K667)</f>
        <v>-</v>
      </c>
      <c r="M667" s="19">
        <v>6.58</v>
      </c>
      <c r="N667" s="19" t="str">
        <f t="shared" ref="N667" si="9913">IF(OR(M667="-",M667="NC",$D667=""),"-",$D667*M667)</f>
        <v>-</v>
      </c>
      <c r="O667" s="19">
        <v>2.67</v>
      </c>
      <c r="P667" s="19" t="str">
        <f t="shared" ref="P667" si="9914">IF(OR(O667="-",O667="NC",$D667=""),"-",$D667*O667)</f>
        <v>-</v>
      </c>
      <c r="Q667" s="19">
        <v>5.56</v>
      </c>
      <c r="R667" s="19" t="str">
        <f t="shared" ref="R667" si="9915">IF(OR(Q667="-",Q667="NC",$D667=""),"-",$D667*Q667)</f>
        <v>-</v>
      </c>
      <c r="S667" s="19">
        <v>2.71</v>
      </c>
      <c r="T667" s="19" t="str">
        <f t="shared" ref="T667" si="9916">IF(OR(S667="-",S667="NC",$D667=""),"-",$D667*S667)</f>
        <v>-</v>
      </c>
      <c r="U667" s="19">
        <v>9.56</v>
      </c>
      <c r="V667" s="19" t="str">
        <f t="shared" ref="V667" si="9917">IF(OR(U667="-",U667="NC",$D667=""),"-",$D667*U667)</f>
        <v>-</v>
      </c>
      <c r="W667" s="19">
        <v>5.78</v>
      </c>
      <c r="X667" s="19" t="str">
        <f t="shared" ref="X667" si="9918">IF(OR(W667="-",W667="NC",$D667=""),"-",$D667*W667)</f>
        <v>-</v>
      </c>
      <c r="Y667" s="19">
        <v>13.56</v>
      </c>
      <c r="Z667" s="19" t="str">
        <f t="shared" ref="Z667" si="9919">IF(OR(Y667="-",Y667="NC",$D667=""),"-",$D667*Y667)</f>
        <v>-</v>
      </c>
      <c r="AA667" s="19">
        <v>1.08</v>
      </c>
      <c r="AB667" s="19" t="str">
        <f t="shared" ref="AB667" si="9920">IF(OR(AA667="-",AA667="NC",$D667=""),"-",$D667*AA667)</f>
        <v>-</v>
      </c>
      <c r="AC667" s="19">
        <v>18.82</v>
      </c>
      <c r="AD667" s="19" t="str">
        <f t="shared" ref="AD667" si="9921">IF(OR(AC667="-",AC667="NC",$D667=""),"-",$D667*AC667)</f>
        <v>-</v>
      </c>
      <c r="AE667" s="19">
        <v>0.54</v>
      </c>
      <c r="AF667" s="19" t="str">
        <f t="shared" ref="AF667" si="9922">IF(OR(AE667="-",AE667="NC",$D667=""),"-",$D667*AE667)</f>
        <v>-</v>
      </c>
      <c r="AG667" s="19">
        <v>2.23</v>
      </c>
      <c r="AH667" s="19" t="str">
        <f t="shared" ref="AH667" si="9923">IF(OR(AG667="-",AG667="NC",$D667=""),"-",$D667*AG667)</f>
        <v>-</v>
      </c>
      <c r="AI667" s="19">
        <v>6.9</v>
      </c>
      <c r="AJ667" s="19" t="str">
        <f t="shared" ref="AJ667" si="9924">IF(OR(AI667="-",AI667="NC",$D667=""),"-",$D667*AI667)</f>
        <v>-</v>
      </c>
      <c r="AK667" s="19">
        <v>0.53</v>
      </c>
      <c r="AL667" s="19" t="str">
        <f t="shared" ref="AL667" si="9925">IF(OR(AK667="-",AK667="NC",$D667=""),"-",$D667*AK667)</f>
        <v>-</v>
      </c>
    </row>
    <row r="668" spans="1:38" ht="21" x14ac:dyDescent="0.25">
      <c r="A668" s="18" t="s">
        <v>3093</v>
      </c>
      <c r="B668" s="18" t="s">
        <v>2227</v>
      </c>
      <c r="C668" s="19" t="s">
        <v>925</v>
      </c>
      <c r="D668" s="58"/>
      <c r="E668" s="19">
        <v>0.46</v>
      </c>
      <c r="F668" s="19" t="str">
        <f t="shared" si="9610"/>
        <v>-</v>
      </c>
      <c r="G668" s="19">
        <v>1.21</v>
      </c>
      <c r="H668" s="19" t="str">
        <f t="shared" si="9610"/>
        <v>-</v>
      </c>
      <c r="I668" s="19">
        <v>6.64</v>
      </c>
      <c r="J668" s="19" t="str">
        <f t="shared" ref="J668" si="9926">IF(OR(I668="-",I668="NC",$D668=""),"-",$D668*I668)</f>
        <v>-</v>
      </c>
      <c r="K668" s="19">
        <v>2.71</v>
      </c>
      <c r="L668" s="19" t="str">
        <f t="shared" ref="L668" si="9927">IF(OR(K668="-",K668="NC",$D668=""),"-",$D668*K668)</f>
        <v>-</v>
      </c>
      <c r="M668" s="19">
        <v>1.26</v>
      </c>
      <c r="N668" s="19" t="str">
        <f t="shared" ref="N668" si="9928">IF(OR(M668="-",M668="NC",$D668=""),"-",$D668*M668)</f>
        <v>-</v>
      </c>
      <c r="O668" s="19">
        <v>1.84</v>
      </c>
      <c r="P668" s="19" t="str">
        <f t="shared" ref="P668" si="9929">IF(OR(O668="-",O668="NC",$D668=""),"-",$D668*O668)</f>
        <v>-</v>
      </c>
      <c r="Q668" s="19">
        <v>3.26</v>
      </c>
      <c r="R668" s="19" t="str">
        <f t="shared" ref="R668" si="9930">IF(OR(Q668="-",Q668="NC",$D668=""),"-",$D668*Q668)</f>
        <v>-</v>
      </c>
      <c r="S668" s="19">
        <v>2.2200000000000002</v>
      </c>
      <c r="T668" s="19" t="str">
        <f t="shared" ref="T668" si="9931">IF(OR(S668="-",S668="NC",$D668=""),"-",$D668*S668)</f>
        <v>-</v>
      </c>
      <c r="U668" s="19">
        <v>5.38</v>
      </c>
      <c r="V668" s="19" t="str">
        <f t="shared" ref="V668" si="9932">IF(OR(U668="-",U668="NC",$D668=""),"-",$D668*U668)</f>
        <v>-</v>
      </c>
      <c r="W668" s="19">
        <v>4.8499999999999996</v>
      </c>
      <c r="X668" s="19" t="str">
        <f t="shared" ref="X668" si="9933">IF(OR(W668="-",W668="NC",$D668=""),"-",$D668*W668)</f>
        <v>-</v>
      </c>
      <c r="Y668" s="19">
        <v>1.54</v>
      </c>
      <c r="Z668" s="19" t="str">
        <f t="shared" ref="Z668" si="9934">IF(OR(Y668="-",Y668="NC",$D668=""),"-",$D668*Y668)</f>
        <v>-</v>
      </c>
      <c r="AA668" s="19">
        <v>1.82</v>
      </c>
      <c r="AB668" s="19" t="str">
        <f t="shared" ref="AB668" si="9935">IF(OR(AA668="-",AA668="NC",$D668=""),"-",$D668*AA668)</f>
        <v>-</v>
      </c>
      <c r="AC668" s="19">
        <v>7.14</v>
      </c>
      <c r="AD668" s="19" t="str">
        <f t="shared" ref="AD668" si="9936">IF(OR(AC668="-",AC668="NC",$D668=""),"-",$D668*AC668)</f>
        <v>-</v>
      </c>
      <c r="AE668" s="19">
        <v>0.45</v>
      </c>
      <c r="AF668" s="19" t="str">
        <f t="shared" ref="AF668" si="9937">IF(OR(AE668="-",AE668="NC",$D668=""),"-",$D668*AE668)</f>
        <v>-</v>
      </c>
      <c r="AG668" s="19">
        <v>1.87</v>
      </c>
      <c r="AH668" s="19" t="str">
        <f t="shared" ref="AH668" si="9938">IF(OR(AG668="-",AG668="NC",$D668=""),"-",$D668*AG668)</f>
        <v>-</v>
      </c>
      <c r="AI668" s="19">
        <v>6.22</v>
      </c>
      <c r="AJ668" s="19" t="str">
        <f t="shared" ref="AJ668" si="9939">IF(OR(AI668="-",AI668="NC",$D668=""),"-",$D668*AI668)</f>
        <v>-</v>
      </c>
      <c r="AK668" s="19">
        <v>0.53</v>
      </c>
      <c r="AL668" s="19" t="str">
        <f t="shared" ref="AL668" si="9940">IF(OR(AK668="-",AK668="NC",$D668=""),"-",$D668*AK668)</f>
        <v>-</v>
      </c>
    </row>
    <row r="669" spans="1:38" ht="21" x14ac:dyDescent="0.25">
      <c r="A669" s="18" t="s">
        <v>3093</v>
      </c>
      <c r="B669" s="18" t="s">
        <v>2226</v>
      </c>
      <c r="C669" s="19" t="s">
        <v>925</v>
      </c>
      <c r="D669" s="58"/>
      <c r="E669" s="19">
        <v>0.46</v>
      </c>
      <c r="F669" s="19" t="str">
        <f t="shared" si="9610"/>
        <v>-</v>
      </c>
      <c r="G669" s="19">
        <v>1.21</v>
      </c>
      <c r="H669" s="19" t="str">
        <f t="shared" si="9610"/>
        <v>-</v>
      </c>
      <c r="I669" s="19">
        <v>6.64</v>
      </c>
      <c r="J669" s="19" t="str">
        <f t="shared" ref="J669" si="9941">IF(OR(I669="-",I669="NC",$D669=""),"-",$D669*I669)</f>
        <v>-</v>
      </c>
      <c r="K669" s="19">
        <v>2.52</v>
      </c>
      <c r="L669" s="19" t="str">
        <f t="shared" ref="L669" si="9942">IF(OR(K669="-",K669="NC",$D669=""),"-",$D669*K669)</f>
        <v>-</v>
      </c>
      <c r="M669" s="19">
        <v>1.25</v>
      </c>
      <c r="N669" s="19" t="str">
        <f t="shared" ref="N669" si="9943">IF(OR(M669="-",M669="NC",$D669=""),"-",$D669*M669)</f>
        <v>-</v>
      </c>
      <c r="O669" s="19">
        <v>1.83</v>
      </c>
      <c r="P669" s="19" t="str">
        <f t="shared" ref="P669" si="9944">IF(OR(O669="-",O669="NC",$D669=""),"-",$D669*O669)</f>
        <v>-</v>
      </c>
      <c r="Q669" s="19">
        <v>3.19</v>
      </c>
      <c r="R669" s="19" t="str">
        <f t="shared" ref="R669" si="9945">IF(OR(Q669="-",Q669="NC",$D669=""),"-",$D669*Q669)</f>
        <v>-</v>
      </c>
      <c r="S669" s="19">
        <v>2.19</v>
      </c>
      <c r="T669" s="19" t="str">
        <f t="shared" ref="T669" si="9946">IF(OR(S669="-",S669="NC",$D669=""),"-",$D669*S669)</f>
        <v>-</v>
      </c>
      <c r="U669" s="19">
        <v>5.36</v>
      </c>
      <c r="V669" s="19" t="str">
        <f t="shared" ref="V669" si="9947">IF(OR(U669="-",U669="NC",$D669=""),"-",$D669*U669)</f>
        <v>-</v>
      </c>
      <c r="W669" s="19">
        <v>4.82</v>
      </c>
      <c r="X669" s="19" t="str">
        <f t="shared" ref="X669" si="9948">IF(OR(W669="-",W669="NC",$D669=""),"-",$D669*W669)</f>
        <v>-</v>
      </c>
      <c r="Y669" s="19">
        <v>1.4</v>
      </c>
      <c r="Z669" s="19" t="str">
        <f t="shared" ref="Z669" si="9949">IF(OR(Y669="-",Y669="NC",$D669=""),"-",$D669*Y669)</f>
        <v>-</v>
      </c>
      <c r="AA669" s="19">
        <v>1.06</v>
      </c>
      <c r="AB669" s="19" t="str">
        <f t="shared" ref="AB669" si="9950">IF(OR(AA669="-",AA669="NC",$D669=""),"-",$D669*AA669)</f>
        <v>-</v>
      </c>
      <c r="AC669" s="19">
        <v>7.14</v>
      </c>
      <c r="AD669" s="19" t="str">
        <f t="shared" ref="AD669" si="9951">IF(OR(AC669="-",AC669="NC",$D669=""),"-",$D669*AC669)</f>
        <v>-</v>
      </c>
      <c r="AE669" s="19">
        <v>0.42</v>
      </c>
      <c r="AF669" s="19" t="str">
        <f t="shared" ref="AF669" si="9952">IF(OR(AE669="-",AE669="NC",$D669=""),"-",$D669*AE669)</f>
        <v>-</v>
      </c>
      <c r="AG669" s="19">
        <v>1.83</v>
      </c>
      <c r="AH669" s="19" t="str">
        <f t="shared" ref="AH669" si="9953">IF(OR(AG669="-",AG669="NC",$D669=""),"-",$D669*AG669)</f>
        <v>-</v>
      </c>
      <c r="AI669" s="19">
        <v>6.22</v>
      </c>
      <c r="AJ669" s="19" t="str">
        <f t="shared" ref="AJ669" si="9954">IF(OR(AI669="-",AI669="NC",$D669=""),"-",$D669*AI669)</f>
        <v>-</v>
      </c>
      <c r="AK669" s="19">
        <v>0.53</v>
      </c>
      <c r="AL669" s="19" t="str">
        <f t="shared" ref="AL669" si="9955">IF(OR(AK669="-",AK669="NC",$D669=""),"-",$D669*AK669)</f>
        <v>-</v>
      </c>
    </row>
    <row r="670" spans="1:38" x14ac:dyDescent="0.25">
      <c r="A670" s="906" t="s">
        <v>3093</v>
      </c>
      <c r="B670" s="51" t="s">
        <v>2225</v>
      </c>
      <c r="C670" s="19" t="s">
        <v>925</v>
      </c>
      <c r="D670" s="58"/>
      <c r="E670" s="19">
        <v>0.4</v>
      </c>
      <c r="F670" s="19" t="str">
        <f t="shared" si="9610"/>
        <v>-</v>
      </c>
      <c r="G670" s="19">
        <v>1.01</v>
      </c>
      <c r="H670" s="19" t="str">
        <f t="shared" si="9610"/>
        <v>-</v>
      </c>
      <c r="I670" s="19">
        <v>6.6</v>
      </c>
      <c r="J670" s="19" t="str">
        <f t="shared" ref="J670" si="9956">IF(OR(I670="-",I670="NC",$D670=""),"-",$D670*I670)</f>
        <v>-</v>
      </c>
      <c r="K670" s="19">
        <v>1.47</v>
      </c>
      <c r="L670" s="19" t="str">
        <f t="shared" ref="L670" si="9957">IF(OR(K670="-",K670="NC",$D670=""),"-",$D670*K670)</f>
        <v>-</v>
      </c>
      <c r="M670" s="19">
        <v>1.17</v>
      </c>
      <c r="N670" s="19" t="str">
        <f t="shared" ref="N670" si="9958">IF(OR(M670="-",M670="NC",$D670=""),"-",$D670*M670)</f>
        <v>-</v>
      </c>
      <c r="O670" s="19">
        <v>1.82</v>
      </c>
      <c r="P670" s="19" t="str">
        <f t="shared" ref="P670" si="9959">IF(OR(O670="-",O670="NC",$D670=""),"-",$D670*O670)</f>
        <v>-</v>
      </c>
      <c r="Q670" s="19">
        <v>2.39</v>
      </c>
      <c r="R670" s="19" t="str">
        <f t="shared" ref="R670" si="9960">IF(OR(Q670="-",Q670="NC",$D670=""),"-",$D670*Q670)</f>
        <v>-</v>
      </c>
      <c r="S670" s="19">
        <v>2.0499999999999998</v>
      </c>
      <c r="T670" s="19" t="str">
        <f t="shared" ref="T670" si="9961">IF(OR(S670="-",S670="NC",$D670=""),"-",$D670*S670)</f>
        <v>-</v>
      </c>
      <c r="U670" s="19">
        <v>5.25</v>
      </c>
      <c r="V670" s="19" t="str">
        <f t="shared" ref="V670" si="9962">IF(OR(U670="-",U670="NC",$D670=""),"-",$D670*U670)</f>
        <v>-</v>
      </c>
      <c r="W670" s="19">
        <v>4.3899999999999997</v>
      </c>
      <c r="X670" s="19" t="str">
        <f t="shared" ref="X670" si="9963">IF(OR(W670="-",W670="NC",$D670=""),"-",$D670*W670)</f>
        <v>-</v>
      </c>
      <c r="Y670" s="19">
        <v>1.3</v>
      </c>
      <c r="Z670" s="19" t="str">
        <f t="shared" ref="Z670" si="9964">IF(OR(Y670="-",Y670="NC",$D670=""),"-",$D670*Y670)</f>
        <v>-</v>
      </c>
      <c r="AA670" s="19">
        <v>0.62</v>
      </c>
      <c r="AB670" s="19" t="str">
        <f t="shared" ref="AB670" si="9965">IF(OR(AA670="-",AA670="NC",$D670=""),"-",$D670*AA670)</f>
        <v>-</v>
      </c>
      <c r="AC670" s="19">
        <v>7.12</v>
      </c>
      <c r="AD670" s="19" t="str">
        <f t="shared" ref="AD670" si="9966">IF(OR(AC670="-",AC670="NC",$D670=""),"-",$D670*AC670)</f>
        <v>-</v>
      </c>
      <c r="AE670" s="19">
        <v>0.32</v>
      </c>
      <c r="AF670" s="19" t="str">
        <f t="shared" ref="AF670" si="9967">IF(OR(AE670="-",AE670="NC",$D670=""),"-",$D670*AE670)</f>
        <v>-</v>
      </c>
      <c r="AG670" s="19">
        <v>1.34</v>
      </c>
      <c r="AH670" s="19" t="str">
        <f t="shared" ref="AH670" si="9968">IF(OR(AG670="-",AG670="NC",$D670=""),"-",$D670*AG670)</f>
        <v>-</v>
      </c>
      <c r="AI670" s="19">
        <v>6.21</v>
      </c>
      <c r="AJ670" s="19" t="str">
        <f t="shared" ref="AJ670" si="9969">IF(OR(AI670="-",AI670="NC",$D670=""),"-",$D670*AI670)</f>
        <v>-</v>
      </c>
      <c r="AK670" s="19">
        <v>0.53</v>
      </c>
      <c r="AL670" s="19" t="str">
        <f t="shared" ref="AL670" si="9970">IF(OR(AK670="-",AK670="NC",$D670=""),"-",$D670*AK670)</f>
        <v>-</v>
      </c>
    </row>
    <row r="671" spans="1:38" x14ac:dyDescent="0.25">
      <c r="A671" s="18" t="s">
        <v>275</v>
      </c>
      <c r="B671" s="18" t="s">
        <v>1061</v>
      </c>
      <c r="C671" s="19" t="s">
        <v>926</v>
      </c>
      <c r="D671" s="58"/>
      <c r="E671" s="19">
        <v>0.06</v>
      </c>
      <c r="F671" s="19" t="str">
        <f t="shared" si="9610"/>
        <v>-</v>
      </c>
      <c r="G671" s="19">
        <v>0.19</v>
      </c>
      <c r="H671" s="19" t="str">
        <f t="shared" si="9610"/>
        <v>-</v>
      </c>
      <c r="I671" s="19">
        <v>0.04</v>
      </c>
      <c r="J671" s="19" t="str">
        <f t="shared" ref="J671" si="9971">IF(OR(I671="-",I671="NC",$D671=""),"-",$D671*I671)</f>
        <v>-</v>
      </c>
      <c r="K671" s="19">
        <v>1.05</v>
      </c>
      <c r="L671" s="19" t="str">
        <f t="shared" ref="L671" si="9972">IF(OR(K671="-",K671="NC",$D671=""),"-",$D671*K671)</f>
        <v>-</v>
      </c>
      <c r="M671" s="19">
        <v>0.08</v>
      </c>
      <c r="N671" s="19" t="str">
        <f t="shared" ref="N671" si="9973">IF(OR(M671="-",M671="NC",$D671=""),"-",$D671*M671)</f>
        <v>-</v>
      </c>
      <c r="O671" s="19">
        <v>0.02</v>
      </c>
      <c r="P671" s="19" t="str">
        <f t="shared" ref="P671" si="9974">IF(OR(O671="-",O671="NC",$D671=""),"-",$D671*O671)</f>
        <v>-</v>
      </c>
      <c r="Q671" s="19">
        <v>0.8</v>
      </c>
      <c r="R671" s="19" t="str">
        <f t="shared" ref="R671" si="9975">IF(OR(Q671="-",Q671="NC",$D671=""),"-",$D671*Q671)</f>
        <v>-</v>
      </c>
      <c r="S671" s="19">
        <v>0.14000000000000001</v>
      </c>
      <c r="T671" s="19" t="str">
        <f t="shared" ref="T671" si="9976">IF(OR(S671="-",S671="NC",$D671=""),"-",$D671*S671)</f>
        <v>-</v>
      </c>
      <c r="U671" s="19">
        <v>0.11</v>
      </c>
      <c r="V671" s="19" t="str">
        <f t="shared" ref="V671" si="9977">IF(OR(U671="-",U671="NC",$D671=""),"-",$D671*U671)</f>
        <v>-</v>
      </c>
      <c r="W671" s="19">
        <v>0.43</v>
      </c>
      <c r="X671" s="19" t="str">
        <f t="shared" ref="X671" si="9978">IF(OR(W671="-",W671="NC",$D671=""),"-",$D671*W671)</f>
        <v>-</v>
      </c>
      <c r="Y671" s="19">
        <v>0.1</v>
      </c>
      <c r="Z671" s="19" t="str">
        <f t="shared" ref="Z671" si="9979">IF(OR(Y671="-",Y671="NC",$D671=""),"-",$D671*Y671)</f>
        <v>-</v>
      </c>
      <c r="AA671" s="19">
        <v>0.45</v>
      </c>
      <c r="AB671" s="19" t="str">
        <f t="shared" ref="AB671" si="9980">IF(OR(AA671="-",AA671="NC",$D671=""),"-",$D671*AA671)</f>
        <v>-</v>
      </c>
      <c r="AC671" s="19">
        <v>0.02</v>
      </c>
      <c r="AD671" s="19" t="str">
        <f t="shared" ref="AD671" si="9981">IF(OR(AC671="-",AC671="NC",$D671=""),"-",$D671*AC671)</f>
        <v>-</v>
      </c>
      <c r="AE671" s="19">
        <v>0.1</v>
      </c>
      <c r="AF671" s="19" t="str">
        <f t="shared" ref="AF671" si="9982">IF(OR(AE671="-",AE671="NC",$D671=""),"-",$D671*AE671)</f>
        <v>-</v>
      </c>
      <c r="AG671" s="19">
        <v>0.48</v>
      </c>
      <c r="AH671" s="19" t="str">
        <f t="shared" ref="AH671" si="9983">IF(OR(AG671="-",AG671="NC",$D671=""),"-",$D671*AG671)</f>
        <v>-</v>
      </c>
      <c r="AI671" s="19">
        <v>0.01</v>
      </c>
      <c r="AJ671" s="19" t="str">
        <f t="shared" ref="AJ671" si="9984">IF(OR(AI671="-",AI671="NC",$D671=""),"-",$D671*AI671)</f>
        <v>-</v>
      </c>
      <c r="AK671" s="19" t="s">
        <v>1351</v>
      </c>
      <c r="AL671" s="19" t="str">
        <f t="shared" ref="AL671" si="9985">IF(OR(AK671="-",AK671="NC",$D671=""),"-",$D671*AK671)</f>
        <v>-</v>
      </c>
    </row>
    <row r="672" spans="1:38" x14ac:dyDescent="0.25">
      <c r="A672" s="18" t="s">
        <v>208</v>
      </c>
      <c r="B672" s="18" t="s">
        <v>103</v>
      </c>
      <c r="C672" s="19" t="s">
        <v>926</v>
      </c>
      <c r="D672" s="58"/>
      <c r="E672" s="19">
        <v>0.36</v>
      </c>
      <c r="F672" s="19" t="str">
        <f t="shared" si="9610"/>
        <v>-</v>
      </c>
      <c r="G672" s="19">
        <v>0.01</v>
      </c>
      <c r="H672" s="19" t="str">
        <f t="shared" si="9610"/>
        <v>-</v>
      </c>
      <c r="I672" s="19">
        <v>2.57</v>
      </c>
      <c r="J672" s="19" t="str">
        <f t="shared" ref="J672" si="9986">IF(OR(I672="-",I672="NC",$D672=""),"-",$D672*I672)</f>
        <v>-</v>
      </c>
      <c r="K672" s="19">
        <v>7.0000000000000007E-2</v>
      </c>
      <c r="L672" s="19" t="str">
        <f t="shared" ref="L672" si="9987">IF(OR(K672="-",K672="NC",$D672=""),"-",$D672*K672)</f>
        <v>-</v>
      </c>
      <c r="M672" s="19">
        <v>2.29</v>
      </c>
      <c r="N672" s="19" t="str">
        <f t="shared" ref="N672" si="9988">IF(OR(M672="-",M672="NC",$D672=""),"-",$D672*M672)</f>
        <v>-</v>
      </c>
      <c r="O672" s="19">
        <v>0.36</v>
      </c>
      <c r="P672" s="19" t="str">
        <f t="shared" ref="P672" si="9989">IF(OR(O672="-",O672="NC",$D672=""),"-",$D672*O672)</f>
        <v>-</v>
      </c>
      <c r="Q672" s="19">
        <v>1.02</v>
      </c>
      <c r="R672" s="19" t="str">
        <f t="shared" ref="R672" si="9990">IF(OR(Q672="-",Q672="NC",$D672=""),"-",$D672*Q672)</f>
        <v>-</v>
      </c>
      <c r="S672" s="19">
        <v>0.23</v>
      </c>
      <c r="T672" s="19" t="str">
        <f t="shared" ref="T672" si="9991">IF(OR(S672="-",S672="NC",$D672=""),"-",$D672*S672)</f>
        <v>-</v>
      </c>
      <c r="U672" s="19">
        <v>1.81</v>
      </c>
      <c r="V672" s="19" t="str">
        <f t="shared" ref="V672" si="9992">IF(OR(U672="-",U672="NC",$D672=""),"-",$D672*U672)</f>
        <v>-</v>
      </c>
      <c r="W672" s="19">
        <v>0.42</v>
      </c>
      <c r="X672" s="19" t="str">
        <f t="shared" ref="X672" si="9993">IF(OR(W672="-",W672="NC",$D672=""),"-",$D672*W672)</f>
        <v>-</v>
      </c>
      <c r="Y672" s="19">
        <v>5.23</v>
      </c>
      <c r="Z672" s="19" t="str">
        <f t="shared" ref="Z672" si="9994">IF(OR(Y672="-",Y672="NC",$D672=""),"-",$D672*Y672)</f>
        <v>-</v>
      </c>
      <c r="AA672" s="19">
        <v>0.01</v>
      </c>
      <c r="AB672" s="19" t="str">
        <f t="shared" ref="AB672" si="9995">IF(OR(AA672="-",AA672="NC",$D672=""),"-",$D672*AA672)</f>
        <v>-</v>
      </c>
      <c r="AC672" s="19">
        <v>5.0199999999999996</v>
      </c>
      <c r="AD672" s="19" t="str">
        <f t="shared" ref="AD672" si="9996">IF(OR(AC672="-",AC672="NC",$D672=""),"-",$D672*AC672)</f>
        <v>-</v>
      </c>
      <c r="AE672" s="19">
        <v>0.05</v>
      </c>
      <c r="AF672" s="19" t="str">
        <f t="shared" ref="AF672" si="9997">IF(OR(AE672="-",AE672="NC",$D672=""),"-",$D672*AE672)</f>
        <v>-</v>
      </c>
      <c r="AG672" s="19">
        <v>0.17</v>
      </c>
      <c r="AH672" s="19" t="str">
        <f t="shared" ref="AH672" si="9998">IF(OR(AG672="-",AG672="NC",$D672=""),"-",$D672*AG672)</f>
        <v>-</v>
      </c>
      <c r="AI672" s="19">
        <v>0.28999999999999998</v>
      </c>
      <c r="AJ672" s="19" t="str">
        <f t="shared" ref="AJ672" si="9999">IF(OR(AI672="-",AI672="NC",$D672=""),"-",$D672*AI672)</f>
        <v>-</v>
      </c>
      <c r="AK672" s="19" t="s">
        <v>1351</v>
      </c>
      <c r="AL672" s="19" t="str">
        <f t="shared" ref="AL672" si="10000">IF(OR(AK672="-",AK672="NC",$D672=""),"-",$D672*AK672)</f>
        <v>-</v>
      </c>
    </row>
    <row r="673" spans="1:38" x14ac:dyDescent="0.25">
      <c r="A673" s="18" t="s">
        <v>275</v>
      </c>
      <c r="B673" s="18" t="s">
        <v>1062</v>
      </c>
      <c r="C673" s="19" t="s">
        <v>926</v>
      </c>
      <c r="D673" s="58"/>
      <c r="E673" s="19">
        <v>0.01</v>
      </c>
      <c r="F673" s="19" t="str">
        <f t="shared" si="9610"/>
        <v>-</v>
      </c>
      <c r="G673" s="19">
        <v>0.01</v>
      </c>
      <c r="H673" s="19" t="str">
        <f t="shared" si="9610"/>
        <v>-</v>
      </c>
      <c r="I673" s="19">
        <v>0.01</v>
      </c>
      <c r="J673" s="19" t="str">
        <f t="shared" ref="J673" si="10001">IF(OR(I673="-",I673="NC",$D673=""),"-",$D673*I673)</f>
        <v>-</v>
      </c>
      <c r="K673" s="19">
        <v>0.19</v>
      </c>
      <c r="L673" s="19" t="str">
        <f t="shared" ref="L673" si="10002">IF(OR(K673="-",K673="NC",$D673=""),"-",$D673*K673)</f>
        <v>-</v>
      </c>
      <c r="M673" s="19">
        <v>0.01</v>
      </c>
      <c r="N673" s="19" t="str">
        <f t="shared" ref="N673" si="10003">IF(OR(M673="-",M673="NC",$D673=""),"-",$D673*M673)</f>
        <v>-</v>
      </c>
      <c r="O673" s="19">
        <v>0.01</v>
      </c>
      <c r="P673" s="19" t="str">
        <f t="shared" ref="P673" si="10004">IF(OR(O673="-",O673="NC",$D673=""),"-",$D673*O673)</f>
        <v>-</v>
      </c>
      <c r="Q673" s="19">
        <v>7.0000000000000007E-2</v>
      </c>
      <c r="R673" s="19" t="str">
        <f t="shared" ref="R673" si="10005">IF(OR(Q673="-",Q673="NC",$D673=""),"-",$D673*Q673)</f>
        <v>-</v>
      </c>
      <c r="S673" s="19">
        <v>0.04</v>
      </c>
      <c r="T673" s="19" t="str">
        <f t="shared" ref="T673" si="10006">IF(OR(S673="-",S673="NC",$D673=""),"-",$D673*S673)</f>
        <v>-</v>
      </c>
      <c r="U673" s="19">
        <v>0.01</v>
      </c>
      <c r="V673" s="19" t="str">
        <f t="shared" ref="V673" si="10007">IF(OR(U673="-",U673="NC",$D673=""),"-",$D673*U673)</f>
        <v>-</v>
      </c>
      <c r="W673" s="19">
        <v>0.03</v>
      </c>
      <c r="X673" s="19" t="str">
        <f t="shared" ref="X673" si="10008">IF(OR(W673="-",W673="NC",$D673=""),"-",$D673*W673)</f>
        <v>-</v>
      </c>
      <c r="Y673" s="19">
        <v>0.15</v>
      </c>
      <c r="Z673" s="19" t="str">
        <f t="shared" ref="Z673" si="10009">IF(OR(Y673="-",Y673="NC",$D673=""),"-",$D673*Y673)</f>
        <v>-</v>
      </c>
      <c r="AA673" s="19">
        <v>0.75</v>
      </c>
      <c r="AB673" s="19" t="str">
        <f t="shared" ref="AB673" si="10010">IF(OR(AA673="-",AA673="NC",$D673=""),"-",$D673*AA673)</f>
        <v>-</v>
      </c>
      <c r="AC673" s="19">
        <v>0.01</v>
      </c>
      <c r="AD673" s="19" t="str">
        <f t="shared" ref="AD673" si="10011">IF(OR(AC673="-",AC673="NC",$D673=""),"-",$D673*AC673)</f>
        <v>-</v>
      </c>
      <c r="AE673" s="19">
        <v>0.03</v>
      </c>
      <c r="AF673" s="19" t="str">
        <f t="shared" ref="AF673" si="10012">IF(OR(AE673="-",AE673="NC",$D673=""),"-",$D673*AE673)</f>
        <v>-</v>
      </c>
      <c r="AG673" s="19">
        <v>0.05</v>
      </c>
      <c r="AH673" s="19" t="str">
        <f t="shared" ref="AH673" si="10013">IF(OR(AG673="-",AG673="NC",$D673=""),"-",$D673*AG673)</f>
        <v>-</v>
      </c>
      <c r="AI673" s="19" t="s">
        <v>1351</v>
      </c>
      <c r="AJ673" s="19" t="str">
        <f t="shared" ref="AJ673" si="10014">IF(OR(AI673="-",AI673="NC",$D673=""),"-",$D673*AI673)</f>
        <v>-</v>
      </c>
      <c r="AK673" s="19" t="s">
        <v>1351</v>
      </c>
      <c r="AL673" s="19" t="str">
        <f t="shared" ref="AL673" si="10015">IF(OR(AK673="-",AK673="NC",$D673=""),"-",$D673*AK673)</f>
        <v>-</v>
      </c>
    </row>
    <row r="674" spans="1:38" ht="21" x14ac:dyDescent="0.25">
      <c r="A674" s="18" t="s">
        <v>3094</v>
      </c>
      <c r="B674" s="18" t="s">
        <v>2242</v>
      </c>
      <c r="C674" s="19" t="s">
        <v>925</v>
      </c>
      <c r="D674" s="58"/>
      <c r="E674" s="19" t="s">
        <v>1351</v>
      </c>
      <c r="F674" s="19" t="str">
        <f t="shared" si="9610"/>
        <v>-</v>
      </c>
      <c r="G674" s="19" t="s">
        <v>1351</v>
      </c>
      <c r="H674" s="19" t="str">
        <f t="shared" si="9610"/>
        <v>-</v>
      </c>
      <c r="I674" s="19">
        <v>0.34</v>
      </c>
      <c r="J674" s="19" t="str">
        <f t="shared" ref="J674" si="10016">IF(OR(I674="-",I674="NC",$D674=""),"-",$D674*I674)</f>
        <v>-</v>
      </c>
      <c r="K674" s="19" t="s">
        <v>1351</v>
      </c>
      <c r="L674" s="19" t="str">
        <f t="shared" ref="L674" si="10017">IF(OR(K674="-",K674="NC",$D674=""),"-",$D674*K674)</f>
        <v>-</v>
      </c>
      <c r="M674" s="19" t="s">
        <v>1351</v>
      </c>
      <c r="N674" s="19" t="str">
        <f t="shared" ref="N674" si="10018">IF(OR(M674="-",M674="NC",$D674=""),"-",$D674*M674)</f>
        <v>-</v>
      </c>
      <c r="O674" s="19" t="s">
        <v>1351</v>
      </c>
      <c r="P674" s="19" t="str">
        <f t="shared" ref="P674" si="10019">IF(OR(O674="-",O674="NC",$D674=""),"-",$D674*O674)</f>
        <v>-</v>
      </c>
      <c r="Q674" s="19" t="s">
        <v>1351</v>
      </c>
      <c r="R674" s="19" t="str">
        <f t="shared" ref="R674" si="10020">IF(OR(Q674="-",Q674="NC",$D674=""),"-",$D674*Q674)</f>
        <v>-</v>
      </c>
      <c r="S674" s="19" t="s">
        <v>1351</v>
      </c>
      <c r="T674" s="19" t="str">
        <f t="shared" ref="T674" si="10021">IF(OR(S674="-",S674="NC",$D674=""),"-",$D674*S674)</f>
        <v>-</v>
      </c>
      <c r="U674" s="19" t="s">
        <v>1351</v>
      </c>
      <c r="V674" s="19" t="str">
        <f t="shared" ref="V674" si="10022">IF(OR(U674="-",U674="NC",$D674=""),"-",$D674*U674)</f>
        <v>-</v>
      </c>
      <c r="W674" s="19" t="s">
        <v>1351</v>
      </c>
      <c r="X674" s="19" t="str">
        <f t="shared" ref="X674" si="10023">IF(OR(W674="-",W674="NC",$D674=""),"-",$D674*W674)</f>
        <v>-</v>
      </c>
      <c r="Y674" s="19" t="s">
        <v>1351</v>
      </c>
      <c r="Z674" s="19" t="str">
        <f t="shared" ref="Z674" si="10024">IF(OR(Y674="-",Y674="NC",$D674=""),"-",$D674*Y674)</f>
        <v>-</v>
      </c>
      <c r="AA674" s="19" t="s">
        <v>1351</v>
      </c>
      <c r="AB674" s="19" t="str">
        <f t="shared" ref="AB674" si="10025">IF(OR(AA674="-",AA674="NC",$D674=""),"-",$D674*AA674)</f>
        <v>-</v>
      </c>
      <c r="AC674" s="19">
        <v>0.95</v>
      </c>
      <c r="AD674" s="19" t="str">
        <f t="shared" ref="AD674" si="10026">IF(OR(AC674="-",AC674="NC",$D674=""),"-",$D674*AC674)</f>
        <v>-</v>
      </c>
      <c r="AE674" s="19" t="s">
        <v>1351</v>
      </c>
      <c r="AF674" s="19" t="str">
        <f t="shared" ref="AF674" si="10027">IF(OR(AE674="-",AE674="NC",$D674=""),"-",$D674*AE674)</f>
        <v>-</v>
      </c>
      <c r="AG674" s="19" t="s">
        <v>1351</v>
      </c>
      <c r="AH674" s="19" t="str">
        <f t="shared" ref="AH674" si="10028">IF(OR(AG674="-",AG674="NC",$D674=""),"-",$D674*AG674)</f>
        <v>-</v>
      </c>
      <c r="AI674" s="19" t="s">
        <v>1351</v>
      </c>
      <c r="AJ674" s="19" t="str">
        <f t="shared" ref="AJ674" si="10029">IF(OR(AI674="-",AI674="NC",$D674=""),"-",$D674*AI674)</f>
        <v>-</v>
      </c>
      <c r="AK674" s="19" t="s">
        <v>1351</v>
      </c>
      <c r="AL674" s="19" t="str">
        <f t="shared" ref="AL674" si="10030">IF(OR(AK674="-",AK674="NC",$D674=""),"-",$D674*AK674)</f>
        <v>-</v>
      </c>
    </row>
    <row r="675" spans="1:38" x14ac:dyDescent="0.25">
      <c r="A675" s="51" t="s">
        <v>3094</v>
      </c>
      <c r="B675" s="51" t="s">
        <v>2240</v>
      </c>
      <c r="C675" s="19" t="s">
        <v>925</v>
      </c>
      <c r="D675" s="58"/>
      <c r="E675" s="19" t="s">
        <v>1351</v>
      </c>
      <c r="F675" s="19" t="str">
        <f t="shared" si="9610"/>
        <v>-</v>
      </c>
      <c r="G675" s="19" t="s">
        <v>1351</v>
      </c>
      <c r="H675" s="19" t="str">
        <f t="shared" si="9610"/>
        <v>-</v>
      </c>
      <c r="I675" s="19">
        <v>0.26</v>
      </c>
      <c r="J675" s="19" t="str">
        <f t="shared" ref="J675" si="10031">IF(OR(I675="-",I675="NC",$D675=""),"-",$D675*I675)</f>
        <v>-</v>
      </c>
      <c r="K675" s="19" t="s">
        <v>1351</v>
      </c>
      <c r="L675" s="19" t="str">
        <f t="shared" ref="L675" si="10032">IF(OR(K675="-",K675="NC",$D675=""),"-",$D675*K675)</f>
        <v>-</v>
      </c>
      <c r="M675" s="19" t="s">
        <v>1351</v>
      </c>
      <c r="N675" s="19" t="str">
        <f t="shared" ref="N675" si="10033">IF(OR(M675="-",M675="NC",$D675=""),"-",$D675*M675)</f>
        <v>-</v>
      </c>
      <c r="O675" s="19" t="s">
        <v>1351</v>
      </c>
      <c r="P675" s="19" t="str">
        <f t="shared" ref="P675" si="10034">IF(OR(O675="-",O675="NC",$D675=""),"-",$D675*O675)</f>
        <v>-</v>
      </c>
      <c r="Q675" s="19" t="s">
        <v>1351</v>
      </c>
      <c r="R675" s="19" t="str">
        <f t="shared" ref="R675" si="10035">IF(OR(Q675="-",Q675="NC",$D675=""),"-",$D675*Q675)</f>
        <v>-</v>
      </c>
      <c r="S675" s="19" t="s">
        <v>1351</v>
      </c>
      <c r="T675" s="19" t="str">
        <f t="shared" ref="T675" si="10036">IF(OR(S675="-",S675="NC",$D675=""),"-",$D675*S675)</f>
        <v>-</v>
      </c>
      <c r="U675" s="19" t="s">
        <v>1351</v>
      </c>
      <c r="V675" s="19" t="str">
        <f t="shared" ref="V675" si="10037">IF(OR(U675="-",U675="NC",$D675=""),"-",$D675*U675)</f>
        <v>-</v>
      </c>
      <c r="W675" s="19" t="s">
        <v>1351</v>
      </c>
      <c r="X675" s="19" t="str">
        <f t="shared" ref="X675" si="10038">IF(OR(W675="-",W675="NC",$D675=""),"-",$D675*W675)</f>
        <v>-</v>
      </c>
      <c r="Y675" s="19" t="s">
        <v>1351</v>
      </c>
      <c r="Z675" s="19" t="str">
        <f t="shared" ref="Z675" si="10039">IF(OR(Y675="-",Y675="NC",$D675=""),"-",$D675*Y675)</f>
        <v>-</v>
      </c>
      <c r="AA675" s="19" t="s">
        <v>1351</v>
      </c>
      <c r="AB675" s="19" t="str">
        <f t="shared" ref="AB675" si="10040">IF(OR(AA675="-",AA675="NC",$D675=""),"-",$D675*AA675)</f>
        <v>-</v>
      </c>
      <c r="AC675" s="19" t="s">
        <v>1351</v>
      </c>
      <c r="AD675" s="19" t="str">
        <f t="shared" ref="AD675" si="10041">IF(OR(AC675="-",AC675="NC",$D675=""),"-",$D675*AC675)</f>
        <v>-</v>
      </c>
      <c r="AE675" s="19" t="s">
        <v>1351</v>
      </c>
      <c r="AF675" s="19" t="str">
        <f t="shared" ref="AF675" si="10042">IF(OR(AE675="-",AE675="NC",$D675=""),"-",$D675*AE675)</f>
        <v>-</v>
      </c>
      <c r="AG675" s="19" t="s">
        <v>1351</v>
      </c>
      <c r="AH675" s="19" t="str">
        <f t="shared" ref="AH675" si="10043">IF(OR(AG675="-",AG675="NC",$D675=""),"-",$D675*AG675)</f>
        <v>-</v>
      </c>
      <c r="AI675" s="19" t="s">
        <v>1351</v>
      </c>
      <c r="AJ675" s="19" t="str">
        <f t="shared" ref="AJ675" si="10044">IF(OR(AI675="-",AI675="NC",$D675=""),"-",$D675*AI675)</f>
        <v>-</v>
      </c>
      <c r="AK675" s="19" t="s">
        <v>1351</v>
      </c>
      <c r="AL675" s="19" t="str">
        <f t="shared" ref="AL675" si="10045">IF(OR(AK675="-",AK675="NC",$D675=""),"-",$D675*AK675)</f>
        <v>-</v>
      </c>
    </row>
    <row r="676" spans="1:38" x14ac:dyDescent="0.25">
      <c r="A676" s="51" t="s">
        <v>275</v>
      </c>
      <c r="B676" s="51" t="s">
        <v>2241</v>
      </c>
      <c r="C676" s="19" t="s">
        <v>926</v>
      </c>
      <c r="D676" s="58"/>
      <c r="E676" s="19" t="s">
        <v>1351</v>
      </c>
      <c r="F676" s="19" t="str">
        <f t="shared" si="9610"/>
        <v>-</v>
      </c>
      <c r="G676" s="19" t="s">
        <v>1351</v>
      </c>
      <c r="H676" s="19" t="str">
        <f t="shared" si="9610"/>
        <v>-</v>
      </c>
      <c r="I676" s="19">
        <v>0.08</v>
      </c>
      <c r="J676" s="19" t="str">
        <f t="shared" ref="J676" si="10046">IF(OR(I676="-",I676="NC",$D676=""),"-",$D676*I676)</f>
        <v>-</v>
      </c>
      <c r="K676" s="19" t="s">
        <v>1351</v>
      </c>
      <c r="L676" s="19" t="str">
        <f t="shared" ref="L676" si="10047">IF(OR(K676="-",K676="NC",$D676=""),"-",$D676*K676)</f>
        <v>-</v>
      </c>
      <c r="M676" s="19" t="s">
        <v>1351</v>
      </c>
      <c r="N676" s="19" t="str">
        <f t="shared" ref="N676" si="10048">IF(OR(M676="-",M676="NC",$D676=""),"-",$D676*M676)</f>
        <v>-</v>
      </c>
      <c r="O676" s="19" t="s">
        <v>1351</v>
      </c>
      <c r="P676" s="19" t="str">
        <f t="shared" ref="P676" si="10049">IF(OR(O676="-",O676="NC",$D676=""),"-",$D676*O676)</f>
        <v>-</v>
      </c>
      <c r="Q676" s="19" t="s">
        <v>1351</v>
      </c>
      <c r="R676" s="19" t="str">
        <f t="shared" ref="R676" si="10050">IF(OR(Q676="-",Q676="NC",$D676=""),"-",$D676*Q676)</f>
        <v>-</v>
      </c>
      <c r="S676" s="19" t="s">
        <v>1351</v>
      </c>
      <c r="T676" s="19" t="str">
        <f t="shared" ref="T676" si="10051">IF(OR(S676="-",S676="NC",$D676=""),"-",$D676*S676)</f>
        <v>-</v>
      </c>
      <c r="U676" s="19" t="s">
        <v>1351</v>
      </c>
      <c r="V676" s="19" t="str">
        <f t="shared" ref="V676" si="10052">IF(OR(U676="-",U676="NC",$D676=""),"-",$D676*U676)</f>
        <v>-</v>
      </c>
      <c r="W676" s="19" t="s">
        <v>1351</v>
      </c>
      <c r="X676" s="19" t="str">
        <f t="shared" ref="X676" si="10053">IF(OR(W676="-",W676="NC",$D676=""),"-",$D676*W676)</f>
        <v>-</v>
      </c>
      <c r="Y676" s="19" t="s">
        <v>1351</v>
      </c>
      <c r="Z676" s="19" t="str">
        <f t="shared" ref="Z676" si="10054">IF(OR(Y676="-",Y676="NC",$D676=""),"-",$D676*Y676)</f>
        <v>-</v>
      </c>
      <c r="AA676" s="19" t="s">
        <v>1351</v>
      </c>
      <c r="AB676" s="19" t="str">
        <f t="shared" ref="AB676" si="10055">IF(OR(AA676="-",AA676="NC",$D676=""),"-",$D676*AA676)</f>
        <v>-</v>
      </c>
      <c r="AC676" s="19">
        <v>0.95</v>
      </c>
      <c r="AD676" s="19" t="str">
        <f t="shared" ref="AD676" si="10056">IF(OR(AC676="-",AC676="NC",$D676=""),"-",$D676*AC676)</f>
        <v>-</v>
      </c>
      <c r="AE676" s="19" t="s">
        <v>1351</v>
      </c>
      <c r="AF676" s="19" t="str">
        <f t="shared" ref="AF676" si="10057">IF(OR(AE676="-",AE676="NC",$D676=""),"-",$D676*AE676)</f>
        <v>-</v>
      </c>
      <c r="AG676" s="19" t="s">
        <v>1351</v>
      </c>
      <c r="AH676" s="19" t="str">
        <f t="shared" ref="AH676" si="10058">IF(OR(AG676="-",AG676="NC",$D676=""),"-",$D676*AG676)</f>
        <v>-</v>
      </c>
      <c r="AI676" s="19" t="s">
        <v>1351</v>
      </c>
      <c r="AJ676" s="19" t="str">
        <f t="shared" ref="AJ676" si="10059">IF(OR(AI676="-",AI676="NC",$D676=""),"-",$D676*AI676)</f>
        <v>-</v>
      </c>
      <c r="AK676" s="19" t="s">
        <v>1351</v>
      </c>
      <c r="AL676" s="19" t="str">
        <f t="shared" ref="AL676" si="10060">IF(OR(AK676="-",AK676="NC",$D676=""),"-",$D676*AK676)</f>
        <v>-</v>
      </c>
    </row>
    <row r="677" spans="1:38" x14ac:dyDescent="0.25">
      <c r="A677" s="50" t="s">
        <v>4205</v>
      </c>
      <c r="B677" s="50" t="s">
        <v>4206</v>
      </c>
      <c r="C677" s="42" t="s">
        <v>275</v>
      </c>
      <c r="D677" s="58"/>
      <c r="E677" s="42" t="s">
        <v>275</v>
      </c>
      <c r="F677" s="42" t="str">
        <f t="shared" si="9610"/>
        <v>-</v>
      </c>
      <c r="G677" s="42" t="s">
        <v>275</v>
      </c>
      <c r="H677" s="42" t="str">
        <f t="shared" si="9610"/>
        <v>-</v>
      </c>
      <c r="I677" s="42" t="s">
        <v>275</v>
      </c>
      <c r="J677" s="42" t="str">
        <f t="shared" ref="J677" si="10061">IF(OR(I677="-",I677="NC",$D677=""),"-",$D677*I677)</f>
        <v>-</v>
      </c>
      <c r="K677" s="42" t="s">
        <v>275</v>
      </c>
      <c r="L677" s="42" t="str">
        <f t="shared" ref="L677" si="10062">IF(OR(K677="-",K677="NC",$D677=""),"-",$D677*K677)</f>
        <v>-</v>
      </c>
      <c r="M677" s="42" t="s">
        <v>275</v>
      </c>
      <c r="N677" s="42" t="str">
        <f t="shared" ref="N677" si="10063">IF(OR(M677="-",M677="NC",$D677=""),"-",$D677*M677)</f>
        <v>-</v>
      </c>
      <c r="O677" s="42" t="s">
        <v>275</v>
      </c>
      <c r="P677" s="42" t="str">
        <f t="shared" ref="P677" si="10064">IF(OR(O677="-",O677="NC",$D677=""),"-",$D677*O677)</f>
        <v>-</v>
      </c>
      <c r="Q677" s="42" t="s">
        <v>275</v>
      </c>
      <c r="R677" s="42" t="str">
        <f t="shared" ref="R677" si="10065">IF(OR(Q677="-",Q677="NC",$D677=""),"-",$D677*Q677)</f>
        <v>-</v>
      </c>
      <c r="S677" s="42" t="s">
        <v>275</v>
      </c>
      <c r="T677" s="42" t="str">
        <f t="shared" ref="T677" si="10066">IF(OR(S677="-",S677="NC",$D677=""),"-",$D677*S677)</f>
        <v>-</v>
      </c>
      <c r="U677" s="42" t="s">
        <v>275</v>
      </c>
      <c r="V677" s="42" t="str">
        <f t="shared" ref="V677" si="10067">IF(OR(U677="-",U677="NC",$D677=""),"-",$D677*U677)</f>
        <v>-</v>
      </c>
      <c r="W677" s="42" t="s">
        <v>275</v>
      </c>
      <c r="X677" s="42" t="str">
        <f t="shared" ref="X677" si="10068">IF(OR(W677="-",W677="NC",$D677=""),"-",$D677*W677)</f>
        <v>-</v>
      </c>
      <c r="Y677" s="42" t="s">
        <v>275</v>
      </c>
      <c r="Z677" s="42" t="str">
        <f t="shared" ref="Z677" si="10069">IF(OR(Y677="-",Y677="NC",$D677=""),"-",$D677*Y677)</f>
        <v>-</v>
      </c>
      <c r="AA677" s="42" t="s">
        <v>275</v>
      </c>
      <c r="AB677" s="42" t="str">
        <f t="shared" ref="AB677" si="10070">IF(OR(AA677="-",AA677="NC",$D677=""),"-",$D677*AA677)</f>
        <v>-</v>
      </c>
      <c r="AC677" s="42" t="s">
        <v>275</v>
      </c>
      <c r="AD677" s="42" t="str">
        <f t="shared" ref="AD677" si="10071">IF(OR(AC677="-",AC677="NC",$D677=""),"-",$D677*AC677)</f>
        <v>-</v>
      </c>
      <c r="AE677" s="42" t="s">
        <v>275</v>
      </c>
      <c r="AF677" s="42" t="str">
        <f t="shared" ref="AF677" si="10072">IF(OR(AE677="-",AE677="NC",$D677=""),"-",$D677*AE677)</f>
        <v>-</v>
      </c>
      <c r="AG677" s="42" t="s">
        <v>275</v>
      </c>
      <c r="AH677" s="42" t="str">
        <f t="shared" ref="AH677" si="10073">IF(OR(AG677="-",AG677="NC",$D677=""),"-",$D677*AG677)</f>
        <v>-</v>
      </c>
      <c r="AI677" s="42" t="s">
        <v>275</v>
      </c>
      <c r="AJ677" s="42" t="str">
        <f t="shared" ref="AJ677" si="10074">IF(OR(AI677="-",AI677="NC",$D677=""),"-",$D677*AI677)</f>
        <v>-</v>
      </c>
      <c r="AK677" s="42" t="s">
        <v>275</v>
      </c>
      <c r="AL677" s="42" t="str">
        <f t="shared" ref="AL677" si="10075">IF(OR(AK677="-",AK677="NC",$D677=""),"-",$D677*AK677)</f>
        <v>-</v>
      </c>
    </row>
    <row r="678" spans="1:38" ht="21" x14ac:dyDescent="0.25">
      <c r="A678" s="909" t="s">
        <v>4209</v>
      </c>
      <c r="B678" s="63" t="s">
        <v>4207</v>
      </c>
      <c r="C678" s="61" t="s">
        <v>925</v>
      </c>
      <c r="D678" s="58"/>
      <c r="E678" s="61">
        <v>41.48</v>
      </c>
      <c r="F678" s="61" t="str">
        <f t="shared" si="9610"/>
        <v>-</v>
      </c>
      <c r="G678" s="61">
        <v>2.4300000000000002</v>
      </c>
      <c r="H678" s="61" t="str">
        <f t="shared" si="9610"/>
        <v>-</v>
      </c>
      <c r="I678" s="61">
        <v>53.34</v>
      </c>
      <c r="J678" s="61" t="str">
        <f t="shared" ref="J678" si="10076">IF(OR(I678="-",I678="NC",$D678=""),"-",$D678*I678)</f>
        <v>-</v>
      </c>
      <c r="K678" s="61">
        <v>88.65</v>
      </c>
      <c r="L678" s="61" t="str">
        <f t="shared" ref="L678" si="10077">IF(OR(K678="-",K678="NC",$D678=""),"-",$D678*K678)</f>
        <v>-</v>
      </c>
      <c r="M678" s="61">
        <v>24.78</v>
      </c>
      <c r="N678" s="61" t="str">
        <f t="shared" ref="N678" si="10078">IF(OR(M678="-",M678="NC",$D678=""),"-",$D678*M678)</f>
        <v>-</v>
      </c>
      <c r="O678" s="61">
        <v>39.520000000000003</v>
      </c>
      <c r="P678" s="61" t="str">
        <f t="shared" ref="P678" si="10079">IF(OR(O678="-",O678="NC",$D678=""),"-",$D678*O678)</f>
        <v>-</v>
      </c>
      <c r="Q678" s="61">
        <v>29.89</v>
      </c>
      <c r="R678" s="61" t="str">
        <f t="shared" ref="R678" si="10080">IF(OR(Q678="-",Q678="NC",$D678=""),"-",$D678*Q678)</f>
        <v>-</v>
      </c>
      <c r="S678" s="61">
        <v>50.04</v>
      </c>
      <c r="T678" s="61" t="str">
        <f t="shared" ref="T678" si="10081">IF(OR(S678="-",S678="NC",$D678=""),"-",$D678*S678)</f>
        <v>-</v>
      </c>
      <c r="U678" s="61">
        <v>24.53</v>
      </c>
      <c r="V678" s="61" t="str">
        <f t="shared" ref="V678" si="10082">IF(OR(U678="-",U678="NC",$D678=""),"-",$D678*U678)</f>
        <v>-</v>
      </c>
      <c r="W678" s="61">
        <v>29.02</v>
      </c>
      <c r="X678" s="61" t="str">
        <f t="shared" ref="X678" si="10083">IF(OR(W678="-",W678="NC",$D678=""),"-",$D678*W678)</f>
        <v>-</v>
      </c>
      <c r="Y678" s="61">
        <v>28.36</v>
      </c>
      <c r="Z678" s="61" t="str">
        <f t="shared" ref="Z678" si="10084">IF(OR(Y678="-",Y678="NC",$D678=""),"-",$D678*Y678)</f>
        <v>-</v>
      </c>
      <c r="AA678" s="61">
        <v>3.81</v>
      </c>
      <c r="AB678" s="61" t="str">
        <f t="shared" ref="AB678" si="10085">IF(OR(AA678="-",AA678="NC",$D678=""),"-",$D678*AA678)</f>
        <v>-</v>
      </c>
      <c r="AC678" s="61">
        <v>36.520000000000003</v>
      </c>
      <c r="AD678" s="61" t="str">
        <f t="shared" ref="AD678" si="10086">IF(OR(AC678="-",AC678="NC",$D678=""),"-",$D678*AC678)</f>
        <v>-</v>
      </c>
      <c r="AE678" s="61">
        <v>7.26</v>
      </c>
      <c r="AF678" s="61" t="str">
        <f t="shared" ref="AF678" si="10087">IF(OR(AE678="-",AE678="NC",$D678=""),"-",$D678*AE678)</f>
        <v>-</v>
      </c>
      <c r="AG678" s="61">
        <v>13.99</v>
      </c>
      <c r="AH678" s="61" t="str">
        <f t="shared" ref="AH678" si="10088">IF(OR(AG678="-",AG678="NC",$D678=""),"-",$D678*AG678)</f>
        <v>-</v>
      </c>
      <c r="AI678" s="61">
        <v>22.95</v>
      </c>
      <c r="AJ678" s="61" t="str">
        <f t="shared" ref="AJ678" si="10089">IF(OR(AI678="-",AI678="NC",$D678=""),"-",$D678*AI678)</f>
        <v>-</v>
      </c>
      <c r="AK678" s="61">
        <v>28.86</v>
      </c>
      <c r="AL678" s="61" t="str">
        <f t="shared" ref="AL678" si="10090">IF(OR(AK678="-",AK678="NC",$D678=""),"-",$D678*AK678)</f>
        <v>-</v>
      </c>
    </row>
    <row r="679" spans="1:38" x14ac:dyDescent="0.25">
      <c r="A679" s="51" t="s">
        <v>4209</v>
      </c>
      <c r="B679" s="51" t="s">
        <v>4208</v>
      </c>
      <c r="C679" s="19" t="s">
        <v>925</v>
      </c>
      <c r="D679" s="58"/>
      <c r="E679" s="19">
        <v>1.47</v>
      </c>
      <c r="F679" s="19" t="str">
        <f t="shared" si="9610"/>
        <v>-</v>
      </c>
      <c r="G679" s="19">
        <v>0.67</v>
      </c>
      <c r="H679" s="19" t="str">
        <f t="shared" si="9610"/>
        <v>-</v>
      </c>
      <c r="I679" s="19" t="s">
        <v>1351</v>
      </c>
      <c r="J679" s="19" t="str">
        <f t="shared" ref="J679" si="10091">IF(OR(I679="-",I679="NC",$D679=""),"-",$D679*I679)</f>
        <v>-</v>
      </c>
      <c r="K679" s="19">
        <v>1.26</v>
      </c>
      <c r="L679" s="19" t="str">
        <f t="shared" ref="L679" si="10092">IF(OR(K679="-",K679="NC",$D679=""),"-",$D679*K679)</f>
        <v>-</v>
      </c>
      <c r="M679" s="19">
        <v>0.04</v>
      </c>
      <c r="N679" s="19" t="str">
        <f t="shared" ref="N679" si="10093">IF(OR(M679="-",M679="NC",$D679=""),"-",$D679*M679)</f>
        <v>-</v>
      </c>
      <c r="O679" s="19">
        <v>7.63</v>
      </c>
      <c r="P679" s="19" t="str">
        <f t="shared" ref="P679" si="10094">IF(OR(O679="-",O679="NC",$D679=""),"-",$D679*O679)</f>
        <v>-</v>
      </c>
      <c r="Q679" s="19">
        <v>0.35</v>
      </c>
      <c r="R679" s="19" t="str">
        <f t="shared" ref="R679" si="10095">IF(OR(Q679="-",Q679="NC",$D679=""),"-",$D679*Q679)</f>
        <v>-</v>
      </c>
      <c r="S679" s="19">
        <v>0.01</v>
      </c>
      <c r="T679" s="19" t="str">
        <f t="shared" ref="T679" si="10096">IF(OR(S679="-",S679="NC",$D679=""),"-",$D679*S679)</f>
        <v>-</v>
      </c>
      <c r="U679" s="19">
        <v>0.01</v>
      </c>
      <c r="V679" s="19" t="str">
        <f t="shared" ref="V679" si="10097">IF(OR(U679="-",U679="NC",$D679=""),"-",$D679*U679)</f>
        <v>-</v>
      </c>
      <c r="W679" s="19">
        <v>0.56999999999999995</v>
      </c>
      <c r="X679" s="19" t="str">
        <f t="shared" ref="X679" si="10098">IF(OR(W679="-",W679="NC",$D679=""),"-",$D679*W679)</f>
        <v>-</v>
      </c>
      <c r="Y679" s="19">
        <v>0.06</v>
      </c>
      <c r="Z679" s="19" t="str">
        <f t="shared" ref="Z679" si="10099">IF(OR(Y679="-",Y679="NC",$D679=""),"-",$D679*Y679)</f>
        <v>-</v>
      </c>
      <c r="AA679" s="19" t="s">
        <v>1351</v>
      </c>
      <c r="AB679" s="19" t="str">
        <f t="shared" ref="AB679" si="10100">IF(OR(AA679="-",AA679="NC",$D679=""),"-",$D679*AA679)</f>
        <v>-</v>
      </c>
      <c r="AC679" s="19" t="s">
        <v>1351</v>
      </c>
      <c r="AD679" s="19" t="str">
        <f t="shared" ref="AD679" si="10101">IF(OR(AC679="-",AC679="NC",$D679=""),"-",$D679*AC679)</f>
        <v>-</v>
      </c>
      <c r="AE679" s="19" t="s">
        <v>1351</v>
      </c>
      <c r="AF679" s="19" t="str">
        <f t="shared" ref="AF679" si="10102">IF(OR(AE679="-",AE679="NC",$D679=""),"-",$D679*AE679)</f>
        <v>-</v>
      </c>
      <c r="AG679" s="19">
        <v>0.02</v>
      </c>
      <c r="AH679" s="19" t="str">
        <f t="shared" ref="AH679" si="10103">IF(OR(AG679="-",AG679="NC",$D679=""),"-",$D679*AG679)</f>
        <v>-</v>
      </c>
      <c r="AI679" s="19" t="s">
        <v>1351</v>
      </c>
      <c r="AJ679" s="19" t="str">
        <f t="shared" ref="AJ679" si="10104">IF(OR(AI679="-",AI679="NC",$D679=""),"-",$D679*AI679)</f>
        <v>-</v>
      </c>
      <c r="AK679" s="19" t="s">
        <v>1351</v>
      </c>
      <c r="AL679" s="19" t="str">
        <f t="shared" ref="AL679" si="10105">IF(OR(AK679="-",AK679="NC",$D679=""),"-",$D679*AK679)</f>
        <v>-</v>
      </c>
    </row>
    <row r="680" spans="1:38" ht="21" x14ac:dyDescent="0.25">
      <c r="A680" s="18" t="s">
        <v>1763</v>
      </c>
      <c r="B680" s="18" t="s">
        <v>1758</v>
      </c>
      <c r="C680" s="19" t="s">
        <v>925</v>
      </c>
      <c r="D680" s="58"/>
      <c r="E680" s="19">
        <v>12.61</v>
      </c>
      <c r="F680" s="19" t="str">
        <f t="shared" si="9610"/>
        <v>-</v>
      </c>
      <c r="G680" s="19">
        <v>1.35</v>
      </c>
      <c r="H680" s="19" t="str">
        <f t="shared" si="9610"/>
        <v>-</v>
      </c>
      <c r="I680" s="19">
        <v>0.27</v>
      </c>
      <c r="J680" s="19" t="str">
        <f t="shared" ref="J680" si="10106">IF(OR(I680="-",I680="NC",$D680=""),"-",$D680*I680)</f>
        <v>-</v>
      </c>
      <c r="K680" s="19">
        <v>8.0399999999999991</v>
      </c>
      <c r="L680" s="19" t="str">
        <f t="shared" ref="L680" si="10107">IF(OR(K680="-",K680="NC",$D680=""),"-",$D680*K680)</f>
        <v>-</v>
      </c>
      <c r="M680" s="19">
        <v>0.57999999999999996</v>
      </c>
      <c r="N680" s="19" t="str">
        <f t="shared" ref="N680" si="10108">IF(OR(M680="-",M680="NC",$D680=""),"-",$D680*M680)</f>
        <v>-</v>
      </c>
      <c r="O680" s="19">
        <v>21.8</v>
      </c>
      <c r="P680" s="19" t="str">
        <f t="shared" ref="P680" si="10109">IF(OR(O680="-",O680="NC",$D680=""),"-",$D680*O680)</f>
        <v>-</v>
      </c>
      <c r="Q680" s="19">
        <v>17.78</v>
      </c>
      <c r="R680" s="19" t="str">
        <f t="shared" ref="R680" si="10110">IF(OR(Q680="-",Q680="NC",$D680=""),"-",$D680*Q680)</f>
        <v>-</v>
      </c>
      <c r="S680" s="19">
        <v>48.67</v>
      </c>
      <c r="T680" s="19" t="str">
        <f t="shared" ref="T680" si="10111">IF(OR(S680="-",S680="NC",$D680=""),"-",$D680*S680)</f>
        <v>-</v>
      </c>
      <c r="U680" s="19">
        <v>0.1</v>
      </c>
      <c r="V680" s="19" t="str">
        <f t="shared" ref="V680" si="10112">IF(OR(U680="-",U680="NC",$D680=""),"-",$D680*U680)</f>
        <v>-</v>
      </c>
      <c r="W680" s="19">
        <v>22.5</v>
      </c>
      <c r="X680" s="19" t="str">
        <f t="shared" ref="X680" si="10113">IF(OR(W680="-",W680="NC",$D680=""),"-",$D680*W680)</f>
        <v>-</v>
      </c>
      <c r="Y680" s="19">
        <v>14.09</v>
      </c>
      <c r="Z680" s="19" t="str">
        <f t="shared" ref="Z680" si="10114">IF(OR(Y680="-",Y680="NC",$D680=""),"-",$D680*Y680)</f>
        <v>-</v>
      </c>
      <c r="AA680" s="19">
        <v>2.46</v>
      </c>
      <c r="AB680" s="19" t="str">
        <f t="shared" ref="AB680" si="10115">IF(OR(AA680="-",AA680="NC",$D680=""),"-",$D680*AA680)</f>
        <v>-</v>
      </c>
      <c r="AC680" s="19">
        <v>0.18</v>
      </c>
      <c r="AD680" s="19" t="str">
        <f t="shared" ref="AD680" si="10116">IF(OR(AC680="-",AC680="NC",$D680=""),"-",$D680*AC680)</f>
        <v>-</v>
      </c>
      <c r="AE680" s="19">
        <v>0.11</v>
      </c>
      <c r="AF680" s="19" t="str">
        <f t="shared" ref="AF680" si="10117">IF(OR(AE680="-",AE680="NC",$D680=""),"-",$D680*AE680)</f>
        <v>-</v>
      </c>
      <c r="AG680" s="19">
        <v>11</v>
      </c>
      <c r="AH680" s="19" t="str">
        <f t="shared" ref="AH680" si="10118">IF(OR(AG680="-",AG680="NC",$D680=""),"-",$D680*AG680)</f>
        <v>-</v>
      </c>
      <c r="AI680" s="19">
        <v>0.06</v>
      </c>
      <c r="AJ680" s="19" t="str">
        <f t="shared" ref="AJ680" si="10119">IF(OR(AI680="-",AI680="NC",$D680=""),"-",$D680*AI680)</f>
        <v>-</v>
      </c>
      <c r="AK680" s="19">
        <v>0.49</v>
      </c>
      <c r="AL680" s="19" t="str">
        <f t="shared" ref="AL680" si="10120">IF(OR(AK680="-",AK680="NC",$D680=""),"-",$D680*AK680)</f>
        <v>-</v>
      </c>
    </row>
    <row r="681" spans="1:38" x14ac:dyDescent="0.25">
      <c r="A681" s="51" t="s">
        <v>1763</v>
      </c>
      <c r="B681" s="51" t="s">
        <v>2212</v>
      </c>
      <c r="C681" s="19" t="s">
        <v>925</v>
      </c>
      <c r="D681" s="58"/>
      <c r="E681" s="19">
        <v>1.47</v>
      </c>
      <c r="F681" s="19" t="str">
        <f t="shared" si="9610"/>
        <v>-</v>
      </c>
      <c r="G681" s="19">
        <v>0.67</v>
      </c>
      <c r="H681" s="19" t="str">
        <f t="shared" si="9610"/>
        <v>-</v>
      </c>
      <c r="I681" s="19" t="s">
        <v>1351</v>
      </c>
      <c r="J681" s="19" t="str">
        <f t="shared" ref="J681" si="10121">IF(OR(I681="-",I681="NC",$D681=""),"-",$D681*I681)</f>
        <v>-</v>
      </c>
      <c r="K681" s="19">
        <v>1.26</v>
      </c>
      <c r="L681" s="19" t="str">
        <f t="shared" ref="L681" si="10122">IF(OR(K681="-",K681="NC",$D681=""),"-",$D681*K681)</f>
        <v>-</v>
      </c>
      <c r="M681" s="19">
        <v>0.04</v>
      </c>
      <c r="N681" s="19" t="str">
        <f t="shared" ref="N681" si="10123">IF(OR(M681="-",M681="NC",$D681=""),"-",$D681*M681)</f>
        <v>-</v>
      </c>
      <c r="O681" s="19">
        <v>7.63</v>
      </c>
      <c r="P681" s="19" t="str">
        <f t="shared" ref="P681" si="10124">IF(OR(O681="-",O681="NC",$D681=""),"-",$D681*O681)</f>
        <v>-</v>
      </c>
      <c r="Q681" s="19">
        <v>0.35</v>
      </c>
      <c r="R681" s="19" t="str">
        <f t="shared" ref="R681" si="10125">IF(OR(Q681="-",Q681="NC",$D681=""),"-",$D681*Q681)</f>
        <v>-</v>
      </c>
      <c r="S681" s="19">
        <v>0.01</v>
      </c>
      <c r="T681" s="19" t="str">
        <f t="shared" ref="T681" si="10126">IF(OR(S681="-",S681="NC",$D681=""),"-",$D681*S681)</f>
        <v>-</v>
      </c>
      <c r="U681" s="19">
        <v>0.01</v>
      </c>
      <c r="V681" s="19" t="str">
        <f t="shared" ref="V681" si="10127">IF(OR(U681="-",U681="NC",$D681=""),"-",$D681*U681)</f>
        <v>-</v>
      </c>
      <c r="W681" s="19">
        <v>0.56999999999999995</v>
      </c>
      <c r="X681" s="19" t="str">
        <f t="shared" ref="X681" si="10128">IF(OR(W681="-",W681="NC",$D681=""),"-",$D681*W681)</f>
        <v>-</v>
      </c>
      <c r="Y681" s="19">
        <v>0.06</v>
      </c>
      <c r="Z681" s="19" t="str">
        <f t="shared" ref="Z681" si="10129">IF(OR(Y681="-",Y681="NC",$D681=""),"-",$D681*Y681)</f>
        <v>-</v>
      </c>
      <c r="AA681" s="19" t="s">
        <v>1351</v>
      </c>
      <c r="AB681" s="19" t="str">
        <f t="shared" ref="AB681" si="10130">IF(OR(AA681="-",AA681="NC",$D681=""),"-",$D681*AA681)</f>
        <v>-</v>
      </c>
      <c r="AC681" s="19" t="s">
        <v>1351</v>
      </c>
      <c r="AD681" s="19" t="str">
        <f t="shared" ref="AD681" si="10131">IF(OR(AC681="-",AC681="NC",$D681=""),"-",$D681*AC681)</f>
        <v>-</v>
      </c>
      <c r="AE681" s="19" t="s">
        <v>1351</v>
      </c>
      <c r="AF681" s="19" t="str">
        <f t="shared" ref="AF681" si="10132">IF(OR(AE681="-",AE681="NC",$D681=""),"-",$D681*AE681)</f>
        <v>-</v>
      </c>
      <c r="AG681" s="19">
        <v>0.02</v>
      </c>
      <c r="AH681" s="19" t="str">
        <f t="shared" ref="AH681" si="10133">IF(OR(AG681="-",AG681="NC",$D681=""),"-",$D681*AG681)</f>
        <v>-</v>
      </c>
      <c r="AI681" s="19" t="s">
        <v>1351</v>
      </c>
      <c r="AJ681" s="19" t="str">
        <f t="shared" ref="AJ681" si="10134">IF(OR(AI681="-",AI681="NC",$D681=""),"-",$D681*AI681)</f>
        <v>-</v>
      </c>
      <c r="AK681" s="19" t="s">
        <v>1351</v>
      </c>
      <c r="AL681" s="19" t="str">
        <f t="shared" ref="AL681" si="10135">IF(OR(AK681="-",AK681="NC",$D681=""),"-",$D681*AK681)</f>
        <v>-</v>
      </c>
    </row>
    <row r="682" spans="1:38" x14ac:dyDescent="0.25">
      <c r="A682" s="51" t="s">
        <v>275</v>
      </c>
      <c r="B682" s="51" t="s">
        <v>938</v>
      </c>
      <c r="C682" s="19" t="s">
        <v>926</v>
      </c>
      <c r="D682" s="58"/>
      <c r="E682" s="19">
        <v>2.17</v>
      </c>
      <c r="F682" s="19" t="str">
        <f t="shared" si="9610"/>
        <v>-</v>
      </c>
      <c r="G682" s="19">
        <v>0.13</v>
      </c>
      <c r="H682" s="19" t="str">
        <f t="shared" si="9610"/>
        <v>-</v>
      </c>
      <c r="I682" s="19">
        <v>0.05</v>
      </c>
      <c r="J682" s="19" t="str">
        <f t="shared" ref="J682" si="10136">IF(OR(I682="-",I682="NC",$D682=""),"-",$D682*I682)</f>
        <v>-</v>
      </c>
      <c r="K682" s="19">
        <v>1.32</v>
      </c>
      <c r="L682" s="19" t="str">
        <f t="shared" ref="L682" si="10137">IF(OR(K682="-",K682="NC",$D682=""),"-",$D682*K682)</f>
        <v>-</v>
      </c>
      <c r="M682" s="19">
        <v>0.1</v>
      </c>
      <c r="N682" s="19" t="str">
        <f t="shared" ref="N682" si="10138">IF(OR(M682="-",M682="NC",$D682=""),"-",$D682*M682)</f>
        <v>-</v>
      </c>
      <c r="O682" s="19">
        <v>2.76</v>
      </c>
      <c r="P682" s="19" t="str">
        <f t="shared" ref="P682" si="10139">IF(OR(O682="-",O682="NC",$D682=""),"-",$D682*O682)</f>
        <v>-</v>
      </c>
      <c r="Q682" s="19">
        <v>3.4</v>
      </c>
      <c r="R682" s="19" t="str">
        <f t="shared" ref="R682" si="10140">IF(OR(Q682="-",Q682="NC",$D682=""),"-",$D682*Q682)</f>
        <v>-</v>
      </c>
      <c r="S682" s="19">
        <v>9.49</v>
      </c>
      <c r="T682" s="19" t="str">
        <f t="shared" ref="T682" si="10141">IF(OR(S682="-",S682="NC",$D682=""),"-",$D682*S682)</f>
        <v>-</v>
      </c>
      <c r="U682" s="19">
        <v>0.02</v>
      </c>
      <c r="V682" s="19" t="str">
        <f t="shared" ref="V682" si="10142">IF(OR(U682="-",U682="NC",$D682=""),"-",$D682*U682)</f>
        <v>-</v>
      </c>
      <c r="W682" s="19">
        <v>4.28</v>
      </c>
      <c r="X682" s="19" t="str">
        <f t="shared" ref="X682" si="10143">IF(OR(W682="-",W682="NC",$D682=""),"-",$D682*W682)</f>
        <v>-</v>
      </c>
      <c r="Y682" s="19">
        <v>2.74</v>
      </c>
      <c r="Z682" s="19" t="str">
        <f t="shared" ref="Z682" si="10144">IF(OR(Y682="-",Y682="NC",$D682=""),"-",$D682*Y682)</f>
        <v>-</v>
      </c>
      <c r="AA682" s="19">
        <v>0.48</v>
      </c>
      <c r="AB682" s="19" t="str">
        <f t="shared" ref="AB682" si="10145">IF(OR(AA682="-",AA682="NC",$D682=""),"-",$D682*AA682)</f>
        <v>-</v>
      </c>
      <c r="AC682" s="19">
        <v>0.03</v>
      </c>
      <c r="AD682" s="19" t="str">
        <f t="shared" ref="AD682" si="10146">IF(OR(AC682="-",AC682="NC",$D682=""),"-",$D682*AC682)</f>
        <v>-</v>
      </c>
      <c r="AE682" s="19">
        <v>0.02</v>
      </c>
      <c r="AF682" s="19" t="str">
        <f t="shared" ref="AF682" si="10147">IF(OR(AE682="-",AE682="NC",$D682=""),"-",$D682*AE682)</f>
        <v>-</v>
      </c>
      <c r="AG682" s="19">
        <v>2.14</v>
      </c>
      <c r="AH682" s="19" t="str">
        <f t="shared" ref="AH682" si="10148">IF(OR(AG682="-",AG682="NC",$D682=""),"-",$D682*AG682)</f>
        <v>-</v>
      </c>
      <c r="AI682" s="19">
        <v>0.01</v>
      </c>
      <c r="AJ682" s="19" t="str">
        <f t="shared" ref="AJ682" si="10149">IF(OR(AI682="-",AI682="NC",$D682=""),"-",$D682*AI682)</f>
        <v>-</v>
      </c>
      <c r="AK682" s="19">
        <v>0.1</v>
      </c>
      <c r="AL682" s="19" t="str">
        <f t="shared" ref="AL682" si="10150">IF(OR(AK682="-",AK682="NC",$D682=""),"-",$D682*AK682)</f>
        <v>-</v>
      </c>
    </row>
    <row r="683" spans="1:38" ht="21" x14ac:dyDescent="0.25">
      <c r="A683" s="51" t="s">
        <v>3092</v>
      </c>
      <c r="B683" s="51" t="s">
        <v>4210</v>
      </c>
      <c r="C683" s="19" t="s">
        <v>925</v>
      </c>
      <c r="D683" s="58"/>
      <c r="E683" s="19">
        <v>28.87</v>
      </c>
      <c r="F683" s="19" t="str">
        <f t="shared" si="9610"/>
        <v>-</v>
      </c>
      <c r="G683" s="19">
        <v>1.0900000000000001</v>
      </c>
      <c r="H683" s="19" t="str">
        <f t="shared" si="9610"/>
        <v>-</v>
      </c>
      <c r="I683" s="19">
        <v>53.08</v>
      </c>
      <c r="J683" s="19" t="str">
        <f t="shared" ref="J683" si="10151">IF(OR(I683="-",I683="NC",$D683=""),"-",$D683*I683)</f>
        <v>-</v>
      </c>
      <c r="K683" s="19">
        <v>80.61</v>
      </c>
      <c r="L683" s="19" t="str">
        <f t="shared" ref="L683" si="10152">IF(OR(K683="-",K683="NC",$D683=""),"-",$D683*K683)</f>
        <v>-</v>
      </c>
      <c r="M683" s="19">
        <v>24.2</v>
      </c>
      <c r="N683" s="19" t="str">
        <f t="shared" ref="N683" si="10153">IF(OR(M683="-",M683="NC",$D683=""),"-",$D683*M683)</f>
        <v>-</v>
      </c>
      <c r="O683" s="19">
        <v>17.72</v>
      </c>
      <c r="P683" s="19" t="str">
        <f t="shared" ref="P683" si="10154">IF(OR(O683="-",O683="NC",$D683=""),"-",$D683*O683)</f>
        <v>-</v>
      </c>
      <c r="Q683" s="19">
        <v>12.11</v>
      </c>
      <c r="R683" s="19" t="str">
        <f t="shared" ref="R683" si="10155">IF(OR(Q683="-",Q683="NC",$D683=""),"-",$D683*Q683)</f>
        <v>-</v>
      </c>
      <c r="S683" s="19">
        <v>1.38</v>
      </c>
      <c r="T683" s="19" t="str">
        <f t="shared" ref="T683" si="10156">IF(OR(S683="-",S683="NC",$D683=""),"-",$D683*S683)</f>
        <v>-</v>
      </c>
      <c r="U683" s="19">
        <v>24.43</v>
      </c>
      <c r="V683" s="19" t="str">
        <f t="shared" ref="V683" si="10157">IF(OR(U683="-",U683="NC",$D683=""),"-",$D683*U683)</f>
        <v>-</v>
      </c>
      <c r="W683" s="19">
        <v>6.52</v>
      </c>
      <c r="X683" s="19" t="str">
        <f t="shared" ref="X683" si="10158">IF(OR(W683="-",W683="NC",$D683=""),"-",$D683*W683)</f>
        <v>-</v>
      </c>
      <c r="Y683" s="19">
        <v>14.27</v>
      </c>
      <c r="Z683" s="19" t="str">
        <f t="shared" ref="Z683" si="10159">IF(OR(Y683="-",Y683="NC",$D683=""),"-",$D683*Y683)</f>
        <v>-</v>
      </c>
      <c r="AA683" s="19">
        <v>1.35</v>
      </c>
      <c r="AB683" s="19" t="str">
        <f t="shared" ref="AB683" si="10160">IF(OR(AA683="-",AA683="NC",$D683=""),"-",$D683*AA683)</f>
        <v>-</v>
      </c>
      <c r="AC683" s="19">
        <v>36.35</v>
      </c>
      <c r="AD683" s="19" t="str">
        <f t="shared" ref="AD683" si="10161">IF(OR(AC683="-",AC683="NC",$D683=""),"-",$D683*AC683)</f>
        <v>-</v>
      </c>
      <c r="AE683" s="19">
        <v>7.16</v>
      </c>
      <c r="AF683" s="19" t="str">
        <f t="shared" ref="AF683" si="10162">IF(OR(AE683="-",AE683="NC",$D683=""),"-",$D683*AE683)</f>
        <v>-</v>
      </c>
      <c r="AG683" s="19">
        <v>2.99</v>
      </c>
      <c r="AH683" s="19" t="str">
        <f t="shared" ref="AH683" si="10163">IF(OR(AG683="-",AG683="NC",$D683=""),"-",$D683*AG683)</f>
        <v>-</v>
      </c>
      <c r="AI683" s="19">
        <v>22.89</v>
      </c>
      <c r="AJ683" s="19" t="str">
        <f t="shared" ref="AJ683" si="10164">IF(OR(AI683="-",AI683="NC",$D683=""),"-",$D683*AI683)</f>
        <v>-</v>
      </c>
      <c r="AK683" s="19">
        <v>28.38</v>
      </c>
      <c r="AL683" s="19" t="str">
        <f t="shared" ref="AL683" si="10165">IF(OR(AK683="-",AK683="NC",$D683=""),"-",$D683*AK683)</f>
        <v>-</v>
      </c>
    </row>
    <row r="684" spans="1:38" ht="21" x14ac:dyDescent="0.25">
      <c r="A684" s="51" t="s">
        <v>113</v>
      </c>
      <c r="B684" s="51" t="s">
        <v>4211</v>
      </c>
      <c r="C684" s="19" t="s">
        <v>926</v>
      </c>
      <c r="D684" s="58"/>
      <c r="E684" s="19">
        <v>5.34</v>
      </c>
      <c r="F684" s="19" t="str">
        <f t="shared" si="9610"/>
        <v>-</v>
      </c>
      <c r="G684" s="19">
        <v>0.2</v>
      </c>
      <c r="H684" s="19" t="str">
        <f t="shared" si="9610"/>
        <v>-</v>
      </c>
      <c r="I684" s="19">
        <v>9.82</v>
      </c>
      <c r="J684" s="19" t="str">
        <f t="shared" ref="J684" si="10166">IF(OR(I684="-",I684="NC",$D684=""),"-",$D684*I684)</f>
        <v>-</v>
      </c>
      <c r="K684" s="19">
        <v>14.91</v>
      </c>
      <c r="L684" s="19" t="str">
        <f t="shared" ref="L684" si="10167">IF(OR(K684="-",K684="NC",$D684=""),"-",$D684*K684)</f>
        <v>-</v>
      </c>
      <c r="M684" s="19">
        <v>4.4800000000000004</v>
      </c>
      <c r="N684" s="19" t="str">
        <f t="shared" ref="N684" si="10168">IF(OR(M684="-",M684="NC",$D684=""),"-",$D684*M684)</f>
        <v>-</v>
      </c>
      <c r="O684" s="19">
        <v>3.28</v>
      </c>
      <c r="P684" s="19" t="str">
        <f t="shared" ref="P684" si="10169">IF(OR(O684="-",O684="NC",$D684=""),"-",$D684*O684)</f>
        <v>-</v>
      </c>
      <c r="Q684" s="19">
        <v>2.2400000000000002</v>
      </c>
      <c r="R684" s="19" t="str">
        <f t="shared" ref="R684" si="10170">IF(OR(Q684="-",Q684="NC",$D684=""),"-",$D684*Q684)</f>
        <v>-</v>
      </c>
      <c r="S684" s="19">
        <v>0.25</v>
      </c>
      <c r="T684" s="19" t="str">
        <f t="shared" ref="T684" si="10171">IF(OR(S684="-",S684="NC",$D684=""),"-",$D684*S684)</f>
        <v>-</v>
      </c>
      <c r="U684" s="19">
        <v>4.5199999999999996</v>
      </c>
      <c r="V684" s="19" t="str">
        <f t="shared" ref="V684" si="10172">IF(OR(U684="-",U684="NC",$D684=""),"-",$D684*U684)</f>
        <v>-</v>
      </c>
      <c r="W684" s="19">
        <v>1.21</v>
      </c>
      <c r="X684" s="19" t="str">
        <f t="shared" ref="X684" si="10173">IF(OR(W684="-",W684="NC",$D684=""),"-",$D684*W684)</f>
        <v>-</v>
      </c>
      <c r="Y684" s="19">
        <v>2.64</v>
      </c>
      <c r="Z684" s="19" t="str">
        <f t="shared" ref="Z684" si="10174">IF(OR(Y684="-",Y684="NC",$D684=""),"-",$D684*Y684)</f>
        <v>-</v>
      </c>
      <c r="AA684" s="19">
        <v>0.25</v>
      </c>
      <c r="AB684" s="19" t="str">
        <f t="shared" ref="AB684" si="10175">IF(OR(AA684="-",AA684="NC",$D684=""),"-",$D684*AA684)</f>
        <v>-</v>
      </c>
      <c r="AC684" s="19">
        <v>6.72</v>
      </c>
      <c r="AD684" s="19" t="str">
        <f t="shared" ref="AD684" si="10176">IF(OR(AC684="-",AC684="NC",$D684=""),"-",$D684*AC684)</f>
        <v>-</v>
      </c>
      <c r="AE684" s="19">
        <v>1.32</v>
      </c>
      <c r="AF684" s="19" t="str">
        <f t="shared" ref="AF684" si="10177">IF(OR(AE684="-",AE684="NC",$D684=""),"-",$D684*AE684)</f>
        <v>-</v>
      </c>
      <c r="AG684" s="19">
        <v>0.55000000000000004</v>
      </c>
      <c r="AH684" s="19" t="str">
        <f t="shared" ref="AH684" si="10178">IF(OR(AG684="-",AG684="NC",$D684=""),"-",$D684*AG684)</f>
        <v>-</v>
      </c>
      <c r="AI684" s="19">
        <v>4.2300000000000004</v>
      </c>
      <c r="AJ684" s="19" t="str">
        <f t="shared" ref="AJ684" si="10179">IF(OR(AI684="-",AI684="NC",$D684=""),"-",$D684*AI684)</f>
        <v>-</v>
      </c>
      <c r="AK684" s="19">
        <v>5.25</v>
      </c>
      <c r="AL684" s="19" t="str">
        <f t="shared" ref="AL684" si="10180">IF(OR(AK684="-",AK684="NC",$D684=""),"-",$D684*AK684)</f>
        <v>-</v>
      </c>
    </row>
    <row r="685" spans="1:38" ht="105" x14ac:dyDescent="0.25">
      <c r="A685" s="51" t="s">
        <v>275</v>
      </c>
      <c r="B685" s="51" t="s">
        <v>3098</v>
      </c>
      <c r="C685" s="19" t="s">
        <v>925</v>
      </c>
      <c r="D685" s="58"/>
      <c r="E685" s="19">
        <v>0.51</v>
      </c>
      <c r="F685" s="19" t="str">
        <f t="shared" si="9610"/>
        <v>-</v>
      </c>
      <c r="G685" s="19">
        <v>0.23</v>
      </c>
      <c r="H685" s="19" t="str">
        <f t="shared" si="9610"/>
        <v>-</v>
      </c>
      <c r="I685" s="19">
        <v>0.66</v>
      </c>
      <c r="J685" s="19" t="str">
        <f t="shared" ref="J685" si="10181">IF(OR(I685="-",I685="NC",$D685=""),"-",$D685*I685)</f>
        <v>-</v>
      </c>
      <c r="K685" s="19">
        <v>0.68</v>
      </c>
      <c r="L685" s="19" t="str">
        <f t="shared" ref="L685" si="10182">IF(OR(K685="-",K685="NC",$D685=""),"-",$D685*K685)</f>
        <v>-</v>
      </c>
      <c r="M685" s="19">
        <v>0.57999999999999996</v>
      </c>
      <c r="N685" s="19" t="str">
        <f t="shared" ref="N685" si="10183">IF(OR(M685="-",M685="NC",$D685=""),"-",$D685*M685)</f>
        <v>-</v>
      </c>
      <c r="O685" s="19">
        <v>0.15</v>
      </c>
      <c r="P685" s="19" t="str">
        <f t="shared" ref="P685" si="10184">IF(OR(O685="-",O685="NC",$D685=""),"-",$D685*O685)</f>
        <v>-</v>
      </c>
      <c r="Q685" s="19">
        <v>0.05</v>
      </c>
      <c r="R685" s="19" t="str">
        <f t="shared" ref="R685" si="10185">IF(OR(Q685="-",Q685="NC",$D685=""),"-",$D685*Q685)</f>
        <v>-</v>
      </c>
      <c r="S685" s="19">
        <v>0.01</v>
      </c>
      <c r="T685" s="19" t="str">
        <f t="shared" ref="T685" si="10186">IF(OR(S685="-",S685="NC",$D685=""),"-",$D685*S685)</f>
        <v>-</v>
      </c>
      <c r="U685" s="19">
        <v>0.17</v>
      </c>
      <c r="V685" s="19" t="str">
        <f t="shared" ref="V685" si="10187">IF(OR(U685="-",U685="NC",$D685=""),"-",$D685*U685)</f>
        <v>-</v>
      </c>
      <c r="W685" s="19">
        <v>0.22</v>
      </c>
      <c r="X685" s="19" t="str">
        <f t="shared" ref="X685" si="10188">IF(OR(W685="-",W685="NC",$D685=""),"-",$D685*W685)</f>
        <v>-</v>
      </c>
      <c r="Y685" s="19" t="s">
        <v>1351</v>
      </c>
      <c r="Z685" s="19" t="str">
        <f t="shared" ref="Z685" si="10189">IF(OR(Y685="-",Y685="NC",$D685=""),"-",$D685*Y685)</f>
        <v>-</v>
      </c>
      <c r="AA685" s="19">
        <v>0.32</v>
      </c>
      <c r="AB685" s="19" t="str">
        <f t="shared" ref="AB685" si="10190">IF(OR(AA685="-",AA685="NC",$D685=""),"-",$D685*AA685)</f>
        <v>-</v>
      </c>
      <c r="AC685" s="19">
        <v>1</v>
      </c>
      <c r="AD685" s="19" t="str">
        <f t="shared" ref="AD685" si="10191">IF(OR(AC685="-",AC685="NC",$D685=""),"-",$D685*AC685)</f>
        <v>-</v>
      </c>
      <c r="AE685" s="19">
        <v>0.42</v>
      </c>
      <c r="AF685" s="19" t="str">
        <f t="shared" ref="AF685" si="10192">IF(OR(AE685="-",AE685="NC",$D685=""),"-",$D685*AE685)</f>
        <v>-</v>
      </c>
      <c r="AG685" s="19" t="s">
        <v>1351</v>
      </c>
      <c r="AH685" s="19" t="str">
        <f t="shared" ref="AH685" si="10193">IF(OR(AG685="-",AG685="NC",$D685=""),"-",$D685*AG685)</f>
        <v>-</v>
      </c>
      <c r="AI685" s="19">
        <v>2.4700000000000002</v>
      </c>
      <c r="AJ685" s="19" t="str">
        <f t="shared" ref="AJ685" si="10194">IF(OR(AI685="-",AI685="NC",$D685=""),"-",$D685*AI685)</f>
        <v>-</v>
      </c>
      <c r="AK685" s="19">
        <v>2.4300000000000002</v>
      </c>
      <c r="AL685" s="19" t="str">
        <f t="shared" ref="AL685" si="10195">IF(OR(AK685="-",AK685="NC",$D685=""),"-",$D685*AK685)</f>
        <v>-</v>
      </c>
    </row>
    <row r="686" spans="1:38" ht="21" x14ac:dyDescent="0.25">
      <c r="A686" s="50" t="s">
        <v>107</v>
      </c>
      <c r="B686" s="50" t="s">
        <v>4223</v>
      </c>
      <c r="C686" s="42" t="s">
        <v>275</v>
      </c>
      <c r="D686" s="58"/>
      <c r="E686" s="42" t="s">
        <v>275</v>
      </c>
      <c r="F686" s="42" t="str">
        <f t="shared" si="9610"/>
        <v>-</v>
      </c>
      <c r="G686" s="42" t="s">
        <v>275</v>
      </c>
      <c r="H686" s="42" t="str">
        <f t="shared" si="9610"/>
        <v>-</v>
      </c>
      <c r="I686" s="42" t="s">
        <v>275</v>
      </c>
      <c r="J686" s="42" t="str">
        <f t="shared" ref="J686" si="10196">IF(OR(I686="-",I686="NC",$D686=""),"-",$D686*I686)</f>
        <v>-</v>
      </c>
      <c r="K686" s="42" t="s">
        <v>275</v>
      </c>
      <c r="L686" s="42" t="str">
        <f t="shared" ref="L686" si="10197">IF(OR(K686="-",K686="NC",$D686=""),"-",$D686*K686)</f>
        <v>-</v>
      </c>
      <c r="M686" s="42" t="s">
        <v>275</v>
      </c>
      <c r="N686" s="42" t="str">
        <f t="shared" ref="N686" si="10198">IF(OR(M686="-",M686="NC",$D686=""),"-",$D686*M686)</f>
        <v>-</v>
      </c>
      <c r="O686" s="42" t="s">
        <v>275</v>
      </c>
      <c r="P686" s="42" t="str">
        <f t="shared" ref="P686" si="10199">IF(OR(O686="-",O686="NC",$D686=""),"-",$D686*O686)</f>
        <v>-</v>
      </c>
      <c r="Q686" s="42" t="s">
        <v>275</v>
      </c>
      <c r="R686" s="42" t="str">
        <f t="shared" ref="R686" si="10200">IF(OR(Q686="-",Q686="NC",$D686=""),"-",$D686*Q686)</f>
        <v>-</v>
      </c>
      <c r="S686" s="42" t="s">
        <v>275</v>
      </c>
      <c r="T686" s="42" t="str">
        <f t="shared" ref="T686" si="10201">IF(OR(S686="-",S686="NC",$D686=""),"-",$D686*S686)</f>
        <v>-</v>
      </c>
      <c r="U686" s="42" t="s">
        <v>275</v>
      </c>
      <c r="V686" s="42" t="str">
        <f t="shared" ref="V686" si="10202">IF(OR(U686="-",U686="NC",$D686=""),"-",$D686*U686)</f>
        <v>-</v>
      </c>
      <c r="W686" s="42" t="s">
        <v>275</v>
      </c>
      <c r="X686" s="42" t="str">
        <f t="shared" ref="X686" si="10203">IF(OR(W686="-",W686="NC",$D686=""),"-",$D686*W686)</f>
        <v>-</v>
      </c>
      <c r="Y686" s="42" t="s">
        <v>275</v>
      </c>
      <c r="Z686" s="42" t="str">
        <f t="shared" ref="Z686" si="10204">IF(OR(Y686="-",Y686="NC",$D686=""),"-",$D686*Y686)</f>
        <v>-</v>
      </c>
      <c r="AA686" s="42" t="s">
        <v>275</v>
      </c>
      <c r="AB686" s="42" t="str">
        <f t="shared" ref="AB686" si="10205">IF(OR(AA686="-",AA686="NC",$D686=""),"-",$D686*AA686)</f>
        <v>-</v>
      </c>
      <c r="AC686" s="42" t="s">
        <v>275</v>
      </c>
      <c r="AD686" s="42" t="str">
        <f t="shared" ref="AD686" si="10206">IF(OR(AC686="-",AC686="NC",$D686=""),"-",$D686*AC686)</f>
        <v>-</v>
      </c>
      <c r="AE686" s="42" t="s">
        <v>275</v>
      </c>
      <c r="AF686" s="42" t="str">
        <f t="shared" ref="AF686" si="10207">IF(OR(AE686="-",AE686="NC",$D686=""),"-",$D686*AE686)</f>
        <v>-</v>
      </c>
      <c r="AG686" s="42" t="s">
        <v>275</v>
      </c>
      <c r="AH686" s="42" t="str">
        <f t="shared" ref="AH686" si="10208">IF(OR(AG686="-",AG686="NC",$D686=""),"-",$D686*AG686)</f>
        <v>-</v>
      </c>
      <c r="AI686" s="42" t="s">
        <v>275</v>
      </c>
      <c r="AJ686" s="42" t="str">
        <f t="shared" ref="AJ686" si="10209">IF(OR(AI686="-",AI686="NC",$D686=""),"-",$D686*AI686)</f>
        <v>-</v>
      </c>
      <c r="AK686" s="42" t="s">
        <v>275</v>
      </c>
      <c r="AL686" s="42" t="str">
        <f t="shared" ref="AL686" si="10210">IF(OR(AK686="-",AK686="NC",$D686=""),"-",$D686*AK686)</f>
        <v>-</v>
      </c>
    </row>
    <row r="687" spans="1:38" ht="21" x14ac:dyDescent="0.25">
      <c r="A687" s="909" t="s">
        <v>4221</v>
      </c>
      <c r="B687" s="63" t="s">
        <v>4222</v>
      </c>
      <c r="C687" s="61" t="s">
        <v>925</v>
      </c>
      <c r="D687" s="58"/>
      <c r="E687" s="61">
        <v>2.08</v>
      </c>
      <c r="F687" s="61" t="str">
        <f t="shared" si="9610"/>
        <v>-</v>
      </c>
      <c r="G687" s="61">
        <v>7.8</v>
      </c>
      <c r="H687" s="61" t="str">
        <f t="shared" si="9610"/>
        <v>-</v>
      </c>
      <c r="I687" s="61">
        <v>3.32</v>
      </c>
      <c r="J687" s="61" t="str">
        <f t="shared" ref="J687" si="10211">IF(OR(I687="-",I687="NC",$D687=""),"-",$D687*I687)</f>
        <v>-</v>
      </c>
      <c r="K687" s="61">
        <v>9.39</v>
      </c>
      <c r="L687" s="61" t="str">
        <f t="shared" ref="L687" si="10212">IF(OR(K687="-",K687="NC",$D687=""),"-",$D687*K687)</f>
        <v>-</v>
      </c>
      <c r="M687" s="61">
        <v>2.44</v>
      </c>
      <c r="N687" s="61" t="str">
        <f t="shared" ref="N687" si="10213">IF(OR(M687="-",M687="NC",$D687=""),"-",$D687*M687)</f>
        <v>-</v>
      </c>
      <c r="O687" s="61">
        <v>2.48</v>
      </c>
      <c r="P687" s="61" t="str">
        <f t="shared" ref="P687" si="10214">IF(OR(O687="-",O687="NC",$D687=""),"-",$D687*O687)</f>
        <v>-</v>
      </c>
      <c r="Q687" s="61">
        <v>18.440000000000001</v>
      </c>
      <c r="R687" s="61" t="str">
        <f t="shared" ref="R687" si="10215">IF(OR(Q687="-",Q687="NC",$D687=""),"-",$D687*Q687)</f>
        <v>-</v>
      </c>
      <c r="S687" s="61">
        <v>18.03</v>
      </c>
      <c r="T687" s="61" t="str">
        <f t="shared" ref="T687" si="10216">IF(OR(S687="-",S687="NC",$D687=""),"-",$D687*S687)</f>
        <v>-</v>
      </c>
      <c r="U687" s="61">
        <v>1.06</v>
      </c>
      <c r="V687" s="61" t="str">
        <f t="shared" ref="V687" si="10217">IF(OR(U687="-",U687="NC",$D687=""),"-",$D687*U687)</f>
        <v>-</v>
      </c>
      <c r="W687" s="61">
        <v>13.62</v>
      </c>
      <c r="X687" s="61" t="str">
        <f t="shared" ref="X687" si="10218">IF(OR(W687="-",W687="NC",$D687=""),"-",$D687*W687)</f>
        <v>-</v>
      </c>
      <c r="Y687" s="61">
        <v>23.34</v>
      </c>
      <c r="Z687" s="61" t="str">
        <f t="shared" ref="Z687" si="10219">IF(OR(Y687="-",Y687="NC",$D687=""),"-",$D687*Y687)</f>
        <v>-</v>
      </c>
      <c r="AA687" s="61">
        <v>13.43</v>
      </c>
      <c r="AB687" s="61" t="str">
        <f t="shared" ref="AB687" si="10220">IF(OR(AA687="-",AA687="NC",$D687=""),"-",$D687*AA687)</f>
        <v>-</v>
      </c>
      <c r="AC687" s="61">
        <v>1.61</v>
      </c>
      <c r="AD687" s="61" t="str">
        <f t="shared" ref="AD687" si="10221">IF(OR(AC687="-",AC687="NC",$D687=""),"-",$D687*AC687)</f>
        <v>-</v>
      </c>
      <c r="AE687" s="61">
        <v>2.21</v>
      </c>
      <c r="AF687" s="61" t="str">
        <f t="shared" ref="AF687" si="10222">IF(OR(AE687="-",AE687="NC",$D687=""),"-",$D687*AE687)</f>
        <v>-</v>
      </c>
      <c r="AG687" s="61">
        <v>17.920000000000002</v>
      </c>
      <c r="AH687" s="61" t="str">
        <f t="shared" ref="AH687" si="10223">IF(OR(AG687="-",AG687="NC",$D687=""),"-",$D687*AG687)</f>
        <v>-</v>
      </c>
      <c r="AI687" s="61">
        <v>3.14</v>
      </c>
      <c r="AJ687" s="61" t="str">
        <f t="shared" ref="AJ687" si="10224">IF(OR(AI687="-",AI687="NC",$D687=""),"-",$D687*AI687)</f>
        <v>-</v>
      </c>
      <c r="AK687" s="61">
        <v>17.04</v>
      </c>
      <c r="AL687" s="61" t="str">
        <f t="shared" ref="AL687" si="10225">IF(OR(AK687="-",AK687="NC",$D687=""),"-",$D687*AK687)</f>
        <v>-</v>
      </c>
    </row>
    <row r="688" spans="1:38" ht="31.5" x14ac:dyDescent="0.25">
      <c r="A688" s="18" t="s">
        <v>215</v>
      </c>
      <c r="B688" s="18" t="s">
        <v>4224</v>
      </c>
      <c r="C688" s="19" t="s">
        <v>925</v>
      </c>
      <c r="D688" s="58"/>
      <c r="E688" s="19">
        <v>0.72</v>
      </c>
      <c r="F688" s="19" t="str">
        <f t="shared" si="9610"/>
        <v>-</v>
      </c>
      <c r="G688" s="19">
        <v>4.2</v>
      </c>
      <c r="H688" s="19" t="str">
        <f t="shared" si="9610"/>
        <v>-</v>
      </c>
      <c r="I688" s="19">
        <v>0.6</v>
      </c>
      <c r="J688" s="19" t="str">
        <f t="shared" ref="J688" si="10226">IF(OR(I688="-",I688="NC",$D688=""),"-",$D688*I688)</f>
        <v>-</v>
      </c>
      <c r="K688" s="19">
        <v>4.21</v>
      </c>
      <c r="L688" s="19" t="str">
        <f t="shared" ref="L688" si="10227">IF(OR(K688="-",K688="NC",$D688=""),"-",$D688*K688)</f>
        <v>-</v>
      </c>
      <c r="M688" s="19">
        <v>0.42</v>
      </c>
      <c r="N688" s="19" t="str">
        <f t="shared" ref="N688" si="10228">IF(OR(M688="-",M688="NC",$D688=""),"-",$D688*M688)</f>
        <v>-</v>
      </c>
      <c r="O688" s="19">
        <v>0.78</v>
      </c>
      <c r="P688" s="19" t="str">
        <f t="shared" ref="P688" si="10229">IF(OR(O688="-",O688="NC",$D688=""),"-",$D688*O688)</f>
        <v>-</v>
      </c>
      <c r="Q688" s="19">
        <v>7.54</v>
      </c>
      <c r="R688" s="19" t="str">
        <f t="shared" ref="R688" si="10230">IF(OR(Q688="-",Q688="NC",$D688=""),"-",$D688*Q688)</f>
        <v>-</v>
      </c>
      <c r="S688" s="19">
        <v>5.59</v>
      </c>
      <c r="T688" s="19" t="str">
        <f t="shared" ref="T688" si="10231">IF(OR(S688="-",S688="NC",$D688=""),"-",$D688*S688)</f>
        <v>-</v>
      </c>
      <c r="U688" s="19">
        <v>0.28999999999999998</v>
      </c>
      <c r="V688" s="19" t="str">
        <f t="shared" ref="V688" si="10232">IF(OR(U688="-",U688="NC",$D688=""),"-",$D688*U688)</f>
        <v>-</v>
      </c>
      <c r="W688" s="19">
        <v>4.1399999999999997</v>
      </c>
      <c r="X688" s="19" t="str">
        <f t="shared" ref="X688" si="10233">IF(OR(W688="-",W688="NC",$D688=""),"-",$D688*W688)</f>
        <v>-</v>
      </c>
      <c r="Y688" s="19">
        <v>1.27</v>
      </c>
      <c r="Z688" s="19" t="str">
        <f t="shared" ref="Z688" si="10234">IF(OR(Y688="-",Y688="NC",$D688=""),"-",$D688*Y688)</f>
        <v>-</v>
      </c>
      <c r="AA688" s="19">
        <v>5.29</v>
      </c>
      <c r="AB688" s="19" t="str">
        <f t="shared" ref="AB688" si="10235">IF(OR(AA688="-",AA688="NC",$D688=""),"-",$D688*AA688)</f>
        <v>-</v>
      </c>
      <c r="AC688" s="19">
        <v>0.11</v>
      </c>
      <c r="AD688" s="19" t="str">
        <f t="shared" ref="AD688" si="10236">IF(OR(AC688="-",AC688="NC",$D688=""),"-",$D688*AC688)</f>
        <v>-</v>
      </c>
      <c r="AE688" s="19">
        <v>0.89</v>
      </c>
      <c r="AF688" s="19" t="str">
        <f t="shared" ref="AF688" si="10237">IF(OR(AE688="-",AE688="NC",$D688=""),"-",$D688*AE688)</f>
        <v>-</v>
      </c>
      <c r="AG688" s="19">
        <v>6.28</v>
      </c>
      <c r="AH688" s="19" t="str">
        <f t="shared" ref="AH688" si="10238">IF(OR(AG688="-",AG688="NC",$D688=""),"-",$D688*AG688)</f>
        <v>-</v>
      </c>
      <c r="AI688" s="19">
        <v>0.17</v>
      </c>
      <c r="AJ688" s="19" t="str">
        <f t="shared" ref="AJ688" si="10239">IF(OR(AI688="-",AI688="NC",$D688=""),"-",$D688*AI688)</f>
        <v>-</v>
      </c>
      <c r="AK688" s="19">
        <v>2.31</v>
      </c>
      <c r="AL688" s="19" t="str">
        <f t="shared" ref="AL688" si="10240">IF(OR(AK688="-",AK688="NC",$D688=""),"-",$D688*AK688)</f>
        <v>-</v>
      </c>
    </row>
    <row r="689" spans="1:38" x14ac:dyDescent="0.25">
      <c r="A689" s="18" t="s">
        <v>215</v>
      </c>
      <c r="B689" s="18" t="s">
        <v>4225</v>
      </c>
      <c r="C689" s="19" t="s">
        <v>925</v>
      </c>
      <c r="D689" s="58"/>
      <c r="E689" s="19">
        <v>0.01</v>
      </c>
      <c r="F689" s="19" t="str">
        <f t="shared" si="9610"/>
        <v>-</v>
      </c>
      <c r="G689" s="19">
        <v>0.3</v>
      </c>
      <c r="H689" s="19" t="str">
        <f t="shared" si="9610"/>
        <v>-</v>
      </c>
      <c r="I689" s="19">
        <v>0.1</v>
      </c>
      <c r="J689" s="19" t="str">
        <f t="shared" ref="J689" si="10241">IF(OR(I689="-",I689="NC",$D689=""),"-",$D689*I689)</f>
        <v>-</v>
      </c>
      <c r="K689" s="19">
        <v>0.01</v>
      </c>
      <c r="L689" s="19" t="str">
        <f t="shared" ref="L689" si="10242">IF(OR(K689="-",K689="NC",$D689=""),"-",$D689*K689)</f>
        <v>-</v>
      </c>
      <c r="M689" s="19">
        <v>0.01</v>
      </c>
      <c r="N689" s="19" t="str">
        <f t="shared" ref="N689" si="10243">IF(OR(M689="-",M689="NC",$D689=""),"-",$D689*M689)</f>
        <v>-</v>
      </c>
      <c r="O689" s="19">
        <v>0.01</v>
      </c>
      <c r="P689" s="19" t="str">
        <f t="shared" ref="P689" si="10244">IF(OR(O689="-",O689="NC",$D689=""),"-",$D689*O689)</f>
        <v>-</v>
      </c>
      <c r="Q689" s="19" t="s">
        <v>1351</v>
      </c>
      <c r="R689" s="19" t="str">
        <f t="shared" ref="R689" si="10245">IF(OR(Q689="-",Q689="NC",$D689=""),"-",$D689*Q689)</f>
        <v>-</v>
      </c>
      <c r="S689" s="19" t="s">
        <v>1351</v>
      </c>
      <c r="T689" s="19" t="str">
        <f t="shared" ref="T689" si="10246">IF(OR(S689="-",S689="NC",$D689=""),"-",$D689*S689)</f>
        <v>-</v>
      </c>
      <c r="U689" s="19">
        <v>0.01</v>
      </c>
      <c r="V689" s="19" t="str">
        <f t="shared" ref="V689" si="10247">IF(OR(U689="-",U689="NC",$D689=""),"-",$D689*U689)</f>
        <v>-</v>
      </c>
      <c r="W689" s="19">
        <v>0.26</v>
      </c>
      <c r="X689" s="19" t="str">
        <f t="shared" ref="X689" si="10248">IF(OR(W689="-",W689="NC",$D689=""),"-",$D689*W689)</f>
        <v>-</v>
      </c>
      <c r="Y689" s="19" t="s">
        <v>1351</v>
      </c>
      <c r="Z689" s="19" t="str">
        <f t="shared" ref="Z689" si="10249">IF(OR(Y689="-",Y689="NC",$D689=""),"-",$D689*Y689)</f>
        <v>-</v>
      </c>
      <c r="AA689" s="19">
        <v>1.41</v>
      </c>
      <c r="AB689" s="19" t="str">
        <f t="shared" ref="AB689" si="10250">IF(OR(AA689="-",AA689="NC",$D689=""),"-",$D689*AA689)</f>
        <v>-</v>
      </c>
      <c r="AC689" s="19">
        <v>0.01</v>
      </c>
      <c r="AD689" s="19" t="str">
        <f t="shared" ref="AD689" si="10251">IF(OR(AC689="-",AC689="NC",$D689=""),"-",$D689*AC689)</f>
        <v>-</v>
      </c>
      <c r="AE689" s="19">
        <v>0.53</v>
      </c>
      <c r="AF689" s="19" t="str">
        <f t="shared" ref="AF689" si="10252">IF(OR(AE689="-",AE689="NC",$D689=""),"-",$D689*AE689)</f>
        <v>-</v>
      </c>
      <c r="AG689" s="19">
        <v>0.33</v>
      </c>
      <c r="AH689" s="19" t="str">
        <f t="shared" ref="AH689" si="10253">IF(OR(AG689="-",AG689="NC",$D689=""),"-",$D689*AG689)</f>
        <v>-</v>
      </c>
      <c r="AI689" s="19">
        <v>0.08</v>
      </c>
      <c r="AJ689" s="19" t="str">
        <f t="shared" ref="AJ689" si="10254">IF(OR(AI689="-",AI689="NC",$D689=""),"-",$D689*AI689)</f>
        <v>-</v>
      </c>
      <c r="AK689" s="19" t="s">
        <v>1351</v>
      </c>
      <c r="AL689" s="19" t="str">
        <f t="shared" ref="AL689" si="10255">IF(OR(AK689="-",AK689="NC",$D689=""),"-",$D689*AK689)</f>
        <v>-</v>
      </c>
    </row>
    <row r="690" spans="1:38" x14ac:dyDescent="0.25">
      <c r="A690" s="18" t="s">
        <v>275</v>
      </c>
      <c r="B690" s="18" t="s">
        <v>4228</v>
      </c>
      <c r="C690" s="19" t="s">
        <v>926</v>
      </c>
      <c r="D690" s="58"/>
      <c r="E690" s="19">
        <v>0.01</v>
      </c>
      <c r="F690" s="19" t="str">
        <f t="shared" si="9610"/>
        <v>-</v>
      </c>
      <c r="G690" s="19">
        <v>0.16</v>
      </c>
      <c r="H690" s="19" t="str">
        <f t="shared" si="9610"/>
        <v>-</v>
      </c>
      <c r="I690" s="19">
        <v>0.01</v>
      </c>
      <c r="J690" s="19" t="str">
        <f t="shared" ref="J690" si="10256">IF(OR(I690="-",I690="NC",$D690=""),"-",$D690*I690)</f>
        <v>-</v>
      </c>
      <c r="K690" s="19">
        <v>7.0000000000000007E-2</v>
      </c>
      <c r="L690" s="19" t="str">
        <f t="shared" ref="L690" si="10257">IF(OR(K690="-",K690="NC",$D690=""),"-",$D690*K690)</f>
        <v>-</v>
      </c>
      <c r="M690" s="19">
        <v>0.01</v>
      </c>
      <c r="N690" s="19" t="str">
        <f t="shared" ref="N690" si="10258">IF(OR(M690="-",M690="NC",$D690=""),"-",$D690*M690)</f>
        <v>-</v>
      </c>
      <c r="O690" s="19">
        <v>0.01</v>
      </c>
      <c r="P690" s="19" t="str">
        <f t="shared" ref="P690" si="10259">IF(OR(O690="-",O690="NC",$D690=""),"-",$D690*O690)</f>
        <v>-</v>
      </c>
      <c r="Q690" s="19" t="s">
        <v>1351</v>
      </c>
      <c r="R690" s="19" t="str">
        <f t="shared" ref="R690" si="10260">IF(OR(Q690="-",Q690="NC",$D690=""),"-",$D690*Q690)</f>
        <v>-</v>
      </c>
      <c r="S690" s="19" t="s">
        <v>1351</v>
      </c>
      <c r="T690" s="19" t="str">
        <f t="shared" ref="T690" si="10261">IF(OR(S690="-",S690="NC",$D690=""),"-",$D690*S690)</f>
        <v>-</v>
      </c>
      <c r="U690" s="19">
        <v>0.01</v>
      </c>
      <c r="V690" s="19" t="str">
        <f t="shared" ref="V690" si="10262">IF(OR(U690="-",U690="NC",$D690=""),"-",$D690*U690)</f>
        <v>-</v>
      </c>
      <c r="W690" s="19">
        <v>0.06</v>
      </c>
      <c r="X690" s="19" t="str">
        <f t="shared" ref="X690" si="10263">IF(OR(W690="-",W690="NC",$D690=""),"-",$D690*W690)</f>
        <v>-</v>
      </c>
      <c r="Y690" s="19" t="s">
        <v>1351</v>
      </c>
      <c r="Z690" s="19" t="str">
        <f t="shared" ref="Z690" si="10264">IF(OR(Y690="-",Y690="NC",$D690=""),"-",$D690*Y690)</f>
        <v>-</v>
      </c>
      <c r="AA690" s="19" t="s">
        <v>1351</v>
      </c>
      <c r="AB690" s="19" t="str">
        <f t="shared" ref="AB690" si="10265">IF(OR(AA690="-",AA690="NC",$D690=""),"-",$D690*AA690)</f>
        <v>-</v>
      </c>
      <c r="AC690" s="19">
        <v>0.01</v>
      </c>
      <c r="AD690" s="19" t="str">
        <f t="shared" ref="AD690" si="10266">IF(OR(AC690="-",AC690="NC",$D690=""),"-",$D690*AC690)</f>
        <v>-</v>
      </c>
      <c r="AE690" s="19">
        <v>0.01</v>
      </c>
      <c r="AF690" s="19" t="str">
        <f t="shared" ref="AF690" si="10267">IF(OR(AE690="-",AE690="NC",$D690=""),"-",$D690*AE690)</f>
        <v>-</v>
      </c>
      <c r="AG690" s="19" t="s">
        <v>1351</v>
      </c>
      <c r="AH690" s="19" t="str">
        <f t="shared" ref="AH690" si="10268">IF(OR(AG690="-",AG690="NC",$D690=""),"-",$D690*AG690)</f>
        <v>-</v>
      </c>
      <c r="AI690" s="19">
        <v>0.01</v>
      </c>
      <c r="AJ690" s="19" t="str">
        <f t="shared" ref="AJ690" si="10269">IF(OR(AI690="-",AI690="NC",$D690=""),"-",$D690*AI690)</f>
        <v>-</v>
      </c>
      <c r="AK690" s="19" t="s">
        <v>1351</v>
      </c>
      <c r="AL690" s="19" t="str">
        <f t="shared" ref="AL690" si="10270">IF(OR(AK690="-",AK690="NC",$D690=""),"-",$D690*AK690)</f>
        <v>-</v>
      </c>
    </row>
    <row r="691" spans="1:38" x14ac:dyDescent="0.25">
      <c r="A691" s="51" t="s">
        <v>195</v>
      </c>
      <c r="B691" s="51" t="s">
        <v>4229</v>
      </c>
      <c r="C691" s="19" t="s">
        <v>926</v>
      </c>
      <c r="D691" s="58"/>
      <c r="E691" s="19">
        <v>0.11</v>
      </c>
      <c r="F691" s="19" t="str">
        <f t="shared" si="9610"/>
        <v>-</v>
      </c>
      <c r="G691" s="19">
        <v>0.06</v>
      </c>
      <c r="H691" s="19" t="str">
        <f t="shared" si="9610"/>
        <v>-</v>
      </c>
      <c r="I691" s="19">
        <v>0.19</v>
      </c>
      <c r="J691" s="19" t="str">
        <f t="shared" ref="J691" si="10271">IF(OR(I691="-",I691="NC",$D691=""),"-",$D691*I691)</f>
        <v>-</v>
      </c>
      <c r="K691" s="19">
        <v>0.79</v>
      </c>
      <c r="L691" s="19" t="str">
        <f t="shared" ref="L691" si="10272">IF(OR(K691="-",K691="NC",$D691=""),"-",$D691*K691)</f>
        <v>-</v>
      </c>
      <c r="M691" s="19">
        <v>0.27</v>
      </c>
      <c r="N691" s="19" t="str">
        <f t="shared" ref="N691" si="10273">IF(OR(M691="-",M691="NC",$D691=""),"-",$D691*M691)</f>
        <v>-</v>
      </c>
      <c r="O691" s="19">
        <v>0.34</v>
      </c>
      <c r="P691" s="19" t="str">
        <f t="shared" ref="P691" si="10274">IF(OR(O691="-",O691="NC",$D691=""),"-",$D691*O691)</f>
        <v>-</v>
      </c>
      <c r="Q691" s="19">
        <v>2.78</v>
      </c>
      <c r="R691" s="19" t="str">
        <f t="shared" ref="R691" si="10275">IF(OR(Q691="-",Q691="NC",$D691=""),"-",$D691*Q691)</f>
        <v>-</v>
      </c>
      <c r="S691" s="19">
        <v>1.82</v>
      </c>
      <c r="T691" s="19" t="str">
        <f t="shared" ref="T691" si="10276">IF(OR(S691="-",S691="NC",$D691=""),"-",$D691*S691)</f>
        <v>-</v>
      </c>
      <c r="U691" s="19">
        <v>0.2</v>
      </c>
      <c r="V691" s="19" t="str">
        <f t="shared" ref="V691" si="10277">IF(OR(U691="-",U691="NC",$D691=""),"-",$D691*U691)</f>
        <v>-</v>
      </c>
      <c r="W691" s="19">
        <v>1.66</v>
      </c>
      <c r="X691" s="19" t="str">
        <f t="shared" ref="X691" si="10278">IF(OR(W691="-",W691="NC",$D691=""),"-",$D691*W691)</f>
        <v>-</v>
      </c>
      <c r="Y691" s="19">
        <v>0.04</v>
      </c>
      <c r="Z691" s="19" t="str">
        <f t="shared" ref="Z691" si="10279">IF(OR(Y691="-",Y691="NC",$D691=""),"-",$D691*Y691)</f>
        <v>-</v>
      </c>
      <c r="AA691" s="19">
        <v>0.74</v>
      </c>
      <c r="AB691" s="19" t="str">
        <f t="shared" ref="AB691" si="10280">IF(OR(AA691="-",AA691="NC",$D691=""),"-",$D691*AA691)</f>
        <v>-</v>
      </c>
      <c r="AC691" s="19">
        <v>0.05</v>
      </c>
      <c r="AD691" s="19" t="str">
        <f t="shared" ref="AD691" si="10281">IF(OR(AC691="-",AC691="NC",$D691=""),"-",$D691*AC691)</f>
        <v>-</v>
      </c>
      <c r="AE691" s="19">
        <v>0.2</v>
      </c>
      <c r="AF691" s="19" t="str">
        <f t="shared" ref="AF691" si="10282">IF(OR(AE691="-",AE691="NC",$D691=""),"-",$D691*AE691)</f>
        <v>-</v>
      </c>
      <c r="AG691" s="19">
        <v>1.17</v>
      </c>
      <c r="AH691" s="19" t="str">
        <f t="shared" ref="AH691" si="10283">IF(OR(AG691="-",AG691="NC",$D691=""),"-",$D691*AG691)</f>
        <v>-</v>
      </c>
      <c r="AI691" s="19">
        <v>0.01</v>
      </c>
      <c r="AJ691" s="19" t="str">
        <f t="shared" ref="AJ691" si="10284">IF(OR(AI691="-",AI691="NC",$D691=""),"-",$D691*AI691)</f>
        <v>-</v>
      </c>
      <c r="AK691" s="19">
        <v>1.8</v>
      </c>
      <c r="AL691" s="19" t="str">
        <f t="shared" ref="AL691" si="10285">IF(OR(AK691="-",AK691="NC",$D691=""),"-",$D691*AK691)</f>
        <v>-</v>
      </c>
    </row>
    <row r="692" spans="1:38" x14ac:dyDescent="0.25">
      <c r="A692" s="18" t="s">
        <v>319</v>
      </c>
      <c r="B692" s="18" t="s">
        <v>4230</v>
      </c>
      <c r="C692" s="19" t="s">
        <v>926</v>
      </c>
      <c r="D692" s="58"/>
      <c r="E692" s="19">
        <v>0.01</v>
      </c>
      <c r="F692" s="19" t="str">
        <f t="shared" si="9610"/>
        <v>-</v>
      </c>
      <c r="G692" s="19">
        <v>0.28000000000000003</v>
      </c>
      <c r="H692" s="19" t="str">
        <f t="shared" si="9610"/>
        <v>-</v>
      </c>
      <c r="I692" s="19">
        <v>0.01</v>
      </c>
      <c r="J692" s="19" t="str">
        <f t="shared" ref="J692" si="10286">IF(OR(I692="-",I692="NC",$D692=""),"-",$D692*I692)</f>
        <v>-</v>
      </c>
      <c r="K692" s="19">
        <v>0.01</v>
      </c>
      <c r="L692" s="19" t="str">
        <f t="shared" ref="L692" si="10287">IF(OR(K692="-",K692="NC",$D692=""),"-",$D692*K692)</f>
        <v>-</v>
      </c>
      <c r="M692" s="19">
        <v>0.01</v>
      </c>
      <c r="N692" s="19" t="str">
        <f t="shared" ref="N692" si="10288">IF(OR(M692="-",M692="NC",$D692=""),"-",$D692*M692)</f>
        <v>-</v>
      </c>
      <c r="O692" s="19">
        <v>0.01</v>
      </c>
      <c r="P692" s="19" t="str">
        <f t="shared" ref="P692" si="10289">IF(OR(O692="-",O692="NC",$D692=""),"-",$D692*O692)</f>
        <v>-</v>
      </c>
      <c r="Q692" s="19">
        <v>0.98</v>
      </c>
      <c r="R692" s="19" t="str">
        <f t="shared" ref="R692" si="10290">IF(OR(Q692="-",Q692="NC",$D692=""),"-",$D692*Q692)</f>
        <v>-</v>
      </c>
      <c r="S692" s="19">
        <v>0.59</v>
      </c>
      <c r="T692" s="19" t="str">
        <f t="shared" ref="T692" si="10291">IF(OR(S692="-",S692="NC",$D692=""),"-",$D692*S692)</f>
        <v>-</v>
      </c>
      <c r="U692" s="19">
        <v>0.01</v>
      </c>
      <c r="V692" s="19" t="str">
        <f t="shared" ref="V692" si="10292">IF(OR(U692="-",U692="NC",$D692=""),"-",$D692*U692)</f>
        <v>-</v>
      </c>
      <c r="W692" s="19">
        <v>0.06</v>
      </c>
      <c r="X692" s="19" t="str">
        <f t="shared" ref="X692" si="10293">IF(OR(W692="-",W692="NC",$D692=""),"-",$D692*W692)</f>
        <v>-</v>
      </c>
      <c r="Y692" s="19">
        <v>1.05</v>
      </c>
      <c r="Z692" s="19" t="str">
        <f t="shared" ref="Z692" si="10294">IF(OR(Y692="-",Y692="NC",$D692=""),"-",$D692*Y692)</f>
        <v>-</v>
      </c>
      <c r="AA692" s="19" t="s">
        <v>1351</v>
      </c>
      <c r="AB692" s="19" t="str">
        <f t="shared" ref="AB692" si="10295">IF(OR(AA692="-",AA692="NC",$D692=""),"-",$D692*AA692)</f>
        <v>-</v>
      </c>
      <c r="AC692" s="19">
        <v>0.01</v>
      </c>
      <c r="AD692" s="19" t="str">
        <f t="shared" ref="AD692" si="10296">IF(OR(AC692="-",AC692="NC",$D692=""),"-",$D692*AC692)</f>
        <v>-</v>
      </c>
      <c r="AE692" s="19">
        <v>0.01</v>
      </c>
      <c r="AF692" s="19" t="str">
        <f t="shared" ref="AF692" si="10297">IF(OR(AE692="-",AE692="NC",$D692=""),"-",$D692*AE692)</f>
        <v>-</v>
      </c>
      <c r="AG692" s="19">
        <v>0.38</v>
      </c>
      <c r="AH692" s="19" t="str">
        <f t="shared" ref="AH692" si="10298">IF(OR(AG692="-",AG692="NC",$D692=""),"-",$D692*AG692)</f>
        <v>-</v>
      </c>
      <c r="AI692" s="19">
        <v>0.01</v>
      </c>
      <c r="AJ692" s="19" t="str">
        <f t="shared" ref="AJ692" si="10299">IF(OR(AI692="-",AI692="NC",$D692=""),"-",$D692*AI692)</f>
        <v>-</v>
      </c>
      <c r="AK692" s="19" t="s">
        <v>1351</v>
      </c>
      <c r="AL692" s="19" t="str">
        <f t="shared" ref="AL692" si="10300">IF(OR(AK692="-",AK692="NC",$D692=""),"-",$D692*AK692)</f>
        <v>-</v>
      </c>
    </row>
    <row r="693" spans="1:38" x14ac:dyDescent="0.25">
      <c r="A693" s="18" t="s">
        <v>275</v>
      </c>
      <c r="B693" s="18" t="s">
        <v>4231</v>
      </c>
      <c r="C693" s="19" t="s">
        <v>926</v>
      </c>
      <c r="D693" s="58"/>
      <c r="E693" s="19">
        <v>0.59</v>
      </c>
      <c r="F693" s="19" t="str">
        <f t="shared" si="9610"/>
        <v>-</v>
      </c>
      <c r="G693" s="19">
        <v>3.39</v>
      </c>
      <c r="H693" s="19" t="str">
        <f t="shared" si="9610"/>
        <v>-</v>
      </c>
      <c r="I693" s="19">
        <v>0.31</v>
      </c>
      <c r="J693" s="19" t="str">
        <f t="shared" ref="J693" si="10301">IF(OR(I693="-",I693="NC",$D693=""),"-",$D693*I693)</f>
        <v>-</v>
      </c>
      <c r="K693" s="19">
        <v>3.33</v>
      </c>
      <c r="L693" s="19" t="str">
        <f t="shared" ref="L693" si="10302">IF(OR(K693="-",K693="NC",$D693=""),"-",$D693*K693)</f>
        <v>-</v>
      </c>
      <c r="M693" s="19">
        <v>0.13</v>
      </c>
      <c r="N693" s="19" t="str">
        <f t="shared" ref="N693" si="10303">IF(OR(M693="-",M693="NC",$D693=""),"-",$D693*M693)</f>
        <v>-</v>
      </c>
      <c r="O693" s="19">
        <v>0.43</v>
      </c>
      <c r="P693" s="19" t="str">
        <f t="shared" ref="P693" si="10304">IF(OR(O693="-",O693="NC",$D693=""),"-",$D693*O693)</f>
        <v>-</v>
      </c>
      <c r="Q693" s="19">
        <v>3.79</v>
      </c>
      <c r="R693" s="19" t="str">
        <f t="shared" ref="R693" si="10305">IF(OR(Q693="-",Q693="NC",$D693=""),"-",$D693*Q693)</f>
        <v>-</v>
      </c>
      <c r="S693" s="19">
        <v>3.18</v>
      </c>
      <c r="T693" s="19" t="str">
        <f t="shared" ref="T693" si="10306">IF(OR(S693="-",S693="NC",$D693=""),"-",$D693*S693)</f>
        <v>-</v>
      </c>
      <c r="U693" s="19">
        <v>0.09</v>
      </c>
      <c r="V693" s="19" t="str">
        <f t="shared" ref="V693" si="10307">IF(OR(U693="-",U693="NC",$D693=""),"-",$D693*U693)</f>
        <v>-</v>
      </c>
      <c r="W693" s="19">
        <v>2.1</v>
      </c>
      <c r="X693" s="19" t="str">
        <f t="shared" ref="X693" si="10308">IF(OR(W693="-",W693="NC",$D693=""),"-",$D693*W693)</f>
        <v>-</v>
      </c>
      <c r="Y693" s="19">
        <v>0.17</v>
      </c>
      <c r="Z693" s="19" t="str">
        <f t="shared" ref="Z693" si="10309">IF(OR(Y693="-",Y693="NC",$D693=""),"-",$D693*Y693)</f>
        <v>-</v>
      </c>
      <c r="AA693" s="19">
        <v>3.13</v>
      </c>
      <c r="AB693" s="19" t="str">
        <f t="shared" ref="AB693" si="10310">IF(OR(AA693="-",AA693="NC",$D693=""),"-",$D693*AA693)</f>
        <v>-</v>
      </c>
      <c r="AC693" s="19">
        <v>0.04</v>
      </c>
      <c r="AD693" s="19" t="str">
        <f t="shared" ref="AD693" si="10311">IF(OR(AC693="-",AC693="NC",$D693=""),"-",$D693*AC693)</f>
        <v>-</v>
      </c>
      <c r="AE693" s="19">
        <v>0.17</v>
      </c>
      <c r="AF693" s="19" t="str">
        <f t="shared" ref="AF693" si="10312">IF(OR(AE693="-",AE693="NC",$D693=""),"-",$D693*AE693)</f>
        <v>-</v>
      </c>
      <c r="AG693" s="19">
        <v>4.41</v>
      </c>
      <c r="AH693" s="19" t="str">
        <f t="shared" ref="AH693" si="10313">IF(OR(AG693="-",AG693="NC",$D693=""),"-",$D693*AG693)</f>
        <v>-</v>
      </c>
      <c r="AI693" s="19">
        <v>0.08</v>
      </c>
      <c r="AJ693" s="19" t="str">
        <f t="shared" ref="AJ693" si="10314">IF(OR(AI693="-",AI693="NC",$D693=""),"-",$D693*AI693)</f>
        <v>-</v>
      </c>
      <c r="AK693" s="19">
        <v>0.51</v>
      </c>
      <c r="AL693" s="19" t="str">
        <f t="shared" ref="AL693" si="10315">IF(OR(AK693="-",AK693="NC",$D693=""),"-",$D693*AK693)</f>
        <v>-</v>
      </c>
    </row>
    <row r="694" spans="1:38" ht="21" x14ac:dyDescent="0.25">
      <c r="A694" s="18" t="s">
        <v>216</v>
      </c>
      <c r="B694" s="18" t="s">
        <v>4232</v>
      </c>
      <c r="C694" s="19" t="s">
        <v>925</v>
      </c>
      <c r="D694" s="58"/>
      <c r="E694" s="19">
        <v>1.36</v>
      </c>
      <c r="F694" s="19" t="str">
        <f t="shared" si="9610"/>
        <v>-</v>
      </c>
      <c r="G694" s="19">
        <v>3.59</v>
      </c>
      <c r="H694" s="19" t="str">
        <f t="shared" si="9610"/>
        <v>-</v>
      </c>
      <c r="I694" s="19">
        <v>1.44</v>
      </c>
      <c r="J694" s="19" t="str">
        <f t="shared" ref="J694" si="10316">IF(OR(I694="-",I694="NC",$D694=""),"-",$D694*I694)</f>
        <v>-</v>
      </c>
      <c r="K694" s="19">
        <v>5.18</v>
      </c>
      <c r="L694" s="19" t="str">
        <f t="shared" ref="L694" si="10317">IF(OR(K694="-",K694="NC",$D694=""),"-",$D694*K694)</f>
        <v>-</v>
      </c>
      <c r="M694" s="19">
        <v>2.02</v>
      </c>
      <c r="N694" s="19" t="str">
        <f t="shared" ref="N694" si="10318">IF(OR(M694="-",M694="NC",$D694=""),"-",$D694*M694)</f>
        <v>-</v>
      </c>
      <c r="O694" s="19">
        <v>1.7</v>
      </c>
      <c r="P694" s="19" t="str">
        <f t="shared" ref="P694" si="10319">IF(OR(O694="-",O694="NC",$D694=""),"-",$D694*O694)</f>
        <v>-</v>
      </c>
      <c r="Q694" s="19">
        <v>10.9</v>
      </c>
      <c r="R694" s="19" t="str">
        <f t="shared" ref="R694" si="10320">IF(OR(Q694="-",Q694="NC",$D694=""),"-",$D694*Q694)</f>
        <v>-</v>
      </c>
      <c r="S694" s="19">
        <v>12.44</v>
      </c>
      <c r="T694" s="19" t="str">
        <f t="shared" ref="T694" si="10321">IF(OR(S694="-",S694="NC",$D694=""),"-",$D694*S694)</f>
        <v>-</v>
      </c>
      <c r="U694" s="19">
        <v>0.77</v>
      </c>
      <c r="V694" s="19" t="str">
        <f t="shared" ref="V694" si="10322">IF(OR(U694="-",U694="NC",$D694=""),"-",$D694*U694)</f>
        <v>-</v>
      </c>
      <c r="W694" s="19">
        <v>9.48</v>
      </c>
      <c r="X694" s="19" t="str">
        <f t="shared" ref="X694" si="10323">IF(OR(W694="-",W694="NC",$D694=""),"-",$D694*W694)</f>
        <v>-</v>
      </c>
      <c r="Y694" s="19">
        <v>22.07</v>
      </c>
      <c r="Z694" s="19" t="str">
        <f t="shared" ref="Z694" si="10324">IF(OR(Y694="-",Y694="NC",$D694=""),"-",$D694*Y694)</f>
        <v>-</v>
      </c>
      <c r="AA694" s="19">
        <v>8.15</v>
      </c>
      <c r="AB694" s="19" t="str">
        <f t="shared" ref="AB694" si="10325">IF(OR(AA694="-",AA694="NC",$D694=""),"-",$D694*AA694)</f>
        <v>-</v>
      </c>
      <c r="AC694" s="19">
        <v>0.95</v>
      </c>
      <c r="AD694" s="19" t="str">
        <f t="shared" ref="AD694" si="10326">IF(OR(AC694="-",AC694="NC",$D694=""),"-",$D694*AC694)</f>
        <v>-</v>
      </c>
      <c r="AE694" s="19">
        <v>1.32</v>
      </c>
      <c r="AF694" s="19" t="str">
        <f t="shared" ref="AF694" si="10327">IF(OR(AE694="-",AE694="NC",$D694=""),"-",$D694*AE694)</f>
        <v>-</v>
      </c>
      <c r="AG694" s="19">
        <v>11.64</v>
      </c>
      <c r="AH694" s="19" t="str">
        <f t="shared" ref="AH694" si="10328">IF(OR(AG694="-",AG694="NC",$D694=""),"-",$D694*AG694)</f>
        <v>-</v>
      </c>
      <c r="AI694" s="19">
        <v>2.96</v>
      </c>
      <c r="AJ694" s="19" t="str">
        <f t="shared" ref="AJ694" si="10329">IF(OR(AI694="-",AI694="NC",$D694=""),"-",$D694*AI694)</f>
        <v>-</v>
      </c>
      <c r="AK694" s="19">
        <v>14.73</v>
      </c>
      <c r="AL694" s="19" t="str">
        <f t="shared" ref="AL694" si="10330">IF(OR(AK694="-",AK694="NC",$D694=""),"-",$D694*AK694)</f>
        <v>-</v>
      </c>
    </row>
    <row r="695" spans="1:38" x14ac:dyDescent="0.25">
      <c r="A695" s="18" t="s">
        <v>216</v>
      </c>
      <c r="B695" s="18" t="s">
        <v>4233</v>
      </c>
      <c r="C695" s="19" t="s">
        <v>925</v>
      </c>
      <c r="D695" s="58"/>
      <c r="E695" s="19">
        <v>0.96</v>
      </c>
      <c r="F695" s="19" t="str">
        <f t="shared" si="9610"/>
        <v>-</v>
      </c>
      <c r="G695" s="19">
        <v>0.16</v>
      </c>
      <c r="H695" s="19" t="str">
        <f t="shared" si="9610"/>
        <v>-</v>
      </c>
      <c r="I695" s="19">
        <v>0.91</v>
      </c>
      <c r="J695" s="19" t="str">
        <f t="shared" ref="J695" si="10331">IF(OR(I695="-",I695="NC",$D695=""),"-",$D695*I695)</f>
        <v>-</v>
      </c>
      <c r="K695" s="19">
        <v>0.27</v>
      </c>
      <c r="L695" s="19" t="str">
        <f t="shared" ref="L695" si="10332">IF(OR(K695="-",K695="NC",$D695=""),"-",$D695*K695)</f>
        <v>-</v>
      </c>
      <c r="M695" s="19">
        <v>1.37</v>
      </c>
      <c r="N695" s="19" t="str">
        <f t="shared" ref="N695" si="10333">IF(OR(M695="-",M695="NC",$D695=""),"-",$D695*M695)</f>
        <v>-</v>
      </c>
      <c r="O695" s="19">
        <v>0.46</v>
      </c>
      <c r="P695" s="19" t="str">
        <f t="shared" ref="P695" si="10334">IF(OR(O695="-",O695="NC",$D695=""),"-",$D695*O695)</f>
        <v>-</v>
      </c>
      <c r="Q695" s="19">
        <v>0.6</v>
      </c>
      <c r="R695" s="19" t="str">
        <f t="shared" ref="R695" si="10335">IF(OR(Q695="-",Q695="NC",$D695=""),"-",$D695*Q695)</f>
        <v>-</v>
      </c>
      <c r="S695" s="19" t="s">
        <v>1351</v>
      </c>
      <c r="T695" s="19" t="str">
        <f t="shared" ref="T695" si="10336">IF(OR(S695="-",S695="NC",$D695=""),"-",$D695*S695)</f>
        <v>-</v>
      </c>
      <c r="U695" s="19">
        <v>0.62</v>
      </c>
      <c r="V695" s="19" t="str">
        <f t="shared" ref="V695" si="10337">IF(OR(U695="-",U695="NC",$D695=""),"-",$D695*U695)</f>
        <v>-</v>
      </c>
      <c r="W695" s="19">
        <v>1.71</v>
      </c>
      <c r="X695" s="19" t="str">
        <f t="shared" ref="X695" si="10338">IF(OR(W695="-",W695="NC",$D695=""),"-",$D695*W695)</f>
        <v>-</v>
      </c>
      <c r="Y695" s="19" t="s">
        <v>1351</v>
      </c>
      <c r="Z695" s="19" t="str">
        <f t="shared" ref="Z695" si="10339">IF(OR(Y695="-",Y695="NC",$D695=""),"-",$D695*Y695)</f>
        <v>-</v>
      </c>
      <c r="AA695" s="19">
        <v>3.51</v>
      </c>
      <c r="AB695" s="19" t="str">
        <f t="shared" ref="AB695" si="10340">IF(OR(AA695="-",AA695="NC",$D695=""),"-",$D695*AA695)</f>
        <v>-</v>
      </c>
      <c r="AC695" s="19">
        <v>0.83</v>
      </c>
      <c r="AD695" s="19" t="str">
        <f t="shared" ref="AD695" si="10341">IF(OR(AC695="-",AC695="NC",$D695=""),"-",$D695*AC695)</f>
        <v>-</v>
      </c>
      <c r="AE695" s="19">
        <v>0.69</v>
      </c>
      <c r="AF695" s="19" t="str">
        <f t="shared" ref="AF695" si="10342">IF(OR(AE695="-",AE695="NC",$D695=""),"-",$D695*AE695)</f>
        <v>-</v>
      </c>
      <c r="AG695" s="19">
        <v>1.0900000000000001</v>
      </c>
      <c r="AH695" s="19" t="str">
        <f t="shared" ref="AH695" si="10343">IF(OR(AG695="-",AG695="NC",$D695=""),"-",$D695*AG695)</f>
        <v>-</v>
      </c>
      <c r="AI695" s="19">
        <v>2.91</v>
      </c>
      <c r="AJ695" s="19" t="str">
        <f t="shared" ref="AJ695" si="10344">IF(OR(AI695="-",AI695="NC",$D695=""),"-",$D695*AI695)</f>
        <v>-</v>
      </c>
      <c r="AK695" s="19">
        <v>0.82</v>
      </c>
      <c r="AL695" s="19" t="str">
        <f t="shared" ref="AL695" si="10345">IF(OR(AK695="-",AK695="NC",$D695=""),"-",$D695*AK695)</f>
        <v>-</v>
      </c>
    </row>
    <row r="696" spans="1:38" x14ac:dyDescent="0.25">
      <c r="A696" s="18" t="s">
        <v>196</v>
      </c>
      <c r="B696" s="18" t="s">
        <v>4234</v>
      </c>
      <c r="C696" s="19" t="s">
        <v>926</v>
      </c>
      <c r="D696" s="58"/>
      <c r="E696" s="19">
        <v>0.19</v>
      </c>
      <c r="F696" s="19" t="str">
        <f t="shared" si="9610"/>
        <v>-</v>
      </c>
      <c r="G696" s="19">
        <v>0.91</v>
      </c>
      <c r="H696" s="19" t="str">
        <f t="shared" si="9610"/>
        <v>-</v>
      </c>
      <c r="I696" s="19">
        <v>0.16</v>
      </c>
      <c r="J696" s="19" t="str">
        <f t="shared" ref="J696" si="10346">IF(OR(I696="-",I696="NC",$D696=""),"-",$D696*I696)</f>
        <v>-</v>
      </c>
      <c r="K696" s="19">
        <v>2.5</v>
      </c>
      <c r="L696" s="19" t="str">
        <f t="shared" ref="L696" si="10347">IF(OR(K696="-",K696="NC",$D696=""),"-",$D696*K696)</f>
        <v>-</v>
      </c>
      <c r="M696" s="19">
        <v>0.39</v>
      </c>
      <c r="N696" s="19" t="str">
        <f t="shared" ref="N696" si="10348">IF(OR(M696="-",M696="NC",$D696=""),"-",$D696*M696)</f>
        <v>-</v>
      </c>
      <c r="O696" s="19">
        <v>0.4</v>
      </c>
      <c r="P696" s="19" t="str">
        <f t="shared" ref="P696" si="10349">IF(OR(O696="-",O696="NC",$D696=""),"-",$D696*O696)</f>
        <v>-</v>
      </c>
      <c r="Q696" s="19">
        <v>7.02</v>
      </c>
      <c r="R696" s="19" t="str">
        <f t="shared" ref="R696" si="10350">IF(OR(Q696="-",Q696="NC",$D696=""),"-",$D696*Q696)</f>
        <v>-</v>
      </c>
      <c r="S696" s="19">
        <v>9.75</v>
      </c>
      <c r="T696" s="19" t="str">
        <f t="shared" ref="T696" si="10351">IF(OR(S696="-",S696="NC",$D696=""),"-",$D696*S696)</f>
        <v>-</v>
      </c>
      <c r="U696" s="19">
        <v>0.02</v>
      </c>
      <c r="V696" s="19" t="str">
        <f t="shared" ref="V696" si="10352">IF(OR(U696="-",U696="NC",$D696=""),"-",$D696*U696)</f>
        <v>-</v>
      </c>
      <c r="W696" s="19">
        <v>5.09</v>
      </c>
      <c r="X696" s="19" t="str">
        <f t="shared" ref="X696" si="10353">IF(OR(W696="-",W696="NC",$D696=""),"-",$D696*W696)</f>
        <v>-</v>
      </c>
      <c r="Y696" s="19">
        <v>13.38</v>
      </c>
      <c r="Z696" s="19" t="str">
        <f t="shared" ref="Z696" si="10354">IF(OR(Y696="-",Y696="NC",$D696=""),"-",$D696*Y696)</f>
        <v>-</v>
      </c>
      <c r="AA696" s="19">
        <v>0.77</v>
      </c>
      <c r="AB696" s="19" t="str">
        <f t="shared" ref="AB696" si="10355">IF(OR(AA696="-",AA696="NC",$D696=""),"-",$D696*AA696)</f>
        <v>-</v>
      </c>
      <c r="AC696" s="19">
        <v>0.02</v>
      </c>
      <c r="AD696" s="19" t="str">
        <f t="shared" ref="AD696" si="10356">IF(OR(AC696="-",AC696="NC",$D696=""),"-",$D696*AC696)</f>
        <v>-</v>
      </c>
      <c r="AE696" s="19">
        <v>0.41</v>
      </c>
      <c r="AF696" s="19" t="str">
        <f t="shared" ref="AF696" si="10357">IF(OR(AE696="-",AE696="NC",$D696=""),"-",$D696*AE696)</f>
        <v>-</v>
      </c>
      <c r="AG696" s="19">
        <v>7.5</v>
      </c>
      <c r="AH696" s="19" t="str">
        <f t="shared" ref="AH696" si="10358">IF(OR(AG696="-",AG696="NC",$D696=""),"-",$D696*AG696)</f>
        <v>-</v>
      </c>
      <c r="AI696" s="19">
        <v>0.01</v>
      </c>
      <c r="AJ696" s="19" t="str">
        <f t="shared" ref="AJ696" si="10359">IF(OR(AI696="-",AI696="NC",$D696=""),"-",$D696*AI696)</f>
        <v>-</v>
      </c>
      <c r="AK696" s="19">
        <v>0.06</v>
      </c>
      <c r="AL696" s="19" t="str">
        <f t="shared" ref="AL696" si="10360">IF(OR(AK696="-",AK696="NC",$D696=""),"-",$D696*AK696)</f>
        <v>-</v>
      </c>
    </row>
    <row r="697" spans="1:38" ht="21" x14ac:dyDescent="0.25">
      <c r="A697" s="18" t="s">
        <v>275</v>
      </c>
      <c r="B697" s="18" t="s">
        <v>4235</v>
      </c>
      <c r="C697" s="19" t="s">
        <v>926</v>
      </c>
      <c r="D697" s="58"/>
      <c r="E697" s="19">
        <v>7.0000000000000007E-2</v>
      </c>
      <c r="F697" s="19" t="str">
        <f t="shared" si="9610"/>
        <v>-</v>
      </c>
      <c r="G697" s="19">
        <v>0.94</v>
      </c>
      <c r="H697" s="19" t="str">
        <f t="shared" si="9610"/>
        <v>-</v>
      </c>
      <c r="I697" s="19">
        <v>7.0000000000000007E-2</v>
      </c>
      <c r="J697" s="19" t="str">
        <f t="shared" ref="J697" si="10361">IF(OR(I697="-",I697="NC",$D697=""),"-",$D697*I697)</f>
        <v>-</v>
      </c>
      <c r="K697" s="19">
        <v>0.7</v>
      </c>
      <c r="L697" s="19" t="str">
        <f t="shared" ref="L697" si="10362">IF(OR(K697="-",K697="NC",$D697=""),"-",$D697*K697)</f>
        <v>-</v>
      </c>
      <c r="M697" s="19">
        <v>7.0000000000000007E-2</v>
      </c>
      <c r="N697" s="19" t="str">
        <f t="shared" ref="N697" si="10363">IF(OR(M697="-",M697="NC",$D697=""),"-",$D697*M697)</f>
        <v>-</v>
      </c>
      <c r="O697" s="19">
        <v>0.28999999999999998</v>
      </c>
      <c r="P697" s="19" t="str">
        <f t="shared" ref="P697" si="10364">IF(OR(O697="-",O697="NC",$D697=""),"-",$D697*O697)</f>
        <v>-</v>
      </c>
      <c r="Q697" s="19">
        <v>0.75</v>
      </c>
      <c r="R697" s="19" t="str">
        <f t="shared" ref="R697" si="10365">IF(OR(Q697="-",Q697="NC",$D697=""),"-",$D697*Q697)</f>
        <v>-</v>
      </c>
      <c r="S697" s="19">
        <v>0.3</v>
      </c>
      <c r="T697" s="19" t="str">
        <f t="shared" ref="T697" si="10366">IF(OR(S697="-",S697="NC",$D697=""),"-",$D697*S697)</f>
        <v>-</v>
      </c>
      <c r="U697" s="19">
        <v>0.04</v>
      </c>
      <c r="V697" s="19" t="str">
        <f t="shared" ref="V697" si="10367">IF(OR(U697="-",U697="NC",$D697=""),"-",$D697*U697)</f>
        <v>-</v>
      </c>
      <c r="W697" s="19">
        <v>0.67</v>
      </c>
      <c r="X697" s="19" t="str">
        <f t="shared" ref="X697" si="10368">IF(OR(W697="-",W697="NC",$D697=""),"-",$D697*W697)</f>
        <v>-</v>
      </c>
      <c r="Y697" s="19">
        <v>2.4300000000000002</v>
      </c>
      <c r="Z697" s="19" t="str">
        <f t="shared" ref="Z697" si="10369">IF(OR(Y697="-",Y697="NC",$D697=""),"-",$D697*Y697)</f>
        <v>-</v>
      </c>
      <c r="AA697" s="19">
        <v>1.43</v>
      </c>
      <c r="AB697" s="19" t="str">
        <f t="shared" ref="AB697" si="10370">IF(OR(AA697="-",AA697="NC",$D697=""),"-",$D697*AA697)</f>
        <v>-</v>
      </c>
      <c r="AC697" s="19">
        <v>0.03</v>
      </c>
      <c r="AD697" s="19" t="str">
        <f t="shared" ref="AD697" si="10371">IF(OR(AC697="-",AC697="NC",$D697=""),"-",$D697*AC697)</f>
        <v>-</v>
      </c>
      <c r="AE697" s="19">
        <v>0.05</v>
      </c>
      <c r="AF697" s="19" t="str">
        <f t="shared" ref="AF697" si="10372">IF(OR(AE697="-",AE697="NC",$D697=""),"-",$D697*AE697)</f>
        <v>-</v>
      </c>
      <c r="AG697" s="19">
        <v>0.6</v>
      </c>
      <c r="AH697" s="19" t="str">
        <f t="shared" ref="AH697" si="10373">IF(OR(AG697="-",AG697="NC",$D697=""),"-",$D697*AG697)</f>
        <v>-</v>
      </c>
      <c r="AI697" s="19">
        <v>0.01</v>
      </c>
      <c r="AJ697" s="19" t="str">
        <f t="shared" ref="AJ697" si="10374">IF(OR(AI697="-",AI697="NC",$D697=""),"-",$D697*AI697)</f>
        <v>-</v>
      </c>
      <c r="AK697" s="19">
        <v>5.53</v>
      </c>
      <c r="AL697" s="19" t="str">
        <f t="shared" ref="AL697" si="10375">IF(OR(AK697="-",AK697="NC",$D697=""),"-",$D697*AK697)</f>
        <v>-</v>
      </c>
    </row>
    <row r="698" spans="1:38" ht="21" x14ac:dyDescent="0.25">
      <c r="A698" s="18" t="s">
        <v>275</v>
      </c>
      <c r="B698" s="18" t="s">
        <v>4236</v>
      </c>
      <c r="C698" s="19" t="s">
        <v>926</v>
      </c>
      <c r="D698" s="58"/>
      <c r="E698" s="19">
        <v>0.01</v>
      </c>
      <c r="F698" s="19" t="str">
        <f t="shared" si="9610"/>
        <v>-</v>
      </c>
      <c r="G698" s="19">
        <v>0.01</v>
      </c>
      <c r="H698" s="19" t="str">
        <f t="shared" si="9610"/>
        <v>-</v>
      </c>
      <c r="I698" s="19">
        <v>0.16</v>
      </c>
      <c r="J698" s="19" t="str">
        <f t="shared" ref="J698" si="10376">IF(OR(I698="-",I698="NC",$D698=""),"-",$D698*I698)</f>
        <v>-</v>
      </c>
      <c r="K698" s="19">
        <v>0.17</v>
      </c>
      <c r="L698" s="19" t="str">
        <f t="shared" ref="L698" si="10377">IF(OR(K698="-",K698="NC",$D698=""),"-",$D698*K698)</f>
        <v>-</v>
      </c>
      <c r="M698" s="19">
        <v>0.02</v>
      </c>
      <c r="N698" s="19" t="str">
        <f t="shared" ref="N698" si="10378">IF(OR(M698="-",M698="NC",$D698=""),"-",$D698*M698)</f>
        <v>-</v>
      </c>
      <c r="O698" s="19">
        <v>0.03</v>
      </c>
      <c r="P698" s="19" t="str">
        <f t="shared" ref="P698" si="10379">IF(OR(O698="-",O698="NC",$D698=""),"-",$D698*O698)</f>
        <v>-</v>
      </c>
      <c r="Q698" s="19">
        <v>0.08</v>
      </c>
      <c r="R698" s="19" t="str">
        <f t="shared" ref="R698" si="10380">IF(OR(Q698="-",Q698="NC",$D698=""),"-",$D698*Q698)</f>
        <v>-</v>
      </c>
      <c r="S698" s="19">
        <v>0.09</v>
      </c>
      <c r="T698" s="19" t="str">
        <f t="shared" ref="T698" si="10381">IF(OR(S698="-",S698="NC",$D698=""),"-",$D698*S698)</f>
        <v>-</v>
      </c>
      <c r="U698" s="19">
        <v>0.02</v>
      </c>
      <c r="V698" s="19" t="str">
        <f t="shared" ref="V698" si="10382">IF(OR(U698="-",U698="NC",$D698=""),"-",$D698*U698)</f>
        <v>-</v>
      </c>
      <c r="W698" s="19">
        <v>0.02</v>
      </c>
      <c r="X698" s="19" t="str">
        <f t="shared" ref="X698" si="10383">IF(OR(W698="-",W698="NC",$D698=""),"-",$D698*W698)</f>
        <v>-</v>
      </c>
      <c r="Y698" s="19">
        <v>7.0000000000000007E-2</v>
      </c>
      <c r="Z698" s="19" t="str">
        <f t="shared" ref="Z698" si="10384">IF(OR(Y698="-",Y698="NC",$D698=""),"-",$D698*Y698)</f>
        <v>-</v>
      </c>
      <c r="AA698" s="19">
        <v>0.15</v>
      </c>
      <c r="AB698" s="19" t="str">
        <f t="shared" ref="AB698" si="10385">IF(OR(AA698="-",AA698="NC",$D698=""),"-",$D698*AA698)</f>
        <v>-</v>
      </c>
      <c r="AC698" s="19">
        <v>0.01</v>
      </c>
      <c r="AD698" s="19" t="str">
        <f t="shared" ref="AD698" si="10386">IF(OR(AC698="-",AC698="NC",$D698=""),"-",$D698*AC698)</f>
        <v>-</v>
      </c>
      <c r="AE698" s="19">
        <v>0.03</v>
      </c>
      <c r="AF698" s="19" t="str">
        <f t="shared" ref="AF698" si="10387">IF(OR(AE698="-",AE698="NC",$D698=""),"-",$D698*AE698)</f>
        <v>-</v>
      </c>
      <c r="AG698" s="19">
        <v>0.13</v>
      </c>
      <c r="AH698" s="19" t="str">
        <f t="shared" ref="AH698" si="10388">IF(OR(AG698="-",AG698="NC",$D698=""),"-",$D698*AG698)</f>
        <v>-</v>
      </c>
      <c r="AI698" s="19">
        <v>0.01</v>
      </c>
      <c r="AJ698" s="19" t="str">
        <f t="shared" ref="AJ698" si="10389">IF(OR(AI698="-",AI698="NC",$D698=""),"-",$D698*AI698)</f>
        <v>-</v>
      </c>
      <c r="AK698" s="19" t="s">
        <v>1351</v>
      </c>
      <c r="AL698" s="19" t="str">
        <f t="shared" ref="AL698" si="10390">IF(OR(AK698="-",AK698="NC",$D698=""),"-",$D698*AK698)</f>
        <v>-</v>
      </c>
    </row>
    <row r="699" spans="1:38" x14ac:dyDescent="0.25">
      <c r="A699" s="18" t="s">
        <v>2255</v>
      </c>
      <c r="B699" s="18" t="s">
        <v>4237</v>
      </c>
      <c r="C699" s="19" t="s">
        <v>925</v>
      </c>
      <c r="D699" s="58"/>
      <c r="E699" s="19" t="s">
        <v>1351</v>
      </c>
      <c r="F699" s="19" t="str">
        <f t="shared" si="9610"/>
        <v>-</v>
      </c>
      <c r="G699" s="19" t="s">
        <v>1351</v>
      </c>
      <c r="H699" s="19" t="str">
        <f t="shared" si="9610"/>
        <v>-</v>
      </c>
      <c r="I699" s="19">
        <v>1.29</v>
      </c>
      <c r="J699" s="19" t="str">
        <f t="shared" ref="J699" si="10391">IF(OR(I699="-",I699="NC",$D699=""),"-",$D699*I699)</f>
        <v>-</v>
      </c>
      <c r="K699" s="19" t="s">
        <v>1351</v>
      </c>
      <c r="L699" s="19" t="str">
        <f t="shared" ref="L699" si="10392">IF(OR(K699="-",K699="NC",$D699=""),"-",$D699*K699)</f>
        <v>-</v>
      </c>
      <c r="M699" s="19">
        <v>0.01</v>
      </c>
      <c r="N699" s="19" t="str">
        <f t="shared" ref="N699" si="10393">IF(OR(M699="-",M699="NC",$D699=""),"-",$D699*M699)</f>
        <v>-</v>
      </c>
      <c r="O699" s="19" t="s">
        <v>1351</v>
      </c>
      <c r="P699" s="19" t="str">
        <f t="shared" ref="P699" si="10394">IF(OR(O699="-",O699="NC",$D699=""),"-",$D699*O699)</f>
        <v>-</v>
      </c>
      <c r="Q699" s="19" t="s">
        <v>1351</v>
      </c>
      <c r="R699" s="19" t="str">
        <f t="shared" ref="R699" si="10395">IF(OR(Q699="-",Q699="NC",$D699=""),"-",$D699*Q699)</f>
        <v>-</v>
      </c>
      <c r="S699" s="19" t="s">
        <v>1351</v>
      </c>
      <c r="T699" s="19" t="str">
        <f t="shared" ref="T699" si="10396">IF(OR(S699="-",S699="NC",$D699=""),"-",$D699*S699)</f>
        <v>-</v>
      </c>
      <c r="U699" s="19">
        <v>0.01</v>
      </c>
      <c r="V699" s="19" t="str">
        <f t="shared" ref="V699" si="10397">IF(OR(U699="-",U699="NC",$D699=""),"-",$D699*U699)</f>
        <v>-</v>
      </c>
      <c r="W699" s="19" t="s">
        <v>1351</v>
      </c>
      <c r="X699" s="19" t="str">
        <f t="shared" ref="X699" si="10398">IF(OR(W699="-",W699="NC",$D699=""),"-",$D699*W699)</f>
        <v>-</v>
      </c>
      <c r="Y699" s="19" t="s">
        <v>1351</v>
      </c>
      <c r="Z699" s="19" t="str">
        <f t="shared" ref="Z699" si="10399">IF(OR(Y699="-",Y699="NC",$D699=""),"-",$D699*Y699)</f>
        <v>-</v>
      </c>
      <c r="AA699" s="19" t="s">
        <v>1351</v>
      </c>
      <c r="AB699" s="19" t="str">
        <f t="shared" ref="AB699" si="10400">IF(OR(AA699="-",AA699="NC",$D699=""),"-",$D699*AA699)</f>
        <v>-</v>
      </c>
      <c r="AC699" s="19">
        <v>0.56000000000000005</v>
      </c>
      <c r="AD699" s="19" t="str">
        <f t="shared" ref="AD699" si="10401">IF(OR(AC699="-",AC699="NC",$D699=""),"-",$D699*AC699)</f>
        <v>-</v>
      </c>
      <c r="AE699" s="19" t="s">
        <v>1351</v>
      </c>
      <c r="AF699" s="19" t="str">
        <f t="shared" ref="AF699" si="10402">IF(OR(AE699="-",AE699="NC",$D699=""),"-",$D699*AE699)</f>
        <v>-</v>
      </c>
      <c r="AG699" s="19" t="s">
        <v>1351</v>
      </c>
      <c r="AH699" s="19" t="str">
        <f t="shared" ref="AH699" si="10403">IF(OR(AG699="-",AG699="NC",$D699=""),"-",$D699*AG699)</f>
        <v>-</v>
      </c>
      <c r="AI699" s="19">
        <v>0.01</v>
      </c>
      <c r="AJ699" s="19" t="str">
        <f t="shared" ref="AJ699" si="10404">IF(OR(AI699="-",AI699="NC",$D699=""),"-",$D699*AI699)</f>
        <v>-</v>
      </c>
      <c r="AK699" s="19" t="s">
        <v>1351</v>
      </c>
      <c r="AL699" s="19" t="str">
        <f t="shared" ref="AL699" si="10405">IF(OR(AK699="-",AK699="NC",$D699=""),"-",$D699*AK699)</f>
        <v>-</v>
      </c>
    </row>
    <row r="700" spans="1:38" x14ac:dyDescent="0.25">
      <c r="A700" s="50" t="s">
        <v>302</v>
      </c>
      <c r="B700" s="50" t="s">
        <v>306</v>
      </c>
      <c r="C700" s="42" t="s">
        <v>275</v>
      </c>
      <c r="D700" s="58"/>
      <c r="E700" s="42" t="s">
        <v>275</v>
      </c>
      <c r="F700" s="42" t="str">
        <f t="shared" si="9610"/>
        <v>-</v>
      </c>
      <c r="G700" s="42" t="s">
        <v>275</v>
      </c>
      <c r="H700" s="42" t="str">
        <f t="shared" si="9610"/>
        <v>-</v>
      </c>
      <c r="I700" s="42" t="s">
        <v>275</v>
      </c>
      <c r="J700" s="42" t="str">
        <f t="shared" ref="J700" si="10406">IF(OR(I700="-",I700="NC",$D700=""),"-",$D700*I700)</f>
        <v>-</v>
      </c>
      <c r="K700" s="42" t="s">
        <v>275</v>
      </c>
      <c r="L700" s="42" t="str">
        <f t="shared" ref="L700" si="10407">IF(OR(K700="-",K700="NC",$D700=""),"-",$D700*K700)</f>
        <v>-</v>
      </c>
      <c r="M700" s="42" t="s">
        <v>275</v>
      </c>
      <c r="N700" s="42" t="str">
        <f t="shared" ref="N700" si="10408">IF(OR(M700="-",M700="NC",$D700=""),"-",$D700*M700)</f>
        <v>-</v>
      </c>
      <c r="O700" s="42" t="s">
        <v>275</v>
      </c>
      <c r="P700" s="42" t="str">
        <f t="shared" ref="P700" si="10409">IF(OR(O700="-",O700="NC",$D700=""),"-",$D700*O700)</f>
        <v>-</v>
      </c>
      <c r="Q700" s="42" t="s">
        <v>275</v>
      </c>
      <c r="R700" s="42" t="str">
        <f t="shared" ref="R700" si="10410">IF(OR(Q700="-",Q700="NC",$D700=""),"-",$D700*Q700)</f>
        <v>-</v>
      </c>
      <c r="S700" s="42" t="s">
        <v>275</v>
      </c>
      <c r="T700" s="42" t="str">
        <f t="shared" ref="T700" si="10411">IF(OR(S700="-",S700="NC",$D700=""),"-",$D700*S700)</f>
        <v>-</v>
      </c>
      <c r="U700" s="42" t="s">
        <v>275</v>
      </c>
      <c r="V700" s="42" t="str">
        <f t="shared" ref="V700" si="10412">IF(OR(U700="-",U700="NC",$D700=""),"-",$D700*U700)</f>
        <v>-</v>
      </c>
      <c r="W700" s="42" t="s">
        <v>275</v>
      </c>
      <c r="X700" s="42" t="str">
        <f t="shared" ref="X700" si="10413">IF(OR(W700="-",W700="NC",$D700=""),"-",$D700*W700)</f>
        <v>-</v>
      </c>
      <c r="Y700" s="42" t="s">
        <v>275</v>
      </c>
      <c r="Z700" s="42" t="str">
        <f t="shared" ref="Z700" si="10414">IF(OR(Y700="-",Y700="NC",$D700=""),"-",$D700*Y700)</f>
        <v>-</v>
      </c>
      <c r="AA700" s="42" t="s">
        <v>275</v>
      </c>
      <c r="AB700" s="42" t="str">
        <f t="shared" ref="AB700" si="10415">IF(OR(AA700="-",AA700="NC",$D700=""),"-",$D700*AA700)</f>
        <v>-</v>
      </c>
      <c r="AC700" s="42" t="s">
        <v>275</v>
      </c>
      <c r="AD700" s="42" t="str">
        <f t="shared" ref="AD700" si="10416">IF(OR(AC700="-",AC700="NC",$D700=""),"-",$D700*AC700)</f>
        <v>-</v>
      </c>
      <c r="AE700" s="42" t="s">
        <v>275</v>
      </c>
      <c r="AF700" s="42" t="str">
        <f t="shared" ref="AF700" si="10417">IF(OR(AE700="-",AE700="NC",$D700=""),"-",$D700*AE700)</f>
        <v>-</v>
      </c>
      <c r="AG700" s="42" t="s">
        <v>275</v>
      </c>
      <c r="AH700" s="42" t="str">
        <f t="shared" ref="AH700" si="10418">IF(OR(AG700="-",AG700="NC",$D700=""),"-",$D700*AG700)</f>
        <v>-</v>
      </c>
      <c r="AI700" s="42" t="s">
        <v>275</v>
      </c>
      <c r="AJ700" s="42" t="str">
        <f t="shared" ref="AJ700" si="10419">IF(OR(AI700="-",AI700="NC",$D700=""),"-",$D700*AI700)</f>
        <v>-</v>
      </c>
      <c r="AK700" s="42" t="s">
        <v>275</v>
      </c>
      <c r="AL700" s="42" t="str">
        <f t="shared" ref="AL700" si="10420">IF(OR(AK700="-",AK700="NC",$D700=""),"-",$D700*AK700)</f>
        <v>-</v>
      </c>
    </row>
    <row r="701" spans="1:38" x14ac:dyDescent="0.25">
      <c r="A701" s="909" t="s">
        <v>4238</v>
      </c>
      <c r="B701" s="63" t="s">
        <v>4239</v>
      </c>
      <c r="C701" s="61" t="s">
        <v>925</v>
      </c>
      <c r="D701" s="58"/>
      <c r="E701" s="61">
        <v>1.69</v>
      </c>
      <c r="F701" s="61" t="str">
        <f t="shared" si="9610"/>
        <v>-</v>
      </c>
      <c r="G701" s="61">
        <v>1.91</v>
      </c>
      <c r="H701" s="61" t="str">
        <f t="shared" si="9610"/>
        <v>-</v>
      </c>
      <c r="I701" s="61">
        <v>1.18</v>
      </c>
      <c r="J701" s="61" t="str">
        <f t="shared" ref="J701" si="10421">IF(OR(I701="-",I701="NC",$D701=""),"-",$D701*I701)</f>
        <v>-</v>
      </c>
      <c r="K701" s="61">
        <v>3.35</v>
      </c>
      <c r="L701" s="61" t="str">
        <f t="shared" ref="L701" si="10422">IF(OR(K701="-",K701="NC",$D701=""),"-",$D701*K701)</f>
        <v>-</v>
      </c>
      <c r="M701" s="61">
        <v>0.55000000000000004</v>
      </c>
      <c r="N701" s="61" t="str">
        <f t="shared" ref="N701" si="10423">IF(OR(M701="-",M701="NC",$D701=""),"-",$D701*M701)</f>
        <v>-</v>
      </c>
      <c r="O701" s="61">
        <v>1.64</v>
      </c>
      <c r="P701" s="61" t="str">
        <f t="shared" ref="P701" si="10424">IF(OR(O701="-",O701="NC",$D701=""),"-",$D701*O701)</f>
        <v>-</v>
      </c>
      <c r="Q701" s="61">
        <v>2.61</v>
      </c>
      <c r="R701" s="61" t="str">
        <f t="shared" ref="R701" si="10425">IF(OR(Q701="-",Q701="NC",$D701=""),"-",$D701*Q701)</f>
        <v>-</v>
      </c>
      <c r="S701" s="61">
        <v>2.31</v>
      </c>
      <c r="T701" s="61" t="str">
        <f t="shared" ref="T701" si="10426">IF(OR(S701="-",S701="NC",$D701=""),"-",$D701*S701)</f>
        <v>-</v>
      </c>
      <c r="U701" s="61">
        <v>8.89</v>
      </c>
      <c r="V701" s="61" t="str">
        <f t="shared" ref="V701" si="10427">IF(OR(U701="-",U701="NC",$D701=""),"-",$D701*U701)</f>
        <v>-</v>
      </c>
      <c r="W701" s="61">
        <v>3.92</v>
      </c>
      <c r="X701" s="61" t="str">
        <f t="shared" ref="X701" si="10428">IF(OR(W701="-",W701="NC",$D701=""),"-",$D701*W701)</f>
        <v>-</v>
      </c>
      <c r="Y701" s="61">
        <v>1.1599999999999999</v>
      </c>
      <c r="Z701" s="61" t="str">
        <f t="shared" ref="Z701" si="10429">IF(OR(Y701="-",Y701="NC",$D701=""),"-",$D701*Y701)</f>
        <v>-</v>
      </c>
      <c r="AA701" s="61">
        <v>2.06</v>
      </c>
      <c r="AB701" s="61" t="str">
        <f t="shared" ref="AB701" si="10430">IF(OR(AA701="-",AA701="NC",$D701=""),"-",$D701*AA701)</f>
        <v>-</v>
      </c>
      <c r="AC701" s="61">
        <v>1.85</v>
      </c>
      <c r="AD701" s="61" t="str">
        <f t="shared" ref="AD701" si="10431">IF(OR(AC701="-",AC701="NC",$D701=""),"-",$D701*AC701)</f>
        <v>-</v>
      </c>
      <c r="AE701" s="61">
        <v>1.67</v>
      </c>
      <c r="AF701" s="61" t="str">
        <f t="shared" ref="AF701" si="10432">IF(OR(AE701="-",AE701="NC",$D701=""),"-",$D701*AE701)</f>
        <v>-</v>
      </c>
      <c r="AG701" s="61">
        <v>2.8</v>
      </c>
      <c r="AH701" s="61" t="str">
        <f t="shared" ref="AH701" si="10433">IF(OR(AG701="-",AG701="NC",$D701=""),"-",$D701*AG701)</f>
        <v>-</v>
      </c>
      <c r="AI701" s="61">
        <v>1.24</v>
      </c>
      <c r="AJ701" s="61" t="str">
        <f t="shared" ref="AJ701" si="10434">IF(OR(AI701="-",AI701="NC",$D701=""),"-",$D701*AI701)</f>
        <v>-</v>
      </c>
      <c r="AK701" s="61">
        <v>2.75</v>
      </c>
      <c r="AL701" s="61" t="str">
        <f t="shared" ref="AL701" si="10435">IF(OR(AK701="-",AK701="NC",$D701=""),"-",$D701*AK701)</f>
        <v>-</v>
      </c>
    </row>
    <row r="702" spans="1:38" x14ac:dyDescent="0.25">
      <c r="A702" s="50" t="s">
        <v>4241</v>
      </c>
      <c r="B702" s="50" t="s">
        <v>4243</v>
      </c>
      <c r="C702" s="42" t="s">
        <v>275</v>
      </c>
      <c r="D702" s="58"/>
      <c r="E702" s="42" t="s">
        <v>275</v>
      </c>
      <c r="F702" s="42" t="str">
        <f t="shared" si="9610"/>
        <v>-</v>
      </c>
      <c r="G702" s="42" t="s">
        <v>275</v>
      </c>
      <c r="H702" s="42" t="str">
        <f t="shared" si="9610"/>
        <v>-</v>
      </c>
      <c r="I702" s="42" t="s">
        <v>275</v>
      </c>
      <c r="J702" s="42" t="str">
        <f t="shared" ref="J702" si="10436">IF(OR(I702="-",I702="NC",$D702=""),"-",$D702*I702)</f>
        <v>-</v>
      </c>
      <c r="K702" s="42" t="s">
        <v>275</v>
      </c>
      <c r="L702" s="42" t="str">
        <f t="shared" ref="L702" si="10437">IF(OR(K702="-",K702="NC",$D702=""),"-",$D702*K702)</f>
        <v>-</v>
      </c>
      <c r="M702" s="42" t="s">
        <v>275</v>
      </c>
      <c r="N702" s="42" t="str">
        <f t="shared" ref="N702" si="10438">IF(OR(M702="-",M702="NC",$D702=""),"-",$D702*M702)</f>
        <v>-</v>
      </c>
      <c r="O702" s="42" t="s">
        <v>275</v>
      </c>
      <c r="P702" s="42" t="str">
        <f t="shared" ref="P702" si="10439">IF(OR(O702="-",O702="NC",$D702=""),"-",$D702*O702)</f>
        <v>-</v>
      </c>
      <c r="Q702" s="42" t="s">
        <v>275</v>
      </c>
      <c r="R702" s="42" t="str">
        <f t="shared" ref="R702" si="10440">IF(OR(Q702="-",Q702="NC",$D702=""),"-",$D702*Q702)</f>
        <v>-</v>
      </c>
      <c r="S702" s="42" t="s">
        <v>275</v>
      </c>
      <c r="T702" s="42" t="str">
        <f t="shared" ref="T702" si="10441">IF(OR(S702="-",S702="NC",$D702=""),"-",$D702*S702)</f>
        <v>-</v>
      </c>
      <c r="U702" s="42" t="s">
        <v>275</v>
      </c>
      <c r="V702" s="42" t="str">
        <f t="shared" ref="V702" si="10442">IF(OR(U702="-",U702="NC",$D702=""),"-",$D702*U702)</f>
        <v>-</v>
      </c>
      <c r="W702" s="42" t="s">
        <v>275</v>
      </c>
      <c r="X702" s="42" t="str">
        <f t="shared" ref="X702" si="10443">IF(OR(W702="-",W702="NC",$D702=""),"-",$D702*W702)</f>
        <v>-</v>
      </c>
      <c r="Y702" s="42" t="s">
        <v>275</v>
      </c>
      <c r="Z702" s="42" t="str">
        <f t="shared" ref="Z702" si="10444">IF(OR(Y702="-",Y702="NC",$D702=""),"-",$D702*Y702)</f>
        <v>-</v>
      </c>
      <c r="AA702" s="42" t="s">
        <v>275</v>
      </c>
      <c r="AB702" s="42" t="str">
        <f t="shared" ref="AB702" si="10445">IF(OR(AA702="-",AA702="NC",$D702=""),"-",$D702*AA702)</f>
        <v>-</v>
      </c>
      <c r="AC702" s="42" t="s">
        <v>275</v>
      </c>
      <c r="AD702" s="42" t="str">
        <f t="shared" ref="AD702" si="10446">IF(OR(AC702="-",AC702="NC",$D702=""),"-",$D702*AC702)</f>
        <v>-</v>
      </c>
      <c r="AE702" s="42" t="s">
        <v>275</v>
      </c>
      <c r="AF702" s="42" t="str">
        <f t="shared" ref="AF702" si="10447">IF(OR(AE702="-",AE702="NC",$D702=""),"-",$D702*AE702)</f>
        <v>-</v>
      </c>
      <c r="AG702" s="42" t="s">
        <v>275</v>
      </c>
      <c r="AH702" s="42" t="str">
        <f t="shared" ref="AH702" si="10448">IF(OR(AG702="-",AG702="NC",$D702=""),"-",$D702*AG702)</f>
        <v>-</v>
      </c>
      <c r="AI702" s="42" t="s">
        <v>275</v>
      </c>
      <c r="AJ702" s="42" t="str">
        <f t="shared" ref="AJ702" si="10449">IF(OR(AI702="-",AI702="NC",$D702=""),"-",$D702*AI702)</f>
        <v>-</v>
      </c>
      <c r="AK702" s="42" t="s">
        <v>275</v>
      </c>
      <c r="AL702" s="42" t="str">
        <f t="shared" ref="AL702" si="10450">IF(OR(AK702="-",AK702="NC",$D702=""),"-",$D702*AK702)</f>
        <v>-</v>
      </c>
    </row>
    <row r="703" spans="1:38" ht="21" x14ac:dyDescent="0.25">
      <c r="A703" s="909" t="s">
        <v>4273</v>
      </c>
      <c r="B703" s="63" t="s">
        <v>4242</v>
      </c>
      <c r="C703" s="61" t="s">
        <v>925</v>
      </c>
      <c r="D703" s="58"/>
      <c r="E703" s="61">
        <v>1.69</v>
      </c>
      <c r="F703" s="61" t="str">
        <f t="shared" si="9610"/>
        <v>-</v>
      </c>
      <c r="G703" s="61">
        <v>1.91</v>
      </c>
      <c r="H703" s="61" t="str">
        <f t="shared" si="9610"/>
        <v>-</v>
      </c>
      <c r="I703" s="61">
        <v>1.18</v>
      </c>
      <c r="J703" s="61" t="str">
        <f t="shared" ref="J703" si="10451">IF(OR(I703="-",I703="NC",$D703=""),"-",$D703*I703)</f>
        <v>-</v>
      </c>
      <c r="K703" s="61">
        <v>3.35</v>
      </c>
      <c r="L703" s="61" t="str">
        <f t="shared" ref="L703" si="10452">IF(OR(K703="-",K703="NC",$D703=""),"-",$D703*K703)</f>
        <v>-</v>
      </c>
      <c r="M703" s="61">
        <v>0.55000000000000004</v>
      </c>
      <c r="N703" s="61" t="str">
        <f t="shared" ref="N703" si="10453">IF(OR(M703="-",M703="NC",$D703=""),"-",$D703*M703)</f>
        <v>-</v>
      </c>
      <c r="O703" s="61">
        <v>1.64</v>
      </c>
      <c r="P703" s="61" t="str">
        <f t="shared" ref="P703" si="10454">IF(OR(O703="-",O703="NC",$D703=""),"-",$D703*O703)</f>
        <v>-</v>
      </c>
      <c r="Q703" s="61">
        <v>2.61</v>
      </c>
      <c r="R703" s="61" t="str">
        <f t="shared" ref="R703" si="10455">IF(OR(Q703="-",Q703="NC",$D703=""),"-",$D703*Q703)</f>
        <v>-</v>
      </c>
      <c r="S703" s="61">
        <v>2.31</v>
      </c>
      <c r="T703" s="61" t="str">
        <f t="shared" ref="T703" si="10456">IF(OR(S703="-",S703="NC",$D703=""),"-",$D703*S703)</f>
        <v>-</v>
      </c>
      <c r="U703" s="61">
        <v>8.89</v>
      </c>
      <c r="V703" s="61" t="str">
        <f t="shared" ref="V703" si="10457">IF(OR(U703="-",U703="NC",$D703=""),"-",$D703*U703)</f>
        <v>-</v>
      </c>
      <c r="W703" s="61">
        <v>3.92</v>
      </c>
      <c r="X703" s="61" t="str">
        <f t="shared" ref="X703" si="10458">IF(OR(W703="-",W703="NC",$D703=""),"-",$D703*W703)</f>
        <v>-</v>
      </c>
      <c r="Y703" s="61">
        <v>1.1599999999999999</v>
      </c>
      <c r="Z703" s="61" t="str">
        <f t="shared" ref="Z703" si="10459">IF(OR(Y703="-",Y703="NC",$D703=""),"-",$D703*Y703)</f>
        <v>-</v>
      </c>
      <c r="AA703" s="61">
        <v>2.06</v>
      </c>
      <c r="AB703" s="61" t="str">
        <f t="shared" ref="AB703" si="10460">IF(OR(AA703="-",AA703="NC",$D703=""),"-",$D703*AA703)</f>
        <v>-</v>
      </c>
      <c r="AC703" s="61">
        <v>1.85</v>
      </c>
      <c r="AD703" s="61" t="str">
        <f t="shared" ref="AD703" si="10461">IF(OR(AC703="-",AC703="NC",$D703=""),"-",$D703*AC703)</f>
        <v>-</v>
      </c>
      <c r="AE703" s="61">
        <v>1.67</v>
      </c>
      <c r="AF703" s="61" t="str">
        <f t="shared" ref="AF703" si="10462">IF(OR(AE703="-",AE703="NC",$D703=""),"-",$D703*AE703)</f>
        <v>-</v>
      </c>
      <c r="AG703" s="61">
        <v>2.8</v>
      </c>
      <c r="AH703" s="61" t="str">
        <f t="shared" ref="AH703" si="10463">IF(OR(AG703="-",AG703="NC",$D703=""),"-",$D703*AG703)</f>
        <v>-</v>
      </c>
      <c r="AI703" s="61">
        <v>1.24</v>
      </c>
      <c r="AJ703" s="61" t="str">
        <f t="shared" ref="AJ703" si="10464">IF(OR(AI703="-",AI703="NC",$D703=""),"-",$D703*AI703)</f>
        <v>-</v>
      </c>
      <c r="AK703" s="61">
        <v>2.75</v>
      </c>
      <c r="AL703" s="61" t="str">
        <f t="shared" ref="AL703" si="10465">IF(OR(AK703="-",AK703="NC",$D703=""),"-",$D703*AK703)</f>
        <v>-</v>
      </c>
    </row>
    <row r="704" spans="1:38" x14ac:dyDescent="0.25">
      <c r="A704" s="53" t="s">
        <v>1283</v>
      </c>
      <c r="B704" s="53" t="s">
        <v>4245</v>
      </c>
      <c r="C704" s="38" t="s">
        <v>925</v>
      </c>
      <c r="D704" s="58"/>
      <c r="E704" s="38">
        <v>0.01</v>
      </c>
      <c r="F704" s="38" t="str">
        <f t="shared" si="9610"/>
        <v>-</v>
      </c>
      <c r="G704" s="38">
        <v>0.01</v>
      </c>
      <c r="H704" s="38" t="str">
        <f t="shared" si="9610"/>
        <v>-</v>
      </c>
      <c r="I704" s="38">
        <v>0.01</v>
      </c>
      <c r="J704" s="38" t="str">
        <f t="shared" ref="J704" si="10466">IF(OR(I704="-",I704="NC",$D704=""),"-",$D704*I704)</f>
        <v>-</v>
      </c>
      <c r="K704" s="38">
        <v>0.01</v>
      </c>
      <c r="L704" s="38" t="str">
        <f t="shared" ref="L704" si="10467">IF(OR(K704="-",K704="NC",$D704=""),"-",$D704*K704)</f>
        <v>-</v>
      </c>
      <c r="M704" s="38" t="s">
        <v>1351</v>
      </c>
      <c r="N704" s="38" t="str">
        <f t="shared" ref="N704" si="10468">IF(OR(M704="-",M704="NC",$D704=""),"-",$D704*M704)</f>
        <v>-</v>
      </c>
      <c r="O704" s="38">
        <v>0.01</v>
      </c>
      <c r="P704" s="38" t="str">
        <f t="shared" ref="P704" si="10469">IF(OR(O704="-",O704="NC",$D704=""),"-",$D704*O704)</f>
        <v>-</v>
      </c>
      <c r="Q704" s="38" t="s">
        <v>1351</v>
      </c>
      <c r="R704" s="38" t="str">
        <f t="shared" ref="R704" si="10470">IF(OR(Q704="-",Q704="NC",$D704=""),"-",$D704*Q704)</f>
        <v>-</v>
      </c>
      <c r="S704" s="38" t="s">
        <v>1351</v>
      </c>
      <c r="T704" s="38" t="str">
        <f t="shared" ref="T704" si="10471">IF(OR(S704="-",S704="NC",$D704=""),"-",$D704*S704)</f>
        <v>-</v>
      </c>
      <c r="U704" s="38">
        <v>0.01</v>
      </c>
      <c r="V704" s="38" t="str">
        <f t="shared" ref="V704" si="10472">IF(OR(U704="-",U704="NC",$D704=""),"-",$D704*U704)</f>
        <v>-</v>
      </c>
      <c r="W704" s="38" t="s">
        <v>1351</v>
      </c>
      <c r="X704" s="38" t="str">
        <f t="shared" ref="X704" si="10473">IF(OR(W704="-",W704="NC",$D704=""),"-",$D704*W704)</f>
        <v>-</v>
      </c>
      <c r="Y704" s="38" t="s">
        <v>1351</v>
      </c>
      <c r="Z704" s="38" t="str">
        <f t="shared" ref="Z704" si="10474">IF(OR(Y704="-",Y704="NC",$D704=""),"-",$D704*Y704)</f>
        <v>-</v>
      </c>
      <c r="AA704" s="38">
        <v>0.01</v>
      </c>
      <c r="AB704" s="38" t="str">
        <f t="shared" ref="AB704" si="10475">IF(OR(AA704="-",AA704="NC",$D704=""),"-",$D704*AA704)</f>
        <v>-</v>
      </c>
      <c r="AC704" s="38">
        <v>0.01</v>
      </c>
      <c r="AD704" s="38" t="str">
        <f t="shared" ref="AD704" si="10476">IF(OR(AC704="-",AC704="NC",$D704=""),"-",$D704*AC704)</f>
        <v>-</v>
      </c>
      <c r="AE704" s="38">
        <v>0.01</v>
      </c>
      <c r="AF704" s="38" t="str">
        <f t="shared" ref="AF704" si="10477">IF(OR(AE704="-",AE704="NC",$D704=""),"-",$D704*AE704)</f>
        <v>-</v>
      </c>
      <c r="AG704" s="38" t="s">
        <v>1351</v>
      </c>
      <c r="AH704" s="38" t="str">
        <f t="shared" ref="AH704" si="10478">IF(OR(AG704="-",AG704="NC",$D704=""),"-",$D704*AG704)</f>
        <v>-</v>
      </c>
      <c r="AI704" s="38">
        <v>0.01</v>
      </c>
      <c r="AJ704" s="38" t="str">
        <f t="shared" ref="AJ704" si="10479">IF(OR(AI704="-",AI704="NC",$D704=""),"-",$D704*AI704)</f>
        <v>-</v>
      </c>
      <c r="AK704" s="38">
        <v>0.01</v>
      </c>
      <c r="AL704" s="38" t="str">
        <f t="shared" ref="AL704" si="10480">IF(OR(AK704="-",AK704="NC",$D704=""),"-",$D704*AK704)</f>
        <v>-</v>
      </c>
    </row>
    <row r="705" spans="1:38" x14ac:dyDescent="0.25">
      <c r="A705" s="51" t="s">
        <v>1284</v>
      </c>
      <c r="B705" s="51" t="s">
        <v>4246</v>
      </c>
      <c r="C705" s="19" t="s">
        <v>925</v>
      </c>
      <c r="D705" s="58"/>
      <c r="E705" s="19">
        <v>0.14000000000000001</v>
      </c>
      <c r="F705" s="19" t="str">
        <f t="shared" si="9610"/>
        <v>-</v>
      </c>
      <c r="G705" s="19">
        <v>0.26</v>
      </c>
      <c r="H705" s="19" t="str">
        <f t="shared" si="9610"/>
        <v>-</v>
      </c>
      <c r="I705" s="19">
        <v>0.16</v>
      </c>
      <c r="J705" s="19" t="str">
        <f t="shared" ref="J705" si="10481">IF(OR(I705="-",I705="NC",$D705=""),"-",$D705*I705)</f>
        <v>-</v>
      </c>
      <c r="K705" s="19">
        <v>0.38</v>
      </c>
      <c r="L705" s="19" t="str">
        <f t="shared" ref="L705" si="10482">IF(OR(K705="-",K705="NC",$D705=""),"-",$D705*K705)</f>
        <v>-</v>
      </c>
      <c r="M705" s="19" t="s">
        <v>1351</v>
      </c>
      <c r="N705" s="19" t="str">
        <f t="shared" ref="N705" si="10483">IF(OR(M705="-",M705="NC",$D705=""),"-",$D705*M705)</f>
        <v>-</v>
      </c>
      <c r="O705" s="19">
        <v>0.19</v>
      </c>
      <c r="P705" s="19" t="str">
        <f t="shared" ref="P705" si="10484">IF(OR(O705="-",O705="NC",$D705=""),"-",$D705*O705)</f>
        <v>-</v>
      </c>
      <c r="Q705" s="19">
        <v>0.52</v>
      </c>
      <c r="R705" s="19" t="str">
        <f t="shared" ref="R705" si="10485">IF(OR(Q705="-",Q705="NC",$D705=""),"-",$D705*Q705)</f>
        <v>-</v>
      </c>
      <c r="S705" s="19">
        <v>0.05</v>
      </c>
      <c r="T705" s="19" t="str">
        <f t="shared" ref="T705" si="10486">IF(OR(S705="-",S705="NC",$D705=""),"-",$D705*S705)</f>
        <v>-</v>
      </c>
      <c r="U705" s="19">
        <v>3.23</v>
      </c>
      <c r="V705" s="19" t="str">
        <f t="shared" ref="V705" si="10487">IF(OR(U705="-",U705="NC",$D705=""),"-",$D705*U705)</f>
        <v>-</v>
      </c>
      <c r="W705" s="19">
        <v>0.18</v>
      </c>
      <c r="X705" s="19" t="str">
        <f t="shared" ref="X705" si="10488">IF(OR(W705="-",W705="NC",$D705=""),"-",$D705*W705)</f>
        <v>-</v>
      </c>
      <c r="Y705" s="19">
        <v>0.12</v>
      </c>
      <c r="Z705" s="19" t="str">
        <f t="shared" ref="Z705" si="10489">IF(OR(Y705="-",Y705="NC",$D705=""),"-",$D705*Y705)</f>
        <v>-</v>
      </c>
      <c r="AA705" s="19">
        <v>0.27</v>
      </c>
      <c r="AB705" s="19" t="str">
        <f t="shared" ref="AB705" si="10490">IF(OR(AA705="-",AA705="NC",$D705=""),"-",$D705*AA705)</f>
        <v>-</v>
      </c>
      <c r="AC705" s="19">
        <v>0.25</v>
      </c>
      <c r="AD705" s="19" t="str">
        <f t="shared" ref="AD705" si="10491">IF(OR(AC705="-",AC705="NC",$D705=""),"-",$D705*AC705)</f>
        <v>-</v>
      </c>
      <c r="AE705" s="19">
        <v>0.18</v>
      </c>
      <c r="AF705" s="19" t="str">
        <f t="shared" ref="AF705" si="10492">IF(OR(AE705="-",AE705="NC",$D705=""),"-",$D705*AE705)</f>
        <v>-</v>
      </c>
      <c r="AG705" s="19">
        <v>0.13</v>
      </c>
      <c r="AH705" s="19" t="str">
        <f t="shared" ref="AH705" si="10493">IF(OR(AG705="-",AG705="NC",$D705=""),"-",$D705*AG705)</f>
        <v>-</v>
      </c>
      <c r="AI705" s="19">
        <v>0.17</v>
      </c>
      <c r="AJ705" s="19" t="str">
        <f t="shared" ref="AJ705" si="10494">IF(OR(AI705="-",AI705="NC",$D705=""),"-",$D705*AI705)</f>
        <v>-</v>
      </c>
      <c r="AK705" s="19">
        <v>0.33</v>
      </c>
      <c r="AL705" s="19" t="str">
        <f t="shared" ref="AL705" si="10495">IF(OR(AK705="-",AK705="NC",$D705=""),"-",$D705*AK705)</f>
        <v>-</v>
      </c>
    </row>
    <row r="706" spans="1:38" x14ac:dyDescent="0.25">
      <c r="A706" s="18" t="s">
        <v>1288</v>
      </c>
      <c r="B706" s="18" t="s">
        <v>4267</v>
      </c>
      <c r="C706" s="19" t="s">
        <v>925</v>
      </c>
      <c r="D706" s="58"/>
      <c r="E706" s="19">
        <v>0.13</v>
      </c>
      <c r="F706" s="19" t="str">
        <f t="shared" si="9610"/>
        <v>-</v>
      </c>
      <c r="G706" s="19">
        <v>0.23</v>
      </c>
      <c r="H706" s="19" t="str">
        <f t="shared" si="9610"/>
        <v>-</v>
      </c>
      <c r="I706" s="19">
        <v>0.14000000000000001</v>
      </c>
      <c r="J706" s="19" t="str">
        <f t="shared" ref="J706" si="10496">IF(OR(I706="-",I706="NC",$D706=""),"-",$D706*I706)</f>
        <v>-</v>
      </c>
      <c r="K706" s="19">
        <v>0.35</v>
      </c>
      <c r="L706" s="19" t="str">
        <f t="shared" ref="L706" si="10497">IF(OR(K706="-",K706="NC",$D706=""),"-",$D706*K706)</f>
        <v>-</v>
      </c>
      <c r="M706" s="19" t="s">
        <v>1351</v>
      </c>
      <c r="N706" s="19" t="str">
        <f t="shared" ref="N706" si="10498">IF(OR(M706="-",M706="NC",$D706=""),"-",$D706*M706)</f>
        <v>-</v>
      </c>
      <c r="O706" s="19">
        <v>0.17</v>
      </c>
      <c r="P706" s="19" t="str">
        <f t="shared" ref="P706" si="10499">IF(OR(O706="-",O706="NC",$D706=""),"-",$D706*O706)</f>
        <v>-</v>
      </c>
      <c r="Q706" s="19" t="s">
        <v>1351</v>
      </c>
      <c r="R706" s="19" t="str">
        <f t="shared" ref="R706" si="10500">IF(OR(Q706="-",Q706="NC",$D706=""),"-",$D706*Q706)</f>
        <v>-</v>
      </c>
      <c r="S706" s="19" t="s">
        <v>1351</v>
      </c>
      <c r="T706" s="19" t="str">
        <f t="shared" ref="T706" si="10501">IF(OR(S706="-",S706="NC",$D706=""),"-",$D706*S706)</f>
        <v>-</v>
      </c>
      <c r="U706" s="19">
        <v>5.66</v>
      </c>
      <c r="V706" s="19" t="str">
        <f t="shared" ref="V706" si="10502">IF(OR(U706="-",U706="NC",$D706=""),"-",$D706*U706)</f>
        <v>-</v>
      </c>
      <c r="W706" s="19" t="s">
        <v>1351</v>
      </c>
      <c r="X706" s="19" t="str">
        <f t="shared" ref="X706" si="10503">IF(OR(W706="-",W706="NC",$D706=""),"-",$D706*W706)</f>
        <v>-</v>
      </c>
      <c r="Y706" s="19" t="s">
        <v>1351</v>
      </c>
      <c r="Z706" s="19" t="str">
        <f t="shared" ref="Z706" si="10504">IF(OR(Y706="-",Y706="NC",$D706=""),"-",$D706*Y706)</f>
        <v>-</v>
      </c>
      <c r="AA706" s="19">
        <v>0.25</v>
      </c>
      <c r="AB706" s="19" t="str">
        <f t="shared" ref="AB706" si="10505">IF(OR(AA706="-",AA706="NC",$D706=""),"-",$D706*AA706)</f>
        <v>-</v>
      </c>
      <c r="AC706" s="19">
        <v>0.22</v>
      </c>
      <c r="AD706" s="19" t="str">
        <f t="shared" ref="AD706" si="10506">IF(OR(AC706="-",AC706="NC",$D706=""),"-",$D706*AC706)</f>
        <v>-</v>
      </c>
      <c r="AE706" s="19">
        <v>0.16</v>
      </c>
      <c r="AF706" s="19" t="str">
        <f t="shared" ref="AF706" si="10507">IF(OR(AE706="-",AE706="NC",$D706=""),"-",$D706*AE706)</f>
        <v>-</v>
      </c>
      <c r="AG706" s="19" t="s">
        <v>1351</v>
      </c>
      <c r="AH706" s="19" t="str">
        <f t="shared" ref="AH706" si="10508">IF(OR(AG706="-",AG706="NC",$D706=""),"-",$D706*AG706)</f>
        <v>-</v>
      </c>
      <c r="AI706" s="19">
        <v>0.15</v>
      </c>
      <c r="AJ706" s="19" t="str">
        <f t="shared" ref="AJ706" si="10509">IF(OR(AI706="-",AI706="NC",$D706=""),"-",$D706*AI706)</f>
        <v>-</v>
      </c>
      <c r="AK706" s="19">
        <v>0.3</v>
      </c>
      <c r="AL706" s="19" t="str">
        <f t="shared" ref="AL706" si="10510">IF(OR(AK706="-",AK706="NC",$D706=""),"-",$D706*AK706)</f>
        <v>-</v>
      </c>
    </row>
    <row r="707" spans="1:38" x14ac:dyDescent="0.25">
      <c r="A707" s="53" t="s">
        <v>1285</v>
      </c>
      <c r="B707" s="59" t="s">
        <v>4248</v>
      </c>
      <c r="C707" s="38" t="s">
        <v>925</v>
      </c>
      <c r="D707" s="58"/>
      <c r="E707" s="38">
        <v>0.16</v>
      </c>
      <c r="F707" s="38" t="str">
        <f t="shared" si="9610"/>
        <v>-</v>
      </c>
      <c r="G707" s="38">
        <v>0.28999999999999998</v>
      </c>
      <c r="H707" s="38" t="str">
        <f t="shared" si="9610"/>
        <v>-</v>
      </c>
      <c r="I707" s="38">
        <v>0.18</v>
      </c>
      <c r="J707" s="38" t="str">
        <f t="shared" ref="J707" si="10511">IF(OR(I707="-",I707="NC",$D707=""),"-",$D707*I707)</f>
        <v>-</v>
      </c>
      <c r="K707" s="38">
        <v>0.44</v>
      </c>
      <c r="L707" s="38" t="str">
        <f t="shared" ref="L707" si="10512">IF(OR(K707="-",K707="NC",$D707=""),"-",$D707*K707)</f>
        <v>-</v>
      </c>
      <c r="M707" s="38" t="s">
        <v>1351</v>
      </c>
      <c r="N707" s="38" t="str">
        <f t="shared" ref="N707" si="10513">IF(OR(M707="-",M707="NC",$D707=""),"-",$D707*M707)</f>
        <v>-</v>
      </c>
      <c r="O707" s="38">
        <v>0.21</v>
      </c>
      <c r="P707" s="38" t="str">
        <f t="shared" ref="P707" si="10514">IF(OR(O707="-",O707="NC",$D707=""),"-",$D707*O707)</f>
        <v>-</v>
      </c>
      <c r="Q707" s="38">
        <v>0.48</v>
      </c>
      <c r="R707" s="38" t="str">
        <f t="shared" ref="R707" si="10515">IF(OR(Q707="-",Q707="NC",$D707=""),"-",$D707*Q707)</f>
        <v>-</v>
      </c>
      <c r="S707" s="38">
        <v>0.01</v>
      </c>
      <c r="T707" s="38" t="str">
        <f t="shared" ref="T707" si="10516">IF(OR(S707="-",S707="NC",$D707=""),"-",$D707*S707)</f>
        <v>-</v>
      </c>
      <c r="U707" s="38" t="s">
        <v>1351</v>
      </c>
      <c r="V707" s="38" t="str">
        <f t="shared" ref="V707" si="10517">IF(OR(U707="-",U707="NC",$D707=""),"-",$D707*U707)</f>
        <v>-</v>
      </c>
      <c r="W707" s="38">
        <v>1.17</v>
      </c>
      <c r="X707" s="38" t="str">
        <f t="shared" ref="X707" si="10518">IF(OR(W707="-",W707="NC",$D707=""),"-",$D707*W707)</f>
        <v>-</v>
      </c>
      <c r="Y707" s="38" t="s">
        <v>1351</v>
      </c>
      <c r="Z707" s="38" t="str">
        <f t="shared" ref="Z707" si="10519">IF(OR(Y707="-",Y707="NC",$D707=""),"-",$D707*Y707)</f>
        <v>-</v>
      </c>
      <c r="AA707" s="38">
        <v>0.31</v>
      </c>
      <c r="AB707" s="38" t="str">
        <f t="shared" ref="AB707" si="10520">IF(OR(AA707="-",AA707="NC",$D707=""),"-",$D707*AA707)</f>
        <v>-</v>
      </c>
      <c r="AC707" s="38">
        <v>0.28000000000000003</v>
      </c>
      <c r="AD707" s="38" t="str">
        <f t="shared" ref="AD707" si="10521">IF(OR(AC707="-",AC707="NC",$D707=""),"-",$D707*AC707)</f>
        <v>-</v>
      </c>
      <c r="AE707" s="38">
        <v>0.2</v>
      </c>
      <c r="AF707" s="38" t="str">
        <f t="shared" ref="AF707" si="10522">IF(OR(AE707="-",AE707="NC",$D707=""),"-",$D707*AE707)</f>
        <v>-</v>
      </c>
      <c r="AG707" s="38">
        <v>0.65</v>
      </c>
      <c r="AH707" s="38" t="str">
        <f t="shared" ref="AH707" si="10523">IF(OR(AG707="-",AG707="NC",$D707=""),"-",$D707*AG707)</f>
        <v>-</v>
      </c>
      <c r="AI707" s="38">
        <v>0.19</v>
      </c>
      <c r="AJ707" s="38" t="str">
        <f t="shared" ref="AJ707" si="10524">IF(OR(AI707="-",AI707="NC",$D707=""),"-",$D707*AI707)</f>
        <v>-</v>
      </c>
      <c r="AK707" s="38">
        <v>0.38</v>
      </c>
      <c r="AL707" s="38" t="str">
        <f t="shared" ref="AL707" si="10525">IF(OR(AK707="-",AK707="NC",$D707=""),"-",$D707*AK707)</f>
        <v>-</v>
      </c>
    </row>
    <row r="708" spans="1:38" x14ac:dyDescent="0.25">
      <c r="A708" s="906" t="s">
        <v>307</v>
      </c>
      <c r="B708" s="51" t="s">
        <v>4253</v>
      </c>
      <c r="C708" s="19" t="s">
        <v>925</v>
      </c>
      <c r="D708" s="58"/>
      <c r="E708" s="19">
        <v>0.5</v>
      </c>
      <c r="F708" s="19" t="str">
        <f t="shared" si="9610"/>
        <v>-</v>
      </c>
      <c r="G708" s="19">
        <v>0.01</v>
      </c>
      <c r="H708" s="19" t="str">
        <f t="shared" si="9610"/>
        <v>-</v>
      </c>
      <c r="I708" s="19" t="s">
        <v>1351</v>
      </c>
      <c r="J708" s="19" t="str">
        <f t="shared" ref="J708" si="10526">IF(OR(I708="-",I708="NC",$D708=""),"-",$D708*I708)</f>
        <v>-</v>
      </c>
      <c r="K708" s="19" t="s">
        <v>1351</v>
      </c>
      <c r="L708" s="19" t="str">
        <f t="shared" ref="L708" si="10527">IF(OR(K708="-",K708="NC",$D708=""),"-",$D708*K708)</f>
        <v>-</v>
      </c>
      <c r="M708" s="19" t="s">
        <v>1351</v>
      </c>
      <c r="N708" s="19" t="str">
        <f t="shared" ref="N708" si="10528">IF(OR(M708="-",M708="NC",$D708=""),"-",$D708*M708)</f>
        <v>-</v>
      </c>
      <c r="O708" s="19" t="s">
        <v>1351</v>
      </c>
      <c r="P708" s="19" t="str">
        <f t="shared" ref="P708" si="10529">IF(OR(O708="-",O708="NC",$D708=""),"-",$D708*O708)</f>
        <v>-</v>
      </c>
      <c r="Q708" s="19" t="s">
        <v>1351</v>
      </c>
      <c r="R708" s="19" t="str">
        <f t="shared" ref="R708" si="10530">IF(OR(Q708="-",Q708="NC",$D708=""),"-",$D708*Q708)</f>
        <v>-</v>
      </c>
      <c r="S708" s="19" t="s">
        <v>1351</v>
      </c>
      <c r="T708" s="19" t="str">
        <f t="shared" ref="T708" si="10531">IF(OR(S708="-",S708="NC",$D708=""),"-",$D708*S708)</f>
        <v>-</v>
      </c>
      <c r="U708" s="19" t="s">
        <v>1351</v>
      </c>
      <c r="V708" s="19" t="str">
        <f t="shared" ref="V708" si="10532">IF(OR(U708="-",U708="NC",$D708=""),"-",$D708*U708)</f>
        <v>-</v>
      </c>
      <c r="W708" s="19" t="s">
        <v>1351</v>
      </c>
      <c r="X708" s="19" t="str">
        <f t="shared" ref="X708" si="10533">IF(OR(W708="-",W708="NC",$D708=""),"-",$D708*W708)</f>
        <v>-</v>
      </c>
      <c r="Y708" s="19" t="s">
        <v>1351</v>
      </c>
      <c r="Z708" s="19" t="str">
        <f t="shared" ref="Z708" si="10534">IF(OR(Y708="-",Y708="NC",$D708=""),"-",$D708*Y708)</f>
        <v>-</v>
      </c>
      <c r="AA708" s="19" t="s">
        <v>1351</v>
      </c>
      <c r="AB708" s="19" t="str">
        <f t="shared" ref="AB708" si="10535">IF(OR(AA708="-",AA708="NC",$D708=""),"-",$D708*AA708)</f>
        <v>-</v>
      </c>
      <c r="AC708" s="19" t="s">
        <v>1351</v>
      </c>
      <c r="AD708" s="19" t="str">
        <f t="shared" ref="AD708" si="10536">IF(OR(AC708="-",AC708="NC",$D708=""),"-",$D708*AC708)</f>
        <v>-</v>
      </c>
      <c r="AE708" s="19" t="s">
        <v>1351</v>
      </c>
      <c r="AF708" s="19" t="str">
        <f t="shared" ref="AF708" si="10537">IF(OR(AE708="-",AE708="NC",$D708=""),"-",$D708*AE708)</f>
        <v>-</v>
      </c>
      <c r="AG708" s="19" t="s">
        <v>1351</v>
      </c>
      <c r="AH708" s="19" t="str">
        <f t="shared" ref="AH708" si="10538">IF(OR(AG708="-",AG708="NC",$D708=""),"-",$D708*AG708)</f>
        <v>-</v>
      </c>
      <c r="AI708" s="19" t="s">
        <v>1351</v>
      </c>
      <c r="AJ708" s="19" t="str">
        <f t="shared" ref="AJ708" si="10539">IF(OR(AI708="-",AI708="NC",$D708=""),"-",$D708*AI708)</f>
        <v>-</v>
      </c>
      <c r="AK708" s="19" t="s">
        <v>1351</v>
      </c>
      <c r="AL708" s="19" t="str">
        <f t="shared" ref="AL708" si="10540">IF(OR(AK708="-",AK708="NC",$D708=""),"-",$D708*AK708)</f>
        <v>-</v>
      </c>
    </row>
    <row r="709" spans="1:38" x14ac:dyDescent="0.25">
      <c r="A709" s="51" t="s">
        <v>218</v>
      </c>
      <c r="B709" s="51" t="s">
        <v>4254</v>
      </c>
      <c r="C709" s="19" t="s">
        <v>925</v>
      </c>
      <c r="D709" s="58"/>
      <c r="E709" s="19">
        <v>0.6</v>
      </c>
      <c r="F709" s="19" t="str">
        <f t="shared" si="9610"/>
        <v>-</v>
      </c>
      <c r="G709" s="19">
        <v>1.07</v>
      </c>
      <c r="H709" s="19" t="str">
        <f t="shared" si="9610"/>
        <v>-</v>
      </c>
      <c r="I709" s="19">
        <v>0.66</v>
      </c>
      <c r="J709" s="19" t="str">
        <f t="shared" ref="J709" si="10541">IF(OR(I709="-",I709="NC",$D709=""),"-",$D709*I709)</f>
        <v>-</v>
      </c>
      <c r="K709" s="19">
        <v>1.6</v>
      </c>
      <c r="L709" s="19" t="str">
        <f t="shared" ref="L709" si="10542">IF(OR(K709="-",K709="NC",$D709=""),"-",$D709*K709)</f>
        <v>-</v>
      </c>
      <c r="M709" s="19" t="s">
        <v>1351</v>
      </c>
      <c r="N709" s="19" t="str">
        <f t="shared" ref="N709" si="10543">IF(OR(M709="-",M709="NC",$D709=""),"-",$D709*M709)</f>
        <v>-</v>
      </c>
      <c r="O709" s="19">
        <v>0.77</v>
      </c>
      <c r="P709" s="19" t="str">
        <f t="shared" ref="P709" si="10544">IF(OR(O709="-",O709="NC",$D709=""),"-",$D709*O709)</f>
        <v>-</v>
      </c>
      <c r="Q709" s="19">
        <v>1.43</v>
      </c>
      <c r="R709" s="19" t="str">
        <f t="shared" ref="R709" si="10545">IF(OR(Q709="-",Q709="NC",$D709=""),"-",$D709*Q709)</f>
        <v>-</v>
      </c>
      <c r="S709" s="19">
        <v>2.14</v>
      </c>
      <c r="T709" s="19" t="str">
        <f t="shared" ref="T709" si="10546">IF(OR(S709="-",S709="NC",$D709=""),"-",$D709*S709)</f>
        <v>-</v>
      </c>
      <c r="U709" s="19" t="s">
        <v>1351</v>
      </c>
      <c r="V709" s="19" t="str">
        <f t="shared" ref="V709" si="10547">IF(OR(U709="-",U709="NC",$D709=""),"-",$D709*U709)</f>
        <v>-</v>
      </c>
      <c r="W709" s="19">
        <v>2.54</v>
      </c>
      <c r="X709" s="19" t="str">
        <f t="shared" ref="X709" si="10548">IF(OR(W709="-",W709="NC",$D709=""),"-",$D709*W709)</f>
        <v>-</v>
      </c>
      <c r="Y709" s="19">
        <v>0.78</v>
      </c>
      <c r="Z709" s="19" t="str">
        <f t="shared" ref="Z709" si="10549">IF(OR(Y709="-",Y709="NC",$D709=""),"-",$D709*Y709)</f>
        <v>-</v>
      </c>
      <c r="AA709" s="19">
        <v>1.1399999999999999</v>
      </c>
      <c r="AB709" s="19" t="str">
        <f t="shared" ref="AB709" si="10550">IF(OR(AA709="-",AA709="NC",$D709=""),"-",$D709*AA709)</f>
        <v>-</v>
      </c>
      <c r="AC709" s="19">
        <v>1.03</v>
      </c>
      <c r="AD709" s="19" t="str">
        <f t="shared" ref="AD709" si="10551">IF(OR(AC709="-",AC709="NC",$D709=""),"-",$D709*AC709)</f>
        <v>-</v>
      </c>
      <c r="AE709" s="19">
        <v>0.74</v>
      </c>
      <c r="AF709" s="19" t="str">
        <f t="shared" ref="AF709" si="10552">IF(OR(AE709="-",AE709="NC",$D709=""),"-",$D709*AE709)</f>
        <v>-</v>
      </c>
      <c r="AG709" s="19">
        <v>1.87</v>
      </c>
      <c r="AH709" s="19" t="str">
        <f t="shared" ref="AH709" si="10553">IF(OR(AG709="-",AG709="NC",$D709=""),"-",$D709*AG709)</f>
        <v>-</v>
      </c>
      <c r="AI709" s="19">
        <v>0.7</v>
      </c>
      <c r="AJ709" s="19" t="str">
        <f t="shared" ref="AJ709" si="10554">IF(OR(AI709="-",AI709="NC",$D709=""),"-",$D709*AI709)</f>
        <v>-</v>
      </c>
      <c r="AK709" s="19">
        <v>1.39</v>
      </c>
      <c r="AL709" s="19" t="str">
        <f t="shared" ref="AL709" si="10555">IF(OR(AK709="-",AK709="NC",$D709=""),"-",$D709*AK709)</f>
        <v>-</v>
      </c>
    </row>
    <row r="710" spans="1:38" x14ac:dyDescent="0.25">
      <c r="A710" s="18" t="s">
        <v>1286</v>
      </c>
      <c r="B710" s="18" t="s">
        <v>1503</v>
      </c>
      <c r="C710" s="19" t="s">
        <v>925</v>
      </c>
      <c r="D710" s="58"/>
      <c r="E710" s="19">
        <v>0.01</v>
      </c>
      <c r="F710" s="19" t="str">
        <f t="shared" si="9610"/>
        <v>-</v>
      </c>
      <c r="G710" s="19">
        <v>0.01</v>
      </c>
      <c r="H710" s="19" t="str">
        <f t="shared" si="9610"/>
        <v>-</v>
      </c>
      <c r="I710" s="19">
        <v>0.01</v>
      </c>
      <c r="J710" s="19" t="str">
        <f t="shared" ref="J710" si="10556">IF(OR(I710="-",I710="NC",$D710=""),"-",$D710*I710)</f>
        <v>-</v>
      </c>
      <c r="K710" s="19">
        <v>0.01</v>
      </c>
      <c r="L710" s="19" t="str">
        <f t="shared" ref="L710" si="10557">IF(OR(K710="-",K710="NC",$D710=""),"-",$D710*K710)</f>
        <v>-</v>
      </c>
      <c r="M710" s="19" t="s">
        <v>1351</v>
      </c>
      <c r="N710" s="19" t="str">
        <f t="shared" ref="N710" si="10558">IF(OR(M710="-",M710="NC",$D710=""),"-",$D710*M710)</f>
        <v>-</v>
      </c>
      <c r="O710" s="19">
        <v>0.01</v>
      </c>
      <c r="P710" s="19" t="str">
        <f t="shared" ref="P710" si="10559">IF(OR(O710="-",O710="NC",$D710=""),"-",$D710*O710)</f>
        <v>-</v>
      </c>
      <c r="Q710" s="19">
        <v>0.01</v>
      </c>
      <c r="R710" s="19" t="str">
        <f t="shared" ref="R710" si="10560">IF(OR(Q710="-",Q710="NC",$D710=""),"-",$D710*Q710)</f>
        <v>-</v>
      </c>
      <c r="S710" s="19">
        <v>0.02</v>
      </c>
      <c r="T710" s="19" t="str">
        <f t="shared" ref="T710" si="10561">IF(OR(S710="-",S710="NC",$D710=""),"-",$D710*S710)</f>
        <v>-</v>
      </c>
      <c r="U710" s="19" t="s">
        <v>1351</v>
      </c>
      <c r="V710" s="19" t="str">
        <f t="shared" ref="V710" si="10562">IF(OR(U710="-",U710="NC",$D710=""),"-",$D710*U710)</f>
        <v>-</v>
      </c>
      <c r="W710" s="19">
        <v>0.01</v>
      </c>
      <c r="X710" s="19" t="str">
        <f t="shared" ref="X710" si="10563">IF(OR(W710="-",W710="NC",$D710=""),"-",$D710*W710)</f>
        <v>-</v>
      </c>
      <c r="Y710" s="19" t="s">
        <v>1351</v>
      </c>
      <c r="Z710" s="19" t="str">
        <f t="shared" ref="Z710" si="10564">IF(OR(Y710="-",Y710="NC",$D710=""),"-",$D710*Y710)</f>
        <v>-</v>
      </c>
      <c r="AA710" s="19">
        <v>0.01</v>
      </c>
      <c r="AB710" s="19" t="str">
        <f t="shared" ref="AB710" si="10565">IF(OR(AA710="-",AA710="NC",$D710=""),"-",$D710*AA710)</f>
        <v>-</v>
      </c>
      <c r="AC710" s="19">
        <v>0.01</v>
      </c>
      <c r="AD710" s="19" t="str">
        <f t="shared" ref="AD710" si="10566">IF(OR(AC710="-",AC710="NC",$D710=""),"-",$D710*AC710)</f>
        <v>-</v>
      </c>
      <c r="AE710" s="19">
        <v>0.01</v>
      </c>
      <c r="AF710" s="19" t="str">
        <f t="shared" ref="AF710" si="10567">IF(OR(AE710="-",AE710="NC",$D710=""),"-",$D710*AE710)</f>
        <v>-</v>
      </c>
      <c r="AG710" s="19">
        <v>0.01</v>
      </c>
      <c r="AH710" s="19" t="str">
        <f t="shared" ref="AH710" si="10568">IF(OR(AG710="-",AG710="NC",$D710=""),"-",$D710*AG710)</f>
        <v>-</v>
      </c>
      <c r="AI710" s="19">
        <v>0.01</v>
      </c>
      <c r="AJ710" s="19" t="str">
        <f t="shared" ref="AJ710" si="10569">IF(OR(AI710="-",AI710="NC",$D710=""),"-",$D710*AI710)</f>
        <v>-</v>
      </c>
      <c r="AK710" s="19">
        <v>0.01</v>
      </c>
      <c r="AL710" s="19" t="str">
        <f t="shared" ref="AL710" si="10570">IF(OR(AK710="-",AK710="NC",$D710=""),"-",$D710*AK710)</f>
        <v>-</v>
      </c>
    </row>
    <row r="711" spans="1:38" ht="21" x14ac:dyDescent="0.25">
      <c r="A711" s="18" t="s">
        <v>1287</v>
      </c>
      <c r="B711" s="18" t="s">
        <v>1504</v>
      </c>
      <c r="C711" s="19" t="s">
        <v>925</v>
      </c>
      <c r="D711" s="58"/>
      <c r="E711" s="19">
        <v>0.01</v>
      </c>
      <c r="F711" s="19" t="str">
        <f t="shared" ref="F711:H761" si="10571">IF(OR(E711="-",E711="NC",$D711=""),"-",$D711*E711)</f>
        <v>-</v>
      </c>
      <c r="G711" s="19">
        <v>0.01</v>
      </c>
      <c r="H711" s="19" t="str">
        <f t="shared" si="10571"/>
        <v>-</v>
      </c>
      <c r="I711" s="19">
        <v>0.01</v>
      </c>
      <c r="J711" s="19" t="str">
        <f t="shared" ref="J711" si="10572">IF(OR(I711="-",I711="NC",$D711=""),"-",$D711*I711)</f>
        <v>-</v>
      </c>
      <c r="K711" s="19">
        <v>0.02</v>
      </c>
      <c r="L711" s="19" t="str">
        <f t="shared" ref="L711" si="10573">IF(OR(K711="-",K711="NC",$D711=""),"-",$D711*K711)</f>
        <v>-</v>
      </c>
      <c r="M711" s="19" t="s">
        <v>1351</v>
      </c>
      <c r="N711" s="19" t="str">
        <f t="shared" ref="N711" si="10574">IF(OR(M711="-",M711="NC",$D711=""),"-",$D711*M711)</f>
        <v>-</v>
      </c>
      <c r="O711" s="19">
        <v>0.01</v>
      </c>
      <c r="P711" s="19" t="str">
        <f t="shared" ref="P711" si="10575">IF(OR(O711="-",O711="NC",$D711=""),"-",$D711*O711)</f>
        <v>-</v>
      </c>
      <c r="Q711" s="19">
        <v>0.01</v>
      </c>
      <c r="R711" s="19" t="str">
        <f t="shared" ref="R711" si="10576">IF(OR(Q711="-",Q711="NC",$D711=""),"-",$D711*Q711)</f>
        <v>-</v>
      </c>
      <c r="S711" s="19">
        <v>0.05</v>
      </c>
      <c r="T711" s="19" t="str">
        <f t="shared" ref="T711" si="10577">IF(OR(S711="-",S711="NC",$D711=""),"-",$D711*S711)</f>
        <v>-</v>
      </c>
      <c r="U711" s="19" t="s">
        <v>1351</v>
      </c>
      <c r="V711" s="19" t="str">
        <f t="shared" ref="V711" si="10578">IF(OR(U711="-",U711="NC",$D711=""),"-",$D711*U711)</f>
        <v>-</v>
      </c>
      <c r="W711" s="19">
        <v>0.01</v>
      </c>
      <c r="X711" s="19" t="str">
        <f t="shared" ref="X711" si="10579">IF(OR(W711="-",W711="NC",$D711=""),"-",$D711*W711)</f>
        <v>-</v>
      </c>
      <c r="Y711" s="19" t="s">
        <v>1351</v>
      </c>
      <c r="Z711" s="19" t="str">
        <f t="shared" ref="Z711" si="10580">IF(OR(Y711="-",Y711="NC",$D711=""),"-",$D711*Y711)</f>
        <v>-</v>
      </c>
      <c r="AA711" s="19">
        <v>0.01</v>
      </c>
      <c r="AB711" s="19" t="str">
        <f t="shared" ref="AB711" si="10581">IF(OR(AA711="-",AA711="NC",$D711=""),"-",$D711*AA711)</f>
        <v>-</v>
      </c>
      <c r="AC711" s="19">
        <v>0.01</v>
      </c>
      <c r="AD711" s="19" t="str">
        <f t="shared" ref="AD711" si="10582">IF(OR(AC711="-",AC711="NC",$D711=""),"-",$D711*AC711)</f>
        <v>-</v>
      </c>
      <c r="AE711" s="19">
        <v>0.01</v>
      </c>
      <c r="AF711" s="19" t="str">
        <f t="shared" ref="AF711" si="10583">IF(OR(AE711="-",AE711="NC",$D711=""),"-",$D711*AE711)</f>
        <v>-</v>
      </c>
      <c r="AG711" s="19">
        <v>0.02</v>
      </c>
      <c r="AH711" s="19" t="str">
        <f t="shared" ref="AH711" si="10584">IF(OR(AG711="-",AG711="NC",$D711=""),"-",$D711*AG711)</f>
        <v>-</v>
      </c>
      <c r="AI711" s="19">
        <v>0.01</v>
      </c>
      <c r="AJ711" s="19" t="str">
        <f t="shared" ref="AJ711" si="10585">IF(OR(AI711="-",AI711="NC",$D711=""),"-",$D711*AI711)</f>
        <v>-</v>
      </c>
      <c r="AK711" s="19">
        <v>0.01</v>
      </c>
      <c r="AL711" s="19" t="str">
        <f t="shared" ref="AL711" si="10586">IF(OR(AK711="-",AK711="NC",$D711=""),"-",$D711*AK711)</f>
        <v>-</v>
      </c>
    </row>
    <row r="712" spans="1:38" x14ac:dyDescent="0.25">
      <c r="A712" s="51" t="s">
        <v>1262</v>
      </c>
      <c r="B712" s="51" t="s">
        <v>1505</v>
      </c>
      <c r="C712" s="19" t="s">
        <v>925</v>
      </c>
      <c r="D712" s="58"/>
      <c r="E712" s="19">
        <v>0.01</v>
      </c>
      <c r="F712" s="19" t="str">
        <f t="shared" si="10571"/>
        <v>-</v>
      </c>
      <c r="G712" s="19">
        <v>0.01</v>
      </c>
      <c r="H712" s="19" t="str">
        <f t="shared" si="10571"/>
        <v>-</v>
      </c>
      <c r="I712" s="19">
        <v>0.01</v>
      </c>
      <c r="J712" s="19" t="str">
        <f t="shared" ref="J712" si="10587">IF(OR(I712="-",I712="NC",$D712=""),"-",$D712*I712)</f>
        <v>-</v>
      </c>
      <c r="K712" s="19">
        <v>0.01</v>
      </c>
      <c r="L712" s="19" t="str">
        <f t="shared" ref="L712" si="10588">IF(OR(K712="-",K712="NC",$D712=""),"-",$D712*K712)</f>
        <v>-</v>
      </c>
      <c r="M712" s="19" t="s">
        <v>1351</v>
      </c>
      <c r="N712" s="19" t="str">
        <f t="shared" ref="N712" si="10589">IF(OR(M712="-",M712="NC",$D712=""),"-",$D712*M712)</f>
        <v>-</v>
      </c>
      <c r="O712" s="19">
        <v>0.01</v>
      </c>
      <c r="P712" s="19" t="str">
        <f t="shared" ref="P712" si="10590">IF(OR(O712="-",O712="NC",$D712=""),"-",$D712*O712)</f>
        <v>-</v>
      </c>
      <c r="Q712" s="19" t="s">
        <v>1351</v>
      </c>
      <c r="R712" s="19" t="str">
        <f t="shared" ref="R712" si="10591">IF(OR(Q712="-",Q712="NC",$D712=""),"-",$D712*Q712)</f>
        <v>-</v>
      </c>
      <c r="S712" s="19" t="s">
        <v>1351</v>
      </c>
      <c r="T712" s="19" t="str">
        <f t="shared" ref="T712" si="10592">IF(OR(S712="-",S712="NC",$D712=""),"-",$D712*S712)</f>
        <v>-</v>
      </c>
      <c r="U712" s="19" t="s">
        <v>1351</v>
      </c>
      <c r="V712" s="19" t="str">
        <f t="shared" ref="V712" si="10593">IF(OR(U712="-",U712="NC",$D712=""),"-",$D712*U712)</f>
        <v>-</v>
      </c>
      <c r="W712" s="19" t="s">
        <v>1351</v>
      </c>
      <c r="X712" s="19" t="str">
        <f t="shared" ref="X712" si="10594">IF(OR(W712="-",W712="NC",$D712=""),"-",$D712*W712)</f>
        <v>-</v>
      </c>
      <c r="Y712" s="19" t="s">
        <v>1351</v>
      </c>
      <c r="Z712" s="19" t="str">
        <f t="shared" ref="Z712" si="10595">IF(OR(Y712="-",Y712="NC",$D712=""),"-",$D712*Y712)</f>
        <v>-</v>
      </c>
      <c r="AA712" s="19">
        <v>0.01</v>
      </c>
      <c r="AB712" s="19" t="str">
        <f t="shared" ref="AB712" si="10596">IF(OR(AA712="-",AA712="NC",$D712=""),"-",$D712*AA712)</f>
        <v>-</v>
      </c>
      <c r="AC712" s="19">
        <v>0.01</v>
      </c>
      <c r="AD712" s="19" t="str">
        <f t="shared" ref="AD712" si="10597">IF(OR(AC712="-",AC712="NC",$D712=""),"-",$D712*AC712)</f>
        <v>-</v>
      </c>
      <c r="AE712" s="19">
        <v>0.01</v>
      </c>
      <c r="AF712" s="19" t="str">
        <f t="shared" ref="AF712" si="10598">IF(OR(AE712="-",AE712="NC",$D712=""),"-",$D712*AE712)</f>
        <v>-</v>
      </c>
      <c r="AG712" s="19">
        <v>0.01</v>
      </c>
      <c r="AH712" s="19" t="str">
        <f t="shared" ref="AH712" si="10599">IF(OR(AG712="-",AG712="NC",$D712=""),"-",$D712*AG712)</f>
        <v>-</v>
      </c>
      <c r="AI712" s="19">
        <v>0.01</v>
      </c>
      <c r="AJ712" s="19" t="str">
        <f t="shared" ref="AJ712" si="10600">IF(OR(AI712="-",AI712="NC",$D712=""),"-",$D712*AI712)</f>
        <v>-</v>
      </c>
      <c r="AK712" s="19">
        <v>0.01</v>
      </c>
      <c r="AL712" s="19" t="str">
        <f t="shared" ref="AL712" si="10601">IF(OR(AK712="-",AK712="NC",$D712=""),"-",$D712*AK712)</f>
        <v>-</v>
      </c>
    </row>
    <row r="713" spans="1:38" x14ac:dyDescent="0.25">
      <c r="A713" s="18" t="s">
        <v>1403</v>
      </c>
      <c r="B713" s="18" t="s">
        <v>1506</v>
      </c>
      <c r="C713" s="19" t="s">
        <v>925</v>
      </c>
      <c r="D713" s="58"/>
      <c r="E713" s="19">
        <v>0.14000000000000001</v>
      </c>
      <c r="F713" s="19" t="str">
        <f t="shared" si="10571"/>
        <v>-</v>
      </c>
      <c r="G713" s="19">
        <v>0.05</v>
      </c>
      <c r="H713" s="19" t="str">
        <f t="shared" si="10571"/>
        <v>-</v>
      </c>
      <c r="I713" s="19">
        <v>0.03</v>
      </c>
      <c r="J713" s="19" t="str">
        <f t="shared" ref="J713" si="10602">IF(OR(I713="-",I713="NC",$D713=""),"-",$D713*I713)</f>
        <v>-</v>
      </c>
      <c r="K713" s="19">
        <v>0.55000000000000004</v>
      </c>
      <c r="L713" s="19" t="str">
        <f t="shared" ref="L713" si="10603">IF(OR(K713="-",K713="NC",$D713=""),"-",$D713*K713)</f>
        <v>-</v>
      </c>
      <c r="M713" s="19">
        <v>0.55000000000000004</v>
      </c>
      <c r="N713" s="19" t="str">
        <f t="shared" ref="N713" si="10604">IF(OR(M713="-",M713="NC",$D713=""),"-",$D713*M713)</f>
        <v>-</v>
      </c>
      <c r="O713" s="19">
        <v>0.28999999999999998</v>
      </c>
      <c r="P713" s="19" t="str">
        <f t="shared" ref="P713" si="10605">IF(OR(O713="-",O713="NC",$D713=""),"-",$D713*O713)</f>
        <v>-</v>
      </c>
      <c r="Q713" s="19">
        <v>0.17</v>
      </c>
      <c r="R713" s="19" t="str">
        <f t="shared" ref="R713" si="10606">IF(OR(Q713="-",Q713="NC",$D713=""),"-",$D713*Q713)</f>
        <v>-</v>
      </c>
      <c r="S713" s="19">
        <v>0.04</v>
      </c>
      <c r="T713" s="19" t="str">
        <f t="shared" ref="T713" si="10607">IF(OR(S713="-",S713="NC",$D713=""),"-",$D713*S713)</f>
        <v>-</v>
      </c>
      <c r="U713" s="19" t="s">
        <v>1351</v>
      </c>
      <c r="V713" s="19" t="str">
        <f t="shared" ref="V713" si="10608">IF(OR(U713="-",U713="NC",$D713=""),"-",$D713*U713)</f>
        <v>-</v>
      </c>
      <c r="W713" s="19" t="s">
        <v>1351</v>
      </c>
      <c r="X713" s="19" t="str">
        <f t="shared" ref="X713" si="10609">IF(OR(W713="-",W713="NC",$D713=""),"-",$D713*W713)</f>
        <v>-</v>
      </c>
      <c r="Y713" s="19">
        <v>0.26</v>
      </c>
      <c r="Z713" s="19" t="str">
        <f t="shared" ref="Z713" si="10610">IF(OR(Y713="-",Y713="NC",$D713=""),"-",$D713*Y713)</f>
        <v>-</v>
      </c>
      <c r="AA713" s="19">
        <v>0.08</v>
      </c>
      <c r="AB713" s="19" t="str">
        <f t="shared" ref="AB713" si="10611">IF(OR(AA713="-",AA713="NC",$D713=""),"-",$D713*AA713)</f>
        <v>-</v>
      </c>
      <c r="AC713" s="19">
        <v>0.05</v>
      </c>
      <c r="AD713" s="19" t="str">
        <f t="shared" ref="AD713" si="10612">IF(OR(AC713="-",AC713="NC",$D713=""),"-",$D713*AC713)</f>
        <v>-</v>
      </c>
      <c r="AE713" s="19">
        <v>0.37</v>
      </c>
      <c r="AF713" s="19" t="str">
        <f t="shared" ref="AF713" si="10613">IF(OR(AE713="-",AE713="NC",$D713=""),"-",$D713*AE713)</f>
        <v>-</v>
      </c>
      <c r="AG713" s="19">
        <v>0.12</v>
      </c>
      <c r="AH713" s="19" t="str">
        <f t="shared" ref="AH713" si="10614">IF(OR(AG713="-",AG713="NC",$D713=""),"-",$D713*AG713)</f>
        <v>-</v>
      </c>
      <c r="AI713" s="19">
        <v>0.02</v>
      </c>
      <c r="AJ713" s="19" t="str">
        <f t="shared" ref="AJ713" si="10615">IF(OR(AI713="-",AI713="NC",$D713=""),"-",$D713*AI713)</f>
        <v>-</v>
      </c>
      <c r="AK713" s="19">
        <v>0.33</v>
      </c>
      <c r="AL713" s="19" t="str">
        <f t="shared" ref="AL713" si="10616">IF(OR(AK713="-",AK713="NC",$D713=""),"-",$D713*AK713)</f>
        <v>-</v>
      </c>
    </row>
    <row r="714" spans="1:38" x14ac:dyDescent="0.25">
      <c r="A714" s="50" t="s">
        <v>4263</v>
      </c>
      <c r="B714" s="50" t="s">
        <v>4264</v>
      </c>
      <c r="C714" s="42" t="s">
        <v>275</v>
      </c>
      <c r="D714" s="58"/>
      <c r="E714" s="42" t="s">
        <v>275</v>
      </c>
      <c r="F714" s="42" t="str">
        <f t="shared" si="10571"/>
        <v>-</v>
      </c>
      <c r="G714" s="42" t="s">
        <v>275</v>
      </c>
      <c r="H714" s="42" t="str">
        <f t="shared" si="10571"/>
        <v>-</v>
      </c>
      <c r="I714" s="42" t="s">
        <v>275</v>
      </c>
      <c r="J714" s="42" t="str">
        <f t="shared" ref="J714" si="10617">IF(OR(I714="-",I714="NC",$D714=""),"-",$D714*I714)</f>
        <v>-</v>
      </c>
      <c r="K714" s="42" t="s">
        <v>275</v>
      </c>
      <c r="L714" s="42" t="str">
        <f t="shared" ref="L714" si="10618">IF(OR(K714="-",K714="NC",$D714=""),"-",$D714*K714)</f>
        <v>-</v>
      </c>
      <c r="M714" s="42" t="s">
        <v>275</v>
      </c>
      <c r="N714" s="42" t="str">
        <f t="shared" ref="N714" si="10619">IF(OR(M714="-",M714="NC",$D714=""),"-",$D714*M714)</f>
        <v>-</v>
      </c>
      <c r="O714" s="42" t="s">
        <v>275</v>
      </c>
      <c r="P714" s="42" t="str">
        <f t="shared" ref="P714" si="10620">IF(OR(O714="-",O714="NC",$D714=""),"-",$D714*O714)</f>
        <v>-</v>
      </c>
      <c r="Q714" s="42" t="s">
        <v>275</v>
      </c>
      <c r="R714" s="42" t="str">
        <f t="shared" ref="R714" si="10621">IF(OR(Q714="-",Q714="NC",$D714=""),"-",$D714*Q714)</f>
        <v>-</v>
      </c>
      <c r="S714" s="42" t="s">
        <v>275</v>
      </c>
      <c r="T714" s="42" t="str">
        <f t="shared" ref="T714" si="10622">IF(OR(S714="-",S714="NC",$D714=""),"-",$D714*S714)</f>
        <v>-</v>
      </c>
      <c r="U714" s="42" t="s">
        <v>275</v>
      </c>
      <c r="V714" s="42" t="str">
        <f t="shared" ref="V714" si="10623">IF(OR(U714="-",U714="NC",$D714=""),"-",$D714*U714)</f>
        <v>-</v>
      </c>
      <c r="W714" s="42" t="s">
        <v>275</v>
      </c>
      <c r="X714" s="42" t="str">
        <f t="shared" ref="X714" si="10624">IF(OR(W714="-",W714="NC",$D714=""),"-",$D714*W714)</f>
        <v>-</v>
      </c>
      <c r="Y714" s="42" t="s">
        <v>275</v>
      </c>
      <c r="Z714" s="42" t="str">
        <f t="shared" ref="Z714" si="10625">IF(OR(Y714="-",Y714="NC",$D714=""),"-",$D714*Y714)</f>
        <v>-</v>
      </c>
      <c r="AA714" s="42" t="s">
        <v>275</v>
      </c>
      <c r="AB714" s="42" t="str">
        <f t="shared" ref="AB714" si="10626">IF(OR(AA714="-",AA714="NC",$D714=""),"-",$D714*AA714)</f>
        <v>-</v>
      </c>
      <c r="AC714" s="42" t="s">
        <v>275</v>
      </c>
      <c r="AD714" s="42" t="str">
        <f t="shared" ref="AD714" si="10627">IF(OR(AC714="-",AC714="NC",$D714=""),"-",$D714*AC714)</f>
        <v>-</v>
      </c>
      <c r="AE714" s="42" t="s">
        <v>275</v>
      </c>
      <c r="AF714" s="42" t="str">
        <f t="shared" ref="AF714" si="10628">IF(OR(AE714="-",AE714="NC",$D714=""),"-",$D714*AE714)</f>
        <v>-</v>
      </c>
      <c r="AG714" s="42" t="s">
        <v>275</v>
      </c>
      <c r="AH714" s="42" t="str">
        <f t="shared" ref="AH714" si="10629">IF(OR(AG714="-",AG714="NC",$D714=""),"-",$D714*AG714)</f>
        <v>-</v>
      </c>
      <c r="AI714" s="42" t="s">
        <v>275</v>
      </c>
      <c r="AJ714" s="42" t="str">
        <f t="shared" ref="AJ714" si="10630">IF(OR(AI714="-",AI714="NC",$D714=""),"-",$D714*AI714)</f>
        <v>-</v>
      </c>
      <c r="AK714" s="42" t="s">
        <v>275</v>
      </c>
      <c r="AL714" s="42" t="str">
        <f t="shared" ref="AL714" si="10631">IF(OR(AK714="-",AK714="NC",$D714=""),"-",$D714*AK714)</f>
        <v>-</v>
      </c>
    </row>
    <row r="715" spans="1:38" ht="21" x14ac:dyDescent="0.25">
      <c r="A715" s="909" t="s">
        <v>4272</v>
      </c>
      <c r="B715" s="63" t="s">
        <v>4265</v>
      </c>
      <c r="C715" s="61" t="s">
        <v>925</v>
      </c>
      <c r="D715" s="58"/>
      <c r="E715" s="61" t="s">
        <v>1351</v>
      </c>
      <c r="F715" s="61" t="str">
        <f t="shared" si="10571"/>
        <v>-</v>
      </c>
      <c r="G715" s="61" t="s">
        <v>1351</v>
      </c>
      <c r="H715" s="61" t="str">
        <f t="shared" si="10571"/>
        <v>-</v>
      </c>
      <c r="I715" s="61" t="s">
        <v>1351</v>
      </c>
      <c r="J715" s="61" t="str">
        <f t="shared" ref="J715" si="10632">IF(OR(I715="-",I715="NC",$D715=""),"-",$D715*I715)</f>
        <v>-</v>
      </c>
      <c r="K715" s="61" t="s">
        <v>1351</v>
      </c>
      <c r="L715" s="61" t="str">
        <f t="shared" ref="L715" si="10633">IF(OR(K715="-",K715="NC",$D715=""),"-",$D715*K715)</f>
        <v>-</v>
      </c>
      <c r="M715" s="61" t="s">
        <v>1351</v>
      </c>
      <c r="N715" s="61" t="str">
        <f t="shared" ref="N715" si="10634">IF(OR(M715="-",M715="NC",$D715=""),"-",$D715*M715)</f>
        <v>-</v>
      </c>
      <c r="O715" s="61" t="s">
        <v>1351</v>
      </c>
      <c r="P715" s="61" t="str">
        <f t="shared" ref="P715" si="10635">IF(OR(O715="-",O715="NC",$D715=""),"-",$D715*O715)</f>
        <v>-</v>
      </c>
      <c r="Q715" s="61" t="s">
        <v>1351</v>
      </c>
      <c r="R715" s="61" t="str">
        <f t="shared" ref="R715" si="10636">IF(OR(Q715="-",Q715="NC",$D715=""),"-",$D715*Q715)</f>
        <v>-</v>
      </c>
      <c r="S715" s="61" t="s">
        <v>1351</v>
      </c>
      <c r="T715" s="61" t="str">
        <f t="shared" ref="T715" si="10637">IF(OR(S715="-",S715="NC",$D715=""),"-",$D715*S715)</f>
        <v>-</v>
      </c>
      <c r="U715" s="61" t="s">
        <v>1351</v>
      </c>
      <c r="V715" s="61" t="str">
        <f t="shared" ref="V715" si="10638">IF(OR(U715="-",U715="NC",$D715=""),"-",$D715*U715)</f>
        <v>-</v>
      </c>
      <c r="W715" s="61" t="s">
        <v>1351</v>
      </c>
      <c r="X715" s="61" t="str">
        <f t="shared" ref="X715" si="10639">IF(OR(W715="-",W715="NC",$D715=""),"-",$D715*W715)</f>
        <v>-</v>
      </c>
      <c r="Y715" s="61" t="s">
        <v>1351</v>
      </c>
      <c r="Z715" s="61" t="str">
        <f t="shared" ref="Z715" si="10640">IF(OR(Y715="-",Y715="NC",$D715=""),"-",$D715*Y715)</f>
        <v>-</v>
      </c>
      <c r="AA715" s="61" t="s">
        <v>1351</v>
      </c>
      <c r="AB715" s="61" t="str">
        <f t="shared" ref="AB715" si="10641">IF(OR(AA715="-",AA715="NC",$D715=""),"-",$D715*AA715)</f>
        <v>-</v>
      </c>
      <c r="AC715" s="61" t="s">
        <v>1351</v>
      </c>
      <c r="AD715" s="61" t="str">
        <f t="shared" ref="AD715" si="10642">IF(OR(AC715="-",AC715="NC",$D715=""),"-",$D715*AC715)</f>
        <v>-</v>
      </c>
      <c r="AE715" s="61" t="s">
        <v>1351</v>
      </c>
      <c r="AF715" s="61" t="str">
        <f t="shared" ref="AF715" si="10643">IF(OR(AE715="-",AE715="NC",$D715=""),"-",$D715*AE715)</f>
        <v>-</v>
      </c>
      <c r="AG715" s="61" t="s">
        <v>1351</v>
      </c>
      <c r="AH715" s="61" t="str">
        <f t="shared" ref="AH715" si="10644">IF(OR(AG715="-",AG715="NC",$D715=""),"-",$D715*AG715)</f>
        <v>-</v>
      </c>
      <c r="AI715" s="61" t="s">
        <v>1351</v>
      </c>
      <c r="AJ715" s="61" t="str">
        <f t="shared" ref="AJ715" si="10645">IF(OR(AI715="-",AI715="NC",$D715=""),"-",$D715*AI715)</f>
        <v>-</v>
      </c>
      <c r="AK715" s="61" t="s">
        <v>1351</v>
      </c>
      <c r="AL715" s="61" t="str">
        <f t="shared" ref="AL715" si="10646">IF(OR(AK715="-",AK715="NC",$D715=""),"-",$D715*AK715)</f>
        <v>-</v>
      </c>
    </row>
    <row r="716" spans="1:38" x14ac:dyDescent="0.25">
      <c r="A716" s="50" t="s">
        <v>4268</v>
      </c>
      <c r="B716" s="50" t="s">
        <v>4269</v>
      </c>
      <c r="C716" s="42" t="s">
        <v>275</v>
      </c>
      <c r="D716" s="58"/>
      <c r="E716" s="42" t="s">
        <v>275</v>
      </c>
      <c r="F716" s="42" t="str">
        <f t="shared" si="10571"/>
        <v>-</v>
      </c>
      <c r="G716" s="42" t="s">
        <v>275</v>
      </c>
      <c r="H716" s="42" t="str">
        <f t="shared" si="10571"/>
        <v>-</v>
      </c>
      <c r="I716" s="42" t="s">
        <v>275</v>
      </c>
      <c r="J716" s="42" t="str">
        <f t="shared" ref="J716" si="10647">IF(OR(I716="-",I716="NC",$D716=""),"-",$D716*I716)</f>
        <v>-</v>
      </c>
      <c r="K716" s="42" t="s">
        <v>275</v>
      </c>
      <c r="L716" s="42" t="str">
        <f t="shared" ref="L716" si="10648">IF(OR(K716="-",K716="NC",$D716=""),"-",$D716*K716)</f>
        <v>-</v>
      </c>
      <c r="M716" s="42" t="s">
        <v>275</v>
      </c>
      <c r="N716" s="42" t="str">
        <f t="shared" ref="N716" si="10649">IF(OR(M716="-",M716="NC",$D716=""),"-",$D716*M716)</f>
        <v>-</v>
      </c>
      <c r="O716" s="42" t="s">
        <v>275</v>
      </c>
      <c r="P716" s="42" t="str">
        <f t="shared" ref="P716" si="10650">IF(OR(O716="-",O716="NC",$D716=""),"-",$D716*O716)</f>
        <v>-</v>
      </c>
      <c r="Q716" s="42" t="s">
        <v>275</v>
      </c>
      <c r="R716" s="42" t="str">
        <f t="shared" ref="R716" si="10651">IF(OR(Q716="-",Q716="NC",$D716=""),"-",$D716*Q716)</f>
        <v>-</v>
      </c>
      <c r="S716" s="42" t="s">
        <v>275</v>
      </c>
      <c r="T716" s="42" t="str">
        <f t="shared" ref="T716" si="10652">IF(OR(S716="-",S716="NC",$D716=""),"-",$D716*S716)</f>
        <v>-</v>
      </c>
      <c r="U716" s="42" t="s">
        <v>275</v>
      </c>
      <c r="V716" s="42" t="str">
        <f t="shared" ref="V716" si="10653">IF(OR(U716="-",U716="NC",$D716=""),"-",$D716*U716)</f>
        <v>-</v>
      </c>
      <c r="W716" s="42" t="s">
        <v>275</v>
      </c>
      <c r="X716" s="42" t="str">
        <f t="shared" ref="X716" si="10654">IF(OR(W716="-",W716="NC",$D716=""),"-",$D716*W716)</f>
        <v>-</v>
      </c>
      <c r="Y716" s="42" t="s">
        <v>275</v>
      </c>
      <c r="Z716" s="42" t="str">
        <f t="shared" ref="Z716" si="10655">IF(OR(Y716="-",Y716="NC",$D716=""),"-",$D716*Y716)</f>
        <v>-</v>
      </c>
      <c r="AA716" s="42" t="s">
        <v>275</v>
      </c>
      <c r="AB716" s="42" t="str">
        <f t="shared" ref="AB716" si="10656">IF(OR(AA716="-",AA716="NC",$D716=""),"-",$D716*AA716)</f>
        <v>-</v>
      </c>
      <c r="AC716" s="42" t="s">
        <v>275</v>
      </c>
      <c r="AD716" s="42" t="str">
        <f t="shared" ref="AD716" si="10657">IF(OR(AC716="-",AC716="NC",$D716=""),"-",$D716*AC716)</f>
        <v>-</v>
      </c>
      <c r="AE716" s="42" t="s">
        <v>275</v>
      </c>
      <c r="AF716" s="42" t="str">
        <f t="shared" ref="AF716" si="10658">IF(OR(AE716="-",AE716="NC",$D716=""),"-",$D716*AE716)</f>
        <v>-</v>
      </c>
      <c r="AG716" s="42" t="s">
        <v>275</v>
      </c>
      <c r="AH716" s="42" t="str">
        <f t="shared" ref="AH716" si="10659">IF(OR(AG716="-",AG716="NC",$D716=""),"-",$D716*AG716)</f>
        <v>-</v>
      </c>
      <c r="AI716" s="42" t="s">
        <v>275</v>
      </c>
      <c r="AJ716" s="42" t="str">
        <f t="shared" ref="AJ716" si="10660">IF(OR(AI716="-",AI716="NC",$D716=""),"-",$D716*AI716)</f>
        <v>-</v>
      </c>
      <c r="AK716" s="42" t="s">
        <v>275</v>
      </c>
      <c r="AL716" s="42" t="str">
        <f t="shared" ref="AL716" si="10661">IF(OR(AK716="-",AK716="NC",$D716=""),"-",$D716*AK716)</f>
        <v>-</v>
      </c>
    </row>
    <row r="717" spans="1:38" ht="21" x14ac:dyDescent="0.25">
      <c r="A717" s="909" t="s">
        <v>4271</v>
      </c>
      <c r="B717" s="63" t="s">
        <v>4270</v>
      </c>
      <c r="C717" s="61" t="s">
        <v>925</v>
      </c>
      <c r="D717" s="58"/>
      <c r="E717" s="61" t="s">
        <v>1351</v>
      </c>
      <c r="F717" s="61" t="str">
        <f t="shared" si="10571"/>
        <v>-</v>
      </c>
      <c r="G717" s="61" t="s">
        <v>1351</v>
      </c>
      <c r="H717" s="61" t="str">
        <f t="shared" si="10571"/>
        <v>-</v>
      </c>
      <c r="I717" s="61" t="s">
        <v>1351</v>
      </c>
      <c r="J717" s="61" t="str">
        <f t="shared" ref="J717" si="10662">IF(OR(I717="-",I717="NC",$D717=""),"-",$D717*I717)</f>
        <v>-</v>
      </c>
      <c r="K717" s="61" t="s">
        <v>1351</v>
      </c>
      <c r="L717" s="61" t="str">
        <f t="shared" ref="L717" si="10663">IF(OR(K717="-",K717="NC",$D717=""),"-",$D717*K717)</f>
        <v>-</v>
      </c>
      <c r="M717" s="61" t="s">
        <v>1351</v>
      </c>
      <c r="N717" s="61" t="str">
        <f t="shared" ref="N717" si="10664">IF(OR(M717="-",M717="NC",$D717=""),"-",$D717*M717)</f>
        <v>-</v>
      </c>
      <c r="O717" s="61" t="s">
        <v>1351</v>
      </c>
      <c r="P717" s="61" t="str">
        <f t="shared" ref="P717" si="10665">IF(OR(O717="-",O717="NC",$D717=""),"-",$D717*O717)</f>
        <v>-</v>
      </c>
      <c r="Q717" s="61" t="s">
        <v>1351</v>
      </c>
      <c r="R717" s="61" t="str">
        <f t="shared" ref="R717" si="10666">IF(OR(Q717="-",Q717="NC",$D717=""),"-",$D717*Q717)</f>
        <v>-</v>
      </c>
      <c r="S717" s="61" t="s">
        <v>1351</v>
      </c>
      <c r="T717" s="61" t="str">
        <f t="shared" ref="T717" si="10667">IF(OR(S717="-",S717="NC",$D717=""),"-",$D717*S717)</f>
        <v>-</v>
      </c>
      <c r="U717" s="61" t="s">
        <v>1351</v>
      </c>
      <c r="V717" s="61" t="str">
        <f t="shared" ref="V717" si="10668">IF(OR(U717="-",U717="NC",$D717=""),"-",$D717*U717)</f>
        <v>-</v>
      </c>
      <c r="W717" s="61" t="s">
        <v>1351</v>
      </c>
      <c r="X717" s="61" t="str">
        <f t="shared" ref="X717" si="10669">IF(OR(W717="-",W717="NC",$D717=""),"-",$D717*W717)</f>
        <v>-</v>
      </c>
      <c r="Y717" s="61" t="s">
        <v>1351</v>
      </c>
      <c r="Z717" s="61" t="str">
        <f t="shared" ref="Z717" si="10670">IF(OR(Y717="-",Y717="NC",$D717=""),"-",$D717*Y717)</f>
        <v>-</v>
      </c>
      <c r="AA717" s="61" t="s">
        <v>1351</v>
      </c>
      <c r="AB717" s="61" t="str">
        <f t="shared" ref="AB717" si="10671">IF(OR(AA717="-",AA717="NC",$D717=""),"-",$D717*AA717)</f>
        <v>-</v>
      </c>
      <c r="AC717" s="61" t="s">
        <v>1351</v>
      </c>
      <c r="AD717" s="61" t="str">
        <f t="shared" ref="AD717" si="10672">IF(OR(AC717="-",AC717="NC",$D717=""),"-",$D717*AC717)</f>
        <v>-</v>
      </c>
      <c r="AE717" s="61" t="s">
        <v>1351</v>
      </c>
      <c r="AF717" s="61" t="str">
        <f t="shared" ref="AF717" si="10673">IF(OR(AE717="-",AE717="NC",$D717=""),"-",$D717*AE717)</f>
        <v>-</v>
      </c>
      <c r="AG717" s="61" t="s">
        <v>1351</v>
      </c>
      <c r="AH717" s="61" t="str">
        <f t="shared" ref="AH717" si="10674">IF(OR(AG717="-",AG717="NC",$D717=""),"-",$D717*AG717)</f>
        <v>-</v>
      </c>
      <c r="AI717" s="61" t="s">
        <v>1351</v>
      </c>
      <c r="AJ717" s="61" t="str">
        <f t="shared" ref="AJ717" si="10675">IF(OR(AI717="-",AI717="NC",$D717=""),"-",$D717*AI717)</f>
        <v>-</v>
      </c>
      <c r="AK717" s="61" t="s">
        <v>1351</v>
      </c>
      <c r="AL717" s="61" t="str">
        <f t="shared" ref="AL717" si="10676">IF(OR(AK717="-",AK717="NC",$D717=""),"-",$D717*AK717)</f>
        <v>-</v>
      </c>
    </row>
    <row r="718" spans="1:38" x14ac:dyDescent="0.25">
      <c r="A718" s="50" t="s">
        <v>310</v>
      </c>
      <c r="B718" s="50" t="s">
        <v>320</v>
      </c>
      <c r="C718" s="42" t="s">
        <v>275</v>
      </c>
      <c r="D718" s="58"/>
      <c r="E718" s="42" t="s">
        <v>275</v>
      </c>
      <c r="F718" s="42" t="str">
        <f t="shared" si="10571"/>
        <v>-</v>
      </c>
      <c r="G718" s="42" t="s">
        <v>275</v>
      </c>
      <c r="H718" s="42" t="str">
        <f t="shared" si="10571"/>
        <v>-</v>
      </c>
      <c r="I718" s="42" t="s">
        <v>275</v>
      </c>
      <c r="J718" s="42" t="str">
        <f t="shared" ref="J718" si="10677">IF(OR(I718="-",I718="NC",$D718=""),"-",$D718*I718)</f>
        <v>-</v>
      </c>
      <c r="K718" s="42" t="s">
        <v>275</v>
      </c>
      <c r="L718" s="42" t="str">
        <f t="shared" ref="L718" si="10678">IF(OR(K718="-",K718="NC",$D718=""),"-",$D718*K718)</f>
        <v>-</v>
      </c>
      <c r="M718" s="42" t="s">
        <v>275</v>
      </c>
      <c r="N718" s="42" t="str">
        <f t="shared" ref="N718" si="10679">IF(OR(M718="-",M718="NC",$D718=""),"-",$D718*M718)</f>
        <v>-</v>
      </c>
      <c r="O718" s="42" t="s">
        <v>275</v>
      </c>
      <c r="P718" s="42" t="str">
        <f t="shared" ref="P718" si="10680">IF(OR(O718="-",O718="NC",$D718=""),"-",$D718*O718)</f>
        <v>-</v>
      </c>
      <c r="Q718" s="42" t="s">
        <v>275</v>
      </c>
      <c r="R718" s="42" t="str">
        <f t="shared" ref="R718" si="10681">IF(OR(Q718="-",Q718="NC",$D718=""),"-",$D718*Q718)</f>
        <v>-</v>
      </c>
      <c r="S718" s="42" t="s">
        <v>275</v>
      </c>
      <c r="T718" s="42" t="str">
        <f t="shared" ref="T718" si="10682">IF(OR(S718="-",S718="NC",$D718=""),"-",$D718*S718)</f>
        <v>-</v>
      </c>
      <c r="U718" s="42" t="s">
        <v>275</v>
      </c>
      <c r="V718" s="42" t="str">
        <f t="shared" ref="V718" si="10683">IF(OR(U718="-",U718="NC",$D718=""),"-",$D718*U718)</f>
        <v>-</v>
      </c>
      <c r="W718" s="42" t="s">
        <v>275</v>
      </c>
      <c r="X718" s="42" t="str">
        <f t="shared" ref="X718" si="10684">IF(OR(W718="-",W718="NC",$D718=""),"-",$D718*W718)</f>
        <v>-</v>
      </c>
      <c r="Y718" s="42" t="s">
        <v>275</v>
      </c>
      <c r="Z718" s="42" t="str">
        <f t="shared" ref="Z718" si="10685">IF(OR(Y718="-",Y718="NC",$D718=""),"-",$D718*Y718)</f>
        <v>-</v>
      </c>
      <c r="AA718" s="42" t="s">
        <v>275</v>
      </c>
      <c r="AB718" s="42" t="str">
        <f t="shared" ref="AB718" si="10686">IF(OR(AA718="-",AA718="NC",$D718=""),"-",$D718*AA718)</f>
        <v>-</v>
      </c>
      <c r="AC718" s="42" t="s">
        <v>275</v>
      </c>
      <c r="AD718" s="42" t="str">
        <f t="shared" ref="AD718" si="10687">IF(OR(AC718="-",AC718="NC",$D718=""),"-",$D718*AC718)</f>
        <v>-</v>
      </c>
      <c r="AE718" s="42" t="s">
        <v>275</v>
      </c>
      <c r="AF718" s="42" t="str">
        <f t="shared" ref="AF718" si="10688">IF(OR(AE718="-",AE718="NC",$D718=""),"-",$D718*AE718)</f>
        <v>-</v>
      </c>
      <c r="AG718" s="42" t="s">
        <v>275</v>
      </c>
      <c r="AH718" s="42" t="str">
        <f t="shared" ref="AH718" si="10689">IF(OR(AG718="-",AG718="NC",$D718=""),"-",$D718*AG718)</f>
        <v>-</v>
      </c>
      <c r="AI718" s="42" t="s">
        <v>275</v>
      </c>
      <c r="AJ718" s="42" t="str">
        <f t="shared" ref="AJ718" si="10690">IF(OR(AI718="-",AI718="NC",$D718=""),"-",$D718*AI718)</f>
        <v>-</v>
      </c>
      <c r="AK718" s="42" t="s">
        <v>275</v>
      </c>
      <c r="AL718" s="42" t="str">
        <f t="shared" ref="AL718" si="10691">IF(OR(AK718="-",AK718="NC",$D718=""),"-",$D718*AK718)</f>
        <v>-</v>
      </c>
    </row>
    <row r="719" spans="1:38" ht="21" x14ac:dyDescent="0.25">
      <c r="A719" s="909" t="s">
        <v>311</v>
      </c>
      <c r="B719" s="63" t="s">
        <v>4274</v>
      </c>
      <c r="C719" s="61" t="s">
        <v>925</v>
      </c>
      <c r="D719" s="58"/>
      <c r="E719" s="61">
        <v>1.75</v>
      </c>
      <c r="F719" s="61" t="str">
        <f t="shared" si="10571"/>
        <v>-</v>
      </c>
      <c r="G719" s="61">
        <v>1.1000000000000001</v>
      </c>
      <c r="H719" s="61" t="str">
        <f t="shared" si="10571"/>
        <v>-</v>
      </c>
      <c r="I719" s="61">
        <v>1.33</v>
      </c>
      <c r="J719" s="61" t="str">
        <f t="shared" ref="J719" si="10692">IF(OR(I719="-",I719="NC",$D719=""),"-",$D719*I719)</f>
        <v>-</v>
      </c>
      <c r="K719" s="61">
        <v>5.98</v>
      </c>
      <c r="L719" s="61" t="str">
        <f t="shared" ref="L719" si="10693">IF(OR(K719="-",K719="NC",$D719=""),"-",$D719*K719)</f>
        <v>-</v>
      </c>
      <c r="M719" s="61">
        <v>2.95</v>
      </c>
      <c r="N719" s="61" t="str">
        <f t="shared" ref="N719" si="10694">IF(OR(M719="-",M719="NC",$D719=""),"-",$D719*M719)</f>
        <v>-</v>
      </c>
      <c r="O719" s="61">
        <v>1.55</v>
      </c>
      <c r="P719" s="61" t="str">
        <f t="shared" ref="P719" si="10695">IF(OR(O719="-",O719="NC",$D719=""),"-",$D719*O719)</f>
        <v>-</v>
      </c>
      <c r="Q719" s="61">
        <v>1.07</v>
      </c>
      <c r="R719" s="61" t="str">
        <f t="shared" ref="R719" si="10696">IF(OR(Q719="-",Q719="NC",$D719=""),"-",$D719*Q719)</f>
        <v>-</v>
      </c>
      <c r="S719" s="61">
        <v>1.2</v>
      </c>
      <c r="T719" s="61" t="str">
        <f t="shared" ref="T719" si="10697">IF(OR(S719="-",S719="NC",$D719=""),"-",$D719*S719)</f>
        <v>-</v>
      </c>
      <c r="U719" s="61">
        <v>1.44</v>
      </c>
      <c r="V719" s="61" t="str">
        <f t="shared" ref="V719" si="10698">IF(OR(U719="-",U719="NC",$D719=""),"-",$D719*U719)</f>
        <v>-</v>
      </c>
      <c r="W719" s="61">
        <v>1.74</v>
      </c>
      <c r="X719" s="61" t="str">
        <f t="shared" ref="X719" si="10699">IF(OR(W719="-",W719="NC",$D719=""),"-",$D719*W719)</f>
        <v>-</v>
      </c>
      <c r="Y719" s="61">
        <v>6.31</v>
      </c>
      <c r="Z719" s="61" t="str">
        <f t="shared" ref="Z719" si="10700">IF(OR(Y719="-",Y719="NC",$D719=""),"-",$D719*Y719)</f>
        <v>-</v>
      </c>
      <c r="AA719" s="61">
        <v>2.61</v>
      </c>
      <c r="AB719" s="61" t="str">
        <f t="shared" ref="AB719" si="10701">IF(OR(AA719="-",AA719="NC",$D719=""),"-",$D719*AA719)</f>
        <v>-</v>
      </c>
      <c r="AC719" s="61">
        <v>1.85</v>
      </c>
      <c r="AD719" s="61" t="str">
        <f t="shared" ref="AD719" si="10702">IF(OR(AC719="-",AC719="NC",$D719=""),"-",$D719*AC719)</f>
        <v>-</v>
      </c>
      <c r="AE719" s="61">
        <v>5.61</v>
      </c>
      <c r="AF719" s="61" t="str">
        <f t="shared" ref="AF719" si="10703">IF(OR(AE719="-",AE719="NC",$D719=""),"-",$D719*AE719)</f>
        <v>-</v>
      </c>
      <c r="AG719" s="61">
        <v>1.99</v>
      </c>
      <c r="AH719" s="61" t="str">
        <f t="shared" ref="AH719" si="10704">IF(OR(AG719="-",AG719="NC",$D719=""),"-",$D719*AG719)</f>
        <v>-</v>
      </c>
      <c r="AI719" s="61">
        <v>0.54</v>
      </c>
      <c r="AJ719" s="61" t="str">
        <f t="shared" ref="AJ719" si="10705">IF(OR(AI719="-",AI719="NC",$D719=""),"-",$D719*AI719)</f>
        <v>-</v>
      </c>
      <c r="AK719" s="61">
        <v>1.46</v>
      </c>
      <c r="AL719" s="61" t="str">
        <f t="shared" ref="AL719" si="10706">IF(OR(AK719="-",AK719="NC",$D719=""),"-",$D719*AK719)</f>
        <v>-</v>
      </c>
    </row>
    <row r="720" spans="1:38" x14ac:dyDescent="0.25">
      <c r="A720" s="50" t="s">
        <v>4275</v>
      </c>
      <c r="B720" s="50" t="s">
        <v>4277</v>
      </c>
      <c r="C720" s="42" t="s">
        <v>275</v>
      </c>
      <c r="D720" s="58"/>
      <c r="E720" s="42" t="s">
        <v>275</v>
      </c>
      <c r="F720" s="42" t="str">
        <f t="shared" si="10571"/>
        <v>-</v>
      </c>
      <c r="G720" s="42" t="s">
        <v>275</v>
      </c>
      <c r="H720" s="42" t="str">
        <f t="shared" si="10571"/>
        <v>-</v>
      </c>
      <c r="I720" s="42" t="s">
        <v>275</v>
      </c>
      <c r="J720" s="42" t="str">
        <f t="shared" ref="J720" si="10707">IF(OR(I720="-",I720="NC",$D720=""),"-",$D720*I720)</f>
        <v>-</v>
      </c>
      <c r="K720" s="42" t="s">
        <v>275</v>
      </c>
      <c r="L720" s="42" t="str">
        <f t="shared" ref="L720" si="10708">IF(OR(K720="-",K720="NC",$D720=""),"-",$D720*K720)</f>
        <v>-</v>
      </c>
      <c r="M720" s="42" t="s">
        <v>275</v>
      </c>
      <c r="N720" s="42" t="str">
        <f t="shared" ref="N720" si="10709">IF(OR(M720="-",M720="NC",$D720=""),"-",$D720*M720)</f>
        <v>-</v>
      </c>
      <c r="O720" s="42" t="s">
        <v>275</v>
      </c>
      <c r="P720" s="42" t="str">
        <f t="shared" ref="P720" si="10710">IF(OR(O720="-",O720="NC",$D720=""),"-",$D720*O720)</f>
        <v>-</v>
      </c>
      <c r="Q720" s="42" t="s">
        <v>275</v>
      </c>
      <c r="R720" s="42" t="str">
        <f t="shared" ref="R720" si="10711">IF(OR(Q720="-",Q720="NC",$D720=""),"-",$D720*Q720)</f>
        <v>-</v>
      </c>
      <c r="S720" s="42" t="s">
        <v>275</v>
      </c>
      <c r="T720" s="42" t="str">
        <f t="shared" ref="T720" si="10712">IF(OR(S720="-",S720="NC",$D720=""),"-",$D720*S720)</f>
        <v>-</v>
      </c>
      <c r="U720" s="42" t="s">
        <v>275</v>
      </c>
      <c r="V720" s="42" t="str">
        <f t="shared" ref="V720" si="10713">IF(OR(U720="-",U720="NC",$D720=""),"-",$D720*U720)</f>
        <v>-</v>
      </c>
      <c r="W720" s="42" t="s">
        <v>275</v>
      </c>
      <c r="X720" s="42" t="str">
        <f t="shared" ref="X720" si="10714">IF(OR(W720="-",W720="NC",$D720=""),"-",$D720*W720)</f>
        <v>-</v>
      </c>
      <c r="Y720" s="42" t="s">
        <v>275</v>
      </c>
      <c r="Z720" s="42" t="str">
        <f t="shared" ref="Z720" si="10715">IF(OR(Y720="-",Y720="NC",$D720=""),"-",$D720*Y720)</f>
        <v>-</v>
      </c>
      <c r="AA720" s="42" t="s">
        <v>275</v>
      </c>
      <c r="AB720" s="42" t="str">
        <f t="shared" ref="AB720" si="10716">IF(OR(AA720="-",AA720="NC",$D720=""),"-",$D720*AA720)</f>
        <v>-</v>
      </c>
      <c r="AC720" s="42" t="s">
        <v>275</v>
      </c>
      <c r="AD720" s="42" t="str">
        <f t="shared" ref="AD720" si="10717">IF(OR(AC720="-",AC720="NC",$D720=""),"-",$D720*AC720)</f>
        <v>-</v>
      </c>
      <c r="AE720" s="42" t="s">
        <v>275</v>
      </c>
      <c r="AF720" s="42" t="str">
        <f t="shared" ref="AF720" si="10718">IF(OR(AE720="-",AE720="NC",$D720=""),"-",$D720*AE720)</f>
        <v>-</v>
      </c>
      <c r="AG720" s="42" t="s">
        <v>275</v>
      </c>
      <c r="AH720" s="42" t="str">
        <f t="shared" ref="AH720" si="10719">IF(OR(AG720="-",AG720="NC",$D720=""),"-",$D720*AG720)</f>
        <v>-</v>
      </c>
      <c r="AI720" s="42" t="s">
        <v>275</v>
      </c>
      <c r="AJ720" s="42" t="str">
        <f t="shared" ref="AJ720" si="10720">IF(OR(AI720="-",AI720="NC",$D720=""),"-",$D720*AI720)</f>
        <v>-</v>
      </c>
      <c r="AK720" s="42" t="s">
        <v>275</v>
      </c>
      <c r="AL720" s="42" t="str">
        <f t="shared" ref="AL720" si="10721">IF(OR(AK720="-",AK720="NC",$D720=""),"-",$D720*AK720)</f>
        <v>-</v>
      </c>
    </row>
    <row r="721" spans="1:38" ht="21" x14ac:dyDescent="0.25">
      <c r="A721" s="909" t="s">
        <v>4347</v>
      </c>
      <c r="B721" s="63" t="s">
        <v>4276</v>
      </c>
      <c r="C721" s="61" t="s">
        <v>925</v>
      </c>
      <c r="D721" s="58"/>
      <c r="E721" s="61">
        <v>0.51</v>
      </c>
      <c r="F721" s="61" t="str">
        <f t="shared" si="10571"/>
        <v>-</v>
      </c>
      <c r="G721" s="61">
        <v>0.03</v>
      </c>
      <c r="H721" s="61" t="str">
        <f t="shared" si="10571"/>
        <v>-</v>
      </c>
      <c r="I721" s="61">
        <v>0.01</v>
      </c>
      <c r="J721" s="61" t="str">
        <f t="shared" ref="J721" si="10722">IF(OR(I721="-",I721="NC",$D721=""),"-",$D721*I721)</f>
        <v>-</v>
      </c>
      <c r="K721" s="61">
        <v>1.82</v>
      </c>
      <c r="L721" s="61" t="str">
        <f t="shared" ref="L721" si="10723">IF(OR(K721="-",K721="NC",$D721=""),"-",$D721*K721)</f>
        <v>-</v>
      </c>
      <c r="M721" s="61">
        <v>0.28000000000000003</v>
      </c>
      <c r="N721" s="61" t="str">
        <f t="shared" ref="N721" si="10724">IF(OR(M721="-",M721="NC",$D721=""),"-",$D721*M721)</f>
        <v>-</v>
      </c>
      <c r="O721" s="61">
        <v>0.28999999999999998</v>
      </c>
      <c r="P721" s="61" t="str">
        <f t="shared" ref="P721" si="10725">IF(OR(O721="-",O721="NC",$D721=""),"-",$D721*O721)</f>
        <v>-</v>
      </c>
      <c r="Q721" s="61">
        <v>0.25</v>
      </c>
      <c r="R721" s="61" t="str">
        <f t="shared" ref="R721" si="10726">IF(OR(Q721="-",Q721="NC",$D721=""),"-",$D721*Q721)</f>
        <v>-</v>
      </c>
      <c r="S721" s="61">
        <v>0.26</v>
      </c>
      <c r="T721" s="61" t="str">
        <f t="shared" ref="T721" si="10727">IF(OR(S721="-",S721="NC",$D721=""),"-",$D721*S721)</f>
        <v>-</v>
      </c>
      <c r="U721" s="61">
        <v>0.1</v>
      </c>
      <c r="V721" s="61" t="str">
        <f t="shared" ref="V721" si="10728">IF(OR(U721="-",U721="NC",$D721=""),"-",$D721*U721)</f>
        <v>-</v>
      </c>
      <c r="W721" s="61">
        <v>0.16</v>
      </c>
      <c r="X721" s="61" t="str">
        <f t="shared" ref="X721" si="10729">IF(OR(W721="-",W721="NC",$D721=""),"-",$D721*W721)</f>
        <v>-</v>
      </c>
      <c r="Y721" s="61">
        <v>0.49</v>
      </c>
      <c r="Z721" s="61" t="str">
        <f t="shared" ref="Z721" si="10730">IF(OR(Y721="-",Y721="NC",$D721=""),"-",$D721*Y721)</f>
        <v>-</v>
      </c>
      <c r="AA721" s="61">
        <v>0.11</v>
      </c>
      <c r="AB721" s="61" t="str">
        <f t="shared" ref="AB721" si="10731">IF(OR(AA721="-",AA721="NC",$D721=""),"-",$D721*AA721)</f>
        <v>-</v>
      </c>
      <c r="AC721" s="61">
        <v>0.02</v>
      </c>
      <c r="AD721" s="61" t="str">
        <f t="shared" ref="AD721" si="10732">IF(OR(AC721="-",AC721="NC",$D721=""),"-",$D721*AC721)</f>
        <v>-</v>
      </c>
      <c r="AE721" s="61">
        <v>1.51</v>
      </c>
      <c r="AF721" s="61" t="str">
        <f t="shared" ref="AF721" si="10733">IF(OR(AE721="-",AE721="NC",$D721=""),"-",$D721*AE721)</f>
        <v>-</v>
      </c>
      <c r="AG721" s="61">
        <v>0.23</v>
      </c>
      <c r="AH721" s="61" t="str">
        <f t="shared" ref="AH721" si="10734">IF(OR(AG721="-",AG721="NC",$D721=""),"-",$D721*AG721)</f>
        <v>-</v>
      </c>
      <c r="AI721" s="61">
        <v>0.01</v>
      </c>
      <c r="AJ721" s="61" t="str">
        <f t="shared" ref="AJ721" si="10735">IF(OR(AI721="-",AI721="NC",$D721=""),"-",$D721*AI721)</f>
        <v>-</v>
      </c>
      <c r="AK721" s="61">
        <v>0.05</v>
      </c>
      <c r="AL721" s="61" t="str">
        <f t="shared" ref="AL721" si="10736">IF(OR(AK721="-",AK721="NC",$D721=""),"-",$D721*AK721)</f>
        <v>-</v>
      </c>
    </row>
    <row r="722" spans="1:38" x14ac:dyDescent="0.25">
      <c r="A722" s="39" t="s">
        <v>4324</v>
      </c>
      <c r="B722" s="39" t="s">
        <v>4325</v>
      </c>
      <c r="C722" s="38" t="s">
        <v>925</v>
      </c>
      <c r="D722" s="71"/>
      <c r="E722" s="38">
        <v>0.16</v>
      </c>
      <c r="F722" s="38" t="str">
        <f t="shared" si="10571"/>
        <v>-</v>
      </c>
      <c r="G722" s="38">
        <v>0.01</v>
      </c>
      <c r="H722" s="38" t="str">
        <f t="shared" si="10571"/>
        <v>-</v>
      </c>
      <c r="I722" s="38">
        <v>0.01</v>
      </c>
      <c r="J722" s="38" t="str">
        <f t="shared" ref="J722" si="10737">IF(OR(I722="-",I722="NC",$D722=""),"-",$D722*I722)</f>
        <v>-</v>
      </c>
      <c r="K722" s="38">
        <v>0.37</v>
      </c>
      <c r="L722" s="38" t="str">
        <f t="shared" ref="L722" si="10738">IF(OR(K722="-",K722="NC",$D722=""),"-",$D722*K722)</f>
        <v>-</v>
      </c>
      <c r="M722" s="38">
        <v>0.08</v>
      </c>
      <c r="N722" s="38" t="str">
        <f t="shared" ref="N722" si="10739">IF(OR(M722="-",M722="NC",$D722=""),"-",$D722*M722)</f>
        <v>-</v>
      </c>
      <c r="O722" s="38">
        <v>0.09</v>
      </c>
      <c r="P722" s="38" t="str">
        <f t="shared" ref="P722" si="10740">IF(OR(O722="-",O722="NC",$D722=""),"-",$D722*O722)</f>
        <v>-</v>
      </c>
      <c r="Q722" s="38" t="s">
        <v>1351</v>
      </c>
      <c r="R722" s="38" t="str">
        <f t="shared" ref="R722" si="10741">IF(OR(Q722="-",Q722="NC",$D722=""),"-",$D722*Q722)</f>
        <v>-</v>
      </c>
      <c r="S722" s="38">
        <v>7.0000000000000007E-2</v>
      </c>
      <c r="T722" s="38" t="str">
        <f t="shared" ref="T722" si="10742">IF(OR(S722="-",S722="NC",$D722=""),"-",$D722*S722)</f>
        <v>-</v>
      </c>
      <c r="U722" s="38">
        <v>0.08</v>
      </c>
      <c r="V722" s="38" t="str">
        <f t="shared" ref="V722" si="10743">IF(OR(U722="-",U722="NC",$D722=""),"-",$D722*U722)</f>
        <v>-</v>
      </c>
      <c r="W722" s="38">
        <v>0.05</v>
      </c>
      <c r="X722" s="38" t="str">
        <f t="shared" ref="X722" si="10744">IF(OR(W722="-",W722="NC",$D722=""),"-",$D722*W722)</f>
        <v>-</v>
      </c>
      <c r="Y722" s="38">
        <v>0.12</v>
      </c>
      <c r="Z722" s="38" t="str">
        <f t="shared" ref="Z722" si="10745">IF(OR(Y722="-",Y722="NC",$D722=""),"-",$D722*Y722)</f>
        <v>-</v>
      </c>
      <c r="AA722" s="38">
        <v>0.02</v>
      </c>
      <c r="AB722" s="38" t="str">
        <f t="shared" ref="AB722" si="10746">IF(OR(AA722="-",AA722="NC",$D722=""),"-",$D722*AA722)</f>
        <v>-</v>
      </c>
      <c r="AC722" s="38">
        <v>0.01</v>
      </c>
      <c r="AD722" s="38" t="str">
        <f t="shared" ref="AD722" si="10747">IF(OR(AC722="-",AC722="NC",$D722=""),"-",$D722*AC722)</f>
        <v>-</v>
      </c>
      <c r="AE722" s="38">
        <v>0.5</v>
      </c>
      <c r="AF722" s="38" t="str">
        <f t="shared" ref="AF722" si="10748">IF(OR(AE722="-",AE722="NC",$D722=""),"-",$D722*AE722)</f>
        <v>-</v>
      </c>
      <c r="AG722" s="38" t="s">
        <v>1351</v>
      </c>
      <c r="AH722" s="38" t="str">
        <f t="shared" ref="AH722" si="10749">IF(OR(AG722="-",AG722="NC",$D722=""),"-",$D722*AG722)</f>
        <v>-</v>
      </c>
      <c r="AI722" s="38">
        <v>0.01</v>
      </c>
      <c r="AJ722" s="38" t="str">
        <f t="shared" ref="AJ722" si="10750">IF(OR(AI722="-",AI722="NC",$D722=""),"-",$D722*AI722)</f>
        <v>-</v>
      </c>
      <c r="AK722" s="38">
        <v>0.02</v>
      </c>
      <c r="AL722" s="38" t="str">
        <f t="shared" ref="AL722" si="10751">IF(OR(AK722="-",AK722="NC",$D722=""),"-",$D722*AK722)</f>
        <v>-</v>
      </c>
    </row>
    <row r="723" spans="1:38" x14ac:dyDescent="0.25">
      <c r="A723" s="39" t="s">
        <v>4328</v>
      </c>
      <c r="B723" s="39" t="s">
        <v>4329</v>
      </c>
      <c r="C723" s="38" t="s">
        <v>925</v>
      </c>
      <c r="D723" s="71"/>
      <c r="E723" s="38">
        <v>0.16</v>
      </c>
      <c r="F723" s="38" t="str">
        <f t="shared" si="10571"/>
        <v>-</v>
      </c>
      <c r="G723" s="38">
        <v>0.01</v>
      </c>
      <c r="H723" s="38" t="str">
        <f t="shared" si="10571"/>
        <v>-</v>
      </c>
      <c r="I723" s="38">
        <v>0.01</v>
      </c>
      <c r="J723" s="38" t="str">
        <f t="shared" ref="J723" si="10752">IF(OR(I723="-",I723="NC",$D723=""),"-",$D723*I723)</f>
        <v>-</v>
      </c>
      <c r="K723" s="38">
        <v>0.37</v>
      </c>
      <c r="L723" s="38" t="str">
        <f t="shared" ref="L723" si="10753">IF(OR(K723="-",K723="NC",$D723=""),"-",$D723*K723)</f>
        <v>-</v>
      </c>
      <c r="M723" s="38">
        <v>0.08</v>
      </c>
      <c r="N723" s="38" t="str">
        <f t="shared" ref="N723" si="10754">IF(OR(M723="-",M723="NC",$D723=""),"-",$D723*M723)</f>
        <v>-</v>
      </c>
      <c r="O723" s="38">
        <v>0.09</v>
      </c>
      <c r="P723" s="38" t="str">
        <f t="shared" ref="P723" si="10755">IF(OR(O723="-",O723="NC",$D723=""),"-",$D723*O723)</f>
        <v>-</v>
      </c>
      <c r="Q723" s="38" t="s">
        <v>1351</v>
      </c>
      <c r="R723" s="38" t="str">
        <f t="shared" ref="R723" si="10756">IF(OR(Q723="-",Q723="NC",$D723=""),"-",$D723*Q723)</f>
        <v>-</v>
      </c>
      <c r="S723" s="38">
        <v>7.0000000000000007E-2</v>
      </c>
      <c r="T723" s="38" t="str">
        <f t="shared" ref="T723" si="10757">IF(OR(S723="-",S723="NC",$D723=""),"-",$D723*S723)</f>
        <v>-</v>
      </c>
      <c r="U723" s="38" t="s">
        <v>1351</v>
      </c>
      <c r="V723" s="38" t="str">
        <f t="shared" ref="V723" si="10758">IF(OR(U723="-",U723="NC",$D723=""),"-",$D723*U723)</f>
        <v>-</v>
      </c>
      <c r="W723" s="38">
        <v>0.05</v>
      </c>
      <c r="X723" s="38" t="str">
        <f t="shared" ref="X723" si="10759">IF(OR(W723="-",W723="NC",$D723=""),"-",$D723*W723)</f>
        <v>-</v>
      </c>
      <c r="Y723" s="38">
        <v>0.12</v>
      </c>
      <c r="Z723" s="38" t="str">
        <f t="shared" ref="Z723" si="10760">IF(OR(Y723="-",Y723="NC",$D723=""),"-",$D723*Y723)</f>
        <v>-</v>
      </c>
      <c r="AA723" s="38">
        <v>0.02</v>
      </c>
      <c r="AB723" s="38" t="str">
        <f t="shared" ref="AB723" si="10761">IF(OR(AA723="-",AA723="NC",$D723=""),"-",$D723*AA723)</f>
        <v>-</v>
      </c>
      <c r="AC723" s="38">
        <v>0.01</v>
      </c>
      <c r="AD723" s="38" t="str">
        <f t="shared" ref="AD723" si="10762">IF(OR(AC723="-",AC723="NC",$D723=""),"-",$D723*AC723)</f>
        <v>-</v>
      </c>
      <c r="AE723" s="38">
        <v>0.5</v>
      </c>
      <c r="AF723" s="38" t="str">
        <f t="shared" ref="AF723" si="10763">IF(OR(AE723="-",AE723="NC",$D723=""),"-",$D723*AE723)</f>
        <v>-</v>
      </c>
      <c r="AG723" s="38">
        <v>0.22</v>
      </c>
      <c r="AH723" s="38" t="str">
        <f t="shared" ref="AH723" si="10764">IF(OR(AG723="-",AG723="NC",$D723=""),"-",$D723*AG723)</f>
        <v>-</v>
      </c>
      <c r="AI723" s="38">
        <v>0.01</v>
      </c>
      <c r="AJ723" s="38" t="str">
        <f t="shared" ref="AJ723" si="10765">IF(OR(AI723="-",AI723="NC",$D723=""),"-",$D723*AI723)</f>
        <v>-</v>
      </c>
      <c r="AK723" s="38">
        <v>0.02</v>
      </c>
      <c r="AL723" s="38" t="str">
        <f t="shared" ref="AL723" si="10766">IF(OR(AK723="-",AK723="NC",$D723=""),"-",$D723*AK723)</f>
        <v>-</v>
      </c>
    </row>
    <row r="724" spans="1:38" x14ac:dyDescent="0.25">
      <c r="A724" s="39" t="s">
        <v>4332</v>
      </c>
      <c r="B724" s="39" t="s">
        <v>4333</v>
      </c>
      <c r="C724" s="38" t="s">
        <v>925</v>
      </c>
      <c r="D724" s="71"/>
      <c r="E724" s="38">
        <v>0.08</v>
      </c>
      <c r="F724" s="38" t="str">
        <f t="shared" si="10571"/>
        <v>-</v>
      </c>
      <c r="G724" s="38">
        <v>0.01</v>
      </c>
      <c r="H724" s="38" t="str">
        <f t="shared" si="10571"/>
        <v>-</v>
      </c>
      <c r="I724" s="38">
        <v>0.01</v>
      </c>
      <c r="J724" s="38" t="str">
        <f t="shared" ref="J724" si="10767">IF(OR(I724="-",I724="NC",$D724=""),"-",$D724*I724)</f>
        <v>-</v>
      </c>
      <c r="K724" s="38">
        <v>0.19</v>
      </c>
      <c r="L724" s="38" t="str">
        <f t="shared" ref="L724" si="10768">IF(OR(K724="-",K724="NC",$D724=""),"-",$D724*K724)</f>
        <v>-</v>
      </c>
      <c r="M724" s="38">
        <v>0.04</v>
      </c>
      <c r="N724" s="38" t="str">
        <f t="shared" ref="N724" si="10769">IF(OR(M724="-",M724="NC",$D724=""),"-",$D724*M724)</f>
        <v>-</v>
      </c>
      <c r="O724" s="38">
        <v>0.05</v>
      </c>
      <c r="P724" s="38" t="str">
        <f t="shared" ref="P724" si="10770">IF(OR(O724="-",O724="NC",$D724=""),"-",$D724*O724)</f>
        <v>-</v>
      </c>
      <c r="Q724" s="38">
        <v>0.11</v>
      </c>
      <c r="R724" s="38" t="str">
        <f t="shared" ref="R724" si="10771">IF(OR(Q724="-",Q724="NC",$D724=""),"-",$D724*Q724)</f>
        <v>-</v>
      </c>
      <c r="S724" s="38">
        <v>0.04</v>
      </c>
      <c r="T724" s="38" t="str">
        <f t="shared" ref="T724" si="10772">IF(OR(S724="-",S724="NC",$D724=""),"-",$D724*S724)</f>
        <v>-</v>
      </c>
      <c r="U724" s="38" t="s">
        <v>1351</v>
      </c>
      <c r="V724" s="38" t="str">
        <f t="shared" ref="V724" si="10773">IF(OR(U724="-",U724="NC",$D724=""),"-",$D724*U724)</f>
        <v>-</v>
      </c>
      <c r="W724" s="38">
        <v>0.02</v>
      </c>
      <c r="X724" s="38" t="str">
        <f t="shared" ref="X724" si="10774">IF(OR(W724="-",W724="NC",$D724=""),"-",$D724*W724)</f>
        <v>-</v>
      </c>
      <c r="Y724" s="38">
        <v>0.06</v>
      </c>
      <c r="Z724" s="38" t="str">
        <f t="shared" ref="Z724" si="10775">IF(OR(Y724="-",Y724="NC",$D724=""),"-",$D724*Y724)</f>
        <v>-</v>
      </c>
      <c r="AA724" s="38">
        <v>0.01</v>
      </c>
      <c r="AB724" s="38" t="str">
        <f t="shared" ref="AB724" si="10776">IF(OR(AA724="-",AA724="NC",$D724=""),"-",$D724*AA724)</f>
        <v>-</v>
      </c>
      <c r="AC724" s="38">
        <v>0.01</v>
      </c>
      <c r="AD724" s="38" t="str">
        <f t="shared" ref="AD724" si="10777">IF(OR(AC724="-",AC724="NC",$D724=""),"-",$D724*AC724)</f>
        <v>-</v>
      </c>
      <c r="AE724" s="38">
        <v>0.25</v>
      </c>
      <c r="AF724" s="38" t="str">
        <f t="shared" ref="AF724" si="10778">IF(OR(AE724="-",AE724="NC",$D724=""),"-",$D724*AE724)</f>
        <v>-</v>
      </c>
      <c r="AG724" s="38" t="s">
        <v>1351</v>
      </c>
      <c r="AH724" s="38" t="str">
        <f t="shared" ref="AH724" si="10779">IF(OR(AG724="-",AG724="NC",$D724=""),"-",$D724*AG724)</f>
        <v>-</v>
      </c>
      <c r="AI724" s="38">
        <v>0.01</v>
      </c>
      <c r="AJ724" s="38" t="str">
        <f t="shared" ref="AJ724" si="10780">IF(OR(AI724="-",AI724="NC",$D724=""),"-",$D724*AI724)</f>
        <v>-</v>
      </c>
      <c r="AK724" s="38">
        <v>0.01</v>
      </c>
      <c r="AL724" s="38" t="str">
        <f t="shared" ref="AL724" si="10781">IF(OR(AK724="-",AK724="NC",$D724=""),"-",$D724*AK724)</f>
        <v>-</v>
      </c>
    </row>
    <row r="725" spans="1:38" x14ac:dyDescent="0.25">
      <c r="A725" s="39" t="s">
        <v>4336</v>
      </c>
      <c r="B725" s="39" t="s">
        <v>4337</v>
      </c>
      <c r="C725" s="38" t="s">
        <v>925</v>
      </c>
      <c r="D725" s="71"/>
      <c r="E725" s="38">
        <v>0.08</v>
      </c>
      <c r="F725" s="38" t="str">
        <f t="shared" si="10571"/>
        <v>-</v>
      </c>
      <c r="G725" s="38">
        <v>0.01</v>
      </c>
      <c r="H725" s="38" t="str">
        <f t="shared" si="10571"/>
        <v>-</v>
      </c>
      <c r="I725" s="38">
        <v>0.01</v>
      </c>
      <c r="J725" s="38" t="str">
        <f t="shared" ref="J725" si="10782">IF(OR(I725="-",I725="NC",$D725=""),"-",$D725*I725)</f>
        <v>-</v>
      </c>
      <c r="K725" s="38">
        <v>0.19</v>
      </c>
      <c r="L725" s="38" t="str">
        <f t="shared" ref="L725" si="10783">IF(OR(K725="-",K725="NC",$D725=""),"-",$D725*K725)</f>
        <v>-</v>
      </c>
      <c r="M725" s="38">
        <v>0.04</v>
      </c>
      <c r="N725" s="38" t="str">
        <f t="shared" ref="N725" si="10784">IF(OR(M725="-",M725="NC",$D725=""),"-",$D725*M725)</f>
        <v>-</v>
      </c>
      <c r="O725" s="38">
        <v>0.05</v>
      </c>
      <c r="P725" s="38" t="str">
        <f t="shared" ref="P725" si="10785">IF(OR(O725="-",O725="NC",$D725=""),"-",$D725*O725)</f>
        <v>-</v>
      </c>
      <c r="Q725" s="38">
        <v>0.11</v>
      </c>
      <c r="R725" s="38" t="str">
        <f t="shared" ref="R725" si="10786">IF(OR(Q725="-",Q725="NC",$D725=""),"-",$D725*Q725)</f>
        <v>-</v>
      </c>
      <c r="S725" s="38">
        <v>0.04</v>
      </c>
      <c r="T725" s="38" t="str">
        <f t="shared" ref="T725" si="10787">IF(OR(S725="-",S725="NC",$D725=""),"-",$D725*S725)</f>
        <v>-</v>
      </c>
      <c r="U725" s="38" t="s">
        <v>1351</v>
      </c>
      <c r="V725" s="38" t="str">
        <f t="shared" ref="V725" si="10788">IF(OR(U725="-",U725="NC",$D725=""),"-",$D725*U725)</f>
        <v>-</v>
      </c>
      <c r="W725" s="38">
        <v>0.02</v>
      </c>
      <c r="X725" s="38" t="str">
        <f t="shared" ref="X725" si="10789">IF(OR(W725="-",W725="NC",$D725=""),"-",$D725*W725)</f>
        <v>-</v>
      </c>
      <c r="Y725" s="38">
        <v>0.06</v>
      </c>
      <c r="Z725" s="38" t="str">
        <f t="shared" ref="Z725" si="10790">IF(OR(Y725="-",Y725="NC",$D725=""),"-",$D725*Y725)</f>
        <v>-</v>
      </c>
      <c r="AA725" s="38">
        <v>0.01</v>
      </c>
      <c r="AB725" s="38" t="str">
        <f t="shared" ref="AB725" si="10791">IF(OR(AA725="-",AA725="NC",$D725=""),"-",$D725*AA725)</f>
        <v>-</v>
      </c>
      <c r="AC725" s="38">
        <v>0.01</v>
      </c>
      <c r="AD725" s="38" t="str">
        <f t="shared" ref="AD725" si="10792">IF(OR(AC725="-",AC725="NC",$D725=""),"-",$D725*AC725)</f>
        <v>-</v>
      </c>
      <c r="AE725" s="38">
        <v>0.25</v>
      </c>
      <c r="AF725" s="38" t="str">
        <f t="shared" ref="AF725" si="10793">IF(OR(AE725="-",AE725="NC",$D725=""),"-",$D725*AE725)</f>
        <v>-</v>
      </c>
      <c r="AG725" s="38" t="s">
        <v>1351</v>
      </c>
      <c r="AH725" s="38" t="str">
        <f t="shared" ref="AH725" si="10794">IF(OR(AG725="-",AG725="NC",$D725=""),"-",$D725*AG725)</f>
        <v>-</v>
      </c>
      <c r="AI725" s="38">
        <v>0.01</v>
      </c>
      <c r="AJ725" s="38" t="str">
        <f t="shared" ref="AJ725" si="10795">IF(OR(AI725="-",AI725="NC",$D725=""),"-",$D725*AI725)</f>
        <v>-</v>
      </c>
      <c r="AK725" s="38">
        <v>0.01</v>
      </c>
      <c r="AL725" s="38" t="str">
        <f t="shared" ref="AL725" si="10796">IF(OR(AK725="-",AK725="NC",$D725=""),"-",$D725*AK725)</f>
        <v>-</v>
      </c>
    </row>
    <row r="726" spans="1:38" x14ac:dyDescent="0.25">
      <c r="A726" s="39" t="s">
        <v>1415</v>
      </c>
      <c r="B726" s="39" t="s">
        <v>4311</v>
      </c>
      <c r="C726" s="38" t="s">
        <v>925</v>
      </c>
      <c r="D726" s="71"/>
      <c r="E726" s="38">
        <v>0.03</v>
      </c>
      <c r="F726" s="38" t="str">
        <f t="shared" si="10571"/>
        <v>-</v>
      </c>
      <c r="G726" s="38">
        <v>0.01</v>
      </c>
      <c r="H726" s="38" t="str">
        <f t="shared" si="10571"/>
        <v>-</v>
      </c>
      <c r="I726" s="38">
        <v>0.01</v>
      </c>
      <c r="J726" s="38" t="str">
        <f t="shared" ref="J726" si="10797">IF(OR(I726="-",I726="NC",$D726=""),"-",$D726*I726)</f>
        <v>-</v>
      </c>
      <c r="K726" s="38">
        <v>0.7</v>
      </c>
      <c r="L726" s="38" t="str">
        <f t="shared" ref="L726" si="10798">IF(OR(K726="-",K726="NC",$D726=""),"-",$D726*K726)</f>
        <v>-</v>
      </c>
      <c r="M726" s="38">
        <v>0.03</v>
      </c>
      <c r="N726" s="38" t="str">
        <f t="shared" ref="N726" si="10799">IF(OR(M726="-",M726="NC",$D726=""),"-",$D726*M726)</f>
        <v>-</v>
      </c>
      <c r="O726" s="38">
        <v>0.01</v>
      </c>
      <c r="P726" s="38" t="str">
        <f t="shared" ref="P726" si="10800">IF(OR(O726="-",O726="NC",$D726=""),"-",$D726*O726)</f>
        <v>-</v>
      </c>
      <c r="Q726" s="38">
        <v>0.03</v>
      </c>
      <c r="R726" s="38" t="str">
        <f t="shared" ref="R726" si="10801">IF(OR(Q726="-",Q726="NC",$D726=""),"-",$D726*Q726)</f>
        <v>-</v>
      </c>
      <c r="S726" s="38">
        <v>0.04</v>
      </c>
      <c r="T726" s="38" t="str">
        <f t="shared" ref="T726" si="10802">IF(OR(S726="-",S726="NC",$D726=""),"-",$D726*S726)</f>
        <v>-</v>
      </c>
      <c r="U726" s="38">
        <v>0.02</v>
      </c>
      <c r="V726" s="38" t="str">
        <f t="shared" ref="V726" si="10803">IF(OR(U726="-",U726="NC",$D726=""),"-",$D726*U726)</f>
        <v>-</v>
      </c>
      <c r="W726" s="38">
        <v>0.01</v>
      </c>
      <c r="X726" s="38" t="str">
        <f t="shared" ref="X726" si="10804">IF(OR(W726="-",W726="NC",$D726=""),"-",$D726*W726)</f>
        <v>-</v>
      </c>
      <c r="Y726" s="38">
        <v>0.13</v>
      </c>
      <c r="Z726" s="38" t="str">
        <f t="shared" ref="Z726" si="10805">IF(OR(Y726="-",Y726="NC",$D726=""),"-",$D726*Y726)</f>
        <v>-</v>
      </c>
      <c r="AA726" s="38">
        <v>0.05</v>
      </c>
      <c r="AB726" s="38" t="str">
        <f t="shared" ref="AB726" si="10806">IF(OR(AA726="-",AA726="NC",$D726=""),"-",$D726*AA726)</f>
        <v>-</v>
      </c>
      <c r="AC726" s="38">
        <v>0.01</v>
      </c>
      <c r="AD726" s="38" t="str">
        <f t="shared" ref="AD726" si="10807">IF(OR(AC726="-",AC726="NC",$D726=""),"-",$D726*AC726)</f>
        <v>-</v>
      </c>
      <c r="AE726" s="38">
        <v>0.02</v>
      </c>
      <c r="AF726" s="38" t="str">
        <f t="shared" ref="AF726" si="10808">IF(OR(AE726="-",AE726="NC",$D726=""),"-",$D726*AE726)</f>
        <v>-</v>
      </c>
      <c r="AG726" s="38">
        <v>0.01</v>
      </c>
      <c r="AH726" s="38" t="str">
        <f t="shared" ref="AH726" si="10809">IF(OR(AG726="-",AG726="NC",$D726=""),"-",$D726*AG726)</f>
        <v>-</v>
      </c>
      <c r="AI726" s="38">
        <v>0.01</v>
      </c>
      <c r="AJ726" s="38" t="str">
        <f t="shared" ref="AJ726" si="10810">IF(OR(AI726="-",AI726="NC",$D726=""),"-",$D726*AI726)</f>
        <v>-</v>
      </c>
      <c r="AK726" s="38" t="s">
        <v>1351</v>
      </c>
      <c r="AL726" s="38" t="str">
        <f t="shared" ref="AL726" si="10811">IF(OR(AK726="-",AK726="NC",$D726=""),"-",$D726*AK726)</f>
        <v>-</v>
      </c>
    </row>
    <row r="727" spans="1:38" x14ac:dyDescent="0.25">
      <c r="A727" s="50" t="s">
        <v>4279</v>
      </c>
      <c r="B727" s="50" t="s">
        <v>4280</v>
      </c>
      <c r="C727" s="42" t="s">
        <v>275</v>
      </c>
      <c r="D727" s="58"/>
      <c r="E727" s="42" t="s">
        <v>275</v>
      </c>
      <c r="F727" s="42" t="str">
        <f t="shared" si="10571"/>
        <v>-</v>
      </c>
      <c r="G727" s="42" t="s">
        <v>275</v>
      </c>
      <c r="H727" s="42" t="str">
        <f t="shared" si="10571"/>
        <v>-</v>
      </c>
      <c r="I727" s="42" t="s">
        <v>275</v>
      </c>
      <c r="J727" s="42" t="str">
        <f t="shared" ref="J727" si="10812">IF(OR(I727="-",I727="NC",$D727=""),"-",$D727*I727)</f>
        <v>-</v>
      </c>
      <c r="K727" s="42" t="s">
        <v>275</v>
      </c>
      <c r="L727" s="42" t="str">
        <f t="shared" ref="L727" si="10813">IF(OR(K727="-",K727="NC",$D727=""),"-",$D727*K727)</f>
        <v>-</v>
      </c>
      <c r="M727" s="42" t="s">
        <v>275</v>
      </c>
      <c r="N727" s="42" t="str">
        <f t="shared" ref="N727" si="10814">IF(OR(M727="-",M727="NC",$D727=""),"-",$D727*M727)</f>
        <v>-</v>
      </c>
      <c r="O727" s="42" t="s">
        <v>275</v>
      </c>
      <c r="P727" s="42" t="str">
        <f t="shared" ref="P727" si="10815">IF(OR(O727="-",O727="NC",$D727=""),"-",$D727*O727)</f>
        <v>-</v>
      </c>
      <c r="Q727" s="42" t="s">
        <v>275</v>
      </c>
      <c r="R727" s="42" t="str">
        <f t="shared" ref="R727" si="10816">IF(OR(Q727="-",Q727="NC",$D727=""),"-",$D727*Q727)</f>
        <v>-</v>
      </c>
      <c r="S727" s="42" t="s">
        <v>275</v>
      </c>
      <c r="T727" s="42" t="str">
        <f t="shared" ref="T727" si="10817">IF(OR(S727="-",S727="NC",$D727=""),"-",$D727*S727)</f>
        <v>-</v>
      </c>
      <c r="U727" s="42" t="s">
        <v>275</v>
      </c>
      <c r="V727" s="42" t="str">
        <f t="shared" ref="V727" si="10818">IF(OR(U727="-",U727="NC",$D727=""),"-",$D727*U727)</f>
        <v>-</v>
      </c>
      <c r="W727" s="42" t="s">
        <v>275</v>
      </c>
      <c r="X727" s="42" t="str">
        <f t="shared" ref="X727" si="10819">IF(OR(W727="-",W727="NC",$D727=""),"-",$D727*W727)</f>
        <v>-</v>
      </c>
      <c r="Y727" s="42" t="s">
        <v>275</v>
      </c>
      <c r="Z727" s="42" t="str">
        <f t="shared" ref="Z727" si="10820">IF(OR(Y727="-",Y727="NC",$D727=""),"-",$D727*Y727)</f>
        <v>-</v>
      </c>
      <c r="AA727" s="42" t="s">
        <v>275</v>
      </c>
      <c r="AB727" s="42" t="str">
        <f t="shared" ref="AB727" si="10821">IF(OR(AA727="-",AA727="NC",$D727=""),"-",$D727*AA727)</f>
        <v>-</v>
      </c>
      <c r="AC727" s="42" t="s">
        <v>275</v>
      </c>
      <c r="AD727" s="42" t="str">
        <f t="shared" ref="AD727" si="10822">IF(OR(AC727="-",AC727="NC",$D727=""),"-",$D727*AC727)</f>
        <v>-</v>
      </c>
      <c r="AE727" s="42" t="s">
        <v>275</v>
      </c>
      <c r="AF727" s="42" t="str">
        <f t="shared" ref="AF727" si="10823">IF(OR(AE727="-",AE727="NC",$D727=""),"-",$D727*AE727)</f>
        <v>-</v>
      </c>
      <c r="AG727" s="42" t="s">
        <v>275</v>
      </c>
      <c r="AH727" s="42" t="str">
        <f t="shared" ref="AH727" si="10824">IF(OR(AG727="-",AG727="NC",$D727=""),"-",$D727*AG727)</f>
        <v>-</v>
      </c>
      <c r="AI727" s="42" t="s">
        <v>275</v>
      </c>
      <c r="AJ727" s="42" t="str">
        <f t="shared" ref="AJ727" si="10825">IF(OR(AI727="-",AI727="NC",$D727=""),"-",$D727*AI727)</f>
        <v>-</v>
      </c>
      <c r="AK727" s="42" t="s">
        <v>275</v>
      </c>
      <c r="AL727" s="42" t="str">
        <f t="shared" ref="AL727" si="10826">IF(OR(AK727="-",AK727="NC",$D727=""),"-",$D727*AK727)</f>
        <v>-</v>
      </c>
    </row>
    <row r="728" spans="1:38" ht="21" x14ac:dyDescent="0.25">
      <c r="A728" s="909" t="s">
        <v>4346</v>
      </c>
      <c r="B728" s="63" t="s">
        <v>4349</v>
      </c>
      <c r="C728" s="61" t="s">
        <v>925</v>
      </c>
      <c r="D728" s="58"/>
      <c r="E728" s="61">
        <v>0.09</v>
      </c>
      <c r="F728" s="61" t="str">
        <f t="shared" si="10571"/>
        <v>-</v>
      </c>
      <c r="G728" s="61">
        <v>0.13</v>
      </c>
      <c r="H728" s="61" t="str">
        <f t="shared" si="10571"/>
        <v>-</v>
      </c>
      <c r="I728" s="61">
        <v>0.06</v>
      </c>
      <c r="J728" s="61" t="str">
        <f t="shared" ref="J728" si="10827">IF(OR(I728="-",I728="NC",$D728=""),"-",$D728*I728)</f>
        <v>-</v>
      </c>
      <c r="K728" s="61">
        <v>0.59</v>
      </c>
      <c r="L728" s="61" t="str">
        <f t="shared" ref="L728" si="10828">IF(OR(K728="-",K728="NC",$D728=""),"-",$D728*K728)</f>
        <v>-</v>
      </c>
      <c r="M728" s="61">
        <v>0.18</v>
      </c>
      <c r="N728" s="61" t="str">
        <f t="shared" ref="N728" si="10829">IF(OR(M728="-",M728="NC",$D728=""),"-",$D728*M728)</f>
        <v>-</v>
      </c>
      <c r="O728" s="61">
        <v>0.14000000000000001</v>
      </c>
      <c r="P728" s="61" t="str">
        <f t="shared" ref="P728" si="10830">IF(OR(O728="-",O728="NC",$D728=""),"-",$D728*O728)</f>
        <v>-</v>
      </c>
      <c r="Q728" s="61">
        <v>0.33</v>
      </c>
      <c r="R728" s="61" t="str">
        <f t="shared" ref="R728" si="10831">IF(OR(Q728="-",Q728="NC",$D728=""),"-",$D728*Q728)</f>
        <v>-</v>
      </c>
      <c r="S728" s="61">
        <v>0.41</v>
      </c>
      <c r="T728" s="61" t="str">
        <f t="shared" ref="T728" si="10832">IF(OR(S728="-",S728="NC",$D728=""),"-",$D728*S728)</f>
        <v>-</v>
      </c>
      <c r="U728" s="61">
        <v>0.14000000000000001</v>
      </c>
      <c r="V728" s="61" t="str">
        <f t="shared" ref="V728" si="10833">IF(OR(U728="-",U728="NC",$D728=""),"-",$D728*U728)</f>
        <v>-</v>
      </c>
      <c r="W728" s="61">
        <v>0.35</v>
      </c>
      <c r="X728" s="61" t="str">
        <f t="shared" ref="X728" si="10834">IF(OR(W728="-",W728="NC",$D728=""),"-",$D728*W728)</f>
        <v>-</v>
      </c>
      <c r="Y728" s="61">
        <v>0.79</v>
      </c>
      <c r="Z728" s="61" t="str">
        <f t="shared" ref="Z728" si="10835">IF(OR(Y728="-",Y728="NC",$D728=""),"-",$D728*Y728)</f>
        <v>-</v>
      </c>
      <c r="AA728" s="61">
        <v>0.9</v>
      </c>
      <c r="AB728" s="61" t="str">
        <f t="shared" ref="AB728" si="10836">IF(OR(AA728="-",AA728="NC",$D728=""),"-",$D728*AA728)</f>
        <v>-</v>
      </c>
      <c r="AC728" s="61">
        <v>0.05</v>
      </c>
      <c r="AD728" s="61" t="str">
        <f t="shared" ref="AD728" si="10837">IF(OR(AC728="-",AC728="NC",$D728=""),"-",$D728*AC728)</f>
        <v>-</v>
      </c>
      <c r="AE728" s="61">
        <v>1.1200000000000001</v>
      </c>
      <c r="AF728" s="61" t="str">
        <f t="shared" ref="AF728" si="10838">IF(OR(AE728="-",AE728="NC",$D728=""),"-",$D728*AE728)</f>
        <v>-</v>
      </c>
      <c r="AG728" s="61">
        <v>0.25</v>
      </c>
      <c r="AH728" s="61" t="str">
        <f t="shared" ref="AH728" si="10839">IF(OR(AG728="-",AG728="NC",$D728=""),"-",$D728*AG728)</f>
        <v>-</v>
      </c>
      <c r="AI728" s="61">
        <v>0.15</v>
      </c>
      <c r="AJ728" s="61" t="str">
        <f t="shared" ref="AJ728" si="10840">IF(OR(AI728="-",AI728="NC",$D728=""),"-",$D728*AI728)</f>
        <v>-</v>
      </c>
      <c r="AK728" s="61">
        <v>0.19</v>
      </c>
      <c r="AL728" s="61" t="str">
        <f t="shared" ref="AL728" si="10841">IF(OR(AK728="-",AK728="NC",$D728=""),"-",$D728*AK728)</f>
        <v>-</v>
      </c>
    </row>
    <row r="729" spans="1:38" x14ac:dyDescent="0.25">
      <c r="A729" s="39" t="s">
        <v>4314</v>
      </c>
      <c r="B729" s="39" t="s">
        <v>4315</v>
      </c>
      <c r="C729" s="38" t="s">
        <v>925</v>
      </c>
      <c r="D729" s="71"/>
      <c r="E729" s="38">
        <v>0.01</v>
      </c>
      <c r="F729" s="38" t="str">
        <f t="shared" si="10571"/>
        <v>-</v>
      </c>
      <c r="G729" s="38">
        <v>0.01</v>
      </c>
      <c r="H729" s="38" t="str">
        <f t="shared" si="10571"/>
        <v>-</v>
      </c>
      <c r="I729" s="38">
        <v>0.01</v>
      </c>
      <c r="J729" s="38" t="str">
        <f t="shared" ref="J729" si="10842">IF(OR(I729="-",I729="NC",$D729=""),"-",$D729*I729)</f>
        <v>-</v>
      </c>
      <c r="K729" s="38">
        <v>0.22</v>
      </c>
      <c r="L729" s="38" t="str">
        <f t="shared" ref="L729" si="10843">IF(OR(K729="-",K729="NC",$D729=""),"-",$D729*K729)</f>
        <v>-</v>
      </c>
      <c r="M729" s="38">
        <v>0.01</v>
      </c>
      <c r="N729" s="38" t="str">
        <f t="shared" ref="N729" si="10844">IF(OR(M729="-",M729="NC",$D729=""),"-",$D729*M729)</f>
        <v>-</v>
      </c>
      <c r="O729" s="38">
        <v>0.01</v>
      </c>
      <c r="P729" s="38" t="str">
        <f t="shared" ref="P729" si="10845">IF(OR(O729="-",O729="NC",$D729=""),"-",$D729*O729)</f>
        <v>-</v>
      </c>
      <c r="Q729" s="38">
        <v>0.01</v>
      </c>
      <c r="R729" s="38" t="str">
        <f t="shared" ref="R729" si="10846">IF(OR(Q729="-",Q729="NC",$D729=""),"-",$D729*Q729)</f>
        <v>-</v>
      </c>
      <c r="S729" s="38" t="s">
        <v>1351</v>
      </c>
      <c r="T729" s="38" t="str">
        <f t="shared" ref="T729" si="10847">IF(OR(S729="-",S729="NC",$D729=""),"-",$D729*S729)</f>
        <v>-</v>
      </c>
      <c r="U729" s="38">
        <v>0.01</v>
      </c>
      <c r="V729" s="38" t="str">
        <f t="shared" ref="V729" si="10848">IF(OR(U729="-",U729="NC",$D729=""),"-",$D729*U729)</f>
        <v>-</v>
      </c>
      <c r="W729" s="38">
        <v>0.01</v>
      </c>
      <c r="X729" s="38" t="str">
        <f t="shared" ref="X729" si="10849">IF(OR(W729="-",W729="NC",$D729=""),"-",$D729*W729)</f>
        <v>-</v>
      </c>
      <c r="Y729" s="38">
        <v>0.04</v>
      </c>
      <c r="Z729" s="38" t="str">
        <f t="shared" ref="Z729" si="10850">IF(OR(Y729="-",Y729="NC",$D729=""),"-",$D729*Y729)</f>
        <v>-</v>
      </c>
      <c r="AA729" s="38">
        <v>0.02</v>
      </c>
      <c r="AB729" s="38" t="str">
        <f t="shared" ref="AB729" si="10851">IF(OR(AA729="-",AA729="NC",$D729=""),"-",$D729*AA729)</f>
        <v>-</v>
      </c>
      <c r="AC729" s="38">
        <v>0.01</v>
      </c>
      <c r="AD729" s="38" t="str">
        <f t="shared" ref="AD729" si="10852">IF(OR(AC729="-",AC729="NC",$D729=""),"-",$D729*AC729)</f>
        <v>-</v>
      </c>
      <c r="AE729" s="38">
        <v>0.01</v>
      </c>
      <c r="AF729" s="38" t="str">
        <f t="shared" ref="AF729" si="10853">IF(OR(AE729="-",AE729="NC",$D729=""),"-",$D729*AE729)</f>
        <v>-</v>
      </c>
      <c r="AG729" s="38">
        <v>0.01</v>
      </c>
      <c r="AH729" s="38" t="str">
        <f t="shared" ref="AH729" si="10854">IF(OR(AG729="-",AG729="NC",$D729=""),"-",$D729*AG729)</f>
        <v>-</v>
      </c>
      <c r="AI729" s="38">
        <v>0.01</v>
      </c>
      <c r="AJ729" s="38" t="str">
        <f t="shared" ref="AJ729" si="10855">IF(OR(AI729="-",AI729="NC",$D729=""),"-",$D729*AI729)</f>
        <v>-</v>
      </c>
      <c r="AK729" s="38" t="s">
        <v>1351</v>
      </c>
      <c r="AL729" s="38" t="str">
        <f t="shared" ref="AL729" si="10856">IF(OR(AK729="-",AK729="NC",$D729=""),"-",$D729*AK729)</f>
        <v>-</v>
      </c>
    </row>
    <row r="730" spans="1:38" x14ac:dyDescent="0.25">
      <c r="A730" s="39" t="s">
        <v>219</v>
      </c>
      <c r="B730" s="39" t="s">
        <v>4351</v>
      </c>
      <c r="C730" s="38" t="s">
        <v>925</v>
      </c>
      <c r="D730" s="71"/>
      <c r="E730" s="38">
        <v>0.08</v>
      </c>
      <c r="F730" s="38" t="str">
        <f t="shared" si="10571"/>
        <v>-</v>
      </c>
      <c r="G730" s="38">
        <v>0.13</v>
      </c>
      <c r="H730" s="38" t="str">
        <f t="shared" si="10571"/>
        <v>-</v>
      </c>
      <c r="I730" s="38">
        <v>0.05</v>
      </c>
      <c r="J730" s="38" t="str">
        <f t="shared" ref="J730" si="10857">IF(OR(I730="-",I730="NC",$D730=""),"-",$D730*I730)</f>
        <v>-</v>
      </c>
      <c r="K730" s="38">
        <v>0.36</v>
      </c>
      <c r="L730" s="38" t="str">
        <f t="shared" ref="L730" si="10858">IF(OR(K730="-",K730="NC",$D730=""),"-",$D730*K730)</f>
        <v>-</v>
      </c>
      <c r="M730" s="38">
        <v>0.17</v>
      </c>
      <c r="N730" s="38" t="str">
        <f t="shared" ref="N730" si="10859">IF(OR(M730="-",M730="NC",$D730=""),"-",$D730*M730)</f>
        <v>-</v>
      </c>
      <c r="O730" s="38">
        <v>0.13</v>
      </c>
      <c r="P730" s="38" t="str">
        <f t="shared" ref="P730" si="10860">IF(OR(O730="-",O730="NC",$D730=""),"-",$D730*O730)</f>
        <v>-</v>
      </c>
      <c r="Q730" s="38">
        <v>0.31</v>
      </c>
      <c r="R730" s="38" t="str">
        <f t="shared" ref="R730" si="10861">IF(OR(Q730="-",Q730="NC",$D730=""),"-",$D730*Q730)</f>
        <v>-</v>
      </c>
      <c r="S730" s="38">
        <v>0.41</v>
      </c>
      <c r="T730" s="38" t="str">
        <f t="shared" ref="T730" si="10862">IF(OR(S730="-",S730="NC",$D730=""),"-",$D730*S730)</f>
        <v>-</v>
      </c>
      <c r="U730" s="38">
        <v>0.12</v>
      </c>
      <c r="V730" s="38" t="str">
        <f t="shared" ref="V730" si="10863">IF(OR(U730="-",U730="NC",$D730=""),"-",$D730*U730)</f>
        <v>-</v>
      </c>
      <c r="W730" s="38">
        <v>0.34</v>
      </c>
      <c r="X730" s="38" t="str">
        <f t="shared" ref="X730" si="10864">IF(OR(W730="-",W730="NC",$D730=""),"-",$D730*W730)</f>
        <v>-</v>
      </c>
      <c r="Y730" s="38">
        <v>0.7</v>
      </c>
      <c r="Z730" s="38" t="str">
        <f t="shared" ref="Z730" si="10865">IF(OR(Y730="-",Y730="NC",$D730=""),"-",$D730*Y730)</f>
        <v>-</v>
      </c>
      <c r="AA730" s="38">
        <v>0.89</v>
      </c>
      <c r="AB730" s="38" t="str">
        <f t="shared" ref="AB730" si="10866">IF(OR(AA730="-",AA730="NC",$D730=""),"-",$D730*AA730)</f>
        <v>-</v>
      </c>
      <c r="AC730" s="38">
        <v>0.05</v>
      </c>
      <c r="AD730" s="38" t="str">
        <f t="shared" ref="AD730" si="10867">IF(OR(AC730="-",AC730="NC",$D730=""),"-",$D730*AC730)</f>
        <v>-</v>
      </c>
      <c r="AE730" s="38">
        <v>1.1200000000000001</v>
      </c>
      <c r="AF730" s="38" t="str">
        <f t="shared" ref="AF730" si="10868">IF(OR(AE730="-",AE730="NC",$D730=""),"-",$D730*AE730)</f>
        <v>-</v>
      </c>
      <c r="AG730" s="38">
        <v>0.24</v>
      </c>
      <c r="AH730" s="38" t="str">
        <f t="shared" ref="AH730" si="10869">IF(OR(AG730="-",AG730="NC",$D730=""),"-",$D730*AG730)</f>
        <v>-</v>
      </c>
      <c r="AI730" s="38">
        <v>0.14000000000000001</v>
      </c>
      <c r="AJ730" s="38" t="str">
        <f t="shared" ref="AJ730" si="10870">IF(OR(AI730="-",AI730="NC",$D730=""),"-",$D730*AI730)</f>
        <v>-</v>
      </c>
      <c r="AK730" s="38">
        <v>0.18</v>
      </c>
      <c r="AL730" s="38" t="str">
        <f t="shared" ref="AL730" si="10871">IF(OR(AK730="-",AK730="NC",$D730=""),"-",$D730*AK730)</f>
        <v>-</v>
      </c>
    </row>
    <row r="731" spans="1:38" x14ac:dyDescent="0.25">
      <c r="A731" s="39" t="s">
        <v>1413</v>
      </c>
      <c r="B731" s="39" t="s">
        <v>1422</v>
      </c>
      <c r="C731" s="38" t="s">
        <v>925</v>
      </c>
      <c r="D731" s="71"/>
      <c r="E731" s="38">
        <v>0.01</v>
      </c>
      <c r="F731" s="38" t="str">
        <f t="shared" si="10571"/>
        <v>-</v>
      </c>
      <c r="G731" s="38">
        <v>0.01</v>
      </c>
      <c r="H731" s="38" t="str">
        <f t="shared" si="10571"/>
        <v>-</v>
      </c>
      <c r="I731" s="38">
        <v>0.01</v>
      </c>
      <c r="J731" s="38" t="str">
        <f t="shared" ref="J731" si="10872">IF(OR(I731="-",I731="NC",$D731=""),"-",$D731*I731)</f>
        <v>-</v>
      </c>
      <c r="K731" s="38">
        <v>0.01</v>
      </c>
      <c r="L731" s="38" t="str">
        <f t="shared" ref="L731" si="10873">IF(OR(K731="-",K731="NC",$D731=""),"-",$D731*K731)</f>
        <v>-</v>
      </c>
      <c r="M731" s="38">
        <v>0.01</v>
      </c>
      <c r="N731" s="38" t="str">
        <f t="shared" ref="N731" si="10874">IF(OR(M731="-",M731="NC",$D731=""),"-",$D731*M731)</f>
        <v>-</v>
      </c>
      <c r="O731" s="38">
        <v>0.01</v>
      </c>
      <c r="P731" s="38" t="str">
        <f t="shared" ref="P731" si="10875">IF(OR(O731="-",O731="NC",$D731=""),"-",$D731*O731)</f>
        <v>-</v>
      </c>
      <c r="Q731" s="38">
        <v>0.01</v>
      </c>
      <c r="R731" s="38" t="str">
        <f t="shared" ref="R731" si="10876">IF(OR(Q731="-",Q731="NC",$D731=""),"-",$D731*Q731)</f>
        <v>-</v>
      </c>
      <c r="S731" s="38">
        <v>0.01</v>
      </c>
      <c r="T731" s="38" t="str">
        <f t="shared" ref="T731" si="10877">IF(OR(S731="-",S731="NC",$D731=""),"-",$D731*S731)</f>
        <v>-</v>
      </c>
      <c r="U731" s="38">
        <v>0.01</v>
      </c>
      <c r="V731" s="38" t="str">
        <f t="shared" ref="V731" si="10878">IF(OR(U731="-",U731="NC",$D731=""),"-",$D731*U731)</f>
        <v>-</v>
      </c>
      <c r="W731" s="38">
        <v>0.01</v>
      </c>
      <c r="X731" s="38" t="str">
        <f t="shared" ref="X731" si="10879">IF(OR(W731="-",W731="NC",$D731=""),"-",$D731*W731)</f>
        <v>-</v>
      </c>
      <c r="Y731" s="38">
        <v>0.05</v>
      </c>
      <c r="Z731" s="38" t="str">
        <f t="shared" ref="Z731" si="10880">IF(OR(Y731="-",Y731="NC",$D731=""),"-",$D731*Y731)</f>
        <v>-</v>
      </c>
      <c r="AA731" s="38" t="s">
        <v>1351</v>
      </c>
      <c r="AB731" s="38" t="str">
        <f t="shared" ref="AB731" si="10881">IF(OR(AA731="-",AA731="NC",$D731=""),"-",$D731*AA731)</f>
        <v>-</v>
      </c>
      <c r="AC731" s="38">
        <v>0.01</v>
      </c>
      <c r="AD731" s="38" t="str">
        <f t="shared" ref="AD731" si="10882">IF(OR(AC731="-",AC731="NC",$D731=""),"-",$D731*AC731)</f>
        <v>-</v>
      </c>
      <c r="AE731" s="38">
        <v>0.01</v>
      </c>
      <c r="AF731" s="38" t="str">
        <f t="shared" ref="AF731" si="10883">IF(OR(AE731="-",AE731="NC",$D731=""),"-",$D731*AE731)</f>
        <v>-</v>
      </c>
      <c r="AG731" s="38">
        <v>0.01</v>
      </c>
      <c r="AH731" s="38" t="str">
        <f t="shared" ref="AH731" si="10884">IF(OR(AG731="-",AG731="NC",$D731=""),"-",$D731*AG731)</f>
        <v>-</v>
      </c>
      <c r="AI731" s="38">
        <v>0.01</v>
      </c>
      <c r="AJ731" s="38" t="str">
        <f t="shared" ref="AJ731" si="10885">IF(OR(AI731="-",AI731="NC",$D731=""),"-",$D731*AI731)</f>
        <v>-</v>
      </c>
      <c r="AK731" s="38">
        <v>0.01</v>
      </c>
      <c r="AL731" s="38" t="str">
        <f t="shared" ref="AL731" si="10886">IF(OR(AK731="-",AK731="NC",$D731=""),"-",$D731*AK731)</f>
        <v>-</v>
      </c>
    </row>
    <row r="732" spans="1:38" x14ac:dyDescent="0.25">
      <c r="A732" s="50" t="s">
        <v>4281</v>
      </c>
      <c r="B732" s="50" t="s">
        <v>4282</v>
      </c>
      <c r="C732" s="42" t="s">
        <v>275</v>
      </c>
      <c r="D732" s="58"/>
      <c r="E732" s="42" t="s">
        <v>275</v>
      </c>
      <c r="F732" s="42" t="str">
        <f t="shared" si="10571"/>
        <v>-</v>
      </c>
      <c r="G732" s="42" t="s">
        <v>275</v>
      </c>
      <c r="H732" s="42" t="str">
        <f t="shared" si="10571"/>
        <v>-</v>
      </c>
      <c r="I732" s="42" t="s">
        <v>275</v>
      </c>
      <c r="J732" s="42" t="str">
        <f t="shared" ref="J732" si="10887">IF(OR(I732="-",I732="NC",$D732=""),"-",$D732*I732)</f>
        <v>-</v>
      </c>
      <c r="K732" s="42" t="s">
        <v>275</v>
      </c>
      <c r="L732" s="42" t="str">
        <f t="shared" ref="L732" si="10888">IF(OR(K732="-",K732="NC",$D732=""),"-",$D732*K732)</f>
        <v>-</v>
      </c>
      <c r="M732" s="42" t="s">
        <v>275</v>
      </c>
      <c r="N732" s="42" t="str">
        <f t="shared" ref="N732" si="10889">IF(OR(M732="-",M732="NC",$D732=""),"-",$D732*M732)</f>
        <v>-</v>
      </c>
      <c r="O732" s="42" t="s">
        <v>275</v>
      </c>
      <c r="P732" s="42" t="str">
        <f t="shared" ref="P732" si="10890">IF(OR(O732="-",O732="NC",$D732=""),"-",$D732*O732)</f>
        <v>-</v>
      </c>
      <c r="Q732" s="42" t="s">
        <v>275</v>
      </c>
      <c r="R732" s="42" t="str">
        <f t="shared" ref="R732" si="10891">IF(OR(Q732="-",Q732="NC",$D732=""),"-",$D732*Q732)</f>
        <v>-</v>
      </c>
      <c r="S732" s="42" t="s">
        <v>275</v>
      </c>
      <c r="T732" s="42" t="str">
        <f t="shared" ref="T732" si="10892">IF(OR(S732="-",S732="NC",$D732=""),"-",$D732*S732)</f>
        <v>-</v>
      </c>
      <c r="U732" s="42" t="s">
        <v>275</v>
      </c>
      <c r="V732" s="42" t="str">
        <f t="shared" ref="V732" si="10893">IF(OR(U732="-",U732="NC",$D732=""),"-",$D732*U732)</f>
        <v>-</v>
      </c>
      <c r="W732" s="42" t="s">
        <v>275</v>
      </c>
      <c r="X732" s="42" t="str">
        <f t="shared" ref="X732" si="10894">IF(OR(W732="-",W732="NC",$D732=""),"-",$D732*W732)</f>
        <v>-</v>
      </c>
      <c r="Y732" s="42" t="s">
        <v>275</v>
      </c>
      <c r="Z732" s="42" t="str">
        <f t="shared" ref="Z732" si="10895">IF(OR(Y732="-",Y732="NC",$D732=""),"-",$D732*Y732)</f>
        <v>-</v>
      </c>
      <c r="AA732" s="42" t="s">
        <v>275</v>
      </c>
      <c r="AB732" s="42" t="str">
        <f t="shared" ref="AB732" si="10896">IF(OR(AA732="-",AA732="NC",$D732=""),"-",$D732*AA732)</f>
        <v>-</v>
      </c>
      <c r="AC732" s="42" t="s">
        <v>275</v>
      </c>
      <c r="AD732" s="42" t="str">
        <f t="shared" ref="AD732" si="10897">IF(OR(AC732="-",AC732="NC",$D732=""),"-",$D732*AC732)</f>
        <v>-</v>
      </c>
      <c r="AE732" s="42" t="s">
        <v>275</v>
      </c>
      <c r="AF732" s="42" t="str">
        <f t="shared" ref="AF732" si="10898">IF(OR(AE732="-",AE732="NC",$D732=""),"-",$D732*AE732)</f>
        <v>-</v>
      </c>
      <c r="AG732" s="42" t="s">
        <v>275</v>
      </c>
      <c r="AH732" s="42" t="str">
        <f t="shared" ref="AH732" si="10899">IF(OR(AG732="-",AG732="NC",$D732=""),"-",$D732*AG732)</f>
        <v>-</v>
      </c>
      <c r="AI732" s="42" t="s">
        <v>275</v>
      </c>
      <c r="AJ732" s="42" t="str">
        <f t="shared" ref="AJ732" si="10900">IF(OR(AI732="-",AI732="NC",$D732=""),"-",$D732*AI732)</f>
        <v>-</v>
      </c>
      <c r="AK732" s="42" t="s">
        <v>275</v>
      </c>
      <c r="AL732" s="42" t="str">
        <f t="shared" ref="AL732" si="10901">IF(OR(AK732="-",AK732="NC",$D732=""),"-",$D732*AK732)</f>
        <v>-</v>
      </c>
    </row>
    <row r="733" spans="1:38" ht="21" x14ac:dyDescent="0.25">
      <c r="A733" s="909" t="s">
        <v>4352</v>
      </c>
      <c r="B733" s="63" t="s">
        <v>4283</v>
      </c>
      <c r="C733" s="61" t="s">
        <v>925</v>
      </c>
      <c r="D733" s="58"/>
      <c r="E733" s="61">
        <v>0.05</v>
      </c>
      <c r="F733" s="61" t="str">
        <f t="shared" si="10571"/>
        <v>-</v>
      </c>
      <c r="G733" s="61">
        <v>0.01</v>
      </c>
      <c r="H733" s="61" t="str">
        <f t="shared" si="10571"/>
        <v>-</v>
      </c>
      <c r="I733" s="61">
        <v>0.01</v>
      </c>
      <c r="J733" s="61" t="str">
        <f t="shared" ref="J733" si="10902">IF(OR(I733="-",I733="NC",$D733=""),"-",$D733*I733)</f>
        <v>-</v>
      </c>
      <c r="K733" s="61">
        <v>0.21</v>
      </c>
      <c r="L733" s="61" t="str">
        <f t="shared" ref="L733" si="10903">IF(OR(K733="-",K733="NC",$D733=""),"-",$D733*K733)</f>
        <v>-</v>
      </c>
      <c r="M733" s="61">
        <v>0.04</v>
      </c>
      <c r="N733" s="61" t="str">
        <f t="shared" ref="N733" si="10904">IF(OR(M733="-",M733="NC",$D733=""),"-",$D733*M733)</f>
        <v>-</v>
      </c>
      <c r="O733" s="61">
        <v>0.04</v>
      </c>
      <c r="P733" s="61" t="str">
        <f t="shared" ref="P733" si="10905">IF(OR(O733="-",O733="NC",$D733=""),"-",$D733*O733)</f>
        <v>-</v>
      </c>
      <c r="Q733" s="61">
        <v>0.05</v>
      </c>
      <c r="R733" s="61" t="str">
        <f t="shared" ref="R733" si="10906">IF(OR(Q733="-",Q733="NC",$D733=""),"-",$D733*Q733)</f>
        <v>-</v>
      </c>
      <c r="S733" s="61">
        <v>0.06</v>
      </c>
      <c r="T733" s="61" t="str">
        <f t="shared" ref="T733" si="10907">IF(OR(S733="-",S733="NC",$D733=""),"-",$D733*S733)</f>
        <v>-</v>
      </c>
      <c r="U733" s="61">
        <v>0.08</v>
      </c>
      <c r="V733" s="61" t="str">
        <f t="shared" ref="V733" si="10908">IF(OR(U733="-",U733="NC",$D733=""),"-",$D733*U733)</f>
        <v>-</v>
      </c>
      <c r="W733" s="61">
        <v>0.1</v>
      </c>
      <c r="X733" s="61" t="str">
        <f t="shared" ref="X733" si="10909">IF(OR(W733="-",W733="NC",$D733=""),"-",$D733*W733)</f>
        <v>-</v>
      </c>
      <c r="Y733" s="61">
        <v>0.23</v>
      </c>
      <c r="Z733" s="61" t="str">
        <f t="shared" ref="Z733" si="10910">IF(OR(Y733="-",Y733="NC",$D733=""),"-",$D733*Y733)</f>
        <v>-</v>
      </c>
      <c r="AA733" s="61">
        <v>0.4</v>
      </c>
      <c r="AB733" s="61" t="str">
        <f t="shared" ref="AB733" si="10911">IF(OR(AA733="-",AA733="NC",$D733=""),"-",$D733*AA733)</f>
        <v>-</v>
      </c>
      <c r="AC733" s="61">
        <v>0.01</v>
      </c>
      <c r="AD733" s="61" t="str">
        <f t="shared" ref="AD733" si="10912">IF(OR(AC733="-",AC733="NC",$D733=""),"-",$D733*AC733)</f>
        <v>-</v>
      </c>
      <c r="AE733" s="61">
        <v>0.13</v>
      </c>
      <c r="AF733" s="61" t="str">
        <f t="shared" ref="AF733" si="10913">IF(OR(AE733="-",AE733="NC",$D733=""),"-",$D733*AE733)</f>
        <v>-</v>
      </c>
      <c r="AG733" s="61">
        <v>0.06</v>
      </c>
      <c r="AH733" s="61" t="str">
        <f t="shared" ref="AH733" si="10914">IF(OR(AG733="-",AG733="NC",$D733=""),"-",$D733*AG733)</f>
        <v>-</v>
      </c>
      <c r="AI733" s="61">
        <v>0.01</v>
      </c>
      <c r="AJ733" s="61" t="str">
        <f t="shared" ref="AJ733" si="10915">IF(OR(AI733="-",AI733="NC",$D733=""),"-",$D733*AI733)</f>
        <v>-</v>
      </c>
      <c r="AK733" s="61">
        <v>0.26</v>
      </c>
      <c r="AL733" s="61" t="str">
        <f t="shared" ref="AL733" si="10916">IF(OR(AK733="-",AK733="NC",$D733=""),"-",$D733*AK733)</f>
        <v>-</v>
      </c>
    </row>
    <row r="734" spans="1:38" x14ac:dyDescent="0.25">
      <c r="A734" s="39" t="s">
        <v>1280</v>
      </c>
      <c r="B734" s="39" t="s">
        <v>1281</v>
      </c>
      <c r="C734" s="38" t="s">
        <v>925</v>
      </c>
      <c r="D734" s="71"/>
      <c r="E734" s="38">
        <v>0.05</v>
      </c>
      <c r="F734" s="38" t="str">
        <f t="shared" si="10571"/>
        <v>-</v>
      </c>
      <c r="G734" s="38">
        <v>0.01</v>
      </c>
      <c r="H734" s="38" t="str">
        <f t="shared" si="10571"/>
        <v>-</v>
      </c>
      <c r="I734" s="38">
        <v>0.01</v>
      </c>
      <c r="J734" s="38" t="str">
        <f t="shared" ref="J734" si="10917">IF(OR(I734="-",I734="NC",$D734=""),"-",$D734*I734)</f>
        <v>-</v>
      </c>
      <c r="K734" s="38">
        <v>0.21</v>
      </c>
      <c r="L734" s="38" t="str">
        <f t="shared" ref="L734" si="10918">IF(OR(K734="-",K734="NC",$D734=""),"-",$D734*K734)</f>
        <v>-</v>
      </c>
      <c r="M734" s="38">
        <v>0.04</v>
      </c>
      <c r="N734" s="38" t="str">
        <f t="shared" ref="N734" si="10919">IF(OR(M734="-",M734="NC",$D734=""),"-",$D734*M734)</f>
        <v>-</v>
      </c>
      <c r="O734" s="38">
        <v>0.04</v>
      </c>
      <c r="P734" s="38" t="str">
        <f t="shared" ref="P734" si="10920">IF(OR(O734="-",O734="NC",$D734=""),"-",$D734*O734)</f>
        <v>-</v>
      </c>
      <c r="Q734" s="38">
        <v>0.05</v>
      </c>
      <c r="R734" s="38" t="str">
        <f t="shared" ref="R734" si="10921">IF(OR(Q734="-",Q734="NC",$D734=""),"-",$D734*Q734)</f>
        <v>-</v>
      </c>
      <c r="S734" s="38">
        <v>0.06</v>
      </c>
      <c r="T734" s="38" t="str">
        <f t="shared" ref="T734" si="10922">IF(OR(S734="-",S734="NC",$D734=""),"-",$D734*S734)</f>
        <v>-</v>
      </c>
      <c r="U734" s="38">
        <v>0.08</v>
      </c>
      <c r="V734" s="38" t="str">
        <f t="shared" ref="V734" si="10923">IF(OR(U734="-",U734="NC",$D734=""),"-",$D734*U734)</f>
        <v>-</v>
      </c>
      <c r="W734" s="38">
        <v>0.1</v>
      </c>
      <c r="X734" s="38" t="str">
        <f t="shared" ref="X734" si="10924">IF(OR(W734="-",W734="NC",$D734=""),"-",$D734*W734)</f>
        <v>-</v>
      </c>
      <c r="Y734" s="38">
        <v>0.23</v>
      </c>
      <c r="Z734" s="38" t="str">
        <f t="shared" ref="Z734" si="10925">IF(OR(Y734="-",Y734="NC",$D734=""),"-",$D734*Y734)</f>
        <v>-</v>
      </c>
      <c r="AA734" s="38">
        <v>0.4</v>
      </c>
      <c r="AB734" s="38" t="str">
        <f t="shared" ref="AB734" si="10926">IF(OR(AA734="-",AA734="NC",$D734=""),"-",$D734*AA734)</f>
        <v>-</v>
      </c>
      <c r="AC734" s="38">
        <v>0.01</v>
      </c>
      <c r="AD734" s="38" t="str">
        <f t="shared" ref="AD734" si="10927">IF(OR(AC734="-",AC734="NC",$D734=""),"-",$D734*AC734)</f>
        <v>-</v>
      </c>
      <c r="AE734" s="38">
        <v>0.13</v>
      </c>
      <c r="AF734" s="38" t="str">
        <f t="shared" ref="AF734" si="10928">IF(OR(AE734="-",AE734="NC",$D734=""),"-",$D734*AE734)</f>
        <v>-</v>
      </c>
      <c r="AG734" s="38">
        <v>0.06</v>
      </c>
      <c r="AH734" s="38" t="str">
        <f t="shared" ref="AH734" si="10929">IF(OR(AG734="-",AG734="NC",$D734=""),"-",$D734*AG734)</f>
        <v>-</v>
      </c>
      <c r="AI734" s="38">
        <v>0.01</v>
      </c>
      <c r="AJ734" s="38" t="str">
        <f t="shared" ref="AJ734" si="10930">IF(OR(AI734="-",AI734="NC",$D734=""),"-",$D734*AI734)</f>
        <v>-</v>
      </c>
      <c r="AK734" s="38">
        <v>0.26</v>
      </c>
      <c r="AL734" s="38" t="str">
        <f t="shared" ref="AL734" si="10931">IF(OR(AK734="-",AK734="NC",$D734=""),"-",$D734*AK734)</f>
        <v>-</v>
      </c>
    </row>
    <row r="735" spans="1:38" x14ac:dyDescent="0.25">
      <c r="A735" s="50" t="s">
        <v>4284</v>
      </c>
      <c r="B735" s="50" t="s">
        <v>4285</v>
      </c>
      <c r="C735" s="42" t="s">
        <v>275</v>
      </c>
      <c r="D735" s="58"/>
      <c r="E735" s="42" t="s">
        <v>275</v>
      </c>
      <c r="F735" s="42" t="str">
        <f t="shared" si="10571"/>
        <v>-</v>
      </c>
      <c r="G735" s="42" t="s">
        <v>275</v>
      </c>
      <c r="H735" s="42" t="str">
        <f t="shared" si="10571"/>
        <v>-</v>
      </c>
      <c r="I735" s="42" t="s">
        <v>275</v>
      </c>
      <c r="J735" s="42" t="str">
        <f t="shared" ref="J735" si="10932">IF(OR(I735="-",I735="NC",$D735=""),"-",$D735*I735)</f>
        <v>-</v>
      </c>
      <c r="K735" s="42" t="s">
        <v>275</v>
      </c>
      <c r="L735" s="42" t="str">
        <f t="shared" ref="L735" si="10933">IF(OR(K735="-",K735="NC",$D735=""),"-",$D735*K735)</f>
        <v>-</v>
      </c>
      <c r="M735" s="42" t="s">
        <v>275</v>
      </c>
      <c r="N735" s="42" t="str">
        <f t="shared" ref="N735" si="10934">IF(OR(M735="-",M735="NC",$D735=""),"-",$D735*M735)</f>
        <v>-</v>
      </c>
      <c r="O735" s="42" t="s">
        <v>275</v>
      </c>
      <c r="P735" s="42" t="str">
        <f t="shared" ref="P735" si="10935">IF(OR(O735="-",O735="NC",$D735=""),"-",$D735*O735)</f>
        <v>-</v>
      </c>
      <c r="Q735" s="42" t="s">
        <v>275</v>
      </c>
      <c r="R735" s="42" t="str">
        <f t="shared" ref="R735" si="10936">IF(OR(Q735="-",Q735="NC",$D735=""),"-",$D735*Q735)</f>
        <v>-</v>
      </c>
      <c r="S735" s="42" t="s">
        <v>275</v>
      </c>
      <c r="T735" s="42" t="str">
        <f t="shared" ref="T735" si="10937">IF(OR(S735="-",S735="NC",$D735=""),"-",$D735*S735)</f>
        <v>-</v>
      </c>
      <c r="U735" s="42" t="s">
        <v>275</v>
      </c>
      <c r="V735" s="42" t="str">
        <f t="shared" ref="V735" si="10938">IF(OR(U735="-",U735="NC",$D735=""),"-",$D735*U735)</f>
        <v>-</v>
      </c>
      <c r="W735" s="42" t="s">
        <v>275</v>
      </c>
      <c r="X735" s="42" t="str">
        <f t="shared" ref="X735" si="10939">IF(OR(W735="-",W735="NC",$D735=""),"-",$D735*W735)</f>
        <v>-</v>
      </c>
      <c r="Y735" s="42" t="s">
        <v>275</v>
      </c>
      <c r="Z735" s="42" t="str">
        <f t="shared" ref="Z735" si="10940">IF(OR(Y735="-",Y735="NC",$D735=""),"-",$D735*Y735)</f>
        <v>-</v>
      </c>
      <c r="AA735" s="42" t="s">
        <v>275</v>
      </c>
      <c r="AB735" s="42" t="str">
        <f t="shared" ref="AB735" si="10941">IF(OR(AA735="-",AA735="NC",$D735=""),"-",$D735*AA735)</f>
        <v>-</v>
      </c>
      <c r="AC735" s="42" t="s">
        <v>275</v>
      </c>
      <c r="AD735" s="42" t="str">
        <f t="shared" ref="AD735" si="10942">IF(OR(AC735="-",AC735="NC",$D735=""),"-",$D735*AC735)</f>
        <v>-</v>
      </c>
      <c r="AE735" s="42" t="s">
        <v>275</v>
      </c>
      <c r="AF735" s="42" t="str">
        <f t="shared" ref="AF735" si="10943">IF(OR(AE735="-",AE735="NC",$D735=""),"-",$D735*AE735)</f>
        <v>-</v>
      </c>
      <c r="AG735" s="42" t="s">
        <v>275</v>
      </c>
      <c r="AH735" s="42" t="str">
        <f t="shared" ref="AH735" si="10944">IF(OR(AG735="-",AG735="NC",$D735=""),"-",$D735*AG735)</f>
        <v>-</v>
      </c>
      <c r="AI735" s="42" t="s">
        <v>275</v>
      </c>
      <c r="AJ735" s="42" t="str">
        <f t="shared" ref="AJ735" si="10945">IF(OR(AI735="-",AI735="NC",$D735=""),"-",$D735*AI735)</f>
        <v>-</v>
      </c>
      <c r="AK735" s="42" t="s">
        <v>275</v>
      </c>
      <c r="AL735" s="42" t="str">
        <f t="shared" ref="AL735" si="10946">IF(OR(AK735="-",AK735="NC",$D735=""),"-",$D735*AK735)</f>
        <v>-</v>
      </c>
    </row>
    <row r="736" spans="1:38" ht="21" x14ac:dyDescent="0.25">
      <c r="A736" s="909" t="s">
        <v>4354</v>
      </c>
      <c r="B736" s="63" t="s">
        <v>4353</v>
      </c>
      <c r="C736" s="61" t="s">
        <v>925</v>
      </c>
      <c r="D736" s="58"/>
      <c r="E736" s="61">
        <v>0.3</v>
      </c>
      <c r="F736" s="61" t="str">
        <f t="shared" si="10571"/>
        <v>-</v>
      </c>
      <c r="G736" s="61">
        <v>0.02</v>
      </c>
      <c r="H736" s="61" t="str">
        <f t="shared" si="10571"/>
        <v>-</v>
      </c>
      <c r="I736" s="61">
        <v>0.16</v>
      </c>
      <c r="J736" s="61" t="str">
        <f t="shared" ref="J736" si="10947">IF(OR(I736="-",I736="NC",$D736=""),"-",$D736*I736)</f>
        <v>-</v>
      </c>
      <c r="K736" s="61">
        <v>1.34</v>
      </c>
      <c r="L736" s="61" t="str">
        <f t="shared" ref="L736" si="10948">IF(OR(K736="-",K736="NC",$D736=""),"-",$D736*K736)</f>
        <v>-</v>
      </c>
      <c r="M736" s="61">
        <v>0.77</v>
      </c>
      <c r="N736" s="61" t="str">
        <f t="shared" ref="N736" si="10949">IF(OR(M736="-",M736="NC",$D736=""),"-",$D736*M736)</f>
        <v>-</v>
      </c>
      <c r="O736" s="61">
        <v>0.11</v>
      </c>
      <c r="P736" s="61" t="str">
        <f t="shared" ref="P736" si="10950">IF(OR(O736="-",O736="NC",$D736=""),"-",$D736*O736)</f>
        <v>-</v>
      </c>
      <c r="Q736" s="61">
        <v>0.27</v>
      </c>
      <c r="R736" s="61" t="str">
        <f t="shared" ref="R736" si="10951">IF(OR(Q736="-",Q736="NC",$D736=""),"-",$D736*Q736)</f>
        <v>-</v>
      </c>
      <c r="S736" s="61">
        <v>7.0000000000000007E-2</v>
      </c>
      <c r="T736" s="61" t="str">
        <f t="shared" ref="T736" si="10952">IF(OR(S736="-",S736="NC",$D736=""),"-",$D736*S736)</f>
        <v>-</v>
      </c>
      <c r="U736" s="61">
        <v>0.54</v>
      </c>
      <c r="V736" s="61" t="str">
        <f t="shared" ref="V736" si="10953">IF(OR(U736="-",U736="NC",$D736=""),"-",$D736*U736)</f>
        <v>-</v>
      </c>
      <c r="W736" s="61">
        <v>0.69</v>
      </c>
      <c r="X736" s="61" t="str">
        <f t="shared" ref="X736" si="10954">IF(OR(W736="-",W736="NC",$D736=""),"-",$D736*W736)</f>
        <v>-</v>
      </c>
      <c r="Y736" s="61">
        <v>0.67</v>
      </c>
      <c r="Z736" s="61" t="str">
        <f t="shared" ref="Z736" si="10955">IF(OR(Y736="-",Y736="NC",$D736=""),"-",$D736*Y736)</f>
        <v>-</v>
      </c>
      <c r="AA736" s="61">
        <v>0.57999999999999996</v>
      </c>
      <c r="AB736" s="61" t="str">
        <f t="shared" ref="AB736" si="10956">IF(OR(AA736="-",AA736="NC",$D736=""),"-",$D736*AA736)</f>
        <v>-</v>
      </c>
      <c r="AC736" s="61">
        <v>0.76</v>
      </c>
      <c r="AD736" s="61" t="str">
        <f t="shared" ref="AD736" si="10957">IF(OR(AC736="-",AC736="NC",$D736=""),"-",$D736*AC736)</f>
        <v>-</v>
      </c>
      <c r="AE736" s="61">
        <v>0.8</v>
      </c>
      <c r="AF736" s="61" t="str">
        <f t="shared" ref="AF736" si="10958">IF(OR(AE736="-",AE736="NC",$D736=""),"-",$D736*AE736)</f>
        <v>-</v>
      </c>
      <c r="AG736" s="61">
        <v>0.23</v>
      </c>
      <c r="AH736" s="61" t="str">
        <f t="shared" ref="AH736" si="10959">IF(OR(AG736="-",AG736="NC",$D736=""),"-",$D736*AG736)</f>
        <v>-</v>
      </c>
      <c r="AI736" s="61">
        <v>0.02</v>
      </c>
      <c r="AJ736" s="61" t="str">
        <f t="shared" ref="AJ736" si="10960">IF(OR(AI736="-",AI736="NC",$D736=""),"-",$D736*AI736)</f>
        <v>-</v>
      </c>
      <c r="AK736" s="61">
        <v>0.12</v>
      </c>
      <c r="AL736" s="61" t="str">
        <f t="shared" ref="AL736" si="10961">IF(OR(AK736="-",AK736="NC",$D736=""),"-",$D736*AK736)</f>
        <v>-</v>
      </c>
    </row>
    <row r="737" spans="1:38" x14ac:dyDescent="0.25">
      <c r="A737" s="39" t="s">
        <v>1410</v>
      </c>
      <c r="B737" s="39" t="s">
        <v>4355</v>
      </c>
      <c r="C737" s="38" t="s">
        <v>925</v>
      </c>
      <c r="D737" s="71"/>
      <c r="E737" s="38">
        <v>0.01</v>
      </c>
      <c r="F737" s="38" t="str">
        <f t="shared" si="10571"/>
        <v>-</v>
      </c>
      <c r="G737" s="38">
        <v>0.01</v>
      </c>
      <c r="H737" s="38" t="str">
        <f t="shared" si="10571"/>
        <v>-</v>
      </c>
      <c r="I737" s="38">
        <v>0.01</v>
      </c>
      <c r="J737" s="38" t="str">
        <f t="shared" ref="J737" si="10962">IF(OR(I737="-",I737="NC",$D737=""),"-",$D737*I737)</f>
        <v>-</v>
      </c>
      <c r="K737" s="38">
        <v>0.01</v>
      </c>
      <c r="L737" s="38" t="str">
        <f t="shared" ref="L737" si="10963">IF(OR(K737="-",K737="NC",$D737=""),"-",$D737*K737)</f>
        <v>-</v>
      </c>
      <c r="M737" s="38">
        <v>0.01</v>
      </c>
      <c r="N737" s="38" t="str">
        <f t="shared" ref="N737" si="10964">IF(OR(M737="-",M737="NC",$D737=""),"-",$D737*M737)</f>
        <v>-</v>
      </c>
      <c r="O737" s="38">
        <v>0.01</v>
      </c>
      <c r="P737" s="38" t="str">
        <f t="shared" ref="P737" si="10965">IF(OR(O737="-",O737="NC",$D737=""),"-",$D737*O737)</f>
        <v>-</v>
      </c>
      <c r="Q737" s="38" t="s">
        <v>1351</v>
      </c>
      <c r="R737" s="38" t="str">
        <f t="shared" ref="R737" si="10966">IF(OR(Q737="-",Q737="NC",$D737=""),"-",$D737*Q737)</f>
        <v>-</v>
      </c>
      <c r="S737" s="38" t="s">
        <v>1351</v>
      </c>
      <c r="T737" s="38" t="str">
        <f t="shared" ref="T737" si="10967">IF(OR(S737="-",S737="NC",$D737=""),"-",$D737*S737)</f>
        <v>-</v>
      </c>
      <c r="U737" s="38">
        <v>0.01</v>
      </c>
      <c r="V737" s="38" t="str">
        <f t="shared" ref="V737" si="10968">IF(OR(U737="-",U737="NC",$D737=""),"-",$D737*U737)</f>
        <v>-</v>
      </c>
      <c r="W737" s="38" t="s">
        <v>1351</v>
      </c>
      <c r="X737" s="38" t="str">
        <f t="shared" ref="X737" si="10969">IF(OR(W737="-",W737="NC",$D737=""),"-",$D737*W737)</f>
        <v>-</v>
      </c>
      <c r="Y737" s="38">
        <v>0.01</v>
      </c>
      <c r="Z737" s="38" t="str">
        <f t="shared" ref="Z737" si="10970">IF(OR(Y737="-",Y737="NC",$D737=""),"-",$D737*Y737)</f>
        <v>-</v>
      </c>
      <c r="AA737" s="38">
        <v>0.01</v>
      </c>
      <c r="AB737" s="38" t="str">
        <f t="shared" ref="AB737" si="10971">IF(OR(AA737="-",AA737="NC",$D737=""),"-",$D737*AA737)</f>
        <v>-</v>
      </c>
      <c r="AC737" s="38">
        <v>0.01</v>
      </c>
      <c r="AD737" s="38" t="str">
        <f t="shared" ref="AD737" si="10972">IF(OR(AC737="-",AC737="NC",$D737=""),"-",$D737*AC737)</f>
        <v>-</v>
      </c>
      <c r="AE737" s="38">
        <v>0.01</v>
      </c>
      <c r="AF737" s="38" t="str">
        <f t="shared" ref="AF737" si="10973">IF(OR(AE737="-",AE737="NC",$D737=""),"-",$D737*AE737)</f>
        <v>-</v>
      </c>
      <c r="AG737" s="38" t="s">
        <v>1351</v>
      </c>
      <c r="AH737" s="38" t="str">
        <f t="shared" ref="AH737" si="10974">IF(OR(AG737="-",AG737="NC",$D737=""),"-",$D737*AG737)</f>
        <v>-</v>
      </c>
      <c r="AI737" s="38">
        <v>0.01</v>
      </c>
      <c r="AJ737" s="38" t="str">
        <f t="shared" ref="AJ737" si="10975">IF(OR(AI737="-",AI737="NC",$D737=""),"-",$D737*AI737)</f>
        <v>-</v>
      </c>
      <c r="AK737" s="38">
        <v>0.01</v>
      </c>
      <c r="AL737" s="38" t="str">
        <f t="shared" ref="AL737" si="10976">IF(OR(AK737="-",AK737="NC",$D737=""),"-",$D737*AK737)</f>
        <v>-</v>
      </c>
    </row>
    <row r="738" spans="1:38" x14ac:dyDescent="0.25">
      <c r="A738" s="39" t="s">
        <v>217</v>
      </c>
      <c r="B738" s="39" t="s">
        <v>4356</v>
      </c>
      <c r="C738" s="38" t="s">
        <v>925</v>
      </c>
      <c r="D738" s="71"/>
      <c r="E738" s="38">
        <v>0.25</v>
      </c>
      <c r="F738" s="38" t="str">
        <f t="shared" si="10571"/>
        <v>-</v>
      </c>
      <c r="G738" s="38">
        <v>0.01</v>
      </c>
      <c r="H738" s="38" t="str">
        <f t="shared" si="10571"/>
        <v>-</v>
      </c>
      <c r="I738" s="38">
        <v>0.16</v>
      </c>
      <c r="J738" s="38" t="str">
        <f t="shared" ref="J738" si="10977">IF(OR(I738="-",I738="NC",$D738=""),"-",$D738*I738)</f>
        <v>-</v>
      </c>
      <c r="K738" s="38">
        <v>1.1599999999999999</v>
      </c>
      <c r="L738" s="38" t="str">
        <f t="shared" ref="L738" si="10978">IF(OR(K738="-",K738="NC",$D738=""),"-",$D738*K738)</f>
        <v>-</v>
      </c>
      <c r="M738" s="38">
        <v>0.59</v>
      </c>
      <c r="N738" s="38" t="str">
        <f t="shared" ref="N738" si="10979">IF(OR(M738="-",M738="NC",$D738=""),"-",$D738*M738)</f>
        <v>-</v>
      </c>
      <c r="O738" s="38">
        <v>0.01</v>
      </c>
      <c r="P738" s="38" t="str">
        <f t="shared" ref="P738" si="10980">IF(OR(O738="-",O738="NC",$D738=""),"-",$D738*O738)</f>
        <v>-</v>
      </c>
      <c r="Q738" s="38">
        <v>0.27</v>
      </c>
      <c r="R738" s="38" t="str">
        <f t="shared" ref="R738" si="10981">IF(OR(Q738="-",Q738="NC",$D738=""),"-",$D738*Q738)</f>
        <v>-</v>
      </c>
      <c r="S738" s="38">
        <v>7.0000000000000007E-2</v>
      </c>
      <c r="T738" s="38" t="str">
        <f t="shared" ref="T738" si="10982">IF(OR(S738="-",S738="NC",$D738=""),"-",$D738*S738)</f>
        <v>-</v>
      </c>
      <c r="U738" s="38">
        <v>0.54</v>
      </c>
      <c r="V738" s="38" t="str">
        <f t="shared" ref="V738" si="10983">IF(OR(U738="-",U738="NC",$D738=""),"-",$D738*U738)</f>
        <v>-</v>
      </c>
      <c r="W738" s="38">
        <v>0.69</v>
      </c>
      <c r="X738" s="38" t="str">
        <f t="shared" ref="X738" si="10984">IF(OR(W738="-",W738="NC",$D738=""),"-",$D738*W738)</f>
        <v>-</v>
      </c>
      <c r="Y738" s="38">
        <v>0.57999999999999996</v>
      </c>
      <c r="Z738" s="38" t="str">
        <f t="shared" ref="Z738" si="10985">IF(OR(Y738="-",Y738="NC",$D738=""),"-",$D738*Y738)</f>
        <v>-</v>
      </c>
      <c r="AA738" s="38">
        <v>0.56000000000000005</v>
      </c>
      <c r="AB738" s="38" t="str">
        <f t="shared" ref="AB738" si="10986">IF(OR(AA738="-",AA738="NC",$D738=""),"-",$D738*AA738)</f>
        <v>-</v>
      </c>
      <c r="AC738" s="38">
        <v>0.75</v>
      </c>
      <c r="AD738" s="38" t="str">
        <f t="shared" ref="AD738" si="10987">IF(OR(AC738="-",AC738="NC",$D738=""),"-",$D738*AC738)</f>
        <v>-</v>
      </c>
      <c r="AE738" s="38">
        <v>0.68</v>
      </c>
      <c r="AF738" s="38" t="str">
        <f t="shared" ref="AF738" si="10988">IF(OR(AE738="-",AE738="NC",$D738=""),"-",$D738*AE738)</f>
        <v>-</v>
      </c>
      <c r="AG738" s="38">
        <v>0.06</v>
      </c>
      <c r="AH738" s="38" t="str">
        <f t="shared" ref="AH738" si="10989">IF(OR(AG738="-",AG738="NC",$D738=""),"-",$D738*AG738)</f>
        <v>-</v>
      </c>
      <c r="AI738" s="38">
        <v>0.02</v>
      </c>
      <c r="AJ738" s="38" t="str">
        <f t="shared" ref="AJ738" si="10990">IF(OR(AI738="-",AI738="NC",$D738=""),"-",$D738*AI738)</f>
        <v>-</v>
      </c>
      <c r="AK738" s="38">
        <v>0.01</v>
      </c>
      <c r="AL738" s="38" t="str">
        <f t="shared" ref="AL738" si="10991">IF(OR(AK738="-",AK738="NC",$D738=""),"-",$D738*AK738)</f>
        <v>-</v>
      </c>
    </row>
    <row r="739" spans="1:38" x14ac:dyDescent="0.25">
      <c r="A739" s="39" t="s">
        <v>1416</v>
      </c>
      <c r="B739" s="39" t="s">
        <v>4300</v>
      </c>
      <c r="C739" s="38" t="s">
        <v>925</v>
      </c>
      <c r="D739" s="71"/>
      <c r="E739" s="38">
        <v>0.04</v>
      </c>
      <c r="F739" s="38" t="str">
        <f t="shared" si="10571"/>
        <v>-</v>
      </c>
      <c r="G739" s="38">
        <v>0.01</v>
      </c>
      <c r="H739" s="38" t="str">
        <f t="shared" si="10571"/>
        <v>-</v>
      </c>
      <c r="I739" s="38">
        <v>0.01</v>
      </c>
      <c r="J739" s="38" t="str">
        <f t="shared" ref="J739" si="10992">IF(OR(I739="-",I739="NC",$D739=""),"-",$D739*I739)</f>
        <v>-</v>
      </c>
      <c r="K739" s="38">
        <v>0.17</v>
      </c>
      <c r="L739" s="38" t="str">
        <f t="shared" ref="L739" si="10993">IF(OR(K739="-",K739="NC",$D739=""),"-",$D739*K739)</f>
        <v>-</v>
      </c>
      <c r="M739" s="38">
        <v>0.17</v>
      </c>
      <c r="N739" s="38" t="str">
        <f t="shared" ref="N739" si="10994">IF(OR(M739="-",M739="NC",$D739=""),"-",$D739*M739)</f>
        <v>-</v>
      </c>
      <c r="O739" s="38">
        <v>0.09</v>
      </c>
      <c r="P739" s="38" t="str">
        <f t="shared" ref="P739" si="10995">IF(OR(O739="-",O739="NC",$D739=""),"-",$D739*O739)</f>
        <v>-</v>
      </c>
      <c r="Q739" s="38" t="s">
        <v>1351</v>
      </c>
      <c r="R739" s="38" t="str">
        <f t="shared" ref="R739" si="10996">IF(OR(Q739="-",Q739="NC",$D739=""),"-",$D739*Q739)</f>
        <v>-</v>
      </c>
      <c r="S739" s="38" t="s">
        <v>1351</v>
      </c>
      <c r="T739" s="38" t="str">
        <f t="shared" ref="T739" si="10997">IF(OR(S739="-",S739="NC",$D739=""),"-",$D739*S739)</f>
        <v>-</v>
      </c>
      <c r="U739" s="38" t="s">
        <v>1351</v>
      </c>
      <c r="V739" s="38" t="str">
        <f t="shared" ref="V739" si="10998">IF(OR(U739="-",U739="NC",$D739=""),"-",$D739*U739)</f>
        <v>-</v>
      </c>
      <c r="W739" s="38" t="s">
        <v>1351</v>
      </c>
      <c r="X739" s="38" t="str">
        <f t="shared" ref="X739" si="10999">IF(OR(W739="-",W739="NC",$D739=""),"-",$D739*W739)</f>
        <v>-</v>
      </c>
      <c r="Y739" s="38">
        <v>0.08</v>
      </c>
      <c r="Z739" s="38" t="str">
        <f t="shared" ref="Z739" si="11000">IF(OR(Y739="-",Y739="NC",$D739=""),"-",$D739*Y739)</f>
        <v>-</v>
      </c>
      <c r="AA739" s="38">
        <v>0.02</v>
      </c>
      <c r="AB739" s="38" t="str">
        <f t="shared" ref="AB739" si="11001">IF(OR(AA739="-",AA739="NC",$D739=""),"-",$D739*AA739)</f>
        <v>-</v>
      </c>
      <c r="AC739" s="38">
        <v>0.02</v>
      </c>
      <c r="AD739" s="38" t="str">
        <f t="shared" ref="AD739" si="11002">IF(OR(AC739="-",AC739="NC",$D739=""),"-",$D739*AC739)</f>
        <v>-</v>
      </c>
      <c r="AE739" s="38">
        <v>0.12</v>
      </c>
      <c r="AF739" s="38" t="str">
        <f t="shared" ref="AF739" si="11003">IF(OR(AE739="-",AE739="NC",$D739=""),"-",$D739*AE739)</f>
        <v>-</v>
      </c>
      <c r="AG739" s="38">
        <v>0.17</v>
      </c>
      <c r="AH739" s="38" t="str">
        <f t="shared" ref="AH739" si="11004">IF(OR(AG739="-",AG739="NC",$D739=""),"-",$D739*AG739)</f>
        <v>-</v>
      </c>
      <c r="AI739" s="38">
        <v>0.01</v>
      </c>
      <c r="AJ739" s="38" t="str">
        <f t="shared" ref="AJ739" si="11005">IF(OR(AI739="-",AI739="NC",$D739=""),"-",$D739*AI739)</f>
        <v>-</v>
      </c>
      <c r="AK739" s="38">
        <v>0.1</v>
      </c>
      <c r="AL739" s="38" t="str">
        <f t="shared" ref="AL739" si="11006">IF(OR(AK739="-",AK739="NC",$D739=""),"-",$D739*AK739)</f>
        <v>-</v>
      </c>
    </row>
    <row r="740" spans="1:38" x14ac:dyDescent="0.25">
      <c r="A740" s="50" t="s">
        <v>4286</v>
      </c>
      <c r="B740" s="50" t="s">
        <v>4287</v>
      </c>
      <c r="C740" s="42" t="s">
        <v>275</v>
      </c>
      <c r="D740" s="58"/>
      <c r="E740" s="42" t="s">
        <v>275</v>
      </c>
      <c r="F740" s="42" t="str">
        <f t="shared" si="10571"/>
        <v>-</v>
      </c>
      <c r="G740" s="42" t="s">
        <v>275</v>
      </c>
      <c r="H740" s="42" t="str">
        <f t="shared" si="10571"/>
        <v>-</v>
      </c>
      <c r="I740" s="42" t="s">
        <v>275</v>
      </c>
      <c r="J740" s="42" t="str">
        <f t="shared" ref="J740" si="11007">IF(OR(I740="-",I740="NC",$D740=""),"-",$D740*I740)</f>
        <v>-</v>
      </c>
      <c r="K740" s="42" t="s">
        <v>275</v>
      </c>
      <c r="L740" s="42" t="str">
        <f t="shared" ref="L740" si="11008">IF(OR(K740="-",K740="NC",$D740=""),"-",$D740*K740)</f>
        <v>-</v>
      </c>
      <c r="M740" s="42" t="s">
        <v>275</v>
      </c>
      <c r="N740" s="42" t="str">
        <f t="shared" ref="N740" si="11009">IF(OR(M740="-",M740="NC",$D740=""),"-",$D740*M740)</f>
        <v>-</v>
      </c>
      <c r="O740" s="42" t="s">
        <v>275</v>
      </c>
      <c r="P740" s="42" t="str">
        <f t="shared" ref="P740" si="11010">IF(OR(O740="-",O740="NC",$D740=""),"-",$D740*O740)</f>
        <v>-</v>
      </c>
      <c r="Q740" s="42" t="s">
        <v>275</v>
      </c>
      <c r="R740" s="42" t="str">
        <f t="shared" ref="R740" si="11011">IF(OR(Q740="-",Q740="NC",$D740=""),"-",$D740*Q740)</f>
        <v>-</v>
      </c>
      <c r="S740" s="42" t="s">
        <v>275</v>
      </c>
      <c r="T740" s="42" t="str">
        <f t="shared" ref="T740" si="11012">IF(OR(S740="-",S740="NC",$D740=""),"-",$D740*S740)</f>
        <v>-</v>
      </c>
      <c r="U740" s="42" t="s">
        <v>275</v>
      </c>
      <c r="V740" s="42" t="str">
        <f t="shared" ref="V740" si="11013">IF(OR(U740="-",U740="NC",$D740=""),"-",$D740*U740)</f>
        <v>-</v>
      </c>
      <c r="W740" s="42" t="s">
        <v>275</v>
      </c>
      <c r="X740" s="42" t="str">
        <f t="shared" ref="X740" si="11014">IF(OR(W740="-",W740="NC",$D740=""),"-",$D740*W740)</f>
        <v>-</v>
      </c>
      <c r="Y740" s="42" t="s">
        <v>275</v>
      </c>
      <c r="Z740" s="42" t="str">
        <f t="shared" ref="Z740" si="11015">IF(OR(Y740="-",Y740="NC",$D740=""),"-",$D740*Y740)</f>
        <v>-</v>
      </c>
      <c r="AA740" s="42" t="s">
        <v>275</v>
      </c>
      <c r="AB740" s="42" t="str">
        <f t="shared" ref="AB740" si="11016">IF(OR(AA740="-",AA740="NC",$D740=""),"-",$D740*AA740)</f>
        <v>-</v>
      </c>
      <c r="AC740" s="42" t="s">
        <v>275</v>
      </c>
      <c r="AD740" s="42" t="str">
        <f t="shared" ref="AD740" si="11017">IF(OR(AC740="-",AC740="NC",$D740=""),"-",$D740*AC740)</f>
        <v>-</v>
      </c>
      <c r="AE740" s="42" t="s">
        <v>275</v>
      </c>
      <c r="AF740" s="42" t="str">
        <f t="shared" ref="AF740" si="11018">IF(OR(AE740="-",AE740="NC",$D740=""),"-",$D740*AE740)</f>
        <v>-</v>
      </c>
      <c r="AG740" s="42" t="s">
        <v>275</v>
      </c>
      <c r="AH740" s="42" t="str">
        <f t="shared" ref="AH740" si="11019">IF(OR(AG740="-",AG740="NC",$D740=""),"-",$D740*AG740)</f>
        <v>-</v>
      </c>
      <c r="AI740" s="42" t="s">
        <v>275</v>
      </c>
      <c r="AJ740" s="42" t="str">
        <f t="shared" ref="AJ740" si="11020">IF(OR(AI740="-",AI740="NC",$D740=""),"-",$D740*AI740)</f>
        <v>-</v>
      </c>
      <c r="AK740" s="42" t="s">
        <v>275</v>
      </c>
      <c r="AL740" s="42" t="str">
        <f t="shared" ref="AL740" si="11021">IF(OR(AK740="-",AK740="NC",$D740=""),"-",$D740*AK740)</f>
        <v>-</v>
      </c>
    </row>
    <row r="741" spans="1:38" ht="21" x14ac:dyDescent="0.25">
      <c r="A741" s="909" t="s">
        <v>4358</v>
      </c>
      <c r="B741" s="63" t="s">
        <v>4288</v>
      </c>
      <c r="C741" s="61" t="s">
        <v>925</v>
      </c>
      <c r="D741" s="58"/>
      <c r="E741" s="61">
        <v>0.19</v>
      </c>
      <c r="F741" s="61" t="str">
        <f t="shared" si="10571"/>
        <v>-</v>
      </c>
      <c r="G741" s="61">
        <v>0.32</v>
      </c>
      <c r="H741" s="61" t="str">
        <f t="shared" si="10571"/>
        <v>-</v>
      </c>
      <c r="I741" s="61">
        <v>0.21</v>
      </c>
      <c r="J741" s="61" t="str">
        <f t="shared" ref="J741" si="11022">IF(OR(I741="-",I741="NC",$D741=""),"-",$D741*I741)</f>
        <v>-</v>
      </c>
      <c r="K741" s="61">
        <v>0.8</v>
      </c>
      <c r="L741" s="61" t="str">
        <f t="shared" ref="L741" si="11023">IF(OR(K741="-",K741="NC",$D741=""),"-",$D741*K741)</f>
        <v>-</v>
      </c>
      <c r="M741" s="61">
        <v>0.02</v>
      </c>
      <c r="N741" s="61" t="str">
        <f t="shared" ref="N741" si="11024">IF(OR(M741="-",M741="NC",$D741=""),"-",$D741*M741)</f>
        <v>-</v>
      </c>
      <c r="O741" s="61">
        <v>0.24</v>
      </c>
      <c r="P741" s="61" t="str">
        <f t="shared" ref="P741" si="11025">IF(OR(O741="-",O741="NC",$D741=""),"-",$D741*O741)</f>
        <v>-</v>
      </c>
      <c r="Q741" s="61">
        <v>0.05</v>
      </c>
      <c r="R741" s="61" t="str">
        <f t="shared" ref="R741" si="11026">IF(OR(Q741="-",Q741="NC",$D741=""),"-",$D741*Q741)</f>
        <v>-</v>
      </c>
      <c r="S741" s="61">
        <v>0.16</v>
      </c>
      <c r="T741" s="61" t="str">
        <f t="shared" ref="T741" si="11027">IF(OR(S741="-",S741="NC",$D741=""),"-",$D741*S741)</f>
        <v>-</v>
      </c>
      <c r="U741" s="61">
        <v>0.01</v>
      </c>
      <c r="V741" s="61" t="str">
        <f t="shared" ref="V741" si="11028">IF(OR(U741="-",U741="NC",$D741=""),"-",$D741*U741)</f>
        <v>-</v>
      </c>
      <c r="W741" s="61">
        <v>0.1</v>
      </c>
      <c r="X741" s="61" t="str">
        <f t="shared" ref="X741" si="11029">IF(OR(W741="-",W741="NC",$D741=""),"-",$D741*W741)</f>
        <v>-</v>
      </c>
      <c r="Y741" s="61">
        <v>3.55</v>
      </c>
      <c r="Z741" s="61" t="str">
        <f t="shared" ref="Z741" si="11030">IF(OR(Y741="-",Y741="NC",$D741=""),"-",$D741*Y741)</f>
        <v>-</v>
      </c>
      <c r="AA741" s="61">
        <v>0.36</v>
      </c>
      <c r="AB741" s="61" t="str">
        <f t="shared" ref="AB741" si="11031">IF(OR(AA741="-",AA741="NC",$D741=""),"-",$D741*AA741)</f>
        <v>-</v>
      </c>
      <c r="AC741" s="61">
        <v>0.36</v>
      </c>
      <c r="AD741" s="61" t="str">
        <f t="shared" ref="AD741" si="11032">IF(OR(AC741="-",AC741="NC",$D741=""),"-",$D741*AC741)</f>
        <v>-</v>
      </c>
      <c r="AE741" s="61">
        <v>0.28999999999999998</v>
      </c>
      <c r="AF741" s="61" t="str">
        <f t="shared" ref="AF741" si="11033">IF(OR(AE741="-",AE741="NC",$D741=""),"-",$D741*AE741)</f>
        <v>-</v>
      </c>
      <c r="AG741" s="61">
        <v>0.01</v>
      </c>
      <c r="AH741" s="61" t="str">
        <f t="shared" ref="AH741" si="11034">IF(OR(AG741="-",AG741="NC",$D741=""),"-",$D741*AG741)</f>
        <v>-</v>
      </c>
      <c r="AI741" s="61">
        <v>0.21</v>
      </c>
      <c r="AJ741" s="61" t="str">
        <f t="shared" ref="AJ741" si="11035">IF(OR(AI741="-",AI741="NC",$D741=""),"-",$D741*AI741)</f>
        <v>-</v>
      </c>
      <c r="AK741" s="61">
        <v>0.42</v>
      </c>
      <c r="AL741" s="61" t="str">
        <f t="shared" ref="AL741" si="11036">IF(OR(AK741="-",AK741="NC",$D741=""),"-",$D741*AK741)</f>
        <v>-</v>
      </c>
    </row>
    <row r="742" spans="1:38" x14ac:dyDescent="0.25">
      <c r="A742" s="39" t="s">
        <v>1250</v>
      </c>
      <c r="B742" s="39" t="s">
        <v>4291</v>
      </c>
      <c r="C742" s="38" t="s">
        <v>925</v>
      </c>
      <c r="D742" s="71"/>
      <c r="E742" s="38">
        <v>0.18</v>
      </c>
      <c r="F742" s="38" t="str">
        <f t="shared" si="10571"/>
        <v>-</v>
      </c>
      <c r="G742" s="38">
        <v>0.32</v>
      </c>
      <c r="H742" s="38" t="str">
        <f t="shared" si="10571"/>
        <v>-</v>
      </c>
      <c r="I742" s="38">
        <v>0.2</v>
      </c>
      <c r="J742" s="38" t="str">
        <f t="shared" ref="J742" si="11037">IF(OR(I742="-",I742="NC",$D742=""),"-",$D742*I742)</f>
        <v>-</v>
      </c>
      <c r="K742" s="38">
        <v>0.48</v>
      </c>
      <c r="L742" s="38" t="str">
        <f t="shared" ref="L742" si="11038">IF(OR(K742="-",K742="NC",$D742=""),"-",$D742*K742)</f>
        <v>-</v>
      </c>
      <c r="M742" s="38" t="s">
        <v>1351</v>
      </c>
      <c r="N742" s="38" t="str">
        <f t="shared" ref="N742" si="11039">IF(OR(M742="-",M742="NC",$D742=""),"-",$D742*M742)</f>
        <v>-</v>
      </c>
      <c r="O742" s="38">
        <v>0.23</v>
      </c>
      <c r="P742" s="38" t="str">
        <f t="shared" ref="P742" si="11040">IF(OR(O742="-",O742="NC",$D742=""),"-",$D742*O742)</f>
        <v>-</v>
      </c>
      <c r="Q742" s="38">
        <v>0.04</v>
      </c>
      <c r="R742" s="38" t="str">
        <f t="shared" ref="R742" si="11041">IF(OR(Q742="-",Q742="NC",$D742=""),"-",$D742*Q742)</f>
        <v>-</v>
      </c>
      <c r="S742" s="38">
        <v>0.15</v>
      </c>
      <c r="T742" s="38" t="str">
        <f t="shared" ref="T742" si="11042">IF(OR(S742="-",S742="NC",$D742=""),"-",$D742*S742)</f>
        <v>-</v>
      </c>
      <c r="U742" s="38" t="s">
        <v>1351</v>
      </c>
      <c r="V742" s="38" t="str">
        <f t="shared" ref="V742" si="11043">IF(OR(U742="-",U742="NC",$D742=""),"-",$D742*U742)</f>
        <v>-</v>
      </c>
      <c r="W742" s="38">
        <v>0.09</v>
      </c>
      <c r="X742" s="38" t="str">
        <f t="shared" ref="X742" si="11044">IF(OR(W742="-",W742="NC",$D742=""),"-",$D742*W742)</f>
        <v>-</v>
      </c>
      <c r="Y742" s="38">
        <v>3.5</v>
      </c>
      <c r="Z742" s="38" t="str">
        <f t="shared" ref="Z742" si="11045">IF(OR(Y742="-",Y742="NC",$D742=""),"-",$D742*Y742)</f>
        <v>-</v>
      </c>
      <c r="AA742" s="38">
        <v>0.34</v>
      </c>
      <c r="AB742" s="38" t="str">
        <f t="shared" ref="AB742" si="11046">IF(OR(AA742="-",AA742="NC",$D742=""),"-",$D742*AA742)</f>
        <v>-</v>
      </c>
      <c r="AC742" s="38">
        <v>0.31</v>
      </c>
      <c r="AD742" s="38" t="str">
        <f t="shared" ref="AD742" si="11047">IF(OR(AC742="-",AC742="NC",$D742=""),"-",$D742*AC742)</f>
        <v>-</v>
      </c>
      <c r="AE742" s="38">
        <v>0.22</v>
      </c>
      <c r="AF742" s="38" t="str">
        <f t="shared" ref="AF742" si="11048">IF(OR(AE742="-",AE742="NC",$D742=""),"-",$D742*AE742)</f>
        <v>-</v>
      </c>
      <c r="AG742" s="38" t="s">
        <v>1351</v>
      </c>
      <c r="AH742" s="38" t="str">
        <f t="shared" ref="AH742" si="11049">IF(OR(AG742="-",AG742="NC",$D742=""),"-",$D742*AG742)</f>
        <v>-</v>
      </c>
      <c r="AI742" s="38">
        <v>0.21</v>
      </c>
      <c r="AJ742" s="38" t="str">
        <f t="shared" ref="AJ742" si="11050">IF(OR(AI742="-",AI742="NC",$D742=""),"-",$D742*AI742)</f>
        <v>-</v>
      </c>
      <c r="AK742" s="38">
        <v>0.42</v>
      </c>
      <c r="AL742" s="38" t="str">
        <f t="shared" ref="AL742" si="11051">IF(OR(AK742="-",AK742="NC",$D742=""),"-",$D742*AK742)</f>
        <v>-</v>
      </c>
    </row>
    <row r="743" spans="1:38" x14ac:dyDescent="0.25">
      <c r="A743" s="39" t="s">
        <v>1282</v>
      </c>
      <c r="B743" s="39" t="s">
        <v>4290</v>
      </c>
      <c r="C743" s="38" t="s">
        <v>925</v>
      </c>
      <c r="D743" s="71"/>
      <c r="E743" s="38">
        <v>0.01</v>
      </c>
      <c r="F743" s="38" t="str">
        <f t="shared" si="10571"/>
        <v>-</v>
      </c>
      <c r="G743" s="38">
        <v>0.01</v>
      </c>
      <c r="H743" s="38" t="str">
        <f t="shared" si="10571"/>
        <v>-</v>
      </c>
      <c r="I743" s="38">
        <v>0.01</v>
      </c>
      <c r="J743" s="38" t="str">
        <f t="shared" ref="J743" si="11052">IF(OR(I743="-",I743="NC",$D743=""),"-",$D743*I743)</f>
        <v>-</v>
      </c>
      <c r="K743" s="38">
        <v>0.32</v>
      </c>
      <c r="L743" s="38" t="str">
        <f t="shared" ref="L743" si="11053">IF(OR(K743="-",K743="NC",$D743=""),"-",$D743*K743)</f>
        <v>-</v>
      </c>
      <c r="M743" s="38">
        <v>0.02</v>
      </c>
      <c r="N743" s="38" t="str">
        <f t="shared" ref="N743" si="11054">IF(OR(M743="-",M743="NC",$D743=""),"-",$D743*M743)</f>
        <v>-</v>
      </c>
      <c r="O743" s="38">
        <v>0.01</v>
      </c>
      <c r="P743" s="38" t="str">
        <f t="shared" ref="P743" si="11055">IF(OR(O743="-",O743="NC",$D743=""),"-",$D743*O743)</f>
        <v>-</v>
      </c>
      <c r="Q743" s="38">
        <v>0.01</v>
      </c>
      <c r="R743" s="38" t="str">
        <f t="shared" ref="R743" si="11056">IF(OR(Q743="-",Q743="NC",$D743=""),"-",$D743*Q743)</f>
        <v>-</v>
      </c>
      <c r="S743" s="38">
        <v>0.01</v>
      </c>
      <c r="T743" s="38" t="str">
        <f t="shared" ref="T743" si="11057">IF(OR(S743="-",S743="NC",$D743=""),"-",$D743*S743)</f>
        <v>-</v>
      </c>
      <c r="U743" s="38">
        <v>0.01</v>
      </c>
      <c r="V743" s="38" t="str">
        <f t="shared" ref="V743" si="11058">IF(OR(U743="-",U743="NC",$D743=""),"-",$D743*U743)</f>
        <v>-</v>
      </c>
      <c r="W743" s="38">
        <v>0.01</v>
      </c>
      <c r="X743" s="38" t="str">
        <f t="shared" ref="X743" si="11059">IF(OR(W743="-",W743="NC",$D743=""),"-",$D743*W743)</f>
        <v>-</v>
      </c>
      <c r="Y743" s="38">
        <v>0.04</v>
      </c>
      <c r="Z743" s="38" t="str">
        <f t="shared" ref="Z743" si="11060">IF(OR(Y743="-",Y743="NC",$D743=""),"-",$D743*Y743)</f>
        <v>-</v>
      </c>
      <c r="AA743" s="38">
        <v>0.02</v>
      </c>
      <c r="AB743" s="38" t="str">
        <f t="shared" ref="AB743" si="11061">IF(OR(AA743="-",AA743="NC",$D743=""),"-",$D743*AA743)</f>
        <v>-</v>
      </c>
      <c r="AC743" s="38">
        <v>0.04</v>
      </c>
      <c r="AD743" s="38" t="str">
        <f t="shared" ref="AD743" si="11062">IF(OR(AC743="-",AC743="NC",$D743=""),"-",$D743*AC743)</f>
        <v>-</v>
      </c>
      <c r="AE743" s="38">
        <v>7.0000000000000007E-2</v>
      </c>
      <c r="AF743" s="38" t="str">
        <f t="shared" ref="AF743" si="11063">IF(OR(AE743="-",AE743="NC",$D743=""),"-",$D743*AE743)</f>
        <v>-</v>
      </c>
      <c r="AG743" s="38">
        <v>0.01</v>
      </c>
      <c r="AH743" s="38" t="str">
        <f t="shared" ref="AH743" si="11064">IF(OR(AG743="-",AG743="NC",$D743=""),"-",$D743*AG743)</f>
        <v>-</v>
      </c>
      <c r="AI743" s="38">
        <v>0.01</v>
      </c>
      <c r="AJ743" s="38" t="str">
        <f t="shared" ref="AJ743" si="11065">IF(OR(AI743="-",AI743="NC",$D743=""),"-",$D743*AI743)</f>
        <v>-</v>
      </c>
      <c r="AK743" s="38" t="s">
        <v>1351</v>
      </c>
      <c r="AL743" s="38" t="str">
        <f t="shared" ref="AL743" si="11066">IF(OR(AK743="-",AK743="NC",$D743=""),"-",$D743*AK743)</f>
        <v>-</v>
      </c>
    </row>
    <row r="744" spans="1:38" x14ac:dyDescent="0.25">
      <c r="A744" s="50" t="s">
        <v>4292</v>
      </c>
      <c r="B744" s="50" t="s">
        <v>4293</v>
      </c>
      <c r="C744" s="42" t="s">
        <v>275</v>
      </c>
      <c r="D744" s="58"/>
      <c r="E744" s="42" t="s">
        <v>275</v>
      </c>
      <c r="F744" s="42" t="str">
        <f t="shared" si="10571"/>
        <v>-</v>
      </c>
      <c r="G744" s="42" t="s">
        <v>275</v>
      </c>
      <c r="H744" s="42" t="str">
        <f t="shared" si="10571"/>
        <v>-</v>
      </c>
      <c r="I744" s="42" t="s">
        <v>275</v>
      </c>
      <c r="J744" s="42" t="str">
        <f t="shared" ref="J744" si="11067">IF(OR(I744="-",I744="NC",$D744=""),"-",$D744*I744)</f>
        <v>-</v>
      </c>
      <c r="K744" s="42" t="s">
        <v>275</v>
      </c>
      <c r="L744" s="42" t="str">
        <f t="shared" ref="L744" si="11068">IF(OR(K744="-",K744="NC",$D744=""),"-",$D744*K744)</f>
        <v>-</v>
      </c>
      <c r="M744" s="42" t="s">
        <v>275</v>
      </c>
      <c r="N744" s="42" t="str">
        <f t="shared" ref="N744" si="11069">IF(OR(M744="-",M744="NC",$D744=""),"-",$D744*M744)</f>
        <v>-</v>
      </c>
      <c r="O744" s="42" t="s">
        <v>275</v>
      </c>
      <c r="P744" s="42" t="str">
        <f t="shared" ref="P744" si="11070">IF(OR(O744="-",O744="NC",$D744=""),"-",$D744*O744)</f>
        <v>-</v>
      </c>
      <c r="Q744" s="42" t="s">
        <v>275</v>
      </c>
      <c r="R744" s="42" t="str">
        <f t="shared" ref="R744" si="11071">IF(OR(Q744="-",Q744="NC",$D744=""),"-",$D744*Q744)</f>
        <v>-</v>
      </c>
      <c r="S744" s="42" t="s">
        <v>275</v>
      </c>
      <c r="T744" s="42" t="str">
        <f t="shared" ref="T744" si="11072">IF(OR(S744="-",S744="NC",$D744=""),"-",$D744*S744)</f>
        <v>-</v>
      </c>
      <c r="U744" s="42" t="s">
        <v>275</v>
      </c>
      <c r="V744" s="42" t="str">
        <f t="shared" ref="V744" si="11073">IF(OR(U744="-",U744="NC",$D744=""),"-",$D744*U744)</f>
        <v>-</v>
      </c>
      <c r="W744" s="42" t="s">
        <v>275</v>
      </c>
      <c r="X744" s="42" t="str">
        <f t="shared" ref="X744" si="11074">IF(OR(W744="-",W744="NC",$D744=""),"-",$D744*W744)</f>
        <v>-</v>
      </c>
      <c r="Y744" s="42" t="s">
        <v>275</v>
      </c>
      <c r="Z744" s="42" t="str">
        <f t="shared" ref="Z744" si="11075">IF(OR(Y744="-",Y744="NC",$D744=""),"-",$D744*Y744)</f>
        <v>-</v>
      </c>
      <c r="AA744" s="42" t="s">
        <v>275</v>
      </c>
      <c r="AB744" s="42" t="str">
        <f t="shared" ref="AB744" si="11076">IF(OR(AA744="-",AA744="NC",$D744=""),"-",$D744*AA744)</f>
        <v>-</v>
      </c>
      <c r="AC744" s="42" t="s">
        <v>275</v>
      </c>
      <c r="AD744" s="42" t="str">
        <f t="shared" ref="AD744" si="11077">IF(OR(AC744="-",AC744="NC",$D744=""),"-",$D744*AC744)</f>
        <v>-</v>
      </c>
      <c r="AE744" s="42" t="s">
        <v>275</v>
      </c>
      <c r="AF744" s="42" t="str">
        <f t="shared" ref="AF744" si="11078">IF(OR(AE744="-",AE744="NC",$D744=""),"-",$D744*AE744)</f>
        <v>-</v>
      </c>
      <c r="AG744" s="42" t="s">
        <v>275</v>
      </c>
      <c r="AH744" s="42" t="str">
        <f t="shared" ref="AH744" si="11079">IF(OR(AG744="-",AG744="NC",$D744=""),"-",$D744*AG744)</f>
        <v>-</v>
      </c>
      <c r="AI744" s="42" t="s">
        <v>275</v>
      </c>
      <c r="AJ744" s="42" t="str">
        <f t="shared" ref="AJ744" si="11080">IF(OR(AI744="-",AI744="NC",$D744=""),"-",$D744*AI744)</f>
        <v>-</v>
      </c>
      <c r="AK744" s="42" t="s">
        <v>275</v>
      </c>
      <c r="AL744" s="42" t="str">
        <f t="shared" ref="AL744" si="11081">IF(OR(AK744="-",AK744="NC",$D744=""),"-",$D744*AK744)</f>
        <v>-</v>
      </c>
    </row>
    <row r="745" spans="1:38" ht="21" x14ac:dyDescent="0.25">
      <c r="A745" s="909" t="s">
        <v>4359</v>
      </c>
      <c r="B745" s="63" t="s">
        <v>4294</v>
      </c>
      <c r="C745" s="61" t="s">
        <v>925</v>
      </c>
      <c r="D745" s="58"/>
      <c r="E745" s="61">
        <v>0.19</v>
      </c>
      <c r="F745" s="61" t="str">
        <f t="shared" si="10571"/>
        <v>-</v>
      </c>
      <c r="G745" s="61">
        <v>0.06</v>
      </c>
      <c r="H745" s="61" t="str">
        <f t="shared" si="10571"/>
        <v>-</v>
      </c>
      <c r="I745" s="61">
        <v>0.04</v>
      </c>
      <c r="J745" s="61" t="str">
        <f t="shared" ref="J745" si="11082">IF(OR(I745="-",I745="NC",$D745=""),"-",$D745*I745)</f>
        <v>-</v>
      </c>
      <c r="K745" s="61">
        <v>0.72</v>
      </c>
      <c r="L745" s="61" t="str">
        <f t="shared" ref="L745" si="11083">IF(OR(K745="-",K745="NC",$D745=""),"-",$D745*K745)</f>
        <v>-</v>
      </c>
      <c r="M745" s="61">
        <v>0.71</v>
      </c>
      <c r="N745" s="61" t="str">
        <f t="shared" ref="N745" si="11084">IF(OR(M745="-",M745="NC",$D745=""),"-",$D745*M745)</f>
        <v>-</v>
      </c>
      <c r="O745" s="61">
        <v>0.38</v>
      </c>
      <c r="P745" s="61" t="str">
        <f t="shared" ref="P745" si="11085">IF(OR(O745="-",O745="NC",$D745=""),"-",$D745*O745)</f>
        <v>-</v>
      </c>
      <c r="Q745" s="61" t="s">
        <v>1351</v>
      </c>
      <c r="R745" s="61" t="str">
        <f t="shared" ref="R745" si="11086">IF(OR(Q745="-",Q745="NC",$D745=""),"-",$D745*Q745)</f>
        <v>-</v>
      </c>
      <c r="S745" s="61">
        <v>0.04</v>
      </c>
      <c r="T745" s="61" t="str">
        <f t="shared" ref="T745" si="11087">IF(OR(S745="-",S745="NC",$D745=""),"-",$D745*S745)</f>
        <v>-</v>
      </c>
      <c r="U745" s="61">
        <v>0.21</v>
      </c>
      <c r="V745" s="61" t="str">
        <f t="shared" ref="V745" si="11088">IF(OR(U745="-",U745="NC",$D745=""),"-",$D745*U745)</f>
        <v>-</v>
      </c>
      <c r="W745" s="61">
        <v>0.14000000000000001</v>
      </c>
      <c r="X745" s="61" t="str">
        <f t="shared" ref="X745" si="11089">IF(OR(W745="-",W745="NC",$D745=""),"-",$D745*W745)</f>
        <v>-</v>
      </c>
      <c r="Y745" s="61">
        <v>0.34</v>
      </c>
      <c r="Z745" s="61" t="str">
        <f t="shared" ref="Z745" si="11090">IF(OR(Y745="-",Y745="NC",$D745=""),"-",$D745*Y745)</f>
        <v>-</v>
      </c>
      <c r="AA745" s="61">
        <v>0.1</v>
      </c>
      <c r="AB745" s="61" t="str">
        <f t="shared" ref="AB745" si="11091">IF(OR(AA745="-",AA745="NC",$D745=""),"-",$D745*AA745)</f>
        <v>-</v>
      </c>
      <c r="AC745" s="61">
        <v>7.0000000000000007E-2</v>
      </c>
      <c r="AD745" s="61" t="str">
        <f t="shared" ref="AD745" si="11092">IF(OR(AC745="-",AC745="NC",$D745=""),"-",$D745*AC745)</f>
        <v>-</v>
      </c>
      <c r="AE745" s="61">
        <v>0.48</v>
      </c>
      <c r="AF745" s="61" t="str">
        <f t="shared" ref="AF745" si="11093">IF(OR(AE745="-",AE745="NC",$D745=""),"-",$D745*AE745)</f>
        <v>-</v>
      </c>
      <c r="AG745" s="61" t="s">
        <v>1351</v>
      </c>
      <c r="AH745" s="61" t="str">
        <f t="shared" ref="AH745" si="11094">IF(OR(AG745="-",AG745="NC",$D745=""),"-",$D745*AG745)</f>
        <v>-</v>
      </c>
      <c r="AI745" s="61">
        <v>0.03</v>
      </c>
      <c r="AJ745" s="61" t="str">
        <f t="shared" ref="AJ745" si="11095">IF(OR(AI745="-",AI745="NC",$D745=""),"-",$D745*AI745)</f>
        <v>-</v>
      </c>
      <c r="AK745" s="61">
        <v>0.42</v>
      </c>
      <c r="AL745" s="61" t="str">
        <f t="shared" ref="AL745" si="11096">IF(OR(AK745="-",AK745="NC",$D745=""),"-",$D745*AK745)</f>
        <v>-</v>
      </c>
    </row>
    <row r="746" spans="1:38" x14ac:dyDescent="0.25">
      <c r="A746" s="39" t="s">
        <v>4360</v>
      </c>
      <c r="B746" s="39" t="s">
        <v>1419</v>
      </c>
      <c r="C746" s="38" t="s">
        <v>925</v>
      </c>
      <c r="D746" s="71"/>
      <c r="E746" s="38">
        <v>0.19</v>
      </c>
      <c r="F746" s="38" t="str">
        <f t="shared" si="10571"/>
        <v>-</v>
      </c>
      <c r="G746" s="38">
        <v>0.06</v>
      </c>
      <c r="H746" s="38" t="str">
        <f t="shared" si="10571"/>
        <v>-</v>
      </c>
      <c r="I746" s="38">
        <v>0.04</v>
      </c>
      <c r="J746" s="38" t="str">
        <f t="shared" ref="J746" si="11097">IF(OR(I746="-",I746="NC",$D746=""),"-",$D746*I746)</f>
        <v>-</v>
      </c>
      <c r="K746" s="38">
        <v>0.72</v>
      </c>
      <c r="L746" s="38" t="str">
        <f t="shared" ref="L746" si="11098">IF(OR(K746="-",K746="NC",$D746=""),"-",$D746*K746)</f>
        <v>-</v>
      </c>
      <c r="M746" s="38">
        <v>0.71</v>
      </c>
      <c r="N746" s="38" t="str">
        <f t="shared" ref="N746" si="11099">IF(OR(M746="-",M746="NC",$D746=""),"-",$D746*M746)</f>
        <v>-</v>
      </c>
      <c r="O746" s="38">
        <v>0.38</v>
      </c>
      <c r="P746" s="38" t="str">
        <f t="shared" ref="P746" si="11100">IF(OR(O746="-",O746="NC",$D746=""),"-",$D746*O746)</f>
        <v>-</v>
      </c>
      <c r="Q746" s="38" t="s">
        <v>1351</v>
      </c>
      <c r="R746" s="38" t="str">
        <f t="shared" ref="R746" si="11101">IF(OR(Q746="-",Q746="NC",$D746=""),"-",$D746*Q746)</f>
        <v>-</v>
      </c>
      <c r="S746" s="38">
        <v>0.04</v>
      </c>
      <c r="T746" s="38" t="str">
        <f t="shared" ref="T746" si="11102">IF(OR(S746="-",S746="NC",$D746=""),"-",$D746*S746)</f>
        <v>-</v>
      </c>
      <c r="U746" s="38">
        <v>0.21</v>
      </c>
      <c r="V746" s="38" t="str">
        <f t="shared" ref="V746" si="11103">IF(OR(U746="-",U746="NC",$D746=""),"-",$D746*U746)</f>
        <v>-</v>
      </c>
      <c r="W746" s="38">
        <v>0.14000000000000001</v>
      </c>
      <c r="X746" s="38" t="str">
        <f t="shared" ref="X746" si="11104">IF(OR(W746="-",W746="NC",$D746=""),"-",$D746*W746)</f>
        <v>-</v>
      </c>
      <c r="Y746" s="38">
        <v>0.34</v>
      </c>
      <c r="Z746" s="38" t="str">
        <f t="shared" ref="Z746" si="11105">IF(OR(Y746="-",Y746="NC",$D746=""),"-",$D746*Y746)</f>
        <v>-</v>
      </c>
      <c r="AA746" s="38">
        <v>0.1</v>
      </c>
      <c r="AB746" s="38" t="str">
        <f t="shared" ref="AB746" si="11106">IF(OR(AA746="-",AA746="NC",$D746=""),"-",$D746*AA746)</f>
        <v>-</v>
      </c>
      <c r="AC746" s="38">
        <v>7.0000000000000007E-2</v>
      </c>
      <c r="AD746" s="38" t="str">
        <f t="shared" ref="AD746" si="11107">IF(OR(AC746="-",AC746="NC",$D746=""),"-",$D746*AC746)</f>
        <v>-</v>
      </c>
      <c r="AE746" s="38">
        <v>0.48</v>
      </c>
      <c r="AF746" s="38" t="str">
        <f t="shared" ref="AF746" si="11108">IF(OR(AE746="-",AE746="NC",$D746=""),"-",$D746*AE746)</f>
        <v>-</v>
      </c>
      <c r="AG746" s="38" t="s">
        <v>1351</v>
      </c>
      <c r="AH746" s="38" t="str">
        <f t="shared" ref="AH746" si="11109">IF(OR(AG746="-",AG746="NC",$D746=""),"-",$D746*AG746)</f>
        <v>-</v>
      </c>
      <c r="AI746" s="38">
        <v>0.03</v>
      </c>
      <c r="AJ746" s="38" t="str">
        <f t="shared" ref="AJ746" si="11110">IF(OR(AI746="-",AI746="NC",$D746=""),"-",$D746*AI746)</f>
        <v>-</v>
      </c>
      <c r="AK746" s="38">
        <v>0.42</v>
      </c>
      <c r="AL746" s="38" t="str">
        <f t="shared" ref="AL746" si="11111">IF(OR(AK746="-",AK746="NC",$D746=""),"-",$D746*AK746)</f>
        <v>-</v>
      </c>
    </row>
    <row r="747" spans="1:38" x14ac:dyDescent="0.25">
      <c r="A747" s="50" t="s">
        <v>4295</v>
      </c>
      <c r="B747" s="50" t="s">
        <v>4296</v>
      </c>
      <c r="C747" s="42" t="s">
        <v>275</v>
      </c>
      <c r="D747" s="58"/>
      <c r="E747" s="42" t="s">
        <v>275</v>
      </c>
      <c r="F747" s="42" t="str">
        <f t="shared" si="10571"/>
        <v>-</v>
      </c>
      <c r="G747" s="42" t="s">
        <v>275</v>
      </c>
      <c r="H747" s="42" t="str">
        <f t="shared" si="10571"/>
        <v>-</v>
      </c>
      <c r="I747" s="42" t="s">
        <v>275</v>
      </c>
      <c r="J747" s="42" t="str">
        <f t="shared" ref="J747" si="11112">IF(OR(I747="-",I747="NC",$D747=""),"-",$D747*I747)</f>
        <v>-</v>
      </c>
      <c r="K747" s="42" t="s">
        <v>275</v>
      </c>
      <c r="L747" s="42" t="str">
        <f t="shared" ref="L747" si="11113">IF(OR(K747="-",K747="NC",$D747=""),"-",$D747*K747)</f>
        <v>-</v>
      </c>
      <c r="M747" s="42" t="s">
        <v>275</v>
      </c>
      <c r="N747" s="42" t="str">
        <f t="shared" ref="N747" si="11114">IF(OR(M747="-",M747="NC",$D747=""),"-",$D747*M747)</f>
        <v>-</v>
      </c>
      <c r="O747" s="42" t="s">
        <v>275</v>
      </c>
      <c r="P747" s="42" t="str">
        <f t="shared" ref="P747" si="11115">IF(OR(O747="-",O747="NC",$D747=""),"-",$D747*O747)</f>
        <v>-</v>
      </c>
      <c r="Q747" s="42" t="s">
        <v>275</v>
      </c>
      <c r="R747" s="42" t="str">
        <f t="shared" ref="R747" si="11116">IF(OR(Q747="-",Q747="NC",$D747=""),"-",$D747*Q747)</f>
        <v>-</v>
      </c>
      <c r="S747" s="42" t="s">
        <v>275</v>
      </c>
      <c r="T747" s="42" t="str">
        <f t="shared" ref="T747" si="11117">IF(OR(S747="-",S747="NC",$D747=""),"-",$D747*S747)</f>
        <v>-</v>
      </c>
      <c r="U747" s="42" t="s">
        <v>275</v>
      </c>
      <c r="V747" s="42" t="str">
        <f t="shared" ref="V747" si="11118">IF(OR(U747="-",U747="NC",$D747=""),"-",$D747*U747)</f>
        <v>-</v>
      </c>
      <c r="W747" s="42" t="s">
        <v>275</v>
      </c>
      <c r="X747" s="42" t="str">
        <f t="shared" ref="X747" si="11119">IF(OR(W747="-",W747="NC",$D747=""),"-",$D747*W747)</f>
        <v>-</v>
      </c>
      <c r="Y747" s="42" t="s">
        <v>275</v>
      </c>
      <c r="Z747" s="42" t="str">
        <f t="shared" ref="Z747" si="11120">IF(OR(Y747="-",Y747="NC",$D747=""),"-",$D747*Y747)</f>
        <v>-</v>
      </c>
      <c r="AA747" s="42" t="s">
        <v>275</v>
      </c>
      <c r="AB747" s="42" t="str">
        <f t="shared" ref="AB747" si="11121">IF(OR(AA747="-",AA747="NC",$D747=""),"-",$D747*AA747)</f>
        <v>-</v>
      </c>
      <c r="AC747" s="42" t="s">
        <v>275</v>
      </c>
      <c r="AD747" s="42" t="str">
        <f t="shared" ref="AD747" si="11122">IF(OR(AC747="-",AC747="NC",$D747=""),"-",$D747*AC747)</f>
        <v>-</v>
      </c>
      <c r="AE747" s="42" t="s">
        <v>275</v>
      </c>
      <c r="AF747" s="42" t="str">
        <f t="shared" ref="AF747" si="11123">IF(OR(AE747="-",AE747="NC",$D747=""),"-",$D747*AE747)</f>
        <v>-</v>
      </c>
      <c r="AG747" s="42" t="s">
        <v>275</v>
      </c>
      <c r="AH747" s="42" t="str">
        <f t="shared" ref="AH747" si="11124">IF(OR(AG747="-",AG747="NC",$D747=""),"-",$D747*AG747)</f>
        <v>-</v>
      </c>
      <c r="AI747" s="42" t="s">
        <v>275</v>
      </c>
      <c r="AJ747" s="42" t="str">
        <f t="shared" ref="AJ747" si="11125">IF(OR(AI747="-",AI747="NC",$D747=""),"-",$D747*AI747)</f>
        <v>-</v>
      </c>
      <c r="AK747" s="42" t="s">
        <v>275</v>
      </c>
      <c r="AL747" s="42" t="str">
        <f t="shared" ref="AL747" si="11126">IF(OR(AK747="-",AK747="NC",$D747=""),"-",$D747*AK747)</f>
        <v>-</v>
      </c>
    </row>
    <row r="748" spans="1:38" ht="21" x14ac:dyDescent="0.25">
      <c r="A748" s="909" t="s">
        <v>4361</v>
      </c>
      <c r="B748" s="63" t="s">
        <v>4297</v>
      </c>
      <c r="C748" s="61" t="s">
        <v>925</v>
      </c>
      <c r="D748" s="58"/>
      <c r="E748" s="61">
        <v>0.01</v>
      </c>
      <c r="F748" s="61" t="str">
        <f t="shared" si="10571"/>
        <v>-</v>
      </c>
      <c r="G748" s="61">
        <v>0.01</v>
      </c>
      <c r="H748" s="61" t="str">
        <f t="shared" si="10571"/>
        <v>-</v>
      </c>
      <c r="I748" s="61">
        <v>0.01</v>
      </c>
      <c r="J748" s="61" t="str">
        <f t="shared" ref="J748" si="11127">IF(OR(I748="-",I748="NC",$D748=""),"-",$D748*I748)</f>
        <v>-</v>
      </c>
      <c r="K748" s="61">
        <v>0.01</v>
      </c>
      <c r="L748" s="61" t="str">
        <f t="shared" ref="L748" si="11128">IF(OR(K748="-",K748="NC",$D748=""),"-",$D748*K748)</f>
        <v>-</v>
      </c>
      <c r="M748" s="61">
        <v>0.01</v>
      </c>
      <c r="N748" s="61" t="str">
        <f t="shared" ref="N748" si="11129">IF(OR(M748="-",M748="NC",$D748=""),"-",$D748*M748)</f>
        <v>-</v>
      </c>
      <c r="O748" s="61">
        <v>0.01</v>
      </c>
      <c r="P748" s="61" t="str">
        <f t="shared" ref="P748" si="11130">IF(OR(O748="-",O748="NC",$D748=""),"-",$D748*O748)</f>
        <v>-</v>
      </c>
      <c r="Q748" s="61" t="s">
        <v>1351</v>
      </c>
      <c r="R748" s="61" t="str">
        <f t="shared" ref="R748" si="11131">IF(OR(Q748="-",Q748="NC",$D748=""),"-",$D748*Q748)</f>
        <v>-</v>
      </c>
      <c r="S748" s="61" t="s">
        <v>1351</v>
      </c>
      <c r="T748" s="61" t="str">
        <f t="shared" ref="T748" si="11132">IF(OR(S748="-",S748="NC",$D748=""),"-",$D748*S748)</f>
        <v>-</v>
      </c>
      <c r="U748" s="61">
        <v>0.01</v>
      </c>
      <c r="V748" s="61" t="str">
        <f t="shared" ref="V748" si="11133">IF(OR(U748="-",U748="NC",$D748=""),"-",$D748*U748)</f>
        <v>-</v>
      </c>
      <c r="W748" s="61">
        <v>0.01</v>
      </c>
      <c r="X748" s="61" t="str">
        <f t="shared" ref="X748" si="11134">IF(OR(W748="-",W748="NC",$D748=""),"-",$D748*W748)</f>
        <v>-</v>
      </c>
      <c r="Y748" s="61">
        <v>0.01</v>
      </c>
      <c r="Z748" s="61" t="str">
        <f t="shared" ref="Z748" si="11135">IF(OR(Y748="-",Y748="NC",$D748=""),"-",$D748*Y748)</f>
        <v>-</v>
      </c>
      <c r="AA748" s="61">
        <v>0.01</v>
      </c>
      <c r="AB748" s="61" t="str">
        <f t="shared" ref="AB748" si="11136">IF(OR(AA748="-",AA748="NC",$D748=""),"-",$D748*AA748)</f>
        <v>-</v>
      </c>
      <c r="AC748" s="61">
        <v>0.01</v>
      </c>
      <c r="AD748" s="61" t="str">
        <f t="shared" ref="AD748" si="11137">IF(OR(AC748="-",AC748="NC",$D748=""),"-",$D748*AC748)</f>
        <v>-</v>
      </c>
      <c r="AE748" s="61">
        <v>0.01</v>
      </c>
      <c r="AF748" s="61" t="str">
        <f t="shared" ref="AF748" si="11138">IF(OR(AE748="-",AE748="NC",$D748=""),"-",$D748*AE748)</f>
        <v>-</v>
      </c>
      <c r="AG748" s="61">
        <v>0.01</v>
      </c>
      <c r="AH748" s="61" t="str">
        <f t="shared" ref="AH748" si="11139">IF(OR(AG748="-",AG748="NC",$D748=""),"-",$D748*AG748)</f>
        <v>-</v>
      </c>
      <c r="AI748" s="61">
        <v>0.01</v>
      </c>
      <c r="AJ748" s="61" t="str">
        <f t="shared" ref="AJ748" si="11140">IF(OR(AI748="-",AI748="NC",$D748=""),"-",$D748*AI748)</f>
        <v>-</v>
      </c>
      <c r="AK748" s="61" t="s">
        <v>1351</v>
      </c>
      <c r="AL748" s="61" t="str">
        <f t="shared" ref="AL748" si="11141">IF(OR(AK748="-",AK748="NC",$D748=""),"-",$D748*AK748)</f>
        <v>-</v>
      </c>
    </row>
    <row r="749" spans="1:38" x14ac:dyDescent="0.25">
      <c r="A749" s="39" t="s">
        <v>4318</v>
      </c>
      <c r="B749" s="39" t="s">
        <v>4319</v>
      </c>
      <c r="C749" s="38" t="s">
        <v>925</v>
      </c>
      <c r="D749" s="71"/>
      <c r="E749" s="38">
        <v>0.01</v>
      </c>
      <c r="F749" s="38" t="str">
        <f t="shared" si="10571"/>
        <v>-</v>
      </c>
      <c r="G749" s="38">
        <v>0.01</v>
      </c>
      <c r="H749" s="38" t="str">
        <f t="shared" si="10571"/>
        <v>-</v>
      </c>
      <c r="I749" s="38">
        <v>0.01</v>
      </c>
      <c r="J749" s="38" t="str">
        <f t="shared" ref="J749" si="11142">IF(OR(I749="-",I749="NC",$D749=""),"-",$D749*I749)</f>
        <v>-</v>
      </c>
      <c r="K749" s="38">
        <v>0.01</v>
      </c>
      <c r="L749" s="38" t="str">
        <f t="shared" ref="L749" si="11143">IF(OR(K749="-",K749="NC",$D749=""),"-",$D749*K749)</f>
        <v>-</v>
      </c>
      <c r="M749" s="38">
        <v>0.01</v>
      </c>
      <c r="N749" s="38" t="str">
        <f t="shared" ref="N749" si="11144">IF(OR(M749="-",M749="NC",$D749=""),"-",$D749*M749)</f>
        <v>-</v>
      </c>
      <c r="O749" s="38">
        <v>0.01</v>
      </c>
      <c r="P749" s="38" t="str">
        <f t="shared" ref="P749" si="11145">IF(OR(O749="-",O749="NC",$D749=""),"-",$D749*O749)</f>
        <v>-</v>
      </c>
      <c r="Q749" s="38" t="s">
        <v>1351</v>
      </c>
      <c r="R749" s="38" t="str">
        <f t="shared" ref="R749" si="11146">IF(OR(Q749="-",Q749="NC",$D749=""),"-",$D749*Q749)</f>
        <v>-</v>
      </c>
      <c r="S749" s="38" t="s">
        <v>1351</v>
      </c>
      <c r="T749" s="38" t="str">
        <f t="shared" ref="T749" si="11147">IF(OR(S749="-",S749="NC",$D749=""),"-",$D749*S749)</f>
        <v>-</v>
      </c>
      <c r="U749" s="38">
        <v>0.01</v>
      </c>
      <c r="V749" s="38" t="str">
        <f t="shared" ref="V749" si="11148">IF(OR(U749="-",U749="NC",$D749=""),"-",$D749*U749)</f>
        <v>-</v>
      </c>
      <c r="W749" s="38">
        <v>0.01</v>
      </c>
      <c r="X749" s="38" t="str">
        <f t="shared" ref="X749" si="11149">IF(OR(W749="-",W749="NC",$D749=""),"-",$D749*W749)</f>
        <v>-</v>
      </c>
      <c r="Y749" s="38">
        <v>0.01</v>
      </c>
      <c r="Z749" s="38" t="str">
        <f t="shared" ref="Z749" si="11150">IF(OR(Y749="-",Y749="NC",$D749=""),"-",$D749*Y749)</f>
        <v>-</v>
      </c>
      <c r="AA749" s="38">
        <v>0.01</v>
      </c>
      <c r="AB749" s="38" t="str">
        <f t="shared" ref="AB749" si="11151">IF(OR(AA749="-",AA749="NC",$D749=""),"-",$D749*AA749)</f>
        <v>-</v>
      </c>
      <c r="AC749" s="38">
        <v>0.01</v>
      </c>
      <c r="AD749" s="38" t="str">
        <f t="shared" ref="AD749" si="11152">IF(OR(AC749="-",AC749="NC",$D749=""),"-",$D749*AC749)</f>
        <v>-</v>
      </c>
      <c r="AE749" s="38">
        <v>0.01</v>
      </c>
      <c r="AF749" s="38" t="str">
        <f t="shared" ref="AF749" si="11153">IF(OR(AE749="-",AE749="NC",$D749=""),"-",$D749*AE749)</f>
        <v>-</v>
      </c>
      <c r="AG749" s="38">
        <v>0.01</v>
      </c>
      <c r="AH749" s="38" t="str">
        <f t="shared" ref="AH749" si="11154">IF(OR(AG749="-",AG749="NC",$D749=""),"-",$D749*AG749)</f>
        <v>-</v>
      </c>
      <c r="AI749" s="38">
        <v>0.01</v>
      </c>
      <c r="AJ749" s="38" t="str">
        <f t="shared" ref="AJ749" si="11155">IF(OR(AI749="-",AI749="NC",$D749=""),"-",$D749*AI749)</f>
        <v>-</v>
      </c>
      <c r="AK749" s="38" t="s">
        <v>1351</v>
      </c>
      <c r="AL749" s="38" t="str">
        <f t="shared" ref="AL749" si="11156">IF(OR(AK749="-",AK749="NC",$D749=""),"-",$D749*AK749)</f>
        <v>-</v>
      </c>
    </row>
    <row r="750" spans="1:38" x14ac:dyDescent="0.25">
      <c r="A750" s="50" t="s">
        <v>4298</v>
      </c>
      <c r="B750" s="50" t="s">
        <v>4299</v>
      </c>
      <c r="C750" s="42" t="s">
        <v>275</v>
      </c>
      <c r="D750" s="58"/>
      <c r="E750" s="42" t="s">
        <v>275</v>
      </c>
      <c r="F750" s="42" t="str">
        <f t="shared" si="10571"/>
        <v>-</v>
      </c>
      <c r="G750" s="42" t="s">
        <v>275</v>
      </c>
      <c r="H750" s="42" t="str">
        <f t="shared" si="10571"/>
        <v>-</v>
      </c>
      <c r="I750" s="42" t="s">
        <v>275</v>
      </c>
      <c r="J750" s="42" t="str">
        <f t="shared" ref="J750" si="11157">IF(OR(I750="-",I750="NC",$D750=""),"-",$D750*I750)</f>
        <v>-</v>
      </c>
      <c r="K750" s="42" t="s">
        <v>275</v>
      </c>
      <c r="L750" s="42" t="str">
        <f t="shared" ref="L750" si="11158">IF(OR(K750="-",K750="NC",$D750=""),"-",$D750*K750)</f>
        <v>-</v>
      </c>
      <c r="M750" s="42" t="s">
        <v>275</v>
      </c>
      <c r="N750" s="42" t="str">
        <f t="shared" ref="N750" si="11159">IF(OR(M750="-",M750="NC",$D750=""),"-",$D750*M750)</f>
        <v>-</v>
      </c>
      <c r="O750" s="42" t="s">
        <v>275</v>
      </c>
      <c r="P750" s="42" t="str">
        <f t="shared" ref="P750" si="11160">IF(OR(O750="-",O750="NC",$D750=""),"-",$D750*O750)</f>
        <v>-</v>
      </c>
      <c r="Q750" s="42" t="s">
        <v>275</v>
      </c>
      <c r="R750" s="42" t="str">
        <f t="shared" ref="R750" si="11161">IF(OR(Q750="-",Q750="NC",$D750=""),"-",$D750*Q750)</f>
        <v>-</v>
      </c>
      <c r="S750" s="42" t="s">
        <v>275</v>
      </c>
      <c r="T750" s="42" t="str">
        <f t="shared" ref="T750" si="11162">IF(OR(S750="-",S750="NC",$D750=""),"-",$D750*S750)</f>
        <v>-</v>
      </c>
      <c r="U750" s="42" t="s">
        <v>275</v>
      </c>
      <c r="V750" s="42" t="str">
        <f t="shared" ref="V750" si="11163">IF(OR(U750="-",U750="NC",$D750=""),"-",$D750*U750)</f>
        <v>-</v>
      </c>
      <c r="W750" s="42" t="s">
        <v>275</v>
      </c>
      <c r="X750" s="42" t="str">
        <f t="shared" ref="X750" si="11164">IF(OR(W750="-",W750="NC",$D750=""),"-",$D750*W750)</f>
        <v>-</v>
      </c>
      <c r="Y750" s="42" t="s">
        <v>275</v>
      </c>
      <c r="Z750" s="42" t="str">
        <f t="shared" ref="Z750" si="11165">IF(OR(Y750="-",Y750="NC",$D750=""),"-",$D750*Y750)</f>
        <v>-</v>
      </c>
      <c r="AA750" s="42" t="s">
        <v>275</v>
      </c>
      <c r="AB750" s="42" t="str">
        <f t="shared" ref="AB750" si="11166">IF(OR(AA750="-",AA750="NC",$D750=""),"-",$D750*AA750)</f>
        <v>-</v>
      </c>
      <c r="AC750" s="42" t="s">
        <v>275</v>
      </c>
      <c r="AD750" s="42" t="str">
        <f t="shared" ref="AD750" si="11167">IF(OR(AC750="-",AC750="NC",$D750=""),"-",$D750*AC750)</f>
        <v>-</v>
      </c>
      <c r="AE750" s="42" t="s">
        <v>275</v>
      </c>
      <c r="AF750" s="42" t="str">
        <f t="shared" ref="AF750" si="11168">IF(OR(AE750="-",AE750="NC",$D750=""),"-",$D750*AE750)</f>
        <v>-</v>
      </c>
      <c r="AG750" s="42" t="s">
        <v>275</v>
      </c>
      <c r="AH750" s="42" t="str">
        <f t="shared" ref="AH750" si="11169">IF(OR(AG750="-",AG750="NC",$D750=""),"-",$D750*AG750)</f>
        <v>-</v>
      </c>
      <c r="AI750" s="42" t="s">
        <v>275</v>
      </c>
      <c r="AJ750" s="42" t="str">
        <f t="shared" ref="AJ750" si="11170">IF(OR(AI750="-",AI750="NC",$D750=""),"-",$D750*AI750)</f>
        <v>-</v>
      </c>
      <c r="AK750" s="42" t="s">
        <v>275</v>
      </c>
      <c r="AL750" s="42" t="str">
        <f t="shared" ref="AL750" si="11171">IF(OR(AK750="-",AK750="NC",$D750=""),"-",$D750*AK750)</f>
        <v>-</v>
      </c>
    </row>
    <row r="751" spans="1:38" x14ac:dyDescent="0.25">
      <c r="A751" s="50" t="s">
        <v>4302</v>
      </c>
      <c r="B751" s="50" t="s">
        <v>4301</v>
      </c>
      <c r="C751" s="42" t="s">
        <v>275</v>
      </c>
      <c r="D751" s="58"/>
      <c r="E751" s="42" t="s">
        <v>275</v>
      </c>
      <c r="F751" s="42" t="str">
        <f t="shared" si="10571"/>
        <v>-</v>
      </c>
      <c r="G751" s="42" t="s">
        <v>275</v>
      </c>
      <c r="H751" s="42" t="str">
        <f t="shared" si="10571"/>
        <v>-</v>
      </c>
      <c r="I751" s="42" t="s">
        <v>275</v>
      </c>
      <c r="J751" s="42" t="str">
        <f t="shared" ref="J751" si="11172">IF(OR(I751="-",I751="NC",$D751=""),"-",$D751*I751)</f>
        <v>-</v>
      </c>
      <c r="K751" s="42" t="s">
        <v>275</v>
      </c>
      <c r="L751" s="42" t="str">
        <f t="shared" ref="L751" si="11173">IF(OR(K751="-",K751="NC",$D751=""),"-",$D751*K751)</f>
        <v>-</v>
      </c>
      <c r="M751" s="42" t="s">
        <v>275</v>
      </c>
      <c r="N751" s="42" t="str">
        <f t="shared" ref="N751" si="11174">IF(OR(M751="-",M751="NC",$D751=""),"-",$D751*M751)</f>
        <v>-</v>
      </c>
      <c r="O751" s="42" t="s">
        <v>275</v>
      </c>
      <c r="P751" s="42" t="str">
        <f t="shared" ref="P751" si="11175">IF(OR(O751="-",O751="NC",$D751=""),"-",$D751*O751)</f>
        <v>-</v>
      </c>
      <c r="Q751" s="42" t="s">
        <v>275</v>
      </c>
      <c r="R751" s="42" t="str">
        <f t="shared" ref="R751" si="11176">IF(OR(Q751="-",Q751="NC",$D751=""),"-",$D751*Q751)</f>
        <v>-</v>
      </c>
      <c r="S751" s="42" t="s">
        <v>275</v>
      </c>
      <c r="T751" s="42" t="str">
        <f t="shared" ref="T751" si="11177">IF(OR(S751="-",S751="NC",$D751=""),"-",$D751*S751)</f>
        <v>-</v>
      </c>
      <c r="U751" s="42" t="s">
        <v>275</v>
      </c>
      <c r="V751" s="42" t="str">
        <f t="shared" ref="V751" si="11178">IF(OR(U751="-",U751="NC",$D751=""),"-",$D751*U751)</f>
        <v>-</v>
      </c>
      <c r="W751" s="42" t="s">
        <v>275</v>
      </c>
      <c r="X751" s="42" t="str">
        <f t="shared" ref="X751" si="11179">IF(OR(W751="-",W751="NC",$D751=""),"-",$D751*W751)</f>
        <v>-</v>
      </c>
      <c r="Y751" s="42" t="s">
        <v>275</v>
      </c>
      <c r="Z751" s="42" t="str">
        <f t="shared" ref="Z751" si="11180">IF(OR(Y751="-",Y751="NC",$D751=""),"-",$D751*Y751)</f>
        <v>-</v>
      </c>
      <c r="AA751" s="42" t="s">
        <v>275</v>
      </c>
      <c r="AB751" s="42" t="str">
        <f t="shared" ref="AB751" si="11181">IF(OR(AA751="-",AA751="NC",$D751=""),"-",$D751*AA751)</f>
        <v>-</v>
      </c>
      <c r="AC751" s="42" t="s">
        <v>275</v>
      </c>
      <c r="AD751" s="42" t="str">
        <f t="shared" ref="AD751" si="11182">IF(OR(AC751="-",AC751="NC",$D751=""),"-",$D751*AC751)</f>
        <v>-</v>
      </c>
      <c r="AE751" s="42" t="s">
        <v>275</v>
      </c>
      <c r="AF751" s="42" t="str">
        <f t="shared" ref="AF751" si="11183">IF(OR(AE751="-",AE751="NC",$D751=""),"-",$D751*AE751)</f>
        <v>-</v>
      </c>
      <c r="AG751" s="42" t="s">
        <v>275</v>
      </c>
      <c r="AH751" s="42" t="str">
        <f t="shared" ref="AH751" si="11184">IF(OR(AG751="-",AG751="NC",$D751=""),"-",$D751*AG751)</f>
        <v>-</v>
      </c>
      <c r="AI751" s="42" t="s">
        <v>275</v>
      </c>
      <c r="AJ751" s="42" t="str">
        <f t="shared" ref="AJ751" si="11185">IF(OR(AI751="-",AI751="NC",$D751=""),"-",$D751*AI751)</f>
        <v>-</v>
      </c>
      <c r="AK751" s="42" t="s">
        <v>275</v>
      </c>
      <c r="AL751" s="42" t="str">
        <f t="shared" ref="AL751" si="11186">IF(OR(AK751="-",AK751="NC",$D751=""),"-",$D751*AK751)</f>
        <v>-</v>
      </c>
    </row>
    <row r="752" spans="1:38" x14ac:dyDescent="0.25">
      <c r="A752" s="39" t="s">
        <v>4364</v>
      </c>
      <c r="B752" s="39" t="s">
        <v>1426</v>
      </c>
      <c r="C752" s="38" t="s">
        <v>926</v>
      </c>
      <c r="D752" s="71"/>
      <c r="E752" s="38">
        <v>0.42</v>
      </c>
      <c r="F752" s="38" t="str">
        <f t="shared" si="10571"/>
        <v>-</v>
      </c>
      <c r="G752" s="38">
        <v>0.53</v>
      </c>
      <c r="H752" s="38" t="str">
        <f t="shared" si="10571"/>
        <v>-</v>
      </c>
      <c r="I752" s="38">
        <v>0.84</v>
      </c>
      <c r="J752" s="38" t="str">
        <f t="shared" ref="J752" si="11187">IF(OR(I752="-",I752="NC",$D752=""),"-",$D752*I752)</f>
        <v>-</v>
      </c>
      <c r="K752" s="38">
        <v>0.5</v>
      </c>
      <c r="L752" s="38" t="str">
        <f t="shared" ref="L752" si="11188">IF(OR(K752="-",K752="NC",$D752=""),"-",$D752*K752)</f>
        <v>-</v>
      </c>
      <c r="M752" s="38">
        <v>0.95</v>
      </c>
      <c r="N752" s="38" t="str">
        <f t="shared" ref="N752" si="11189">IF(OR(M752="-",M752="NC",$D752=""),"-",$D752*M752)</f>
        <v>-</v>
      </c>
      <c r="O752" s="38">
        <v>0.37</v>
      </c>
      <c r="P752" s="38" t="str">
        <f t="shared" ref="P752" si="11190">IF(OR(O752="-",O752="NC",$D752=""),"-",$D752*O752)</f>
        <v>-</v>
      </c>
      <c r="Q752" s="38">
        <v>0.11</v>
      </c>
      <c r="R752" s="38" t="str">
        <f t="shared" ref="R752" si="11191">IF(OR(Q752="-",Q752="NC",$D752=""),"-",$D752*Q752)</f>
        <v>-</v>
      </c>
      <c r="S752" s="38">
        <v>0.21</v>
      </c>
      <c r="T752" s="38" t="str">
        <f t="shared" ref="T752" si="11192">IF(OR(S752="-",S752="NC",$D752=""),"-",$D752*S752)</f>
        <v>-</v>
      </c>
      <c r="U752" s="38">
        <v>0.36</v>
      </c>
      <c r="V752" s="38" t="str">
        <f t="shared" ref="V752" si="11193">IF(OR(U752="-",U752="NC",$D752=""),"-",$D752*U752)</f>
        <v>-</v>
      </c>
      <c r="W752" s="38">
        <v>0.21</v>
      </c>
      <c r="X752" s="38" t="str">
        <f t="shared" ref="X752" si="11194">IF(OR(W752="-",W752="NC",$D752=""),"-",$D752*W752)</f>
        <v>-</v>
      </c>
      <c r="Y752" s="38">
        <v>0.25</v>
      </c>
      <c r="Z752" s="38" t="str">
        <f t="shared" ref="Z752" si="11195">IF(OR(Y752="-",Y752="NC",$D752=""),"-",$D752*Y752)</f>
        <v>-</v>
      </c>
      <c r="AA752" s="38">
        <v>0.15</v>
      </c>
      <c r="AB752" s="38" t="str">
        <f t="shared" ref="AB752" si="11196">IF(OR(AA752="-",AA752="NC",$D752=""),"-",$D752*AA752)</f>
        <v>-</v>
      </c>
      <c r="AC752" s="38">
        <v>0.57999999999999996</v>
      </c>
      <c r="AD752" s="38" t="str">
        <f t="shared" ref="AD752" si="11197">IF(OR(AC752="-",AC752="NC",$D752=""),"-",$D752*AC752)</f>
        <v>-</v>
      </c>
      <c r="AE752" s="38">
        <v>1.27</v>
      </c>
      <c r="AF752" s="38" t="str">
        <f t="shared" ref="AF752" si="11198">IF(OR(AE752="-",AE752="NC",$D752=""),"-",$D752*AE752)</f>
        <v>-</v>
      </c>
      <c r="AG752" s="38">
        <v>1.21</v>
      </c>
      <c r="AH752" s="38" t="str">
        <f t="shared" ref="AH752" si="11199">IF(OR(AG752="-",AG752="NC",$D752=""),"-",$D752*AG752)</f>
        <v>-</v>
      </c>
      <c r="AI752" s="38">
        <v>0.12</v>
      </c>
      <c r="AJ752" s="38" t="str">
        <f t="shared" ref="AJ752" si="11200">IF(OR(AI752="-",AI752="NC",$D752=""),"-",$D752*AI752)</f>
        <v>-</v>
      </c>
      <c r="AK752" s="38" t="s">
        <v>1351</v>
      </c>
      <c r="AL752" s="38" t="str">
        <f t="shared" ref="AL752" si="11201">IF(OR(AK752="-",AK752="NC",$D752=""),"-",$D752*AK752)</f>
        <v>-</v>
      </c>
    </row>
    <row r="753" spans="1:38" x14ac:dyDescent="0.25">
      <c r="A753" s="50" t="s">
        <v>308</v>
      </c>
      <c r="B753" s="50" t="s">
        <v>309</v>
      </c>
      <c r="C753" s="42" t="s">
        <v>275</v>
      </c>
      <c r="D753" s="58"/>
      <c r="E753" s="42" t="s">
        <v>275</v>
      </c>
      <c r="F753" s="42" t="str">
        <f t="shared" si="10571"/>
        <v>-</v>
      </c>
      <c r="G753" s="42" t="s">
        <v>275</v>
      </c>
      <c r="H753" s="42" t="str">
        <f t="shared" si="10571"/>
        <v>-</v>
      </c>
      <c r="I753" s="42" t="s">
        <v>275</v>
      </c>
      <c r="J753" s="42" t="str">
        <f t="shared" ref="J753" si="11202">IF(OR(I753="-",I753="NC",$D753=""),"-",$D753*I753)</f>
        <v>-</v>
      </c>
      <c r="K753" s="42" t="s">
        <v>275</v>
      </c>
      <c r="L753" s="42" t="str">
        <f t="shared" ref="L753" si="11203">IF(OR(K753="-",K753="NC",$D753=""),"-",$D753*K753)</f>
        <v>-</v>
      </c>
      <c r="M753" s="42" t="s">
        <v>275</v>
      </c>
      <c r="N753" s="42" t="str">
        <f t="shared" ref="N753" si="11204">IF(OR(M753="-",M753="NC",$D753=""),"-",$D753*M753)</f>
        <v>-</v>
      </c>
      <c r="O753" s="42" t="s">
        <v>275</v>
      </c>
      <c r="P753" s="42" t="str">
        <f t="shared" ref="P753" si="11205">IF(OR(O753="-",O753="NC",$D753=""),"-",$D753*O753)</f>
        <v>-</v>
      </c>
      <c r="Q753" s="42" t="s">
        <v>275</v>
      </c>
      <c r="R753" s="42" t="str">
        <f t="shared" ref="R753" si="11206">IF(OR(Q753="-",Q753="NC",$D753=""),"-",$D753*Q753)</f>
        <v>-</v>
      </c>
      <c r="S753" s="42" t="s">
        <v>275</v>
      </c>
      <c r="T753" s="42" t="str">
        <f t="shared" ref="T753" si="11207">IF(OR(S753="-",S753="NC",$D753=""),"-",$D753*S753)</f>
        <v>-</v>
      </c>
      <c r="U753" s="42" t="s">
        <v>275</v>
      </c>
      <c r="V753" s="42" t="str">
        <f t="shared" ref="V753" si="11208">IF(OR(U753="-",U753="NC",$D753=""),"-",$D753*U753)</f>
        <v>-</v>
      </c>
      <c r="W753" s="42" t="s">
        <v>275</v>
      </c>
      <c r="X753" s="42" t="str">
        <f t="shared" ref="X753" si="11209">IF(OR(W753="-",W753="NC",$D753=""),"-",$D753*W753)</f>
        <v>-</v>
      </c>
      <c r="Y753" s="42" t="s">
        <v>275</v>
      </c>
      <c r="Z753" s="42" t="str">
        <f t="shared" ref="Z753" si="11210">IF(OR(Y753="-",Y753="NC",$D753=""),"-",$D753*Y753)</f>
        <v>-</v>
      </c>
      <c r="AA753" s="42" t="s">
        <v>275</v>
      </c>
      <c r="AB753" s="42" t="str">
        <f t="shared" ref="AB753" si="11211">IF(OR(AA753="-",AA753="NC",$D753=""),"-",$D753*AA753)</f>
        <v>-</v>
      </c>
      <c r="AC753" s="42" t="s">
        <v>275</v>
      </c>
      <c r="AD753" s="42" t="str">
        <f t="shared" ref="AD753" si="11212">IF(OR(AC753="-",AC753="NC",$D753=""),"-",$D753*AC753)</f>
        <v>-</v>
      </c>
      <c r="AE753" s="42" t="s">
        <v>275</v>
      </c>
      <c r="AF753" s="42" t="str">
        <f t="shared" ref="AF753" si="11213">IF(OR(AE753="-",AE753="NC",$D753=""),"-",$D753*AE753)</f>
        <v>-</v>
      </c>
      <c r="AG753" s="42" t="s">
        <v>275</v>
      </c>
      <c r="AH753" s="42" t="str">
        <f t="shared" ref="AH753" si="11214">IF(OR(AG753="-",AG753="NC",$D753=""),"-",$D753*AG753)</f>
        <v>-</v>
      </c>
      <c r="AI753" s="42" t="s">
        <v>275</v>
      </c>
      <c r="AJ753" s="42" t="str">
        <f t="shared" ref="AJ753" si="11215">IF(OR(AI753="-",AI753="NC",$D753=""),"-",$D753*AI753)</f>
        <v>-</v>
      </c>
      <c r="AK753" s="42" t="s">
        <v>275</v>
      </c>
      <c r="AL753" s="42" t="str">
        <f t="shared" ref="AL753" si="11216">IF(OR(AK753="-",AK753="NC",$D753=""),"-",$D753*AK753)</f>
        <v>-</v>
      </c>
    </row>
    <row r="754" spans="1:38" x14ac:dyDescent="0.25">
      <c r="A754" s="39" t="s">
        <v>321</v>
      </c>
      <c r="B754" s="39" t="s">
        <v>322</v>
      </c>
      <c r="C754" s="38" t="s">
        <v>925</v>
      </c>
      <c r="D754" s="71"/>
      <c r="E754" s="38">
        <v>0.01</v>
      </c>
      <c r="F754" s="38" t="str">
        <f t="shared" si="10571"/>
        <v>-</v>
      </c>
      <c r="G754" s="38">
        <v>0.04</v>
      </c>
      <c r="H754" s="38" t="str">
        <f t="shared" si="10571"/>
        <v>-</v>
      </c>
      <c r="I754" s="38">
        <v>0.01</v>
      </c>
      <c r="J754" s="38" t="str">
        <f t="shared" ref="J754" si="11217">IF(OR(I754="-",I754="NC",$D754=""),"-",$D754*I754)</f>
        <v>-</v>
      </c>
      <c r="K754" s="38">
        <v>0.01</v>
      </c>
      <c r="L754" s="38" t="str">
        <f t="shared" ref="L754" si="11218">IF(OR(K754="-",K754="NC",$D754=""),"-",$D754*K754)</f>
        <v>-</v>
      </c>
      <c r="M754" s="38" t="s">
        <v>1351</v>
      </c>
      <c r="N754" s="38" t="str">
        <f t="shared" ref="N754" si="11219">IF(OR(M754="-",M754="NC",$D754=""),"-",$D754*M754)</f>
        <v>-</v>
      </c>
      <c r="O754" s="38">
        <v>0.01</v>
      </c>
      <c r="P754" s="38" t="str">
        <f t="shared" ref="P754" si="11220">IF(OR(O754="-",O754="NC",$D754=""),"-",$D754*O754)</f>
        <v>-</v>
      </c>
      <c r="Q754" s="38" t="s">
        <v>1351</v>
      </c>
      <c r="R754" s="38" t="str">
        <f t="shared" ref="R754" si="11221">IF(OR(Q754="-",Q754="NC",$D754=""),"-",$D754*Q754)</f>
        <v>-</v>
      </c>
      <c r="S754" s="38" t="s">
        <v>1351</v>
      </c>
      <c r="T754" s="38" t="str">
        <f t="shared" ref="T754" si="11222">IF(OR(S754="-",S754="NC",$D754=""),"-",$D754*S754)</f>
        <v>-</v>
      </c>
      <c r="U754" s="38">
        <v>0.02</v>
      </c>
      <c r="V754" s="38" t="str">
        <f t="shared" ref="V754" si="11223">IF(OR(U754="-",U754="NC",$D754=""),"-",$D754*U754)</f>
        <v>-</v>
      </c>
      <c r="W754" s="38">
        <v>0.02</v>
      </c>
      <c r="X754" s="38" t="str">
        <f t="shared" ref="X754" si="11224">IF(OR(W754="-",W754="NC",$D754=""),"-",$D754*W754)</f>
        <v>-</v>
      </c>
      <c r="Y754" s="38" t="s">
        <v>1351</v>
      </c>
      <c r="Z754" s="38" t="str">
        <f t="shared" ref="Z754" si="11225">IF(OR(Y754="-",Y754="NC",$D754=""),"-",$D754*Y754)</f>
        <v>-</v>
      </c>
      <c r="AA754" s="38" t="s">
        <v>1351</v>
      </c>
      <c r="AB754" s="38" t="str">
        <f t="shared" ref="AB754" si="11226">IF(OR(AA754="-",AA754="NC",$D754=""),"-",$D754*AA754)</f>
        <v>-</v>
      </c>
      <c r="AC754" s="38" t="s">
        <v>1351</v>
      </c>
      <c r="AD754" s="38" t="str">
        <f t="shared" ref="AD754" si="11227">IF(OR(AC754="-",AC754="NC",$D754=""),"-",$D754*AC754)</f>
        <v>-</v>
      </c>
      <c r="AE754" s="38" t="s">
        <v>1351</v>
      </c>
      <c r="AF754" s="38" t="str">
        <f t="shared" ref="AF754" si="11228">IF(OR(AE754="-",AE754="NC",$D754=""),"-",$D754*AE754)</f>
        <v>-</v>
      </c>
      <c r="AG754" s="38">
        <v>0.04</v>
      </c>
      <c r="AH754" s="38" t="str">
        <f t="shared" ref="AH754" si="11229">IF(OR(AG754="-",AG754="NC",$D754=""),"-",$D754*AG754)</f>
        <v>-</v>
      </c>
      <c r="AI754" s="38" t="s">
        <v>1351</v>
      </c>
      <c r="AJ754" s="38" t="str">
        <f t="shared" ref="AJ754" si="11230">IF(OR(AI754="-",AI754="NC",$D754=""),"-",$D754*AI754)</f>
        <v>-</v>
      </c>
      <c r="AK754" s="38" t="s">
        <v>1351</v>
      </c>
      <c r="AL754" s="38" t="str">
        <f t="shared" ref="AL754" si="11231">IF(OR(AK754="-",AK754="NC",$D754=""),"-",$D754*AK754)</f>
        <v>-</v>
      </c>
    </row>
    <row r="755" spans="1:38" x14ac:dyDescent="0.25">
      <c r="A755" s="50" t="s">
        <v>299</v>
      </c>
      <c r="B755" s="50" t="s">
        <v>300</v>
      </c>
      <c r="C755" s="42" t="s">
        <v>275</v>
      </c>
      <c r="D755" s="58"/>
      <c r="E755" s="42" t="s">
        <v>275</v>
      </c>
      <c r="F755" s="42" t="str">
        <f t="shared" si="10571"/>
        <v>-</v>
      </c>
      <c r="G755" s="42" t="s">
        <v>275</v>
      </c>
      <c r="H755" s="42" t="str">
        <f t="shared" si="10571"/>
        <v>-</v>
      </c>
      <c r="I755" s="42" t="s">
        <v>275</v>
      </c>
      <c r="J755" s="42" t="str">
        <f t="shared" ref="J755" si="11232">IF(OR(I755="-",I755="NC",$D755=""),"-",$D755*I755)</f>
        <v>-</v>
      </c>
      <c r="K755" s="42" t="s">
        <v>275</v>
      </c>
      <c r="L755" s="42" t="str">
        <f t="shared" ref="L755" si="11233">IF(OR(K755="-",K755="NC",$D755=""),"-",$D755*K755)</f>
        <v>-</v>
      </c>
      <c r="M755" s="42" t="s">
        <v>275</v>
      </c>
      <c r="N755" s="42" t="str">
        <f t="shared" ref="N755" si="11234">IF(OR(M755="-",M755="NC",$D755=""),"-",$D755*M755)</f>
        <v>-</v>
      </c>
      <c r="O755" s="42" t="s">
        <v>275</v>
      </c>
      <c r="P755" s="42" t="str">
        <f t="shared" ref="P755" si="11235">IF(OR(O755="-",O755="NC",$D755=""),"-",$D755*O755)</f>
        <v>-</v>
      </c>
      <c r="Q755" s="42" t="s">
        <v>275</v>
      </c>
      <c r="R755" s="42" t="str">
        <f t="shared" ref="R755" si="11236">IF(OR(Q755="-",Q755="NC",$D755=""),"-",$D755*Q755)</f>
        <v>-</v>
      </c>
      <c r="S755" s="42" t="s">
        <v>275</v>
      </c>
      <c r="T755" s="42" t="str">
        <f t="shared" ref="T755" si="11237">IF(OR(S755="-",S755="NC",$D755=""),"-",$D755*S755)</f>
        <v>-</v>
      </c>
      <c r="U755" s="42" t="s">
        <v>275</v>
      </c>
      <c r="V755" s="42" t="str">
        <f t="shared" ref="V755" si="11238">IF(OR(U755="-",U755="NC",$D755=""),"-",$D755*U755)</f>
        <v>-</v>
      </c>
      <c r="W755" s="42" t="s">
        <v>275</v>
      </c>
      <c r="X755" s="42" t="str">
        <f t="shared" ref="X755" si="11239">IF(OR(W755="-",W755="NC",$D755=""),"-",$D755*W755)</f>
        <v>-</v>
      </c>
      <c r="Y755" s="42" t="s">
        <v>275</v>
      </c>
      <c r="Z755" s="42" t="str">
        <f t="shared" ref="Z755" si="11240">IF(OR(Y755="-",Y755="NC",$D755=""),"-",$D755*Y755)</f>
        <v>-</v>
      </c>
      <c r="AA755" s="42" t="s">
        <v>275</v>
      </c>
      <c r="AB755" s="42" t="str">
        <f t="shared" ref="AB755" si="11241">IF(OR(AA755="-",AA755="NC",$D755=""),"-",$D755*AA755)</f>
        <v>-</v>
      </c>
      <c r="AC755" s="42" t="s">
        <v>275</v>
      </c>
      <c r="AD755" s="42" t="str">
        <f t="shared" ref="AD755" si="11242">IF(OR(AC755="-",AC755="NC",$D755=""),"-",$D755*AC755)</f>
        <v>-</v>
      </c>
      <c r="AE755" s="42" t="s">
        <v>275</v>
      </c>
      <c r="AF755" s="42" t="str">
        <f t="shared" ref="AF755" si="11243">IF(OR(AE755="-",AE755="NC",$D755=""),"-",$D755*AE755)</f>
        <v>-</v>
      </c>
      <c r="AG755" s="42" t="s">
        <v>275</v>
      </c>
      <c r="AH755" s="42" t="str">
        <f t="shared" ref="AH755" si="11244">IF(OR(AG755="-",AG755="NC",$D755=""),"-",$D755*AG755)</f>
        <v>-</v>
      </c>
      <c r="AI755" s="42" t="s">
        <v>275</v>
      </c>
      <c r="AJ755" s="42" t="str">
        <f t="shared" ref="AJ755" si="11245">IF(OR(AI755="-",AI755="NC",$D755=""),"-",$D755*AI755)</f>
        <v>-</v>
      </c>
      <c r="AK755" s="42" t="s">
        <v>275</v>
      </c>
      <c r="AL755" s="42" t="str">
        <f t="shared" ref="AL755" si="11246">IF(OR(AK755="-",AK755="NC",$D755=""),"-",$D755*AK755)</f>
        <v>-</v>
      </c>
    </row>
    <row r="756" spans="1:38" ht="21" x14ac:dyDescent="0.25">
      <c r="A756" s="39" t="s">
        <v>275</v>
      </c>
      <c r="B756" s="39" t="s">
        <v>3109</v>
      </c>
      <c r="C756" s="38" t="s">
        <v>925</v>
      </c>
      <c r="D756" s="71"/>
      <c r="E756" s="38">
        <v>2.39</v>
      </c>
      <c r="F756" s="38" t="str">
        <f t="shared" si="10571"/>
        <v>-</v>
      </c>
      <c r="G756" s="38">
        <v>1.99</v>
      </c>
      <c r="H756" s="38" t="str">
        <f t="shared" si="10571"/>
        <v>-</v>
      </c>
      <c r="I756" s="38">
        <v>1.47</v>
      </c>
      <c r="J756" s="38" t="str">
        <f t="shared" ref="J756" si="11247">IF(OR(I756="-",I756="NC",$D756=""),"-",$D756*I756)</f>
        <v>-</v>
      </c>
      <c r="K756" s="38">
        <v>2.46</v>
      </c>
      <c r="L756" s="38" t="str">
        <f t="shared" ref="L756" si="11248">IF(OR(K756="-",K756="NC",$D756=""),"-",$D756*K756)</f>
        <v>-</v>
      </c>
      <c r="M756" s="38">
        <v>2.31</v>
      </c>
      <c r="N756" s="38" t="str">
        <f t="shared" ref="N756" si="11249">IF(OR(M756="-",M756="NC",$D756=""),"-",$D756*M756)</f>
        <v>-</v>
      </c>
      <c r="O756" s="38">
        <v>3.06</v>
      </c>
      <c r="P756" s="38" t="str">
        <f t="shared" ref="P756" si="11250">IF(OR(O756="-",O756="NC",$D756=""),"-",$D756*O756)</f>
        <v>-</v>
      </c>
      <c r="Q756" s="38">
        <v>3.37</v>
      </c>
      <c r="R756" s="38" t="str">
        <f t="shared" ref="R756" si="11251">IF(OR(Q756="-",Q756="NC",$D756=""),"-",$D756*Q756)</f>
        <v>-</v>
      </c>
      <c r="S756" s="38">
        <v>1.75</v>
      </c>
      <c r="T756" s="38" t="str">
        <f t="shared" ref="T756" si="11252">IF(OR(S756="-",S756="NC",$D756=""),"-",$D756*S756)</f>
        <v>-</v>
      </c>
      <c r="U756" s="38">
        <v>1.1200000000000001</v>
      </c>
      <c r="V756" s="38" t="str">
        <f t="shared" ref="V756" si="11253">IF(OR(U756="-",U756="NC",$D756=""),"-",$D756*U756)</f>
        <v>-</v>
      </c>
      <c r="W756" s="38">
        <v>1.86</v>
      </c>
      <c r="X756" s="38" t="str">
        <f t="shared" ref="X756" si="11254">IF(OR(W756="-",W756="NC",$D756=""),"-",$D756*W756)</f>
        <v>-</v>
      </c>
      <c r="Y756" s="38">
        <v>2.2999999999999998</v>
      </c>
      <c r="Z756" s="38" t="str">
        <f t="shared" ref="Z756" si="11255">IF(OR(Y756="-",Y756="NC",$D756=""),"-",$D756*Y756)</f>
        <v>-</v>
      </c>
      <c r="AA756" s="38">
        <v>0.75</v>
      </c>
      <c r="AB756" s="38" t="str">
        <f t="shared" ref="AB756" si="11256">IF(OR(AA756="-",AA756="NC",$D756=""),"-",$D756*AA756)</f>
        <v>-</v>
      </c>
      <c r="AC756" s="38">
        <v>1.62</v>
      </c>
      <c r="AD756" s="38" t="str">
        <f t="shared" ref="AD756" si="11257">IF(OR(AC756="-",AC756="NC",$D756=""),"-",$D756*AC756)</f>
        <v>-</v>
      </c>
      <c r="AE756" s="38">
        <v>5.25</v>
      </c>
      <c r="AF756" s="38" t="str">
        <f t="shared" ref="AF756" si="11258">IF(OR(AE756="-",AE756="NC",$D756=""),"-",$D756*AE756)</f>
        <v>-</v>
      </c>
      <c r="AG756" s="38">
        <v>0.87</v>
      </c>
      <c r="AH756" s="38" t="str">
        <f t="shared" ref="AH756" si="11259">IF(OR(AG756="-",AG756="NC",$D756=""),"-",$D756*AG756)</f>
        <v>-</v>
      </c>
      <c r="AI756" s="38">
        <v>0.56000000000000005</v>
      </c>
      <c r="AJ756" s="38" t="str">
        <f t="shared" ref="AJ756" si="11260">IF(OR(AI756="-",AI756="NC",$D756=""),"-",$D756*AI756)</f>
        <v>-</v>
      </c>
      <c r="AK756" s="38">
        <v>0.88</v>
      </c>
      <c r="AL756" s="38" t="str">
        <f t="shared" ref="AL756" si="11261">IF(OR(AK756="-",AK756="NC",$D756=""),"-",$D756*AK756)</f>
        <v>-</v>
      </c>
    </row>
    <row r="757" spans="1:38" ht="21" x14ac:dyDescent="0.25">
      <c r="A757" s="39" t="s">
        <v>301</v>
      </c>
      <c r="B757" s="39" t="s">
        <v>2349</v>
      </c>
      <c r="C757" s="38" t="s">
        <v>925</v>
      </c>
      <c r="D757" s="71"/>
      <c r="E757" s="38">
        <v>2.2799999999999998</v>
      </c>
      <c r="F757" s="38" t="str">
        <f t="shared" si="10571"/>
        <v>-</v>
      </c>
      <c r="G757" s="38">
        <v>1.98</v>
      </c>
      <c r="H757" s="38" t="str">
        <f t="shared" si="10571"/>
        <v>-</v>
      </c>
      <c r="I757" s="38">
        <v>0.46</v>
      </c>
      <c r="J757" s="38" t="str">
        <f t="shared" ref="J757" si="11262">IF(OR(I757="-",I757="NC",$D757=""),"-",$D757*I757)</f>
        <v>-</v>
      </c>
      <c r="K757" s="38">
        <v>2.4300000000000002</v>
      </c>
      <c r="L757" s="38" t="str">
        <f t="shared" ref="L757" si="11263">IF(OR(K757="-",K757="NC",$D757=""),"-",$D757*K757)</f>
        <v>-</v>
      </c>
      <c r="M757" s="38">
        <v>1.29</v>
      </c>
      <c r="N757" s="38" t="str">
        <f t="shared" ref="N757" si="11264">IF(OR(M757="-",M757="NC",$D757=""),"-",$D757*M757)</f>
        <v>-</v>
      </c>
      <c r="O757" s="38">
        <v>3.04</v>
      </c>
      <c r="P757" s="38" t="str">
        <f t="shared" ref="P757" si="11265">IF(OR(O757="-",O757="NC",$D757=""),"-",$D757*O757)</f>
        <v>-</v>
      </c>
      <c r="Q757" s="38">
        <v>2.91</v>
      </c>
      <c r="R757" s="38" t="str">
        <f t="shared" ref="R757" si="11266">IF(OR(Q757="-",Q757="NC",$D757=""),"-",$D757*Q757)</f>
        <v>-</v>
      </c>
      <c r="S757" s="38">
        <v>1.73</v>
      </c>
      <c r="T757" s="38" t="str">
        <f t="shared" ref="T757" si="11267">IF(OR(S757="-",S757="NC",$D757=""),"-",$D757*S757)</f>
        <v>-</v>
      </c>
      <c r="U757" s="38">
        <v>1.1399999999999999</v>
      </c>
      <c r="V757" s="38" t="str">
        <f t="shared" ref="V757" si="11268">IF(OR(U757="-",U757="NC",$D757=""),"-",$D757*U757)</f>
        <v>-</v>
      </c>
      <c r="W757" s="38">
        <v>1.85</v>
      </c>
      <c r="X757" s="38" t="str">
        <f t="shared" ref="X757" si="11269">IF(OR(W757="-",W757="NC",$D757=""),"-",$D757*W757)</f>
        <v>-</v>
      </c>
      <c r="Y757" s="38">
        <v>2.29</v>
      </c>
      <c r="Z757" s="38" t="str">
        <f t="shared" ref="Z757" si="11270">IF(OR(Y757="-",Y757="NC",$D757=""),"-",$D757*Y757)</f>
        <v>-</v>
      </c>
      <c r="AA757" s="38">
        <v>0.74</v>
      </c>
      <c r="AB757" s="38" t="str">
        <f t="shared" ref="AB757" si="11271">IF(OR(AA757="-",AA757="NC",$D757=""),"-",$D757*AA757)</f>
        <v>-</v>
      </c>
      <c r="AC757" s="38">
        <v>0.53</v>
      </c>
      <c r="AD757" s="38" t="str">
        <f t="shared" ref="AD757" si="11272">IF(OR(AC757="-",AC757="NC",$D757=""),"-",$D757*AC757)</f>
        <v>-</v>
      </c>
      <c r="AE757" s="38">
        <v>5.25</v>
      </c>
      <c r="AF757" s="38" t="str">
        <f t="shared" ref="AF757" si="11273">IF(OR(AE757="-",AE757="NC",$D757=""),"-",$D757*AE757)</f>
        <v>-</v>
      </c>
      <c r="AG757" s="38">
        <v>0.86</v>
      </c>
      <c r="AH757" s="38" t="str">
        <f t="shared" ref="AH757" si="11274">IF(OR(AG757="-",AG757="NC",$D757=""),"-",$D757*AG757)</f>
        <v>-</v>
      </c>
      <c r="AI757" s="38">
        <v>0.56000000000000005</v>
      </c>
      <c r="AJ757" s="38" t="str">
        <f t="shared" ref="AJ757" si="11275">IF(OR(AI757="-",AI757="NC",$D757=""),"-",$D757*AI757)</f>
        <v>-</v>
      </c>
      <c r="AK757" s="38">
        <v>0.88</v>
      </c>
      <c r="AL757" s="38" t="str">
        <f t="shared" ref="AL757" si="11276">IF(OR(AK757="-",AK757="NC",$D757=""),"-",$D757*AK757)</f>
        <v>-</v>
      </c>
    </row>
    <row r="758" spans="1:38" ht="21" x14ac:dyDescent="0.25">
      <c r="A758" s="39" t="s">
        <v>301</v>
      </c>
      <c r="B758" s="39" t="s">
        <v>2264</v>
      </c>
      <c r="C758" s="38" t="s">
        <v>925</v>
      </c>
      <c r="D758" s="71"/>
      <c r="E758" s="38">
        <v>2.2799999999999998</v>
      </c>
      <c r="F758" s="38" t="str">
        <f t="shared" si="10571"/>
        <v>-</v>
      </c>
      <c r="G758" s="38">
        <v>1.92</v>
      </c>
      <c r="H758" s="38" t="str">
        <f t="shared" si="10571"/>
        <v>-</v>
      </c>
      <c r="I758" s="38">
        <v>0.46</v>
      </c>
      <c r="J758" s="38" t="str">
        <f t="shared" ref="J758" si="11277">IF(OR(I758="-",I758="NC",$D758=""),"-",$D758*I758)</f>
        <v>-</v>
      </c>
      <c r="K758" s="38">
        <v>2.4</v>
      </c>
      <c r="L758" s="38" t="str">
        <f t="shared" ref="L758" si="11278">IF(OR(K758="-",K758="NC",$D758=""),"-",$D758*K758)</f>
        <v>-</v>
      </c>
      <c r="M758" s="38">
        <v>1.29</v>
      </c>
      <c r="N758" s="38" t="str">
        <f t="shared" ref="N758" si="11279">IF(OR(M758="-",M758="NC",$D758=""),"-",$D758*M758)</f>
        <v>-</v>
      </c>
      <c r="O758" s="38">
        <v>3.04</v>
      </c>
      <c r="P758" s="38" t="str">
        <f t="shared" ref="P758" si="11280">IF(OR(O758="-",O758="NC",$D758=""),"-",$D758*O758)</f>
        <v>-</v>
      </c>
      <c r="Q758" s="38">
        <v>2.71</v>
      </c>
      <c r="R758" s="38" t="str">
        <f t="shared" ref="R758" si="11281">IF(OR(Q758="-",Q758="NC",$D758=""),"-",$D758*Q758)</f>
        <v>-</v>
      </c>
      <c r="S758" s="38">
        <v>0.82</v>
      </c>
      <c r="T758" s="38" t="str">
        <f t="shared" ref="T758" si="11282">IF(OR(S758="-",S758="NC",$D758=""),"-",$D758*S758)</f>
        <v>-</v>
      </c>
      <c r="U758" s="38">
        <v>1.1399999999999999</v>
      </c>
      <c r="V758" s="38" t="str">
        <f t="shared" ref="V758" si="11283">IF(OR(U758="-",U758="NC",$D758=""),"-",$D758*U758)</f>
        <v>-</v>
      </c>
      <c r="W758" s="38">
        <v>1.59</v>
      </c>
      <c r="X758" s="38" t="str">
        <f t="shared" ref="X758" si="11284">IF(OR(W758="-",W758="NC",$D758=""),"-",$D758*W758)</f>
        <v>-</v>
      </c>
      <c r="Y758" s="38">
        <v>1.82</v>
      </c>
      <c r="Z758" s="38" t="str">
        <f t="shared" ref="Z758" si="11285">IF(OR(Y758="-",Y758="NC",$D758=""),"-",$D758*Y758)</f>
        <v>-</v>
      </c>
      <c r="AA758" s="38">
        <v>0.53</v>
      </c>
      <c r="AB758" s="38" t="str">
        <f t="shared" ref="AB758" si="11286">IF(OR(AA758="-",AA758="NC",$D758=""),"-",$D758*AA758)</f>
        <v>-</v>
      </c>
      <c r="AC758" s="38">
        <v>0.53</v>
      </c>
      <c r="AD758" s="38" t="str">
        <f t="shared" ref="AD758" si="11287">IF(OR(AC758="-",AC758="NC",$D758=""),"-",$D758*AC758)</f>
        <v>-</v>
      </c>
      <c r="AE758" s="38">
        <v>5.25</v>
      </c>
      <c r="AF758" s="38" t="str">
        <f t="shared" ref="AF758" si="11288">IF(OR(AE758="-",AE758="NC",$D758=""),"-",$D758*AE758)</f>
        <v>-</v>
      </c>
      <c r="AG758" s="38">
        <v>0.63</v>
      </c>
      <c r="AH758" s="38" t="str">
        <f t="shared" ref="AH758" si="11289">IF(OR(AG758="-",AG758="NC",$D758=""),"-",$D758*AG758)</f>
        <v>-</v>
      </c>
      <c r="AI758" s="38">
        <v>0.56000000000000005</v>
      </c>
      <c r="AJ758" s="38" t="str">
        <f t="shared" ref="AJ758" si="11290">IF(OR(AI758="-",AI758="NC",$D758=""),"-",$D758*AI758)</f>
        <v>-</v>
      </c>
      <c r="AK758" s="38">
        <v>0.82</v>
      </c>
      <c r="AL758" s="38" t="str">
        <f t="shared" ref="AL758" si="11291">IF(OR(AK758="-",AK758="NC",$D758=""),"-",$D758*AK758)</f>
        <v>-</v>
      </c>
    </row>
    <row r="759" spans="1:38" x14ac:dyDescent="0.25">
      <c r="A759" s="39" t="s">
        <v>275</v>
      </c>
      <c r="B759" s="39" t="s">
        <v>1087</v>
      </c>
      <c r="C759" s="38" t="s">
        <v>926</v>
      </c>
      <c r="D759" s="71"/>
      <c r="E759" s="38">
        <v>0.01</v>
      </c>
      <c r="F759" s="38" t="str">
        <f t="shared" si="10571"/>
        <v>-</v>
      </c>
      <c r="G759" s="38">
        <v>0.06</v>
      </c>
      <c r="H759" s="38" t="str">
        <f t="shared" si="10571"/>
        <v>-</v>
      </c>
      <c r="I759" s="38">
        <v>0.01</v>
      </c>
      <c r="J759" s="38" t="str">
        <f t="shared" ref="J759" si="11292">IF(OR(I759="-",I759="NC",$D759=""),"-",$D759*I759)</f>
        <v>-</v>
      </c>
      <c r="K759" s="38">
        <v>0.04</v>
      </c>
      <c r="L759" s="38" t="str">
        <f t="shared" ref="L759" si="11293">IF(OR(K759="-",K759="NC",$D759=""),"-",$D759*K759)</f>
        <v>-</v>
      </c>
      <c r="M759" s="38">
        <v>0.01</v>
      </c>
      <c r="N759" s="38" t="str">
        <f t="shared" ref="N759" si="11294">IF(OR(M759="-",M759="NC",$D759=""),"-",$D759*M759)</f>
        <v>-</v>
      </c>
      <c r="O759" s="38">
        <v>0.01</v>
      </c>
      <c r="P759" s="38" t="str">
        <f t="shared" ref="P759" si="11295">IF(OR(O759="-",O759="NC",$D759=""),"-",$D759*O759)</f>
        <v>-</v>
      </c>
      <c r="Q759" s="38">
        <v>0.2</v>
      </c>
      <c r="R759" s="38" t="str">
        <f t="shared" ref="R759" si="11296">IF(OR(Q759="-",Q759="NC",$D759=""),"-",$D759*Q759)</f>
        <v>-</v>
      </c>
      <c r="S759" s="38">
        <v>0.91</v>
      </c>
      <c r="T759" s="38" t="str">
        <f t="shared" ref="T759" si="11297">IF(OR(S759="-",S759="NC",$D759=""),"-",$D759*S759)</f>
        <v>-</v>
      </c>
      <c r="U759" s="38">
        <v>0.01</v>
      </c>
      <c r="V759" s="38" t="str">
        <f t="shared" ref="V759" si="11298">IF(OR(U759="-",U759="NC",$D759=""),"-",$D759*U759)</f>
        <v>-</v>
      </c>
      <c r="W759" s="38">
        <v>0.26</v>
      </c>
      <c r="X759" s="38" t="str">
        <f t="shared" ref="X759" si="11299">IF(OR(W759="-",W759="NC",$D759=""),"-",$D759*W759)</f>
        <v>-</v>
      </c>
      <c r="Y759" s="38">
        <v>0.47</v>
      </c>
      <c r="Z759" s="38" t="str">
        <f t="shared" ref="Z759" si="11300">IF(OR(Y759="-",Y759="NC",$D759=""),"-",$D759*Y759)</f>
        <v>-</v>
      </c>
      <c r="AA759" s="38">
        <v>0.21</v>
      </c>
      <c r="AB759" s="38" t="str">
        <f t="shared" ref="AB759" si="11301">IF(OR(AA759="-",AA759="NC",$D759=""),"-",$D759*AA759)</f>
        <v>-</v>
      </c>
      <c r="AC759" s="38">
        <v>0.01</v>
      </c>
      <c r="AD759" s="38" t="str">
        <f t="shared" ref="AD759" si="11302">IF(OR(AC759="-",AC759="NC",$D759=""),"-",$D759*AC759)</f>
        <v>-</v>
      </c>
      <c r="AE759" s="38">
        <v>0.01</v>
      </c>
      <c r="AF759" s="38" t="str">
        <f t="shared" ref="AF759" si="11303">IF(OR(AE759="-",AE759="NC",$D759=""),"-",$D759*AE759)</f>
        <v>-</v>
      </c>
      <c r="AG759" s="38">
        <v>0.23</v>
      </c>
      <c r="AH759" s="38" t="str">
        <f t="shared" ref="AH759" si="11304">IF(OR(AG759="-",AG759="NC",$D759=""),"-",$D759*AG759)</f>
        <v>-</v>
      </c>
      <c r="AI759" s="38">
        <v>0.01</v>
      </c>
      <c r="AJ759" s="38" t="str">
        <f t="shared" ref="AJ759" si="11305">IF(OR(AI759="-",AI759="NC",$D759=""),"-",$D759*AI759)</f>
        <v>-</v>
      </c>
      <c r="AK759" s="38">
        <v>0.06</v>
      </c>
      <c r="AL759" s="38" t="str">
        <f t="shared" ref="AL759" si="11306">IF(OR(AK759="-",AK759="NC",$D759=""),"-",$D759*AK759)</f>
        <v>-</v>
      </c>
    </row>
    <row r="760" spans="1:38" x14ac:dyDescent="0.25">
      <c r="A760" s="39" t="s">
        <v>1088</v>
      </c>
      <c r="B760" s="39" t="s">
        <v>3108</v>
      </c>
      <c r="C760" s="38" t="s">
        <v>925</v>
      </c>
      <c r="D760" s="71"/>
      <c r="E760" s="38">
        <v>0.11</v>
      </c>
      <c r="F760" s="38" t="str">
        <f t="shared" si="10571"/>
        <v>-</v>
      </c>
      <c r="G760" s="38">
        <v>0.01</v>
      </c>
      <c r="H760" s="38" t="str">
        <f t="shared" si="10571"/>
        <v>-</v>
      </c>
      <c r="I760" s="38">
        <v>1.01</v>
      </c>
      <c r="J760" s="38" t="str">
        <f t="shared" ref="J760" si="11307">IF(OR(I760="-",I760="NC",$D760=""),"-",$D760*I760)</f>
        <v>-</v>
      </c>
      <c r="K760" s="38">
        <v>0.03</v>
      </c>
      <c r="L760" s="38" t="str">
        <f t="shared" ref="L760" si="11308">IF(OR(K760="-",K760="NC",$D760=""),"-",$D760*K760)</f>
        <v>-</v>
      </c>
      <c r="M760" s="38">
        <v>1.02</v>
      </c>
      <c r="N760" s="38" t="str">
        <f t="shared" ref="N760" si="11309">IF(OR(M760="-",M760="NC",$D760=""),"-",$D760*M760)</f>
        <v>-</v>
      </c>
      <c r="O760" s="38">
        <v>0.01</v>
      </c>
      <c r="P760" s="38" t="str">
        <f t="shared" ref="P760" si="11310">IF(OR(O760="-",O760="NC",$D760=""),"-",$D760*O760)</f>
        <v>-</v>
      </c>
      <c r="Q760" s="38">
        <v>0.46</v>
      </c>
      <c r="R760" s="38" t="str">
        <f t="shared" ref="R760" si="11311">IF(OR(Q760="-",Q760="NC",$D760=""),"-",$D760*Q760)</f>
        <v>-</v>
      </c>
      <c r="S760" s="38">
        <v>0.02</v>
      </c>
      <c r="T760" s="38" t="str">
        <f t="shared" ref="T760" si="11312">IF(OR(S760="-",S760="NC",$D760=""),"-",$D760*S760)</f>
        <v>-</v>
      </c>
      <c r="U760" s="38">
        <v>0.01</v>
      </c>
      <c r="V760" s="38" t="str">
        <f t="shared" ref="V760" si="11313">IF(OR(U760="-",U760="NC",$D760=""),"-",$D760*U760)</f>
        <v>-</v>
      </c>
      <c r="W760" s="38">
        <v>0.01</v>
      </c>
      <c r="X760" s="38" t="str">
        <f t="shared" ref="X760" si="11314">IF(OR(W760="-",W760="NC",$D760=""),"-",$D760*W760)</f>
        <v>-</v>
      </c>
      <c r="Y760" s="38">
        <v>0.01</v>
      </c>
      <c r="Z760" s="38" t="str">
        <f t="shared" ref="Z760" si="11315">IF(OR(Y760="-",Y760="NC",$D760=""),"-",$D760*Y760)</f>
        <v>-</v>
      </c>
      <c r="AA760" s="38">
        <v>0.01</v>
      </c>
      <c r="AB760" s="38" t="str">
        <f t="shared" ref="AB760" si="11316">IF(OR(AA760="-",AA760="NC",$D760=""),"-",$D760*AA760)</f>
        <v>-</v>
      </c>
      <c r="AC760" s="38">
        <v>0.01</v>
      </c>
      <c r="AD760" s="38" t="str">
        <f t="shared" ref="AD760" si="11317">IF(OR(AC760="-",AC760="NC",$D760=""),"-",$D760*AC760)</f>
        <v>-</v>
      </c>
      <c r="AE760" s="38">
        <v>0.01</v>
      </c>
      <c r="AF760" s="38" t="str">
        <f t="shared" ref="AF760" si="11318">IF(OR(AE760="-",AE760="NC",$D760=""),"-",$D760*AE760)</f>
        <v>-</v>
      </c>
      <c r="AG760" s="38">
        <v>0.01</v>
      </c>
      <c r="AH760" s="38" t="str">
        <f t="shared" ref="AH760" si="11319">IF(OR(AG760="-",AG760="NC",$D760=""),"-",$D760*AG760)</f>
        <v>-</v>
      </c>
      <c r="AI760" s="38">
        <v>0.01</v>
      </c>
      <c r="AJ760" s="38" t="str">
        <f t="shared" ref="AJ760" si="11320">IF(OR(AI760="-",AI760="NC",$D760=""),"-",$D760*AI760)</f>
        <v>-</v>
      </c>
      <c r="AK760" s="38" t="s">
        <v>1351</v>
      </c>
      <c r="AL760" s="38" t="str">
        <f t="shared" ref="AL760" si="11321">IF(OR(AK760="-",AK760="NC",$D760=""),"-",$D760*AK760)</f>
        <v>-</v>
      </c>
    </row>
    <row r="761" spans="1:38" x14ac:dyDescent="0.25">
      <c r="A761" s="39" t="s">
        <v>275</v>
      </c>
      <c r="B761" s="39" t="s">
        <v>3107</v>
      </c>
      <c r="C761" s="38" t="s">
        <v>925</v>
      </c>
      <c r="D761" s="71"/>
      <c r="E761" s="38" t="s">
        <v>1351</v>
      </c>
      <c r="F761" s="38" t="str">
        <f t="shared" si="10571"/>
        <v>-</v>
      </c>
      <c r="G761" s="38">
        <v>0.01</v>
      </c>
      <c r="H761" s="38" t="str">
        <f t="shared" si="10571"/>
        <v>-</v>
      </c>
      <c r="I761" s="38" t="s">
        <v>1351</v>
      </c>
      <c r="J761" s="38" t="str">
        <f t="shared" ref="J761" si="11322">IF(OR(I761="-",I761="NC",$D761=""),"-",$D761*I761)</f>
        <v>-</v>
      </c>
      <c r="K761" s="38" t="s">
        <v>1351</v>
      </c>
      <c r="L761" s="38" t="str">
        <f t="shared" ref="L761" si="11323">IF(OR(K761="-",K761="NC",$D761=""),"-",$D761*K761)</f>
        <v>-</v>
      </c>
      <c r="M761" s="38">
        <v>0.01</v>
      </c>
      <c r="N761" s="38" t="str">
        <f t="shared" ref="N761" si="11324">IF(OR(M761="-",M761="NC",$D761=""),"-",$D761*M761)</f>
        <v>-</v>
      </c>
      <c r="O761" s="38" t="s">
        <v>1351</v>
      </c>
      <c r="P761" s="38" t="str">
        <f t="shared" ref="P761" si="11325">IF(OR(O761="-",O761="NC",$D761=""),"-",$D761*O761)</f>
        <v>-</v>
      </c>
      <c r="Q761" s="38" t="s">
        <v>1351</v>
      </c>
      <c r="R761" s="38" t="str">
        <f t="shared" ref="R761" si="11326">IF(OR(Q761="-",Q761="NC",$D761=""),"-",$D761*Q761)</f>
        <v>-</v>
      </c>
      <c r="S761" s="38" t="s">
        <v>1351</v>
      </c>
      <c r="T761" s="38" t="str">
        <f t="shared" ref="T761" si="11327">IF(OR(S761="-",S761="NC",$D761=""),"-",$D761*S761)</f>
        <v>-</v>
      </c>
      <c r="U761" s="38" t="s">
        <v>1351</v>
      </c>
      <c r="V761" s="38" t="str">
        <f t="shared" ref="V761" si="11328">IF(OR(U761="-",U761="NC",$D761=""),"-",$D761*U761)</f>
        <v>-</v>
      </c>
      <c r="W761" s="38" t="s">
        <v>1351</v>
      </c>
      <c r="X761" s="38" t="str">
        <f t="shared" ref="X761" si="11329">IF(OR(W761="-",W761="NC",$D761=""),"-",$D761*W761)</f>
        <v>-</v>
      </c>
      <c r="Y761" s="38" t="s">
        <v>1351</v>
      </c>
      <c r="Z761" s="38" t="str">
        <f t="shared" ref="Z761" si="11330">IF(OR(Y761="-",Y761="NC",$D761=""),"-",$D761*Y761)</f>
        <v>-</v>
      </c>
      <c r="AA761" s="38" t="s">
        <v>1351</v>
      </c>
      <c r="AB761" s="38" t="str">
        <f t="shared" ref="AB761" si="11331">IF(OR(AA761="-",AA761="NC",$D761=""),"-",$D761*AA761)</f>
        <v>-</v>
      </c>
      <c r="AC761" s="38">
        <v>1.0900000000000001</v>
      </c>
      <c r="AD761" s="38" t="str">
        <f t="shared" ref="AD761" si="11332">IF(OR(AC761="-",AC761="NC",$D761=""),"-",$D761*AC761)</f>
        <v>-</v>
      </c>
      <c r="AE761" s="38" t="s">
        <v>1351</v>
      </c>
      <c r="AF761" s="38" t="str">
        <f t="shared" ref="AF761" si="11333">IF(OR(AE761="-",AE761="NC",$D761=""),"-",$D761*AE761)</f>
        <v>-</v>
      </c>
      <c r="AG761" s="38" t="s">
        <v>1351</v>
      </c>
      <c r="AH761" s="38" t="str">
        <f t="shared" ref="AH761" si="11334">IF(OR(AG761="-",AG761="NC",$D761=""),"-",$D761*AG761)</f>
        <v>-</v>
      </c>
      <c r="AI761" s="38" t="s">
        <v>1351</v>
      </c>
      <c r="AJ761" s="38" t="str">
        <f t="shared" ref="AJ761" si="11335">IF(OR(AI761="-",AI761="NC",$D761=""),"-",$D761*AI761)</f>
        <v>-</v>
      </c>
      <c r="AK761" s="38" t="s">
        <v>1351</v>
      </c>
      <c r="AL761" s="38" t="str">
        <f t="shared" ref="AL761" si="11336">IF(OR(AK761="-",AK761="NC",$D761=""),"-",$D761*AK761)</f>
        <v>-</v>
      </c>
    </row>
    <row r="762" spans="1:38" x14ac:dyDescent="0.25">
      <c r="A762" s="50" t="s">
        <v>313</v>
      </c>
      <c r="B762" s="50" t="s">
        <v>314</v>
      </c>
      <c r="C762" s="42" t="s">
        <v>275</v>
      </c>
      <c r="D762" s="58"/>
      <c r="E762" s="42" t="s">
        <v>275</v>
      </c>
      <c r="F762" s="42" t="str">
        <f t="shared" ref="F762:F847" si="11337">IF(OR(E762="-",E762="NC",$D762=""),"-",$D762*E762)</f>
        <v>-</v>
      </c>
      <c r="G762" s="42" t="s">
        <v>275</v>
      </c>
      <c r="H762" s="42" t="str">
        <f t="shared" ref="H762:H846" si="11338">IF(OR(G762="-",G762="NC",$D762=""),"-",$D762*G762)</f>
        <v>-</v>
      </c>
      <c r="I762" s="42" t="s">
        <v>275</v>
      </c>
      <c r="J762" s="42" t="str">
        <f t="shared" ref="J762:J845" si="11339">IF(OR(I762="-",I762="NC",$D762=""),"-",$D762*I762)</f>
        <v>-</v>
      </c>
      <c r="K762" s="42" t="s">
        <v>275</v>
      </c>
      <c r="L762" s="42" t="str">
        <f t="shared" ref="L762:L845" si="11340">IF(OR(K762="-",K762="NC",$D762=""),"-",$D762*K762)</f>
        <v>-</v>
      </c>
      <c r="M762" s="42" t="s">
        <v>275</v>
      </c>
      <c r="N762" s="42" t="str">
        <f t="shared" ref="N762:N845" si="11341">IF(OR(M762="-",M762="NC",$D762=""),"-",$D762*M762)</f>
        <v>-</v>
      </c>
      <c r="O762" s="42" t="s">
        <v>275</v>
      </c>
      <c r="P762" s="42" t="str">
        <f t="shared" ref="P762:P845" si="11342">IF(OR(O762="-",O762="NC",$D762=""),"-",$D762*O762)</f>
        <v>-</v>
      </c>
      <c r="Q762" s="42" t="s">
        <v>275</v>
      </c>
      <c r="R762" s="42" t="str">
        <f t="shared" ref="R762:R845" si="11343">IF(OR(Q762="-",Q762="NC",$D762=""),"-",$D762*Q762)</f>
        <v>-</v>
      </c>
      <c r="S762" s="42" t="s">
        <v>275</v>
      </c>
      <c r="T762" s="42" t="str">
        <f t="shared" ref="T762:T845" si="11344">IF(OR(S762="-",S762="NC",$D762=""),"-",$D762*S762)</f>
        <v>-</v>
      </c>
      <c r="U762" s="42" t="s">
        <v>275</v>
      </c>
      <c r="V762" s="42" t="str">
        <f t="shared" ref="V762:V845" si="11345">IF(OR(U762="-",U762="NC",$D762=""),"-",$D762*U762)</f>
        <v>-</v>
      </c>
      <c r="W762" s="42" t="s">
        <v>275</v>
      </c>
      <c r="X762" s="42" t="str">
        <f t="shared" ref="X762:X845" si="11346">IF(OR(W762="-",W762="NC",$D762=""),"-",$D762*W762)</f>
        <v>-</v>
      </c>
      <c r="Y762" s="42" t="s">
        <v>275</v>
      </c>
      <c r="Z762" s="42" t="str">
        <f t="shared" ref="Z762:Z845" si="11347">IF(OR(Y762="-",Y762="NC",$D762=""),"-",$D762*Y762)</f>
        <v>-</v>
      </c>
      <c r="AA762" s="42" t="s">
        <v>275</v>
      </c>
      <c r="AB762" s="42" t="str">
        <f t="shared" ref="AB762:AB845" si="11348">IF(OR(AA762="-",AA762="NC",$D762=""),"-",$D762*AA762)</f>
        <v>-</v>
      </c>
      <c r="AC762" s="42" t="s">
        <v>275</v>
      </c>
      <c r="AD762" s="42" t="str">
        <f t="shared" ref="AD762:AD845" si="11349">IF(OR(AC762="-",AC762="NC",$D762=""),"-",$D762*AC762)</f>
        <v>-</v>
      </c>
      <c r="AE762" s="42" t="s">
        <v>275</v>
      </c>
      <c r="AF762" s="42" t="str">
        <f t="shared" ref="AF762:AF845" si="11350">IF(OR(AE762="-",AE762="NC",$D762=""),"-",$D762*AE762)</f>
        <v>-</v>
      </c>
      <c r="AG762" s="42" t="s">
        <v>275</v>
      </c>
      <c r="AH762" s="42" t="str">
        <f t="shared" ref="AH762:AH845" si="11351">IF(OR(AG762="-",AG762="NC",$D762=""),"-",$D762*AG762)</f>
        <v>-</v>
      </c>
      <c r="AI762" s="42" t="s">
        <v>275</v>
      </c>
      <c r="AJ762" s="42" t="str">
        <f t="shared" ref="AJ762:AJ845" si="11352">IF(OR(AI762="-",AI762="NC",$D762=""),"-",$D762*AI762)</f>
        <v>-</v>
      </c>
      <c r="AK762" s="42" t="s">
        <v>275</v>
      </c>
      <c r="AL762" s="42" t="str">
        <f t="shared" ref="AL762:AL845" si="11353">IF(OR(AK762="-",AK762="NC",$D762=""),"-",$D762*AK762)</f>
        <v>-</v>
      </c>
    </row>
    <row r="763" spans="1:38" ht="31.5" x14ac:dyDescent="0.25">
      <c r="A763" s="909" t="s">
        <v>334</v>
      </c>
      <c r="B763" s="63" t="s">
        <v>2265</v>
      </c>
      <c r="C763" s="61" t="s">
        <v>925</v>
      </c>
      <c r="D763" s="58"/>
      <c r="E763" s="61">
        <v>31.2</v>
      </c>
      <c r="F763" s="61" t="str">
        <f t="shared" si="11337"/>
        <v>-</v>
      </c>
      <c r="G763" s="61">
        <v>72.44</v>
      </c>
      <c r="H763" s="61" t="str">
        <f t="shared" si="11338"/>
        <v>-</v>
      </c>
      <c r="I763" s="61">
        <v>20.88</v>
      </c>
      <c r="J763" s="61" t="str">
        <f t="shared" si="11339"/>
        <v>-</v>
      </c>
      <c r="K763" s="61">
        <v>47.98</v>
      </c>
      <c r="L763" s="61" t="str">
        <f t="shared" si="11340"/>
        <v>-</v>
      </c>
      <c r="M763" s="61">
        <v>33.08</v>
      </c>
      <c r="N763" s="61" t="str">
        <f t="shared" si="11341"/>
        <v>-</v>
      </c>
      <c r="O763" s="61">
        <v>36.25</v>
      </c>
      <c r="P763" s="61" t="str">
        <f t="shared" si="11342"/>
        <v>-</v>
      </c>
      <c r="Q763" s="61">
        <v>140.03</v>
      </c>
      <c r="R763" s="61" t="str">
        <f t="shared" si="11343"/>
        <v>-</v>
      </c>
      <c r="S763" s="61">
        <v>150.88999999999999</v>
      </c>
      <c r="T763" s="61" t="str">
        <f t="shared" si="11344"/>
        <v>-</v>
      </c>
      <c r="U763" s="61">
        <v>79.319999999999993</v>
      </c>
      <c r="V763" s="61" t="str">
        <f t="shared" si="11345"/>
        <v>-</v>
      </c>
      <c r="W763" s="61">
        <v>111.24</v>
      </c>
      <c r="X763" s="61" t="str">
        <f t="shared" si="11346"/>
        <v>-</v>
      </c>
      <c r="Y763" s="61">
        <v>120.3</v>
      </c>
      <c r="Z763" s="61" t="str">
        <f t="shared" si="11347"/>
        <v>-</v>
      </c>
      <c r="AA763" s="61">
        <v>51.27</v>
      </c>
      <c r="AB763" s="61" t="str">
        <f t="shared" si="11348"/>
        <v>-</v>
      </c>
      <c r="AC763" s="61">
        <v>29.18</v>
      </c>
      <c r="AD763" s="61" t="str">
        <f t="shared" si="11349"/>
        <v>-</v>
      </c>
      <c r="AE763" s="61">
        <v>50.89</v>
      </c>
      <c r="AF763" s="61" t="str">
        <f t="shared" si="11350"/>
        <v>-</v>
      </c>
      <c r="AG763" s="61">
        <v>121.44</v>
      </c>
      <c r="AH763" s="61" t="str">
        <f t="shared" si="11351"/>
        <v>-</v>
      </c>
      <c r="AI763" s="61">
        <v>22.58</v>
      </c>
      <c r="AJ763" s="61" t="str">
        <f t="shared" si="11352"/>
        <v>-</v>
      </c>
      <c r="AK763" s="61">
        <v>72.14</v>
      </c>
      <c r="AL763" s="61" t="str">
        <f t="shared" si="11353"/>
        <v>-</v>
      </c>
    </row>
    <row r="764" spans="1:38" ht="31.5" x14ac:dyDescent="0.25">
      <c r="A764" s="910" t="s">
        <v>334</v>
      </c>
      <c r="B764" s="66" t="s">
        <v>3132</v>
      </c>
      <c r="C764" s="65" t="s">
        <v>925</v>
      </c>
      <c r="D764" s="58"/>
      <c r="E764" s="65">
        <f>IF(E763="NC","NC",E763*0.8)</f>
        <v>24.96</v>
      </c>
      <c r="F764" s="65" t="str">
        <f t="shared" ref="F764:F765" si="11354">IF(OR(E764="-",$D764=""),"-",$D764*E764)</f>
        <v>-</v>
      </c>
      <c r="G764" s="65">
        <f>IF(G763="NC","NC",G763*0.8)</f>
        <v>57.951999999999998</v>
      </c>
      <c r="H764" s="65" t="str">
        <f t="shared" ref="H764:H765" si="11355">IF(OR(G764="-",$D764=""),"-",$D764*G764)</f>
        <v>-</v>
      </c>
      <c r="I764" s="65">
        <f>IF(I763="NC","NC",I763*0.8)</f>
        <v>16.704000000000001</v>
      </c>
      <c r="J764" s="65" t="str">
        <f t="shared" ref="J764:J765" si="11356">IF(OR(I764="-",$D764=""),"-",$D764*I764)</f>
        <v>-</v>
      </c>
      <c r="K764" s="65">
        <f>IF(K763="NC","NC",K763*0.8)</f>
        <v>38.384</v>
      </c>
      <c r="L764" s="65" t="str">
        <f t="shared" ref="L764:L765" si="11357">IF(OR(K764="-",$D764=""),"-",$D764*K764)</f>
        <v>-</v>
      </c>
      <c r="M764" s="65">
        <f>IF(M763="NC","NC",M763*0.8)</f>
        <v>26.463999999999999</v>
      </c>
      <c r="N764" s="65" t="str">
        <f t="shared" ref="N764:N765" si="11358">IF(OR(M764="-",$D764=""),"-",$D764*M764)</f>
        <v>-</v>
      </c>
      <c r="O764" s="65">
        <f>IF(O763="NC","NC",O763*0.8)</f>
        <v>29</v>
      </c>
      <c r="P764" s="65" t="str">
        <f t="shared" ref="P764:P765" si="11359">IF(OR(O764="-",$D764=""),"-",$D764*O764)</f>
        <v>-</v>
      </c>
      <c r="Q764" s="65">
        <f>IF(Q763="NC","NC",Q763*0.8)</f>
        <v>112.024</v>
      </c>
      <c r="R764" s="65" t="str">
        <f t="shared" ref="R764:R765" si="11360">IF(OR(Q764="-",$D764=""),"-",$D764*Q764)</f>
        <v>-</v>
      </c>
      <c r="S764" s="65">
        <f>IF(S763="NC","NC",S763*0.8)</f>
        <v>120.71199999999999</v>
      </c>
      <c r="T764" s="65" t="str">
        <f t="shared" ref="T764:T765" si="11361">IF(OR(S764="-",$D764=""),"-",$D764*S764)</f>
        <v>-</v>
      </c>
      <c r="U764" s="65">
        <f>IF(U763="NC","NC",U763*0.8)</f>
        <v>63.455999999999996</v>
      </c>
      <c r="V764" s="65" t="str">
        <f t="shared" ref="V764:V765" si="11362">IF(OR(U764="-",$D764=""),"-",$D764*U764)</f>
        <v>-</v>
      </c>
      <c r="W764" s="65">
        <f>IF(W763="NC","NC",W763*0.8)</f>
        <v>88.992000000000004</v>
      </c>
      <c r="X764" s="65" t="str">
        <f t="shared" ref="X764:X765" si="11363">IF(OR(W764="-",$D764=""),"-",$D764*W764)</f>
        <v>-</v>
      </c>
      <c r="Y764" s="65">
        <f>IF(Y763="NC","NC",Y763*0.8)</f>
        <v>96.240000000000009</v>
      </c>
      <c r="Z764" s="65" t="str">
        <f t="shared" ref="Z764:Z765" si="11364">IF(OR(Y764="-",$D764=""),"-",$D764*Y764)</f>
        <v>-</v>
      </c>
      <c r="AA764" s="65">
        <f>IF(AA763="NC","NC",AA763*0.8)</f>
        <v>41.016000000000005</v>
      </c>
      <c r="AB764" s="65" t="str">
        <f t="shared" ref="AB764:AB765" si="11365">IF(OR(AA764="-",$D764=""),"-",$D764*AA764)</f>
        <v>-</v>
      </c>
      <c r="AC764" s="65">
        <f>IF(AC763="NC","NC",AC763*0.8)</f>
        <v>23.344000000000001</v>
      </c>
      <c r="AD764" s="65" t="str">
        <f t="shared" ref="AD764:AD765" si="11366">IF(OR(AC764="-",$D764=""),"-",$D764*AC764)</f>
        <v>-</v>
      </c>
      <c r="AE764" s="65">
        <f>IF(AE763="NC","NC",AE763*0.8)</f>
        <v>40.712000000000003</v>
      </c>
      <c r="AF764" s="65" t="str">
        <f t="shared" ref="AF764:AF765" si="11367">IF(OR(AE764="-",$D764=""),"-",$D764*AE764)</f>
        <v>-</v>
      </c>
      <c r="AG764" s="65">
        <f>IF(AG763="NC","NC",AG763*0.8)</f>
        <v>97.152000000000001</v>
      </c>
      <c r="AH764" s="65" t="str">
        <f t="shared" ref="AH764:AH765" si="11368">IF(OR(AG764="-",$D764=""),"-",$D764*AG764)</f>
        <v>-</v>
      </c>
      <c r="AI764" s="65">
        <f>IF(AI763="NC","NC",AI763*0.8)</f>
        <v>18.064</v>
      </c>
      <c r="AJ764" s="65" t="str">
        <f t="shared" ref="AJ764:AJ765" si="11369">IF(OR(AI764="-",$D764=""),"-",$D764*AI764)</f>
        <v>-</v>
      </c>
      <c r="AK764" s="65">
        <f>IF(AK763="NC","NC",AK763*0.8)</f>
        <v>57.712000000000003</v>
      </c>
      <c r="AL764" s="65" t="str">
        <f t="shared" ref="AL764:AL765" si="11370">IF(OR(AK764="-",$D764=""),"-",$D764*AK764)</f>
        <v>-</v>
      </c>
    </row>
    <row r="765" spans="1:38" ht="31.5" x14ac:dyDescent="0.25">
      <c r="A765" s="910" t="s">
        <v>334</v>
      </c>
      <c r="B765" s="66" t="s">
        <v>3133</v>
      </c>
      <c r="C765" s="65" t="s">
        <v>925</v>
      </c>
      <c r="D765" s="58"/>
      <c r="E765" s="65">
        <f>IF(E763="NC","NC",E763*0.2)</f>
        <v>6.24</v>
      </c>
      <c r="F765" s="65" t="str">
        <f t="shared" si="11354"/>
        <v>-</v>
      </c>
      <c r="G765" s="65">
        <f>IF(G763="NC","NC",G763*0.2)</f>
        <v>14.488</v>
      </c>
      <c r="H765" s="65" t="str">
        <f t="shared" si="11355"/>
        <v>-</v>
      </c>
      <c r="I765" s="65">
        <f>IF(I763="NC","NC",I763*0.2)</f>
        <v>4.1760000000000002</v>
      </c>
      <c r="J765" s="65" t="str">
        <f t="shared" si="11356"/>
        <v>-</v>
      </c>
      <c r="K765" s="65">
        <f>IF(K763="NC","NC",K763*0.2)</f>
        <v>9.5960000000000001</v>
      </c>
      <c r="L765" s="65" t="str">
        <f t="shared" si="11357"/>
        <v>-</v>
      </c>
      <c r="M765" s="65">
        <f>IF(M763="NC","NC",M763*0.2)</f>
        <v>6.6159999999999997</v>
      </c>
      <c r="N765" s="65" t="str">
        <f t="shared" si="11358"/>
        <v>-</v>
      </c>
      <c r="O765" s="65">
        <f>IF(O763="NC","NC",O763*0.2)</f>
        <v>7.25</v>
      </c>
      <c r="P765" s="65" t="str">
        <f t="shared" si="11359"/>
        <v>-</v>
      </c>
      <c r="Q765" s="65">
        <f>IF(Q763="NC","NC",Q763*0.2)</f>
        <v>28.006</v>
      </c>
      <c r="R765" s="65" t="str">
        <f t="shared" si="11360"/>
        <v>-</v>
      </c>
      <c r="S765" s="65">
        <f>IF(S763="NC","NC",S763*0.2)</f>
        <v>30.177999999999997</v>
      </c>
      <c r="T765" s="65" t="str">
        <f t="shared" si="11361"/>
        <v>-</v>
      </c>
      <c r="U765" s="65">
        <f>IF(U763="NC","NC",U763*0.2)</f>
        <v>15.863999999999999</v>
      </c>
      <c r="V765" s="65" t="str">
        <f t="shared" si="11362"/>
        <v>-</v>
      </c>
      <c r="W765" s="65">
        <f>IF(W763="NC","NC",W763*0.2)</f>
        <v>22.248000000000001</v>
      </c>
      <c r="X765" s="65" t="str">
        <f t="shared" si="11363"/>
        <v>-</v>
      </c>
      <c r="Y765" s="65">
        <f>IF(Y763="NC","NC",Y763*0.2)</f>
        <v>24.060000000000002</v>
      </c>
      <c r="Z765" s="65" t="str">
        <f t="shared" si="11364"/>
        <v>-</v>
      </c>
      <c r="AA765" s="65">
        <f>IF(AA763="NC","NC",AA763*0.2)</f>
        <v>10.254000000000001</v>
      </c>
      <c r="AB765" s="65" t="str">
        <f t="shared" si="11365"/>
        <v>-</v>
      </c>
      <c r="AC765" s="65">
        <f>IF(AC763="NC","NC",AC763*0.2)</f>
        <v>5.8360000000000003</v>
      </c>
      <c r="AD765" s="65" t="str">
        <f t="shared" si="11366"/>
        <v>-</v>
      </c>
      <c r="AE765" s="65">
        <f>IF(AE763="NC","NC",AE763*0.2)</f>
        <v>10.178000000000001</v>
      </c>
      <c r="AF765" s="65" t="str">
        <f t="shared" si="11367"/>
        <v>-</v>
      </c>
      <c r="AG765" s="65">
        <f>IF(AG763="NC","NC",AG763*0.2)</f>
        <v>24.288</v>
      </c>
      <c r="AH765" s="65" t="str">
        <f t="shared" si="11368"/>
        <v>-</v>
      </c>
      <c r="AI765" s="65">
        <f>IF(AI763="NC","NC",AI763*0.2)</f>
        <v>4.516</v>
      </c>
      <c r="AJ765" s="65" t="str">
        <f t="shared" si="11369"/>
        <v>-</v>
      </c>
      <c r="AK765" s="65">
        <f>IF(AK763="NC","NC",AK763*0.2)</f>
        <v>14.428000000000001</v>
      </c>
      <c r="AL765" s="65" t="str">
        <f t="shared" si="11370"/>
        <v>-</v>
      </c>
    </row>
    <row r="766" spans="1:38" hidden="1" outlineLevel="1" x14ac:dyDescent="0.25">
      <c r="A766" s="18" t="s">
        <v>109</v>
      </c>
      <c r="B766" s="18" t="s">
        <v>1092</v>
      </c>
      <c r="C766" s="19" t="s">
        <v>925</v>
      </c>
      <c r="D766" s="58"/>
      <c r="E766" s="19">
        <v>3.9</v>
      </c>
      <c r="F766" s="19" t="str">
        <f t="shared" si="11337"/>
        <v>-</v>
      </c>
      <c r="G766" s="19">
        <v>0.19</v>
      </c>
      <c r="H766" s="19" t="str">
        <f t="shared" si="11338"/>
        <v>-</v>
      </c>
      <c r="I766" s="19">
        <v>0.1</v>
      </c>
      <c r="J766" s="19" t="str">
        <f t="shared" si="11339"/>
        <v>-</v>
      </c>
      <c r="K766" s="19">
        <v>0.1</v>
      </c>
      <c r="L766" s="19" t="str">
        <f t="shared" si="11340"/>
        <v>-</v>
      </c>
      <c r="M766" s="19">
        <v>1.55</v>
      </c>
      <c r="N766" s="19" t="str">
        <f t="shared" si="11341"/>
        <v>-</v>
      </c>
      <c r="O766" s="19">
        <v>3.01</v>
      </c>
      <c r="P766" s="19" t="str">
        <f t="shared" si="11342"/>
        <v>-</v>
      </c>
      <c r="Q766" s="19" t="s">
        <v>1351</v>
      </c>
      <c r="R766" s="19" t="str">
        <f t="shared" si="11343"/>
        <v>-</v>
      </c>
      <c r="S766" s="19" t="s">
        <v>1351</v>
      </c>
      <c r="T766" s="19" t="str">
        <f t="shared" si="11344"/>
        <v>-</v>
      </c>
      <c r="U766" s="19">
        <v>1.1000000000000001</v>
      </c>
      <c r="V766" s="19" t="str">
        <f t="shared" si="11345"/>
        <v>-</v>
      </c>
      <c r="W766" s="19">
        <v>0.1</v>
      </c>
      <c r="X766" s="19" t="str">
        <f t="shared" si="11346"/>
        <v>-</v>
      </c>
      <c r="Y766" s="19" t="s">
        <v>1351</v>
      </c>
      <c r="Z766" s="19" t="str">
        <f t="shared" si="11347"/>
        <v>-</v>
      </c>
      <c r="AA766" s="19" t="s">
        <v>1351</v>
      </c>
      <c r="AB766" s="19" t="str">
        <f t="shared" si="11348"/>
        <v>-</v>
      </c>
      <c r="AC766" s="19" t="s">
        <v>1351</v>
      </c>
      <c r="AD766" s="19" t="str">
        <f t="shared" si="11349"/>
        <v>-</v>
      </c>
      <c r="AE766" s="19">
        <v>0.34</v>
      </c>
      <c r="AF766" s="19" t="str">
        <f t="shared" si="11350"/>
        <v>-</v>
      </c>
      <c r="AG766" s="19">
        <v>0.1</v>
      </c>
      <c r="AH766" s="19" t="str">
        <f t="shared" si="11351"/>
        <v>-</v>
      </c>
      <c r="AI766" s="19" t="s">
        <v>1351</v>
      </c>
      <c r="AJ766" s="19" t="str">
        <f t="shared" si="11352"/>
        <v>-</v>
      </c>
      <c r="AK766" s="19" t="s">
        <v>1351</v>
      </c>
      <c r="AL766" s="19" t="str">
        <f t="shared" si="11353"/>
        <v>-</v>
      </c>
    </row>
    <row r="767" spans="1:38" hidden="1" outlineLevel="1" x14ac:dyDescent="0.25">
      <c r="A767" s="39" t="s">
        <v>109</v>
      </c>
      <c r="B767" s="39" t="s">
        <v>3134</v>
      </c>
      <c r="C767" s="19" t="s">
        <v>925</v>
      </c>
      <c r="D767" s="58"/>
      <c r="E767" s="38">
        <f>IF(E766="NC","NC",E766*0.8)</f>
        <v>3.12</v>
      </c>
      <c r="F767" s="38" t="str">
        <f t="shared" ref="F767:F768" si="11371">IF(OR(E767="-",$D767=""),"-",$D767*E767)</f>
        <v>-</v>
      </c>
      <c r="G767" s="38">
        <f>IF(G766="NC","NC",G766*0.8)</f>
        <v>0.15200000000000002</v>
      </c>
      <c r="H767" s="38" t="str">
        <f t="shared" ref="H767:H768" si="11372">IF(OR(G767="-",$D767=""),"-",$D767*G767)</f>
        <v>-</v>
      </c>
      <c r="I767" s="38">
        <f>IF(I766="NC","NC",I766*0.8)</f>
        <v>8.0000000000000016E-2</v>
      </c>
      <c r="J767" s="38" t="str">
        <f t="shared" ref="J767:J768" si="11373">IF(OR(I767="-",$D767=""),"-",$D767*I767)</f>
        <v>-</v>
      </c>
      <c r="K767" s="38">
        <f>IF(K766="NC","NC",K766*0.8)</f>
        <v>8.0000000000000016E-2</v>
      </c>
      <c r="L767" s="38" t="str">
        <f t="shared" ref="L767:L768" si="11374">IF(OR(K767="-",$D767=""),"-",$D767*K767)</f>
        <v>-</v>
      </c>
      <c r="M767" s="38">
        <f>IF(M766="NC","NC",M766*0.8)</f>
        <v>1.2400000000000002</v>
      </c>
      <c r="N767" s="38" t="str">
        <f t="shared" ref="N767:N768" si="11375">IF(OR(M767="-",$D767=""),"-",$D767*M767)</f>
        <v>-</v>
      </c>
      <c r="O767" s="38">
        <f>IF(O766="NC","NC",O766*0.8)</f>
        <v>2.4079999999999999</v>
      </c>
      <c r="P767" s="38" t="str">
        <f t="shared" ref="P767:P768" si="11376">IF(OR(O767="-",$D767=""),"-",$D767*O767)</f>
        <v>-</v>
      </c>
      <c r="Q767" s="38" t="str">
        <f>IF(Q766="NC","NC",Q766*0.8)</f>
        <v>NC</v>
      </c>
      <c r="R767" s="38" t="str">
        <f t="shared" ref="R767:R768" si="11377">IF(OR(Q767="-",$D767=""),"-",$D767*Q767)</f>
        <v>-</v>
      </c>
      <c r="S767" s="38" t="str">
        <f>IF(S766="NC","NC",S766*0.8)</f>
        <v>NC</v>
      </c>
      <c r="T767" s="38" t="str">
        <f t="shared" ref="T767:T768" si="11378">IF(OR(S767="-",$D767=""),"-",$D767*S767)</f>
        <v>-</v>
      </c>
      <c r="U767" s="38">
        <f>IF(U766="NC","NC",U766*0.8)</f>
        <v>0.88000000000000012</v>
      </c>
      <c r="V767" s="38" t="str">
        <f t="shared" ref="V767:V768" si="11379">IF(OR(U767="-",$D767=""),"-",$D767*U767)</f>
        <v>-</v>
      </c>
      <c r="W767" s="38">
        <f>IF(W766="NC","NC",W766*0.8)</f>
        <v>8.0000000000000016E-2</v>
      </c>
      <c r="X767" s="38" t="str">
        <f t="shared" ref="X767:X768" si="11380">IF(OR(W767="-",$D767=""),"-",$D767*W767)</f>
        <v>-</v>
      </c>
      <c r="Y767" s="38" t="str">
        <f>IF(Y766="NC","NC",Y766*0.8)</f>
        <v>NC</v>
      </c>
      <c r="Z767" s="38" t="str">
        <f t="shared" ref="Z767:Z768" si="11381">IF(OR(Y767="-",$D767=""),"-",$D767*Y767)</f>
        <v>-</v>
      </c>
      <c r="AA767" s="38" t="str">
        <f>IF(AA766="NC","NC",AA766*0.8)</f>
        <v>NC</v>
      </c>
      <c r="AB767" s="38" t="str">
        <f t="shared" ref="AB767:AB768" si="11382">IF(OR(AA767="-",$D767=""),"-",$D767*AA767)</f>
        <v>-</v>
      </c>
      <c r="AC767" s="38" t="str">
        <f>IF(AC766="NC","NC",AC766*0.8)</f>
        <v>NC</v>
      </c>
      <c r="AD767" s="38" t="str">
        <f t="shared" ref="AD767:AD768" si="11383">IF(OR(AC767="-",$D767=""),"-",$D767*AC767)</f>
        <v>-</v>
      </c>
      <c r="AE767" s="38">
        <f>IF(AE766="NC","NC",AE766*0.8)</f>
        <v>0.27200000000000002</v>
      </c>
      <c r="AF767" s="38" t="str">
        <f t="shared" ref="AF767:AF768" si="11384">IF(OR(AE767="-",$D767=""),"-",$D767*AE767)</f>
        <v>-</v>
      </c>
      <c r="AG767" s="38">
        <f>IF(AG766="NC","NC",AG766*0.8)</f>
        <v>8.0000000000000016E-2</v>
      </c>
      <c r="AH767" s="38" t="str">
        <f t="shared" ref="AH767:AH768" si="11385">IF(OR(AG767="-",$D767=""),"-",$D767*AG767)</f>
        <v>-</v>
      </c>
      <c r="AI767" s="38" t="str">
        <f>IF(AI766="NC","NC",AI766*0.8)</f>
        <v>NC</v>
      </c>
      <c r="AJ767" s="38" t="str">
        <f t="shared" ref="AJ767:AJ768" si="11386">IF(OR(AI767="-",$D767=""),"-",$D767*AI767)</f>
        <v>-</v>
      </c>
      <c r="AK767" s="38" t="str">
        <f>IF(AK766="NC","NC",AK766*0.8)</f>
        <v>NC</v>
      </c>
      <c r="AL767" s="38" t="str">
        <f t="shared" ref="AL767:AL768" si="11387">IF(OR(AK767="-",$D767=""),"-",$D767*AK767)</f>
        <v>-</v>
      </c>
    </row>
    <row r="768" spans="1:38" hidden="1" outlineLevel="1" x14ac:dyDescent="0.25">
      <c r="A768" s="39" t="s">
        <v>109</v>
      </c>
      <c r="B768" s="39" t="s">
        <v>3135</v>
      </c>
      <c r="C768" s="19" t="s">
        <v>925</v>
      </c>
      <c r="D768" s="58"/>
      <c r="E768" s="38">
        <f>IF(E766="NC","NC",E766*0.2)</f>
        <v>0.78</v>
      </c>
      <c r="F768" s="38" t="str">
        <f t="shared" si="11371"/>
        <v>-</v>
      </c>
      <c r="G768" s="38">
        <f>IF(G766="NC","NC",G766*0.2)</f>
        <v>3.8000000000000006E-2</v>
      </c>
      <c r="H768" s="38" t="str">
        <f t="shared" si="11372"/>
        <v>-</v>
      </c>
      <c r="I768" s="38">
        <f>IF(I766="NC","NC",I766*0.2)</f>
        <v>2.0000000000000004E-2</v>
      </c>
      <c r="J768" s="38" t="str">
        <f t="shared" si="11373"/>
        <v>-</v>
      </c>
      <c r="K768" s="38">
        <f>IF(K766="NC","NC",K766*0.2)</f>
        <v>2.0000000000000004E-2</v>
      </c>
      <c r="L768" s="38" t="str">
        <f t="shared" si="11374"/>
        <v>-</v>
      </c>
      <c r="M768" s="38">
        <f>IF(M766="NC","NC",M766*0.2)</f>
        <v>0.31000000000000005</v>
      </c>
      <c r="N768" s="38" t="str">
        <f t="shared" si="11375"/>
        <v>-</v>
      </c>
      <c r="O768" s="38">
        <f>IF(O766="NC","NC",O766*0.2)</f>
        <v>0.60199999999999998</v>
      </c>
      <c r="P768" s="38" t="str">
        <f t="shared" si="11376"/>
        <v>-</v>
      </c>
      <c r="Q768" s="38" t="str">
        <f>IF(Q766="NC","NC",Q766*0.2)</f>
        <v>NC</v>
      </c>
      <c r="R768" s="38" t="str">
        <f t="shared" si="11377"/>
        <v>-</v>
      </c>
      <c r="S768" s="38" t="str">
        <f>IF(S766="NC","NC",S766*0.2)</f>
        <v>NC</v>
      </c>
      <c r="T768" s="38" t="str">
        <f t="shared" si="11378"/>
        <v>-</v>
      </c>
      <c r="U768" s="38">
        <f>IF(U766="NC","NC",U766*0.2)</f>
        <v>0.22000000000000003</v>
      </c>
      <c r="V768" s="38" t="str">
        <f t="shared" si="11379"/>
        <v>-</v>
      </c>
      <c r="W768" s="38">
        <f>IF(W766="NC","NC",W766*0.2)</f>
        <v>2.0000000000000004E-2</v>
      </c>
      <c r="X768" s="38" t="str">
        <f t="shared" si="11380"/>
        <v>-</v>
      </c>
      <c r="Y768" s="38" t="str">
        <f>IF(Y766="NC","NC",Y766*0.2)</f>
        <v>NC</v>
      </c>
      <c r="Z768" s="38" t="str">
        <f t="shared" si="11381"/>
        <v>-</v>
      </c>
      <c r="AA768" s="38" t="str">
        <f>IF(AA766="NC","NC",AA766*0.2)</f>
        <v>NC</v>
      </c>
      <c r="AB768" s="38" t="str">
        <f t="shared" si="11382"/>
        <v>-</v>
      </c>
      <c r="AC768" s="38" t="str">
        <f>IF(AC766="NC","NC",AC766*0.2)</f>
        <v>NC</v>
      </c>
      <c r="AD768" s="38" t="str">
        <f t="shared" si="11383"/>
        <v>-</v>
      </c>
      <c r="AE768" s="38">
        <f>IF(AE766="NC","NC",AE766*0.2)</f>
        <v>6.8000000000000005E-2</v>
      </c>
      <c r="AF768" s="38" t="str">
        <f t="shared" si="11384"/>
        <v>-</v>
      </c>
      <c r="AG768" s="38">
        <f>IF(AG766="NC","NC",AG766*0.2)</f>
        <v>2.0000000000000004E-2</v>
      </c>
      <c r="AH768" s="38" t="str">
        <f t="shared" si="11385"/>
        <v>-</v>
      </c>
      <c r="AI768" s="38" t="str">
        <f>IF(AI766="NC","NC",AI766*0.2)</f>
        <v>NC</v>
      </c>
      <c r="AJ768" s="38" t="str">
        <f t="shared" si="11386"/>
        <v>-</v>
      </c>
      <c r="AK768" s="38" t="str">
        <f>IF(AK766="NC","NC",AK766*0.2)</f>
        <v>NC</v>
      </c>
      <c r="AL768" s="38" t="str">
        <f t="shared" si="11387"/>
        <v>-</v>
      </c>
    </row>
    <row r="769" spans="1:38" ht="21" hidden="1" outlineLevel="1" x14ac:dyDescent="0.25">
      <c r="A769" s="908" t="s">
        <v>79</v>
      </c>
      <c r="B769" s="62" t="s">
        <v>2266</v>
      </c>
      <c r="C769" s="19" t="s">
        <v>925</v>
      </c>
      <c r="D769" s="58"/>
      <c r="E769" s="19">
        <v>0.38</v>
      </c>
      <c r="F769" s="19" t="str">
        <f t="shared" si="11337"/>
        <v>-</v>
      </c>
      <c r="G769" s="19">
        <v>0.1</v>
      </c>
      <c r="H769" s="19" t="str">
        <f t="shared" si="11338"/>
        <v>-</v>
      </c>
      <c r="I769" s="19" t="s">
        <v>1351</v>
      </c>
      <c r="J769" s="19" t="str">
        <f t="shared" si="11339"/>
        <v>-</v>
      </c>
      <c r="K769" s="19">
        <v>4.3499999999999996</v>
      </c>
      <c r="L769" s="19" t="str">
        <f t="shared" si="11340"/>
        <v>-</v>
      </c>
      <c r="M769" s="19">
        <v>0.1</v>
      </c>
      <c r="N769" s="19" t="str">
        <f t="shared" si="11341"/>
        <v>-</v>
      </c>
      <c r="O769" s="19">
        <v>0.48</v>
      </c>
      <c r="P769" s="19" t="str">
        <f t="shared" si="11342"/>
        <v>-</v>
      </c>
      <c r="Q769" s="19" t="s">
        <v>1351</v>
      </c>
      <c r="R769" s="19" t="str">
        <f t="shared" si="11343"/>
        <v>-</v>
      </c>
      <c r="S769" s="19" t="s">
        <v>1351</v>
      </c>
      <c r="T769" s="19" t="str">
        <f t="shared" si="11344"/>
        <v>-</v>
      </c>
      <c r="U769" s="19">
        <v>0.1</v>
      </c>
      <c r="V769" s="19" t="str">
        <f t="shared" si="11345"/>
        <v>-</v>
      </c>
      <c r="W769" s="19">
        <v>0.1</v>
      </c>
      <c r="X769" s="19" t="str">
        <f t="shared" si="11346"/>
        <v>-</v>
      </c>
      <c r="Y769" s="19" t="s">
        <v>1351</v>
      </c>
      <c r="Z769" s="19" t="str">
        <f t="shared" si="11347"/>
        <v>-</v>
      </c>
      <c r="AA769" s="19" t="s">
        <v>1351</v>
      </c>
      <c r="AB769" s="19" t="str">
        <f t="shared" si="11348"/>
        <v>-</v>
      </c>
      <c r="AC769" s="19">
        <v>0.95</v>
      </c>
      <c r="AD769" s="19" t="str">
        <f t="shared" si="11349"/>
        <v>-</v>
      </c>
      <c r="AE769" s="19" t="s">
        <v>1351</v>
      </c>
      <c r="AF769" s="19" t="str">
        <f t="shared" si="11350"/>
        <v>-</v>
      </c>
      <c r="AG769" s="19" t="s">
        <v>1351</v>
      </c>
      <c r="AH769" s="19" t="str">
        <f t="shared" si="11351"/>
        <v>-</v>
      </c>
      <c r="AI769" s="19" t="s">
        <v>1351</v>
      </c>
      <c r="AJ769" s="19" t="str">
        <f t="shared" si="11352"/>
        <v>-</v>
      </c>
      <c r="AK769" s="19" t="s">
        <v>1351</v>
      </c>
      <c r="AL769" s="19" t="str">
        <f t="shared" si="11353"/>
        <v>-</v>
      </c>
    </row>
    <row r="770" spans="1:38" ht="31.5" hidden="1" outlineLevel="1" x14ac:dyDescent="0.25">
      <c r="A770" s="911" t="s">
        <v>79</v>
      </c>
      <c r="B770" s="918" t="s">
        <v>3136</v>
      </c>
      <c r="C770" s="38" t="s">
        <v>925</v>
      </c>
      <c r="D770" s="58"/>
      <c r="E770" s="38">
        <f>IF(E769="NC","NC",E769*0.8)</f>
        <v>0.30400000000000005</v>
      </c>
      <c r="F770" s="38" t="str">
        <f t="shared" ref="F770:F771" si="11388">IF(OR(E770="-",$D770=""),"-",$D770*E770)</f>
        <v>-</v>
      </c>
      <c r="G770" s="38">
        <f>IF(G769="NC","NC",G769*0.8)</f>
        <v>8.0000000000000016E-2</v>
      </c>
      <c r="H770" s="38" t="str">
        <f t="shared" ref="H770:H771" si="11389">IF(OR(G770="-",$D770=""),"-",$D770*G770)</f>
        <v>-</v>
      </c>
      <c r="I770" s="38" t="str">
        <f>IF(I769="NC","NC",I769*0.8)</f>
        <v>NC</v>
      </c>
      <c r="J770" s="38" t="str">
        <f t="shared" ref="J770:J771" si="11390">IF(OR(I770="-",$D770=""),"-",$D770*I770)</f>
        <v>-</v>
      </c>
      <c r="K770" s="38">
        <f>IF(K769="NC","NC",K769*0.8)</f>
        <v>3.48</v>
      </c>
      <c r="L770" s="38" t="str">
        <f t="shared" ref="L770:L771" si="11391">IF(OR(K770="-",$D770=""),"-",$D770*K770)</f>
        <v>-</v>
      </c>
      <c r="M770" s="38">
        <f>IF(M769="NC","NC",M769*0.8)</f>
        <v>8.0000000000000016E-2</v>
      </c>
      <c r="N770" s="38" t="str">
        <f t="shared" ref="N770:N771" si="11392">IF(OR(M770="-",$D770=""),"-",$D770*M770)</f>
        <v>-</v>
      </c>
      <c r="O770" s="38">
        <f>IF(O769="NC","NC",O769*0.8)</f>
        <v>0.38400000000000001</v>
      </c>
      <c r="P770" s="38" t="str">
        <f t="shared" ref="P770:P771" si="11393">IF(OR(O770="-",$D770=""),"-",$D770*O770)</f>
        <v>-</v>
      </c>
      <c r="Q770" s="38" t="str">
        <f>IF(Q769="NC","NC",Q769*0.8)</f>
        <v>NC</v>
      </c>
      <c r="R770" s="38" t="str">
        <f t="shared" ref="R770:R771" si="11394">IF(OR(Q770="-",$D770=""),"-",$D770*Q770)</f>
        <v>-</v>
      </c>
      <c r="S770" s="38" t="str">
        <f>IF(S769="NC","NC",S769*0.8)</f>
        <v>NC</v>
      </c>
      <c r="T770" s="38" t="str">
        <f t="shared" ref="T770:T771" si="11395">IF(OR(S770="-",$D770=""),"-",$D770*S770)</f>
        <v>-</v>
      </c>
      <c r="U770" s="38">
        <f>IF(U769="NC","NC",U769*0.8)</f>
        <v>8.0000000000000016E-2</v>
      </c>
      <c r="V770" s="38" t="str">
        <f t="shared" ref="V770:V771" si="11396">IF(OR(U770="-",$D770=""),"-",$D770*U770)</f>
        <v>-</v>
      </c>
      <c r="W770" s="38">
        <f>IF(W769="NC","NC",W769*0.8)</f>
        <v>8.0000000000000016E-2</v>
      </c>
      <c r="X770" s="38" t="str">
        <f t="shared" ref="X770:X771" si="11397">IF(OR(W770="-",$D770=""),"-",$D770*W770)</f>
        <v>-</v>
      </c>
      <c r="Y770" s="38" t="str">
        <f>IF(Y769="NC","NC",Y769*0.8)</f>
        <v>NC</v>
      </c>
      <c r="Z770" s="38" t="str">
        <f t="shared" ref="Z770:Z771" si="11398">IF(OR(Y770="-",$D770=""),"-",$D770*Y770)</f>
        <v>-</v>
      </c>
      <c r="AA770" s="38" t="str">
        <f>IF(AA769="NC","NC",AA769*0.8)</f>
        <v>NC</v>
      </c>
      <c r="AB770" s="38" t="str">
        <f t="shared" ref="AB770:AB771" si="11399">IF(OR(AA770="-",$D770=""),"-",$D770*AA770)</f>
        <v>-</v>
      </c>
      <c r="AC770" s="38">
        <f>IF(AC769="NC","NC",AC769*0.8)</f>
        <v>0.76</v>
      </c>
      <c r="AD770" s="38" t="str">
        <f t="shared" ref="AD770:AD771" si="11400">IF(OR(AC770="-",$D770=""),"-",$D770*AC770)</f>
        <v>-</v>
      </c>
      <c r="AE770" s="38" t="str">
        <f>IF(AE769="NC","NC",AE769*0.8)</f>
        <v>NC</v>
      </c>
      <c r="AF770" s="38" t="str">
        <f t="shared" ref="AF770:AF771" si="11401">IF(OR(AE770="-",$D770=""),"-",$D770*AE770)</f>
        <v>-</v>
      </c>
      <c r="AG770" s="38" t="str">
        <f>IF(AG769="NC","NC",AG769*0.8)</f>
        <v>NC</v>
      </c>
      <c r="AH770" s="38" t="str">
        <f t="shared" ref="AH770:AH771" si="11402">IF(OR(AG770="-",$D770=""),"-",$D770*AG770)</f>
        <v>-</v>
      </c>
      <c r="AI770" s="38" t="str">
        <f>IF(AI769="NC","NC",AI769*0.8)</f>
        <v>NC</v>
      </c>
      <c r="AJ770" s="38" t="str">
        <f t="shared" ref="AJ770:AJ771" si="11403">IF(OR(AI770="-",$D770=""),"-",$D770*AI770)</f>
        <v>-</v>
      </c>
      <c r="AK770" s="38" t="str">
        <f>IF(AK769="NC","NC",AK769*0.8)</f>
        <v>NC</v>
      </c>
      <c r="AL770" s="38" t="str">
        <f t="shared" ref="AL770:AL771" si="11404">IF(OR(AK770="-",$D770=""),"-",$D770*AK770)</f>
        <v>-</v>
      </c>
    </row>
    <row r="771" spans="1:38" ht="31.5" hidden="1" outlineLevel="1" x14ac:dyDescent="0.25">
      <c r="A771" s="911" t="s">
        <v>79</v>
      </c>
      <c r="B771" s="918" t="s">
        <v>3137</v>
      </c>
      <c r="C771" s="38" t="s">
        <v>925</v>
      </c>
      <c r="D771" s="58"/>
      <c r="E771" s="38">
        <f>IF(E769="NC","NC",E769*0.2)</f>
        <v>7.6000000000000012E-2</v>
      </c>
      <c r="F771" s="38" t="str">
        <f t="shared" si="11388"/>
        <v>-</v>
      </c>
      <c r="G771" s="38">
        <f>IF(G769="NC","NC",G769*0.2)</f>
        <v>2.0000000000000004E-2</v>
      </c>
      <c r="H771" s="38" t="str">
        <f t="shared" si="11389"/>
        <v>-</v>
      </c>
      <c r="I771" s="38" t="str">
        <f>IF(I769="NC","NC",I769*0.2)</f>
        <v>NC</v>
      </c>
      <c r="J771" s="38" t="str">
        <f t="shared" si="11390"/>
        <v>-</v>
      </c>
      <c r="K771" s="38">
        <f>IF(K769="NC","NC",K769*0.2)</f>
        <v>0.87</v>
      </c>
      <c r="L771" s="38" t="str">
        <f t="shared" si="11391"/>
        <v>-</v>
      </c>
      <c r="M771" s="38">
        <f>IF(M769="NC","NC",M769*0.2)</f>
        <v>2.0000000000000004E-2</v>
      </c>
      <c r="N771" s="38" t="str">
        <f t="shared" si="11392"/>
        <v>-</v>
      </c>
      <c r="O771" s="38">
        <f>IF(O769="NC","NC",O769*0.2)</f>
        <v>9.6000000000000002E-2</v>
      </c>
      <c r="P771" s="38" t="str">
        <f t="shared" si="11393"/>
        <v>-</v>
      </c>
      <c r="Q771" s="38" t="str">
        <f>IF(Q769="NC","NC",Q769*0.2)</f>
        <v>NC</v>
      </c>
      <c r="R771" s="38" t="str">
        <f t="shared" si="11394"/>
        <v>-</v>
      </c>
      <c r="S771" s="38" t="str">
        <f>IF(S769="NC","NC",S769*0.2)</f>
        <v>NC</v>
      </c>
      <c r="T771" s="38" t="str">
        <f t="shared" si="11395"/>
        <v>-</v>
      </c>
      <c r="U771" s="38">
        <f>IF(U769="NC","NC",U769*0.2)</f>
        <v>2.0000000000000004E-2</v>
      </c>
      <c r="V771" s="38" t="str">
        <f t="shared" si="11396"/>
        <v>-</v>
      </c>
      <c r="W771" s="38">
        <f>IF(W769="NC","NC",W769*0.2)</f>
        <v>2.0000000000000004E-2</v>
      </c>
      <c r="X771" s="38" t="str">
        <f t="shared" si="11397"/>
        <v>-</v>
      </c>
      <c r="Y771" s="38" t="str">
        <f>IF(Y769="NC","NC",Y769*0.2)</f>
        <v>NC</v>
      </c>
      <c r="Z771" s="38" t="str">
        <f t="shared" si="11398"/>
        <v>-</v>
      </c>
      <c r="AA771" s="38" t="str">
        <f>IF(AA769="NC","NC",AA769*0.2)</f>
        <v>NC</v>
      </c>
      <c r="AB771" s="38" t="str">
        <f t="shared" si="11399"/>
        <v>-</v>
      </c>
      <c r="AC771" s="38">
        <f>IF(AC769="NC","NC",AC769*0.2)</f>
        <v>0.19</v>
      </c>
      <c r="AD771" s="38" t="str">
        <f t="shared" si="11400"/>
        <v>-</v>
      </c>
      <c r="AE771" s="38" t="str">
        <f>IF(AE769="NC","NC",AE769*0.2)</f>
        <v>NC</v>
      </c>
      <c r="AF771" s="38" t="str">
        <f t="shared" si="11401"/>
        <v>-</v>
      </c>
      <c r="AG771" s="38" t="str">
        <f>IF(AG769="NC","NC",AG769*0.2)</f>
        <v>NC</v>
      </c>
      <c r="AH771" s="38" t="str">
        <f t="shared" si="11402"/>
        <v>-</v>
      </c>
      <c r="AI771" s="38" t="str">
        <f>IF(AI769="NC","NC",AI769*0.2)</f>
        <v>NC</v>
      </c>
      <c r="AJ771" s="38" t="str">
        <f t="shared" si="11403"/>
        <v>-</v>
      </c>
      <c r="AK771" s="38" t="str">
        <f>IF(AK769="NC","NC",AK769*0.2)</f>
        <v>NC</v>
      </c>
      <c r="AL771" s="38" t="str">
        <f t="shared" si="11404"/>
        <v>-</v>
      </c>
    </row>
    <row r="772" spans="1:38" ht="21" hidden="1" outlineLevel="1" x14ac:dyDescent="0.25">
      <c r="A772" s="18" t="s">
        <v>81</v>
      </c>
      <c r="B772" s="18" t="s">
        <v>2929</v>
      </c>
      <c r="C772" s="19" t="s">
        <v>925</v>
      </c>
      <c r="D772" s="58"/>
      <c r="E772" s="19">
        <v>14.05</v>
      </c>
      <c r="F772" s="19" t="str">
        <f t="shared" si="11337"/>
        <v>-</v>
      </c>
      <c r="G772" s="19">
        <v>35.15</v>
      </c>
      <c r="H772" s="19" t="str">
        <f t="shared" si="11338"/>
        <v>-</v>
      </c>
      <c r="I772" s="19">
        <v>8.0399999999999991</v>
      </c>
      <c r="J772" s="19" t="str">
        <f t="shared" si="11339"/>
        <v>-</v>
      </c>
      <c r="K772" s="19">
        <v>22.64</v>
      </c>
      <c r="L772" s="19" t="str">
        <f t="shared" si="11340"/>
        <v>-</v>
      </c>
      <c r="M772" s="19">
        <v>20.190000000000001</v>
      </c>
      <c r="N772" s="19" t="str">
        <f t="shared" si="11341"/>
        <v>-</v>
      </c>
      <c r="O772" s="19">
        <v>16.399999999999999</v>
      </c>
      <c r="P772" s="19" t="str">
        <f t="shared" si="11342"/>
        <v>-</v>
      </c>
      <c r="Q772" s="19">
        <v>52.97</v>
      </c>
      <c r="R772" s="19" t="str">
        <f t="shared" si="11343"/>
        <v>-</v>
      </c>
      <c r="S772" s="19">
        <v>24.56</v>
      </c>
      <c r="T772" s="19" t="str">
        <f t="shared" si="11344"/>
        <v>-</v>
      </c>
      <c r="U772" s="19">
        <v>8.7200000000000006</v>
      </c>
      <c r="V772" s="19" t="str">
        <f t="shared" si="11345"/>
        <v>-</v>
      </c>
      <c r="W772" s="19">
        <v>54.63</v>
      </c>
      <c r="X772" s="19" t="str">
        <f t="shared" si="11346"/>
        <v>-</v>
      </c>
      <c r="Y772" s="19">
        <v>41.75</v>
      </c>
      <c r="Z772" s="19" t="str">
        <f t="shared" si="11347"/>
        <v>-</v>
      </c>
      <c r="AA772" s="19">
        <v>22.18</v>
      </c>
      <c r="AB772" s="19" t="str">
        <f t="shared" si="11348"/>
        <v>-</v>
      </c>
      <c r="AC772" s="19">
        <v>15.34</v>
      </c>
      <c r="AD772" s="19" t="str">
        <f t="shared" si="11349"/>
        <v>-</v>
      </c>
      <c r="AE772" s="19">
        <v>4.7300000000000004</v>
      </c>
      <c r="AF772" s="19" t="str">
        <f t="shared" si="11350"/>
        <v>-</v>
      </c>
      <c r="AG772" s="19">
        <v>29.58</v>
      </c>
      <c r="AH772" s="19" t="str">
        <f t="shared" si="11351"/>
        <v>-</v>
      </c>
      <c r="AI772" s="19">
        <v>9.56</v>
      </c>
      <c r="AJ772" s="19" t="str">
        <f t="shared" si="11352"/>
        <v>-</v>
      </c>
      <c r="AK772" s="19">
        <v>16.86</v>
      </c>
      <c r="AL772" s="19" t="str">
        <f t="shared" si="11353"/>
        <v>-</v>
      </c>
    </row>
    <row r="773" spans="1:38" ht="31.5" hidden="1" outlineLevel="1" x14ac:dyDescent="0.25">
      <c r="A773" s="39" t="s">
        <v>81</v>
      </c>
      <c r="B773" s="39" t="s">
        <v>3138</v>
      </c>
      <c r="C773" s="38" t="s">
        <v>925</v>
      </c>
      <c r="D773" s="58"/>
      <c r="E773" s="38">
        <f>IF(E772="NC","NC",E772*0.8)</f>
        <v>11.240000000000002</v>
      </c>
      <c r="F773" s="38" t="str">
        <f t="shared" ref="F773:F774" si="11405">IF(OR(E773="-",$D773=""),"-",$D773*E773)</f>
        <v>-</v>
      </c>
      <c r="G773" s="38">
        <f>IF(G772="NC","NC",G772*0.8)</f>
        <v>28.12</v>
      </c>
      <c r="H773" s="38" t="str">
        <f t="shared" ref="H773:H774" si="11406">IF(OR(G773="-",$D773=""),"-",$D773*G773)</f>
        <v>-</v>
      </c>
      <c r="I773" s="38">
        <f>IF(I772="NC","NC",I772*0.8)</f>
        <v>6.4319999999999995</v>
      </c>
      <c r="J773" s="38" t="str">
        <f t="shared" ref="J773:J774" si="11407">IF(OR(I773="-",$D773=""),"-",$D773*I773)</f>
        <v>-</v>
      </c>
      <c r="K773" s="38">
        <f>IF(K772="NC","NC",K772*0.8)</f>
        <v>18.112000000000002</v>
      </c>
      <c r="L773" s="38" t="str">
        <f t="shared" ref="L773:L774" si="11408">IF(OR(K773="-",$D773=""),"-",$D773*K773)</f>
        <v>-</v>
      </c>
      <c r="M773" s="38">
        <f>IF(M772="NC","NC",M772*0.8)</f>
        <v>16.152000000000001</v>
      </c>
      <c r="N773" s="38" t="str">
        <f t="shared" ref="N773:N774" si="11409">IF(OR(M773="-",$D773=""),"-",$D773*M773)</f>
        <v>-</v>
      </c>
      <c r="O773" s="38">
        <f>IF(O772="NC","NC",O772*0.8)</f>
        <v>13.12</v>
      </c>
      <c r="P773" s="38" t="str">
        <f t="shared" ref="P773:P774" si="11410">IF(OR(O773="-",$D773=""),"-",$D773*O773)</f>
        <v>-</v>
      </c>
      <c r="Q773" s="38">
        <f>IF(Q772="NC","NC",Q772*0.8)</f>
        <v>42.376000000000005</v>
      </c>
      <c r="R773" s="38" t="str">
        <f t="shared" ref="R773:R774" si="11411">IF(OR(Q773="-",$D773=""),"-",$D773*Q773)</f>
        <v>-</v>
      </c>
      <c r="S773" s="38">
        <f>IF(S772="NC","NC",S772*0.8)</f>
        <v>19.648</v>
      </c>
      <c r="T773" s="38" t="str">
        <f t="shared" ref="T773:T774" si="11412">IF(OR(S773="-",$D773=""),"-",$D773*S773)</f>
        <v>-</v>
      </c>
      <c r="U773" s="38">
        <f>IF(U772="NC","NC",U772*0.8)</f>
        <v>6.9760000000000009</v>
      </c>
      <c r="V773" s="38" t="str">
        <f t="shared" ref="V773:V774" si="11413">IF(OR(U773="-",$D773=""),"-",$D773*U773)</f>
        <v>-</v>
      </c>
      <c r="W773" s="38">
        <f>IF(W772="NC","NC",W772*0.8)</f>
        <v>43.704000000000008</v>
      </c>
      <c r="X773" s="38" t="str">
        <f t="shared" ref="X773:X774" si="11414">IF(OR(W773="-",$D773=""),"-",$D773*W773)</f>
        <v>-</v>
      </c>
      <c r="Y773" s="38">
        <f>IF(Y772="NC","NC",Y772*0.8)</f>
        <v>33.4</v>
      </c>
      <c r="Z773" s="38" t="str">
        <f t="shared" ref="Z773:Z774" si="11415">IF(OR(Y773="-",$D773=""),"-",$D773*Y773)</f>
        <v>-</v>
      </c>
      <c r="AA773" s="38">
        <f>IF(AA772="NC","NC",AA772*0.8)</f>
        <v>17.744</v>
      </c>
      <c r="AB773" s="38" t="str">
        <f t="shared" ref="AB773:AB774" si="11416">IF(OR(AA773="-",$D773=""),"-",$D773*AA773)</f>
        <v>-</v>
      </c>
      <c r="AC773" s="38">
        <f>IF(AC772="NC","NC",AC772*0.8)</f>
        <v>12.272</v>
      </c>
      <c r="AD773" s="38" t="str">
        <f t="shared" ref="AD773:AD774" si="11417">IF(OR(AC773="-",$D773=""),"-",$D773*AC773)</f>
        <v>-</v>
      </c>
      <c r="AE773" s="38">
        <f>IF(AE772="NC","NC",AE772*0.8)</f>
        <v>3.7840000000000007</v>
      </c>
      <c r="AF773" s="38" t="str">
        <f t="shared" ref="AF773:AF774" si="11418">IF(OR(AE773="-",$D773=""),"-",$D773*AE773)</f>
        <v>-</v>
      </c>
      <c r="AG773" s="38">
        <f>IF(AG772="NC","NC",AG772*0.8)</f>
        <v>23.664000000000001</v>
      </c>
      <c r="AH773" s="38" t="str">
        <f t="shared" ref="AH773:AH774" si="11419">IF(OR(AG773="-",$D773=""),"-",$D773*AG773)</f>
        <v>-</v>
      </c>
      <c r="AI773" s="38">
        <f>IF(AI772="NC","NC",AI772*0.8)</f>
        <v>7.6480000000000006</v>
      </c>
      <c r="AJ773" s="38" t="str">
        <f t="shared" ref="AJ773:AJ774" si="11420">IF(OR(AI773="-",$D773=""),"-",$D773*AI773)</f>
        <v>-</v>
      </c>
      <c r="AK773" s="38">
        <f>IF(AK772="NC","NC",AK772*0.8)</f>
        <v>13.488</v>
      </c>
      <c r="AL773" s="38" t="str">
        <f t="shared" ref="AL773:AL774" si="11421">IF(OR(AK773="-",$D773=""),"-",$D773*AK773)</f>
        <v>-</v>
      </c>
    </row>
    <row r="774" spans="1:38" ht="21" hidden="1" outlineLevel="1" x14ac:dyDescent="0.25">
      <c r="A774" s="39" t="s">
        <v>81</v>
      </c>
      <c r="B774" s="39" t="s">
        <v>3139</v>
      </c>
      <c r="C774" s="38" t="s">
        <v>925</v>
      </c>
      <c r="D774" s="58"/>
      <c r="E774" s="38">
        <f>IF(E772="NC","NC",E772*0.2)</f>
        <v>2.8100000000000005</v>
      </c>
      <c r="F774" s="38" t="str">
        <f t="shared" si="11405"/>
        <v>-</v>
      </c>
      <c r="G774" s="38">
        <f>IF(G772="NC","NC",G772*0.2)</f>
        <v>7.03</v>
      </c>
      <c r="H774" s="38" t="str">
        <f t="shared" si="11406"/>
        <v>-</v>
      </c>
      <c r="I774" s="38">
        <f>IF(I772="NC","NC",I772*0.2)</f>
        <v>1.6079999999999999</v>
      </c>
      <c r="J774" s="38" t="str">
        <f t="shared" si="11407"/>
        <v>-</v>
      </c>
      <c r="K774" s="38">
        <f>IF(K772="NC","NC",K772*0.2)</f>
        <v>4.5280000000000005</v>
      </c>
      <c r="L774" s="38" t="str">
        <f t="shared" si="11408"/>
        <v>-</v>
      </c>
      <c r="M774" s="38">
        <f>IF(M772="NC","NC",M772*0.2)</f>
        <v>4.0380000000000003</v>
      </c>
      <c r="N774" s="38" t="str">
        <f t="shared" si="11409"/>
        <v>-</v>
      </c>
      <c r="O774" s="38">
        <f>IF(O772="NC","NC",O772*0.2)</f>
        <v>3.28</v>
      </c>
      <c r="P774" s="38" t="str">
        <f t="shared" si="11410"/>
        <v>-</v>
      </c>
      <c r="Q774" s="38">
        <f>IF(Q772="NC","NC",Q772*0.2)</f>
        <v>10.594000000000001</v>
      </c>
      <c r="R774" s="38" t="str">
        <f t="shared" si="11411"/>
        <v>-</v>
      </c>
      <c r="S774" s="38">
        <f>IF(S772="NC","NC",S772*0.2)</f>
        <v>4.9119999999999999</v>
      </c>
      <c r="T774" s="38" t="str">
        <f t="shared" si="11412"/>
        <v>-</v>
      </c>
      <c r="U774" s="38">
        <f>IF(U772="NC","NC",U772*0.2)</f>
        <v>1.7440000000000002</v>
      </c>
      <c r="V774" s="38" t="str">
        <f t="shared" si="11413"/>
        <v>-</v>
      </c>
      <c r="W774" s="38">
        <f>IF(W772="NC","NC",W772*0.2)</f>
        <v>10.926000000000002</v>
      </c>
      <c r="X774" s="38" t="str">
        <f t="shared" si="11414"/>
        <v>-</v>
      </c>
      <c r="Y774" s="38">
        <f>IF(Y772="NC","NC",Y772*0.2)</f>
        <v>8.35</v>
      </c>
      <c r="Z774" s="38" t="str">
        <f t="shared" si="11415"/>
        <v>-</v>
      </c>
      <c r="AA774" s="38">
        <f>IF(AA772="NC","NC",AA772*0.2)</f>
        <v>4.4359999999999999</v>
      </c>
      <c r="AB774" s="38" t="str">
        <f t="shared" si="11416"/>
        <v>-</v>
      </c>
      <c r="AC774" s="38">
        <f>IF(AC772="NC","NC",AC772*0.2)</f>
        <v>3.0680000000000001</v>
      </c>
      <c r="AD774" s="38" t="str">
        <f t="shared" si="11417"/>
        <v>-</v>
      </c>
      <c r="AE774" s="38">
        <f>IF(AE772="NC","NC",AE772*0.2)</f>
        <v>0.94600000000000017</v>
      </c>
      <c r="AF774" s="38" t="str">
        <f t="shared" si="11418"/>
        <v>-</v>
      </c>
      <c r="AG774" s="38">
        <f>IF(AG772="NC","NC",AG772*0.2)</f>
        <v>5.9160000000000004</v>
      </c>
      <c r="AH774" s="38" t="str">
        <f t="shared" si="11419"/>
        <v>-</v>
      </c>
      <c r="AI774" s="38">
        <f>IF(AI772="NC","NC",AI772*0.2)</f>
        <v>1.9120000000000001</v>
      </c>
      <c r="AJ774" s="38" t="str">
        <f t="shared" si="11420"/>
        <v>-</v>
      </c>
      <c r="AK774" s="38">
        <f>IF(AK772="NC","NC",AK772*0.2)</f>
        <v>3.3719999999999999</v>
      </c>
      <c r="AL774" s="38" t="str">
        <f t="shared" si="11421"/>
        <v>-</v>
      </c>
    </row>
    <row r="775" spans="1:38" hidden="1" outlineLevel="1" x14ac:dyDescent="0.25">
      <c r="A775" s="18" t="s">
        <v>85</v>
      </c>
      <c r="B775" s="18" t="s">
        <v>1100</v>
      </c>
      <c r="C775" s="19" t="s">
        <v>925</v>
      </c>
      <c r="D775" s="58"/>
      <c r="E775" s="19">
        <v>3.69</v>
      </c>
      <c r="F775" s="19" t="str">
        <f t="shared" si="11337"/>
        <v>-</v>
      </c>
      <c r="G775" s="19">
        <v>1.21</v>
      </c>
      <c r="H775" s="19" t="str">
        <f t="shared" si="11338"/>
        <v>-</v>
      </c>
      <c r="I775" s="19">
        <v>1.42</v>
      </c>
      <c r="J775" s="19" t="str">
        <f t="shared" si="11339"/>
        <v>-</v>
      </c>
      <c r="K775" s="19">
        <v>3.53</v>
      </c>
      <c r="L775" s="19" t="str">
        <f t="shared" si="11340"/>
        <v>-</v>
      </c>
      <c r="M775" s="19">
        <v>1</v>
      </c>
      <c r="N775" s="19" t="str">
        <f t="shared" si="11341"/>
        <v>-</v>
      </c>
      <c r="O775" s="19">
        <v>2.5299999999999998</v>
      </c>
      <c r="P775" s="19" t="str">
        <f t="shared" si="11342"/>
        <v>-</v>
      </c>
      <c r="Q775" s="19">
        <v>0.12</v>
      </c>
      <c r="R775" s="19" t="str">
        <f t="shared" si="11343"/>
        <v>-</v>
      </c>
      <c r="S775" s="19">
        <v>0.24</v>
      </c>
      <c r="T775" s="19" t="str">
        <f t="shared" si="11344"/>
        <v>-</v>
      </c>
      <c r="U775" s="19">
        <v>2.4700000000000002</v>
      </c>
      <c r="V775" s="19" t="str">
        <f t="shared" si="11345"/>
        <v>-</v>
      </c>
      <c r="W775" s="19">
        <v>0.14000000000000001</v>
      </c>
      <c r="X775" s="19" t="str">
        <f t="shared" si="11346"/>
        <v>-</v>
      </c>
      <c r="Y775" s="19">
        <v>0.1</v>
      </c>
      <c r="Z775" s="19" t="str">
        <f t="shared" si="11347"/>
        <v>-</v>
      </c>
      <c r="AA775" s="19">
        <v>0.44</v>
      </c>
      <c r="AB775" s="19" t="str">
        <f t="shared" si="11348"/>
        <v>-</v>
      </c>
      <c r="AC775" s="19">
        <v>4.8</v>
      </c>
      <c r="AD775" s="19" t="str">
        <f t="shared" si="11349"/>
        <v>-</v>
      </c>
      <c r="AE775" s="19">
        <v>0.27</v>
      </c>
      <c r="AF775" s="19" t="str">
        <f t="shared" si="11350"/>
        <v>-</v>
      </c>
      <c r="AG775" s="19">
        <v>0.27</v>
      </c>
      <c r="AH775" s="19" t="str">
        <f t="shared" si="11351"/>
        <v>-</v>
      </c>
      <c r="AI775" s="19">
        <v>2.33</v>
      </c>
      <c r="AJ775" s="19" t="str">
        <f t="shared" si="11352"/>
        <v>-</v>
      </c>
      <c r="AK775" s="19">
        <v>0.16</v>
      </c>
      <c r="AL775" s="19" t="str">
        <f t="shared" si="11353"/>
        <v>-</v>
      </c>
    </row>
    <row r="776" spans="1:38" ht="21" hidden="1" outlineLevel="1" x14ac:dyDescent="0.25">
      <c r="A776" s="39" t="s">
        <v>85</v>
      </c>
      <c r="B776" s="39" t="s">
        <v>3140</v>
      </c>
      <c r="C776" s="38" t="s">
        <v>925</v>
      </c>
      <c r="D776" s="58"/>
      <c r="E776" s="38">
        <f>IF(E775="NC","NC",E775*0.8)</f>
        <v>2.952</v>
      </c>
      <c r="F776" s="38" t="str">
        <f t="shared" ref="F776:F777" si="11422">IF(OR(E776="-",$D776=""),"-",$D776*E776)</f>
        <v>-</v>
      </c>
      <c r="G776" s="38">
        <f>IF(G775="NC","NC",G775*0.8)</f>
        <v>0.96799999999999997</v>
      </c>
      <c r="H776" s="38" t="str">
        <f t="shared" ref="H776:H777" si="11423">IF(OR(G776="-",$D776=""),"-",$D776*G776)</f>
        <v>-</v>
      </c>
      <c r="I776" s="38">
        <f>IF(I775="NC","NC",I775*0.8)</f>
        <v>1.1359999999999999</v>
      </c>
      <c r="J776" s="38" t="str">
        <f t="shared" ref="J776:J777" si="11424">IF(OR(I776="-",$D776=""),"-",$D776*I776)</f>
        <v>-</v>
      </c>
      <c r="K776" s="38">
        <f>IF(K775="NC","NC",K775*0.8)</f>
        <v>2.8239999999999998</v>
      </c>
      <c r="L776" s="38" t="str">
        <f t="shared" ref="L776:L777" si="11425">IF(OR(K776="-",$D776=""),"-",$D776*K776)</f>
        <v>-</v>
      </c>
      <c r="M776" s="38">
        <f>IF(M775="NC","NC",M775*0.8)</f>
        <v>0.8</v>
      </c>
      <c r="N776" s="38" t="str">
        <f t="shared" ref="N776:N777" si="11426">IF(OR(M776="-",$D776=""),"-",$D776*M776)</f>
        <v>-</v>
      </c>
      <c r="O776" s="38">
        <f>IF(O775="NC","NC",O775*0.8)</f>
        <v>2.024</v>
      </c>
      <c r="P776" s="38" t="str">
        <f t="shared" ref="P776:P777" si="11427">IF(OR(O776="-",$D776=""),"-",$D776*O776)</f>
        <v>-</v>
      </c>
      <c r="Q776" s="38">
        <f>IF(Q775="NC","NC",Q775*0.8)</f>
        <v>9.6000000000000002E-2</v>
      </c>
      <c r="R776" s="38" t="str">
        <f t="shared" ref="R776:R777" si="11428">IF(OR(Q776="-",$D776=""),"-",$D776*Q776)</f>
        <v>-</v>
      </c>
      <c r="S776" s="38">
        <f>IF(S775="NC","NC",S775*0.8)</f>
        <v>0.192</v>
      </c>
      <c r="T776" s="38" t="str">
        <f t="shared" ref="T776:T777" si="11429">IF(OR(S776="-",$D776=""),"-",$D776*S776)</f>
        <v>-</v>
      </c>
      <c r="U776" s="38">
        <f>IF(U775="NC","NC",U775*0.8)</f>
        <v>1.9760000000000002</v>
      </c>
      <c r="V776" s="38" t="str">
        <f t="shared" ref="V776:V777" si="11430">IF(OR(U776="-",$D776=""),"-",$D776*U776)</f>
        <v>-</v>
      </c>
      <c r="W776" s="38">
        <f>IF(W775="NC","NC",W775*0.8)</f>
        <v>0.11200000000000002</v>
      </c>
      <c r="X776" s="38" t="str">
        <f t="shared" ref="X776:X777" si="11431">IF(OR(W776="-",$D776=""),"-",$D776*W776)</f>
        <v>-</v>
      </c>
      <c r="Y776" s="38">
        <f>IF(Y775="NC","NC",Y775*0.8)</f>
        <v>8.0000000000000016E-2</v>
      </c>
      <c r="Z776" s="38" t="str">
        <f t="shared" ref="Z776:Z777" si="11432">IF(OR(Y776="-",$D776=""),"-",$D776*Y776)</f>
        <v>-</v>
      </c>
      <c r="AA776" s="38">
        <f>IF(AA775="NC","NC",AA775*0.8)</f>
        <v>0.35200000000000004</v>
      </c>
      <c r="AB776" s="38" t="str">
        <f t="shared" ref="AB776:AB777" si="11433">IF(OR(AA776="-",$D776=""),"-",$D776*AA776)</f>
        <v>-</v>
      </c>
      <c r="AC776" s="38">
        <f>IF(AC775="NC","NC",AC775*0.8)</f>
        <v>3.84</v>
      </c>
      <c r="AD776" s="38" t="str">
        <f t="shared" ref="AD776:AD777" si="11434">IF(OR(AC776="-",$D776=""),"-",$D776*AC776)</f>
        <v>-</v>
      </c>
      <c r="AE776" s="38">
        <f>IF(AE775="NC","NC",AE775*0.8)</f>
        <v>0.21600000000000003</v>
      </c>
      <c r="AF776" s="38" t="str">
        <f t="shared" ref="AF776:AF777" si="11435">IF(OR(AE776="-",$D776=""),"-",$D776*AE776)</f>
        <v>-</v>
      </c>
      <c r="AG776" s="38">
        <f>IF(AG775="NC","NC",AG775*0.8)</f>
        <v>0.21600000000000003</v>
      </c>
      <c r="AH776" s="38" t="str">
        <f t="shared" ref="AH776:AH777" si="11436">IF(OR(AG776="-",$D776=""),"-",$D776*AG776)</f>
        <v>-</v>
      </c>
      <c r="AI776" s="38">
        <f>IF(AI775="NC","NC",AI775*0.8)</f>
        <v>1.8640000000000001</v>
      </c>
      <c r="AJ776" s="38" t="str">
        <f t="shared" ref="AJ776:AJ777" si="11437">IF(OR(AI776="-",$D776=""),"-",$D776*AI776)</f>
        <v>-</v>
      </c>
      <c r="AK776" s="38">
        <f>IF(AK775="NC","NC",AK775*0.8)</f>
        <v>0.128</v>
      </c>
      <c r="AL776" s="38" t="str">
        <f t="shared" ref="AL776:AL777" si="11438">IF(OR(AK776="-",$D776=""),"-",$D776*AK776)</f>
        <v>-</v>
      </c>
    </row>
    <row r="777" spans="1:38" ht="21" hidden="1" outlineLevel="1" x14ac:dyDescent="0.25">
      <c r="A777" s="39" t="s">
        <v>85</v>
      </c>
      <c r="B777" s="39" t="s">
        <v>3141</v>
      </c>
      <c r="C777" s="38" t="s">
        <v>925</v>
      </c>
      <c r="D777" s="58"/>
      <c r="E777" s="38">
        <f>IF(E775="NC","NC",E775*0.2)</f>
        <v>0.73799999999999999</v>
      </c>
      <c r="F777" s="38" t="str">
        <f t="shared" si="11422"/>
        <v>-</v>
      </c>
      <c r="G777" s="38">
        <f>IF(G775="NC","NC",G775*0.2)</f>
        <v>0.24199999999999999</v>
      </c>
      <c r="H777" s="38" t="str">
        <f t="shared" si="11423"/>
        <v>-</v>
      </c>
      <c r="I777" s="38">
        <f>IF(I775="NC","NC",I775*0.2)</f>
        <v>0.28399999999999997</v>
      </c>
      <c r="J777" s="38" t="str">
        <f t="shared" si="11424"/>
        <v>-</v>
      </c>
      <c r="K777" s="38">
        <f>IF(K775="NC","NC",K775*0.2)</f>
        <v>0.70599999999999996</v>
      </c>
      <c r="L777" s="38" t="str">
        <f t="shared" si="11425"/>
        <v>-</v>
      </c>
      <c r="M777" s="38">
        <f>IF(M775="NC","NC",M775*0.2)</f>
        <v>0.2</v>
      </c>
      <c r="N777" s="38" t="str">
        <f t="shared" si="11426"/>
        <v>-</v>
      </c>
      <c r="O777" s="38">
        <f>IF(O775="NC","NC",O775*0.2)</f>
        <v>0.50600000000000001</v>
      </c>
      <c r="P777" s="38" t="str">
        <f t="shared" si="11427"/>
        <v>-</v>
      </c>
      <c r="Q777" s="38">
        <f>IF(Q775="NC","NC",Q775*0.2)</f>
        <v>2.4E-2</v>
      </c>
      <c r="R777" s="38" t="str">
        <f t="shared" si="11428"/>
        <v>-</v>
      </c>
      <c r="S777" s="38">
        <f>IF(S775="NC","NC",S775*0.2)</f>
        <v>4.8000000000000001E-2</v>
      </c>
      <c r="T777" s="38" t="str">
        <f t="shared" si="11429"/>
        <v>-</v>
      </c>
      <c r="U777" s="38">
        <f>IF(U775="NC","NC",U775*0.2)</f>
        <v>0.49400000000000005</v>
      </c>
      <c r="V777" s="38" t="str">
        <f t="shared" si="11430"/>
        <v>-</v>
      </c>
      <c r="W777" s="38">
        <f>IF(W775="NC","NC",W775*0.2)</f>
        <v>2.8000000000000004E-2</v>
      </c>
      <c r="X777" s="38" t="str">
        <f t="shared" si="11431"/>
        <v>-</v>
      </c>
      <c r="Y777" s="38">
        <f>IF(Y775="NC","NC",Y775*0.2)</f>
        <v>2.0000000000000004E-2</v>
      </c>
      <c r="Z777" s="38" t="str">
        <f t="shared" si="11432"/>
        <v>-</v>
      </c>
      <c r="AA777" s="38">
        <f>IF(AA775="NC","NC",AA775*0.2)</f>
        <v>8.8000000000000009E-2</v>
      </c>
      <c r="AB777" s="38" t="str">
        <f t="shared" si="11433"/>
        <v>-</v>
      </c>
      <c r="AC777" s="38">
        <f>IF(AC775="NC","NC",AC775*0.2)</f>
        <v>0.96</v>
      </c>
      <c r="AD777" s="38" t="str">
        <f t="shared" si="11434"/>
        <v>-</v>
      </c>
      <c r="AE777" s="38">
        <f>IF(AE775="NC","NC",AE775*0.2)</f>
        <v>5.4000000000000006E-2</v>
      </c>
      <c r="AF777" s="38" t="str">
        <f t="shared" si="11435"/>
        <v>-</v>
      </c>
      <c r="AG777" s="38">
        <f>IF(AG775="NC","NC",AG775*0.2)</f>
        <v>5.4000000000000006E-2</v>
      </c>
      <c r="AH777" s="38" t="str">
        <f t="shared" si="11436"/>
        <v>-</v>
      </c>
      <c r="AI777" s="38">
        <f>IF(AI775="NC","NC",AI775*0.2)</f>
        <v>0.46600000000000003</v>
      </c>
      <c r="AJ777" s="38" t="str">
        <f t="shared" si="11437"/>
        <v>-</v>
      </c>
      <c r="AK777" s="38">
        <f>IF(AK775="NC","NC",AK775*0.2)</f>
        <v>3.2000000000000001E-2</v>
      </c>
      <c r="AL777" s="38" t="str">
        <f t="shared" si="11438"/>
        <v>-</v>
      </c>
    </row>
    <row r="778" spans="1:38" ht="21" hidden="1" outlineLevel="1" x14ac:dyDescent="0.25">
      <c r="A778" s="908" t="s">
        <v>88</v>
      </c>
      <c r="B778" s="18" t="s">
        <v>1101</v>
      </c>
      <c r="C778" s="19" t="s">
        <v>925</v>
      </c>
      <c r="D778" s="58"/>
      <c r="E778" s="19">
        <v>0.26</v>
      </c>
      <c r="F778" s="19" t="str">
        <f t="shared" si="11337"/>
        <v>-</v>
      </c>
      <c r="G778" s="19">
        <v>3.04</v>
      </c>
      <c r="H778" s="19" t="str">
        <f t="shared" si="11338"/>
        <v>-</v>
      </c>
      <c r="I778" s="19">
        <v>0.1</v>
      </c>
      <c r="J778" s="19" t="str">
        <f t="shared" si="11339"/>
        <v>-</v>
      </c>
      <c r="K778" s="19">
        <v>0.1</v>
      </c>
      <c r="L778" s="19" t="str">
        <f t="shared" si="11340"/>
        <v>-</v>
      </c>
      <c r="M778" s="19">
        <v>0.2</v>
      </c>
      <c r="N778" s="19" t="str">
        <f t="shared" si="11341"/>
        <v>-</v>
      </c>
      <c r="O778" s="19">
        <v>0.1</v>
      </c>
      <c r="P778" s="19" t="str">
        <f t="shared" si="11342"/>
        <v>-</v>
      </c>
      <c r="Q778" s="19">
        <v>0.98</v>
      </c>
      <c r="R778" s="19" t="str">
        <f t="shared" si="11343"/>
        <v>-</v>
      </c>
      <c r="S778" s="19">
        <v>0.18</v>
      </c>
      <c r="T778" s="19" t="str">
        <f t="shared" si="11344"/>
        <v>-</v>
      </c>
      <c r="U778" s="19">
        <v>0.55000000000000004</v>
      </c>
      <c r="V778" s="19" t="str">
        <f t="shared" si="11345"/>
        <v>-</v>
      </c>
      <c r="W778" s="19">
        <v>0.57999999999999996</v>
      </c>
      <c r="X778" s="19" t="str">
        <f t="shared" si="11346"/>
        <v>-</v>
      </c>
      <c r="Y778" s="19">
        <v>1.91</v>
      </c>
      <c r="Z778" s="19" t="str">
        <f t="shared" si="11347"/>
        <v>-</v>
      </c>
      <c r="AA778" s="19" t="s">
        <v>1351</v>
      </c>
      <c r="AB778" s="19" t="str">
        <f t="shared" si="11348"/>
        <v>-</v>
      </c>
      <c r="AC778" s="19">
        <v>0.19</v>
      </c>
      <c r="AD778" s="19" t="str">
        <f t="shared" si="11349"/>
        <v>-</v>
      </c>
      <c r="AE778" s="19">
        <v>0.1</v>
      </c>
      <c r="AF778" s="19" t="str">
        <f t="shared" si="11350"/>
        <v>-</v>
      </c>
      <c r="AG778" s="19">
        <v>0.44</v>
      </c>
      <c r="AH778" s="19" t="str">
        <f t="shared" si="11351"/>
        <v>-</v>
      </c>
      <c r="AI778" s="19" t="s">
        <v>1351</v>
      </c>
      <c r="AJ778" s="19" t="str">
        <f t="shared" si="11352"/>
        <v>-</v>
      </c>
      <c r="AK778" s="19" t="s">
        <v>1351</v>
      </c>
      <c r="AL778" s="19" t="str">
        <f t="shared" si="11353"/>
        <v>-</v>
      </c>
    </row>
    <row r="779" spans="1:38" ht="31.5" hidden="1" outlineLevel="1" x14ac:dyDescent="0.25">
      <c r="A779" s="911" t="s">
        <v>88</v>
      </c>
      <c r="B779" s="39" t="s">
        <v>3142</v>
      </c>
      <c r="C779" s="38" t="s">
        <v>925</v>
      </c>
      <c r="D779" s="58"/>
      <c r="E779" s="38">
        <f>IF(E778="NC","NC",E778*0.8)</f>
        <v>0.20800000000000002</v>
      </c>
      <c r="F779" s="38" t="str">
        <f t="shared" ref="F779:F780" si="11439">IF(OR(E779="-",$D779=""),"-",$D779*E779)</f>
        <v>-</v>
      </c>
      <c r="G779" s="38">
        <f>IF(G778="NC","NC",G778*0.8)</f>
        <v>2.4320000000000004</v>
      </c>
      <c r="H779" s="38" t="str">
        <f t="shared" ref="H779:H780" si="11440">IF(OR(G779="-",$D779=""),"-",$D779*G779)</f>
        <v>-</v>
      </c>
      <c r="I779" s="38">
        <f>IF(I778="NC","NC",I778*0.8)</f>
        <v>8.0000000000000016E-2</v>
      </c>
      <c r="J779" s="38" t="str">
        <f t="shared" ref="J779:J780" si="11441">IF(OR(I779="-",$D779=""),"-",$D779*I779)</f>
        <v>-</v>
      </c>
      <c r="K779" s="38">
        <f>IF(K778="NC","NC",K778*0.8)</f>
        <v>8.0000000000000016E-2</v>
      </c>
      <c r="L779" s="38" t="str">
        <f t="shared" ref="L779:L780" si="11442">IF(OR(K779="-",$D779=""),"-",$D779*K779)</f>
        <v>-</v>
      </c>
      <c r="M779" s="38">
        <f>IF(M778="NC","NC",M778*0.8)</f>
        <v>0.16000000000000003</v>
      </c>
      <c r="N779" s="38" t="str">
        <f t="shared" ref="N779:N780" si="11443">IF(OR(M779="-",$D779=""),"-",$D779*M779)</f>
        <v>-</v>
      </c>
      <c r="O779" s="38">
        <f>IF(O778="NC","NC",O778*0.8)</f>
        <v>8.0000000000000016E-2</v>
      </c>
      <c r="P779" s="38" t="str">
        <f t="shared" ref="P779:P780" si="11444">IF(OR(O779="-",$D779=""),"-",$D779*O779)</f>
        <v>-</v>
      </c>
      <c r="Q779" s="38">
        <f>IF(Q778="NC","NC",Q778*0.8)</f>
        <v>0.78400000000000003</v>
      </c>
      <c r="R779" s="38" t="str">
        <f t="shared" ref="R779:R780" si="11445">IF(OR(Q779="-",$D779=""),"-",$D779*Q779)</f>
        <v>-</v>
      </c>
      <c r="S779" s="38">
        <f>IF(S778="NC","NC",S778*0.8)</f>
        <v>0.14399999999999999</v>
      </c>
      <c r="T779" s="38" t="str">
        <f t="shared" ref="T779:T780" si="11446">IF(OR(S779="-",$D779=""),"-",$D779*S779)</f>
        <v>-</v>
      </c>
      <c r="U779" s="38">
        <f>IF(U778="NC","NC",U778*0.8)</f>
        <v>0.44000000000000006</v>
      </c>
      <c r="V779" s="38" t="str">
        <f t="shared" ref="V779:V780" si="11447">IF(OR(U779="-",$D779=""),"-",$D779*U779)</f>
        <v>-</v>
      </c>
      <c r="W779" s="38">
        <f>IF(W778="NC","NC",W778*0.8)</f>
        <v>0.46399999999999997</v>
      </c>
      <c r="X779" s="38" t="str">
        <f t="shared" ref="X779:X780" si="11448">IF(OR(W779="-",$D779=""),"-",$D779*W779)</f>
        <v>-</v>
      </c>
      <c r="Y779" s="38">
        <f>IF(Y778="NC","NC",Y778*0.8)</f>
        <v>1.528</v>
      </c>
      <c r="Z779" s="38" t="str">
        <f t="shared" ref="Z779:Z780" si="11449">IF(OR(Y779="-",$D779=""),"-",$D779*Y779)</f>
        <v>-</v>
      </c>
      <c r="AA779" s="38" t="str">
        <f>IF(AA778="NC","NC",AA778*0.8)</f>
        <v>NC</v>
      </c>
      <c r="AB779" s="38" t="str">
        <f t="shared" ref="AB779:AB780" si="11450">IF(OR(AA779="-",$D779=""),"-",$D779*AA779)</f>
        <v>-</v>
      </c>
      <c r="AC779" s="38">
        <f>IF(AC778="NC","NC",AC778*0.8)</f>
        <v>0.15200000000000002</v>
      </c>
      <c r="AD779" s="38" t="str">
        <f t="shared" ref="AD779:AD780" si="11451">IF(OR(AC779="-",$D779=""),"-",$D779*AC779)</f>
        <v>-</v>
      </c>
      <c r="AE779" s="38">
        <f>IF(AE778="NC","NC",AE778*0.8)</f>
        <v>8.0000000000000016E-2</v>
      </c>
      <c r="AF779" s="38" t="str">
        <f t="shared" ref="AF779:AF780" si="11452">IF(OR(AE779="-",$D779=""),"-",$D779*AE779)</f>
        <v>-</v>
      </c>
      <c r="AG779" s="38">
        <f>IF(AG778="NC","NC",AG778*0.8)</f>
        <v>0.35200000000000004</v>
      </c>
      <c r="AH779" s="38" t="str">
        <f t="shared" ref="AH779:AH780" si="11453">IF(OR(AG779="-",$D779=""),"-",$D779*AG779)</f>
        <v>-</v>
      </c>
      <c r="AI779" s="38" t="str">
        <f>IF(AI778="NC","NC",AI778*0.8)</f>
        <v>NC</v>
      </c>
      <c r="AJ779" s="38" t="str">
        <f t="shared" ref="AJ779:AJ780" si="11454">IF(OR(AI779="-",$D779=""),"-",$D779*AI779)</f>
        <v>-</v>
      </c>
      <c r="AK779" s="38" t="str">
        <f>IF(AK778="NC","NC",AK778*0.8)</f>
        <v>NC</v>
      </c>
      <c r="AL779" s="38" t="str">
        <f t="shared" ref="AL779:AL780" si="11455">IF(OR(AK779="-",$D779=""),"-",$D779*AK779)</f>
        <v>-</v>
      </c>
    </row>
    <row r="780" spans="1:38" ht="21" hidden="1" outlineLevel="1" x14ac:dyDescent="0.25">
      <c r="A780" s="911" t="s">
        <v>88</v>
      </c>
      <c r="B780" s="39" t="s">
        <v>3143</v>
      </c>
      <c r="C780" s="38" t="s">
        <v>925</v>
      </c>
      <c r="D780" s="58"/>
      <c r="E780" s="38">
        <f>IF(E778="NC","NC",E778*0.2)</f>
        <v>5.2000000000000005E-2</v>
      </c>
      <c r="F780" s="38" t="str">
        <f t="shared" si="11439"/>
        <v>-</v>
      </c>
      <c r="G780" s="38">
        <f>IF(G778="NC","NC",G778*0.2)</f>
        <v>0.6080000000000001</v>
      </c>
      <c r="H780" s="38" t="str">
        <f t="shared" si="11440"/>
        <v>-</v>
      </c>
      <c r="I780" s="38">
        <f>IF(I778="NC","NC",I778*0.2)</f>
        <v>2.0000000000000004E-2</v>
      </c>
      <c r="J780" s="38" t="str">
        <f t="shared" si="11441"/>
        <v>-</v>
      </c>
      <c r="K780" s="38">
        <f>IF(K778="NC","NC",K778*0.2)</f>
        <v>2.0000000000000004E-2</v>
      </c>
      <c r="L780" s="38" t="str">
        <f t="shared" si="11442"/>
        <v>-</v>
      </c>
      <c r="M780" s="38">
        <f>IF(M778="NC","NC",M778*0.2)</f>
        <v>4.0000000000000008E-2</v>
      </c>
      <c r="N780" s="38" t="str">
        <f t="shared" si="11443"/>
        <v>-</v>
      </c>
      <c r="O780" s="38">
        <f>IF(O778="NC","NC",O778*0.2)</f>
        <v>2.0000000000000004E-2</v>
      </c>
      <c r="P780" s="38" t="str">
        <f t="shared" si="11444"/>
        <v>-</v>
      </c>
      <c r="Q780" s="38">
        <f>IF(Q778="NC","NC",Q778*0.2)</f>
        <v>0.19600000000000001</v>
      </c>
      <c r="R780" s="38" t="str">
        <f t="shared" si="11445"/>
        <v>-</v>
      </c>
      <c r="S780" s="38">
        <f>IF(S778="NC","NC",S778*0.2)</f>
        <v>3.5999999999999997E-2</v>
      </c>
      <c r="T780" s="38" t="str">
        <f t="shared" si="11446"/>
        <v>-</v>
      </c>
      <c r="U780" s="38">
        <f>IF(U778="NC","NC",U778*0.2)</f>
        <v>0.11000000000000001</v>
      </c>
      <c r="V780" s="38" t="str">
        <f t="shared" si="11447"/>
        <v>-</v>
      </c>
      <c r="W780" s="38">
        <f>IF(W778="NC","NC",W778*0.2)</f>
        <v>0.11599999999999999</v>
      </c>
      <c r="X780" s="38" t="str">
        <f t="shared" si="11448"/>
        <v>-</v>
      </c>
      <c r="Y780" s="38">
        <f>IF(Y778="NC","NC",Y778*0.2)</f>
        <v>0.38200000000000001</v>
      </c>
      <c r="Z780" s="38" t="str">
        <f t="shared" si="11449"/>
        <v>-</v>
      </c>
      <c r="AA780" s="38" t="str">
        <f>IF(AA778="NC","NC",AA778*0.2)</f>
        <v>NC</v>
      </c>
      <c r="AB780" s="38" t="str">
        <f t="shared" si="11450"/>
        <v>-</v>
      </c>
      <c r="AC780" s="38">
        <f>IF(AC778="NC","NC",AC778*0.2)</f>
        <v>3.8000000000000006E-2</v>
      </c>
      <c r="AD780" s="38" t="str">
        <f t="shared" si="11451"/>
        <v>-</v>
      </c>
      <c r="AE780" s="38">
        <f>IF(AE778="NC","NC",AE778*0.2)</f>
        <v>2.0000000000000004E-2</v>
      </c>
      <c r="AF780" s="38" t="str">
        <f t="shared" si="11452"/>
        <v>-</v>
      </c>
      <c r="AG780" s="38">
        <f>IF(AG778="NC","NC",AG778*0.2)</f>
        <v>8.8000000000000009E-2</v>
      </c>
      <c r="AH780" s="38" t="str">
        <f t="shared" si="11453"/>
        <v>-</v>
      </c>
      <c r="AI780" s="38" t="str">
        <f>IF(AI778="NC","NC",AI778*0.2)</f>
        <v>NC</v>
      </c>
      <c r="AJ780" s="38" t="str">
        <f t="shared" si="11454"/>
        <v>-</v>
      </c>
      <c r="AK780" s="38" t="str">
        <f>IF(AK778="NC","NC",AK778*0.2)</f>
        <v>NC</v>
      </c>
      <c r="AL780" s="38" t="str">
        <f t="shared" si="11455"/>
        <v>-</v>
      </c>
    </row>
    <row r="781" spans="1:38" hidden="1" outlineLevel="1" x14ac:dyDescent="0.25">
      <c r="A781" s="908" t="s">
        <v>336</v>
      </c>
      <c r="B781" s="18" t="s">
        <v>2273</v>
      </c>
      <c r="C781" s="19" t="s">
        <v>925</v>
      </c>
      <c r="D781" s="58"/>
      <c r="E781" s="19">
        <v>0.17</v>
      </c>
      <c r="F781" s="19" t="str">
        <f t="shared" si="11337"/>
        <v>-</v>
      </c>
      <c r="G781" s="19">
        <v>26.63</v>
      </c>
      <c r="H781" s="19" t="str">
        <f t="shared" si="11338"/>
        <v>-</v>
      </c>
      <c r="I781" s="19">
        <v>5.55</v>
      </c>
      <c r="J781" s="19" t="str">
        <f t="shared" si="11339"/>
        <v>-</v>
      </c>
      <c r="K781" s="19">
        <v>2.78</v>
      </c>
      <c r="L781" s="19" t="str">
        <f t="shared" si="11340"/>
        <v>-</v>
      </c>
      <c r="M781" s="19">
        <v>8.39</v>
      </c>
      <c r="N781" s="19" t="str">
        <f t="shared" si="11341"/>
        <v>-</v>
      </c>
      <c r="O781" s="19">
        <v>3.84</v>
      </c>
      <c r="P781" s="19" t="str">
        <f t="shared" si="11342"/>
        <v>-</v>
      </c>
      <c r="Q781" s="19">
        <v>69.209999999999994</v>
      </c>
      <c r="R781" s="19" t="str">
        <f t="shared" si="11343"/>
        <v>-</v>
      </c>
      <c r="S781" s="19">
        <v>117.73</v>
      </c>
      <c r="T781" s="19" t="str">
        <f t="shared" si="11344"/>
        <v>-</v>
      </c>
      <c r="U781" s="19">
        <v>63.14</v>
      </c>
      <c r="V781" s="19" t="str">
        <f t="shared" si="11345"/>
        <v>-</v>
      </c>
      <c r="W781" s="19">
        <v>52.12</v>
      </c>
      <c r="X781" s="19" t="str">
        <f t="shared" si="11346"/>
        <v>-</v>
      </c>
      <c r="Y781" s="19">
        <v>72.83</v>
      </c>
      <c r="Z781" s="19" t="str">
        <f t="shared" si="11347"/>
        <v>-</v>
      </c>
      <c r="AA781" s="19">
        <v>28.08</v>
      </c>
      <c r="AB781" s="19" t="str">
        <f t="shared" si="11348"/>
        <v>-</v>
      </c>
      <c r="AC781" s="19">
        <v>2.2799999999999998</v>
      </c>
      <c r="AD781" s="19" t="str">
        <f t="shared" si="11349"/>
        <v>-</v>
      </c>
      <c r="AE781" s="19">
        <v>8.19</v>
      </c>
      <c r="AF781" s="19" t="str">
        <f t="shared" si="11350"/>
        <v>-</v>
      </c>
      <c r="AG781" s="19">
        <v>84.6</v>
      </c>
      <c r="AH781" s="19" t="str">
        <f t="shared" si="11351"/>
        <v>-</v>
      </c>
      <c r="AI781" s="19">
        <v>7.51</v>
      </c>
      <c r="AJ781" s="19" t="str">
        <f t="shared" si="11352"/>
        <v>-</v>
      </c>
      <c r="AK781" s="19">
        <v>34.18</v>
      </c>
      <c r="AL781" s="19" t="str">
        <f t="shared" si="11353"/>
        <v>-</v>
      </c>
    </row>
    <row r="782" spans="1:38" ht="21" hidden="1" outlineLevel="1" x14ac:dyDescent="0.25">
      <c r="A782" s="911" t="s">
        <v>336</v>
      </c>
      <c r="B782" s="39" t="s">
        <v>3144</v>
      </c>
      <c r="C782" s="38" t="s">
        <v>925</v>
      </c>
      <c r="D782" s="58"/>
      <c r="E782" s="38">
        <f>IF(E781="NC","NC",E781*0.8)</f>
        <v>0.13600000000000001</v>
      </c>
      <c r="F782" s="38" t="str">
        <f t="shared" ref="F782:F783" si="11456">IF(OR(E782="-",$D782=""),"-",$D782*E782)</f>
        <v>-</v>
      </c>
      <c r="G782" s="38">
        <f>IF(G781="NC","NC",G781*0.8)</f>
        <v>21.304000000000002</v>
      </c>
      <c r="H782" s="38" t="str">
        <f t="shared" ref="H782:H783" si="11457">IF(OR(G782="-",$D782=""),"-",$D782*G782)</f>
        <v>-</v>
      </c>
      <c r="I782" s="38">
        <f>IF(I781="NC","NC",I781*0.8)</f>
        <v>4.4400000000000004</v>
      </c>
      <c r="J782" s="38" t="str">
        <f t="shared" ref="J782:J783" si="11458">IF(OR(I782="-",$D782=""),"-",$D782*I782)</f>
        <v>-</v>
      </c>
      <c r="K782" s="38">
        <f>IF(K781="NC","NC",K781*0.8)</f>
        <v>2.2239999999999998</v>
      </c>
      <c r="L782" s="38" t="str">
        <f t="shared" ref="L782:L783" si="11459">IF(OR(K782="-",$D782=""),"-",$D782*K782)</f>
        <v>-</v>
      </c>
      <c r="M782" s="38">
        <f>IF(M781="NC","NC",M781*0.8)</f>
        <v>6.7120000000000006</v>
      </c>
      <c r="N782" s="38" t="str">
        <f t="shared" ref="N782:N783" si="11460">IF(OR(M782="-",$D782=""),"-",$D782*M782)</f>
        <v>-</v>
      </c>
      <c r="O782" s="38">
        <f>IF(O781="NC","NC",O781*0.8)</f>
        <v>3.0720000000000001</v>
      </c>
      <c r="P782" s="38" t="str">
        <f t="shared" ref="P782:P783" si="11461">IF(OR(O782="-",$D782=""),"-",$D782*O782)</f>
        <v>-</v>
      </c>
      <c r="Q782" s="38">
        <f>IF(Q781="NC","NC",Q781*0.8)</f>
        <v>55.367999999999995</v>
      </c>
      <c r="R782" s="38" t="str">
        <f t="shared" ref="R782:R783" si="11462">IF(OR(Q782="-",$D782=""),"-",$D782*Q782)</f>
        <v>-</v>
      </c>
      <c r="S782" s="38">
        <f>IF(S781="NC","NC",S781*0.8)</f>
        <v>94.184000000000012</v>
      </c>
      <c r="T782" s="38" t="str">
        <f t="shared" ref="T782:T783" si="11463">IF(OR(S782="-",$D782=""),"-",$D782*S782)</f>
        <v>-</v>
      </c>
      <c r="U782" s="38">
        <f>IF(U781="NC","NC",U781*0.8)</f>
        <v>50.512</v>
      </c>
      <c r="V782" s="38" t="str">
        <f t="shared" ref="V782:V783" si="11464">IF(OR(U782="-",$D782=""),"-",$D782*U782)</f>
        <v>-</v>
      </c>
      <c r="W782" s="38">
        <f>IF(W781="NC","NC",W781*0.8)</f>
        <v>41.695999999999998</v>
      </c>
      <c r="X782" s="38" t="str">
        <f t="shared" ref="X782:X783" si="11465">IF(OR(W782="-",$D782=""),"-",$D782*W782)</f>
        <v>-</v>
      </c>
      <c r="Y782" s="38">
        <f>IF(Y781="NC","NC",Y781*0.8)</f>
        <v>58.264000000000003</v>
      </c>
      <c r="Z782" s="38" t="str">
        <f t="shared" ref="Z782:Z783" si="11466">IF(OR(Y782="-",$D782=""),"-",$D782*Y782)</f>
        <v>-</v>
      </c>
      <c r="AA782" s="38">
        <f>IF(AA781="NC","NC",AA781*0.8)</f>
        <v>22.463999999999999</v>
      </c>
      <c r="AB782" s="38" t="str">
        <f t="shared" ref="AB782:AB783" si="11467">IF(OR(AA782="-",$D782=""),"-",$D782*AA782)</f>
        <v>-</v>
      </c>
      <c r="AC782" s="38">
        <f>IF(AC781="NC","NC",AC781*0.8)</f>
        <v>1.8239999999999998</v>
      </c>
      <c r="AD782" s="38" t="str">
        <f t="shared" ref="AD782:AD783" si="11468">IF(OR(AC782="-",$D782=""),"-",$D782*AC782)</f>
        <v>-</v>
      </c>
      <c r="AE782" s="38">
        <f>IF(AE781="NC","NC",AE781*0.8)</f>
        <v>6.5519999999999996</v>
      </c>
      <c r="AF782" s="38" t="str">
        <f t="shared" ref="AF782:AF783" si="11469">IF(OR(AE782="-",$D782=""),"-",$D782*AE782)</f>
        <v>-</v>
      </c>
      <c r="AG782" s="38">
        <f>IF(AG781="NC","NC",AG781*0.8)</f>
        <v>67.679999999999993</v>
      </c>
      <c r="AH782" s="38" t="str">
        <f t="shared" ref="AH782:AH783" si="11470">IF(OR(AG782="-",$D782=""),"-",$D782*AG782)</f>
        <v>-</v>
      </c>
      <c r="AI782" s="38">
        <f>IF(AI781="NC","NC",AI781*0.8)</f>
        <v>6.008</v>
      </c>
      <c r="AJ782" s="38" t="str">
        <f t="shared" ref="AJ782:AJ783" si="11471">IF(OR(AI782="-",$D782=""),"-",$D782*AI782)</f>
        <v>-</v>
      </c>
      <c r="AK782" s="38">
        <f>IF(AK781="NC","NC",AK781*0.8)</f>
        <v>27.344000000000001</v>
      </c>
      <c r="AL782" s="38" t="str">
        <f t="shared" ref="AL782:AL783" si="11472">IF(OR(AK782="-",$D782=""),"-",$D782*AK782)</f>
        <v>-</v>
      </c>
    </row>
    <row r="783" spans="1:38" ht="21" hidden="1" outlineLevel="1" x14ac:dyDescent="0.25">
      <c r="A783" s="911" t="s">
        <v>336</v>
      </c>
      <c r="B783" s="39" t="s">
        <v>3145</v>
      </c>
      <c r="C783" s="38" t="s">
        <v>925</v>
      </c>
      <c r="D783" s="58"/>
      <c r="E783" s="38">
        <f>IF(E781="NC","NC",E781*0.2)</f>
        <v>3.4000000000000002E-2</v>
      </c>
      <c r="F783" s="38" t="str">
        <f t="shared" si="11456"/>
        <v>-</v>
      </c>
      <c r="G783" s="38">
        <f>IF(G781="NC","NC",G781*0.2)</f>
        <v>5.3260000000000005</v>
      </c>
      <c r="H783" s="38" t="str">
        <f t="shared" si="11457"/>
        <v>-</v>
      </c>
      <c r="I783" s="38">
        <f>IF(I781="NC","NC",I781*0.2)</f>
        <v>1.1100000000000001</v>
      </c>
      <c r="J783" s="38" t="str">
        <f t="shared" si="11458"/>
        <v>-</v>
      </c>
      <c r="K783" s="38">
        <f>IF(K781="NC","NC",K781*0.2)</f>
        <v>0.55599999999999994</v>
      </c>
      <c r="L783" s="38" t="str">
        <f t="shared" si="11459"/>
        <v>-</v>
      </c>
      <c r="M783" s="38">
        <f>IF(M781="NC","NC",M781*0.2)</f>
        <v>1.6780000000000002</v>
      </c>
      <c r="N783" s="38" t="str">
        <f t="shared" si="11460"/>
        <v>-</v>
      </c>
      <c r="O783" s="38">
        <f>IF(O781="NC","NC",O781*0.2)</f>
        <v>0.76800000000000002</v>
      </c>
      <c r="P783" s="38" t="str">
        <f t="shared" si="11461"/>
        <v>-</v>
      </c>
      <c r="Q783" s="38">
        <f>IF(Q781="NC","NC",Q781*0.2)</f>
        <v>13.841999999999999</v>
      </c>
      <c r="R783" s="38" t="str">
        <f t="shared" si="11462"/>
        <v>-</v>
      </c>
      <c r="S783" s="38">
        <f>IF(S781="NC","NC",S781*0.2)</f>
        <v>23.546000000000003</v>
      </c>
      <c r="T783" s="38" t="str">
        <f t="shared" si="11463"/>
        <v>-</v>
      </c>
      <c r="U783" s="38">
        <f>IF(U781="NC","NC",U781*0.2)</f>
        <v>12.628</v>
      </c>
      <c r="V783" s="38" t="str">
        <f t="shared" si="11464"/>
        <v>-</v>
      </c>
      <c r="W783" s="38">
        <f>IF(W781="NC","NC",W781*0.2)</f>
        <v>10.423999999999999</v>
      </c>
      <c r="X783" s="38" t="str">
        <f t="shared" si="11465"/>
        <v>-</v>
      </c>
      <c r="Y783" s="38">
        <f>IF(Y781="NC","NC",Y781*0.2)</f>
        <v>14.566000000000001</v>
      </c>
      <c r="Z783" s="38" t="str">
        <f t="shared" si="11466"/>
        <v>-</v>
      </c>
      <c r="AA783" s="38">
        <f>IF(AA781="NC","NC",AA781*0.2)</f>
        <v>5.6159999999999997</v>
      </c>
      <c r="AB783" s="38" t="str">
        <f t="shared" si="11467"/>
        <v>-</v>
      </c>
      <c r="AC783" s="38">
        <f>IF(AC781="NC","NC",AC781*0.2)</f>
        <v>0.45599999999999996</v>
      </c>
      <c r="AD783" s="38" t="str">
        <f t="shared" si="11468"/>
        <v>-</v>
      </c>
      <c r="AE783" s="38">
        <f>IF(AE781="NC","NC",AE781*0.2)</f>
        <v>1.6379999999999999</v>
      </c>
      <c r="AF783" s="38" t="str">
        <f t="shared" si="11469"/>
        <v>-</v>
      </c>
      <c r="AG783" s="38">
        <f>IF(AG781="NC","NC",AG781*0.2)</f>
        <v>16.919999999999998</v>
      </c>
      <c r="AH783" s="38" t="str">
        <f t="shared" si="11470"/>
        <v>-</v>
      </c>
      <c r="AI783" s="38">
        <f>IF(AI781="NC","NC",AI781*0.2)</f>
        <v>1.502</v>
      </c>
      <c r="AJ783" s="38" t="str">
        <f t="shared" si="11471"/>
        <v>-</v>
      </c>
      <c r="AK783" s="38">
        <f>IF(AK781="NC","NC",AK781*0.2)</f>
        <v>6.8360000000000003</v>
      </c>
      <c r="AL783" s="38" t="str">
        <f t="shared" si="11472"/>
        <v>-</v>
      </c>
    </row>
    <row r="784" spans="1:38" ht="21" hidden="1" outlineLevel="1" x14ac:dyDescent="0.25">
      <c r="A784" s="18" t="s">
        <v>3112</v>
      </c>
      <c r="B784" s="62" t="s">
        <v>3115</v>
      </c>
      <c r="C784" s="19" t="s">
        <v>925</v>
      </c>
      <c r="D784" s="58"/>
      <c r="E784" s="19">
        <v>0.1</v>
      </c>
      <c r="F784" s="19" t="str">
        <f t="shared" si="11337"/>
        <v>-</v>
      </c>
      <c r="G784" s="19">
        <v>0.52</v>
      </c>
      <c r="H784" s="19" t="str">
        <f t="shared" si="11338"/>
        <v>-</v>
      </c>
      <c r="I784" s="19">
        <v>0.1</v>
      </c>
      <c r="J784" s="19" t="str">
        <f t="shared" si="11339"/>
        <v>-</v>
      </c>
      <c r="K784" s="19">
        <v>0.1</v>
      </c>
      <c r="L784" s="19" t="str">
        <f t="shared" si="11340"/>
        <v>-</v>
      </c>
      <c r="M784" s="19">
        <v>0.56000000000000005</v>
      </c>
      <c r="N784" s="19" t="str">
        <f t="shared" si="11341"/>
        <v>-</v>
      </c>
      <c r="O784" s="19">
        <v>0.9</v>
      </c>
      <c r="P784" s="19" t="str">
        <f t="shared" si="11342"/>
        <v>-</v>
      </c>
      <c r="Q784" s="19">
        <v>1.1000000000000001</v>
      </c>
      <c r="R784" s="19" t="str">
        <f t="shared" si="11343"/>
        <v>-</v>
      </c>
      <c r="S784" s="19">
        <v>2.08</v>
      </c>
      <c r="T784" s="19" t="str">
        <f t="shared" si="11344"/>
        <v>-</v>
      </c>
      <c r="U784" s="19">
        <v>0.77</v>
      </c>
      <c r="V784" s="19" t="str">
        <f t="shared" si="11345"/>
        <v>-</v>
      </c>
      <c r="W784" s="19">
        <v>0.93</v>
      </c>
      <c r="X784" s="19" t="str">
        <f t="shared" si="11346"/>
        <v>-</v>
      </c>
      <c r="Y784" s="19">
        <v>0.19</v>
      </c>
      <c r="Z784" s="19" t="str">
        <f t="shared" si="11347"/>
        <v>-</v>
      </c>
      <c r="AA784" s="19" t="s">
        <v>1351</v>
      </c>
      <c r="AB784" s="19" t="str">
        <f t="shared" si="11348"/>
        <v>-</v>
      </c>
      <c r="AC784" s="19">
        <v>0.1</v>
      </c>
      <c r="AD784" s="19" t="str">
        <f t="shared" si="11349"/>
        <v>-</v>
      </c>
      <c r="AE784" s="19" t="s">
        <v>1351</v>
      </c>
      <c r="AF784" s="19" t="str">
        <f t="shared" si="11350"/>
        <v>-</v>
      </c>
      <c r="AG784" s="19">
        <v>1.5</v>
      </c>
      <c r="AH784" s="19" t="str">
        <f t="shared" si="11351"/>
        <v>-</v>
      </c>
      <c r="AI784" s="19">
        <v>0.27</v>
      </c>
      <c r="AJ784" s="19" t="str">
        <f t="shared" si="11352"/>
        <v>-</v>
      </c>
      <c r="AK784" s="19" t="s">
        <v>1351</v>
      </c>
      <c r="AL784" s="19" t="str">
        <f t="shared" si="11353"/>
        <v>-</v>
      </c>
    </row>
    <row r="785" spans="1:38" ht="31.5" hidden="1" outlineLevel="1" x14ac:dyDescent="0.25">
      <c r="A785" s="39" t="s">
        <v>275</v>
      </c>
      <c r="B785" s="918" t="s">
        <v>3146</v>
      </c>
      <c r="C785" s="38" t="s">
        <v>925</v>
      </c>
      <c r="D785" s="58"/>
      <c r="E785" s="38">
        <f>IF(E784="NC","NC",E784*0.8)</f>
        <v>8.0000000000000016E-2</v>
      </c>
      <c r="F785" s="38" t="str">
        <f t="shared" ref="F785:F786" si="11473">IF(OR(E785="-",$D785=""),"-",$D785*E785)</f>
        <v>-</v>
      </c>
      <c r="G785" s="38">
        <f>IF(G784="NC","NC",G784*0.8)</f>
        <v>0.41600000000000004</v>
      </c>
      <c r="H785" s="38" t="str">
        <f t="shared" ref="H785:H786" si="11474">IF(OR(G785="-",$D785=""),"-",$D785*G785)</f>
        <v>-</v>
      </c>
      <c r="I785" s="38">
        <f>IF(I784="NC","NC",I784*0.8)</f>
        <v>8.0000000000000016E-2</v>
      </c>
      <c r="J785" s="38" t="str">
        <f t="shared" ref="J785:J786" si="11475">IF(OR(I785="-",$D785=""),"-",$D785*I785)</f>
        <v>-</v>
      </c>
      <c r="K785" s="38">
        <f>IF(K784="NC","NC",K784*0.8)</f>
        <v>8.0000000000000016E-2</v>
      </c>
      <c r="L785" s="38" t="str">
        <f t="shared" ref="L785:L786" si="11476">IF(OR(K785="-",$D785=""),"-",$D785*K785)</f>
        <v>-</v>
      </c>
      <c r="M785" s="38">
        <f>IF(M784="NC","NC",M784*0.8)</f>
        <v>0.44800000000000006</v>
      </c>
      <c r="N785" s="38" t="str">
        <f t="shared" ref="N785:N786" si="11477">IF(OR(M785="-",$D785=""),"-",$D785*M785)</f>
        <v>-</v>
      </c>
      <c r="O785" s="38">
        <f>IF(O784="NC","NC",O784*0.8)</f>
        <v>0.72000000000000008</v>
      </c>
      <c r="P785" s="38" t="str">
        <f t="shared" ref="P785:P786" si="11478">IF(OR(O785="-",$D785=""),"-",$D785*O785)</f>
        <v>-</v>
      </c>
      <c r="Q785" s="38">
        <f>IF(Q784="NC","NC",Q784*0.8)</f>
        <v>0.88000000000000012</v>
      </c>
      <c r="R785" s="38" t="str">
        <f t="shared" ref="R785:R786" si="11479">IF(OR(Q785="-",$D785=""),"-",$D785*Q785)</f>
        <v>-</v>
      </c>
      <c r="S785" s="38">
        <f>IF(S784="NC","NC",S784*0.8)</f>
        <v>1.6640000000000001</v>
      </c>
      <c r="T785" s="38" t="str">
        <f t="shared" ref="T785:T786" si="11480">IF(OR(S785="-",$D785=""),"-",$D785*S785)</f>
        <v>-</v>
      </c>
      <c r="U785" s="38">
        <f>IF(U784="NC","NC",U784*0.8)</f>
        <v>0.6160000000000001</v>
      </c>
      <c r="V785" s="38" t="str">
        <f t="shared" ref="V785:V786" si="11481">IF(OR(U785="-",$D785=""),"-",$D785*U785)</f>
        <v>-</v>
      </c>
      <c r="W785" s="38">
        <f>IF(W784="NC","NC",W784*0.8)</f>
        <v>0.74400000000000011</v>
      </c>
      <c r="X785" s="38" t="str">
        <f t="shared" ref="X785:X786" si="11482">IF(OR(W785="-",$D785=""),"-",$D785*W785)</f>
        <v>-</v>
      </c>
      <c r="Y785" s="38">
        <f>IF(Y784="NC","NC",Y784*0.8)</f>
        <v>0.15200000000000002</v>
      </c>
      <c r="Z785" s="38" t="str">
        <f t="shared" ref="Z785:Z786" si="11483">IF(OR(Y785="-",$D785=""),"-",$D785*Y785)</f>
        <v>-</v>
      </c>
      <c r="AA785" s="38" t="str">
        <f>IF(AA784="NC","NC",AA784*0.8)</f>
        <v>NC</v>
      </c>
      <c r="AB785" s="38" t="str">
        <f t="shared" ref="AB785:AB786" si="11484">IF(OR(AA785="-",$D785=""),"-",$D785*AA785)</f>
        <v>-</v>
      </c>
      <c r="AC785" s="38">
        <f>IF(AC784="NC","NC",AC784*0.8)</f>
        <v>8.0000000000000016E-2</v>
      </c>
      <c r="AD785" s="38" t="str">
        <f t="shared" ref="AD785:AD786" si="11485">IF(OR(AC785="-",$D785=""),"-",$D785*AC785)</f>
        <v>-</v>
      </c>
      <c r="AE785" s="38" t="str">
        <f>IF(AE784="NC","NC",AE784*0.8)</f>
        <v>NC</v>
      </c>
      <c r="AF785" s="38" t="str">
        <f t="shared" ref="AF785:AF786" si="11486">IF(OR(AE785="-",$D785=""),"-",$D785*AE785)</f>
        <v>-</v>
      </c>
      <c r="AG785" s="38">
        <f>IF(AG784="NC","NC",AG784*0.8)</f>
        <v>1.2000000000000002</v>
      </c>
      <c r="AH785" s="38" t="str">
        <f t="shared" ref="AH785:AH786" si="11487">IF(OR(AG785="-",$D785=""),"-",$D785*AG785)</f>
        <v>-</v>
      </c>
      <c r="AI785" s="38">
        <f>IF(AI784="NC","NC",AI784*0.8)</f>
        <v>0.21600000000000003</v>
      </c>
      <c r="AJ785" s="38" t="str">
        <f t="shared" ref="AJ785:AJ786" si="11488">IF(OR(AI785="-",$D785=""),"-",$D785*AI785)</f>
        <v>-</v>
      </c>
      <c r="AK785" s="38" t="str">
        <f>IF(AK784="NC","NC",AK784*0.8)</f>
        <v>NC</v>
      </c>
      <c r="AL785" s="38" t="str">
        <f t="shared" ref="AL785:AL786" si="11489">IF(OR(AK785="-",$D785=""),"-",$D785*AK785)</f>
        <v>-</v>
      </c>
    </row>
    <row r="786" spans="1:38" ht="31.5" hidden="1" outlineLevel="1" x14ac:dyDescent="0.25">
      <c r="A786" s="39" t="s">
        <v>275</v>
      </c>
      <c r="B786" s="918" t="s">
        <v>3147</v>
      </c>
      <c r="C786" s="38" t="s">
        <v>925</v>
      </c>
      <c r="D786" s="58"/>
      <c r="E786" s="38">
        <f>IF(E784="NC","NC",E784*0.2)</f>
        <v>2.0000000000000004E-2</v>
      </c>
      <c r="F786" s="38" t="str">
        <f t="shared" si="11473"/>
        <v>-</v>
      </c>
      <c r="G786" s="38">
        <f>IF(G784="NC","NC",G784*0.2)</f>
        <v>0.10400000000000001</v>
      </c>
      <c r="H786" s="38" t="str">
        <f t="shared" si="11474"/>
        <v>-</v>
      </c>
      <c r="I786" s="38">
        <f>IF(I784="NC","NC",I784*0.2)</f>
        <v>2.0000000000000004E-2</v>
      </c>
      <c r="J786" s="38" t="str">
        <f t="shared" si="11475"/>
        <v>-</v>
      </c>
      <c r="K786" s="38">
        <f>IF(K784="NC","NC",K784*0.2)</f>
        <v>2.0000000000000004E-2</v>
      </c>
      <c r="L786" s="38" t="str">
        <f t="shared" si="11476"/>
        <v>-</v>
      </c>
      <c r="M786" s="38">
        <f>IF(M784="NC","NC",M784*0.2)</f>
        <v>0.11200000000000002</v>
      </c>
      <c r="N786" s="38" t="str">
        <f t="shared" si="11477"/>
        <v>-</v>
      </c>
      <c r="O786" s="38">
        <f>IF(O784="NC","NC",O784*0.2)</f>
        <v>0.18000000000000002</v>
      </c>
      <c r="P786" s="38" t="str">
        <f t="shared" si="11478"/>
        <v>-</v>
      </c>
      <c r="Q786" s="38">
        <f>IF(Q784="NC","NC",Q784*0.2)</f>
        <v>0.22000000000000003</v>
      </c>
      <c r="R786" s="38" t="str">
        <f t="shared" si="11479"/>
        <v>-</v>
      </c>
      <c r="S786" s="38">
        <f>IF(S784="NC","NC",S784*0.2)</f>
        <v>0.41600000000000004</v>
      </c>
      <c r="T786" s="38" t="str">
        <f t="shared" si="11480"/>
        <v>-</v>
      </c>
      <c r="U786" s="38">
        <f>IF(U784="NC","NC",U784*0.2)</f>
        <v>0.15400000000000003</v>
      </c>
      <c r="V786" s="38" t="str">
        <f t="shared" si="11481"/>
        <v>-</v>
      </c>
      <c r="W786" s="38">
        <f>IF(W784="NC","NC",W784*0.2)</f>
        <v>0.18600000000000003</v>
      </c>
      <c r="X786" s="38" t="str">
        <f t="shared" si="11482"/>
        <v>-</v>
      </c>
      <c r="Y786" s="38">
        <f>IF(Y784="NC","NC",Y784*0.2)</f>
        <v>3.8000000000000006E-2</v>
      </c>
      <c r="Z786" s="38" t="str">
        <f t="shared" si="11483"/>
        <v>-</v>
      </c>
      <c r="AA786" s="38" t="str">
        <f>IF(AA784="NC","NC",AA784*0.2)</f>
        <v>NC</v>
      </c>
      <c r="AB786" s="38" t="str">
        <f t="shared" si="11484"/>
        <v>-</v>
      </c>
      <c r="AC786" s="38">
        <f>IF(AC784="NC","NC",AC784*0.2)</f>
        <v>2.0000000000000004E-2</v>
      </c>
      <c r="AD786" s="38" t="str">
        <f t="shared" si="11485"/>
        <v>-</v>
      </c>
      <c r="AE786" s="38" t="str">
        <f>IF(AE784="NC","NC",AE784*0.2)</f>
        <v>NC</v>
      </c>
      <c r="AF786" s="38" t="str">
        <f t="shared" si="11486"/>
        <v>-</v>
      </c>
      <c r="AG786" s="38">
        <f>IF(AG784="NC","NC",AG784*0.2)</f>
        <v>0.30000000000000004</v>
      </c>
      <c r="AH786" s="38" t="str">
        <f t="shared" si="11487"/>
        <v>-</v>
      </c>
      <c r="AI786" s="38">
        <f>IF(AI784="NC","NC",AI784*0.2)</f>
        <v>5.4000000000000006E-2</v>
      </c>
      <c r="AJ786" s="38" t="str">
        <f t="shared" si="11488"/>
        <v>-</v>
      </c>
      <c r="AK786" s="38" t="str">
        <f>IF(AK784="NC","NC",AK784*0.2)</f>
        <v>NC</v>
      </c>
      <c r="AL786" s="38" t="str">
        <f t="shared" si="11489"/>
        <v>-</v>
      </c>
    </row>
    <row r="787" spans="1:38" hidden="1" outlineLevel="1" x14ac:dyDescent="0.25">
      <c r="A787" s="908" t="s">
        <v>335</v>
      </c>
      <c r="B787" s="18" t="s">
        <v>2398</v>
      </c>
      <c r="C787" s="19" t="s">
        <v>925</v>
      </c>
      <c r="D787" s="58"/>
      <c r="E787" s="19">
        <v>8.4</v>
      </c>
      <c r="F787" s="19" t="str">
        <f t="shared" si="11337"/>
        <v>-</v>
      </c>
      <c r="G787" s="19">
        <v>5.68</v>
      </c>
      <c r="H787" s="19" t="str">
        <f t="shared" si="11338"/>
        <v>-</v>
      </c>
      <c r="I787" s="19">
        <v>0.76</v>
      </c>
      <c r="J787" s="19" t="str">
        <f t="shared" si="11339"/>
        <v>-</v>
      </c>
      <c r="K787" s="19">
        <v>14.64</v>
      </c>
      <c r="L787" s="19" t="str">
        <f t="shared" si="11340"/>
        <v>-</v>
      </c>
      <c r="M787" s="19">
        <v>1.08</v>
      </c>
      <c r="N787" s="19" t="str">
        <f t="shared" si="11341"/>
        <v>-</v>
      </c>
      <c r="O787" s="19">
        <v>8.9</v>
      </c>
      <c r="P787" s="19" t="str">
        <f t="shared" si="11342"/>
        <v>-</v>
      </c>
      <c r="Q787" s="19">
        <v>15.29</v>
      </c>
      <c r="R787" s="19" t="str">
        <f t="shared" si="11343"/>
        <v>-</v>
      </c>
      <c r="S787" s="19">
        <v>4.8899999999999997</v>
      </c>
      <c r="T787" s="19" t="str">
        <f t="shared" si="11344"/>
        <v>-</v>
      </c>
      <c r="U787" s="19">
        <v>2.5299999999999998</v>
      </c>
      <c r="V787" s="19" t="str">
        <f t="shared" si="11345"/>
        <v>-</v>
      </c>
      <c r="W787" s="19">
        <v>2.09</v>
      </c>
      <c r="X787" s="19" t="str">
        <f t="shared" si="11346"/>
        <v>-</v>
      </c>
      <c r="Y787" s="19">
        <v>3.47</v>
      </c>
      <c r="Z787" s="19" t="str">
        <f t="shared" si="11347"/>
        <v>-</v>
      </c>
      <c r="AA787" s="19">
        <v>0.56999999999999995</v>
      </c>
      <c r="AB787" s="19" t="str">
        <f t="shared" si="11348"/>
        <v>-</v>
      </c>
      <c r="AC787" s="19">
        <v>3.53</v>
      </c>
      <c r="AD787" s="19" t="str">
        <f t="shared" si="11349"/>
        <v>-</v>
      </c>
      <c r="AE787" s="19">
        <v>3.41</v>
      </c>
      <c r="AF787" s="19" t="str">
        <f t="shared" si="11350"/>
        <v>-</v>
      </c>
      <c r="AG787" s="19">
        <v>4.3099999999999996</v>
      </c>
      <c r="AH787" s="19" t="str">
        <f t="shared" si="11351"/>
        <v>-</v>
      </c>
      <c r="AI787" s="19">
        <v>0.65</v>
      </c>
      <c r="AJ787" s="19" t="str">
        <f t="shared" si="11352"/>
        <v>-</v>
      </c>
      <c r="AK787" s="19">
        <v>20.93</v>
      </c>
      <c r="AL787" s="19" t="str">
        <f t="shared" si="11353"/>
        <v>-</v>
      </c>
    </row>
    <row r="788" spans="1:38" ht="21" hidden="1" outlineLevel="1" x14ac:dyDescent="0.25">
      <c r="A788" s="911" t="s">
        <v>335</v>
      </c>
      <c r="B788" s="39" t="s">
        <v>3148</v>
      </c>
      <c r="C788" s="38" t="s">
        <v>925</v>
      </c>
      <c r="D788" s="58"/>
      <c r="E788" s="38">
        <f>IF(E787="NC","NC",E787*0.8)</f>
        <v>6.7200000000000006</v>
      </c>
      <c r="F788" s="38" t="str">
        <f t="shared" ref="F788:F789" si="11490">IF(OR(E788="-",$D788=""),"-",$D788*E788)</f>
        <v>-</v>
      </c>
      <c r="G788" s="38">
        <f>IF(G787="NC","NC",G787*0.8)</f>
        <v>4.5439999999999996</v>
      </c>
      <c r="H788" s="38" t="str">
        <f t="shared" ref="H788:H789" si="11491">IF(OR(G788="-",$D788=""),"-",$D788*G788)</f>
        <v>-</v>
      </c>
      <c r="I788" s="38">
        <f>IF(I787="NC","NC",I787*0.8)</f>
        <v>0.6080000000000001</v>
      </c>
      <c r="J788" s="38" t="str">
        <f t="shared" ref="J788:J789" si="11492">IF(OR(I788="-",$D788=""),"-",$D788*I788)</f>
        <v>-</v>
      </c>
      <c r="K788" s="38">
        <f>IF(K787="NC","NC",K787*0.8)</f>
        <v>11.712000000000002</v>
      </c>
      <c r="L788" s="38" t="str">
        <f t="shared" ref="L788:L789" si="11493">IF(OR(K788="-",$D788=""),"-",$D788*K788)</f>
        <v>-</v>
      </c>
      <c r="M788" s="38">
        <f>IF(M787="NC","NC",M787*0.8)</f>
        <v>0.8640000000000001</v>
      </c>
      <c r="N788" s="38" t="str">
        <f t="shared" ref="N788:N789" si="11494">IF(OR(M788="-",$D788=""),"-",$D788*M788)</f>
        <v>-</v>
      </c>
      <c r="O788" s="38">
        <f>IF(O787="NC","NC",O787*0.8)</f>
        <v>7.120000000000001</v>
      </c>
      <c r="P788" s="38" t="str">
        <f t="shared" ref="P788:P789" si="11495">IF(OR(O788="-",$D788=""),"-",$D788*O788)</f>
        <v>-</v>
      </c>
      <c r="Q788" s="38">
        <f>IF(Q787="NC","NC",Q787*0.8)</f>
        <v>12.231999999999999</v>
      </c>
      <c r="R788" s="38" t="str">
        <f t="shared" ref="R788:R789" si="11496">IF(OR(Q788="-",$D788=""),"-",$D788*Q788)</f>
        <v>-</v>
      </c>
      <c r="S788" s="38">
        <f>IF(S787="NC","NC",S787*0.8)</f>
        <v>3.9119999999999999</v>
      </c>
      <c r="T788" s="38" t="str">
        <f t="shared" ref="T788:T789" si="11497">IF(OR(S788="-",$D788=""),"-",$D788*S788)</f>
        <v>-</v>
      </c>
      <c r="U788" s="38">
        <f>IF(U787="NC","NC",U787*0.8)</f>
        <v>2.024</v>
      </c>
      <c r="V788" s="38" t="str">
        <f t="shared" ref="V788:V789" si="11498">IF(OR(U788="-",$D788=""),"-",$D788*U788)</f>
        <v>-</v>
      </c>
      <c r="W788" s="38">
        <f>IF(W787="NC","NC",W787*0.8)</f>
        <v>1.6719999999999999</v>
      </c>
      <c r="X788" s="38" t="str">
        <f t="shared" ref="X788:X789" si="11499">IF(OR(W788="-",$D788=""),"-",$D788*W788)</f>
        <v>-</v>
      </c>
      <c r="Y788" s="38">
        <f>IF(Y787="NC","NC",Y787*0.8)</f>
        <v>2.7760000000000002</v>
      </c>
      <c r="Z788" s="38" t="str">
        <f t="shared" ref="Z788:Z789" si="11500">IF(OR(Y788="-",$D788=""),"-",$D788*Y788)</f>
        <v>-</v>
      </c>
      <c r="AA788" s="38">
        <f>IF(AA787="NC","NC",AA787*0.8)</f>
        <v>0.45599999999999996</v>
      </c>
      <c r="AB788" s="38" t="str">
        <f t="shared" ref="AB788:AB789" si="11501">IF(OR(AA788="-",$D788=""),"-",$D788*AA788)</f>
        <v>-</v>
      </c>
      <c r="AC788" s="38">
        <f>IF(AC787="NC","NC",AC787*0.8)</f>
        <v>2.8239999999999998</v>
      </c>
      <c r="AD788" s="38" t="str">
        <f t="shared" ref="AD788:AD789" si="11502">IF(OR(AC788="-",$D788=""),"-",$D788*AC788)</f>
        <v>-</v>
      </c>
      <c r="AE788" s="38">
        <f>IF(AE787="NC","NC",AE787*0.8)</f>
        <v>2.7280000000000002</v>
      </c>
      <c r="AF788" s="38" t="str">
        <f t="shared" ref="AF788:AF789" si="11503">IF(OR(AE788="-",$D788=""),"-",$D788*AE788)</f>
        <v>-</v>
      </c>
      <c r="AG788" s="38">
        <f>IF(AG787="NC","NC",AG787*0.8)</f>
        <v>3.448</v>
      </c>
      <c r="AH788" s="38" t="str">
        <f t="shared" ref="AH788:AH789" si="11504">IF(OR(AG788="-",$D788=""),"-",$D788*AG788)</f>
        <v>-</v>
      </c>
      <c r="AI788" s="38">
        <f>IF(AI787="NC","NC",AI787*0.8)</f>
        <v>0.52</v>
      </c>
      <c r="AJ788" s="38" t="str">
        <f t="shared" ref="AJ788:AJ789" si="11505">IF(OR(AI788="-",$D788=""),"-",$D788*AI788)</f>
        <v>-</v>
      </c>
      <c r="AK788" s="38">
        <f>IF(AK787="NC","NC",AK787*0.8)</f>
        <v>16.744</v>
      </c>
      <c r="AL788" s="38" t="str">
        <f t="shared" ref="AL788:AL789" si="11506">IF(OR(AK788="-",$D788=""),"-",$D788*AK788)</f>
        <v>-</v>
      </c>
    </row>
    <row r="789" spans="1:38" ht="21" hidden="1" outlineLevel="1" x14ac:dyDescent="0.25">
      <c r="A789" s="911" t="s">
        <v>335</v>
      </c>
      <c r="B789" s="39" t="s">
        <v>3149</v>
      </c>
      <c r="C789" s="38" t="s">
        <v>925</v>
      </c>
      <c r="D789" s="58"/>
      <c r="E789" s="38">
        <f>IF(E787="NC","NC",E787*0.2)</f>
        <v>1.6800000000000002</v>
      </c>
      <c r="F789" s="38" t="str">
        <f t="shared" si="11490"/>
        <v>-</v>
      </c>
      <c r="G789" s="38">
        <f>IF(G787="NC","NC",G787*0.2)</f>
        <v>1.1359999999999999</v>
      </c>
      <c r="H789" s="38" t="str">
        <f t="shared" si="11491"/>
        <v>-</v>
      </c>
      <c r="I789" s="38">
        <f>IF(I787="NC","NC",I787*0.2)</f>
        <v>0.15200000000000002</v>
      </c>
      <c r="J789" s="38" t="str">
        <f t="shared" si="11492"/>
        <v>-</v>
      </c>
      <c r="K789" s="38">
        <f>IF(K787="NC","NC",K787*0.2)</f>
        <v>2.9280000000000004</v>
      </c>
      <c r="L789" s="38" t="str">
        <f t="shared" si="11493"/>
        <v>-</v>
      </c>
      <c r="M789" s="38">
        <f>IF(M787="NC","NC",M787*0.2)</f>
        <v>0.21600000000000003</v>
      </c>
      <c r="N789" s="38" t="str">
        <f t="shared" si="11494"/>
        <v>-</v>
      </c>
      <c r="O789" s="38">
        <f>IF(O787="NC","NC",O787*0.2)</f>
        <v>1.7800000000000002</v>
      </c>
      <c r="P789" s="38" t="str">
        <f t="shared" si="11495"/>
        <v>-</v>
      </c>
      <c r="Q789" s="38">
        <f>IF(Q787="NC","NC",Q787*0.2)</f>
        <v>3.0579999999999998</v>
      </c>
      <c r="R789" s="38" t="str">
        <f t="shared" si="11496"/>
        <v>-</v>
      </c>
      <c r="S789" s="38">
        <f>IF(S787="NC","NC",S787*0.2)</f>
        <v>0.97799999999999998</v>
      </c>
      <c r="T789" s="38" t="str">
        <f t="shared" si="11497"/>
        <v>-</v>
      </c>
      <c r="U789" s="38">
        <f>IF(U787="NC","NC",U787*0.2)</f>
        <v>0.50600000000000001</v>
      </c>
      <c r="V789" s="38" t="str">
        <f t="shared" si="11498"/>
        <v>-</v>
      </c>
      <c r="W789" s="38">
        <f>IF(W787="NC","NC",W787*0.2)</f>
        <v>0.41799999999999998</v>
      </c>
      <c r="X789" s="38" t="str">
        <f t="shared" si="11499"/>
        <v>-</v>
      </c>
      <c r="Y789" s="38">
        <f>IF(Y787="NC","NC",Y787*0.2)</f>
        <v>0.69400000000000006</v>
      </c>
      <c r="Z789" s="38" t="str">
        <f t="shared" si="11500"/>
        <v>-</v>
      </c>
      <c r="AA789" s="38">
        <f>IF(AA787="NC","NC",AA787*0.2)</f>
        <v>0.11399999999999999</v>
      </c>
      <c r="AB789" s="38" t="str">
        <f t="shared" si="11501"/>
        <v>-</v>
      </c>
      <c r="AC789" s="38">
        <f>IF(AC787="NC","NC",AC787*0.2)</f>
        <v>0.70599999999999996</v>
      </c>
      <c r="AD789" s="38" t="str">
        <f t="shared" si="11502"/>
        <v>-</v>
      </c>
      <c r="AE789" s="38">
        <f>IF(AE787="NC","NC",AE787*0.2)</f>
        <v>0.68200000000000005</v>
      </c>
      <c r="AF789" s="38" t="str">
        <f t="shared" si="11503"/>
        <v>-</v>
      </c>
      <c r="AG789" s="38">
        <f>IF(AG787="NC","NC",AG787*0.2)</f>
        <v>0.86199999999999999</v>
      </c>
      <c r="AH789" s="38" t="str">
        <f t="shared" si="11504"/>
        <v>-</v>
      </c>
      <c r="AI789" s="38">
        <f>IF(AI787="NC","NC",AI787*0.2)</f>
        <v>0.13</v>
      </c>
      <c r="AJ789" s="38" t="str">
        <f t="shared" si="11505"/>
        <v>-</v>
      </c>
      <c r="AK789" s="38">
        <f>IF(AK787="NC","NC",AK787*0.2)</f>
        <v>4.1859999999999999</v>
      </c>
      <c r="AL789" s="38" t="str">
        <f t="shared" si="11506"/>
        <v>-</v>
      </c>
    </row>
    <row r="790" spans="1:38" hidden="1" outlineLevel="1" x14ac:dyDescent="0.25">
      <c r="A790" s="18" t="s">
        <v>275</v>
      </c>
      <c r="B790" s="18" t="s">
        <v>1110</v>
      </c>
      <c r="C790" s="19" t="s">
        <v>925</v>
      </c>
      <c r="D790" s="58"/>
      <c r="E790" s="19">
        <v>0.3</v>
      </c>
      <c r="F790" s="19" t="str">
        <f t="shared" si="11337"/>
        <v>-</v>
      </c>
      <c r="G790" s="19">
        <v>0.1</v>
      </c>
      <c r="H790" s="19" t="str">
        <f t="shared" si="11338"/>
        <v>-</v>
      </c>
      <c r="I790" s="19">
        <v>5.08</v>
      </c>
      <c r="J790" s="19" t="str">
        <f t="shared" si="11339"/>
        <v>-</v>
      </c>
      <c r="K790" s="19">
        <v>0.1</v>
      </c>
      <c r="L790" s="19" t="str">
        <f t="shared" si="11340"/>
        <v>-</v>
      </c>
      <c r="M790" s="19">
        <v>0.1</v>
      </c>
      <c r="N790" s="19" t="str">
        <f t="shared" si="11341"/>
        <v>-</v>
      </c>
      <c r="O790" s="19">
        <v>0.14000000000000001</v>
      </c>
      <c r="P790" s="19" t="str">
        <f t="shared" si="11342"/>
        <v>-</v>
      </c>
      <c r="Q790" s="19">
        <v>0.37</v>
      </c>
      <c r="R790" s="19" t="str">
        <f t="shared" si="11343"/>
        <v>-</v>
      </c>
      <c r="S790" s="19">
        <v>1.22</v>
      </c>
      <c r="T790" s="19" t="str">
        <f t="shared" si="11344"/>
        <v>-</v>
      </c>
      <c r="U790" s="19">
        <v>0.1</v>
      </c>
      <c r="V790" s="19" t="str">
        <f t="shared" si="11345"/>
        <v>-</v>
      </c>
      <c r="W790" s="19">
        <v>0.73</v>
      </c>
      <c r="X790" s="19" t="str">
        <f t="shared" si="11346"/>
        <v>-</v>
      </c>
      <c r="Y790" s="19">
        <v>0.14000000000000001</v>
      </c>
      <c r="Z790" s="19" t="str">
        <f t="shared" si="11347"/>
        <v>-</v>
      </c>
      <c r="AA790" s="19" t="s">
        <v>1351</v>
      </c>
      <c r="AB790" s="19" t="str">
        <f t="shared" si="11348"/>
        <v>-</v>
      </c>
      <c r="AC790" s="19">
        <v>2.06</v>
      </c>
      <c r="AD790" s="19" t="str">
        <f t="shared" si="11349"/>
        <v>-</v>
      </c>
      <c r="AE790" s="19">
        <v>33.94</v>
      </c>
      <c r="AF790" s="19" t="str">
        <f t="shared" si="11350"/>
        <v>-</v>
      </c>
      <c r="AG790" s="19">
        <v>0.74</v>
      </c>
      <c r="AH790" s="19" t="str">
        <f t="shared" si="11351"/>
        <v>-</v>
      </c>
      <c r="AI790" s="19">
        <v>2.2599999999999998</v>
      </c>
      <c r="AJ790" s="19" t="str">
        <f t="shared" si="11352"/>
        <v>-</v>
      </c>
      <c r="AK790" s="19" t="s">
        <v>1351</v>
      </c>
      <c r="AL790" s="19" t="str">
        <f t="shared" si="11353"/>
        <v>-</v>
      </c>
    </row>
    <row r="791" spans="1:38" hidden="1" outlineLevel="1" x14ac:dyDescent="0.25">
      <c r="A791" s="39" t="s">
        <v>275</v>
      </c>
      <c r="B791" s="39" t="s">
        <v>3150</v>
      </c>
      <c r="C791" s="38" t="s">
        <v>925</v>
      </c>
      <c r="D791" s="58"/>
      <c r="E791" s="38">
        <f>IF(E790="NC","NC",E790*0.8)</f>
        <v>0.24</v>
      </c>
      <c r="F791" s="38" t="str">
        <f t="shared" ref="F791:F792" si="11507">IF(OR(E791="-",$D791=""),"-",$D791*E791)</f>
        <v>-</v>
      </c>
      <c r="G791" s="38">
        <f>IF(G790="NC","NC",G790*0.8)</f>
        <v>8.0000000000000016E-2</v>
      </c>
      <c r="H791" s="38" t="str">
        <f t="shared" ref="H791:H792" si="11508">IF(OR(G791="-",$D791=""),"-",$D791*G791)</f>
        <v>-</v>
      </c>
      <c r="I791" s="38">
        <f>IF(I790="NC","NC",I790*0.8)</f>
        <v>4.0640000000000001</v>
      </c>
      <c r="J791" s="38" t="str">
        <f t="shared" ref="J791:J792" si="11509">IF(OR(I791="-",$D791=""),"-",$D791*I791)</f>
        <v>-</v>
      </c>
      <c r="K791" s="38">
        <f>IF(K790="NC","NC",K790*0.8)</f>
        <v>8.0000000000000016E-2</v>
      </c>
      <c r="L791" s="38" t="str">
        <f t="shared" ref="L791:L792" si="11510">IF(OR(K791="-",$D791=""),"-",$D791*K791)</f>
        <v>-</v>
      </c>
      <c r="M791" s="38">
        <f>IF(M790="NC","NC",M790*0.8)</f>
        <v>8.0000000000000016E-2</v>
      </c>
      <c r="N791" s="38" t="str">
        <f t="shared" ref="N791:N792" si="11511">IF(OR(M791="-",$D791=""),"-",$D791*M791)</f>
        <v>-</v>
      </c>
      <c r="O791" s="38">
        <f>IF(O790="NC","NC",O790*0.8)</f>
        <v>0.11200000000000002</v>
      </c>
      <c r="P791" s="38" t="str">
        <f t="shared" ref="P791:P792" si="11512">IF(OR(O791="-",$D791=""),"-",$D791*O791)</f>
        <v>-</v>
      </c>
      <c r="Q791" s="38">
        <f>IF(Q790="NC","NC",Q790*0.8)</f>
        <v>0.29599999999999999</v>
      </c>
      <c r="R791" s="38" t="str">
        <f t="shared" ref="R791:R792" si="11513">IF(OR(Q791="-",$D791=""),"-",$D791*Q791)</f>
        <v>-</v>
      </c>
      <c r="S791" s="38">
        <f>IF(S790="NC","NC",S790*0.8)</f>
        <v>0.97599999999999998</v>
      </c>
      <c r="T791" s="38" t="str">
        <f t="shared" ref="T791:T792" si="11514">IF(OR(S791="-",$D791=""),"-",$D791*S791)</f>
        <v>-</v>
      </c>
      <c r="U791" s="38">
        <f>IF(U790="NC","NC",U790*0.8)</f>
        <v>8.0000000000000016E-2</v>
      </c>
      <c r="V791" s="38" t="str">
        <f t="shared" ref="V791:V792" si="11515">IF(OR(U791="-",$D791=""),"-",$D791*U791)</f>
        <v>-</v>
      </c>
      <c r="W791" s="38">
        <f>IF(W790="NC","NC",W790*0.8)</f>
        <v>0.58399999999999996</v>
      </c>
      <c r="X791" s="38" t="str">
        <f t="shared" ref="X791:X792" si="11516">IF(OR(W791="-",$D791=""),"-",$D791*W791)</f>
        <v>-</v>
      </c>
      <c r="Y791" s="38">
        <f>IF(Y790="NC","NC",Y790*0.8)</f>
        <v>0.11200000000000002</v>
      </c>
      <c r="Z791" s="38" t="str">
        <f t="shared" ref="Z791:Z792" si="11517">IF(OR(Y791="-",$D791=""),"-",$D791*Y791)</f>
        <v>-</v>
      </c>
      <c r="AA791" s="38" t="str">
        <f>IF(AA790="NC","NC",AA790*0.8)</f>
        <v>NC</v>
      </c>
      <c r="AB791" s="38" t="str">
        <f t="shared" ref="AB791:AB792" si="11518">IF(OR(AA791="-",$D791=""),"-",$D791*AA791)</f>
        <v>-</v>
      </c>
      <c r="AC791" s="38">
        <f>IF(AC790="NC","NC",AC790*0.8)</f>
        <v>1.6480000000000001</v>
      </c>
      <c r="AD791" s="38" t="str">
        <f t="shared" ref="AD791:AD792" si="11519">IF(OR(AC791="-",$D791=""),"-",$D791*AC791)</f>
        <v>-</v>
      </c>
      <c r="AE791" s="38">
        <f>IF(AE790="NC","NC",AE790*0.8)</f>
        <v>27.152000000000001</v>
      </c>
      <c r="AF791" s="38" t="str">
        <f t="shared" ref="AF791:AF792" si="11520">IF(OR(AE791="-",$D791=""),"-",$D791*AE791)</f>
        <v>-</v>
      </c>
      <c r="AG791" s="38">
        <f>IF(AG790="NC","NC",AG790*0.8)</f>
        <v>0.59199999999999997</v>
      </c>
      <c r="AH791" s="38" t="str">
        <f t="shared" ref="AH791:AH792" si="11521">IF(OR(AG791="-",$D791=""),"-",$D791*AG791)</f>
        <v>-</v>
      </c>
      <c r="AI791" s="38">
        <f>IF(AI790="NC","NC",AI790*0.8)</f>
        <v>1.8079999999999998</v>
      </c>
      <c r="AJ791" s="38" t="str">
        <f t="shared" ref="AJ791:AJ792" si="11522">IF(OR(AI791="-",$D791=""),"-",$D791*AI791)</f>
        <v>-</v>
      </c>
      <c r="AK791" s="38" t="str">
        <f>IF(AK790="NC","NC",AK790*0.8)</f>
        <v>NC</v>
      </c>
      <c r="AL791" s="38" t="str">
        <f t="shared" ref="AL791:AL792" si="11523">IF(OR(AK791="-",$D791=""),"-",$D791*AK791)</f>
        <v>-</v>
      </c>
    </row>
    <row r="792" spans="1:38" hidden="1" outlineLevel="1" x14ac:dyDescent="0.25">
      <c r="A792" s="39" t="s">
        <v>275</v>
      </c>
      <c r="B792" s="39" t="s">
        <v>3151</v>
      </c>
      <c r="C792" s="38" t="s">
        <v>925</v>
      </c>
      <c r="D792" s="58"/>
      <c r="E792" s="38">
        <f>IF(E790="NC","NC",E790*0.2)</f>
        <v>0.06</v>
      </c>
      <c r="F792" s="38" t="str">
        <f t="shared" si="11507"/>
        <v>-</v>
      </c>
      <c r="G792" s="38">
        <f>IF(G790="NC","NC",G790*0.2)</f>
        <v>2.0000000000000004E-2</v>
      </c>
      <c r="H792" s="38" t="str">
        <f t="shared" si="11508"/>
        <v>-</v>
      </c>
      <c r="I792" s="38">
        <f>IF(I790="NC","NC",I790*0.2)</f>
        <v>1.016</v>
      </c>
      <c r="J792" s="38" t="str">
        <f t="shared" si="11509"/>
        <v>-</v>
      </c>
      <c r="K792" s="38">
        <f>IF(K790="NC","NC",K790*0.2)</f>
        <v>2.0000000000000004E-2</v>
      </c>
      <c r="L792" s="38" t="str">
        <f t="shared" si="11510"/>
        <v>-</v>
      </c>
      <c r="M792" s="38">
        <f>IF(M790="NC","NC",M790*0.2)</f>
        <v>2.0000000000000004E-2</v>
      </c>
      <c r="N792" s="38" t="str">
        <f t="shared" si="11511"/>
        <v>-</v>
      </c>
      <c r="O792" s="38">
        <f>IF(O790="NC","NC",O790*0.2)</f>
        <v>2.8000000000000004E-2</v>
      </c>
      <c r="P792" s="38" t="str">
        <f t="shared" si="11512"/>
        <v>-</v>
      </c>
      <c r="Q792" s="38">
        <f>IF(Q790="NC","NC",Q790*0.2)</f>
        <v>7.3999999999999996E-2</v>
      </c>
      <c r="R792" s="38" t="str">
        <f t="shared" si="11513"/>
        <v>-</v>
      </c>
      <c r="S792" s="38">
        <f>IF(S790="NC","NC",S790*0.2)</f>
        <v>0.24399999999999999</v>
      </c>
      <c r="T792" s="38" t="str">
        <f t="shared" si="11514"/>
        <v>-</v>
      </c>
      <c r="U792" s="38">
        <f>IF(U790="NC","NC",U790*0.2)</f>
        <v>2.0000000000000004E-2</v>
      </c>
      <c r="V792" s="38" t="str">
        <f t="shared" si="11515"/>
        <v>-</v>
      </c>
      <c r="W792" s="38">
        <f>IF(W790="NC","NC",W790*0.2)</f>
        <v>0.14599999999999999</v>
      </c>
      <c r="X792" s="38" t="str">
        <f t="shared" si="11516"/>
        <v>-</v>
      </c>
      <c r="Y792" s="38">
        <f>IF(Y790="NC","NC",Y790*0.2)</f>
        <v>2.8000000000000004E-2</v>
      </c>
      <c r="Z792" s="38" t="str">
        <f t="shared" si="11517"/>
        <v>-</v>
      </c>
      <c r="AA792" s="38" t="str">
        <f>IF(AA790="NC","NC",AA790*0.2)</f>
        <v>NC</v>
      </c>
      <c r="AB792" s="38" t="str">
        <f t="shared" si="11518"/>
        <v>-</v>
      </c>
      <c r="AC792" s="38">
        <f>IF(AC790="NC","NC",AC790*0.2)</f>
        <v>0.41200000000000003</v>
      </c>
      <c r="AD792" s="38" t="str">
        <f t="shared" si="11519"/>
        <v>-</v>
      </c>
      <c r="AE792" s="38">
        <f>IF(AE790="NC","NC",AE790*0.2)</f>
        <v>6.7880000000000003</v>
      </c>
      <c r="AF792" s="38" t="str">
        <f t="shared" si="11520"/>
        <v>-</v>
      </c>
      <c r="AG792" s="38">
        <f>IF(AG790="NC","NC",AG790*0.2)</f>
        <v>0.14799999999999999</v>
      </c>
      <c r="AH792" s="38" t="str">
        <f t="shared" si="11521"/>
        <v>-</v>
      </c>
      <c r="AI792" s="38">
        <f>IF(AI790="NC","NC",AI790*0.2)</f>
        <v>0.45199999999999996</v>
      </c>
      <c r="AJ792" s="38" t="str">
        <f t="shared" si="11522"/>
        <v>-</v>
      </c>
      <c r="AK792" s="38" t="str">
        <f>IF(AK790="NC","NC",AK790*0.2)</f>
        <v>NC</v>
      </c>
      <c r="AL792" s="38" t="str">
        <f t="shared" si="11523"/>
        <v>-</v>
      </c>
    </row>
    <row r="793" spans="1:38" collapsed="1" x14ac:dyDescent="0.25">
      <c r="A793" s="50" t="s">
        <v>315</v>
      </c>
      <c r="B793" s="50" t="s">
        <v>316</v>
      </c>
      <c r="C793" s="42" t="s">
        <v>275</v>
      </c>
      <c r="D793" s="58"/>
      <c r="E793" s="42" t="s">
        <v>275</v>
      </c>
      <c r="F793" s="42" t="str">
        <f t="shared" si="11337"/>
        <v>-</v>
      </c>
      <c r="G793" s="42" t="s">
        <v>275</v>
      </c>
      <c r="H793" s="42" t="str">
        <f t="shared" si="11338"/>
        <v>-</v>
      </c>
      <c r="I793" s="42" t="s">
        <v>275</v>
      </c>
      <c r="J793" s="42" t="str">
        <f t="shared" si="11339"/>
        <v>-</v>
      </c>
      <c r="K793" s="42" t="s">
        <v>275</v>
      </c>
      <c r="L793" s="42" t="str">
        <f t="shared" si="11340"/>
        <v>-</v>
      </c>
      <c r="M793" s="42" t="s">
        <v>275</v>
      </c>
      <c r="N793" s="42" t="str">
        <f t="shared" si="11341"/>
        <v>-</v>
      </c>
      <c r="O793" s="42" t="s">
        <v>275</v>
      </c>
      <c r="P793" s="42" t="str">
        <f t="shared" si="11342"/>
        <v>-</v>
      </c>
      <c r="Q793" s="42" t="s">
        <v>275</v>
      </c>
      <c r="R793" s="42" t="str">
        <f t="shared" si="11343"/>
        <v>-</v>
      </c>
      <c r="S793" s="42" t="s">
        <v>275</v>
      </c>
      <c r="T793" s="42" t="str">
        <f t="shared" si="11344"/>
        <v>-</v>
      </c>
      <c r="U793" s="42" t="s">
        <v>275</v>
      </c>
      <c r="V793" s="42" t="str">
        <f t="shared" si="11345"/>
        <v>-</v>
      </c>
      <c r="W793" s="42" t="s">
        <v>275</v>
      </c>
      <c r="X793" s="42" t="str">
        <f t="shared" si="11346"/>
        <v>-</v>
      </c>
      <c r="Y793" s="42" t="s">
        <v>275</v>
      </c>
      <c r="Z793" s="42" t="str">
        <f t="shared" si="11347"/>
        <v>-</v>
      </c>
      <c r="AA793" s="42" t="s">
        <v>275</v>
      </c>
      <c r="AB793" s="42" t="str">
        <f t="shared" si="11348"/>
        <v>-</v>
      </c>
      <c r="AC793" s="42" t="s">
        <v>275</v>
      </c>
      <c r="AD793" s="42" t="str">
        <f t="shared" si="11349"/>
        <v>-</v>
      </c>
      <c r="AE793" s="42" t="s">
        <v>275</v>
      </c>
      <c r="AF793" s="42" t="str">
        <f t="shared" si="11350"/>
        <v>-</v>
      </c>
      <c r="AG793" s="42" t="s">
        <v>275</v>
      </c>
      <c r="AH793" s="42" t="str">
        <f t="shared" si="11351"/>
        <v>-</v>
      </c>
      <c r="AI793" s="42" t="s">
        <v>275</v>
      </c>
      <c r="AJ793" s="42" t="str">
        <f t="shared" si="11352"/>
        <v>-</v>
      </c>
      <c r="AK793" s="42" t="s">
        <v>275</v>
      </c>
      <c r="AL793" s="42" t="str">
        <f t="shared" si="11353"/>
        <v>-</v>
      </c>
    </row>
    <row r="794" spans="1:38" ht="21" x14ac:dyDescent="0.25">
      <c r="A794" s="909" t="s">
        <v>111</v>
      </c>
      <c r="B794" s="63" t="s">
        <v>2282</v>
      </c>
      <c r="C794" s="61" t="s">
        <v>925</v>
      </c>
      <c r="D794" s="58"/>
      <c r="E794" s="61">
        <v>3.29</v>
      </c>
      <c r="F794" s="61" t="str">
        <f t="shared" si="11337"/>
        <v>-</v>
      </c>
      <c r="G794" s="61">
        <v>6.14</v>
      </c>
      <c r="H794" s="61" t="str">
        <f t="shared" si="11338"/>
        <v>-</v>
      </c>
      <c r="I794" s="61">
        <v>0.82</v>
      </c>
      <c r="J794" s="61" t="str">
        <f t="shared" si="11339"/>
        <v>-</v>
      </c>
      <c r="K794" s="61">
        <v>1.57</v>
      </c>
      <c r="L794" s="61" t="str">
        <f t="shared" si="11340"/>
        <v>-</v>
      </c>
      <c r="M794" s="61">
        <v>2.23</v>
      </c>
      <c r="N794" s="61" t="str">
        <f t="shared" si="11341"/>
        <v>-</v>
      </c>
      <c r="O794" s="61">
        <v>1.07</v>
      </c>
      <c r="P794" s="61" t="str">
        <f t="shared" si="11342"/>
        <v>-</v>
      </c>
      <c r="Q794" s="61">
        <v>6.44</v>
      </c>
      <c r="R794" s="61" t="str">
        <f t="shared" si="11343"/>
        <v>-</v>
      </c>
      <c r="S794" s="61">
        <v>15.51</v>
      </c>
      <c r="T794" s="61" t="str">
        <f t="shared" si="11344"/>
        <v>-</v>
      </c>
      <c r="U794" s="61">
        <v>3.79</v>
      </c>
      <c r="V794" s="61" t="str">
        <f t="shared" si="11345"/>
        <v>-</v>
      </c>
      <c r="W794" s="61">
        <v>8.2899999999999991</v>
      </c>
      <c r="X794" s="61" t="str">
        <f t="shared" si="11346"/>
        <v>-</v>
      </c>
      <c r="Y794" s="61">
        <v>18.440000000000001</v>
      </c>
      <c r="Z794" s="61" t="str">
        <f t="shared" si="11347"/>
        <v>-</v>
      </c>
      <c r="AA794" s="61">
        <v>8</v>
      </c>
      <c r="AB794" s="61" t="str">
        <f t="shared" si="11348"/>
        <v>-</v>
      </c>
      <c r="AC794" s="61">
        <v>1.05</v>
      </c>
      <c r="AD794" s="61" t="str">
        <f t="shared" si="11349"/>
        <v>-</v>
      </c>
      <c r="AE794" s="61">
        <v>1.1399999999999999</v>
      </c>
      <c r="AF794" s="61" t="str">
        <f t="shared" si="11350"/>
        <v>-</v>
      </c>
      <c r="AG794" s="61">
        <v>18.690000000000001</v>
      </c>
      <c r="AH794" s="61" t="str">
        <f t="shared" si="11351"/>
        <v>-</v>
      </c>
      <c r="AI794" s="61">
        <v>0.94</v>
      </c>
      <c r="AJ794" s="61" t="str">
        <f t="shared" si="11352"/>
        <v>-</v>
      </c>
      <c r="AK794" s="61">
        <v>3.12</v>
      </c>
      <c r="AL794" s="61" t="str">
        <f t="shared" si="11353"/>
        <v>-</v>
      </c>
    </row>
    <row r="795" spans="1:38" hidden="1" outlineLevel="1" x14ac:dyDescent="0.25">
      <c r="A795" s="18" t="s">
        <v>1111</v>
      </c>
      <c r="B795" s="18" t="s">
        <v>2275</v>
      </c>
      <c r="C795" s="19" t="s">
        <v>925</v>
      </c>
      <c r="D795" s="58"/>
      <c r="E795" s="19">
        <v>0.32</v>
      </c>
      <c r="F795" s="19" t="str">
        <f t="shared" si="11337"/>
        <v>-</v>
      </c>
      <c r="G795" s="19" t="s">
        <v>1351</v>
      </c>
      <c r="H795" s="19" t="str">
        <f t="shared" si="11338"/>
        <v>-</v>
      </c>
      <c r="I795" s="19" t="s">
        <v>1351</v>
      </c>
      <c r="J795" s="19" t="str">
        <f t="shared" si="11339"/>
        <v>-</v>
      </c>
      <c r="K795" s="19">
        <v>0.1</v>
      </c>
      <c r="L795" s="19" t="str">
        <f t="shared" si="11340"/>
        <v>-</v>
      </c>
      <c r="M795" s="19" t="s">
        <v>1351</v>
      </c>
      <c r="N795" s="19" t="str">
        <f t="shared" si="11341"/>
        <v>-</v>
      </c>
      <c r="O795" s="19">
        <v>0.1</v>
      </c>
      <c r="P795" s="19" t="str">
        <f t="shared" si="11342"/>
        <v>-</v>
      </c>
      <c r="Q795" s="19" t="s">
        <v>1351</v>
      </c>
      <c r="R795" s="19" t="str">
        <f t="shared" si="11343"/>
        <v>-</v>
      </c>
      <c r="S795" s="19" t="s">
        <v>1351</v>
      </c>
      <c r="T795" s="19" t="str">
        <f t="shared" si="11344"/>
        <v>-</v>
      </c>
      <c r="U795" s="19">
        <v>0.1</v>
      </c>
      <c r="V795" s="19" t="str">
        <f t="shared" si="11345"/>
        <v>-</v>
      </c>
      <c r="W795" s="19" t="s">
        <v>1351</v>
      </c>
      <c r="X795" s="19" t="str">
        <f t="shared" si="11346"/>
        <v>-</v>
      </c>
      <c r="Y795" s="19" t="s">
        <v>1351</v>
      </c>
      <c r="Z795" s="19" t="str">
        <f t="shared" si="11347"/>
        <v>-</v>
      </c>
      <c r="AA795" s="19" t="s">
        <v>1351</v>
      </c>
      <c r="AB795" s="19" t="str">
        <f t="shared" si="11348"/>
        <v>-</v>
      </c>
      <c r="AC795" s="19" t="s">
        <v>1351</v>
      </c>
      <c r="AD795" s="19" t="str">
        <f t="shared" si="11349"/>
        <v>-</v>
      </c>
      <c r="AE795" s="19">
        <v>0.1</v>
      </c>
      <c r="AF795" s="19" t="str">
        <f t="shared" si="11350"/>
        <v>-</v>
      </c>
      <c r="AG795" s="19" t="s">
        <v>1351</v>
      </c>
      <c r="AH795" s="19" t="str">
        <f t="shared" si="11351"/>
        <v>-</v>
      </c>
      <c r="AI795" s="19" t="s">
        <v>1351</v>
      </c>
      <c r="AJ795" s="19" t="str">
        <f t="shared" si="11352"/>
        <v>-</v>
      </c>
      <c r="AK795" s="19" t="s">
        <v>1351</v>
      </c>
      <c r="AL795" s="19" t="str">
        <f t="shared" si="11353"/>
        <v>-</v>
      </c>
    </row>
    <row r="796" spans="1:38" ht="21" hidden="1" outlineLevel="1" x14ac:dyDescent="0.25">
      <c r="A796" s="18" t="s">
        <v>2277</v>
      </c>
      <c r="B796" s="62" t="s">
        <v>2278</v>
      </c>
      <c r="C796" s="19" t="s">
        <v>925</v>
      </c>
      <c r="D796" s="58"/>
      <c r="E796" s="19">
        <v>0.1</v>
      </c>
      <c r="F796" s="19" t="str">
        <f t="shared" si="11337"/>
        <v>-</v>
      </c>
      <c r="G796" s="19" t="s">
        <v>1351</v>
      </c>
      <c r="H796" s="19" t="str">
        <f t="shared" si="11338"/>
        <v>-</v>
      </c>
      <c r="I796" s="19" t="s">
        <v>1351</v>
      </c>
      <c r="J796" s="19" t="str">
        <f t="shared" si="11339"/>
        <v>-</v>
      </c>
      <c r="K796" s="19">
        <v>0.1</v>
      </c>
      <c r="L796" s="19" t="str">
        <f t="shared" si="11340"/>
        <v>-</v>
      </c>
      <c r="M796" s="19">
        <v>0.1</v>
      </c>
      <c r="N796" s="19" t="str">
        <f t="shared" si="11341"/>
        <v>-</v>
      </c>
      <c r="O796" s="19">
        <v>0.1</v>
      </c>
      <c r="P796" s="19" t="str">
        <f t="shared" si="11342"/>
        <v>-</v>
      </c>
      <c r="Q796" s="19" t="s">
        <v>1351</v>
      </c>
      <c r="R796" s="19" t="str">
        <f t="shared" si="11343"/>
        <v>-</v>
      </c>
      <c r="S796" s="19" t="s">
        <v>1351</v>
      </c>
      <c r="T796" s="19" t="str">
        <f t="shared" si="11344"/>
        <v>-</v>
      </c>
      <c r="U796" s="19" t="s">
        <v>1351</v>
      </c>
      <c r="V796" s="19" t="str">
        <f t="shared" si="11345"/>
        <v>-</v>
      </c>
      <c r="W796" s="19">
        <v>0.1</v>
      </c>
      <c r="X796" s="19" t="str">
        <f t="shared" si="11346"/>
        <v>-</v>
      </c>
      <c r="Y796" s="19" t="s">
        <v>1351</v>
      </c>
      <c r="Z796" s="19" t="str">
        <f t="shared" si="11347"/>
        <v>-</v>
      </c>
      <c r="AA796" s="19" t="s">
        <v>1351</v>
      </c>
      <c r="AB796" s="19" t="str">
        <f t="shared" si="11348"/>
        <v>-</v>
      </c>
      <c r="AC796" s="19">
        <v>0.1</v>
      </c>
      <c r="AD796" s="19" t="str">
        <f t="shared" si="11349"/>
        <v>-</v>
      </c>
      <c r="AE796" s="19" t="s">
        <v>1351</v>
      </c>
      <c r="AF796" s="19" t="str">
        <f t="shared" si="11350"/>
        <v>-</v>
      </c>
      <c r="AG796" s="19" t="s">
        <v>1351</v>
      </c>
      <c r="AH796" s="19" t="str">
        <f t="shared" si="11351"/>
        <v>-</v>
      </c>
      <c r="AI796" s="19" t="s">
        <v>1351</v>
      </c>
      <c r="AJ796" s="19" t="str">
        <f t="shared" si="11352"/>
        <v>-</v>
      </c>
      <c r="AK796" s="19" t="s">
        <v>1351</v>
      </c>
      <c r="AL796" s="19" t="str">
        <f t="shared" si="11353"/>
        <v>-</v>
      </c>
    </row>
    <row r="797" spans="1:38" hidden="1" outlineLevel="1" x14ac:dyDescent="0.25">
      <c r="A797" s="18" t="s">
        <v>343</v>
      </c>
      <c r="B797" s="18" t="s">
        <v>2274</v>
      </c>
      <c r="C797" s="19" t="s">
        <v>925</v>
      </c>
      <c r="D797" s="58"/>
      <c r="E797" s="19">
        <v>2.2000000000000002</v>
      </c>
      <c r="F797" s="19" t="str">
        <f t="shared" si="11337"/>
        <v>-</v>
      </c>
      <c r="G797" s="19">
        <v>1.99</v>
      </c>
      <c r="H797" s="19" t="str">
        <f t="shared" si="11338"/>
        <v>-</v>
      </c>
      <c r="I797" s="19">
        <v>0.49</v>
      </c>
      <c r="J797" s="19" t="str">
        <f t="shared" si="11339"/>
        <v>-</v>
      </c>
      <c r="K797" s="19">
        <v>0.74</v>
      </c>
      <c r="L797" s="19" t="str">
        <f t="shared" si="11340"/>
        <v>-</v>
      </c>
      <c r="M797" s="19">
        <v>0.81</v>
      </c>
      <c r="N797" s="19" t="str">
        <f t="shared" si="11341"/>
        <v>-</v>
      </c>
      <c r="O797" s="19">
        <v>0.8</v>
      </c>
      <c r="P797" s="19" t="str">
        <f t="shared" si="11342"/>
        <v>-</v>
      </c>
      <c r="Q797" s="19">
        <v>2.4300000000000002</v>
      </c>
      <c r="R797" s="19" t="str">
        <f t="shared" si="11343"/>
        <v>-</v>
      </c>
      <c r="S797" s="19">
        <v>1.74</v>
      </c>
      <c r="T797" s="19" t="str">
        <f t="shared" si="11344"/>
        <v>-</v>
      </c>
      <c r="U797" s="19">
        <v>0.66</v>
      </c>
      <c r="V797" s="19" t="str">
        <f t="shared" si="11345"/>
        <v>-</v>
      </c>
      <c r="W797" s="19">
        <v>4.2699999999999996</v>
      </c>
      <c r="X797" s="19" t="str">
        <f t="shared" si="11346"/>
        <v>-</v>
      </c>
      <c r="Y797" s="19">
        <v>5.01</v>
      </c>
      <c r="Z797" s="19" t="str">
        <f t="shared" si="11347"/>
        <v>-</v>
      </c>
      <c r="AA797" s="19">
        <v>1.43</v>
      </c>
      <c r="AB797" s="19" t="str">
        <f t="shared" si="11348"/>
        <v>-</v>
      </c>
      <c r="AC797" s="19">
        <v>0.65</v>
      </c>
      <c r="AD797" s="19" t="str">
        <f t="shared" si="11349"/>
        <v>-</v>
      </c>
      <c r="AE797" s="19">
        <v>0.5</v>
      </c>
      <c r="AF797" s="19" t="str">
        <f t="shared" si="11350"/>
        <v>-</v>
      </c>
      <c r="AG797" s="19">
        <v>2.44</v>
      </c>
      <c r="AH797" s="19" t="str">
        <f t="shared" si="11351"/>
        <v>-</v>
      </c>
      <c r="AI797" s="19">
        <v>0.24</v>
      </c>
      <c r="AJ797" s="19" t="str">
        <f t="shared" si="11352"/>
        <v>-</v>
      </c>
      <c r="AK797" s="19">
        <v>0.98</v>
      </c>
      <c r="AL797" s="19" t="str">
        <f t="shared" si="11353"/>
        <v>-</v>
      </c>
    </row>
    <row r="798" spans="1:38" hidden="1" outlineLevel="1" x14ac:dyDescent="0.25">
      <c r="A798" s="18" t="s">
        <v>345</v>
      </c>
      <c r="B798" s="18" t="s">
        <v>2284</v>
      </c>
      <c r="C798" s="19" t="s">
        <v>925</v>
      </c>
      <c r="D798" s="58"/>
      <c r="E798" s="19">
        <v>0.19</v>
      </c>
      <c r="F798" s="19" t="str">
        <f t="shared" si="11337"/>
        <v>-</v>
      </c>
      <c r="G798" s="19">
        <v>0.1</v>
      </c>
      <c r="H798" s="19" t="str">
        <f t="shared" si="11338"/>
        <v>-</v>
      </c>
      <c r="I798" s="19">
        <v>0.1</v>
      </c>
      <c r="J798" s="19" t="str">
        <f t="shared" si="11339"/>
        <v>-</v>
      </c>
      <c r="K798" s="19">
        <v>0.1</v>
      </c>
      <c r="L798" s="19" t="str">
        <f t="shared" si="11340"/>
        <v>-</v>
      </c>
      <c r="M798" s="19">
        <v>0.1</v>
      </c>
      <c r="N798" s="19" t="str">
        <f t="shared" si="11341"/>
        <v>-</v>
      </c>
      <c r="O798" s="19">
        <v>0.1</v>
      </c>
      <c r="P798" s="19" t="str">
        <f t="shared" si="11342"/>
        <v>-</v>
      </c>
      <c r="Q798" s="19">
        <v>0.1</v>
      </c>
      <c r="R798" s="19" t="str">
        <f t="shared" si="11343"/>
        <v>-</v>
      </c>
      <c r="S798" s="19" t="s">
        <v>1351</v>
      </c>
      <c r="T798" s="19" t="str">
        <f t="shared" si="11344"/>
        <v>-</v>
      </c>
      <c r="U798" s="19">
        <v>0.1</v>
      </c>
      <c r="V798" s="19" t="str">
        <f t="shared" si="11345"/>
        <v>-</v>
      </c>
      <c r="W798" s="19">
        <v>0.1</v>
      </c>
      <c r="X798" s="19" t="str">
        <f t="shared" si="11346"/>
        <v>-</v>
      </c>
      <c r="Y798" s="19" t="s">
        <v>1351</v>
      </c>
      <c r="Z798" s="19" t="str">
        <f t="shared" si="11347"/>
        <v>-</v>
      </c>
      <c r="AA798" s="19">
        <v>0.1</v>
      </c>
      <c r="AB798" s="19" t="str">
        <f t="shared" si="11348"/>
        <v>-</v>
      </c>
      <c r="AC798" s="19">
        <v>0.13</v>
      </c>
      <c r="AD798" s="19" t="str">
        <f t="shared" si="11349"/>
        <v>-</v>
      </c>
      <c r="AE798" s="19">
        <v>0.1</v>
      </c>
      <c r="AF798" s="19" t="str">
        <f t="shared" si="11350"/>
        <v>-</v>
      </c>
      <c r="AG798" s="19" t="s">
        <v>1351</v>
      </c>
      <c r="AH798" s="19" t="str">
        <f t="shared" si="11351"/>
        <v>-</v>
      </c>
      <c r="AI798" s="19">
        <v>0.1</v>
      </c>
      <c r="AJ798" s="19" t="str">
        <f t="shared" si="11352"/>
        <v>-</v>
      </c>
      <c r="AK798" s="19">
        <v>0.1</v>
      </c>
      <c r="AL798" s="19" t="str">
        <f t="shared" si="11353"/>
        <v>-</v>
      </c>
    </row>
    <row r="799" spans="1:38" hidden="1" outlineLevel="1" x14ac:dyDescent="0.25">
      <c r="A799" s="18" t="s">
        <v>344</v>
      </c>
      <c r="B799" s="18" t="s">
        <v>2285</v>
      </c>
      <c r="C799" s="19" t="s">
        <v>925</v>
      </c>
      <c r="D799" s="58"/>
      <c r="E799" s="19">
        <v>0.1</v>
      </c>
      <c r="F799" s="19" t="str">
        <f t="shared" si="11337"/>
        <v>-</v>
      </c>
      <c r="G799" s="19">
        <v>4.12</v>
      </c>
      <c r="H799" s="19" t="str">
        <f t="shared" si="11338"/>
        <v>-</v>
      </c>
      <c r="I799" s="19">
        <v>0.26</v>
      </c>
      <c r="J799" s="19" t="str">
        <f t="shared" si="11339"/>
        <v>-</v>
      </c>
      <c r="K799" s="19">
        <v>0.35</v>
      </c>
      <c r="L799" s="19" t="str">
        <f t="shared" si="11340"/>
        <v>-</v>
      </c>
      <c r="M799" s="19">
        <v>1.41</v>
      </c>
      <c r="N799" s="19" t="str">
        <f t="shared" si="11341"/>
        <v>-</v>
      </c>
      <c r="O799" s="19">
        <v>0.14000000000000001</v>
      </c>
      <c r="P799" s="19" t="str">
        <f t="shared" si="11342"/>
        <v>-</v>
      </c>
      <c r="Q799" s="19">
        <v>4</v>
      </c>
      <c r="R799" s="19" t="str">
        <f t="shared" si="11343"/>
        <v>-</v>
      </c>
      <c r="S799" s="19">
        <v>13.78</v>
      </c>
      <c r="T799" s="19" t="str">
        <f t="shared" si="11344"/>
        <v>-</v>
      </c>
      <c r="U799" s="19">
        <v>3.08</v>
      </c>
      <c r="V799" s="19" t="str">
        <f t="shared" si="11345"/>
        <v>-</v>
      </c>
      <c r="W799" s="19">
        <v>4.0199999999999996</v>
      </c>
      <c r="X799" s="19" t="str">
        <f t="shared" si="11346"/>
        <v>-</v>
      </c>
      <c r="Y799" s="19">
        <v>13.43</v>
      </c>
      <c r="Z799" s="19" t="str">
        <f t="shared" si="11347"/>
        <v>-</v>
      </c>
      <c r="AA799" s="19">
        <v>6.55</v>
      </c>
      <c r="AB799" s="19" t="str">
        <f t="shared" si="11348"/>
        <v>-</v>
      </c>
      <c r="AC799" s="19">
        <v>0.15</v>
      </c>
      <c r="AD799" s="19" t="str">
        <f t="shared" si="11349"/>
        <v>-</v>
      </c>
      <c r="AE799" s="19">
        <v>0.61</v>
      </c>
      <c r="AF799" s="19" t="str">
        <f t="shared" si="11350"/>
        <v>-</v>
      </c>
      <c r="AG799" s="19">
        <v>16.25</v>
      </c>
      <c r="AH799" s="19" t="str">
        <f t="shared" si="11351"/>
        <v>-</v>
      </c>
      <c r="AI799" s="19">
        <v>0.6</v>
      </c>
      <c r="AJ799" s="19" t="str">
        <f t="shared" si="11352"/>
        <v>-</v>
      </c>
      <c r="AK799" s="19">
        <v>2.13</v>
      </c>
      <c r="AL799" s="19" t="str">
        <f t="shared" si="11353"/>
        <v>-</v>
      </c>
    </row>
    <row r="800" spans="1:38" hidden="1" outlineLevel="1" x14ac:dyDescent="0.25">
      <c r="A800" s="18" t="s">
        <v>346</v>
      </c>
      <c r="B800" s="18" t="s">
        <v>2289</v>
      </c>
      <c r="C800" s="19" t="s">
        <v>925</v>
      </c>
      <c r="D800" s="58"/>
      <c r="E800" s="19">
        <v>0.53</v>
      </c>
      <c r="F800" s="19" t="str">
        <f t="shared" si="11337"/>
        <v>-</v>
      </c>
      <c r="G800" s="19">
        <v>0.1</v>
      </c>
      <c r="H800" s="19" t="str">
        <f t="shared" si="11338"/>
        <v>-</v>
      </c>
      <c r="I800" s="19">
        <v>0.1</v>
      </c>
      <c r="J800" s="19" t="str">
        <f t="shared" si="11339"/>
        <v>-</v>
      </c>
      <c r="K800" s="19">
        <v>0.42</v>
      </c>
      <c r="L800" s="19" t="str">
        <f t="shared" si="11340"/>
        <v>-</v>
      </c>
      <c r="M800" s="19">
        <v>0.1</v>
      </c>
      <c r="N800" s="19" t="str">
        <f t="shared" si="11341"/>
        <v>-</v>
      </c>
      <c r="O800" s="19">
        <v>0.1</v>
      </c>
      <c r="P800" s="19" t="str">
        <f t="shared" si="11342"/>
        <v>-</v>
      </c>
      <c r="Q800" s="19">
        <v>0.1</v>
      </c>
      <c r="R800" s="19" t="str">
        <f t="shared" si="11343"/>
        <v>-</v>
      </c>
      <c r="S800" s="19" t="s">
        <v>1351</v>
      </c>
      <c r="T800" s="19" t="str">
        <f t="shared" si="11344"/>
        <v>-</v>
      </c>
      <c r="U800" s="19">
        <v>0.1</v>
      </c>
      <c r="V800" s="19" t="str">
        <f t="shared" si="11345"/>
        <v>-</v>
      </c>
      <c r="W800" s="19">
        <v>0.1</v>
      </c>
      <c r="X800" s="19" t="str">
        <f t="shared" si="11346"/>
        <v>-</v>
      </c>
      <c r="Y800" s="19" t="s">
        <v>1351</v>
      </c>
      <c r="Z800" s="19" t="str">
        <f t="shared" si="11347"/>
        <v>-</v>
      </c>
      <c r="AA800" s="19">
        <v>0.1</v>
      </c>
      <c r="AB800" s="19" t="str">
        <f t="shared" si="11348"/>
        <v>-</v>
      </c>
      <c r="AC800" s="19">
        <v>0.11</v>
      </c>
      <c r="AD800" s="19" t="str">
        <f t="shared" si="11349"/>
        <v>-</v>
      </c>
      <c r="AE800" s="19">
        <v>0.1</v>
      </c>
      <c r="AF800" s="19" t="str">
        <f t="shared" si="11350"/>
        <v>-</v>
      </c>
      <c r="AG800" s="19">
        <v>0.1</v>
      </c>
      <c r="AH800" s="19" t="str">
        <f t="shared" si="11351"/>
        <v>-</v>
      </c>
      <c r="AI800" s="19">
        <v>0.1</v>
      </c>
      <c r="AJ800" s="19" t="str">
        <f t="shared" si="11352"/>
        <v>-</v>
      </c>
      <c r="AK800" s="19">
        <v>0.1</v>
      </c>
      <c r="AL800" s="19" t="str">
        <f t="shared" si="11353"/>
        <v>-</v>
      </c>
    </row>
    <row r="801" spans="1:38" collapsed="1" x14ac:dyDescent="0.25">
      <c r="A801" s="50" t="s">
        <v>0</v>
      </c>
      <c r="B801" s="50" t="s">
        <v>1</v>
      </c>
      <c r="C801" s="42" t="s">
        <v>275</v>
      </c>
      <c r="D801" s="58"/>
      <c r="E801" s="42" t="s">
        <v>275</v>
      </c>
      <c r="F801" s="42" t="str">
        <f t="shared" si="11337"/>
        <v>-</v>
      </c>
      <c r="G801" s="42" t="s">
        <v>275</v>
      </c>
      <c r="H801" s="42" t="str">
        <f t="shared" si="11338"/>
        <v>-</v>
      </c>
      <c r="I801" s="42" t="s">
        <v>275</v>
      </c>
      <c r="J801" s="42" t="str">
        <f t="shared" si="11339"/>
        <v>-</v>
      </c>
      <c r="K801" s="42" t="s">
        <v>275</v>
      </c>
      <c r="L801" s="42" t="str">
        <f t="shared" si="11340"/>
        <v>-</v>
      </c>
      <c r="M801" s="42" t="s">
        <v>275</v>
      </c>
      <c r="N801" s="42" t="str">
        <f t="shared" si="11341"/>
        <v>-</v>
      </c>
      <c r="O801" s="42" t="s">
        <v>275</v>
      </c>
      <c r="P801" s="42" t="str">
        <f t="shared" si="11342"/>
        <v>-</v>
      </c>
      <c r="Q801" s="42" t="s">
        <v>275</v>
      </c>
      <c r="R801" s="42" t="str">
        <f t="shared" si="11343"/>
        <v>-</v>
      </c>
      <c r="S801" s="42" t="s">
        <v>275</v>
      </c>
      <c r="T801" s="42" t="str">
        <f t="shared" si="11344"/>
        <v>-</v>
      </c>
      <c r="U801" s="42" t="s">
        <v>275</v>
      </c>
      <c r="V801" s="42" t="str">
        <f t="shared" si="11345"/>
        <v>-</v>
      </c>
      <c r="W801" s="42" t="s">
        <v>275</v>
      </c>
      <c r="X801" s="42" t="str">
        <f t="shared" si="11346"/>
        <v>-</v>
      </c>
      <c r="Y801" s="42" t="s">
        <v>275</v>
      </c>
      <c r="Z801" s="42" t="str">
        <f t="shared" si="11347"/>
        <v>-</v>
      </c>
      <c r="AA801" s="42" t="s">
        <v>275</v>
      </c>
      <c r="AB801" s="42" t="str">
        <f t="shared" si="11348"/>
        <v>-</v>
      </c>
      <c r="AC801" s="42" t="s">
        <v>275</v>
      </c>
      <c r="AD801" s="42" t="str">
        <f t="shared" si="11349"/>
        <v>-</v>
      </c>
      <c r="AE801" s="42" t="s">
        <v>275</v>
      </c>
      <c r="AF801" s="42" t="str">
        <f t="shared" si="11350"/>
        <v>-</v>
      </c>
      <c r="AG801" s="42" t="s">
        <v>275</v>
      </c>
      <c r="AH801" s="42" t="str">
        <f t="shared" si="11351"/>
        <v>-</v>
      </c>
      <c r="AI801" s="42" t="s">
        <v>275</v>
      </c>
      <c r="AJ801" s="42" t="str">
        <f t="shared" si="11352"/>
        <v>-</v>
      </c>
      <c r="AK801" s="42" t="s">
        <v>275</v>
      </c>
      <c r="AL801" s="42" t="str">
        <f t="shared" si="11353"/>
        <v>-</v>
      </c>
    </row>
    <row r="802" spans="1:38" x14ac:dyDescent="0.25">
      <c r="A802" s="909" t="s">
        <v>450</v>
      </c>
      <c r="B802" s="63" t="s">
        <v>2290</v>
      </c>
      <c r="C802" s="61" t="s">
        <v>925</v>
      </c>
      <c r="D802" s="58"/>
      <c r="E802" s="61">
        <v>4.79</v>
      </c>
      <c r="F802" s="61" t="str">
        <f t="shared" si="11337"/>
        <v>-</v>
      </c>
      <c r="G802" s="61">
        <v>9.68</v>
      </c>
      <c r="H802" s="61" t="str">
        <f t="shared" si="11338"/>
        <v>-</v>
      </c>
      <c r="I802" s="61">
        <v>2.97</v>
      </c>
      <c r="J802" s="61" t="str">
        <f t="shared" si="11339"/>
        <v>-</v>
      </c>
      <c r="K802" s="61">
        <v>5.49</v>
      </c>
      <c r="L802" s="61" t="str">
        <f t="shared" si="11340"/>
        <v>-</v>
      </c>
      <c r="M802" s="61">
        <v>3.84</v>
      </c>
      <c r="N802" s="61" t="str">
        <f t="shared" si="11341"/>
        <v>-</v>
      </c>
      <c r="O802" s="61">
        <v>5.03</v>
      </c>
      <c r="P802" s="61" t="str">
        <f t="shared" si="11342"/>
        <v>-</v>
      </c>
      <c r="Q802" s="61">
        <v>15.17</v>
      </c>
      <c r="R802" s="61" t="str">
        <f t="shared" si="11343"/>
        <v>-</v>
      </c>
      <c r="S802" s="61">
        <v>5.19</v>
      </c>
      <c r="T802" s="61" t="str">
        <f t="shared" si="11344"/>
        <v>-</v>
      </c>
      <c r="U802" s="61">
        <v>6.3</v>
      </c>
      <c r="V802" s="61" t="str">
        <f t="shared" si="11345"/>
        <v>-</v>
      </c>
      <c r="W802" s="61">
        <v>6.78</v>
      </c>
      <c r="X802" s="61" t="str">
        <f t="shared" si="11346"/>
        <v>-</v>
      </c>
      <c r="Y802" s="61">
        <v>3.32</v>
      </c>
      <c r="Z802" s="61" t="str">
        <f t="shared" si="11347"/>
        <v>-</v>
      </c>
      <c r="AA802" s="61">
        <v>3.17</v>
      </c>
      <c r="AB802" s="61" t="str">
        <f t="shared" si="11348"/>
        <v>-</v>
      </c>
      <c r="AC802" s="61">
        <v>4.6399999999999997</v>
      </c>
      <c r="AD802" s="61" t="str">
        <f t="shared" si="11349"/>
        <v>-</v>
      </c>
      <c r="AE802" s="61">
        <v>1.97</v>
      </c>
      <c r="AF802" s="61" t="str">
        <f t="shared" si="11350"/>
        <v>-</v>
      </c>
      <c r="AG802" s="61">
        <v>10.01</v>
      </c>
      <c r="AH802" s="61" t="str">
        <f t="shared" si="11351"/>
        <v>-</v>
      </c>
      <c r="AI802" s="61">
        <v>3.27</v>
      </c>
      <c r="AJ802" s="61" t="str">
        <f t="shared" si="11352"/>
        <v>-</v>
      </c>
      <c r="AK802" s="61">
        <v>3.98</v>
      </c>
      <c r="AL802" s="61" t="str">
        <f t="shared" si="11353"/>
        <v>-</v>
      </c>
    </row>
    <row r="803" spans="1:38" hidden="1" outlineLevel="1" x14ac:dyDescent="0.25">
      <c r="A803" s="18" t="s">
        <v>189</v>
      </c>
      <c r="B803" s="18" t="s">
        <v>1116</v>
      </c>
      <c r="C803" s="19" t="s">
        <v>925</v>
      </c>
      <c r="D803" s="58"/>
      <c r="E803" s="19">
        <v>0.43</v>
      </c>
      <c r="F803" s="19" t="str">
        <f t="shared" si="11337"/>
        <v>-</v>
      </c>
      <c r="G803" s="19" t="s">
        <v>1351</v>
      </c>
      <c r="H803" s="19" t="str">
        <f t="shared" si="11338"/>
        <v>-</v>
      </c>
      <c r="I803" s="19" t="s">
        <v>1351</v>
      </c>
      <c r="J803" s="19" t="str">
        <f t="shared" si="11339"/>
        <v>-</v>
      </c>
      <c r="K803" s="19">
        <v>0.1</v>
      </c>
      <c r="L803" s="19" t="str">
        <f t="shared" si="11340"/>
        <v>-</v>
      </c>
      <c r="M803" s="19">
        <v>0.36</v>
      </c>
      <c r="N803" s="19" t="str">
        <f t="shared" si="11341"/>
        <v>-</v>
      </c>
      <c r="O803" s="19">
        <v>0.48</v>
      </c>
      <c r="P803" s="19" t="str">
        <f t="shared" si="11342"/>
        <v>-</v>
      </c>
      <c r="Q803" s="19" t="s">
        <v>1351</v>
      </c>
      <c r="R803" s="19" t="str">
        <f t="shared" si="11343"/>
        <v>-</v>
      </c>
      <c r="S803" s="19" t="s">
        <v>1351</v>
      </c>
      <c r="T803" s="19" t="str">
        <f t="shared" si="11344"/>
        <v>-</v>
      </c>
      <c r="U803" s="19">
        <v>0.24</v>
      </c>
      <c r="V803" s="19" t="str">
        <f t="shared" si="11345"/>
        <v>-</v>
      </c>
      <c r="W803" s="19">
        <v>0.1</v>
      </c>
      <c r="X803" s="19" t="str">
        <f t="shared" si="11346"/>
        <v>-</v>
      </c>
      <c r="Y803" s="19" t="s">
        <v>1351</v>
      </c>
      <c r="Z803" s="19" t="str">
        <f t="shared" si="11347"/>
        <v>-</v>
      </c>
      <c r="AA803" s="19" t="s">
        <v>1351</v>
      </c>
      <c r="AB803" s="19" t="str">
        <f t="shared" si="11348"/>
        <v>-</v>
      </c>
      <c r="AC803" s="19" t="s">
        <v>1351</v>
      </c>
      <c r="AD803" s="19" t="str">
        <f t="shared" si="11349"/>
        <v>-</v>
      </c>
      <c r="AE803" s="19">
        <v>0.1</v>
      </c>
      <c r="AF803" s="19" t="str">
        <f t="shared" si="11350"/>
        <v>-</v>
      </c>
      <c r="AG803" s="19" t="s">
        <v>1351</v>
      </c>
      <c r="AH803" s="19" t="str">
        <f t="shared" si="11351"/>
        <v>-</v>
      </c>
      <c r="AI803" s="19" t="s">
        <v>1351</v>
      </c>
      <c r="AJ803" s="19" t="str">
        <f t="shared" si="11352"/>
        <v>-</v>
      </c>
      <c r="AK803" s="19" t="s">
        <v>1351</v>
      </c>
      <c r="AL803" s="19" t="str">
        <f t="shared" si="11353"/>
        <v>-</v>
      </c>
    </row>
    <row r="804" spans="1:38" ht="21" hidden="1" outlineLevel="1" x14ac:dyDescent="0.25">
      <c r="A804" s="18" t="s">
        <v>2291</v>
      </c>
      <c r="B804" s="62" t="s">
        <v>1118</v>
      </c>
      <c r="C804" s="19" t="s">
        <v>925</v>
      </c>
      <c r="D804" s="58"/>
      <c r="E804" s="19">
        <v>0.1</v>
      </c>
      <c r="F804" s="19" t="str">
        <f t="shared" si="11337"/>
        <v>-</v>
      </c>
      <c r="G804" s="19" t="s">
        <v>1351</v>
      </c>
      <c r="H804" s="19" t="str">
        <f t="shared" si="11338"/>
        <v>-</v>
      </c>
      <c r="I804" s="19" t="s">
        <v>1351</v>
      </c>
      <c r="J804" s="19" t="str">
        <f t="shared" si="11339"/>
        <v>-</v>
      </c>
      <c r="K804" s="19">
        <v>0.68</v>
      </c>
      <c r="L804" s="19" t="str">
        <f t="shared" si="11340"/>
        <v>-</v>
      </c>
      <c r="M804" s="19">
        <v>0.1</v>
      </c>
      <c r="N804" s="19" t="str">
        <f t="shared" si="11341"/>
        <v>-</v>
      </c>
      <c r="O804" s="19">
        <v>0.1</v>
      </c>
      <c r="P804" s="19" t="str">
        <f t="shared" si="11342"/>
        <v>-</v>
      </c>
      <c r="Q804" s="19" t="s">
        <v>1351</v>
      </c>
      <c r="R804" s="19" t="str">
        <f t="shared" si="11343"/>
        <v>-</v>
      </c>
      <c r="S804" s="19" t="s">
        <v>1351</v>
      </c>
      <c r="T804" s="19" t="str">
        <f t="shared" si="11344"/>
        <v>-</v>
      </c>
      <c r="U804" s="19" t="s">
        <v>1351</v>
      </c>
      <c r="V804" s="19" t="str">
        <f t="shared" si="11345"/>
        <v>-</v>
      </c>
      <c r="W804" s="19">
        <v>0.1</v>
      </c>
      <c r="X804" s="19" t="str">
        <f t="shared" si="11346"/>
        <v>-</v>
      </c>
      <c r="Y804" s="19" t="s">
        <v>1351</v>
      </c>
      <c r="Z804" s="19" t="str">
        <f t="shared" si="11347"/>
        <v>-</v>
      </c>
      <c r="AA804" s="19" t="s">
        <v>1351</v>
      </c>
      <c r="AB804" s="19" t="str">
        <f t="shared" si="11348"/>
        <v>-</v>
      </c>
      <c r="AC804" s="19">
        <v>0.13</v>
      </c>
      <c r="AD804" s="19" t="str">
        <f t="shared" si="11349"/>
        <v>-</v>
      </c>
      <c r="AE804" s="19" t="s">
        <v>1351</v>
      </c>
      <c r="AF804" s="19" t="str">
        <f t="shared" si="11350"/>
        <v>-</v>
      </c>
      <c r="AG804" s="19" t="s">
        <v>1351</v>
      </c>
      <c r="AH804" s="19" t="str">
        <f t="shared" si="11351"/>
        <v>-</v>
      </c>
      <c r="AI804" s="19" t="s">
        <v>1351</v>
      </c>
      <c r="AJ804" s="19" t="str">
        <f t="shared" si="11352"/>
        <v>-</v>
      </c>
      <c r="AK804" s="19" t="s">
        <v>1351</v>
      </c>
      <c r="AL804" s="19" t="str">
        <f t="shared" si="11353"/>
        <v>-</v>
      </c>
    </row>
    <row r="805" spans="1:38" hidden="1" outlineLevel="1" x14ac:dyDescent="0.25">
      <c r="A805" s="18" t="s">
        <v>80</v>
      </c>
      <c r="B805" s="18" t="s">
        <v>1117</v>
      </c>
      <c r="C805" s="19" t="s">
        <v>925</v>
      </c>
      <c r="D805" s="58"/>
      <c r="E805" s="19">
        <v>1.81</v>
      </c>
      <c r="F805" s="19" t="str">
        <f t="shared" si="11337"/>
        <v>-</v>
      </c>
      <c r="G805" s="19">
        <v>7.21</v>
      </c>
      <c r="H805" s="19" t="str">
        <f t="shared" si="11338"/>
        <v>-</v>
      </c>
      <c r="I805" s="19">
        <v>1.77</v>
      </c>
      <c r="J805" s="19" t="str">
        <f t="shared" si="11339"/>
        <v>-</v>
      </c>
      <c r="K805" s="19">
        <v>2.0699999999999998</v>
      </c>
      <c r="L805" s="19" t="str">
        <f t="shared" si="11340"/>
        <v>-</v>
      </c>
      <c r="M805" s="19">
        <v>2.1800000000000002</v>
      </c>
      <c r="N805" s="19" t="str">
        <f t="shared" si="11341"/>
        <v>-</v>
      </c>
      <c r="O805" s="19">
        <v>2.56</v>
      </c>
      <c r="P805" s="19" t="str">
        <f t="shared" si="11342"/>
        <v>-</v>
      </c>
      <c r="Q805" s="19">
        <v>8.2200000000000006</v>
      </c>
      <c r="R805" s="19" t="str">
        <f t="shared" si="11343"/>
        <v>-</v>
      </c>
      <c r="S805" s="19">
        <v>1.97</v>
      </c>
      <c r="T805" s="19" t="str">
        <f t="shared" si="11344"/>
        <v>-</v>
      </c>
      <c r="U805" s="19">
        <v>2.1</v>
      </c>
      <c r="V805" s="19" t="str">
        <f t="shared" si="11345"/>
        <v>-</v>
      </c>
      <c r="W805" s="19">
        <v>3.39</v>
      </c>
      <c r="X805" s="19" t="str">
        <f t="shared" si="11346"/>
        <v>-</v>
      </c>
      <c r="Y805" s="19">
        <v>0.98</v>
      </c>
      <c r="Z805" s="19" t="str">
        <f t="shared" si="11347"/>
        <v>-</v>
      </c>
      <c r="AA805" s="19">
        <v>2.42</v>
      </c>
      <c r="AB805" s="19" t="str">
        <f t="shared" si="11348"/>
        <v>-</v>
      </c>
      <c r="AC805" s="19">
        <v>2.66</v>
      </c>
      <c r="AD805" s="19" t="str">
        <f t="shared" si="11349"/>
        <v>-</v>
      </c>
      <c r="AE805" s="19">
        <v>1.08</v>
      </c>
      <c r="AF805" s="19" t="str">
        <f t="shared" si="11350"/>
        <v>-</v>
      </c>
      <c r="AG805" s="19">
        <v>3.29</v>
      </c>
      <c r="AH805" s="19" t="str">
        <f t="shared" si="11351"/>
        <v>-</v>
      </c>
      <c r="AI805" s="19">
        <v>1.85</v>
      </c>
      <c r="AJ805" s="19" t="str">
        <f t="shared" si="11352"/>
        <v>-</v>
      </c>
      <c r="AK805" s="19">
        <v>1.68</v>
      </c>
      <c r="AL805" s="19" t="str">
        <f t="shared" si="11353"/>
        <v>-</v>
      </c>
    </row>
    <row r="806" spans="1:38" hidden="1" outlineLevel="1" x14ac:dyDescent="0.25">
      <c r="A806" s="18" t="s">
        <v>86</v>
      </c>
      <c r="B806" s="18" t="s">
        <v>1122</v>
      </c>
      <c r="C806" s="19" t="s">
        <v>925</v>
      </c>
      <c r="D806" s="58"/>
      <c r="E806" s="19">
        <v>1.06</v>
      </c>
      <c r="F806" s="19" t="str">
        <f t="shared" si="11337"/>
        <v>-</v>
      </c>
      <c r="G806" s="19">
        <v>0.1</v>
      </c>
      <c r="H806" s="19" t="str">
        <f t="shared" si="11338"/>
        <v>-</v>
      </c>
      <c r="I806" s="19">
        <v>0.26</v>
      </c>
      <c r="J806" s="19" t="str">
        <f t="shared" si="11339"/>
        <v>-</v>
      </c>
      <c r="K806" s="19">
        <v>0.71</v>
      </c>
      <c r="L806" s="19" t="str">
        <f t="shared" si="11340"/>
        <v>-</v>
      </c>
      <c r="M806" s="19">
        <v>0.16</v>
      </c>
      <c r="N806" s="19" t="str">
        <f t="shared" si="11341"/>
        <v>-</v>
      </c>
      <c r="O806" s="19">
        <v>0.38</v>
      </c>
      <c r="P806" s="19" t="str">
        <f t="shared" si="11342"/>
        <v>-</v>
      </c>
      <c r="Q806" s="19">
        <v>0.1</v>
      </c>
      <c r="R806" s="19" t="str">
        <f t="shared" si="11343"/>
        <v>-</v>
      </c>
      <c r="S806" s="19">
        <v>0.1</v>
      </c>
      <c r="T806" s="19" t="str">
        <f t="shared" si="11344"/>
        <v>-</v>
      </c>
      <c r="U806" s="19">
        <v>0.45</v>
      </c>
      <c r="V806" s="19" t="str">
        <f t="shared" si="11345"/>
        <v>-</v>
      </c>
      <c r="W806" s="19">
        <v>0.1</v>
      </c>
      <c r="X806" s="19" t="str">
        <f t="shared" si="11346"/>
        <v>-</v>
      </c>
      <c r="Y806" s="19">
        <v>0.1</v>
      </c>
      <c r="Z806" s="19" t="str">
        <f t="shared" si="11347"/>
        <v>-</v>
      </c>
      <c r="AA806" s="19">
        <v>0.1</v>
      </c>
      <c r="AB806" s="19" t="str">
        <f t="shared" si="11348"/>
        <v>-</v>
      </c>
      <c r="AC806" s="19">
        <v>0.93</v>
      </c>
      <c r="AD806" s="19" t="str">
        <f t="shared" si="11349"/>
        <v>-</v>
      </c>
      <c r="AE806" s="19">
        <v>0.1</v>
      </c>
      <c r="AF806" s="19" t="str">
        <f t="shared" si="11350"/>
        <v>-</v>
      </c>
      <c r="AG806" s="19">
        <v>0.1</v>
      </c>
      <c r="AH806" s="19" t="str">
        <f t="shared" si="11351"/>
        <v>-</v>
      </c>
      <c r="AI806" s="19">
        <v>0.67</v>
      </c>
      <c r="AJ806" s="19" t="str">
        <f t="shared" si="11352"/>
        <v>-</v>
      </c>
      <c r="AK806" s="19">
        <v>0.1</v>
      </c>
      <c r="AL806" s="19" t="str">
        <f t="shared" si="11353"/>
        <v>-</v>
      </c>
    </row>
    <row r="807" spans="1:38" hidden="1" outlineLevel="1" x14ac:dyDescent="0.25">
      <c r="A807" s="18" t="s">
        <v>190</v>
      </c>
      <c r="B807" s="18" t="s">
        <v>1123</v>
      </c>
      <c r="C807" s="19" t="s">
        <v>925</v>
      </c>
      <c r="D807" s="58"/>
      <c r="E807" s="19">
        <v>0.1</v>
      </c>
      <c r="F807" s="19" t="str">
        <f t="shared" si="11337"/>
        <v>-</v>
      </c>
      <c r="G807" s="19">
        <v>0.1</v>
      </c>
      <c r="H807" s="19" t="str">
        <f t="shared" si="11338"/>
        <v>-</v>
      </c>
      <c r="I807" s="19">
        <v>0.1</v>
      </c>
      <c r="J807" s="19" t="str">
        <f t="shared" si="11339"/>
        <v>-</v>
      </c>
      <c r="K807" s="19" t="s">
        <v>1351</v>
      </c>
      <c r="L807" s="19" t="str">
        <f t="shared" si="11340"/>
        <v>-</v>
      </c>
      <c r="M807" s="19">
        <v>0.1</v>
      </c>
      <c r="N807" s="19" t="str">
        <f t="shared" si="11341"/>
        <v>-</v>
      </c>
      <c r="O807" s="19">
        <v>0.1</v>
      </c>
      <c r="P807" s="19" t="str">
        <f t="shared" si="11342"/>
        <v>-</v>
      </c>
      <c r="Q807" s="19">
        <v>0.1</v>
      </c>
      <c r="R807" s="19" t="str">
        <f t="shared" si="11343"/>
        <v>-</v>
      </c>
      <c r="S807" s="19">
        <v>0.1</v>
      </c>
      <c r="T807" s="19" t="str">
        <f t="shared" si="11344"/>
        <v>-</v>
      </c>
      <c r="U807" s="19">
        <v>0.1</v>
      </c>
      <c r="V807" s="19" t="str">
        <f t="shared" si="11345"/>
        <v>-</v>
      </c>
      <c r="W807" s="19">
        <v>0.1</v>
      </c>
      <c r="X807" s="19" t="str">
        <f t="shared" si="11346"/>
        <v>-</v>
      </c>
      <c r="Y807" s="19">
        <v>0.1</v>
      </c>
      <c r="Z807" s="19" t="str">
        <f t="shared" si="11347"/>
        <v>-</v>
      </c>
      <c r="AA807" s="19" t="s">
        <v>1351</v>
      </c>
      <c r="AB807" s="19" t="str">
        <f t="shared" si="11348"/>
        <v>-</v>
      </c>
      <c r="AC807" s="19">
        <v>0.1</v>
      </c>
      <c r="AD807" s="19" t="str">
        <f t="shared" si="11349"/>
        <v>-</v>
      </c>
      <c r="AE807" s="19" t="s">
        <v>1351</v>
      </c>
      <c r="AF807" s="19" t="str">
        <f t="shared" si="11350"/>
        <v>-</v>
      </c>
      <c r="AG807" s="19">
        <v>0.1</v>
      </c>
      <c r="AH807" s="19" t="str">
        <f t="shared" si="11351"/>
        <v>-</v>
      </c>
      <c r="AI807" s="19" t="s">
        <v>1351</v>
      </c>
      <c r="AJ807" s="19" t="str">
        <f t="shared" si="11352"/>
        <v>-</v>
      </c>
      <c r="AK807" s="19" t="s">
        <v>1351</v>
      </c>
      <c r="AL807" s="19" t="str">
        <f t="shared" si="11353"/>
        <v>-</v>
      </c>
    </row>
    <row r="808" spans="1:38" hidden="1" outlineLevel="1" x14ac:dyDescent="0.25">
      <c r="A808" s="18" t="s">
        <v>337</v>
      </c>
      <c r="B808" s="18" t="s">
        <v>1124</v>
      </c>
      <c r="C808" s="19" t="s">
        <v>925</v>
      </c>
      <c r="D808" s="58"/>
      <c r="E808" s="19">
        <v>0.1</v>
      </c>
      <c r="F808" s="19" t="str">
        <f t="shared" si="11337"/>
        <v>-</v>
      </c>
      <c r="G808" s="19">
        <v>1.67</v>
      </c>
      <c r="H808" s="19" t="str">
        <f t="shared" si="11338"/>
        <v>-</v>
      </c>
      <c r="I808" s="19">
        <v>0.8</v>
      </c>
      <c r="J808" s="19" t="str">
        <f t="shared" si="11339"/>
        <v>-</v>
      </c>
      <c r="K808" s="19">
        <v>0.32</v>
      </c>
      <c r="L808" s="19" t="str">
        <f t="shared" si="11340"/>
        <v>-</v>
      </c>
      <c r="M808" s="19">
        <v>0.94</v>
      </c>
      <c r="N808" s="19" t="str">
        <f t="shared" si="11341"/>
        <v>-</v>
      </c>
      <c r="O808" s="19">
        <v>0.18</v>
      </c>
      <c r="P808" s="19" t="str">
        <f t="shared" si="11342"/>
        <v>-</v>
      </c>
      <c r="Q808" s="19">
        <v>5.24</v>
      </c>
      <c r="R808" s="19" t="str">
        <f t="shared" si="11343"/>
        <v>-</v>
      </c>
      <c r="S808" s="19">
        <v>2.62</v>
      </c>
      <c r="T808" s="19" t="str">
        <f t="shared" si="11344"/>
        <v>-</v>
      </c>
      <c r="U808" s="19">
        <v>3.19</v>
      </c>
      <c r="V808" s="19" t="str">
        <f t="shared" si="11345"/>
        <v>-</v>
      </c>
      <c r="W808" s="19">
        <v>3.3</v>
      </c>
      <c r="X808" s="19" t="str">
        <f t="shared" si="11346"/>
        <v>-</v>
      </c>
      <c r="Y808" s="19">
        <v>2.1</v>
      </c>
      <c r="Z808" s="19" t="str">
        <f t="shared" si="11347"/>
        <v>-</v>
      </c>
      <c r="AA808" s="19">
        <v>0.6</v>
      </c>
      <c r="AB808" s="19" t="str">
        <f t="shared" si="11348"/>
        <v>-</v>
      </c>
      <c r="AC808" s="19">
        <v>0.16</v>
      </c>
      <c r="AD808" s="19" t="str">
        <f t="shared" si="11349"/>
        <v>-</v>
      </c>
      <c r="AE808" s="19">
        <v>0.73</v>
      </c>
      <c r="AF808" s="19" t="str">
        <f t="shared" si="11350"/>
        <v>-</v>
      </c>
      <c r="AG808" s="19">
        <v>6.15</v>
      </c>
      <c r="AH808" s="19" t="str">
        <f t="shared" si="11351"/>
        <v>-</v>
      </c>
      <c r="AI808" s="19">
        <v>0.61</v>
      </c>
      <c r="AJ808" s="19" t="str">
        <f t="shared" si="11352"/>
        <v>-</v>
      </c>
      <c r="AK808" s="19">
        <v>2.2400000000000002</v>
      </c>
      <c r="AL808" s="19" t="str">
        <f t="shared" si="11353"/>
        <v>-</v>
      </c>
    </row>
    <row r="809" spans="1:38" hidden="1" outlineLevel="1" x14ac:dyDescent="0.25">
      <c r="A809" s="18" t="s">
        <v>338</v>
      </c>
      <c r="B809" s="18" t="s">
        <v>1125</v>
      </c>
      <c r="C809" s="19" t="s">
        <v>925</v>
      </c>
      <c r="D809" s="58"/>
      <c r="E809" s="19">
        <v>1.43</v>
      </c>
      <c r="F809" s="19" t="str">
        <f t="shared" si="11337"/>
        <v>-</v>
      </c>
      <c r="G809" s="19">
        <v>0.7</v>
      </c>
      <c r="H809" s="19" t="str">
        <f t="shared" si="11338"/>
        <v>-</v>
      </c>
      <c r="I809" s="19">
        <v>0.12</v>
      </c>
      <c r="J809" s="19" t="str">
        <f t="shared" si="11339"/>
        <v>-</v>
      </c>
      <c r="K809" s="19">
        <v>1.7</v>
      </c>
      <c r="L809" s="19" t="str">
        <f t="shared" si="11340"/>
        <v>-</v>
      </c>
      <c r="M809" s="19">
        <v>0.2</v>
      </c>
      <c r="N809" s="19" t="str">
        <f t="shared" si="11341"/>
        <v>-</v>
      </c>
      <c r="O809" s="19">
        <v>1.39</v>
      </c>
      <c r="P809" s="19" t="str">
        <f t="shared" si="11342"/>
        <v>-</v>
      </c>
      <c r="Q809" s="19">
        <v>1.68</v>
      </c>
      <c r="R809" s="19" t="str">
        <f t="shared" si="11343"/>
        <v>-</v>
      </c>
      <c r="S809" s="19">
        <v>0.53</v>
      </c>
      <c r="T809" s="19" t="str">
        <f t="shared" si="11344"/>
        <v>-</v>
      </c>
      <c r="U809" s="19">
        <v>0.34</v>
      </c>
      <c r="V809" s="19" t="str">
        <f t="shared" si="11345"/>
        <v>-</v>
      </c>
      <c r="W809" s="19">
        <v>0.1</v>
      </c>
      <c r="X809" s="19" t="str">
        <f t="shared" si="11346"/>
        <v>-</v>
      </c>
      <c r="Y809" s="19">
        <v>0.2</v>
      </c>
      <c r="Z809" s="19" t="str">
        <f t="shared" si="11347"/>
        <v>-</v>
      </c>
      <c r="AA809" s="19">
        <v>0.1</v>
      </c>
      <c r="AB809" s="19" t="str">
        <f t="shared" si="11348"/>
        <v>-</v>
      </c>
      <c r="AC809" s="19">
        <v>0.75</v>
      </c>
      <c r="AD809" s="19" t="str">
        <f t="shared" si="11349"/>
        <v>-</v>
      </c>
      <c r="AE809" s="19">
        <v>0.1</v>
      </c>
      <c r="AF809" s="19" t="str">
        <f t="shared" si="11350"/>
        <v>-</v>
      </c>
      <c r="AG809" s="19">
        <v>0.55000000000000004</v>
      </c>
      <c r="AH809" s="19" t="str">
        <f t="shared" si="11351"/>
        <v>-</v>
      </c>
      <c r="AI809" s="19">
        <v>0.14000000000000001</v>
      </c>
      <c r="AJ809" s="19" t="str">
        <f t="shared" si="11352"/>
        <v>-</v>
      </c>
      <c r="AK809" s="19">
        <v>0.1</v>
      </c>
      <c r="AL809" s="19" t="str">
        <f t="shared" si="11353"/>
        <v>-</v>
      </c>
    </row>
    <row r="810" spans="1:38" collapsed="1" x14ac:dyDescent="0.25">
      <c r="A810" s="50" t="s">
        <v>2</v>
      </c>
      <c r="B810" s="50" t="s">
        <v>292</v>
      </c>
      <c r="C810" s="42" t="s">
        <v>275</v>
      </c>
      <c r="D810" s="58"/>
      <c r="E810" s="42" t="s">
        <v>275</v>
      </c>
      <c r="F810" s="42" t="str">
        <f t="shared" si="11337"/>
        <v>-</v>
      </c>
      <c r="G810" s="42" t="s">
        <v>275</v>
      </c>
      <c r="H810" s="42" t="str">
        <f t="shared" si="11338"/>
        <v>-</v>
      </c>
      <c r="I810" s="42" t="s">
        <v>275</v>
      </c>
      <c r="J810" s="42" t="str">
        <f t="shared" si="11339"/>
        <v>-</v>
      </c>
      <c r="K810" s="42" t="s">
        <v>275</v>
      </c>
      <c r="L810" s="42" t="str">
        <f t="shared" si="11340"/>
        <v>-</v>
      </c>
      <c r="M810" s="42" t="s">
        <v>275</v>
      </c>
      <c r="N810" s="42" t="str">
        <f t="shared" si="11341"/>
        <v>-</v>
      </c>
      <c r="O810" s="42" t="s">
        <v>275</v>
      </c>
      <c r="P810" s="42" t="str">
        <f t="shared" si="11342"/>
        <v>-</v>
      </c>
      <c r="Q810" s="42" t="s">
        <v>275</v>
      </c>
      <c r="R810" s="42" t="str">
        <f t="shared" si="11343"/>
        <v>-</v>
      </c>
      <c r="S810" s="42" t="s">
        <v>275</v>
      </c>
      <c r="T810" s="42" t="str">
        <f t="shared" si="11344"/>
        <v>-</v>
      </c>
      <c r="U810" s="42" t="s">
        <v>275</v>
      </c>
      <c r="V810" s="42" t="str">
        <f t="shared" si="11345"/>
        <v>-</v>
      </c>
      <c r="W810" s="42" t="s">
        <v>275</v>
      </c>
      <c r="X810" s="42" t="str">
        <f t="shared" si="11346"/>
        <v>-</v>
      </c>
      <c r="Y810" s="42" t="s">
        <v>275</v>
      </c>
      <c r="Z810" s="42" t="str">
        <f t="shared" si="11347"/>
        <v>-</v>
      </c>
      <c r="AA810" s="42" t="s">
        <v>275</v>
      </c>
      <c r="AB810" s="42" t="str">
        <f t="shared" si="11348"/>
        <v>-</v>
      </c>
      <c r="AC810" s="42" t="s">
        <v>275</v>
      </c>
      <c r="AD810" s="42" t="str">
        <f t="shared" si="11349"/>
        <v>-</v>
      </c>
      <c r="AE810" s="42" t="s">
        <v>275</v>
      </c>
      <c r="AF810" s="42" t="str">
        <f t="shared" si="11350"/>
        <v>-</v>
      </c>
      <c r="AG810" s="42" t="s">
        <v>275</v>
      </c>
      <c r="AH810" s="42" t="str">
        <f t="shared" si="11351"/>
        <v>-</v>
      </c>
      <c r="AI810" s="42" t="s">
        <v>275</v>
      </c>
      <c r="AJ810" s="42" t="str">
        <f t="shared" si="11352"/>
        <v>-</v>
      </c>
      <c r="AK810" s="42" t="s">
        <v>275</v>
      </c>
      <c r="AL810" s="42" t="str">
        <f t="shared" si="11353"/>
        <v>-</v>
      </c>
    </row>
    <row r="811" spans="1:38" ht="21" x14ac:dyDescent="0.25">
      <c r="A811" s="63" t="s">
        <v>73</v>
      </c>
      <c r="B811" s="63" t="s">
        <v>2293</v>
      </c>
      <c r="C811" s="67" t="s">
        <v>925</v>
      </c>
      <c r="D811" s="58"/>
      <c r="E811" s="67">
        <v>289.64999999999998</v>
      </c>
      <c r="F811" s="67" t="str">
        <f t="shared" si="11337"/>
        <v>-</v>
      </c>
      <c r="G811" s="67">
        <v>485.88</v>
      </c>
      <c r="H811" s="67" t="str">
        <f t="shared" si="11338"/>
        <v>-</v>
      </c>
      <c r="I811" s="67">
        <v>26.92</v>
      </c>
      <c r="J811" s="67" t="str">
        <f t="shared" si="11339"/>
        <v>-</v>
      </c>
      <c r="K811" s="67">
        <v>239.03</v>
      </c>
      <c r="L811" s="67" t="str">
        <f t="shared" si="11340"/>
        <v>-</v>
      </c>
      <c r="M811" s="67">
        <v>199.91</v>
      </c>
      <c r="N811" s="67" t="str">
        <f t="shared" si="11341"/>
        <v>-</v>
      </c>
      <c r="O811" s="67">
        <v>180.53</v>
      </c>
      <c r="P811" s="67" t="str">
        <f t="shared" si="11342"/>
        <v>-</v>
      </c>
      <c r="Q811" s="67">
        <v>388.92</v>
      </c>
      <c r="R811" s="67" t="str">
        <f t="shared" si="11343"/>
        <v>-</v>
      </c>
      <c r="S811" s="67">
        <v>335.88</v>
      </c>
      <c r="T811" s="67" t="str">
        <f t="shared" si="11344"/>
        <v>-</v>
      </c>
      <c r="U811" s="67">
        <v>49.15</v>
      </c>
      <c r="V811" s="67" t="str">
        <f t="shared" si="11345"/>
        <v>-</v>
      </c>
      <c r="W811" s="67">
        <v>331.25</v>
      </c>
      <c r="X811" s="67" t="str">
        <f t="shared" si="11346"/>
        <v>-</v>
      </c>
      <c r="Y811" s="67">
        <v>468.56</v>
      </c>
      <c r="Z811" s="67" t="str">
        <f t="shared" si="11347"/>
        <v>-</v>
      </c>
      <c r="AA811" s="67">
        <v>245.45</v>
      </c>
      <c r="AB811" s="67" t="str">
        <f t="shared" si="11348"/>
        <v>-</v>
      </c>
      <c r="AC811" s="67">
        <v>108.75</v>
      </c>
      <c r="AD811" s="67" t="str">
        <f t="shared" si="11349"/>
        <v>-</v>
      </c>
      <c r="AE811" s="67">
        <v>70.31</v>
      </c>
      <c r="AF811" s="67" t="str">
        <f t="shared" si="11350"/>
        <v>-</v>
      </c>
      <c r="AG811" s="67">
        <v>436.11</v>
      </c>
      <c r="AH811" s="67" t="str">
        <f t="shared" si="11351"/>
        <v>-</v>
      </c>
      <c r="AI811" s="67">
        <v>61.55</v>
      </c>
      <c r="AJ811" s="67" t="str">
        <f t="shared" si="11352"/>
        <v>-</v>
      </c>
      <c r="AK811" s="67">
        <v>79.09</v>
      </c>
      <c r="AL811" s="67" t="str">
        <f t="shared" si="11353"/>
        <v>-</v>
      </c>
    </row>
    <row r="812" spans="1:38" hidden="1" outlineLevel="1" x14ac:dyDescent="0.25">
      <c r="A812" s="909" t="s">
        <v>73</v>
      </c>
      <c r="B812" s="63" t="s">
        <v>1126</v>
      </c>
      <c r="C812" s="61" t="s">
        <v>925</v>
      </c>
      <c r="D812" s="58"/>
      <c r="E812" s="61">
        <v>254.97</v>
      </c>
      <c r="F812" s="61" t="str">
        <f t="shared" si="11337"/>
        <v>-</v>
      </c>
      <c r="G812" s="61">
        <v>449.99</v>
      </c>
      <c r="H812" s="61" t="str">
        <f t="shared" si="11338"/>
        <v>-</v>
      </c>
      <c r="I812" s="61">
        <v>19.2</v>
      </c>
      <c r="J812" s="61" t="str">
        <f t="shared" si="11339"/>
        <v>-</v>
      </c>
      <c r="K812" s="61">
        <v>108.65</v>
      </c>
      <c r="L812" s="61" t="str">
        <f t="shared" si="11340"/>
        <v>-</v>
      </c>
      <c r="M812" s="61">
        <v>171.36</v>
      </c>
      <c r="N812" s="61" t="str">
        <f t="shared" si="11341"/>
        <v>-</v>
      </c>
      <c r="O812" s="61">
        <v>144.18</v>
      </c>
      <c r="P812" s="61" t="str">
        <f t="shared" si="11342"/>
        <v>-</v>
      </c>
      <c r="Q812" s="61">
        <v>268.56</v>
      </c>
      <c r="R812" s="61" t="str">
        <f t="shared" si="11343"/>
        <v>-</v>
      </c>
      <c r="S812" s="61">
        <v>225.54</v>
      </c>
      <c r="T812" s="61" t="str">
        <f t="shared" si="11344"/>
        <v>-</v>
      </c>
      <c r="U812" s="61">
        <v>39.090000000000003</v>
      </c>
      <c r="V812" s="61" t="str">
        <f t="shared" si="11345"/>
        <v>-</v>
      </c>
      <c r="W812" s="61">
        <v>237.92</v>
      </c>
      <c r="X812" s="61" t="str">
        <f t="shared" si="11346"/>
        <v>-</v>
      </c>
      <c r="Y812" s="61">
        <v>224.7</v>
      </c>
      <c r="Z812" s="61" t="str">
        <f t="shared" si="11347"/>
        <v>-</v>
      </c>
      <c r="AA812" s="61">
        <v>60.37</v>
      </c>
      <c r="AB812" s="61" t="str">
        <f t="shared" si="11348"/>
        <v>-</v>
      </c>
      <c r="AC812" s="61">
        <v>96.86</v>
      </c>
      <c r="AD812" s="61" t="str">
        <f t="shared" si="11349"/>
        <v>-</v>
      </c>
      <c r="AE812" s="61">
        <v>15.76</v>
      </c>
      <c r="AF812" s="61" t="str">
        <f t="shared" si="11350"/>
        <v>-</v>
      </c>
      <c r="AG812" s="61">
        <v>345.35</v>
      </c>
      <c r="AH812" s="61" t="str">
        <f t="shared" si="11351"/>
        <v>-</v>
      </c>
      <c r="AI812" s="61">
        <v>58.34</v>
      </c>
      <c r="AJ812" s="61" t="str">
        <f t="shared" si="11352"/>
        <v>-</v>
      </c>
      <c r="AK812" s="61">
        <v>21.38</v>
      </c>
      <c r="AL812" s="61" t="str">
        <f t="shared" si="11353"/>
        <v>-</v>
      </c>
    </row>
    <row r="813" spans="1:38" ht="21" hidden="1" outlineLevel="1" x14ac:dyDescent="0.25">
      <c r="A813" s="18" t="s">
        <v>74</v>
      </c>
      <c r="B813" s="18" t="s">
        <v>2295</v>
      </c>
      <c r="C813" s="20" t="s">
        <v>925</v>
      </c>
      <c r="D813" s="58"/>
      <c r="E813" s="20">
        <v>107.99</v>
      </c>
      <c r="F813" s="20" t="str">
        <f t="shared" si="11337"/>
        <v>-</v>
      </c>
      <c r="G813" s="20">
        <v>0.19</v>
      </c>
      <c r="H813" s="20" t="str">
        <f t="shared" si="11338"/>
        <v>-</v>
      </c>
      <c r="I813" s="20" t="s">
        <v>1351</v>
      </c>
      <c r="J813" s="20" t="str">
        <f t="shared" si="11339"/>
        <v>-</v>
      </c>
      <c r="K813" s="20">
        <v>0.1</v>
      </c>
      <c r="L813" s="20" t="str">
        <f t="shared" si="11340"/>
        <v>-</v>
      </c>
      <c r="M813" s="20">
        <v>51.71</v>
      </c>
      <c r="N813" s="20" t="str">
        <f t="shared" si="11341"/>
        <v>-</v>
      </c>
      <c r="O813" s="20">
        <v>11.74</v>
      </c>
      <c r="P813" s="20" t="str">
        <f t="shared" si="11342"/>
        <v>-</v>
      </c>
      <c r="Q813" s="20" t="s">
        <v>1351</v>
      </c>
      <c r="R813" s="20" t="str">
        <f t="shared" si="11343"/>
        <v>-</v>
      </c>
      <c r="S813" s="20" t="s">
        <v>1351</v>
      </c>
      <c r="T813" s="20" t="str">
        <f t="shared" si="11344"/>
        <v>-</v>
      </c>
      <c r="U813" s="20">
        <v>4.4400000000000004</v>
      </c>
      <c r="V813" s="20" t="str">
        <f t="shared" si="11345"/>
        <v>-</v>
      </c>
      <c r="W813" s="20">
        <v>0.1</v>
      </c>
      <c r="X813" s="20" t="str">
        <f t="shared" si="11346"/>
        <v>-</v>
      </c>
      <c r="Y813" s="20" t="s">
        <v>1351</v>
      </c>
      <c r="Z813" s="20" t="str">
        <f t="shared" si="11347"/>
        <v>-</v>
      </c>
      <c r="AA813" s="20" t="s">
        <v>1351</v>
      </c>
      <c r="AB813" s="20" t="str">
        <f t="shared" si="11348"/>
        <v>-</v>
      </c>
      <c r="AC813" s="20" t="s">
        <v>1351</v>
      </c>
      <c r="AD813" s="20" t="str">
        <f t="shared" si="11349"/>
        <v>-</v>
      </c>
      <c r="AE813" s="20">
        <v>2.42</v>
      </c>
      <c r="AF813" s="20" t="str">
        <f t="shared" si="11350"/>
        <v>-</v>
      </c>
      <c r="AG813" s="20" t="s">
        <v>1351</v>
      </c>
      <c r="AH813" s="20" t="str">
        <f t="shared" si="11351"/>
        <v>-</v>
      </c>
      <c r="AI813" s="20" t="s">
        <v>1351</v>
      </c>
      <c r="AJ813" s="20" t="str">
        <f t="shared" si="11352"/>
        <v>-</v>
      </c>
      <c r="AK813" s="20" t="s">
        <v>1351</v>
      </c>
      <c r="AL813" s="20" t="str">
        <f t="shared" si="11353"/>
        <v>-</v>
      </c>
    </row>
    <row r="814" spans="1:38" hidden="1" outlineLevel="1" x14ac:dyDescent="0.25">
      <c r="A814" s="18" t="s">
        <v>74</v>
      </c>
      <c r="B814" s="18" t="s">
        <v>2296</v>
      </c>
      <c r="C814" s="20" t="s">
        <v>925</v>
      </c>
      <c r="D814" s="58"/>
      <c r="E814" s="20">
        <v>104.11</v>
      </c>
      <c r="F814" s="20" t="str">
        <f t="shared" si="11337"/>
        <v>-</v>
      </c>
      <c r="G814" s="20">
        <v>0.19</v>
      </c>
      <c r="H814" s="20" t="str">
        <f t="shared" si="11338"/>
        <v>-</v>
      </c>
      <c r="I814" s="20" t="s">
        <v>1351</v>
      </c>
      <c r="J814" s="20" t="str">
        <f t="shared" si="11339"/>
        <v>-</v>
      </c>
      <c r="K814" s="20">
        <v>0.1</v>
      </c>
      <c r="L814" s="20" t="str">
        <f t="shared" si="11340"/>
        <v>-</v>
      </c>
      <c r="M814" s="20">
        <v>47.43</v>
      </c>
      <c r="N814" s="20" t="str">
        <f t="shared" si="11341"/>
        <v>-</v>
      </c>
      <c r="O814" s="20">
        <v>8.1300000000000008</v>
      </c>
      <c r="P814" s="20" t="str">
        <f t="shared" si="11342"/>
        <v>-</v>
      </c>
      <c r="Q814" s="20" t="s">
        <v>1351</v>
      </c>
      <c r="R814" s="20" t="str">
        <f t="shared" si="11343"/>
        <v>-</v>
      </c>
      <c r="S814" s="20" t="s">
        <v>1351</v>
      </c>
      <c r="T814" s="20" t="str">
        <f t="shared" si="11344"/>
        <v>-</v>
      </c>
      <c r="U814" s="20">
        <v>4.4000000000000004</v>
      </c>
      <c r="V814" s="20" t="str">
        <f t="shared" si="11345"/>
        <v>-</v>
      </c>
      <c r="W814" s="20">
        <v>0.1</v>
      </c>
      <c r="X814" s="20" t="str">
        <f t="shared" si="11346"/>
        <v>-</v>
      </c>
      <c r="Y814" s="20" t="s">
        <v>1351</v>
      </c>
      <c r="Z814" s="20" t="str">
        <f t="shared" si="11347"/>
        <v>-</v>
      </c>
      <c r="AA814" s="20" t="s">
        <v>1351</v>
      </c>
      <c r="AB814" s="20" t="str">
        <f t="shared" si="11348"/>
        <v>-</v>
      </c>
      <c r="AC814" s="20" t="s">
        <v>1351</v>
      </c>
      <c r="AD814" s="20" t="str">
        <f t="shared" si="11349"/>
        <v>-</v>
      </c>
      <c r="AE814" s="20">
        <v>2.42</v>
      </c>
      <c r="AF814" s="20" t="str">
        <f t="shared" si="11350"/>
        <v>-</v>
      </c>
      <c r="AG814" s="20" t="s">
        <v>1351</v>
      </c>
      <c r="AH814" s="20" t="str">
        <f t="shared" si="11351"/>
        <v>-</v>
      </c>
      <c r="AI814" s="20" t="s">
        <v>1351</v>
      </c>
      <c r="AJ814" s="20" t="str">
        <f t="shared" si="11352"/>
        <v>-</v>
      </c>
      <c r="AK814" s="20" t="s">
        <v>1351</v>
      </c>
      <c r="AL814" s="20" t="str">
        <f t="shared" si="11353"/>
        <v>-</v>
      </c>
    </row>
    <row r="815" spans="1:38" hidden="1" outlineLevel="1" x14ac:dyDescent="0.25">
      <c r="A815" s="18" t="s">
        <v>75</v>
      </c>
      <c r="B815" s="18" t="s">
        <v>1140</v>
      </c>
      <c r="C815" s="19" t="s">
        <v>925</v>
      </c>
      <c r="D815" s="58"/>
      <c r="E815" s="19">
        <v>0.51</v>
      </c>
      <c r="F815" s="19" t="str">
        <f t="shared" si="11337"/>
        <v>-</v>
      </c>
      <c r="G815" s="19">
        <v>0.1</v>
      </c>
      <c r="H815" s="19" t="str">
        <f t="shared" si="11338"/>
        <v>-</v>
      </c>
      <c r="I815" s="19" t="s">
        <v>1351</v>
      </c>
      <c r="J815" s="19" t="str">
        <f t="shared" si="11339"/>
        <v>-</v>
      </c>
      <c r="K815" s="19">
        <v>9.19</v>
      </c>
      <c r="L815" s="19" t="str">
        <f t="shared" si="11340"/>
        <v>-</v>
      </c>
      <c r="M815" s="19">
        <v>0.1</v>
      </c>
      <c r="N815" s="19" t="str">
        <f t="shared" si="11341"/>
        <v>-</v>
      </c>
      <c r="O815" s="19" t="s">
        <v>1351</v>
      </c>
      <c r="P815" s="19" t="str">
        <f t="shared" si="11342"/>
        <v>-</v>
      </c>
      <c r="Q815" s="19" t="s">
        <v>1351</v>
      </c>
      <c r="R815" s="19" t="str">
        <f t="shared" si="11343"/>
        <v>-</v>
      </c>
      <c r="S815" s="19" t="s">
        <v>1351</v>
      </c>
      <c r="T815" s="19" t="str">
        <f t="shared" si="11344"/>
        <v>-</v>
      </c>
      <c r="U815" s="19">
        <v>0.1</v>
      </c>
      <c r="V815" s="19" t="str">
        <f t="shared" si="11345"/>
        <v>-</v>
      </c>
      <c r="W815" s="19">
        <v>0.1</v>
      </c>
      <c r="X815" s="19" t="str">
        <f t="shared" si="11346"/>
        <v>-</v>
      </c>
      <c r="Y815" s="19" t="s">
        <v>1351</v>
      </c>
      <c r="Z815" s="19" t="str">
        <f t="shared" si="11347"/>
        <v>-</v>
      </c>
      <c r="AA815" s="19" t="s">
        <v>1351</v>
      </c>
      <c r="AB815" s="19" t="str">
        <f t="shared" si="11348"/>
        <v>-</v>
      </c>
      <c r="AC815" s="19">
        <v>6.1</v>
      </c>
      <c r="AD815" s="19" t="str">
        <f t="shared" si="11349"/>
        <v>-</v>
      </c>
      <c r="AE815" s="19" t="s">
        <v>1351</v>
      </c>
      <c r="AF815" s="19" t="str">
        <f t="shared" si="11350"/>
        <v>-</v>
      </c>
      <c r="AG815" s="19" t="s">
        <v>1351</v>
      </c>
      <c r="AH815" s="19" t="str">
        <f t="shared" si="11351"/>
        <v>-</v>
      </c>
      <c r="AI815" s="19" t="s">
        <v>1351</v>
      </c>
      <c r="AJ815" s="19" t="str">
        <f t="shared" si="11352"/>
        <v>-</v>
      </c>
      <c r="AK815" s="19" t="s">
        <v>1351</v>
      </c>
      <c r="AL815" s="19" t="str">
        <f t="shared" si="11353"/>
        <v>-</v>
      </c>
    </row>
    <row r="816" spans="1:38" ht="21" hidden="1" outlineLevel="1" x14ac:dyDescent="0.25">
      <c r="A816" s="18" t="s">
        <v>76</v>
      </c>
      <c r="B816" s="18" t="s">
        <v>2305</v>
      </c>
      <c r="C816" s="19" t="s">
        <v>925</v>
      </c>
      <c r="D816" s="58"/>
      <c r="E816" s="19">
        <v>164.82</v>
      </c>
      <c r="F816" s="19" t="str">
        <f t="shared" si="11337"/>
        <v>-</v>
      </c>
      <c r="G816" s="19">
        <v>476.23</v>
      </c>
      <c r="H816" s="19" t="str">
        <f t="shared" si="11338"/>
        <v>-</v>
      </c>
      <c r="I816" s="19">
        <v>25.81</v>
      </c>
      <c r="J816" s="19" t="str">
        <f t="shared" si="11339"/>
        <v>-</v>
      </c>
      <c r="K816" s="19">
        <v>204.56</v>
      </c>
      <c r="L816" s="19" t="str">
        <f t="shared" si="11340"/>
        <v>-</v>
      </c>
      <c r="M816" s="19">
        <v>141.82</v>
      </c>
      <c r="N816" s="19" t="str">
        <f t="shared" si="11341"/>
        <v>-</v>
      </c>
      <c r="O816" s="19">
        <v>149.94999999999999</v>
      </c>
      <c r="P816" s="19" t="str">
        <f t="shared" si="11342"/>
        <v>-</v>
      </c>
      <c r="Q816" s="19">
        <v>386.24</v>
      </c>
      <c r="R816" s="19" t="str">
        <f t="shared" si="11343"/>
        <v>-</v>
      </c>
      <c r="S816" s="19">
        <v>333.72</v>
      </c>
      <c r="T816" s="19" t="str">
        <f t="shared" si="11344"/>
        <v>-</v>
      </c>
      <c r="U816" s="19">
        <v>41.04</v>
      </c>
      <c r="V816" s="19" t="str">
        <f t="shared" si="11345"/>
        <v>-</v>
      </c>
      <c r="W816" s="19">
        <v>329.16</v>
      </c>
      <c r="X816" s="19" t="str">
        <f t="shared" si="11346"/>
        <v>-</v>
      </c>
      <c r="Y816" s="19">
        <v>468.4</v>
      </c>
      <c r="Z816" s="19" t="str">
        <f t="shared" si="11347"/>
        <v>-</v>
      </c>
      <c r="AA816" s="19">
        <v>245.45</v>
      </c>
      <c r="AB816" s="19" t="str">
        <f t="shared" si="11348"/>
        <v>-</v>
      </c>
      <c r="AC816" s="19">
        <v>84.32</v>
      </c>
      <c r="AD816" s="19" t="str">
        <f t="shared" si="11349"/>
        <v>-</v>
      </c>
      <c r="AE816" s="19">
        <v>67.430000000000007</v>
      </c>
      <c r="AF816" s="19" t="str">
        <f t="shared" si="11350"/>
        <v>-</v>
      </c>
      <c r="AG816" s="19">
        <v>420.83</v>
      </c>
      <c r="AH816" s="19" t="str">
        <f t="shared" si="11351"/>
        <v>-</v>
      </c>
      <c r="AI816" s="19">
        <v>59.87</v>
      </c>
      <c r="AJ816" s="19" t="str">
        <f t="shared" si="11352"/>
        <v>-</v>
      </c>
      <c r="AK816" s="19">
        <v>79.09</v>
      </c>
      <c r="AL816" s="19" t="str">
        <f t="shared" si="11353"/>
        <v>-</v>
      </c>
    </row>
    <row r="817" spans="1:38" hidden="1" outlineLevel="1" x14ac:dyDescent="0.25">
      <c r="A817" s="18" t="s">
        <v>76</v>
      </c>
      <c r="B817" s="18" t="s">
        <v>2303</v>
      </c>
      <c r="C817" s="19" t="s">
        <v>925</v>
      </c>
      <c r="D817" s="58"/>
      <c r="E817" s="19">
        <v>135.11000000000001</v>
      </c>
      <c r="F817" s="19" t="str">
        <f t="shared" si="11337"/>
        <v>-</v>
      </c>
      <c r="G817" s="19">
        <v>441.05</v>
      </c>
      <c r="H817" s="19" t="str">
        <f t="shared" si="11338"/>
        <v>-</v>
      </c>
      <c r="I817" s="19">
        <v>18.09</v>
      </c>
      <c r="J817" s="19" t="str">
        <f t="shared" si="11339"/>
        <v>-</v>
      </c>
      <c r="K817" s="19">
        <v>74.44</v>
      </c>
      <c r="L817" s="19" t="str">
        <f t="shared" si="11340"/>
        <v>-</v>
      </c>
      <c r="M817" s="19">
        <v>117.61</v>
      </c>
      <c r="N817" s="19" t="str">
        <f t="shared" si="11341"/>
        <v>-</v>
      </c>
      <c r="O817" s="19">
        <v>120.4</v>
      </c>
      <c r="P817" s="19" t="str">
        <f t="shared" si="11342"/>
        <v>-</v>
      </c>
      <c r="Q817" s="19">
        <v>268.05</v>
      </c>
      <c r="R817" s="19" t="str">
        <f t="shared" si="11343"/>
        <v>-</v>
      </c>
      <c r="S817" s="19">
        <v>225.11</v>
      </c>
      <c r="T817" s="19" t="str">
        <f t="shared" si="11344"/>
        <v>-</v>
      </c>
      <c r="U817" s="19">
        <v>31.17</v>
      </c>
      <c r="V817" s="19" t="str">
        <f t="shared" si="11345"/>
        <v>-</v>
      </c>
      <c r="W817" s="19">
        <v>236.35</v>
      </c>
      <c r="X817" s="19" t="str">
        <f t="shared" si="11346"/>
        <v>-</v>
      </c>
      <c r="Y817" s="19">
        <v>224.7</v>
      </c>
      <c r="Z817" s="19" t="str">
        <f t="shared" si="11347"/>
        <v>-</v>
      </c>
      <c r="AA817" s="19">
        <v>60.37</v>
      </c>
      <c r="AB817" s="19" t="str">
        <f t="shared" si="11348"/>
        <v>-</v>
      </c>
      <c r="AC817" s="19">
        <v>73.36</v>
      </c>
      <c r="AD817" s="19" t="str">
        <f t="shared" si="11349"/>
        <v>-</v>
      </c>
      <c r="AE817" s="19">
        <v>12.88</v>
      </c>
      <c r="AF817" s="19" t="str">
        <f t="shared" si="11350"/>
        <v>-</v>
      </c>
      <c r="AG817" s="19">
        <v>331.5</v>
      </c>
      <c r="AH817" s="19" t="str">
        <f t="shared" si="11351"/>
        <v>-</v>
      </c>
      <c r="AI817" s="19">
        <v>56.66</v>
      </c>
      <c r="AJ817" s="19" t="str">
        <f t="shared" si="11352"/>
        <v>-</v>
      </c>
      <c r="AK817" s="19">
        <v>21.38</v>
      </c>
      <c r="AL817" s="19" t="str">
        <f t="shared" si="11353"/>
        <v>-</v>
      </c>
    </row>
    <row r="818" spans="1:38" ht="21" hidden="1" outlineLevel="1" x14ac:dyDescent="0.25">
      <c r="A818" s="60" t="s">
        <v>77</v>
      </c>
      <c r="B818" s="18" t="s">
        <v>2306</v>
      </c>
      <c r="C818" s="20" t="s">
        <v>925</v>
      </c>
      <c r="D818" s="58"/>
      <c r="E818" s="20">
        <v>8.2799999999999994</v>
      </c>
      <c r="F818" s="20" t="str">
        <f t="shared" si="11337"/>
        <v>-</v>
      </c>
      <c r="G818" s="20">
        <v>2.98</v>
      </c>
      <c r="H818" s="20" t="str">
        <f t="shared" si="11338"/>
        <v>-</v>
      </c>
      <c r="I818" s="20">
        <v>0.88</v>
      </c>
      <c r="J818" s="20" t="str">
        <f t="shared" si="11339"/>
        <v>-</v>
      </c>
      <c r="K818" s="20">
        <v>18.03</v>
      </c>
      <c r="L818" s="20" t="str">
        <f t="shared" si="11340"/>
        <v>-</v>
      </c>
      <c r="M818" s="20">
        <v>6.33</v>
      </c>
      <c r="N818" s="20" t="str">
        <f t="shared" si="11341"/>
        <v>-</v>
      </c>
      <c r="O818" s="20">
        <v>7.2</v>
      </c>
      <c r="P818" s="20" t="str">
        <f t="shared" si="11342"/>
        <v>-</v>
      </c>
      <c r="Q818" s="20">
        <v>1.78</v>
      </c>
      <c r="R818" s="20" t="str">
        <f t="shared" si="11343"/>
        <v>-</v>
      </c>
      <c r="S818" s="20">
        <v>1.17</v>
      </c>
      <c r="T818" s="20" t="str">
        <f t="shared" si="11344"/>
        <v>-</v>
      </c>
      <c r="U818" s="20">
        <v>2.62</v>
      </c>
      <c r="V818" s="20" t="str">
        <f t="shared" si="11345"/>
        <v>-</v>
      </c>
      <c r="W818" s="20">
        <v>1.53</v>
      </c>
      <c r="X818" s="20" t="str">
        <f t="shared" si="11346"/>
        <v>-</v>
      </c>
      <c r="Y818" s="20" t="s">
        <v>1351</v>
      </c>
      <c r="Z818" s="20" t="str">
        <f t="shared" si="11347"/>
        <v>-</v>
      </c>
      <c r="AA818" s="20" t="s">
        <v>1351</v>
      </c>
      <c r="AB818" s="20" t="str">
        <f t="shared" si="11348"/>
        <v>-</v>
      </c>
      <c r="AC818" s="20">
        <v>12.02</v>
      </c>
      <c r="AD818" s="20" t="str">
        <f t="shared" si="11349"/>
        <v>-</v>
      </c>
      <c r="AE818" s="20">
        <v>0.46</v>
      </c>
      <c r="AF818" s="20" t="str">
        <f t="shared" si="11350"/>
        <v>-</v>
      </c>
      <c r="AG818" s="20">
        <v>0.9</v>
      </c>
      <c r="AH818" s="20" t="str">
        <f t="shared" si="11351"/>
        <v>-</v>
      </c>
      <c r="AI818" s="20">
        <v>1.54</v>
      </c>
      <c r="AJ818" s="20" t="str">
        <f t="shared" si="11352"/>
        <v>-</v>
      </c>
      <c r="AK818" s="20" t="s">
        <v>1351</v>
      </c>
      <c r="AL818" s="20" t="str">
        <f t="shared" si="11353"/>
        <v>-</v>
      </c>
    </row>
    <row r="819" spans="1:38" hidden="1" outlineLevel="1" x14ac:dyDescent="0.25">
      <c r="A819" s="18" t="s">
        <v>77</v>
      </c>
      <c r="B819" s="62" t="s">
        <v>1173</v>
      </c>
      <c r="C819" s="19" t="s">
        <v>925</v>
      </c>
      <c r="D819" s="58"/>
      <c r="E819" s="19">
        <v>8.0500000000000007</v>
      </c>
      <c r="F819" s="19" t="str">
        <f t="shared" si="11337"/>
        <v>-</v>
      </c>
      <c r="G819" s="19">
        <v>2.64</v>
      </c>
      <c r="H819" s="19" t="str">
        <f t="shared" si="11338"/>
        <v>-</v>
      </c>
      <c r="I819" s="19">
        <v>0.88</v>
      </c>
      <c r="J819" s="19" t="str">
        <f t="shared" si="11339"/>
        <v>-</v>
      </c>
      <c r="K819" s="19">
        <v>18.02</v>
      </c>
      <c r="L819" s="19" t="str">
        <f t="shared" si="11340"/>
        <v>-</v>
      </c>
      <c r="M819" s="19">
        <v>6.28</v>
      </c>
      <c r="N819" s="19" t="str">
        <f t="shared" si="11341"/>
        <v>-</v>
      </c>
      <c r="O819" s="19">
        <v>6.13</v>
      </c>
      <c r="P819" s="19" t="str">
        <f t="shared" si="11342"/>
        <v>-</v>
      </c>
      <c r="Q819" s="19">
        <v>0.44</v>
      </c>
      <c r="R819" s="19" t="str">
        <f t="shared" si="11343"/>
        <v>-</v>
      </c>
      <c r="S819" s="19">
        <v>0.43</v>
      </c>
      <c r="T819" s="19" t="str">
        <f t="shared" si="11344"/>
        <v>-</v>
      </c>
      <c r="U819" s="19">
        <v>2.61</v>
      </c>
      <c r="V819" s="19" t="str">
        <f t="shared" si="11345"/>
        <v>-</v>
      </c>
      <c r="W819" s="19">
        <v>1.48</v>
      </c>
      <c r="X819" s="19" t="str">
        <f t="shared" si="11346"/>
        <v>-</v>
      </c>
      <c r="Y819" s="19" t="s">
        <v>1351</v>
      </c>
      <c r="Z819" s="19" t="str">
        <f t="shared" si="11347"/>
        <v>-</v>
      </c>
      <c r="AA819" s="19" t="s">
        <v>1351</v>
      </c>
      <c r="AB819" s="19" t="str">
        <f t="shared" si="11348"/>
        <v>-</v>
      </c>
      <c r="AC819" s="19">
        <v>11.22</v>
      </c>
      <c r="AD819" s="19" t="str">
        <f t="shared" si="11349"/>
        <v>-</v>
      </c>
      <c r="AE819" s="19">
        <v>0.46</v>
      </c>
      <c r="AF819" s="19" t="str">
        <f t="shared" si="11350"/>
        <v>-</v>
      </c>
      <c r="AG819" s="19">
        <v>0.8</v>
      </c>
      <c r="AH819" s="19" t="str">
        <f t="shared" si="11351"/>
        <v>-</v>
      </c>
      <c r="AI819" s="19">
        <v>1.54</v>
      </c>
      <c r="AJ819" s="19" t="str">
        <f t="shared" si="11352"/>
        <v>-</v>
      </c>
      <c r="AK819" s="19" t="s">
        <v>1351</v>
      </c>
      <c r="AL819" s="19" t="str">
        <f t="shared" si="11353"/>
        <v>-</v>
      </c>
    </row>
    <row r="820" spans="1:38" ht="21" hidden="1" outlineLevel="1" x14ac:dyDescent="0.25">
      <c r="A820" s="18" t="s">
        <v>78</v>
      </c>
      <c r="B820" s="18" t="s">
        <v>2309</v>
      </c>
      <c r="C820" s="20" t="s">
        <v>925</v>
      </c>
      <c r="D820" s="58"/>
      <c r="E820" s="20">
        <v>7.9</v>
      </c>
      <c r="F820" s="20" t="str">
        <f t="shared" si="11337"/>
        <v>-</v>
      </c>
      <c r="G820" s="20">
        <v>6.48</v>
      </c>
      <c r="H820" s="20" t="str">
        <f t="shared" si="11338"/>
        <v>-</v>
      </c>
      <c r="I820" s="20">
        <v>0.24</v>
      </c>
      <c r="J820" s="20" t="str">
        <f t="shared" si="11339"/>
        <v>-</v>
      </c>
      <c r="K820" s="20">
        <v>7.25</v>
      </c>
      <c r="L820" s="20" t="str">
        <f t="shared" si="11340"/>
        <v>-</v>
      </c>
      <c r="M820" s="20">
        <v>0.1</v>
      </c>
      <c r="N820" s="20" t="str">
        <f t="shared" si="11341"/>
        <v>-</v>
      </c>
      <c r="O820" s="20">
        <v>11.64</v>
      </c>
      <c r="P820" s="20" t="str">
        <f t="shared" si="11342"/>
        <v>-</v>
      </c>
      <c r="Q820" s="20">
        <v>0.89</v>
      </c>
      <c r="R820" s="20" t="str">
        <f t="shared" si="11343"/>
        <v>-</v>
      </c>
      <c r="S820" s="20">
        <v>0.99</v>
      </c>
      <c r="T820" s="20" t="str">
        <f t="shared" si="11344"/>
        <v>-</v>
      </c>
      <c r="U820" s="20">
        <v>1.03</v>
      </c>
      <c r="V820" s="20" t="str">
        <f t="shared" si="11345"/>
        <v>-</v>
      </c>
      <c r="W820" s="20">
        <v>0.48</v>
      </c>
      <c r="X820" s="20" t="str">
        <f t="shared" si="11346"/>
        <v>-</v>
      </c>
      <c r="Y820" s="20">
        <v>0.16</v>
      </c>
      <c r="Z820" s="20" t="str">
        <f t="shared" si="11347"/>
        <v>-</v>
      </c>
      <c r="AA820" s="20" t="s">
        <v>1351</v>
      </c>
      <c r="AB820" s="20" t="str">
        <f t="shared" si="11348"/>
        <v>-</v>
      </c>
      <c r="AC820" s="20">
        <v>6.31</v>
      </c>
      <c r="AD820" s="20" t="str">
        <f t="shared" si="11349"/>
        <v>-</v>
      </c>
      <c r="AE820" s="20" t="s">
        <v>1351</v>
      </c>
      <c r="AF820" s="20" t="str">
        <f t="shared" si="11350"/>
        <v>-</v>
      </c>
      <c r="AG820" s="20">
        <v>14.37</v>
      </c>
      <c r="AH820" s="20" t="str">
        <f t="shared" si="11351"/>
        <v>-</v>
      </c>
      <c r="AI820" s="20">
        <v>0.14000000000000001</v>
      </c>
      <c r="AJ820" s="20" t="str">
        <f t="shared" si="11352"/>
        <v>-</v>
      </c>
      <c r="AK820" s="20" t="s">
        <v>1351</v>
      </c>
      <c r="AL820" s="20" t="str">
        <f t="shared" si="11353"/>
        <v>-</v>
      </c>
    </row>
    <row r="821" spans="1:38" hidden="1" outlineLevel="1" x14ac:dyDescent="0.25">
      <c r="A821" s="18" t="s">
        <v>78</v>
      </c>
      <c r="B821" s="18" t="s">
        <v>1180</v>
      </c>
      <c r="C821" s="20" t="s">
        <v>925</v>
      </c>
      <c r="D821" s="58"/>
      <c r="E821" s="20">
        <v>7.04</v>
      </c>
      <c r="F821" s="20" t="str">
        <f t="shared" si="11337"/>
        <v>-</v>
      </c>
      <c r="G821" s="20">
        <v>6.11</v>
      </c>
      <c r="H821" s="20" t="str">
        <f t="shared" si="11338"/>
        <v>-</v>
      </c>
      <c r="I821" s="20">
        <v>0.24</v>
      </c>
      <c r="J821" s="20" t="str">
        <f t="shared" si="11339"/>
        <v>-</v>
      </c>
      <c r="K821" s="20">
        <v>7</v>
      </c>
      <c r="L821" s="20" t="str">
        <f t="shared" si="11340"/>
        <v>-</v>
      </c>
      <c r="M821" s="20">
        <v>0.1</v>
      </c>
      <c r="N821" s="20" t="str">
        <f t="shared" si="11341"/>
        <v>-</v>
      </c>
      <c r="O821" s="20">
        <v>9.51</v>
      </c>
      <c r="P821" s="20" t="str">
        <f t="shared" si="11342"/>
        <v>-</v>
      </c>
      <c r="Q821" s="20">
        <v>0.1</v>
      </c>
      <c r="R821" s="20" t="str">
        <f t="shared" si="11343"/>
        <v>-</v>
      </c>
      <c r="S821" s="20">
        <v>0.1</v>
      </c>
      <c r="T821" s="20" t="str">
        <f t="shared" si="11344"/>
        <v>-</v>
      </c>
      <c r="U821" s="20">
        <v>0.89</v>
      </c>
      <c r="V821" s="20" t="str">
        <f t="shared" si="11345"/>
        <v>-</v>
      </c>
      <c r="W821" s="20">
        <v>0.1</v>
      </c>
      <c r="X821" s="20" t="str">
        <f t="shared" si="11346"/>
        <v>-</v>
      </c>
      <c r="Y821" s="20" t="s">
        <v>1351</v>
      </c>
      <c r="Z821" s="20" t="str">
        <f t="shared" si="11347"/>
        <v>-</v>
      </c>
      <c r="AA821" s="20" t="s">
        <v>1351</v>
      </c>
      <c r="AB821" s="20" t="str">
        <f t="shared" si="11348"/>
        <v>-</v>
      </c>
      <c r="AC821" s="20">
        <v>6.17</v>
      </c>
      <c r="AD821" s="20" t="str">
        <f t="shared" si="11349"/>
        <v>-</v>
      </c>
      <c r="AE821" s="20" t="s">
        <v>1351</v>
      </c>
      <c r="AF821" s="20" t="str">
        <f t="shared" si="11350"/>
        <v>-</v>
      </c>
      <c r="AG821" s="20">
        <v>13.06</v>
      </c>
      <c r="AH821" s="20" t="str">
        <f t="shared" si="11351"/>
        <v>-</v>
      </c>
      <c r="AI821" s="20">
        <v>0.14000000000000001</v>
      </c>
      <c r="AJ821" s="20" t="str">
        <f t="shared" si="11352"/>
        <v>-</v>
      </c>
      <c r="AK821" s="20" t="s">
        <v>1351</v>
      </c>
      <c r="AL821" s="20" t="str">
        <f t="shared" si="11353"/>
        <v>-</v>
      </c>
    </row>
    <row r="822" spans="1:38" ht="21" hidden="1" outlineLevel="1" x14ac:dyDescent="0.25">
      <c r="A822" s="18" t="s">
        <v>275</v>
      </c>
      <c r="B822" s="62" t="s">
        <v>1188</v>
      </c>
      <c r="C822" s="19" t="s">
        <v>925</v>
      </c>
      <c r="D822" s="58"/>
      <c r="E822" s="19">
        <v>0.16</v>
      </c>
      <c r="F822" s="19" t="str">
        <f t="shared" si="11337"/>
        <v>-</v>
      </c>
      <c r="G822" s="19" t="s">
        <v>1351</v>
      </c>
      <c r="H822" s="19" t="str">
        <f t="shared" si="11338"/>
        <v>-</v>
      </c>
      <c r="I822" s="19" t="s">
        <v>1351</v>
      </c>
      <c r="J822" s="19" t="str">
        <f t="shared" si="11339"/>
        <v>-</v>
      </c>
      <c r="K822" s="19" t="s">
        <v>1351</v>
      </c>
      <c r="L822" s="19" t="str">
        <f t="shared" si="11340"/>
        <v>-</v>
      </c>
      <c r="M822" s="19" t="s">
        <v>1351</v>
      </c>
      <c r="N822" s="19" t="str">
        <f t="shared" si="11341"/>
        <v>-</v>
      </c>
      <c r="O822" s="19" t="s">
        <v>1351</v>
      </c>
      <c r="P822" s="19" t="str">
        <f t="shared" si="11342"/>
        <v>-</v>
      </c>
      <c r="Q822" s="19" t="s">
        <v>1351</v>
      </c>
      <c r="R822" s="19" t="str">
        <f t="shared" si="11343"/>
        <v>-</v>
      </c>
      <c r="S822" s="19" t="s">
        <v>1351</v>
      </c>
      <c r="T822" s="19" t="str">
        <f t="shared" si="11344"/>
        <v>-</v>
      </c>
      <c r="U822" s="19" t="s">
        <v>1351</v>
      </c>
      <c r="V822" s="19" t="str">
        <f t="shared" si="11345"/>
        <v>-</v>
      </c>
      <c r="W822" s="19" t="s">
        <v>1351</v>
      </c>
      <c r="X822" s="19" t="str">
        <f t="shared" si="11346"/>
        <v>-</v>
      </c>
      <c r="Y822" s="19" t="s">
        <v>1351</v>
      </c>
      <c r="Z822" s="19" t="str">
        <f t="shared" si="11347"/>
        <v>-</v>
      </c>
      <c r="AA822" s="19" t="s">
        <v>1351</v>
      </c>
      <c r="AB822" s="19" t="str">
        <f t="shared" si="11348"/>
        <v>-</v>
      </c>
      <c r="AC822" s="19" t="s">
        <v>1351</v>
      </c>
      <c r="AD822" s="19" t="str">
        <f t="shared" si="11349"/>
        <v>-</v>
      </c>
      <c r="AE822" s="19" t="s">
        <v>1351</v>
      </c>
      <c r="AF822" s="19" t="str">
        <f t="shared" si="11350"/>
        <v>-</v>
      </c>
      <c r="AG822" s="19" t="s">
        <v>1351</v>
      </c>
      <c r="AH822" s="19" t="str">
        <f t="shared" si="11351"/>
        <v>-</v>
      </c>
      <c r="AI822" s="19" t="s">
        <v>1351</v>
      </c>
      <c r="AJ822" s="19" t="str">
        <f t="shared" si="11352"/>
        <v>-</v>
      </c>
      <c r="AK822" s="19" t="s">
        <v>1351</v>
      </c>
      <c r="AL822" s="19" t="str">
        <f t="shared" si="11353"/>
        <v>-</v>
      </c>
    </row>
    <row r="823" spans="1:38" collapsed="1" x14ac:dyDescent="0.25">
      <c r="A823" s="50" t="s">
        <v>6</v>
      </c>
      <c r="B823" s="50" t="s">
        <v>7</v>
      </c>
      <c r="C823" s="42" t="s">
        <v>275</v>
      </c>
      <c r="D823" s="58"/>
      <c r="E823" s="42" t="s">
        <v>275</v>
      </c>
      <c r="F823" s="42" t="str">
        <f t="shared" si="11337"/>
        <v>-</v>
      </c>
      <c r="G823" s="42" t="s">
        <v>275</v>
      </c>
      <c r="H823" s="42" t="str">
        <f t="shared" si="11338"/>
        <v>-</v>
      </c>
      <c r="I823" s="42" t="s">
        <v>275</v>
      </c>
      <c r="J823" s="42" t="str">
        <f t="shared" si="11339"/>
        <v>-</v>
      </c>
      <c r="K823" s="42" t="s">
        <v>275</v>
      </c>
      <c r="L823" s="42" t="str">
        <f t="shared" si="11340"/>
        <v>-</v>
      </c>
      <c r="M823" s="42" t="s">
        <v>275</v>
      </c>
      <c r="N823" s="42" t="str">
        <f t="shared" si="11341"/>
        <v>-</v>
      </c>
      <c r="O823" s="42" t="s">
        <v>275</v>
      </c>
      <c r="P823" s="42" t="str">
        <f t="shared" si="11342"/>
        <v>-</v>
      </c>
      <c r="Q823" s="42" t="s">
        <v>275</v>
      </c>
      <c r="R823" s="42" t="str">
        <f t="shared" si="11343"/>
        <v>-</v>
      </c>
      <c r="S823" s="42" t="s">
        <v>275</v>
      </c>
      <c r="T823" s="42" t="str">
        <f t="shared" si="11344"/>
        <v>-</v>
      </c>
      <c r="U823" s="42" t="s">
        <v>275</v>
      </c>
      <c r="V823" s="42" t="str">
        <f t="shared" si="11345"/>
        <v>-</v>
      </c>
      <c r="W823" s="42" t="s">
        <v>275</v>
      </c>
      <c r="X823" s="42" t="str">
        <f t="shared" si="11346"/>
        <v>-</v>
      </c>
      <c r="Y823" s="42" t="s">
        <v>275</v>
      </c>
      <c r="Z823" s="42" t="str">
        <f t="shared" si="11347"/>
        <v>-</v>
      </c>
      <c r="AA823" s="42" t="s">
        <v>275</v>
      </c>
      <c r="AB823" s="42" t="str">
        <f t="shared" si="11348"/>
        <v>-</v>
      </c>
      <c r="AC823" s="42" t="s">
        <v>275</v>
      </c>
      <c r="AD823" s="42" t="str">
        <f t="shared" si="11349"/>
        <v>-</v>
      </c>
      <c r="AE823" s="42" t="s">
        <v>275</v>
      </c>
      <c r="AF823" s="42" t="str">
        <f t="shared" si="11350"/>
        <v>-</v>
      </c>
      <c r="AG823" s="42" t="s">
        <v>275</v>
      </c>
      <c r="AH823" s="42" t="str">
        <f t="shared" si="11351"/>
        <v>-</v>
      </c>
      <c r="AI823" s="42" t="s">
        <v>275</v>
      </c>
      <c r="AJ823" s="42" t="str">
        <f t="shared" si="11352"/>
        <v>-</v>
      </c>
      <c r="AK823" s="42" t="s">
        <v>275</v>
      </c>
      <c r="AL823" s="42" t="str">
        <f t="shared" si="11353"/>
        <v>-</v>
      </c>
    </row>
    <row r="824" spans="1:38" x14ac:dyDescent="0.25">
      <c r="A824" s="909" t="s">
        <v>339</v>
      </c>
      <c r="B824" s="63" t="s">
        <v>2314</v>
      </c>
      <c r="C824" s="61" t="s">
        <v>925</v>
      </c>
      <c r="D824" s="58"/>
      <c r="E824" s="61">
        <v>14.63</v>
      </c>
      <c r="F824" s="61" t="str">
        <f t="shared" si="11337"/>
        <v>-</v>
      </c>
      <c r="G824" s="61">
        <v>29.76</v>
      </c>
      <c r="H824" s="61" t="str">
        <f t="shared" si="11338"/>
        <v>-</v>
      </c>
      <c r="I824" s="61">
        <v>8.0399999999999991</v>
      </c>
      <c r="J824" s="61" t="str">
        <f t="shared" si="11339"/>
        <v>-</v>
      </c>
      <c r="K824" s="61">
        <v>129.68</v>
      </c>
      <c r="L824" s="61" t="str">
        <f t="shared" si="11340"/>
        <v>-</v>
      </c>
      <c r="M824" s="61">
        <v>25.04</v>
      </c>
      <c r="N824" s="61" t="str">
        <f t="shared" si="11341"/>
        <v>-</v>
      </c>
      <c r="O824" s="61">
        <v>35.659999999999997</v>
      </c>
      <c r="P824" s="61" t="str">
        <f t="shared" si="11342"/>
        <v>-</v>
      </c>
      <c r="Q824" s="61">
        <v>73.760000000000005</v>
      </c>
      <c r="R824" s="61" t="str">
        <f t="shared" si="11343"/>
        <v>-</v>
      </c>
      <c r="S824" s="61">
        <v>53.86</v>
      </c>
      <c r="T824" s="61" t="str">
        <f t="shared" si="11344"/>
        <v>-</v>
      </c>
      <c r="U824" s="61">
        <v>23.98</v>
      </c>
      <c r="V824" s="61" t="str">
        <f t="shared" si="11345"/>
        <v>-</v>
      </c>
      <c r="W824" s="61">
        <v>87.12</v>
      </c>
      <c r="X824" s="61" t="str">
        <f t="shared" si="11346"/>
        <v>-</v>
      </c>
      <c r="Y824" s="61">
        <v>53.38</v>
      </c>
      <c r="Z824" s="61" t="str">
        <f t="shared" si="11347"/>
        <v>-</v>
      </c>
      <c r="AA824" s="61">
        <v>84.45</v>
      </c>
      <c r="AB824" s="61" t="str">
        <f t="shared" si="11348"/>
        <v>-</v>
      </c>
      <c r="AC824" s="61">
        <v>3.92</v>
      </c>
      <c r="AD824" s="61" t="str">
        <f t="shared" si="11349"/>
        <v>-</v>
      </c>
      <c r="AE824" s="61">
        <v>12.03</v>
      </c>
      <c r="AF824" s="61" t="str">
        <f t="shared" si="11350"/>
        <v>-</v>
      </c>
      <c r="AG824" s="61">
        <v>57.07</v>
      </c>
      <c r="AH824" s="61" t="str">
        <f t="shared" si="11351"/>
        <v>-</v>
      </c>
      <c r="AI824" s="61">
        <v>5.03</v>
      </c>
      <c r="AJ824" s="61" t="str">
        <f t="shared" si="11352"/>
        <v>-</v>
      </c>
      <c r="AK824" s="61">
        <v>55.56</v>
      </c>
      <c r="AL824" s="61" t="str">
        <f t="shared" si="11353"/>
        <v>-</v>
      </c>
    </row>
    <row r="825" spans="1:38" ht="21" x14ac:dyDescent="0.25">
      <c r="A825" s="910" t="s">
        <v>339</v>
      </c>
      <c r="B825" s="66" t="s">
        <v>3152</v>
      </c>
      <c r="C825" s="65" t="s">
        <v>925</v>
      </c>
      <c r="D825" s="58"/>
      <c r="E825" s="65">
        <f>IF(E824="NC","NC",E824*0.9)</f>
        <v>13.167000000000002</v>
      </c>
      <c r="F825" s="65" t="str">
        <f t="shared" ref="F825:F826" si="11524">IF(OR(E825="-",$D825=""),"-",$D825*E825)</f>
        <v>-</v>
      </c>
      <c r="G825" s="65">
        <f>IF(G824="NC","NC",G824*0.9)</f>
        <v>26.784000000000002</v>
      </c>
      <c r="H825" s="65" t="str">
        <f t="shared" ref="H825:H826" si="11525">IF(OR(G825="-",$D825=""),"-",$D825*G825)</f>
        <v>-</v>
      </c>
      <c r="I825" s="65">
        <f>IF(I824="NC","NC",I824*0.9)</f>
        <v>7.2359999999999998</v>
      </c>
      <c r="J825" s="65" t="str">
        <f t="shared" ref="J825:J826" si="11526">IF(OR(I825="-",$D825=""),"-",$D825*I825)</f>
        <v>-</v>
      </c>
      <c r="K825" s="65">
        <f>IF(K824="NC","NC",K824*0.9)</f>
        <v>116.712</v>
      </c>
      <c r="L825" s="65" t="str">
        <f t="shared" ref="L825:L826" si="11527">IF(OR(K825="-",$D825=""),"-",$D825*K825)</f>
        <v>-</v>
      </c>
      <c r="M825" s="65">
        <f>IF(M824="NC","NC",M824*0.9)</f>
        <v>22.536000000000001</v>
      </c>
      <c r="N825" s="65" t="str">
        <f t="shared" ref="N825:N826" si="11528">IF(OR(M825="-",$D825=""),"-",$D825*M825)</f>
        <v>-</v>
      </c>
      <c r="O825" s="65">
        <f>IF(O824="NC","NC",O824*0.9)</f>
        <v>32.094000000000001</v>
      </c>
      <c r="P825" s="65" t="str">
        <f t="shared" ref="P825:P826" si="11529">IF(OR(O825="-",$D825=""),"-",$D825*O825)</f>
        <v>-</v>
      </c>
      <c r="Q825" s="65">
        <f>IF(Q824="NC","NC",Q824*0.9)</f>
        <v>66.384</v>
      </c>
      <c r="R825" s="65" t="str">
        <f t="shared" ref="R825:R826" si="11530">IF(OR(Q825="-",$D825=""),"-",$D825*Q825)</f>
        <v>-</v>
      </c>
      <c r="S825" s="65">
        <f>IF(S824="NC","NC",S824*0.9)</f>
        <v>48.474000000000004</v>
      </c>
      <c r="T825" s="65" t="str">
        <f t="shared" ref="T825:T826" si="11531">IF(OR(S825="-",$D825=""),"-",$D825*S825)</f>
        <v>-</v>
      </c>
      <c r="U825" s="65">
        <f>IF(U824="NC","NC",U824*0.9)</f>
        <v>21.582000000000001</v>
      </c>
      <c r="V825" s="65" t="str">
        <f t="shared" ref="V825:V826" si="11532">IF(OR(U825="-",$D825=""),"-",$D825*U825)</f>
        <v>-</v>
      </c>
      <c r="W825" s="65">
        <f>IF(W824="NC","NC",W824*0.9)</f>
        <v>78.408000000000001</v>
      </c>
      <c r="X825" s="65" t="str">
        <f t="shared" ref="X825:X826" si="11533">IF(OR(W825="-",$D825=""),"-",$D825*W825)</f>
        <v>-</v>
      </c>
      <c r="Y825" s="65">
        <f>IF(Y824="NC","NC",Y824*0.9)</f>
        <v>48.042000000000002</v>
      </c>
      <c r="Z825" s="65" t="str">
        <f t="shared" ref="Z825:Z826" si="11534">IF(OR(Y825="-",$D825=""),"-",$D825*Y825)</f>
        <v>-</v>
      </c>
      <c r="AA825" s="65">
        <f>IF(AA824="NC","NC",AA824*0.9)</f>
        <v>76.00500000000001</v>
      </c>
      <c r="AB825" s="65" t="str">
        <f t="shared" ref="AB825:AB826" si="11535">IF(OR(AA825="-",$D825=""),"-",$D825*AA825)</f>
        <v>-</v>
      </c>
      <c r="AC825" s="65">
        <f>IF(AC824="NC","NC",AC824*0.9)</f>
        <v>3.528</v>
      </c>
      <c r="AD825" s="65" t="str">
        <f t="shared" ref="AD825:AD826" si="11536">IF(OR(AC825="-",$D825=""),"-",$D825*AC825)</f>
        <v>-</v>
      </c>
      <c r="AE825" s="65">
        <f>IF(AE824="NC","NC",AE824*0.9)</f>
        <v>10.827</v>
      </c>
      <c r="AF825" s="65" t="str">
        <f t="shared" ref="AF825:AF826" si="11537">IF(OR(AE825="-",$D825=""),"-",$D825*AE825)</f>
        <v>-</v>
      </c>
      <c r="AG825" s="65">
        <f>IF(AG824="NC","NC",AG824*0.9)</f>
        <v>51.363</v>
      </c>
      <c r="AH825" s="65" t="str">
        <f t="shared" ref="AH825:AH826" si="11538">IF(OR(AG825="-",$D825=""),"-",$D825*AG825)</f>
        <v>-</v>
      </c>
      <c r="AI825" s="65">
        <f>IF(AI824="NC","NC",AI824*0.9)</f>
        <v>4.5270000000000001</v>
      </c>
      <c r="AJ825" s="65" t="str">
        <f t="shared" ref="AJ825:AJ826" si="11539">IF(OR(AI825="-",$D825=""),"-",$D825*AI825)</f>
        <v>-</v>
      </c>
      <c r="AK825" s="65">
        <f>IF(AK824="NC","NC",AK824*0.9)</f>
        <v>50.004000000000005</v>
      </c>
      <c r="AL825" s="65" t="str">
        <f t="shared" ref="AL825:AL826" si="11540">IF(OR(AK825="-",$D825=""),"-",$D825*AK825)</f>
        <v>-</v>
      </c>
    </row>
    <row r="826" spans="1:38" ht="21" x14ac:dyDescent="0.25">
      <c r="A826" s="910" t="s">
        <v>339</v>
      </c>
      <c r="B826" s="66" t="s">
        <v>3153</v>
      </c>
      <c r="C826" s="65" t="s">
        <v>925</v>
      </c>
      <c r="D826" s="58"/>
      <c r="E826" s="65">
        <f>IF(E824="NC","NC",E824*0.1)</f>
        <v>1.4630000000000001</v>
      </c>
      <c r="F826" s="65" t="str">
        <f t="shared" si="11524"/>
        <v>-</v>
      </c>
      <c r="G826" s="65">
        <f>IF(G824="NC","NC",G824*0.1)</f>
        <v>2.9760000000000004</v>
      </c>
      <c r="H826" s="65" t="str">
        <f t="shared" si="11525"/>
        <v>-</v>
      </c>
      <c r="I826" s="65">
        <f>IF(I824="NC","NC",I824*0.1)</f>
        <v>0.80399999999999994</v>
      </c>
      <c r="J826" s="65" t="str">
        <f t="shared" si="11526"/>
        <v>-</v>
      </c>
      <c r="K826" s="65">
        <f>IF(K824="NC","NC",K824*0.1)</f>
        <v>12.968000000000002</v>
      </c>
      <c r="L826" s="65" t="str">
        <f t="shared" si="11527"/>
        <v>-</v>
      </c>
      <c r="M826" s="65">
        <f>IF(M824="NC","NC",M824*0.1)</f>
        <v>2.504</v>
      </c>
      <c r="N826" s="65" t="str">
        <f t="shared" si="11528"/>
        <v>-</v>
      </c>
      <c r="O826" s="65">
        <f>IF(O824="NC","NC",O824*0.1)</f>
        <v>3.5659999999999998</v>
      </c>
      <c r="P826" s="65" t="str">
        <f t="shared" si="11529"/>
        <v>-</v>
      </c>
      <c r="Q826" s="65">
        <f>IF(Q824="NC","NC",Q824*0.1)</f>
        <v>7.3760000000000012</v>
      </c>
      <c r="R826" s="65" t="str">
        <f t="shared" si="11530"/>
        <v>-</v>
      </c>
      <c r="S826" s="65">
        <f>IF(S824="NC","NC",S824*0.1)</f>
        <v>5.3860000000000001</v>
      </c>
      <c r="T826" s="65" t="str">
        <f t="shared" si="11531"/>
        <v>-</v>
      </c>
      <c r="U826" s="65">
        <f>IF(U824="NC","NC",U824*0.1)</f>
        <v>2.3980000000000001</v>
      </c>
      <c r="V826" s="65" t="str">
        <f t="shared" si="11532"/>
        <v>-</v>
      </c>
      <c r="W826" s="65">
        <f>IF(W824="NC","NC",W824*0.1)</f>
        <v>8.7120000000000015</v>
      </c>
      <c r="X826" s="65" t="str">
        <f t="shared" si="11533"/>
        <v>-</v>
      </c>
      <c r="Y826" s="65">
        <f>IF(Y824="NC","NC",Y824*0.1)</f>
        <v>5.338000000000001</v>
      </c>
      <c r="Z826" s="65" t="str">
        <f t="shared" si="11534"/>
        <v>-</v>
      </c>
      <c r="AA826" s="65">
        <f>IF(AA824="NC","NC",AA824*0.1)</f>
        <v>8.4450000000000003</v>
      </c>
      <c r="AB826" s="65" t="str">
        <f t="shared" si="11535"/>
        <v>-</v>
      </c>
      <c r="AC826" s="65">
        <f>IF(AC824="NC","NC",AC824*0.1)</f>
        <v>0.39200000000000002</v>
      </c>
      <c r="AD826" s="65" t="str">
        <f t="shared" si="11536"/>
        <v>-</v>
      </c>
      <c r="AE826" s="65">
        <f>IF(AE824="NC","NC",AE824*0.1)</f>
        <v>1.2030000000000001</v>
      </c>
      <c r="AF826" s="65" t="str">
        <f t="shared" si="11537"/>
        <v>-</v>
      </c>
      <c r="AG826" s="65">
        <f>IF(AG824="NC","NC",AG824*0.1)</f>
        <v>5.7070000000000007</v>
      </c>
      <c r="AH826" s="65" t="str">
        <f t="shared" si="11538"/>
        <v>-</v>
      </c>
      <c r="AI826" s="65">
        <f>IF(AI824="NC","NC",AI824*0.1)</f>
        <v>0.503</v>
      </c>
      <c r="AJ826" s="65" t="str">
        <f t="shared" si="11539"/>
        <v>-</v>
      </c>
      <c r="AK826" s="65">
        <f>IF(AK824="NC","NC",AK824*0.1)</f>
        <v>5.5560000000000009</v>
      </c>
      <c r="AL826" s="65" t="str">
        <f t="shared" si="11540"/>
        <v>-</v>
      </c>
    </row>
    <row r="827" spans="1:38" hidden="1" outlineLevel="1" x14ac:dyDescent="0.25">
      <c r="A827" s="18" t="s">
        <v>82</v>
      </c>
      <c r="B827" s="18" t="s">
        <v>2315</v>
      </c>
      <c r="C827" s="19" t="s">
        <v>925</v>
      </c>
      <c r="D827" s="58"/>
      <c r="E827" s="19">
        <v>14.04</v>
      </c>
      <c r="F827" s="19" t="str">
        <f t="shared" si="11337"/>
        <v>-</v>
      </c>
      <c r="G827" s="19">
        <v>29.06</v>
      </c>
      <c r="H827" s="19" t="str">
        <f t="shared" si="11338"/>
        <v>-</v>
      </c>
      <c r="I827" s="19">
        <v>7.13</v>
      </c>
      <c r="J827" s="19" t="str">
        <f t="shared" si="11339"/>
        <v>-</v>
      </c>
      <c r="K827" s="19">
        <v>119</v>
      </c>
      <c r="L827" s="19" t="str">
        <f t="shared" si="11340"/>
        <v>-</v>
      </c>
      <c r="M827" s="19">
        <v>23.89</v>
      </c>
      <c r="N827" s="19" t="str">
        <f t="shared" si="11341"/>
        <v>-</v>
      </c>
      <c r="O827" s="19">
        <v>33.85</v>
      </c>
      <c r="P827" s="19" t="str">
        <f t="shared" si="11342"/>
        <v>-</v>
      </c>
      <c r="Q827" s="19">
        <v>55.83</v>
      </c>
      <c r="R827" s="19" t="str">
        <f t="shared" si="11343"/>
        <v>-</v>
      </c>
      <c r="S827" s="19">
        <v>42.97</v>
      </c>
      <c r="T827" s="19" t="str">
        <f t="shared" si="11344"/>
        <v>-</v>
      </c>
      <c r="U827" s="19">
        <v>18.309999999999999</v>
      </c>
      <c r="V827" s="19" t="str">
        <f t="shared" si="11345"/>
        <v>-</v>
      </c>
      <c r="W827" s="19">
        <v>74.27</v>
      </c>
      <c r="X827" s="19" t="str">
        <f t="shared" si="11346"/>
        <v>-</v>
      </c>
      <c r="Y827" s="19">
        <v>44.53</v>
      </c>
      <c r="Z827" s="19" t="str">
        <f t="shared" si="11347"/>
        <v>-</v>
      </c>
      <c r="AA827" s="19">
        <v>78.069999999999993</v>
      </c>
      <c r="AB827" s="19" t="str">
        <f t="shared" si="11348"/>
        <v>-</v>
      </c>
      <c r="AC827" s="19">
        <v>3.84</v>
      </c>
      <c r="AD827" s="19" t="str">
        <f t="shared" si="11349"/>
        <v>-</v>
      </c>
      <c r="AE827" s="19">
        <v>11.81</v>
      </c>
      <c r="AF827" s="19" t="str">
        <f t="shared" si="11350"/>
        <v>-</v>
      </c>
      <c r="AG827" s="19">
        <v>47.24</v>
      </c>
      <c r="AH827" s="19" t="str">
        <f t="shared" si="11351"/>
        <v>-</v>
      </c>
      <c r="AI827" s="19">
        <v>4.6500000000000004</v>
      </c>
      <c r="AJ827" s="19" t="str">
        <f t="shared" si="11352"/>
        <v>-</v>
      </c>
      <c r="AK827" s="19">
        <v>54.96</v>
      </c>
      <c r="AL827" s="19" t="str">
        <f t="shared" si="11353"/>
        <v>-</v>
      </c>
    </row>
    <row r="828" spans="1:38" ht="21" hidden="1" outlineLevel="1" x14ac:dyDescent="0.25">
      <c r="A828" s="39" t="s">
        <v>82</v>
      </c>
      <c r="B828" s="39" t="s">
        <v>3154</v>
      </c>
      <c r="C828" s="38" t="s">
        <v>925</v>
      </c>
      <c r="D828" s="58"/>
      <c r="E828" s="38">
        <f>IF(E827="NC","NC",E827*0.9)</f>
        <v>12.635999999999999</v>
      </c>
      <c r="F828" s="38" t="str">
        <f t="shared" ref="F828:F829" si="11541">IF(OR(E828="-",$D828=""),"-",$D828*E828)</f>
        <v>-</v>
      </c>
      <c r="G828" s="38">
        <f>IF(G827="NC","NC",G827*0.9)</f>
        <v>26.154</v>
      </c>
      <c r="H828" s="38" t="str">
        <f t="shared" ref="H828:H829" si="11542">IF(OR(G828="-",$D828=""),"-",$D828*G828)</f>
        <v>-</v>
      </c>
      <c r="I828" s="38">
        <f>IF(I827="NC","NC",I827*0.9)</f>
        <v>6.4169999999999998</v>
      </c>
      <c r="J828" s="38" t="str">
        <f t="shared" ref="J828:J829" si="11543">IF(OR(I828="-",$D828=""),"-",$D828*I828)</f>
        <v>-</v>
      </c>
      <c r="K828" s="38">
        <f>IF(K827="NC","NC",K827*0.9)</f>
        <v>107.10000000000001</v>
      </c>
      <c r="L828" s="38" t="str">
        <f t="shared" ref="L828:L829" si="11544">IF(OR(K828="-",$D828=""),"-",$D828*K828)</f>
        <v>-</v>
      </c>
      <c r="M828" s="38">
        <f>IF(M827="NC","NC",M827*0.9)</f>
        <v>21.501000000000001</v>
      </c>
      <c r="N828" s="38" t="str">
        <f t="shared" ref="N828:N829" si="11545">IF(OR(M828="-",$D828=""),"-",$D828*M828)</f>
        <v>-</v>
      </c>
      <c r="O828" s="38">
        <f>IF(O827="NC","NC",O827*0.9)</f>
        <v>30.465000000000003</v>
      </c>
      <c r="P828" s="38" t="str">
        <f t="shared" ref="P828:P829" si="11546">IF(OR(O828="-",$D828=""),"-",$D828*O828)</f>
        <v>-</v>
      </c>
      <c r="Q828" s="38">
        <f>IF(Q827="NC","NC",Q827*0.9)</f>
        <v>50.247</v>
      </c>
      <c r="R828" s="38" t="str">
        <f t="shared" ref="R828:R829" si="11547">IF(OR(Q828="-",$D828=""),"-",$D828*Q828)</f>
        <v>-</v>
      </c>
      <c r="S828" s="38">
        <f>IF(S827="NC","NC",S827*0.9)</f>
        <v>38.673000000000002</v>
      </c>
      <c r="T828" s="38" t="str">
        <f t="shared" ref="T828:T829" si="11548">IF(OR(S828="-",$D828=""),"-",$D828*S828)</f>
        <v>-</v>
      </c>
      <c r="U828" s="38">
        <f>IF(U827="NC","NC",U827*0.9)</f>
        <v>16.478999999999999</v>
      </c>
      <c r="V828" s="38" t="str">
        <f t="shared" ref="V828:V829" si="11549">IF(OR(U828="-",$D828=""),"-",$D828*U828)</f>
        <v>-</v>
      </c>
      <c r="W828" s="38">
        <f>IF(W827="NC","NC",W827*0.9)</f>
        <v>66.843000000000004</v>
      </c>
      <c r="X828" s="38" t="str">
        <f t="shared" ref="X828:X829" si="11550">IF(OR(W828="-",$D828=""),"-",$D828*W828)</f>
        <v>-</v>
      </c>
      <c r="Y828" s="38">
        <f>IF(Y827="NC","NC",Y827*0.9)</f>
        <v>40.077000000000005</v>
      </c>
      <c r="Z828" s="38" t="str">
        <f t="shared" ref="Z828:Z829" si="11551">IF(OR(Y828="-",$D828=""),"-",$D828*Y828)</f>
        <v>-</v>
      </c>
      <c r="AA828" s="38">
        <f>IF(AA827="NC","NC",AA827*0.9)</f>
        <v>70.262999999999991</v>
      </c>
      <c r="AB828" s="38" t="str">
        <f t="shared" ref="AB828:AB829" si="11552">IF(OR(AA828="-",$D828=""),"-",$D828*AA828)</f>
        <v>-</v>
      </c>
      <c r="AC828" s="38">
        <f>IF(AC827="NC","NC",AC827*0.9)</f>
        <v>3.456</v>
      </c>
      <c r="AD828" s="38" t="str">
        <f t="shared" ref="AD828:AD829" si="11553">IF(OR(AC828="-",$D828=""),"-",$D828*AC828)</f>
        <v>-</v>
      </c>
      <c r="AE828" s="38">
        <f>IF(AE827="NC","NC",AE827*0.9)</f>
        <v>10.629000000000001</v>
      </c>
      <c r="AF828" s="38" t="str">
        <f t="shared" ref="AF828:AF829" si="11554">IF(OR(AE828="-",$D828=""),"-",$D828*AE828)</f>
        <v>-</v>
      </c>
      <c r="AG828" s="38">
        <f>IF(AG827="NC","NC",AG827*0.9)</f>
        <v>42.516000000000005</v>
      </c>
      <c r="AH828" s="38" t="str">
        <f t="shared" ref="AH828:AH829" si="11555">IF(OR(AG828="-",$D828=""),"-",$D828*AG828)</f>
        <v>-</v>
      </c>
      <c r="AI828" s="38">
        <f>IF(AI827="NC","NC",AI827*0.9)</f>
        <v>4.1850000000000005</v>
      </c>
      <c r="AJ828" s="38" t="str">
        <f t="shared" ref="AJ828:AJ829" si="11556">IF(OR(AI828="-",$D828=""),"-",$D828*AI828)</f>
        <v>-</v>
      </c>
      <c r="AK828" s="38">
        <f>IF(AK827="NC","NC",AK827*0.9)</f>
        <v>49.463999999999999</v>
      </c>
      <c r="AL828" s="38" t="str">
        <f t="shared" ref="AL828:AL829" si="11557">IF(OR(AK828="-",$D828=""),"-",$D828*AK828)</f>
        <v>-</v>
      </c>
    </row>
    <row r="829" spans="1:38" ht="21" hidden="1" outlineLevel="1" x14ac:dyDescent="0.25">
      <c r="A829" s="39" t="s">
        <v>82</v>
      </c>
      <c r="B829" s="39" t="s">
        <v>3155</v>
      </c>
      <c r="C829" s="38" t="s">
        <v>925</v>
      </c>
      <c r="D829" s="58"/>
      <c r="E829" s="38">
        <f>IF(E827="NC","NC",E827*0.1)</f>
        <v>1.4039999999999999</v>
      </c>
      <c r="F829" s="38" t="str">
        <f t="shared" si="11541"/>
        <v>-</v>
      </c>
      <c r="G829" s="38">
        <f>IF(G827="NC","NC",G827*0.1)</f>
        <v>2.9060000000000001</v>
      </c>
      <c r="H829" s="38" t="str">
        <f t="shared" si="11542"/>
        <v>-</v>
      </c>
      <c r="I829" s="38">
        <f>IF(I827="NC","NC",I827*0.1)</f>
        <v>0.71300000000000008</v>
      </c>
      <c r="J829" s="38" t="str">
        <f t="shared" si="11543"/>
        <v>-</v>
      </c>
      <c r="K829" s="38">
        <f>IF(K827="NC","NC",K827*0.1)</f>
        <v>11.9</v>
      </c>
      <c r="L829" s="38" t="str">
        <f t="shared" si="11544"/>
        <v>-</v>
      </c>
      <c r="M829" s="38">
        <f>IF(M827="NC","NC",M827*0.1)</f>
        <v>2.3890000000000002</v>
      </c>
      <c r="N829" s="38" t="str">
        <f t="shared" si="11545"/>
        <v>-</v>
      </c>
      <c r="O829" s="38">
        <f>IF(O827="NC","NC",O827*0.1)</f>
        <v>3.3850000000000002</v>
      </c>
      <c r="P829" s="38" t="str">
        <f t="shared" si="11546"/>
        <v>-</v>
      </c>
      <c r="Q829" s="38">
        <f>IF(Q827="NC","NC",Q827*0.1)</f>
        <v>5.5830000000000002</v>
      </c>
      <c r="R829" s="38" t="str">
        <f t="shared" si="11547"/>
        <v>-</v>
      </c>
      <c r="S829" s="38">
        <f>IF(S827="NC","NC",S827*0.1)</f>
        <v>4.2969999999999997</v>
      </c>
      <c r="T829" s="38" t="str">
        <f t="shared" si="11548"/>
        <v>-</v>
      </c>
      <c r="U829" s="38">
        <f>IF(U827="NC","NC",U827*0.1)</f>
        <v>1.831</v>
      </c>
      <c r="V829" s="38" t="str">
        <f t="shared" si="11549"/>
        <v>-</v>
      </c>
      <c r="W829" s="38">
        <f>IF(W827="NC","NC",W827*0.1)</f>
        <v>7.4269999999999996</v>
      </c>
      <c r="X829" s="38" t="str">
        <f t="shared" si="11550"/>
        <v>-</v>
      </c>
      <c r="Y829" s="38">
        <f>IF(Y827="NC","NC",Y827*0.1)</f>
        <v>4.4530000000000003</v>
      </c>
      <c r="Z829" s="38" t="str">
        <f t="shared" si="11551"/>
        <v>-</v>
      </c>
      <c r="AA829" s="38">
        <f>IF(AA827="NC","NC",AA827*0.1)</f>
        <v>7.8069999999999995</v>
      </c>
      <c r="AB829" s="38" t="str">
        <f t="shared" si="11552"/>
        <v>-</v>
      </c>
      <c r="AC829" s="38">
        <f>IF(AC827="NC","NC",AC827*0.1)</f>
        <v>0.38400000000000001</v>
      </c>
      <c r="AD829" s="38" t="str">
        <f t="shared" si="11553"/>
        <v>-</v>
      </c>
      <c r="AE829" s="38">
        <f>IF(AE827="NC","NC",AE827*0.1)</f>
        <v>1.181</v>
      </c>
      <c r="AF829" s="38" t="str">
        <f t="shared" si="11554"/>
        <v>-</v>
      </c>
      <c r="AG829" s="38">
        <f>IF(AG827="NC","NC",AG827*0.1)</f>
        <v>4.7240000000000002</v>
      </c>
      <c r="AH829" s="38" t="str">
        <f t="shared" si="11555"/>
        <v>-</v>
      </c>
      <c r="AI829" s="38">
        <f>IF(AI827="NC","NC",AI827*0.1)</f>
        <v>0.46500000000000008</v>
      </c>
      <c r="AJ829" s="38" t="str">
        <f t="shared" si="11556"/>
        <v>-</v>
      </c>
      <c r="AK829" s="38">
        <f>IF(AK827="NC","NC",AK827*0.1)</f>
        <v>5.4960000000000004</v>
      </c>
      <c r="AL829" s="38" t="str">
        <f t="shared" si="11557"/>
        <v>-</v>
      </c>
    </row>
    <row r="830" spans="1:38" hidden="1" outlineLevel="1" x14ac:dyDescent="0.25">
      <c r="A830" s="51" t="s">
        <v>84</v>
      </c>
      <c r="B830" s="51" t="s">
        <v>1192</v>
      </c>
      <c r="C830" s="19" t="s">
        <v>925</v>
      </c>
      <c r="D830" s="58"/>
      <c r="E830" s="19">
        <v>0.1</v>
      </c>
      <c r="F830" s="19" t="str">
        <f t="shared" si="11337"/>
        <v>-</v>
      </c>
      <c r="G830" s="19">
        <v>0.1</v>
      </c>
      <c r="H830" s="19" t="str">
        <f t="shared" si="11338"/>
        <v>-</v>
      </c>
      <c r="I830" s="19">
        <v>0.18</v>
      </c>
      <c r="J830" s="19" t="str">
        <f t="shared" si="11339"/>
        <v>-</v>
      </c>
      <c r="K830" s="19">
        <v>0.31</v>
      </c>
      <c r="L830" s="19" t="str">
        <f t="shared" si="11340"/>
        <v>-</v>
      </c>
      <c r="M830" s="19">
        <v>0.28000000000000003</v>
      </c>
      <c r="N830" s="19" t="str">
        <f t="shared" si="11341"/>
        <v>-</v>
      </c>
      <c r="O830" s="19">
        <v>0.49</v>
      </c>
      <c r="P830" s="19" t="str">
        <f t="shared" si="11342"/>
        <v>-</v>
      </c>
      <c r="Q830" s="19">
        <v>4.74</v>
      </c>
      <c r="R830" s="19" t="str">
        <f t="shared" si="11343"/>
        <v>-</v>
      </c>
      <c r="S830" s="19">
        <v>1.1599999999999999</v>
      </c>
      <c r="T830" s="19" t="str">
        <f t="shared" si="11344"/>
        <v>-</v>
      </c>
      <c r="U830" s="19">
        <v>3.1</v>
      </c>
      <c r="V830" s="19" t="str">
        <f t="shared" si="11345"/>
        <v>-</v>
      </c>
      <c r="W830" s="19">
        <v>0.56999999999999995</v>
      </c>
      <c r="X830" s="19" t="str">
        <f t="shared" si="11346"/>
        <v>-</v>
      </c>
      <c r="Y830" s="19">
        <v>0.71</v>
      </c>
      <c r="Z830" s="19" t="str">
        <f t="shared" si="11347"/>
        <v>-</v>
      </c>
      <c r="AA830" s="19">
        <v>0.16</v>
      </c>
      <c r="AB830" s="19" t="str">
        <f t="shared" si="11348"/>
        <v>-</v>
      </c>
      <c r="AC830" s="19">
        <v>0.1</v>
      </c>
      <c r="AD830" s="19" t="str">
        <f t="shared" si="11349"/>
        <v>-</v>
      </c>
      <c r="AE830" s="19">
        <v>0.1</v>
      </c>
      <c r="AF830" s="19" t="str">
        <f t="shared" si="11350"/>
        <v>-</v>
      </c>
      <c r="AG830" s="19">
        <v>1.66</v>
      </c>
      <c r="AH830" s="19" t="str">
        <f t="shared" si="11351"/>
        <v>-</v>
      </c>
      <c r="AI830" s="19">
        <v>0.1</v>
      </c>
      <c r="AJ830" s="19" t="str">
        <f t="shared" si="11352"/>
        <v>-</v>
      </c>
      <c r="AK830" s="19">
        <v>0.28000000000000003</v>
      </c>
      <c r="AL830" s="19" t="str">
        <f t="shared" si="11353"/>
        <v>-</v>
      </c>
    </row>
    <row r="831" spans="1:38" hidden="1" outlineLevel="1" x14ac:dyDescent="0.25">
      <c r="A831" s="53" t="s">
        <v>84</v>
      </c>
      <c r="B831" s="53" t="s">
        <v>3156</v>
      </c>
      <c r="C831" s="38" t="s">
        <v>925</v>
      </c>
      <c r="D831" s="58"/>
      <c r="E831" s="38">
        <f>IF(E830="NC","NC",E830*0.9)</f>
        <v>9.0000000000000011E-2</v>
      </c>
      <c r="F831" s="38" t="str">
        <f t="shared" ref="F831:F832" si="11558">IF(OR(E831="-",$D831=""),"-",$D831*E831)</f>
        <v>-</v>
      </c>
      <c r="G831" s="38">
        <f>IF(G830="NC","NC",G830*0.9)</f>
        <v>9.0000000000000011E-2</v>
      </c>
      <c r="H831" s="38" t="str">
        <f t="shared" ref="H831:H832" si="11559">IF(OR(G831="-",$D831=""),"-",$D831*G831)</f>
        <v>-</v>
      </c>
      <c r="I831" s="38">
        <f>IF(I830="NC","NC",I830*0.9)</f>
        <v>0.16200000000000001</v>
      </c>
      <c r="J831" s="38" t="str">
        <f t="shared" ref="J831:J832" si="11560">IF(OR(I831="-",$D831=""),"-",$D831*I831)</f>
        <v>-</v>
      </c>
      <c r="K831" s="38">
        <f>IF(K830="NC","NC",K830*0.9)</f>
        <v>0.27900000000000003</v>
      </c>
      <c r="L831" s="38" t="str">
        <f t="shared" ref="L831:L832" si="11561">IF(OR(K831="-",$D831=""),"-",$D831*K831)</f>
        <v>-</v>
      </c>
      <c r="M831" s="38">
        <f>IF(M830="NC","NC",M830*0.9)</f>
        <v>0.25200000000000006</v>
      </c>
      <c r="N831" s="38" t="str">
        <f t="shared" ref="N831:N832" si="11562">IF(OR(M831="-",$D831=""),"-",$D831*M831)</f>
        <v>-</v>
      </c>
      <c r="O831" s="38">
        <f>IF(O830="NC","NC",O830*0.9)</f>
        <v>0.441</v>
      </c>
      <c r="P831" s="38" t="str">
        <f t="shared" ref="P831:P832" si="11563">IF(OR(O831="-",$D831=""),"-",$D831*O831)</f>
        <v>-</v>
      </c>
      <c r="Q831" s="38">
        <f>IF(Q830="NC","NC",Q830*0.9)</f>
        <v>4.266</v>
      </c>
      <c r="R831" s="38" t="str">
        <f t="shared" ref="R831:R832" si="11564">IF(OR(Q831="-",$D831=""),"-",$D831*Q831)</f>
        <v>-</v>
      </c>
      <c r="S831" s="38">
        <f>IF(S830="NC","NC",S830*0.9)</f>
        <v>1.044</v>
      </c>
      <c r="T831" s="38" t="str">
        <f t="shared" ref="T831:T832" si="11565">IF(OR(S831="-",$D831=""),"-",$D831*S831)</f>
        <v>-</v>
      </c>
      <c r="U831" s="38">
        <f>IF(U830="NC","NC",U830*0.9)</f>
        <v>2.79</v>
      </c>
      <c r="V831" s="38" t="str">
        <f t="shared" ref="V831:V832" si="11566">IF(OR(U831="-",$D831=""),"-",$D831*U831)</f>
        <v>-</v>
      </c>
      <c r="W831" s="38">
        <f>IF(W830="NC","NC",W830*0.9)</f>
        <v>0.51300000000000001</v>
      </c>
      <c r="X831" s="38" t="str">
        <f t="shared" ref="X831:X832" si="11567">IF(OR(W831="-",$D831=""),"-",$D831*W831)</f>
        <v>-</v>
      </c>
      <c r="Y831" s="38">
        <f>IF(Y830="NC","NC",Y830*0.9)</f>
        <v>0.63900000000000001</v>
      </c>
      <c r="Z831" s="38" t="str">
        <f t="shared" ref="Z831:Z832" si="11568">IF(OR(Y831="-",$D831=""),"-",$D831*Y831)</f>
        <v>-</v>
      </c>
      <c r="AA831" s="38">
        <f>IF(AA830="NC","NC",AA830*0.9)</f>
        <v>0.14400000000000002</v>
      </c>
      <c r="AB831" s="38" t="str">
        <f t="shared" ref="AB831:AB832" si="11569">IF(OR(AA831="-",$D831=""),"-",$D831*AA831)</f>
        <v>-</v>
      </c>
      <c r="AC831" s="38">
        <f>IF(AC830="NC","NC",AC830*0.9)</f>
        <v>9.0000000000000011E-2</v>
      </c>
      <c r="AD831" s="38" t="str">
        <f t="shared" ref="AD831:AD832" si="11570">IF(OR(AC831="-",$D831=""),"-",$D831*AC831)</f>
        <v>-</v>
      </c>
      <c r="AE831" s="38">
        <f>IF(AE830="NC","NC",AE830*0.9)</f>
        <v>9.0000000000000011E-2</v>
      </c>
      <c r="AF831" s="38" t="str">
        <f t="shared" ref="AF831:AF832" si="11571">IF(OR(AE831="-",$D831=""),"-",$D831*AE831)</f>
        <v>-</v>
      </c>
      <c r="AG831" s="38">
        <f>IF(AG830="NC","NC",AG830*0.9)</f>
        <v>1.494</v>
      </c>
      <c r="AH831" s="38" t="str">
        <f t="shared" ref="AH831:AH832" si="11572">IF(OR(AG831="-",$D831=""),"-",$D831*AG831)</f>
        <v>-</v>
      </c>
      <c r="AI831" s="38">
        <f>IF(AI830="NC","NC",AI830*0.9)</f>
        <v>9.0000000000000011E-2</v>
      </c>
      <c r="AJ831" s="38" t="str">
        <f t="shared" ref="AJ831:AJ832" si="11573">IF(OR(AI831="-",$D831=""),"-",$D831*AI831)</f>
        <v>-</v>
      </c>
      <c r="AK831" s="38">
        <f>IF(AK830="NC","NC",AK830*0.9)</f>
        <v>0.25200000000000006</v>
      </c>
      <c r="AL831" s="38" t="str">
        <f t="shared" ref="AL831:AL832" si="11574">IF(OR(AK831="-",$D831=""),"-",$D831*AK831)</f>
        <v>-</v>
      </c>
    </row>
    <row r="832" spans="1:38" hidden="1" outlineLevel="1" x14ac:dyDescent="0.25">
      <c r="A832" s="53" t="s">
        <v>84</v>
      </c>
      <c r="B832" s="53" t="s">
        <v>3157</v>
      </c>
      <c r="C832" s="38" t="s">
        <v>925</v>
      </c>
      <c r="D832" s="58"/>
      <c r="E832" s="38">
        <f>IF(E830="NC","NC",E830*0.1)</f>
        <v>1.0000000000000002E-2</v>
      </c>
      <c r="F832" s="38" t="str">
        <f t="shared" si="11558"/>
        <v>-</v>
      </c>
      <c r="G832" s="38">
        <f>IF(G830="NC","NC",G830*0.1)</f>
        <v>1.0000000000000002E-2</v>
      </c>
      <c r="H832" s="38" t="str">
        <f t="shared" si="11559"/>
        <v>-</v>
      </c>
      <c r="I832" s="38">
        <f>IF(I830="NC","NC",I830*0.1)</f>
        <v>1.7999999999999999E-2</v>
      </c>
      <c r="J832" s="38" t="str">
        <f t="shared" si="11560"/>
        <v>-</v>
      </c>
      <c r="K832" s="38">
        <f>IF(K830="NC","NC",K830*0.1)</f>
        <v>3.1E-2</v>
      </c>
      <c r="L832" s="38" t="str">
        <f t="shared" si="11561"/>
        <v>-</v>
      </c>
      <c r="M832" s="38">
        <f>IF(M830="NC","NC",M830*0.1)</f>
        <v>2.8000000000000004E-2</v>
      </c>
      <c r="N832" s="38" t="str">
        <f t="shared" si="11562"/>
        <v>-</v>
      </c>
      <c r="O832" s="38">
        <f>IF(O830="NC","NC",O830*0.1)</f>
        <v>4.9000000000000002E-2</v>
      </c>
      <c r="P832" s="38" t="str">
        <f t="shared" si="11563"/>
        <v>-</v>
      </c>
      <c r="Q832" s="38">
        <f>IF(Q830="NC","NC",Q830*0.1)</f>
        <v>0.47400000000000003</v>
      </c>
      <c r="R832" s="38" t="str">
        <f t="shared" si="11564"/>
        <v>-</v>
      </c>
      <c r="S832" s="38">
        <f>IF(S830="NC","NC",S830*0.1)</f>
        <v>0.11599999999999999</v>
      </c>
      <c r="T832" s="38" t="str">
        <f t="shared" si="11565"/>
        <v>-</v>
      </c>
      <c r="U832" s="38">
        <f>IF(U830="NC","NC",U830*0.1)</f>
        <v>0.31000000000000005</v>
      </c>
      <c r="V832" s="38" t="str">
        <f t="shared" si="11566"/>
        <v>-</v>
      </c>
      <c r="W832" s="38">
        <f>IF(W830="NC","NC",W830*0.1)</f>
        <v>5.6999999999999995E-2</v>
      </c>
      <c r="X832" s="38" t="str">
        <f t="shared" si="11567"/>
        <v>-</v>
      </c>
      <c r="Y832" s="38">
        <f>IF(Y830="NC","NC",Y830*0.1)</f>
        <v>7.0999999999999994E-2</v>
      </c>
      <c r="Z832" s="38" t="str">
        <f t="shared" si="11568"/>
        <v>-</v>
      </c>
      <c r="AA832" s="38">
        <f>IF(AA830="NC","NC",AA830*0.1)</f>
        <v>1.6E-2</v>
      </c>
      <c r="AB832" s="38" t="str">
        <f t="shared" si="11569"/>
        <v>-</v>
      </c>
      <c r="AC832" s="38">
        <f>IF(AC830="NC","NC",AC830*0.1)</f>
        <v>1.0000000000000002E-2</v>
      </c>
      <c r="AD832" s="38" t="str">
        <f t="shared" si="11570"/>
        <v>-</v>
      </c>
      <c r="AE832" s="38">
        <f>IF(AE830="NC","NC",AE830*0.1)</f>
        <v>1.0000000000000002E-2</v>
      </c>
      <c r="AF832" s="38" t="str">
        <f t="shared" si="11571"/>
        <v>-</v>
      </c>
      <c r="AG832" s="38">
        <f>IF(AG830="NC","NC",AG830*0.1)</f>
        <v>0.16600000000000001</v>
      </c>
      <c r="AH832" s="38" t="str">
        <f t="shared" si="11572"/>
        <v>-</v>
      </c>
      <c r="AI832" s="38">
        <f>IF(AI830="NC","NC",AI830*0.1)</f>
        <v>1.0000000000000002E-2</v>
      </c>
      <c r="AJ832" s="38" t="str">
        <f t="shared" si="11573"/>
        <v>-</v>
      </c>
      <c r="AK832" s="38">
        <f>IF(AK830="NC","NC",AK830*0.1)</f>
        <v>2.8000000000000004E-2</v>
      </c>
      <c r="AL832" s="38" t="str">
        <f t="shared" si="11574"/>
        <v>-</v>
      </c>
    </row>
    <row r="833" spans="1:38" hidden="1" outlineLevel="1" x14ac:dyDescent="0.25">
      <c r="A833" s="51" t="s">
        <v>87</v>
      </c>
      <c r="B833" s="51" t="s">
        <v>1193</v>
      </c>
      <c r="C833" s="19" t="s">
        <v>925</v>
      </c>
      <c r="D833" s="58"/>
      <c r="E833" s="19">
        <v>0.1</v>
      </c>
      <c r="F833" s="19" t="str">
        <f t="shared" si="11337"/>
        <v>-</v>
      </c>
      <c r="G833" s="19">
        <v>0.1</v>
      </c>
      <c r="H833" s="19" t="str">
        <f t="shared" si="11338"/>
        <v>-</v>
      </c>
      <c r="I833" s="19">
        <v>0.17</v>
      </c>
      <c r="J833" s="19" t="str">
        <f t="shared" si="11339"/>
        <v>-</v>
      </c>
      <c r="K833" s="19">
        <v>0.24</v>
      </c>
      <c r="L833" s="19" t="str">
        <f t="shared" si="11340"/>
        <v>-</v>
      </c>
      <c r="M833" s="19">
        <v>0.1</v>
      </c>
      <c r="N833" s="19" t="str">
        <f t="shared" si="11341"/>
        <v>-</v>
      </c>
      <c r="O833" s="19">
        <v>0.54</v>
      </c>
      <c r="P833" s="19" t="str">
        <f t="shared" si="11342"/>
        <v>-</v>
      </c>
      <c r="Q833" s="19">
        <v>0.19</v>
      </c>
      <c r="R833" s="19" t="str">
        <f t="shared" si="11343"/>
        <v>-</v>
      </c>
      <c r="S833" s="19">
        <v>0.39</v>
      </c>
      <c r="T833" s="19" t="str">
        <f t="shared" si="11344"/>
        <v>-</v>
      </c>
      <c r="U833" s="19">
        <v>2.41</v>
      </c>
      <c r="V833" s="19" t="str">
        <f t="shared" si="11345"/>
        <v>-</v>
      </c>
      <c r="W833" s="19">
        <v>0.1</v>
      </c>
      <c r="X833" s="19" t="str">
        <f t="shared" si="11346"/>
        <v>-</v>
      </c>
      <c r="Y833" s="19">
        <v>0.1</v>
      </c>
      <c r="Z833" s="19" t="str">
        <f t="shared" si="11347"/>
        <v>-</v>
      </c>
      <c r="AA833" s="19" t="s">
        <v>1351</v>
      </c>
      <c r="AB833" s="19" t="str">
        <f t="shared" si="11348"/>
        <v>-</v>
      </c>
      <c r="AC833" s="19">
        <v>0.1</v>
      </c>
      <c r="AD833" s="19" t="str">
        <f t="shared" si="11349"/>
        <v>-</v>
      </c>
      <c r="AE833" s="19">
        <v>0.1</v>
      </c>
      <c r="AF833" s="19" t="str">
        <f t="shared" si="11350"/>
        <v>-</v>
      </c>
      <c r="AG833" s="19">
        <v>1</v>
      </c>
      <c r="AH833" s="19" t="str">
        <f t="shared" si="11351"/>
        <v>-</v>
      </c>
      <c r="AI833" s="19" t="s">
        <v>1351</v>
      </c>
      <c r="AJ833" s="19" t="str">
        <f t="shared" si="11352"/>
        <v>-</v>
      </c>
      <c r="AK833" s="19" t="s">
        <v>1351</v>
      </c>
      <c r="AL833" s="19" t="str">
        <f t="shared" si="11353"/>
        <v>-</v>
      </c>
    </row>
    <row r="834" spans="1:38" hidden="1" outlineLevel="1" x14ac:dyDescent="0.25">
      <c r="A834" s="53" t="s">
        <v>87</v>
      </c>
      <c r="B834" s="53" t="s">
        <v>3158</v>
      </c>
      <c r="C834" s="38" t="s">
        <v>925</v>
      </c>
      <c r="D834" s="58"/>
      <c r="E834" s="38">
        <f>IF(E833="NC","NC",E833*0.9)</f>
        <v>9.0000000000000011E-2</v>
      </c>
      <c r="F834" s="38" t="str">
        <f t="shared" ref="F834:F835" si="11575">IF(OR(E834="-",$D834=""),"-",$D834*E834)</f>
        <v>-</v>
      </c>
      <c r="G834" s="38">
        <f>IF(G833="NC","NC",G833*0.9)</f>
        <v>9.0000000000000011E-2</v>
      </c>
      <c r="H834" s="38" t="str">
        <f t="shared" ref="H834:H835" si="11576">IF(OR(G834="-",$D834=""),"-",$D834*G834)</f>
        <v>-</v>
      </c>
      <c r="I834" s="38">
        <f>IF(I833="NC","NC",I833*0.9)</f>
        <v>0.15300000000000002</v>
      </c>
      <c r="J834" s="38" t="str">
        <f t="shared" ref="J834:J835" si="11577">IF(OR(I834="-",$D834=""),"-",$D834*I834)</f>
        <v>-</v>
      </c>
      <c r="K834" s="38">
        <f>IF(K833="NC","NC",K833*0.9)</f>
        <v>0.216</v>
      </c>
      <c r="L834" s="38" t="str">
        <f t="shared" ref="L834:L835" si="11578">IF(OR(K834="-",$D834=""),"-",$D834*K834)</f>
        <v>-</v>
      </c>
      <c r="M834" s="38">
        <f>IF(M833="NC","NC",M833*0.9)</f>
        <v>9.0000000000000011E-2</v>
      </c>
      <c r="N834" s="38" t="str">
        <f t="shared" ref="N834:N835" si="11579">IF(OR(M834="-",$D834=""),"-",$D834*M834)</f>
        <v>-</v>
      </c>
      <c r="O834" s="38">
        <f>IF(O833="NC","NC",O833*0.9)</f>
        <v>0.48600000000000004</v>
      </c>
      <c r="P834" s="38" t="str">
        <f t="shared" ref="P834:P835" si="11580">IF(OR(O834="-",$D834=""),"-",$D834*O834)</f>
        <v>-</v>
      </c>
      <c r="Q834" s="38">
        <f>IF(Q833="NC","NC",Q833*0.9)</f>
        <v>0.17100000000000001</v>
      </c>
      <c r="R834" s="38" t="str">
        <f t="shared" ref="R834:R835" si="11581">IF(OR(Q834="-",$D834=""),"-",$D834*Q834)</f>
        <v>-</v>
      </c>
      <c r="S834" s="38">
        <f>IF(S833="NC","NC",S833*0.9)</f>
        <v>0.35100000000000003</v>
      </c>
      <c r="T834" s="38" t="str">
        <f t="shared" ref="T834:T835" si="11582">IF(OR(S834="-",$D834=""),"-",$D834*S834)</f>
        <v>-</v>
      </c>
      <c r="U834" s="38">
        <f>IF(U833="NC","NC",U833*0.9)</f>
        <v>2.169</v>
      </c>
      <c r="V834" s="38" t="str">
        <f t="shared" ref="V834:V835" si="11583">IF(OR(U834="-",$D834=""),"-",$D834*U834)</f>
        <v>-</v>
      </c>
      <c r="W834" s="38">
        <f>IF(W833="NC","NC",W833*0.9)</f>
        <v>9.0000000000000011E-2</v>
      </c>
      <c r="X834" s="38" t="str">
        <f t="shared" ref="X834:X835" si="11584">IF(OR(W834="-",$D834=""),"-",$D834*W834)</f>
        <v>-</v>
      </c>
      <c r="Y834" s="38">
        <f>IF(Y833="NC","NC",Y833*0.9)</f>
        <v>9.0000000000000011E-2</v>
      </c>
      <c r="Z834" s="38" t="str">
        <f t="shared" ref="Z834:Z835" si="11585">IF(OR(Y834="-",$D834=""),"-",$D834*Y834)</f>
        <v>-</v>
      </c>
      <c r="AA834" s="38" t="str">
        <f>IF(AA833="NC","NC",AA833*0.9)</f>
        <v>NC</v>
      </c>
      <c r="AB834" s="38" t="str">
        <f t="shared" ref="AB834:AB835" si="11586">IF(OR(AA834="-",$D834=""),"-",$D834*AA834)</f>
        <v>-</v>
      </c>
      <c r="AC834" s="38">
        <f>IF(AC833="NC","NC",AC833*0.9)</f>
        <v>9.0000000000000011E-2</v>
      </c>
      <c r="AD834" s="38" t="str">
        <f t="shared" ref="AD834:AD835" si="11587">IF(OR(AC834="-",$D834=""),"-",$D834*AC834)</f>
        <v>-</v>
      </c>
      <c r="AE834" s="38">
        <f>IF(AE833="NC","NC",AE833*0.9)</f>
        <v>9.0000000000000011E-2</v>
      </c>
      <c r="AF834" s="38" t="str">
        <f t="shared" ref="AF834:AF835" si="11588">IF(OR(AE834="-",$D834=""),"-",$D834*AE834)</f>
        <v>-</v>
      </c>
      <c r="AG834" s="38">
        <f>IF(AG833="NC","NC",AG833*0.9)</f>
        <v>0.9</v>
      </c>
      <c r="AH834" s="38" t="str">
        <f t="shared" ref="AH834:AH835" si="11589">IF(OR(AG834="-",$D834=""),"-",$D834*AG834)</f>
        <v>-</v>
      </c>
      <c r="AI834" s="38" t="str">
        <f>IF(AI833="NC","NC",AI833*0.9)</f>
        <v>NC</v>
      </c>
      <c r="AJ834" s="38" t="str">
        <f t="shared" ref="AJ834:AJ835" si="11590">IF(OR(AI834="-",$D834=""),"-",$D834*AI834)</f>
        <v>-</v>
      </c>
      <c r="AK834" s="38" t="str">
        <f>IF(AK833="NC","NC",AK833*0.9)</f>
        <v>NC</v>
      </c>
      <c r="AL834" s="38" t="str">
        <f t="shared" ref="AL834:AL835" si="11591">IF(OR(AK834="-",$D834=""),"-",$D834*AK834)</f>
        <v>-</v>
      </c>
    </row>
    <row r="835" spans="1:38" hidden="1" outlineLevel="1" x14ac:dyDescent="0.25">
      <c r="A835" s="53" t="s">
        <v>87</v>
      </c>
      <c r="B835" s="53" t="s">
        <v>3159</v>
      </c>
      <c r="C835" s="38" t="s">
        <v>925</v>
      </c>
      <c r="D835" s="58"/>
      <c r="E835" s="38">
        <f>IF(E833="NC","NC",E833*0.1)</f>
        <v>1.0000000000000002E-2</v>
      </c>
      <c r="F835" s="38" t="str">
        <f t="shared" si="11575"/>
        <v>-</v>
      </c>
      <c r="G835" s="38">
        <f>IF(G833="NC","NC",G833*0.1)</f>
        <v>1.0000000000000002E-2</v>
      </c>
      <c r="H835" s="38" t="str">
        <f t="shared" si="11576"/>
        <v>-</v>
      </c>
      <c r="I835" s="38">
        <f>IF(I833="NC","NC",I833*0.1)</f>
        <v>1.7000000000000001E-2</v>
      </c>
      <c r="J835" s="38" t="str">
        <f t="shared" si="11577"/>
        <v>-</v>
      </c>
      <c r="K835" s="38">
        <f>IF(K833="NC","NC",K833*0.1)</f>
        <v>2.4E-2</v>
      </c>
      <c r="L835" s="38" t="str">
        <f t="shared" si="11578"/>
        <v>-</v>
      </c>
      <c r="M835" s="38">
        <f>IF(M833="NC","NC",M833*0.1)</f>
        <v>1.0000000000000002E-2</v>
      </c>
      <c r="N835" s="38" t="str">
        <f t="shared" si="11579"/>
        <v>-</v>
      </c>
      <c r="O835" s="38">
        <f>IF(O833="NC","NC",O833*0.1)</f>
        <v>5.4000000000000006E-2</v>
      </c>
      <c r="P835" s="38" t="str">
        <f t="shared" si="11580"/>
        <v>-</v>
      </c>
      <c r="Q835" s="38">
        <f>IF(Q833="NC","NC",Q833*0.1)</f>
        <v>1.9000000000000003E-2</v>
      </c>
      <c r="R835" s="38" t="str">
        <f t="shared" si="11581"/>
        <v>-</v>
      </c>
      <c r="S835" s="38">
        <f>IF(S833="NC","NC",S833*0.1)</f>
        <v>3.9000000000000007E-2</v>
      </c>
      <c r="T835" s="38" t="str">
        <f t="shared" si="11582"/>
        <v>-</v>
      </c>
      <c r="U835" s="38">
        <f>IF(U833="NC","NC",U833*0.1)</f>
        <v>0.24100000000000002</v>
      </c>
      <c r="V835" s="38" t="str">
        <f t="shared" si="11583"/>
        <v>-</v>
      </c>
      <c r="W835" s="38">
        <f>IF(W833="NC","NC",W833*0.1)</f>
        <v>1.0000000000000002E-2</v>
      </c>
      <c r="X835" s="38" t="str">
        <f t="shared" si="11584"/>
        <v>-</v>
      </c>
      <c r="Y835" s="38">
        <f>IF(Y833="NC","NC",Y833*0.1)</f>
        <v>1.0000000000000002E-2</v>
      </c>
      <c r="Z835" s="38" t="str">
        <f t="shared" si="11585"/>
        <v>-</v>
      </c>
      <c r="AA835" s="38" t="str">
        <f>IF(AA833="NC","NC",AA833*0.1)</f>
        <v>NC</v>
      </c>
      <c r="AB835" s="38" t="str">
        <f t="shared" si="11586"/>
        <v>-</v>
      </c>
      <c r="AC835" s="38">
        <f>IF(AC833="NC","NC",AC833*0.1)</f>
        <v>1.0000000000000002E-2</v>
      </c>
      <c r="AD835" s="38" t="str">
        <f t="shared" si="11587"/>
        <v>-</v>
      </c>
      <c r="AE835" s="38">
        <f>IF(AE833="NC","NC",AE833*0.1)</f>
        <v>1.0000000000000002E-2</v>
      </c>
      <c r="AF835" s="38" t="str">
        <f t="shared" si="11588"/>
        <v>-</v>
      </c>
      <c r="AG835" s="38">
        <f>IF(AG833="NC","NC",AG833*0.1)</f>
        <v>0.1</v>
      </c>
      <c r="AH835" s="38" t="str">
        <f t="shared" si="11589"/>
        <v>-</v>
      </c>
      <c r="AI835" s="38" t="str">
        <f>IF(AI833="NC","NC",AI833*0.1)</f>
        <v>NC</v>
      </c>
      <c r="AJ835" s="38" t="str">
        <f t="shared" si="11590"/>
        <v>-</v>
      </c>
      <c r="AK835" s="38" t="str">
        <f>IF(AK833="NC","NC",AK833*0.1)</f>
        <v>NC</v>
      </c>
      <c r="AL835" s="38" t="str">
        <f t="shared" si="11591"/>
        <v>-</v>
      </c>
    </row>
    <row r="836" spans="1:38" hidden="1" outlineLevel="1" x14ac:dyDescent="0.25">
      <c r="A836" s="51" t="s">
        <v>2392</v>
      </c>
      <c r="B836" s="56" t="s">
        <v>1195</v>
      </c>
      <c r="C836" s="19" t="s">
        <v>925</v>
      </c>
      <c r="D836" s="58"/>
      <c r="E836" s="19">
        <v>0.1</v>
      </c>
      <c r="F836" s="19" t="str">
        <f t="shared" si="11337"/>
        <v>-</v>
      </c>
      <c r="G836" s="19">
        <v>0.1</v>
      </c>
      <c r="H836" s="19" t="str">
        <f t="shared" si="11338"/>
        <v>-</v>
      </c>
      <c r="I836" s="19" t="s">
        <v>1351</v>
      </c>
      <c r="J836" s="19" t="str">
        <f t="shared" si="11339"/>
        <v>-</v>
      </c>
      <c r="K836" s="19">
        <v>0.1</v>
      </c>
      <c r="L836" s="19" t="str">
        <f t="shared" si="11340"/>
        <v>-</v>
      </c>
      <c r="M836" s="19">
        <v>0.1</v>
      </c>
      <c r="N836" s="19" t="str">
        <f t="shared" si="11341"/>
        <v>-</v>
      </c>
      <c r="O836" s="19">
        <v>0.15</v>
      </c>
      <c r="P836" s="19" t="str">
        <f t="shared" si="11342"/>
        <v>-</v>
      </c>
      <c r="Q836" s="19">
        <v>0.1</v>
      </c>
      <c r="R836" s="19" t="str">
        <f t="shared" si="11343"/>
        <v>-</v>
      </c>
      <c r="S836" s="19">
        <v>0.1</v>
      </c>
      <c r="T836" s="19" t="str">
        <f t="shared" si="11344"/>
        <v>-</v>
      </c>
      <c r="U836" s="19">
        <v>0.1</v>
      </c>
      <c r="V836" s="19" t="str">
        <f t="shared" si="11345"/>
        <v>-</v>
      </c>
      <c r="W836" s="19">
        <v>0.15</v>
      </c>
      <c r="X836" s="19" t="str">
        <f t="shared" si="11346"/>
        <v>-</v>
      </c>
      <c r="Y836" s="19">
        <v>0.12</v>
      </c>
      <c r="Z836" s="19" t="str">
        <f t="shared" si="11347"/>
        <v>-</v>
      </c>
      <c r="AA836" s="19" t="s">
        <v>1351</v>
      </c>
      <c r="AB836" s="19" t="str">
        <f t="shared" si="11348"/>
        <v>-</v>
      </c>
      <c r="AC836" s="19">
        <v>0.1</v>
      </c>
      <c r="AD836" s="19" t="str">
        <f t="shared" si="11349"/>
        <v>-</v>
      </c>
      <c r="AE836" s="19" t="s">
        <v>1351</v>
      </c>
      <c r="AF836" s="19" t="str">
        <f t="shared" si="11350"/>
        <v>-</v>
      </c>
      <c r="AG836" s="19">
        <v>0.1</v>
      </c>
      <c r="AH836" s="19" t="str">
        <f t="shared" si="11351"/>
        <v>-</v>
      </c>
      <c r="AI836" s="19" t="s">
        <v>1351</v>
      </c>
      <c r="AJ836" s="19" t="str">
        <f t="shared" si="11352"/>
        <v>-</v>
      </c>
      <c r="AK836" s="19" t="s">
        <v>1351</v>
      </c>
      <c r="AL836" s="19" t="str">
        <f t="shared" si="11353"/>
        <v>-</v>
      </c>
    </row>
    <row r="837" spans="1:38" hidden="1" outlineLevel="1" x14ac:dyDescent="0.25">
      <c r="A837" s="53" t="s">
        <v>2392</v>
      </c>
      <c r="B837" s="59" t="s">
        <v>3160</v>
      </c>
      <c r="C837" s="38" t="s">
        <v>925</v>
      </c>
      <c r="D837" s="58"/>
      <c r="E837" s="38">
        <f>IF(E836="NC","NC",E836*0.9)</f>
        <v>9.0000000000000011E-2</v>
      </c>
      <c r="F837" s="38" t="str">
        <f t="shared" ref="F837:F838" si="11592">IF(OR(E837="-",$D837=""),"-",$D837*E837)</f>
        <v>-</v>
      </c>
      <c r="G837" s="38">
        <f>IF(G836="NC","NC",G836*0.9)</f>
        <v>9.0000000000000011E-2</v>
      </c>
      <c r="H837" s="38" t="str">
        <f t="shared" ref="H837:H838" si="11593">IF(OR(G837="-",$D837=""),"-",$D837*G837)</f>
        <v>-</v>
      </c>
      <c r="I837" s="38" t="str">
        <f>IF(I836="NC","NC",I836*0.9)</f>
        <v>NC</v>
      </c>
      <c r="J837" s="38" t="str">
        <f t="shared" ref="J837:J838" si="11594">IF(OR(I837="-",$D837=""),"-",$D837*I837)</f>
        <v>-</v>
      </c>
      <c r="K837" s="38">
        <f>IF(K836="NC","NC",K836*0.9)</f>
        <v>9.0000000000000011E-2</v>
      </c>
      <c r="L837" s="38" t="str">
        <f t="shared" ref="L837:L838" si="11595">IF(OR(K837="-",$D837=""),"-",$D837*K837)</f>
        <v>-</v>
      </c>
      <c r="M837" s="38">
        <f>IF(M836="NC","NC",M836*0.9)</f>
        <v>9.0000000000000011E-2</v>
      </c>
      <c r="N837" s="38" t="str">
        <f t="shared" ref="N837:N838" si="11596">IF(OR(M837="-",$D837=""),"-",$D837*M837)</f>
        <v>-</v>
      </c>
      <c r="O837" s="38">
        <f>IF(O836="NC","NC",O836*0.9)</f>
        <v>0.13500000000000001</v>
      </c>
      <c r="P837" s="38" t="str">
        <f t="shared" ref="P837:P838" si="11597">IF(OR(O837="-",$D837=""),"-",$D837*O837)</f>
        <v>-</v>
      </c>
      <c r="Q837" s="38">
        <f>IF(Q836="NC","NC",Q836*0.9)</f>
        <v>9.0000000000000011E-2</v>
      </c>
      <c r="R837" s="38" t="str">
        <f t="shared" ref="R837:R838" si="11598">IF(OR(Q837="-",$D837=""),"-",$D837*Q837)</f>
        <v>-</v>
      </c>
      <c r="S837" s="38">
        <f>IF(S836="NC","NC",S836*0.9)</f>
        <v>9.0000000000000011E-2</v>
      </c>
      <c r="T837" s="38" t="str">
        <f t="shared" ref="T837:T838" si="11599">IF(OR(S837="-",$D837=""),"-",$D837*S837)</f>
        <v>-</v>
      </c>
      <c r="U837" s="38">
        <f>IF(U836="NC","NC",U836*0.9)</f>
        <v>9.0000000000000011E-2</v>
      </c>
      <c r="V837" s="38" t="str">
        <f t="shared" ref="V837:V838" si="11600">IF(OR(U837="-",$D837=""),"-",$D837*U837)</f>
        <v>-</v>
      </c>
      <c r="W837" s="38">
        <f>IF(W836="NC","NC",W836*0.9)</f>
        <v>0.13500000000000001</v>
      </c>
      <c r="X837" s="38" t="str">
        <f t="shared" ref="X837:X838" si="11601">IF(OR(W837="-",$D837=""),"-",$D837*W837)</f>
        <v>-</v>
      </c>
      <c r="Y837" s="38">
        <f>IF(Y836="NC","NC",Y836*0.9)</f>
        <v>0.108</v>
      </c>
      <c r="Z837" s="38" t="str">
        <f t="shared" ref="Z837:Z838" si="11602">IF(OR(Y837="-",$D837=""),"-",$D837*Y837)</f>
        <v>-</v>
      </c>
      <c r="AA837" s="38" t="str">
        <f>IF(AA836="NC","NC",AA836*0.9)</f>
        <v>NC</v>
      </c>
      <c r="AB837" s="38" t="str">
        <f t="shared" ref="AB837:AB838" si="11603">IF(OR(AA837="-",$D837=""),"-",$D837*AA837)</f>
        <v>-</v>
      </c>
      <c r="AC837" s="38">
        <f>IF(AC836="NC","NC",AC836*0.9)</f>
        <v>9.0000000000000011E-2</v>
      </c>
      <c r="AD837" s="38" t="str">
        <f t="shared" ref="AD837:AD838" si="11604">IF(OR(AC837="-",$D837=""),"-",$D837*AC837)</f>
        <v>-</v>
      </c>
      <c r="AE837" s="38" t="str">
        <f>IF(AE836="NC","NC",AE836*0.9)</f>
        <v>NC</v>
      </c>
      <c r="AF837" s="38" t="str">
        <f t="shared" ref="AF837:AF838" si="11605">IF(OR(AE837="-",$D837=""),"-",$D837*AE837)</f>
        <v>-</v>
      </c>
      <c r="AG837" s="38">
        <f>IF(AG836="NC","NC",AG836*0.9)</f>
        <v>9.0000000000000011E-2</v>
      </c>
      <c r="AH837" s="38" t="str">
        <f t="shared" ref="AH837:AH838" si="11606">IF(OR(AG837="-",$D837=""),"-",$D837*AG837)</f>
        <v>-</v>
      </c>
      <c r="AI837" s="38" t="str">
        <f>IF(AI836="NC","NC",AI836*0.9)</f>
        <v>NC</v>
      </c>
      <c r="AJ837" s="38" t="str">
        <f t="shared" ref="AJ837:AJ838" si="11607">IF(OR(AI837="-",$D837=""),"-",$D837*AI837)</f>
        <v>-</v>
      </c>
      <c r="AK837" s="38" t="str">
        <f>IF(AK836="NC","NC",AK836*0.9)</f>
        <v>NC</v>
      </c>
      <c r="AL837" s="38" t="str">
        <f t="shared" ref="AL837:AL838" si="11608">IF(OR(AK837="-",$D837=""),"-",$D837*AK837)</f>
        <v>-</v>
      </c>
    </row>
    <row r="838" spans="1:38" hidden="1" outlineLevel="1" x14ac:dyDescent="0.25">
      <c r="A838" s="53" t="s">
        <v>2392</v>
      </c>
      <c r="B838" s="59" t="s">
        <v>3161</v>
      </c>
      <c r="C838" s="38" t="s">
        <v>925</v>
      </c>
      <c r="D838" s="58"/>
      <c r="E838" s="38">
        <f>IF(E836="NC","NC",E836*0.1)</f>
        <v>1.0000000000000002E-2</v>
      </c>
      <c r="F838" s="38" t="str">
        <f t="shared" si="11592"/>
        <v>-</v>
      </c>
      <c r="G838" s="38">
        <f>IF(G836="NC","NC",G836*0.1)</f>
        <v>1.0000000000000002E-2</v>
      </c>
      <c r="H838" s="38" t="str">
        <f t="shared" si="11593"/>
        <v>-</v>
      </c>
      <c r="I838" s="38" t="str">
        <f>IF(I836="NC","NC",I836*0.1)</f>
        <v>NC</v>
      </c>
      <c r="J838" s="38" t="str">
        <f t="shared" si="11594"/>
        <v>-</v>
      </c>
      <c r="K838" s="38">
        <f>IF(K836="NC","NC",K836*0.1)</f>
        <v>1.0000000000000002E-2</v>
      </c>
      <c r="L838" s="38" t="str">
        <f t="shared" si="11595"/>
        <v>-</v>
      </c>
      <c r="M838" s="38">
        <f>IF(M836="NC","NC",M836*0.1)</f>
        <v>1.0000000000000002E-2</v>
      </c>
      <c r="N838" s="38" t="str">
        <f t="shared" si="11596"/>
        <v>-</v>
      </c>
      <c r="O838" s="38">
        <f>IF(O836="NC","NC",O836*0.1)</f>
        <v>1.4999999999999999E-2</v>
      </c>
      <c r="P838" s="38" t="str">
        <f t="shared" si="11597"/>
        <v>-</v>
      </c>
      <c r="Q838" s="38">
        <f>IF(Q836="NC","NC",Q836*0.1)</f>
        <v>1.0000000000000002E-2</v>
      </c>
      <c r="R838" s="38" t="str">
        <f t="shared" si="11598"/>
        <v>-</v>
      </c>
      <c r="S838" s="38">
        <f>IF(S836="NC","NC",S836*0.1)</f>
        <v>1.0000000000000002E-2</v>
      </c>
      <c r="T838" s="38" t="str">
        <f t="shared" si="11599"/>
        <v>-</v>
      </c>
      <c r="U838" s="38">
        <f>IF(U836="NC","NC",U836*0.1)</f>
        <v>1.0000000000000002E-2</v>
      </c>
      <c r="V838" s="38" t="str">
        <f t="shared" si="11600"/>
        <v>-</v>
      </c>
      <c r="W838" s="38">
        <f>IF(W836="NC","NC",W836*0.1)</f>
        <v>1.4999999999999999E-2</v>
      </c>
      <c r="X838" s="38" t="str">
        <f t="shared" si="11601"/>
        <v>-</v>
      </c>
      <c r="Y838" s="38">
        <f>IF(Y836="NC","NC",Y836*0.1)</f>
        <v>1.2E-2</v>
      </c>
      <c r="Z838" s="38" t="str">
        <f t="shared" si="11602"/>
        <v>-</v>
      </c>
      <c r="AA838" s="38" t="str">
        <f>IF(AA836="NC","NC",AA836*0.1)</f>
        <v>NC</v>
      </c>
      <c r="AB838" s="38" t="str">
        <f t="shared" si="11603"/>
        <v>-</v>
      </c>
      <c r="AC838" s="38">
        <f>IF(AC836="NC","NC",AC836*0.1)</f>
        <v>1.0000000000000002E-2</v>
      </c>
      <c r="AD838" s="38" t="str">
        <f t="shared" si="11604"/>
        <v>-</v>
      </c>
      <c r="AE838" s="38" t="str">
        <f>IF(AE836="NC","NC",AE836*0.1)</f>
        <v>NC</v>
      </c>
      <c r="AF838" s="38" t="str">
        <f t="shared" si="11605"/>
        <v>-</v>
      </c>
      <c r="AG838" s="38">
        <f>IF(AG836="NC","NC",AG836*0.1)</f>
        <v>1.0000000000000002E-2</v>
      </c>
      <c r="AH838" s="38" t="str">
        <f t="shared" si="11606"/>
        <v>-</v>
      </c>
      <c r="AI838" s="38" t="str">
        <f>IF(AI836="NC","NC",AI836*0.1)</f>
        <v>NC</v>
      </c>
      <c r="AJ838" s="38" t="str">
        <f t="shared" si="11607"/>
        <v>-</v>
      </c>
      <c r="AK838" s="38" t="str">
        <f>IF(AK836="NC","NC",AK836*0.1)</f>
        <v>NC</v>
      </c>
      <c r="AL838" s="38" t="str">
        <f t="shared" si="11608"/>
        <v>-</v>
      </c>
    </row>
    <row r="839" spans="1:38" hidden="1" outlineLevel="1" x14ac:dyDescent="0.25">
      <c r="A839" s="18" t="s">
        <v>342</v>
      </c>
      <c r="B839" s="18" t="s">
        <v>1194</v>
      </c>
      <c r="C839" s="19" t="s">
        <v>925</v>
      </c>
      <c r="D839" s="58"/>
      <c r="E839" s="19">
        <v>0.51</v>
      </c>
      <c r="F839" s="19" t="str">
        <f t="shared" si="11337"/>
        <v>-</v>
      </c>
      <c r="G839" s="19">
        <v>0.4</v>
      </c>
      <c r="H839" s="19" t="str">
        <f t="shared" si="11338"/>
        <v>-</v>
      </c>
      <c r="I839" s="19">
        <v>0.55000000000000004</v>
      </c>
      <c r="J839" s="19" t="str">
        <f t="shared" si="11339"/>
        <v>-</v>
      </c>
      <c r="K839" s="19">
        <v>9.11</v>
      </c>
      <c r="L839" s="19" t="str">
        <f t="shared" si="11340"/>
        <v>-</v>
      </c>
      <c r="M839" s="19">
        <v>0.78</v>
      </c>
      <c r="N839" s="19" t="str">
        <f t="shared" si="11341"/>
        <v>-</v>
      </c>
      <c r="O839" s="19">
        <v>0.54</v>
      </c>
      <c r="P839" s="19" t="str">
        <f t="shared" si="11342"/>
        <v>-</v>
      </c>
      <c r="Q839" s="19">
        <v>10.29</v>
      </c>
      <c r="R839" s="19" t="str">
        <f t="shared" si="11343"/>
        <v>-</v>
      </c>
      <c r="S839" s="19">
        <v>7.96</v>
      </c>
      <c r="T839" s="19" t="str">
        <f t="shared" si="11344"/>
        <v>-</v>
      </c>
      <c r="U839" s="19">
        <v>0.1</v>
      </c>
      <c r="V839" s="19" t="str">
        <f t="shared" si="11345"/>
        <v>-</v>
      </c>
      <c r="W839" s="19">
        <v>10.82</v>
      </c>
      <c r="X839" s="19" t="str">
        <f t="shared" si="11346"/>
        <v>-</v>
      </c>
      <c r="Y839" s="19">
        <v>7</v>
      </c>
      <c r="Z839" s="19" t="str">
        <f t="shared" si="11347"/>
        <v>-</v>
      </c>
      <c r="AA839" s="19">
        <v>5.37</v>
      </c>
      <c r="AB839" s="19" t="str">
        <f t="shared" si="11348"/>
        <v>-</v>
      </c>
      <c r="AC839" s="19">
        <v>0.1</v>
      </c>
      <c r="AD839" s="19" t="str">
        <f t="shared" si="11349"/>
        <v>-</v>
      </c>
      <c r="AE839" s="19">
        <v>0.1</v>
      </c>
      <c r="AF839" s="19" t="str">
        <f t="shared" si="11350"/>
        <v>-</v>
      </c>
      <c r="AG839" s="19">
        <v>6.49</v>
      </c>
      <c r="AH839" s="19" t="str">
        <f t="shared" si="11351"/>
        <v>-</v>
      </c>
      <c r="AI839" s="19">
        <v>0.37</v>
      </c>
      <c r="AJ839" s="19" t="str">
        <f t="shared" si="11352"/>
        <v>-</v>
      </c>
      <c r="AK839" s="19">
        <v>0.13</v>
      </c>
      <c r="AL839" s="19" t="str">
        <f t="shared" si="11353"/>
        <v>-</v>
      </c>
    </row>
    <row r="840" spans="1:38" hidden="1" outlineLevel="1" x14ac:dyDescent="0.25">
      <c r="A840" s="39" t="s">
        <v>342</v>
      </c>
      <c r="B840" s="39" t="s">
        <v>3162</v>
      </c>
      <c r="C840" s="38" t="s">
        <v>925</v>
      </c>
      <c r="D840" s="58"/>
      <c r="E840" s="38">
        <f>IF(E839="NC","NC",E839*0.9)</f>
        <v>0.45900000000000002</v>
      </c>
      <c r="F840" s="38" t="str">
        <f t="shared" ref="F840:F841" si="11609">IF(OR(E840="-",$D840=""),"-",$D840*E840)</f>
        <v>-</v>
      </c>
      <c r="G840" s="38">
        <f>IF(G839="NC","NC",G839*0.9)</f>
        <v>0.36000000000000004</v>
      </c>
      <c r="H840" s="38" t="str">
        <f t="shared" ref="H840:H841" si="11610">IF(OR(G840="-",$D840=""),"-",$D840*G840)</f>
        <v>-</v>
      </c>
      <c r="I840" s="38">
        <f>IF(I839="NC","NC",I839*0.9)</f>
        <v>0.49500000000000005</v>
      </c>
      <c r="J840" s="38" t="str">
        <f t="shared" ref="J840:J841" si="11611">IF(OR(I840="-",$D840=""),"-",$D840*I840)</f>
        <v>-</v>
      </c>
      <c r="K840" s="38">
        <f>IF(K839="NC","NC",K839*0.9)</f>
        <v>8.1989999999999998</v>
      </c>
      <c r="L840" s="38" t="str">
        <f t="shared" ref="L840:L841" si="11612">IF(OR(K840="-",$D840=""),"-",$D840*K840)</f>
        <v>-</v>
      </c>
      <c r="M840" s="38">
        <f>IF(M839="NC","NC",M839*0.9)</f>
        <v>0.70200000000000007</v>
      </c>
      <c r="N840" s="38" t="str">
        <f t="shared" ref="N840:N841" si="11613">IF(OR(M840="-",$D840=""),"-",$D840*M840)</f>
        <v>-</v>
      </c>
      <c r="O840" s="38">
        <f>IF(O839="NC","NC",O839*0.9)</f>
        <v>0.48600000000000004</v>
      </c>
      <c r="P840" s="38" t="str">
        <f t="shared" ref="P840:P841" si="11614">IF(OR(O840="-",$D840=""),"-",$D840*O840)</f>
        <v>-</v>
      </c>
      <c r="Q840" s="38">
        <f>IF(Q839="NC","NC",Q839*0.9)</f>
        <v>9.2609999999999992</v>
      </c>
      <c r="R840" s="38" t="str">
        <f t="shared" ref="R840:R841" si="11615">IF(OR(Q840="-",$D840=""),"-",$D840*Q840)</f>
        <v>-</v>
      </c>
      <c r="S840" s="38">
        <f>IF(S839="NC","NC",S839*0.9)</f>
        <v>7.1639999999999997</v>
      </c>
      <c r="T840" s="38" t="str">
        <f t="shared" ref="T840:T841" si="11616">IF(OR(S840="-",$D840=""),"-",$D840*S840)</f>
        <v>-</v>
      </c>
      <c r="U840" s="38">
        <f>IF(U839="NC","NC",U839*0.9)</f>
        <v>9.0000000000000011E-2</v>
      </c>
      <c r="V840" s="38" t="str">
        <f t="shared" ref="V840:V841" si="11617">IF(OR(U840="-",$D840=""),"-",$D840*U840)</f>
        <v>-</v>
      </c>
      <c r="W840" s="38">
        <f>IF(W839="NC","NC",W839*0.9)</f>
        <v>9.7380000000000013</v>
      </c>
      <c r="X840" s="38" t="str">
        <f t="shared" ref="X840:X841" si="11618">IF(OR(W840="-",$D840=""),"-",$D840*W840)</f>
        <v>-</v>
      </c>
      <c r="Y840" s="38">
        <f>IF(Y839="NC","NC",Y839*0.9)</f>
        <v>6.3</v>
      </c>
      <c r="Z840" s="38" t="str">
        <f t="shared" ref="Z840:Z841" si="11619">IF(OR(Y840="-",$D840=""),"-",$D840*Y840)</f>
        <v>-</v>
      </c>
      <c r="AA840" s="38">
        <f>IF(AA839="NC","NC",AA839*0.9)</f>
        <v>4.8330000000000002</v>
      </c>
      <c r="AB840" s="38" t="str">
        <f t="shared" ref="AB840:AB841" si="11620">IF(OR(AA840="-",$D840=""),"-",$D840*AA840)</f>
        <v>-</v>
      </c>
      <c r="AC840" s="38">
        <f>IF(AC839="NC","NC",AC839*0.9)</f>
        <v>9.0000000000000011E-2</v>
      </c>
      <c r="AD840" s="38" t="str">
        <f t="shared" ref="AD840:AD841" si="11621">IF(OR(AC840="-",$D840=""),"-",$D840*AC840)</f>
        <v>-</v>
      </c>
      <c r="AE840" s="38">
        <f>IF(AE839="NC","NC",AE839*0.9)</f>
        <v>9.0000000000000011E-2</v>
      </c>
      <c r="AF840" s="38" t="str">
        <f t="shared" ref="AF840:AF841" si="11622">IF(OR(AE840="-",$D840=""),"-",$D840*AE840)</f>
        <v>-</v>
      </c>
      <c r="AG840" s="38">
        <f>IF(AG839="NC","NC",AG839*0.9)</f>
        <v>5.8410000000000002</v>
      </c>
      <c r="AH840" s="38" t="str">
        <f t="shared" ref="AH840:AH841" si="11623">IF(OR(AG840="-",$D840=""),"-",$D840*AG840)</f>
        <v>-</v>
      </c>
      <c r="AI840" s="38">
        <f>IF(AI839="NC","NC",AI839*0.9)</f>
        <v>0.33300000000000002</v>
      </c>
      <c r="AJ840" s="38" t="str">
        <f t="shared" ref="AJ840:AJ841" si="11624">IF(OR(AI840="-",$D840=""),"-",$D840*AI840)</f>
        <v>-</v>
      </c>
      <c r="AK840" s="38">
        <f>IF(AK839="NC","NC",AK839*0.9)</f>
        <v>0.11700000000000001</v>
      </c>
      <c r="AL840" s="38" t="str">
        <f t="shared" ref="AL840:AL841" si="11625">IF(OR(AK840="-",$D840=""),"-",$D840*AK840)</f>
        <v>-</v>
      </c>
    </row>
    <row r="841" spans="1:38" hidden="1" outlineLevel="1" x14ac:dyDescent="0.25">
      <c r="A841" s="39" t="s">
        <v>342</v>
      </c>
      <c r="B841" s="39" t="s">
        <v>3163</v>
      </c>
      <c r="C841" s="38" t="s">
        <v>925</v>
      </c>
      <c r="D841" s="58"/>
      <c r="E841" s="38">
        <f>IF(E839="NC","NC",E839*0.1)</f>
        <v>5.1000000000000004E-2</v>
      </c>
      <c r="F841" s="38" t="str">
        <f t="shared" si="11609"/>
        <v>-</v>
      </c>
      <c r="G841" s="38">
        <f>IF(G839="NC","NC",G839*0.1)</f>
        <v>4.0000000000000008E-2</v>
      </c>
      <c r="H841" s="38" t="str">
        <f t="shared" si="11610"/>
        <v>-</v>
      </c>
      <c r="I841" s="38">
        <f>IF(I839="NC","NC",I839*0.1)</f>
        <v>5.5000000000000007E-2</v>
      </c>
      <c r="J841" s="38" t="str">
        <f t="shared" si="11611"/>
        <v>-</v>
      </c>
      <c r="K841" s="38">
        <f>IF(K839="NC","NC",K839*0.1)</f>
        <v>0.91100000000000003</v>
      </c>
      <c r="L841" s="38" t="str">
        <f t="shared" si="11612"/>
        <v>-</v>
      </c>
      <c r="M841" s="38">
        <f>IF(M839="NC","NC",M839*0.1)</f>
        <v>7.8000000000000014E-2</v>
      </c>
      <c r="N841" s="38" t="str">
        <f t="shared" si="11613"/>
        <v>-</v>
      </c>
      <c r="O841" s="38">
        <f>IF(O839="NC","NC",O839*0.1)</f>
        <v>5.4000000000000006E-2</v>
      </c>
      <c r="P841" s="38" t="str">
        <f t="shared" si="11614"/>
        <v>-</v>
      </c>
      <c r="Q841" s="38">
        <f>IF(Q839="NC","NC",Q839*0.1)</f>
        <v>1.0289999999999999</v>
      </c>
      <c r="R841" s="38" t="str">
        <f t="shared" si="11615"/>
        <v>-</v>
      </c>
      <c r="S841" s="38">
        <f>IF(S839="NC","NC",S839*0.1)</f>
        <v>0.79600000000000004</v>
      </c>
      <c r="T841" s="38" t="str">
        <f t="shared" si="11616"/>
        <v>-</v>
      </c>
      <c r="U841" s="38">
        <f>IF(U839="NC","NC",U839*0.1)</f>
        <v>1.0000000000000002E-2</v>
      </c>
      <c r="V841" s="38" t="str">
        <f t="shared" si="11617"/>
        <v>-</v>
      </c>
      <c r="W841" s="38">
        <f>IF(W839="NC","NC",W839*0.1)</f>
        <v>1.0820000000000001</v>
      </c>
      <c r="X841" s="38" t="str">
        <f t="shared" si="11618"/>
        <v>-</v>
      </c>
      <c r="Y841" s="38">
        <f>IF(Y839="NC","NC",Y839*0.1)</f>
        <v>0.70000000000000007</v>
      </c>
      <c r="Z841" s="38" t="str">
        <f t="shared" si="11619"/>
        <v>-</v>
      </c>
      <c r="AA841" s="38">
        <f>IF(AA839="NC","NC",AA839*0.1)</f>
        <v>0.53700000000000003</v>
      </c>
      <c r="AB841" s="38" t="str">
        <f t="shared" si="11620"/>
        <v>-</v>
      </c>
      <c r="AC841" s="38">
        <f>IF(AC839="NC","NC",AC839*0.1)</f>
        <v>1.0000000000000002E-2</v>
      </c>
      <c r="AD841" s="38" t="str">
        <f t="shared" si="11621"/>
        <v>-</v>
      </c>
      <c r="AE841" s="38">
        <f>IF(AE839="NC","NC",AE839*0.1)</f>
        <v>1.0000000000000002E-2</v>
      </c>
      <c r="AF841" s="38" t="str">
        <f t="shared" si="11622"/>
        <v>-</v>
      </c>
      <c r="AG841" s="38">
        <f>IF(AG839="NC","NC",AG839*0.1)</f>
        <v>0.64900000000000002</v>
      </c>
      <c r="AH841" s="38" t="str">
        <f t="shared" si="11623"/>
        <v>-</v>
      </c>
      <c r="AI841" s="38">
        <f>IF(AI839="NC","NC",AI839*0.1)</f>
        <v>3.6999999999999998E-2</v>
      </c>
      <c r="AJ841" s="38" t="str">
        <f t="shared" si="11624"/>
        <v>-</v>
      </c>
      <c r="AK841" s="38">
        <f>IF(AK839="NC","NC",AK839*0.1)</f>
        <v>1.3000000000000001E-2</v>
      </c>
      <c r="AL841" s="38" t="str">
        <f t="shared" si="11625"/>
        <v>-</v>
      </c>
    </row>
    <row r="842" spans="1:38" collapsed="1" x14ac:dyDescent="0.25">
      <c r="A842" s="50" t="s">
        <v>8</v>
      </c>
      <c r="B842" s="50" t="s">
        <v>9</v>
      </c>
      <c r="C842" s="42" t="s">
        <v>275</v>
      </c>
      <c r="D842" s="58"/>
      <c r="E842" s="42" t="s">
        <v>275</v>
      </c>
      <c r="F842" s="42" t="str">
        <f t="shared" si="11337"/>
        <v>-</v>
      </c>
      <c r="G842" s="42" t="s">
        <v>275</v>
      </c>
      <c r="H842" s="42" t="str">
        <f t="shared" si="11338"/>
        <v>-</v>
      </c>
      <c r="I842" s="42" t="s">
        <v>275</v>
      </c>
      <c r="J842" s="42" t="str">
        <f t="shared" si="11339"/>
        <v>-</v>
      </c>
      <c r="K842" s="42" t="s">
        <v>275</v>
      </c>
      <c r="L842" s="42" t="str">
        <f t="shared" si="11340"/>
        <v>-</v>
      </c>
      <c r="M842" s="42" t="s">
        <v>275</v>
      </c>
      <c r="N842" s="42" t="str">
        <f t="shared" si="11341"/>
        <v>-</v>
      </c>
      <c r="O842" s="42" t="s">
        <v>275</v>
      </c>
      <c r="P842" s="42" t="str">
        <f t="shared" si="11342"/>
        <v>-</v>
      </c>
      <c r="Q842" s="42" t="s">
        <v>275</v>
      </c>
      <c r="R842" s="42" t="str">
        <f t="shared" si="11343"/>
        <v>-</v>
      </c>
      <c r="S842" s="42" t="s">
        <v>275</v>
      </c>
      <c r="T842" s="42" t="str">
        <f t="shared" si="11344"/>
        <v>-</v>
      </c>
      <c r="U842" s="42" t="s">
        <v>275</v>
      </c>
      <c r="V842" s="42" t="str">
        <f t="shared" si="11345"/>
        <v>-</v>
      </c>
      <c r="W842" s="42" t="s">
        <v>275</v>
      </c>
      <c r="X842" s="42" t="str">
        <f t="shared" si="11346"/>
        <v>-</v>
      </c>
      <c r="Y842" s="42" t="s">
        <v>275</v>
      </c>
      <c r="Z842" s="42" t="str">
        <f t="shared" si="11347"/>
        <v>-</v>
      </c>
      <c r="AA842" s="42" t="s">
        <v>275</v>
      </c>
      <c r="AB842" s="42" t="str">
        <f t="shared" si="11348"/>
        <v>-</v>
      </c>
      <c r="AC842" s="42" t="s">
        <v>275</v>
      </c>
      <c r="AD842" s="42" t="str">
        <f t="shared" si="11349"/>
        <v>-</v>
      </c>
      <c r="AE842" s="42" t="s">
        <v>275</v>
      </c>
      <c r="AF842" s="42" t="str">
        <f t="shared" si="11350"/>
        <v>-</v>
      </c>
      <c r="AG842" s="42" t="s">
        <v>275</v>
      </c>
      <c r="AH842" s="42" t="str">
        <f t="shared" si="11351"/>
        <v>-</v>
      </c>
      <c r="AI842" s="42" t="s">
        <v>275</v>
      </c>
      <c r="AJ842" s="42" t="str">
        <f t="shared" si="11352"/>
        <v>-</v>
      </c>
      <c r="AK842" s="42" t="s">
        <v>275</v>
      </c>
      <c r="AL842" s="42" t="str">
        <f t="shared" si="11353"/>
        <v>-</v>
      </c>
    </row>
    <row r="843" spans="1:38" x14ac:dyDescent="0.25">
      <c r="A843" s="64" t="s">
        <v>341</v>
      </c>
      <c r="B843" s="64" t="s">
        <v>2312</v>
      </c>
      <c r="C843" s="61" t="s">
        <v>925</v>
      </c>
      <c r="D843" s="58"/>
      <c r="E843" s="61">
        <v>0.1</v>
      </c>
      <c r="F843" s="61" t="str">
        <f t="shared" si="11337"/>
        <v>-</v>
      </c>
      <c r="G843" s="61">
        <v>0.1</v>
      </c>
      <c r="H843" s="61" t="str">
        <f t="shared" si="11338"/>
        <v>-</v>
      </c>
      <c r="I843" s="61" t="s">
        <v>1351</v>
      </c>
      <c r="J843" s="61" t="str">
        <f t="shared" si="11339"/>
        <v>-</v>
      </c>
      <c r="K843" s="61">
        <v>0.1</v>
      </c>
      <c r="L843" s="61" t="str">
        <f t="shared" si="11340"/>
        <v>-</v>
      </c>
      <c r="M843" s="61">
        <v>0.1</v>
      </c>
      <c r="N843" s="61" t="str">
        <f t="shared" si="11341"/>
        <v>-</v>
      </c>
      <c r="O843" s="61">
        <v>0.1</v>
      </c>
      <c r="P843" s="61" t="str">
        <f t="shared" si="11342"/>
        <v>-</v>
      </c>
      <c r="Q843" s="61">
        <v>0.1</v>
      </c>
      <c r="R843" s="61" t="str">
        <f t="shared" si="11343"/>
        <v>-</v>
      </c>
      <c r="S843" s="61">
        <v>0.1</v>
      </c>
      <c r="T843" s="61" t="str">
        <f t="shared" si="11344"/>
        <v>-</v>
      </c>
      <c r="U843" s="61" t="s">
        <v>1351</v>
      </c>
      <c r="V843" s="61" t="str">
        <f t="shared" si="11345"/>
        <v>-</v>
      </c>
      <c r="W843" s="61">
        <v>0.1</v>
      </c>
      <c r="X843" s="61" t="str">
        <f t="shared" si="11346"/>
        <v>-</v>
      </c>
      <c r="Y843" s="61">
        <v>0.71</v>
      </c>
      <c r="Z843" s="61" t="str">
        <f t="shared" si="11347"/>
        <v>-</v>
      </c>
      <c r="AA843" s="61" t="s">
        <v>1351</v>
      </c>
      <c r="AB843" s="61" t="str">
        <f t="shared" si="11348"/>
        <v>-</v>
      </c>
      <c r="AC843" s="61" t="s">
        <v>1351</v>
      </c>
      <c r="AD843" s="61" t="str">
        <f t="shared" si="11349"/>
        <v>-</v>
      </c>
      <c r="AE843" s="61" t="s">
        <v>1351</v>
      </c>
      <c r="AF843" s="61" t="str">
        <f t="shared" si="11350"/>
        <v>-</v>
      </c>
      <c r="AG843" s="61">
        <v>0.32</v>
      </c>
      <c r="AH843" s="61" t="str">
        <f t="shared" si="11351"/>
        <v>-</v>
      </c>
      <c r="AI843" s="61" t="s">
        <v>1351</v>
      </c>
      <c r="AJ843" s="61" t="str">
        <f t="shared" si="11352"/>
        <v>-</v>
      </c>
      <c r="AK843" s="61" t="s">
        <v>1351</v>
      </c>
      <c r="AL843" s="61" t="str">
        <f t="shared" si="11353"/>
        <v>-</v>
      </c>
    </row>
    <row r="844" spans="1:38" x14ac:dyDescent="0.25">
      <c r="A844" s="50" t="s">
        <v>10</v>
      </c>
      <c r="B844" s="50" t="s">
        <v>11</v>
      </c>
      <c r="C844" s="42" t="s">
        <v>275</v>
      </c>
      <c r="D844" s="58"/>
      <c r="E844" s="42" t="s">
        <v>275</v>
      </c>
      <c r="F844" s="42" t="str">
        <f t="shared" si="11337"/>
        <v>-</v>
      </c>
      <c r="G844" s="42" t="s">
        <v>275</v>
      </c>
      <c r="H844" s="42" t="str">
        <f t="shared" si="11338"/>
        <v>-</v>
      </c>
      <c r="I844" s="42" t="s">
        <v>275</v>
      </c>
      <c r="J844" s="42" t="str">
        <f t="shared" si="11339"/>
        <v>-</v>
      </c>
      <c r="K844" s="42" t="s">
        <v>275</v>
      </c>
      <c r="L844" s="42" t="str">
        <f t="shared" si="11340"/>
        <v>-</v>
      </c>
      <c r="M844" s="42" t="s">
        <v>275</v>
      </c>
      <c r="N844" s="42" t="str">
        <f t="shared" si="11341"/>
        <v>-</v>
      </c>
      <c r="O844" s="42" t="s">
        <v>275</v>
      </c>
      <c r="P844" s="42" t="str">
        <f t="shared" si="11342"/>
        <v>-</v>
      </c>
      <c r="Q844" s="42" t="s">
        <v>275</v>
      </c>
      <c r="R844" s="42" t="str">
        <f t="shared" si="11343"/>
        <v>-</v>
      </c>
      <c r="S844" s="42" t="s">
        <v>275</v>
      </c>
      <c r="T844" s="42" t="str">
        <f t="shared" si="11344"/>
        <v>-</v>
      </c>
      <c r="U844" s="42" t="s">
        <v>275</v>
      </c>
      <c r="V844" s="42" t="str">
        <f t="shared" si="11345"/>
        <v>-</v>
      </c>
      <c r="W844" s="42" t="s">
        <v>275</v>
      </c>
      <c r="X844" s="42" t="str">
        <f t="shared" si="11346"/>
        <v>-</v>
      </c>
      <c r="Y844" s="42" t="s">
        <v>275</v>
      </c>
      <c r="Z844" s="42" t="str">
        <f t="shared" si="11347"/>
        <v>-</v>
      </c>
      <c r="AA844" s="42" t="s">
        <v>275</v>
      </c>
      <c r="AB844" s="42" t="str">
        <f t="shared" si="11348"/>
        <v>-</v>
      </c>
      <c r="AC844" s="42" t="s">
        <v>275</v>
      </c>
      <c r="AD844" s="42" t="str">
        <f t="shared" si="11349"/>
        <v>-</v>
      </c>
      <c r="AE844" s="42" t="s">
        <v>275</v>
      </c>
      <c r="AF844" s="42" t="str">
        <f t="shared" si="11350"/>
        <v>-</v>
      </c>
      <c r="AG844" s="42" t="s">
        <v>275</v>
      </c>
      <c r="AH844" s="42" t="str">
        <f t="shared" si="11351"/>
        <v>-</v>
      </c>
      <c r="AI844" s="42" t="s">
        <v>275</v>
      </c>
      <c r="AJ844" s="42" t="str">
        <f t="shared" si="11352"/>
        <v>-</v>
      </c>
      <c r="AK844" s="42" t="s">
        <v>275</v>
      </c>
      <c r="AL844" s="42" t="str">
        <f t="shared" si="11353"/>
        <v>-</v>
      </c>
    </row>
    <row r="845" spans="1:38" ht="21" x14ac:dyDescent="0.25">
      <c r="A845" s="909" t="s">
        <v>340</v>
      </c>
      <c r="B845" s="63" t="s">
        <v>2321</v>
      </c>
      <c r="C845" s="61" t="s">
        <v>925</v>
      </c>
      <c r="D845" s="58"/>
      <c r="E845" s="61">
        <v>0.12</v>
      </c>
      <c r="F845" s="61" t="str">
        <f t="shared" si="11337"/>
        <v>-</v>
      </c>
      <c r="G845" s="61">
        <v>0.12</v>
      </c>
      <c r="H845" s="61" t="str">
        <f t="shared" si="11338"/>
        <v>-</v>
      </c>
      <c r="I845" s="61">
        <v>0.11</v>
      </c>
      <c r="J845" s="61" t="str">
        <f t="shared" si="11339"/>
        <v>-</v>
      </c>
      <c r="K845" s="61">
        <v>5.37</v>
      </c>
      <c r="L845" s="61" t="str">
        <f t="shared" si="11340"/>
        <v>-</v>
      </c>
      <c r="M845" s="61">
        <v>0.24</v>
      </c>
      <c r="N845" s="61" t="str">
        <f t="shared" si="11341"/>
        <v>-</v>
      </c>
      <c r="O845" s="61">
        <v>0.1</v>
      </c>
      <c r="P845" s="61" t="str">
        <f t="shared" si="11342"/>
        <v>-</v>
      </c>
      <c r="Q845" s="61">
        <v>0.33</v>
      </c>
      <c r="R845" s="61" t="str">
        <f t="shared" si="11343"/>
        <v>-</v>
      </c>
      <c r="S845" s="61">
        <v>0.72</v>
      </c>
      <c r="T845" s="61" t="str">
        <f t="shared" si="11344"/>
        <v>-</v>
      </c>
      <c r="U845" s="61">
        <v>0.27</v>
      </c>
      <c r="V845" s="61" t="str">
        <f t="shared" si="11345"/>
        <v>-</v>
      </c>
      <c r="W845" s="61">
        <v>0.35</v>
      </c>
      <c r="X845" s="61" t="str">
        <f t="shared" si="11346"/>
        <v>-</v>
      </c>
      <c r="Y845" s="61">
        <v>0.8</v>
      </c>
      <c r="Z845" s="61" t="str">
        <f t="shared" si="11347"/>
        <v>-</v>
      </c>
      <c r="AA845" s="61" t="s">
        <v>1351</v>
      </c>
      <c r="AB845" s="61" t="str">
        <f t="shared" si="11348"/>
        <v>-</v>
      </c>
      <c r="AC845" s="61">
        <v>0.1</v>
      </c>
      <c r="AD845" s="61" t="str">
        <f t="shared" si="11349"/>
        <v>-</v>
      </c>
      <c r="AE845" s="61">
        <v>0.7</v>
      </c>
      <c r="AF845" s="61" t="str">
        <f t="shared" si="11350"/>
        <v>-</v>
      </c>
      <c r="AG845" s="61">
        <v>0.97</v>
      </c>
      <c r="AH845" s="61" t="str">
        <f t="shared" si="11351"/>
        <v>-</v>
      </c>
      <c r="AI845" s="61">
        <v>0.1</v>
      </c>
      <c r="AJ845" s="61" t="str">
        <f t="shared" si="11352"/>
        <v>-</v>
      </c>
      <c r="AK845" s="61" t="s">
        <v>1351</v>
      </c>
      <c r="AL845" s="61" t="str">
        <f t="shared" si="11353"/>
        <v>-</v>
      </c>
    </row>
    <row r="846" spans="1:38" hidden="1" outlineLevel="1" x14ac:dyDescent="0.25">
      <c r="A846" s="18" t="s">
        <v>83</v>
      </c>
      <c r="B846" s="18" t="s">
        <v>1198</v>
      </c>
      <c r="C846" s="19" t="s">
        <v>925</v>
      </c>
      <c r="D846" s="58"/>
      <c r="E846" s="19">
        <v>0.12</v>
      </c>
      <c r="F846" s="19" t="str">
        <f t="shared" si="11337"/>
        <v>-</v>
      </c>
      <c r="G846" s="19">
        <v>0.1</v>
      </c>
      <c r="H846" s="19" t="str">
        <f t="shared" si="11338"/>
        <v>-</v>
      </c>
      <c r="I846" s="19">
        <v>0.11</v>
      </c>
      <c r="J846" s="19" t="str">
        <f t="shared" ref="J846:J861" si="11626">IF(OR(I846="-",I846="NC",$D846=""),"-",$D846*I846)</f>
        <v>-</v>
      </c>
      <c r="K846" s="19">
        <v>5.34</v>
      </c>
      <c r="L846" s="19" t="str">
        <f t="shared" ref="L846:L861" si="11627">IF(OR(K846="-",K846="NC",$D846=""),"-",$D846*K846)</f>
        <v>-</v>
      </c>
      <c r="M846" s="19">
        <v>0.23</v>
      </c>
      <c r="N846" s="19" t="str">
        <f t="shared" ref="N846:N861" si="11628">IF(OR(M846="-",M846="NC",$D846=""),"-",$D846*M846)</f>
        <v>-</v>
      </c>
      <c r="O846" s="19">
        <v>0.1</v>
      </c>
      <c r="P846" s="19" t="str">
        <f t="shared" ref="P846:P861" si="11629">IF(OR(O846="-",O846="NC",$D846=""),"-",$D846*O846)</f>
        <v>-</v>
      </c>
      <c r="Q846" s="19">
        <v>0.14000000000000001</v>
      </c>
      <c r="R846" s="19" t="str">
        <f t="shared" ref="R846:R861" si="11630">IF(OR(Q846="-",Q846="NC",$D846=""),"-",$D846*Q846)</f>
        <v>-</v>
      </c>
      <c r="S846" s="19">
        <v>0.62</v>
      </c>
      <c r="T846" s="19" t="str">
        <f t="shared" ref="T846:T861" si="11631">IF(OR(S846="-",S846="NC",$D846=""),"-",$D846*S846)</f>
        <v>-</v>
      </c>
      <c r="U846" s="19">
        <v>0.26</v>
      </c>
      <c r="V846" s="19" t="str">
        <f t="shared" ref="V846:V861" si="11632">IF(OR(U846="-",U846="NC",$D846=""),"-",$D846*U846)</f>
        <v>-</v>
      </c>
      <c r="W846" s="19">
        <v>0.32</v>
      </c>
      <c r="X846" s="19" t="str">
        <f t="shared" ref="X846:X861" si="11633">IF(OR(W846="-",W846="NC",$D846=""),"-",$D846*W846)</f>
        <v>-</v>
      </c>
      <c r="Y846" s="19">
        <v>0.52</v>
      </c>
      <c r="Z846" s="19" t="str">
        <f t="shared" ref="Z846:Z861" si="11634">IF(OR(Y846="-",Y846="NC",$D846=""),"-",$D846*Y846)</f>
        <v>-</v>
      </c>
      <c r="AA846" s="19" t="s">
        <v>1351</v>
      </c>
      <c r="AB846" s="19" t="str">
        <f t="shared" ref="AB846:AB861" si="11635">IF(OR(AA846="-",AA846="NC",$D846=""),"-",$D846*AA846)</f>
        <v>-</v>
      </c>
      <c r="AC846" s="19">
        <v>0.1</v>
      </c>
      <c r="AD846" s="19" t="str">
        <f t="shared" ref="AD846:AD861" si="11636">IF(OR(AC846="-",AC846="NC",$D846=""),"-",$D846*AC846)</f>
        <v>-</v>
      </c>
      <c r="AE846" s="19">
        <v>0.7</v>
      </c>
      <c r="AF846" s="19" t="str">
        <f t="shared" ref="AF846:AF861" si="11637">IF(OR(AE846="-",AE846="NC",$D846=""),"-",$D846*AE846)</f>
        <v>-</v>
      </c>
      <c r="AG846" s="19">
        <v>0.81</v>
      </c>
      <c r="AH846" s="19" t="str">
        <f t="shared" ref="AH846:AH861" si="11638">IF(OR(AG846="-",AG846="NC",$D846=""),"-",$D846*AG846)</f>
        <v>-</v>
      </c>
      <c r="AI846" s="19">
        <v>0.1</v>
      </c>
      <c r="AJ846" s="19" t="str">
        <f t="shared" ref="AJ846:AJ861" si="11639">IF(OR(AI846="-",AI846="NC",$D846=""),"-",$D846*AI846)</f>
        <v>-</v>
      </c>
      <c r="AK846" s="19" t="s">
        <v>1351</v>
      </c>
      <c r="AL846" s="19" t="str">
        <f t="shared" ref="AL846:AL861" si="11640">IF(OR(AK846="-",AK846="NC",$D846=""),"-",$D846*AK846)</f>
        <v>-</v>
      </c>
    </row>
    <row r="847" spans="1:38" ht="21" hidden="1" outlineLevel="1" x14ac:dyDescent="0.25">
      <c r="A847" s="18" t="s">
        <v>191</v>
      </c>
      <c r="B847" s="18" t="s">
        <v>2322</v>
      </c>
      <c r="C847" s="19" t="s">
        <v>925</v>
      </c>
      <c r="D847" s="58"/>
      <c r="E847" s="19">
        <v>0.1</v>
      </c>
      <c r="F847" s="19" t="str">
        <f t="shared" si="11337"/>
        <v>-</v>
      </c>
      <c r="G847" s="19">
        <v>0.1</v>
      </c>
      <c r="H847" s="19" t="str">
        <f t="shared" ref="H847:H861" si="11641">IF(OR(G847="-",G847="NC",$D847=""),"-",$D847*G847)</f>
        <v>-</v>
      </c>
      <c r="I847" s="19">
        <v>0.1</v>
      </c>
      <c r="J847" s="19" t="str">
        <f t="shared" si="11626"/>
        <v>-</v>
      </c>
      <c r="K847" s="19">
        <v>0.1</v>
      </c>
      <c r="L847" s="19" t="str">
        <f t="shared" si="11627"/>
        <v>-</v>
      </c>
      <c r="M847" s="19">
        <v>0.1</v>
      </c>
      <c r="N847" s="19" t="str">
        <f t="shared" si="11628"/>
        <v>-</v>
      </c>
      <c r="O847" s="19">
        <v>0.1</v>
      </c>
      <c r="P847" s="19" t="str">
        <f t="shared" si="11629"/>
        <v>-</v>
      </c>
      <c r="Q847" s="19">
        <v>0.1</v>
      </c>
      <c r="R847" s="19" t="str">
        <f t="shared" si="11630"/>
        <v>-</v>
      </c>
      <c r="S847" s="19">
        <v>0.1</v>
      </c>
      <c r="T847" s="19" t="str">
        <f t="shared" si="11631"/>
        <v>-</v>
      </c>
      <c r="U847" s="19">
        <v>0.1</v>
      </c>
      <c r="V847" s="19" t="str">
        <f t="shared" si="11632"/>
        <v>-</v>
      </c>
      <c r="W847" s="19">
        <v>0.1</v>
      </c>
      <c r="X847" s="19" t="str">
        <f t="shared" si="11633"/>
        <v>-</v>
      </c>
      <c r="Y847" s="19">
        <v>0.1</v>
      </c>
      <c r="Z847" s="19" t="str">
        <f t="shared" si="11634"/>
        <v>-</v>
      </c>
      <c r="AA847" s="19" t="s">
        <v>1351</v>
      </c>
      <c r="AB847" s="19" t="str">
        <f t="shared" si="11635"/>
        <v>-</v>
      </c>
      <c r="AC847" s="19">
        <v>0.1</v>
      </c>
      <c r="AD847" s="19" t="str">
        <f t="shared" si="11636"/>
        <v>-</v>
      </c>
      <c r="AE847" s="19" t="s">
        <v>1351</v>
      </c>
      <c r="AF847" s="19" t="str">
        <f t="shared" si="11637"/>
        <v>-</v>
      </c>
      <c r="AG847" s="19">
        <v>0.1</v>
      </c>
      <c r="AH847" s="19" t="str">
        <f t="shared" si="11638"/>
        <v>-</v>
      </c>
      <c r="AI847" s="19" t="s">
        <v>1351</v>
      </c>
      <c r="AJ847" s="19" t="str">
        <f t="shared" si="11639"/>
        <v>-</v>
      </c>
      <c r="AK847" s="19" t="s">
        <v>1351</v>
      </c>
      <c r="AL847" s="19" t="str">
        <f t="shared" si="11640"/>
        <v>-</v>
      </c>
    </row>
    <row r="848" spans="1:38" ht="21" hidden="1" outlineLevel="1" x14ac:dyDescent="0.25">
      <c r="A848" s="18" t="s">
        <v>192</v>
      </c>
      <c r="B848" s="18" t="s">
        <v>2323</v>
      </c>
      <c r="C848" s="19" t="s">
        <v>925</v>
      </c>
      <c r="D848" s="58"/>
      <c r="E848" s="19" t="s">
        <v>1351</v>
      </c>
      <c r="F848" s="19" t="str">
        <f t="shared" ref="F848:F861" si="11642">IF(OR(E848="-",E848="NC",$D848=""),"-",$D848*E848)</f>
        <v>-</v>
      </c>
      <c r="G848" s="19" t="s">
        <v>1351</v>
      </c>
      <c r="H848" s="19" t="str">
        <f t="shared" si="11641"/>
        <v>-</v>
      </c>
      <c r="I848" s="19">
        <v>0.1</v>
      </c>
      <c r="J848" s="19" t="str">
        <f t="shared" si="11626"/>
        <v>-</v>
      </c>
      <c r="K848" s="19">
        <v>0.1</v>
      </c>
      <c r="L848" s="19" t="str">
        <f t="shared" si="11627"/>
        <v>-</v>
      </c>
      <c r="M848" s="19">
        <v>0.1</v>
      </c>
      <c r="N848" s="19" t="str">
        <f t="shared" si="11628"/>
        <v>-</v>
      </c>
      <c r="O848" s="19">
        <v>0.1</v>
      </c>
      <c r="P848" s="19" t="str">
        <f t="shared" si="11629"/>
        <v>-</v>
      </c>
      <c r="Q848" s="19">
        <v>0.1</v>
      </c>
      <c r="R848" s="19" t="str">
        <f t="shared" si="11630"/>
        <v>-</v>
      </c>
      <c r="S848" s="19">
        <v>0.1</v>
      </c>
      <c r="T848" s="19" t="str">
        <f t="shared" si="11631"/>
        <v>-</v>
      </c>
      <c r="U848" s="19">
        <v>0.1</v>
      </c>
      <c r="V848" s="19" t="str">
        <f t="shared" si="11632"/>
        <v>-</v>
      </c>
      <c r="W848" s="19">
        <v>0.1</v>
      </c>
      <c r="X848" s="19" t="str">
        <f t="shared" si="11633"/>
        <v>-</v>
      </c>
      <c r="Y848" s="19">
        <v>0.1</v>
      </c>
      <c r="Z848" s="19" t="str">
        <f t="shared" si="11634"/>
        <v>-</v>
      </c>
      <c r="AA848" s="19" t="s">
        <v>1351</v>
      </c>
      <c r="AB848" s="19" t="str">
        <f t="shared" si="11635"/>
        <v>-</v>
      </c>
      <c r="AC848" s="19">
        <v>0.1</v>
      </c>
      <c r="AD848" s="19" t="str">
        <f t="shared" si="11636"/>
        <v>-</v>
      </c>
      <c r="AE848" s="19">
        <v>0.1</v>
      </c>
      <c r="AF848" s="19" t="str">
        <f t="shared" si="11637"/>
        <v>-</v>
      </c>
      <c r="AG848" s="19">
        <v>0.1</v>
      </c>
      <c r="AH848" s="19" t="str">
        <f t="shared" si="11638"/>
        <v>-</v>
      </c>
      <c r="AI848" s="19">
        <v>0.1</v>
      </c>
      <c r="AJ848" s="19" t="str">
        <f t="shared" si="11639"/>
        <v>-</v>
      </c>
      <c r="AK848" s="19" t="s">
        <v>1351</v>
      </c>
      <c r="AL848" s="19" t="str">
        <f t="shared" si="11640"/>
        <v>-</v>
      </c>
    </row>
    <row r="849" spans="1:38" hidden="1" outlineLevel="1" x14ac:dyDescent="0.25">
      <c r="A849" s="51" t="s">
        <v>193</v>
      </c>
      <c r="B849" s="51" t="s">
        <v>1200</v>
      </c>
      <c r="C849" s="19" t="s">
        <v>925</v>
      </c>
      <c r="D849" s="58"/>
      <c r="E849" s="19">
        <v>0.1</v>
      </c>
      <c r="F849" s="19" t="str">
        <f t="shared" si="11642"/>
        <v>-</v>
      </c>
      <c r="G849" s="19">
        <v>0.1</v>
      </c>
      <c r="H849" s="19" t="str">
        <f t="shared" si="11641"/>
        <v>-</v>
      </c>
      <c r="I849" s="19" t="s">
        <v>1351</v>
      </c>
      <c r="J849" s="19" t="str">
        <f t="shared" si="11626"/>
        <v>-</v>
      </c>
      <c r="K849" s="19">
        <v>0.1</v>
      </c>
      <c r="L849" s="19" t="str">
        <f t="shared" si="11627"/>
        <v>-</v>
      </c>
      <c r="M849" s="19">
        <v>0.1</v>
      </c>
      <c r="N849" s="19" t="str">
        <f t="shared" si="11628"/>
        <v>-</v>
      </c>
      <c r="O849" s="19">
        <v>0.1</v>
      </c>
      <c r="P849" s="19" t="str">
        <f t="shared" si="11629"/>
        <v>-</v>
      </c>
      <c r="Q849" s="19">
        <v>0.1</v>
      </c>
      <c r="R849" s="19" t="str">
        <f t="shared" si="11630"/>
        <v>-</v>
      </c>
      <c r="S849" s="19">
        <v>0.1</v>
      </c>
      <c r="T849" s="19" t="str">
        <f t="shared" si="11631"/>
        <v>-</v>
      </c>
      <c r="U849" s="19">
        <v>0.1</v>
      </c>
      <c r="V849" s="19" t="str">
        <f t="shared" si="11632"/>
        <v>-</v>
      </c>
      <c r="W849" s="19">
        <v>0.1</v>
      </c>
      <c r="X849" s="19" t="str">
        <f t="shared" si="11633"/>
        <v>-</v>
      </c>
      <c r="Y849" s="19">
        <v>0.22</v>
      </c>
      <c r="Z849" s="19" t="str">
        <f t="shared" si="11634"/>
        <v>-</v>
      </c>
      <c r="AA849" s="19" t="s">
        <v>1351</v>
      </c>
      <c r="AB849" s="19" t="str">
        <f t="shared" si="11635"/>
        <v>-</v>
      </c>
      <c r="AC849" s="19">
        <v>0.1</v>
      </c>
      <c r="AD849" s="19" t="str">
        <f t="shared" si="11636"/>
        <v>-</v>
      </c>
      <c r="AE849" s="19" t="s">
        <v>1351</v>
      </c>
      <c r="AF849" s="19" t="str">
        <f t="shared" si="11637"/>
        <v>-</v>
      </c>
      <c r="AG849" s="19">
        <v>0.1</v>
      </c>
      <c r="AH849" s="19" t="str">
        <f t="shared" si="11638"/>
        <v>-</v>
      </c>
      <c r="AI849" s="19" t="s">
        <v>1351</v>
      </c>
      <c r="AJ849" s="19" t="str">
        <f t="shared" si="11639"/>
        <v>-</v>
      </c>
      <c r="AK849" s="19" t="s">
        <v>1351</v>
      </c>
      <c r="AL849" s="19" t="str">
        <f t="shared" si="11640"/>
        <v>-</v>
      </c>
    </row>
    <row r="850" spans="1:38" collapsed="1" x14ac:dyDescent="0.25">
      <c r="A850" s="50" t="s">
        <v>12</v>
      </c>
      <c r="B850" s="50" t="s">
        <v>267</v>
      </c>
      <c r="C850" s="42" t="s">
        <v>275</v>
      </c>
      <c r="D850" s="58"/>
      <c r="E850" s="42" t="s">
        <v>275</v>
      </c>
      <c r="F850" s="42" t="str">
        <f t="shared" si="11642"/>
        <v>-</v>
      </c>
      <c r="G850" s="42" t="s">
        <v>275</v>
      </c>
      <c r="H850" s="42" t="str">
        <f t="shared" si="11641"/>
        <v>-</v>
      </c>
      <c r="I850" s="42" t="s">
        <v>275</v>
      </c>
      <c r="J850" s="42" t="str">
        <f t="shared" si="11626"/>
        <v>-</v>
      </c>
      <c r="K850" s="42" t="s">
        <v>275</v>
      </c>
      <c r="L850" s="42" t="str">
        <f t="shared" si="11627"/>
        <v>-</v>
      </c>
      <c r="M850" s="42" t="s">
        <v>275</v>
      </c>
      <c r="N850" s="42" t="str">
        <f t="shared" si="11628"/>
        <v>-</v>
      </c>
      <c r="O850" s="42" t="s">
        <v>275</v>
      </c>
      <c r="P850" s="42" t="str">
        <f t="shared" si="11629"/>
        <v>-</v>
      </c>
      <c r="Q850" s="42" t="s">
        <v>275</v>
      </c>
      <c r="R850" s="42" t="str">
        <f t="shared" si="11630"/>
        <v>-</v>
      </c>
      <c r="S850" s="42" t="s">
        <v>275</v>
      </c>
      <c r="T850" s="42" t="str">
        <f t="shared" si="11631"/>
        <v>-</v>
      </c>
      <c r="U850" s="42" t="s">
        <v>275</v>
      </c>
      <c r="V850" s="42" t="str">
        <f t="shared" si="11632"/>
        <v>-</v>
      </c>
      <c r="W850" s="42" t="s">
        <v>275</v>
      </c>
      <c r="X850" s="42" t="str">
        <f t="shared" si="11633"/>
        <v>-</v>
      </c>
      <c r="Y850" s="42" t="s">
        <v>275</v>
      </c>
      <c r="Z850" s="42" t="str">
        <f t="shared" si="11634"/>
        <v>-</v>
      </c>
      <c r="AA850" s="42" t="s">
        <v>275</v>
      </c>
      <c r="AB850" s="42" t="str">
        <f t="shared" si="11635"/>
        <v>-</v>
      </c>
      <c r="AC850" s="42" t="s">
        <v>275</v>
      </c>
      <c r="AD850" s="42" t="str">
        <f t="shared" si="11636"/>
        <v>-</v>
      </c>
      <c r="AE850" s="42" t="s">
        <v>275</v>
      </c>
      <c r="AF850" s="42" t="str">
        <f t="shared" si="11637"/>
        <v>-</v>
      </c>
      <c r="AG850" s="42" t="s">
        <v>275</v>
      </c>
      <c r="AH850" s="42" t="str">
        <f t="shared" si="11638"/>
        <v>-</v>
      </c>
      <c r="AI850" s="42" t="s">
        <v>275</v>
      </c>
      <c r="AJ850" s="42" t="str">
        <f t="shared" si="11639"/>
        <v>-</v>
      </c>
      <c r="AK850" s="42" t="s">
        <v>275</v>
      </c>
      <c r="AL850" s="42" t="str">
        <f t="shared" si="11640"/>
        <v>-</v>
      </c>
    </row>
    <row r="851" spans="1:38" x14ac:dyDescent="0.25">
      <c r="A851" s="909" t="s">
        <v>33</v>
      </c>
      <c r="B851" s="63" t="s">
        <v>2932</v>
      </c>
      <c r="C851" s="61" t="s">
        <v>925</v>
      </c>
      <c r="D851" s="58"/>
      <c r="E851" s="61">
        <v>7.84</v>
      </c>
      <c r="F851" s="61" t="str">
        <f t="shared" si="11642"/>
        <v>-</v>
      </c>
      <c r="G851" s="61">
        <v>23.08</v>
      </c>
      <c r="H851" s="61" t="str">
        <f t="shared" si="11641"/>
        <v>-</v>
      </c>
      <c r="I851" s="61">
        <v>2.88</v>
      </c>
      <c r="J851" s="61" t="str">
        <f t="shared" si="11626"/>
        <v>-</v>
      </c>
      <c r="K851" s="61">
        <v>14.89</v>
      </c>
      <c r="L851" s="61" t="str">
        <f t="shared" si="11627"/>
        <v>-</v>
      </c>
      <c r="M851" s="61">
        <v>9.81</v>
      </c>
      <c r="N851" s="61" t="str">
        <f t="shared" si="11628"/>
        <v>-</v>
      </c>
      <c r="O851" s="61">
        <v>14.83</v>
      </c>
      <c r="P851" s="61" t="str">
        <f t="shared" si="11629"/>
        <v>-</v>
      </c>
      <c r="Q851" s="61">
        <v>25.84</v>
      </c>
      <c r="R851" s="61" t="str">
        <f t="shared" si="11630"/>
        <v>-</v>
      </c>
      <c r="S851" s="61">
        <v>29.53</v>
      </c>
      <c r="T851" s="61" t="str">
        <f t="shared" si="11631"/>
        <v>-</v>
      </c>
      <c r="U851" s="61">
        <v>28.05</v>
      </c>
      <c r="V851" s="61" t="str">
        <f t="shared" si="11632"/>
        <v>-</v>
      </c>
      <c r="W851" s="61">
        <v>33.19</v>
      </c>
      <c r="X851" s="61" t="str">
        <f t="shared" si="11633"/>
        <v>-</v>
      </c>
      <c r="Y851" s="61">
        <v>36.44</v>
      </c>
      <c r="Z851" s="61" t="str">
        <f t="shared" si="11634"/>
        <v>-</v>
      </c>
      <c r="AA851" s="61">
        <v>8.89</v>
      </c>
      <c r="AB851" s="61" t="str">
        <f t="shared" si="11635"/>
        <v>-</v>
      </c>
      <c r="AC851" s="61">
        <v>3.84</v>
      </c>
      <c r="AD851" s="61" t="str">
        <f t="shared" si="11636"/>
        <v>-</v>
      </c>
      <c r="AE851" s="61">
        <v>4.41</v>
      </c>
      <c r="AF851" s="61" t="str">
        <f t="shared" si="11637"/>
        <v>-</v>
      </c>
      <c r="AG851" s="61">
        <v>27.25</v>
      </c>
      <c r="AH851" s="61" t="str">
        <f t="shared" si="11638"/>
        <v>-</v>
      </c>
      <c r="AI851" s="61">
        <v>1.1299999999999999</v>
      </c>
      <c r="AJ851" s="61" t="str">
        <f t="shared" si="11639"/>
        <v>-</v>
      </c>
      <c r="AK851" s="61">
        <v>7.39</v>
      </c>
      <c r="AL851" s="61" t="str">
        <f t="shared" si="11640"/>
        <v>-</v>
      </c>
    </row>
    <row r="852" spans="1:38" hidden="1" outlineLevel="1" x14ac:dyDescent="0.25">
      <c r="A852" s="18" t="s">
        <v>32</v>
      </c>
      <c r="B852" s="18" t="s">
        <v>2933</v>
      </c>
      <c r="C852" s="19" t="s">
        <v>925</v>
      </c>
      <c r="D852" s="58"/>
      <c r="E852" s="19">
        <v>7.78</v>
      </c>
      <c r="F852" s="19" t="str">
        <f t="shared" si="11642"/>
        <v>-</v>
      </c>
      <c r="G852" s="19">
        <v>22.75</v>
      </c>
      <c r="H852" s="19" t="str">
        <f t="shared" si="11641"/>
        <v>-</v>
      </c>
      <c r="I852" s="19">
        <v>2.84</v>
      </c>
      <c r="J852" s="19" t="str">
        <f t="shared" si="11626"/>
        <v>-</v>
      </c>
      <c r="K852" s="19">
        <v>14.86</v>
      </c>
      <c r="L852" s="19" t="str">
        <f t="shared" si="11627"/>
        <v>-</v>
      </c>
      <c r="M852" s="19">
        <v>9.6999999999999993</v>
      </c>
      <c r="N852" s="19" t="str">
        <f t="shared" si="11628"/>
        <v>-</v>
      </c>
      <c r="O852" s="19">
        <v>14.82</v>
      </c>
      <c r="P852" s="19" t="str">
        <f t="shared" si="11629"/>
        <v>-</v>
      </c>
      <c r="Q852" s="19">
        <v>25.49</v>
      </c>
      <c r="R852" s="19" t="str">
        <f t="shared" si="11630"/>
        <v>-</v>
      </c>
      <c r="S852" s="19">
        <v>29.46</v>
      </c>
      <c r="T852" s="19" t="str">
        <f t="shared" si="11631"/>
        <v>-</v>
      </c>
      <c r="U852" s="19">
        <v>23.08</v>
      </c>
      <c r="V852" s="19" t="str">
        <f t="shared" si="11632"/>
        <v>-</v>
      </c>
      <c r="W852" s="19">
        <v>33.03</v>
      </c>
      <c r="X852" s="19" t="str">
        <f t="shared" si="11633"/>
        <v>-</v>
      </c>
      <c r="Y852" s="19">
        <v>36.39</v>
      </c>
      <c r="Z852" s="19" t="str">
        <f t="shared" si="11634"/>
        <v>-</v>
      </c>
      <c r="AA852" s="19">
        <v>8.89</v>
      </c>
      <c r="AB852" s="19" t="str">
        <f t="shared" si="11635"/>
        <v>-</v>
      </c>
      <c r="AC852" s="19">
        <v>3.83</v>
      </c>
      <c r="AD852" s="19" t="str">
        <f t="shared" si="11636"/>
        <v>-</v>
      </c>
      <c r="AE852" s="19">
        <v>4.2699999999999996</v>
      </c>
      <c r="AF852" s="19" t="str">
        <f t="shared" si="11637"/>
        <v>-</v>
      </c>
      <c r="AG852" s="19">
        <v>26.38</v>
      </c>
      <c r="AH852" s="19" t="str">
        <f t="shared" si="11638"/>
        <v>-</v>
      </c>
      <c r="AI852" s="19">
        <v>1.1299999999999999</v>
      </c>
      <c r="AJ852" s="19" t="str">
        <f t="shared" si="11639"/>
        <v>-</v>
      </c>
      <c r="AK852" s="19">
        <v>7.39</v>
      </c>
      <c r="AL852" s="19" t="str">
        <f t="shared" si="11640"/>
        <v>-</v>
      </c>
    </row>
    <row r="853" spans="1:38" hidden="1" outlineLevel="1" x14ac:dyDescent="0.25">
      <c r="A853" s="51" t="s">
        <v>275</v>
      </c>
      <c r="B853" s="51" t="s">
        <v>2934</v>
      </c>
      <c r="C853" s="19" t="s">
        <v>925</v>
      </c>
      <c r="D853" s="58"/>
      <c r="E853" s="19">
        <v>0.1</v>
      </c>
      <c r="F853" s="19" t="str">
        <f t="shared" si="11642"/>
        <v>-</v>
      </c>
      <c r="G853" s="19">
        <v>0.32</v>
      </c>
      <c r="H853" s="19" t="str">
        <f t="shared" si="11641"/>
        <v>-</v>
      </c>
      <c r="I853" s="19">
        <v>0.1</v>
      </c>
      <c r="J853" s="19" t="str">
        <f t="shared" si="11626"/>
        <v>-</v>
      </c>
      <c r="K853" s="19">
        <v>0.1</v>
      </c>
      <c r="L853" s="19" t="str">
        <f t="shared" si="11627"/>
        <v>-</v>
      </c>
      <c r="M853" s="19">
        <v>0.11</v>
      </c>
      <c r="N853" s="19" t="str">
        <f t="shared" si="11628"/>
        <v>-</v>
      </c>
      <c r="O853" s="19">
        <v>0.1</v>
      </c>
      <c r="P853" s="19" t="str">
        <f t="shared" si="11629"/>
        <v>-</v>
      </c>
      <c r="Q853" s="19">
        <v>0.34</v>
      </c>
      <c r="R853" s="19" t="str">
        <f t="shared" si="11630"/>
        <v>-</v>
      </c>
      <c r="S853" s="19">
        <v>0.1</v>
      </c>
      <c r="T853" s="19" t="str">
        <f t="shared" si="11631"/>
        <v>-</v>
      </c>
      <c r="U853" s="19">
        <v>4.97</v>
      </c>
      <c r="V853" s="19" t="str">
        <f t="shared" si="11632"/>
        <v>-</v>
      </c>
      <c r="W853" s="19">
        <v>0.16</v>
      </c>
      <c r="X853" s="19" t="str">
        <f t="shared" si="11633"/>
        <v>-</v>
      </c>
      <c r="Y853" s="19">
        <v>0.1</v>
      </c>
      <c r="Z853" s="19" t="str">
        <f t="shared" si="11634"/>
        <v>-</v>
      </c>
      <c r="AA853" s="19" t="s">
        <v>1351</v>
      </c>
      <c r="AB853" s="19" t="str">
        <f t="shared" si="11635"/>
        <v>-</v>
      </c>
      <c r="AC853" s="19">
        <v>0.1</v>
      </c>
      <c r="AD853" s="19" t="str">
        <f t="shared" si="11636"/>
        <v>-</v>
      </c>
      <c r="AE853" s="19">
        <v>0.14000000000000001</v>
      </c>
      <c r="AF853" s="19" t="str">
        <f t="shared" si="11637"/>
        <v>-</v>
      </c>
      <c r="AG853" s="19">
        <v>0.87</v>
      </c>
      <c r="AH853" s="19" t="str">
        <f t="shared" si="11638"/>
        <v>-</v>
      </c>
      <c r="AI853" s="19" t="s">
        <v>1351</v>
      </c>
      <c r="AJ853" s="19" t="str">
        <f t="shared" si="11639"/>
        <v>-</v>
      </c>
      <c r="AK853" s="19" t="s">
        <v>1351</v>
      </c>
      <c r="AL853" s="19" t="str">
        <f t="shared" si="11640"/>
        <v>-</v>
      </c>
    </row>
    <row r="854" spans="1:38" collapsed="1" x14ac:dyDescent="0.25">
      <c r="A854" s="904" t="s">
        <v>4134</v>
      </c>
      <c r="B854" s="50" t="s">
        <v>4135</v>
      </c>
      <c r="C854" s="42" t="s">
        <v>275</v>
      </c>
      <c r="D854" s="71"/>
      <c r="E854" s="42" t="s">
        <v>275</v>
      </c>
      <c r="F854" s="42" t="str">
        <f t="shared" si="11642"/>
        <v>-</v>
      </c>
      <c r="G854" s="42" t="s">
        <v>275</v>
      </c>
      <c r="H854" s="42" t="str">
        <f t="shared" si="11641"/>
        <v>-</v>
      </c>
      <c r="I854" s="42" t="s">
        <v>275</v>
      </c>
      <c r="J854" s="42" t="str">
        <f t="shared" si="11626"/>
        <v>-</v>
      </c>
      <c r="K854" s="42" t="s">
        <v>275</v>
      </c>
      <c r="L854" s="42" t="str">
        <f t="shared" si="11627"/>
        <v>-</v>
      </c>
      <c r="M854" s="42" t="s">
        <v>275</v>
      </c>
      <c r="N854" s="42" t="str">
        <f t="shared" si="11628"/>
        <v>-</v>
      </c>
      <c r="O854" s="42" t="s">
        <v>275</v>
      </c>
      <c r="P854" s="42" t="str">
        <f t="shared" si="11629"/>
        <v>-</v>
      </c>
      <c r="Q854" s="42" t="s">
        <v>275</v>
      </c>
      <c r="R854" s="42" t="str">
        <f t="shared" si="11630"/>
        <v>-</v>
      </c>
      <c r="S854" s="42" t="s">
        <v>275</v>
      </c>
      <c r="T854" s="42" t="str">
        <f t="shared" si="11631"/>
        <v>-</v>
      </c>
      <c r="U854" s="42" t="s">
        <v>275</v>
      </c>
      <c r="V854" s="42" t="str">
        <f t="shared" si="11632"/>
        <v>-</v>
      </c>
      <c r="W854" s="42" t="s">
        <v>275</v>
      </c>
      <c r="X854" s="42" t="str">
        <f t="shared" si="11633"/>
        <v>-</v>
      </c>
      <c r="Y854" s="42" t="s">
        <v>275</v>
      </c>
      <c r="Z854" s="42" t="str">
        <f t="shared" si="11634"/>
        <v>-</v>
      </c>
      <c r="AA854" s="42" t="s">
        <v>275</v>
      </c>
      <c r="AB854" s="42" t="str">
        <f t="shared" si="11635"/>
        <v>-</v>
      </c>
      <c r="AC854" s="42" t="s">
        <v>275</v>
      </c>
      <c r="AD854" s="42" t="str">
        <f t="shared" si="11636"/>
        <v>-</v>
      </c>
      <c r="AE854" s="42" t="s">
        <v>275</v>
      </c>
      <c r="AF854" s="42" t="str">
        <f t="shared" si="11637"/>
        <v>-</v>
      </c>
      <c r="AG854" s="42" t="s">
        <v>275</v>
      </c>
      <c r="AH854" s="42" t="str">
        <f t="shared" si="11638"/>
        <v>-</v>
      </c>
      <c r="AI854" s="42" t="s">
        <v>275</v>
      </c>
      <c r="AJ854" s="42" t="str">
        <f t="shared" si="11639"/>
        <v>-</v>
      </c>
      <c r="AK854" s="42" t="s">
        <v>275</v>
      </c>
      <c r="AL854" s="42" t="str">
        <f t="shared" si="11640"/>
        <v>-</v>
      </c>
    </row>
    <row r="855" spans="1:38" x14ac:dyDescent="0.25">
      <c r="A855" s="909" t="s">
        <v>4147</v>
      </c>
      <c r="B855" s="63" t="s">
        <v>4151</v>
      </c>
      <c r="C855" s="61" t="s">
        <v>925</v>
      </c>
      <c r="D855" s="58"/>
      <c r="E855" s="61">
        <v>0.1</v>
      </c>
      <c r="F855" s="61" t="str">
        <f t="shared" si="11642"/>
        <v>-</v>
      </c>
      <c r="G855" s="61">
        <v>0.36</v>
      </c>
      <c r="H855" s="61" t="str">
        <f t="shared" si="11641"/>
        <v>-</v>
      </c>
      <c r="I855" s="61">
        <v>0.56999999999999995</v>
      </c>
      <c r="J855" s="61" t="str">
        <f t="shared" si="11626"/>
        <v>-</v>
      </c>
      <c r="K855" s="61">
        <v>2.4</v>
      </c>
      <c r="L855" s="61" t="str">
        <f t="shared" si="11627"/>
        <v>-</v>
      </c>
      <c r="M855" s="61">
        <v>0.13</v>
      </c>
      <c r="N855" s="61" t="str">
        <f t="shared" si="11628"/>
        <v>-</v>
      </c>
      <c r="O855" s="61">
        <v>0.35</v>
      </c>
      <c r="P855" s="61" t="str">
        <f t="shared" si="11629"/>
        <v>-</v>
      </c>
      <c r="Q855" s="61">
        <v>2.83</v>
      </c>
      <c r="R855" s="61" t="str">
        <f t="shared" si="11630"/>
        <v>-</v>
      </c>
      <c r="S855" s="61">
        <v>2.46</v>
      </c>
      <c r="T855" s="61" t="str">
        <f t="shared" si="11631"/>
        <v>-</v>
      </c>
      <c r="U855" s="61">
        <v>0.55000000000000004</v>
      </c>
      <c r="V855" s="61" t="str">
        <f t="shared" si="11632"/>
        <v>-</v>
      </c>
      <c r="W855" s="61">
        <v>4.32</v>
      </c>
      <c r="X855" s="61" t="str">
        <f t="shared" si="11633"/>
        <v>-</v>
      </c>
      <c r="Y855" s="61">
        <v>3.2</v>
      </c>
      <c r="Z855" s="61" t="str">
        <f t="shared" si="11634"/>
        <v>-</v>
      </c>
      <c r="AA855" s="61">
        <v>0.1</v>
      </c>
      <c r="AB855" s="61" t="str">
        <f t="shared" si="11635"/>
        <v>-</v>
      </c>
      <c r="AC855" s="61">
        <v>1.31</v>
      </c>
      <c r="AD855" s="61" t="str">
        <f t="shared" si="11636"/>
        <v>-</v>
      </c>
      <c r="AE855" s="61">
        <v>0.17</v>
      </c>
      <c r="AF855" s="61" t="str">
        <f t="shared" si="11637"/>
        <v>-</v>
      </c>
      <c r="AG855" s="61">
        <v>1.83</v>
      </c>
      <c r="AH855" s="61" t="str">
        <f t="shared" si="11638"/>
        <v>-</v>
      </c>
      <c r="AI855" s="61">
        <v>1.45</v>
      </c>
      <c r="AJ855" s="61" t="str">
        <f t="shared" si="11639"/>
        <v>-</v>
      </c>
      <c r="AK855" s="61">
        <v>0.1</v>
      </c>
      <c r="AL855" s="61" t="str">
        <f t="shared" si="11640"/>
        <v>-</v>
      </c>
    </row>
    <row r="856" spans="1:38" x14ac:dyDescent="0.25">
      <c r="A856" s="904" t="s">
        <v>4136</v>
      </c>
      <c r="B856" s="50" t="s">
        <v>4137</v>
      </c>
      <c r="C856" s="42" t="s">
        <v>275</v>
      </c>
      <c r="D856" s="71"/>
      <c r="E856" s="42" t="s">
        <v>275</v>
      </c>
      <c r="F856" s="42" t="str">
        <f t="shared" si="11642"/>
        <v>-</v>
      </c>
      <c r="G856" s="42" t="s">
        <v>275</v>
      </c>
      <c r="H856" s="42" t="str">
        <f t="shared" si="11641"/>
        <v>-</v>
      </c>
      <c r="I856" s="42" t="s">
        <v>275</v>
      </c>
      <c r="J856" s="42" t="str">
        <f t="shared" si="11626"/>
        <v>-</v>
      </c>
      <c r="K856" s="42" t="s">
        <v>275</v>
      </c>
      <c r="L856" s="42" t="str">
        <f t="shared" si="11627"/>
        <v>-</v>
      </c>
      <c r="M856" s="42" t="s">
        <v>275</v>
      </c>
      <c r="N856" s="42" t="str">
        <f t="shared" si="11628"/>
        <v>-</v>
      </c>
      <c r="O856" s="42" t="s">
        <v>275</v>
      </c>
      <c r="P856" s="42" t="str">
        <f t="shared" si="11629"/>
        <v>-</v>
      </c>
      <c r="Q856" s="42" t="s">
        <v>275</v>
      </c>
      <c r="R856" s="42" t="str">
        <f t="shared" si="11630"/>
        <v>-</v>
      </c>
      <c r="S856" s="42" t="s">
        <v>275</v>
      </c>
      <c r="T856" s="42" t="str">
        <f t="shared" si="11631"/>
        <v>-</v>
      </c>
      <c r="U856" s="42" t="s">
        <v>275</v>
      </c>
      <c r="V856" s="42" t="str">
        <f t="shared" si="11632"/>
        <v>-</v>
      </c>
      <c r="W856" s="42" t="s">
        <v>275</v>
      </c>
      <c r="X856" s="42" t="str">
        <f t="shared" si="11633"/>
        <v>-</v>
      </c>
      <c r="Y856" s="42" t="s">
        <v>275</v>
      </c>
      <c r="Z856" s="42" t="str">
        <f t="shared" si="11634"/>
        <v>-</v>
      </c>
      <c r="AA856" s="42" t="s">
        <v>275</v>
      </c>
      <c r="AB856" s="42" t="str">
        <f t="shared" si="11635"/>
        <v>-</v>
      </c>
      <c r="AC856" s="42" t="s">
        <v>275</v>
      </c>
      <c r="AD856" s="42" t="str">
        <f t="shared" si="11636"/>
        <v>-</v>
      </c>
      <c r="AE856" s="42" t="s">
        <v>275</v>
      </c>
      <c r="AF856" s="42" t="str">
        <f t="shared" si="11637"/>
        <v>-</v>
      </c>
      <c r="AG856" s="42" t="s">
        <v>275</v>
      </c>
      <c r="AH856" s="42" t="str">
        <f t="shared" si="11638"/>
        <v>-</v>
      </c>
      <c r="AI856" s="42" t="s">
        <v>275</v>
      </c>
      <c r="AJ856" s="42" t="str">
        <f t="shared" si="11639"/>
        <v>-</v>
      </c>
      <c r="AK856" s="42" t="s">
        <v>275</v>
      </c>
      <c r="AL856" s="42" t="str">
        <f t="shared" si="11640"/>
        <v>-</v>
      </c>
    </row>
    <row r="857" spans="1:38" ht="21" x14ac:dyDescent="0.25">
      <c r="A857" s="909" t="s">
        <v>4149</v>
      </c>
      <c r="B857" s="63" t="s">
        <v>4150</v>
      </c>
      <c r="C857" s="61" t="s">
        <v>925</v>
      </c>
      <c r="D857" s="58"/>
      <c r="E857" s="61">
        <v>1.99</v>
      </c>
      <c r="F857" s="61" t="str">
        <f t="shared" si="11642"/>
        <v>-</v>
      </c>
      <c r="G857" s="61">
        <v>1.93</v>
      </c>
      <c r="H857" s="61" t="str">
        <f t="shared" si="11641"/>
        <v>-</v>
      </c>
      <c r="I857" s="61">
        <v>6.26</v>
      </c>
      <c r="J857" s="61" t="str">
        <f t="shared" si="11626"/>
        <v>-</v>
      </c>
      <c r="K857" s="61">
        <v>3.41</v>
      </c>
      <c r="L857" s="61" t="str">
        <f t="shared" si="11627"/>
        <v>-</v>
      </c>
      <c r="M857" s="61">
        <v>6.59</v>
      </c>
      <c r="N857" s="61" t="str">
        <f t="shared" si="11628"/>
        <v>-</v>
      </c>
      <c r="O857" s="61">
        <v>8.73</v>
      </c>
      <c r="P857" s="61" t="str">
        <f t="shared" si="11629"/>
        <v>-</v>
      </c>
      <c r="Q857" s="61">
        <v>4.88</v>
      </c>
      <c r="R857" s="61" t="str">
        <f t="shared" si="11630"/>
        <v>-</v>
      </c>
      <c r="S857" s="61">
        <v>2.35</v>
      </c>
      <c r="T857" s="61" t="str">
        <f t="shared" si="11631"/>
        <v>-</v>
      </c>
      <c r="U857" s="61">
        <v>27.05</v>
      </c>
      <c r="V857" s="61" t="str">
        <f t="shared" si="11632"/>
        <v>-</v>
      </c>
      <c r="W857" s="61">
        <v>3.03</v>
      </c>
      <c r="X857" s="61" t="str">
        <f t="shared" si="11633"/>
        <v>-</v>
      </c>
      <c r="Y857" s="61">
        <v>0.84</v>
      </c>
      <c r="Z857" s="61" t="str">
        <f t="shared" si="11634"/>
        <v>-</v>
      </c>
      <c r="AA857" s="61">
        <v>2.71</v>
      </c>
      <c r="AB857" s="61" t="str">
        <f t="shared" si="11635"/>
        <v>-</v>
      </c>
      <c r="AC857" s="61">
        <v>3.43</v>
      </c>
      <c r="AD857" s="61" t="str">
        <f t="shared" si="11636"/>
        <v>-</v>
      </c>
      <c r="AE857" s="61">
        <v>4.13</v>
      </c>
      <c r="AF857" s="61" t="str">
        <f t="shared" si="11637"/>
        <v>-</v>
      </c>
      <c r="AG857" s="61">
        <v>1.77</v>
      </c>
      <c r="AH857" s="61" t="str">
        <f t="shared" si="11638"/>
        <v>-</v>
      </c>
      <c r="AI857" s="61">
        <v>18.43</v>
      </c>
      <c r="AJ857" s="61" t="str">
        <f t="shared" si="11639"/>
        <v>-</v>
      </c>
      <c r="AK857" s="61">
        <v>0.1</v>
      </c>
      <c r="AL857" s="61" t="str">
        <f t="shared" si="11640"/>
        <v>-</v>
      </c>
    </row>
    <row r="858" spans="1:38" x14ac:dyDescent="0.25">
      <c r="A858" s="904" t="s">
        <v>4139</v>
      </c>
      <c r="B858" s="50" t="s">
        <v>4140</v>
      </c>
      <c r="C858" s="42" t="s">
        <v>275</v>
      </c>
      <c r="D858" s="71"/>
      <c r="E858" s="42" t="s">
        <v>275</v>
      </c>
      <c r="F858" s="42" t="str">
        <f t="shared" si="11642"/>
        <v>-</v>
      </c>
      <c r="G858" s="42" t="s">
        <v>275</v>
      </c>
      <c r="H858" s="42" t="str">
        <f t="shared" si="11641"/>
        <v>-</v>
      </c>
      <c r="I858" s="42" t="s">
        <v>275</v>
      </c>
      <c r="J858" s="42" t="str">
        <f t="shared" si="11626"/>
        <v>-</v>
      </c>
      <c r="K858" s="42" t="s">
        <v>275</v>
      </c>
      <c r="L858" s="42" t="str">
        <f t="shared" si="11627"/>
        <v>-</v>
      </c>
      <c r="M858" s="42" t="s">
        <v>275</v>
      </c>
      <c r="N858" s="42" t="str">
        <f t="shared" si="11628"/>
        <v>-</v>
      </c>
      <c r="O858" s="42" t="s">
        <v>275</v>
      </c>
      <c r="P858" s="42" t="str">
        <f t="shared" si="11629"/>
        <v>-</v>
      </c>
      <c r="Q858" s="42" t="s">
        <v>275</v>
      </c>
      <c r="R858" s="42" t="str">
        <f t="shared" si="11630"/>
        <v>-</v>
      </c>
      <c r="S858" s="42" t="s">
        <v>275</v>
      </c>
      <c r="T858" s="42" t="str">
        <f t="shared" si="11631"/>
        <v>-</v>
      </c>
      <c r="U858" s="42" t="s">
        <v>275</v>
      </c>
      <c r="V858" s="42" t="str">
        <f t="shared" si="11632"/>
        <v>-</v>
      </c>
      <c r="W858" s="42" t="s">
        <v>275</v>
      </c>
      <c r="X858" s="42" t="str">
        <f t="shared" si="11633"/>
        <v>-</v>
      </c>
      <c r="Y858" s="42" t="s">
        <v>275</v>
      </c>
      <c r="Z858" s="42" t="str">
        <f t="shared" si="11634"/>
        <v>-</v>
      </c>
      <c r="AA858" s="42" t="s">
        <v>275</v>
      </c>
      <c r="AB858" s="42" t="str">
        <f t="shared" si="11635"/>
        <v>-</v>
      </c>
      <c r="AC858" s="42" t="s">
        <v>275</v>
      </c>
      <c r="AD858" s="42" t="str">
        <f t="shared" si="11636"/>
        <v>-</v>
      </c>
      <c r="AE858" s="42" t="s">
        <v>275</v>
      </c>
      <c r="AF858" s="42" t="str">
        <f t="shared" si="11637"/>
        <v>-</v>
      </c>
      <c r="AG858" s="42" t="s">
        <v>275</v>
      </c>
      <c r="AH858" s="42" t="str">
        <f t="shared" si="11638"/>
        <v>-</v>
      </c>
      <c r="AI858" s="42" t="s">
        <v>275</v>
      </c>
      <c r="AJ858" s="42" t="str">
        <f t="shared" si="11639"/>
        <v>-</v>
      </c>
      <c r="AK858" s="42" t="s">
        <v>275</v>
      </c>
      <c r="AL858" s="42" t="str">
        <f t="shared" si="11640"/>
        <v>-</v>
      </c>
    </row>
    <row r="859" spans="1:38" x14ac:dyDescent="0.25">
      <c r="A859" s="909" t="s">
        <v>4152</v>
      </c>
      <c r="B859" s="63" t="s">
        <v>4153</v>
      </c>
      <c r="C859" s="61" t="s">
        <v>925</v>
      </c>
      <c r="D859" s="58"/>
      <c r="E859" s="61">
        <v>6.48</v>
      </c>
      <c r="F859" s="61" t="str">
        <f t="shared" si="11642"/>
        <v>-</v>
      </c>
      <c r="G859" s="61">
        <v>18.940000000000001</v>
      </c>
      <c r="H859" s="61" t="str">
        <f t="shared" si="11641"/>
        <v>-</v>
      </c>
      <c r="I859" s="61">
        <v>16.29</v>
      </c>
      <c r="J859" s="61" t="str">
        <f t="shared" si="11626"/>
        <v>-</v>
      </c>
      <c r="K859" s="61">
        <v>22.81</v>
      </c>
      <c r="L859" s="61" t="str">
        <f t="shared" si="11627"/>
        <v>-</v>
      </c>
      <c r="M859" s="61">
        <v>7.81</v>
      </c>
      <c r="N859" s="61" t="str">
        <f t="shared" si="11628"/>
        <v>-</v>
      </c>
      <c r="O859" s="61">
        <v>13.97</v>
      </c>
      <c r="P859" s="61" t="str">
        <f t="shared" si="11629"/>
        <v>-</v>
      </c>
      <c r="Q859" s="61">
        <v>25.04</v>
      </c>
      <c r="R859" s="61" t="str">
        <f t="shared" si="11630"/>
        <v>-</v>
      </c>
      <c r="S859" s="61">
        <v>22.21</v>
      </c>
      <c r="T859" s="61" t="str">
        <f t="shared" si="11631"/>
        <v>-</v>
      </c>
      <c r="U859" s="61">
        <v>14.25</v>
      </c>
      <c r="V859" s="61" t="str">
        <f t="shared" si="11632"/>
        <v>-</v>
      </c>
      <c r="W859" s="61">
        <v>32.96</v>
      </c>
      <c r="X859" s="61" t="str">
        <f t="shared" si="11633"/>
        <v>-</v>
      </c>
      <c r="Y859" s="61">
        <v>27.65</v>
      </c>
      <c r="Z859" s="61" t="str">
        <f t="shared" si="11634"/>
        <v>-</v>
      </c>
      <c r="AA859" s="61">
        <v>18.16</v>
      </c>
      <c r="AB859" s="61" t="str">
        <f t="shared" si="11635"/>
        <v>-</v>
      </c>
      <c r="AC859" s="61">
        <v>7.42</v>
      </c>
      <c r="AD859" s="61" t="str">
        <f t="shared" si="11636"/>
        <v>-</v>
      </c>
      <c r="AE859" s="61">
        <v>42.66</v>
      </c>
      <c r="AF859" s="61" t="str">
        <f t="shared" si="11637"/>
        <v>-</v>
      </c>
      <c r="AG859" s="61">
        <v>20.79</v>
      </c>
      <c r="AH859" s="61" t="str">
        <f t="shared" si="11638"/>
        <v>-</v>
      </c>
      <c r="AI859" s="61">
        <v>1.9</v>
      </c>
      <c r="AJ859" s="61" t="str">
        <f t="shared" si="11639"/>
        <v>-</v>
      </c>
      <c r="AK859" s="61">
        <v>68.81</v>
      </c>
      <c r="AL859" s="61" t="str">
        <f t="shared" si="11640"/>
        <v>-</v>
      </c>
    </row>
    <row r="860" spans="1:38" x14ac:dyDescent="0.25">
      <c r="A860" s="904" t="s">
        <v>275</v>
      </c>
      <c r="B860" s="50" t="s">
        <v>4144</v>
      </c>
      <c r="C860" s="42" t="s">
        <v>275</v>
      </c>
      <c r="D860" s="71"/>
      <c r="E860" s="42" t="s">
        <v>275</v>
      </c>
      <c r="F860" s="42" t="str">
        <f t="shared" si="11642"/>
        <v>-</v>
      </c>
      <c r="G860" s="42" t="s">
        <v>275</v>
      </c>
      <c r="H860" s="42" t="str">
        <f t="shared" si="11641"/>
        <v>-</v>
      </c>
      <c r="I860" s="42" t="s">
        <v>275</v>
      </c>
      <c r="J860" s="42" t="str">
        <f t="shared" si="11626"/>
        <v>-</v>
      </c>
      <c r="K860" s="42" t="s">
        <v>275</v>
      </c>
      <c r="L860" s="42" t="str">
        <f t="shared" si="11627"/>
        <v>-</v>
      </c>
      <c r="M860" s="42" t="s">
        <v>275</v>
      </c>
      <c r="N860" s="42" t="str">
        <f t="shared" si="11628"/>
        <v>-</v>
      </c>
      <c r="O860" s="42" t="s">
        <v>275</v>
      </c>
      <c r="P860" s="42" t="str">
        <f t="shared" si="11629"/>
        <v>-</v>
      </c>
      <c r="Q860" s="42" t="s">
        <v>275</v>
      </c>
      <c r="R860" s="42" t="str">
        <f t="shared" si="11630"/>
        <v>-</v>
      </c>
      <c r="S860" s="42" t="s">
        <v>275</v>
      </c>
      <c r="T860" s="42" t="str">
        <f t="shared" si="11631"/>
        <v>-</v>
      </c>
      <c r="U860" s="42" t="s">
        <v>275</v>
      </c>
      <c r="V860" s="42" t="str">
        <f t="shared" si="11632"/>
        <v>-</v>
      </c>
      <c r="W860" s="42" t="s">
        <v>275</v>
      </c>
      <c r="X860" s="42" t="str">
        <f t="shared" si="11633"/>
        <v>-</v>
      </c>
      <c r="Y860" s="42" t="s">
        <v>275</v>
      </c>
      <c r="Z860" s="42" t="str">
        <f t="shared" si="11634"/>
        <v>-</v>
      </c>
      <c r="AA860" s="42" t="s">
        <v>275</v>
      </c>
      <c r="AB860" s="42" t="str">
        <f t="shared" si="11635"/>
        <v>-</v>
      </c>
      <c r="AC860" s="42" t="s">
        <v>275</v>
      </c>
      <c r="AD860" s="42" t="str">
        <f t="shared" si="11636"/>
        <v>-</v>
      </c>
      <c r="AE860" s="42" t="s">
        <v>275</v>
      </c>
      <c r="AF860" s="42" t="str">
        <f t="shared" si="11637"/>
        <v>-</v>
      </c>
      <c r="AG860" s="42" t="s">
        <v>275</v>
      </c>
      <c r="AH860" s="42" t="str">
        <f t="shared" si="11638"/>
        <v>-</v>
      </c>
      <c r="AI860" s="42" t="s">
        <v>275</v>
      </c>
      <c r="AJ860" s="42" t="str">
        <f t="shared" si="11639"/>
        <v>-</v>
      </c>
      <c r="AK860" s="42" t="s">
        <v>275</v>
      </c>
      <c r="AL860" s="42" t="str">
        <f t="shared" si="11640"/>
        <v>-</v>
      </c>
    </row>
    <row r="861" spans="1:38" x14ac:dyDescent="0.25">
      <c r="A861" s="909" t="s">
        <v>275</v>
      </c>
      <c r="B861" s="63" t="s">
        <v>4133</v>
      </c>
      <c r="C861" s="61" t="s">
        <v>925</v>
      </c>
      <c r="D861" s="58"/>
      <c r="E861" s="61">
        <v>0.22</v>
      </c>
      <c r="F861" s="61" t="str">
        <f t="shared" si="11642"/>
        <v>-</v>
      </c>
      <c r="G861" s="61">
        <v>2.23</v>
      </c>
      <c r="H861" s="61" t="str">
        <f t="shared" si="11641"/>
        <v>-</v>
      </c>
      <c r="I861" s="61">
        <v>0.43</v>
      </c>
      <c r="J861" s="61" t="str">
        <f t="shared" si="11626"/>
        <v>-</v>
      </c>
      <c r="K861" s="61">
        <v>1.1000000000000001</v>
      </c>
      <c r="L861" s="61" t="str">
        <f t="shared" si="11627"/>
        <v>-</v>
      </c>
      <c r="M861" s="61">
        <v>0.18</v>
      </c>
      <c r="N861" s="61" t="str">
        <f t="shared" si="11628"/>
        <v>-</v>
      </c>
      <c r="O861" s="61">
        <v>1.41</v>
      </c>
      <c r="P861" s="61" t="str">
        <f t="shared" si="11629"/>
        <v>-</v>
      </c>
      <c r="Q861" s="61">
        <v>1.55</v>
      </c>
      <c r="R861" s="61" t="str">
        <f t="shared" si="11630"/>
        <v>-</v>
      </c>
      <c r="S861" s="61">
        <v>2.2200000000000002</v>
      </c>
      <c r="T861" s="61" t="str">
        <f t="shared" si="11631"/>
        <v>-</v>
      </c>
      <c r="U861" s="61">
        <v>0.31</v>
      </c>
      <c r="V861" s="61" t="str">
        <f t="shared" si="11632"/>
        <v>-</v>
      </c>
      <c r="W861" s="61">
        <v>1.33</v>
      </c>
      <c r="X861" s="61" t="str">
        <f t="shared" si="11633"/>
        <v>-</v>
      </c>
      <c r="Y861" s="61">
        <v>1.45</v>
      </c>
      <c r="Z861" s="61" t="str">
        <f t="shared" si="11634"/>
        <v>-</v>
      </c>
      <c r="AA861" s="61">
        <v>0.38</v>
      </c>
      <c r="AB861" s="61" t="str">
        <f t="shared" si="11635"/>
        <v>-</v>
      </c>
      <c r="AC861" s="61">
        <v>0.67</v>
      </c>
      <c r="AD861" s="61" t="str">
        <f t="shared" si="11636"/>
        <v>-</v>
      </c>
      <c r="AE861" s="61">
        <v>0.1</v>
      </c>
      <c r="AF861" s="61" t="str">
        <f t="shared" si="11637"/>
        <v>-</v>
      </c>
      <c r="AG861" s="61">
        <v>1.38</v>
      </c>
      <c r="AH861" s="61" t="str">
        <f t="shared" si="11638"/>
        <v>-</v>
      </c>
      <c r="AI861" s="61">
        <v>0.1</v>
      </c>
      <c r="AJ861" s="61" t="str">
        <f t="shared" si="11639"/>
        <v>-</v>
      </c>
      <c r="AK861" s="61">
        <v>3.06</v>
      </c>
      <c r="AL861" s="61" t="str">
        <f t="shared" si="11640"/>
        <v>-</v>
      </c>
    </row>
    <row r="862" spans="1:38" x14ac:dyDescent="0.25">
      <c r="A862" s="903" t="s">
        <v>275</v>
      </c>
      <c r="B862" s="903" t="s">
        <v>275</v>
      </c>
      <c r="C862" s="42" t="s">
        <v>275</v>
      </c>
      <c r="D862" s="58"/>
      <c r="E862" s="42" t="s">
        <v>275</v>
      </c>
      <c r="F862" s="42" t="str">
        <f t="shared" ref="F862" si="11643">IF(OR(E862="-",$D862=""),"-",$D862*E862)</f>
        <v>-</v>
      </c>
      <c r="G862" s="42" t="s">
        <v>275</v>
      </c>
      <c r="H862" s="42" t="str">
        <f t="shared" ref="H862" si="11644">IF(OR(G862="-",$D862=""),"-",$D862*G862)</f>
        <v>-</v>
      </c>
      <c r="I862" s="42" t="s">
        <v>275</v>
      </c>
      <c r="J862" s="42" t="str">
        <f t="shared" ref="J862" si="11645">IF(OR(I862="-",$D862=""),"-",$D862*I862)</f>
        <v>-</v>
      </c>
      <c r="K862" s="42" t="s">
        <v>275</v>
      </c>
      <c r="L862" s="42" t="str">
        <f t="shared" ref="L862" si="11646">IF(OR(K862="-",$D862=""),"-",$D862*K862)</f>
        <v>-</v>
      </c>
      <c r="M862" s="42" t="s">
        <v>275</v>
      </c>
      <c r="N862" s="42" t="str">
        <f t="shared" ref="N862" si="11647">IF(OR(M862="-",$D862=""),"-",$D862*M862)</f>
        <v>-</v>
      </c>
      <c r="O862" s="42" t="s">
        <v>275</v>
      </c>
      <c r="P862" s="42" t="str">
        <f t="shared" ref="P862" si="11648">IF(OR(O862="-",$D862=""),"-",$D862*O862)</f>
        <v>-</v>
      </c>
      <c r="Q862" s="42" t="s">
        <v>275</v>
      </c>
      <c r="R862" s="42" t="str">
        <f t="shared" ref="R862" si="11649">IF(OR(Q862="-",$D862=""),"-",$D862*Q862)</f>
        <v>-</v>
      </c>
      <c r="S862" s="42" t="s">
        <v>275</v>
      </c>
      <c r="T862" s="42" t="str">
        <f t="shared" ref="T862" si="11650">IF(OR(S862="-",$D862=""),"-",$D862*S862)</f>
        <v>-</v>
      </c>
      <c r="U862" s="42" t="s">
        <v>275</v>
      </c>
      <c r="V862" s="42" t="str">
        <f t="shared" ref="V862" si="11651">IF(OR(U862="-",$D862=""),"-",$D862*U862)</f>
        <v>-</v>
      </c>
      <c r="W862" s="42" t="s">
        <v>275</v>
      </c>
      <c r="X862" s="42" t="str">
        <f t="shared" ref="X862" si="11652">IF(OR(W862="-",$D862=""),"-",$D862*W862)</f>
        <v>-</v>
      </c>
      <c r="Y862" s="42" t="s">
        <v>275</v>
      </c>
      <c r="Z862" s="42" t="str">
        <f t="shared" ref="Z862" si="11653">IF(OR(Y862="-",$D862=""),"-",$D862*Y862)</f>
        <v>-</v>
      </c>
      <c r="AA862" s="42" t="s">
        <v>275</v>
      </c>
      <c r="AB862" s="42" t="str">
        <f t="shared" ref="AB862" si="11654">IF(OR(AA862="-",$D862=""),"-",$D862*AA862)</f>
        <v>-</v>
      </c>
      <c r="AC862" s="42" t="s">
        <v>275</v>
      </c>
      <c r="AD862" s="42" t="str">
        <f t="shared" ref="AD862" si="11655">IF(OR(AC862="-",$D862=""),"-",$D862*AC862)</f>
        <v>-</v>
      </c>
      <c r="AE862" s="42" t="s">
        <v>275</v>
      </c>
      <c r="AF862" s="42" t="str">
        <f t="shared" ref="AF862" si="11656">IF(OR(AE862="-",$D862=""),"-",$D862*AE862)</f>
        <v>-</v>
      </c>
      <c r="AG862" s="42" t="s">
        <v>275</v>
      </c>
      <c r="AH862" s="42" t="str">
        <f t="shared" ref="AH862" si="11657">IF(OR(AG862="-",$D862=""),"-",$D862*AG862)</f>
        <v>-</v>
      </c>
      <c r="AI862" s="42" t="s">
        <v>275</v>
      </c>
      <c r="AJ862" s="42" t="str">
        <f t="shared" ref="AJ862" si="11658">IF(OR(AI862="-",$D862=""),"-",$D862*AI862)</f>
        <v>-</v>
      </c>
      <c r="AK862" s="42" t="s">
        <v>275</v>
      </c>
      <c r="AL862" s="42" t="str">
        <f t="shared" ref="AL862" si="11659">IF(OR(AK862="-",$D862=""),"-",$D862*AK862)</f>
        <v>-</v>
      </c>
    </row>
    <row r="863" spans="1:38" x14ac:dyDescent="0.25">
      <c r="A863" s="29"/>
      <c r="B863" s="30" t="s">
        <v>3189</v>
      </c>
      <c r="C863" s="30"/>
      <c r="D863" s="28"/>
      <c r="E863" s="31"/>
      <c r="F863" s="31">
        <f>SUM(F6:F862)</f>
        <v>0</v>
      </c>
      <c r="G863" s="31"/>
      <c r="H863" s="31">
        <f>SUM(H6:H862)</f>
        <v>0</v>
      </c>
      <c r="I863" s="31"/>
      <c r="J863" s="31">
        <f>SUM(J6:J862)</f>
        <v>0</v>
      </c>
      <c r="K863" s="32"/>
      <c r="L863" s="31">
        <f>SUM(L6:L862)</f>
        <v>0</v>
      </c>
      <c r="M863" s="32"/>
      <c r="N863" s="31">
        <f>SUM(N6:N862)</f>
        <v>0</v>
      </c>
      <c r="O863" s="32"/>
      <c r="P863" s="31">
        <f>SUM(P6:P862)</f>
        <v>0</v>
      </c>
      <c r="Q863" s="32"/>
      <c r="R863" s="31">
        <f>SUM(R6:R862)</f>
        <v>0</v>
      </c>
      <c r="S863" s="32"/>
      <c r="T863" s="31">
        <f>SUM(T6:T862)</f>
        <v>0</v>
      </c>
      <c r="U863" s="32"/>
      <c r="V863" s="31">
        <f>SUM(V6:V862)</f>
        <v>0</v>
      </c>
      <c r="W863" s="32"/>
      <c r="X863" s="31">
        <f>SUM(X6:X862)</f>
        <v>0</v>
      </c>
      <c r="Y863" s="32"/>
      <c r="Z863" s="31">
        <f>SUM(Z6:Z862)</f>
        <v>0</v>
      </c>
      <c r="AA863" s="32"/>
      <c r="AB863" s="31">
        <f>SUM(AB6:AB862)</f>
        <v>0</v>
      </c>
      <c r="AC863" s="32"/>
      <c r="AD863" s="31">
        <f>SUM(AD6:AD862)</f>
        <v>0</v>
      </c>
      <c r="AE863" s="31"/>
      <c r="AF863" s="31">
        <f>SUM(AF6:AF862)</f>
        <v>0</v>
      </c>
      <c r="AG863" s="31"/>
      <c r="AH863" s="31">
        <f>SUM(AH6:AH862)</f>
        <v>0</v>
      </c>
      <c r="AI863" s="31"/>
      <c r="AJ863" s="31">
        <f>SUM(AJ6:AJ862)</f>
        <v>0</v>
      </c>
      <c r="AK863" s="32"/>
      <c r="AL863" s="31">
        <f>SUM(AL6:AL862)</f>
        <v>0</v>
      </c>
    </row>
    <row r="864" spans="1:38" x14ac:dyDescent="0.25">
      <c r="A864" s="27"/>
      <c r="B864" s="28" t="s">
        <v>270</v>
      </c>
      <c r="C864" s="28"/>
      <c r="D864" s="28"/>
      <c r="E864" s="30"/>
      <c r="F864" s="28">
        <v>60</v>
      </c>
      <c r="G864" s="28"/>
      <c r="H864" s="28">
        <v>60</v>
      </c>
      <c r="I864" s="28"/>
      <c r="J864" s="28">
        <v>60</v>
      </c>
      <c r="K864" s="28"/>
      <c r="L864" s="28">
        <v>60</v>
      </c>
      <c r="M864" s="28"/>
      <c r="N864" s="28">
        <v>60</v>
      </c>
      <c r="O864" s="30"/>
      <c r="P864" s="28">
        <v>60</v>
      </c>
      <c r="Q864" s="28"/>
      <c r="R864" s="28">
        <v>60</v>
      </c>
      <c r="S864" s="28"/>
      <c r="T864" s="28">
        <v>60</v>
      </c>
      <c r="U864" s="28"/>
      <c r="V864" s="28">
        <v>55</v>
      </c>
      <c r="W864" s="28"/>
      <c r="X864" s="28">
        <v>60</v>
      </c>
      <c r="Y864" s="30"/>
      <c r="Z864" s="28">
        <v>60</v>
      </c>
      <c r="AA864" s="28"/>
      <c r="AB864" s="28">
        <v>60</v>
      </c>
      <c r="AC864" s="28"/>
      <c r="AD864" s="28">
        <v>60</v>
      </c>
      <c r="AE864" s="30"/>
      <c r="AF864" s="28">
        <v>60</v>
      </c>
      <c r="AG864" s="28"/>
      <c r="AH864" s="28">
        <v>60</v>
      </c>
      <c r="AI864" s="28"/>
      <c r="AJ864" s="28">
        <v>60</v>
      </c>
      <c r="AK864" s="28"/>
      <c r="AL864" s="28">
        <v>60</v>
      </c>
    </row>
    <row r="865" spans="1:38" x14ac:dyDescent="0.25">
      <c r="A865" s="27"/>
      <c r="B865" s="28" t="s">
        <v>3190</v>
      </c>
      <c r="C865" s="28"/>
      <c r="D865" s="28"/>
      <c r="E865" s="30"/>
      <c r="F865" s="28">
        <f>1000*ADI*F864</f>
        <v>0</v>
      </c>
      <c r="G865" s="28"/>
      <c r="H865" s="28">
        <f>1000*ADI*H864</f>
        <v>0</v>
      </c>
      <c r="I865" s="28"/>
      <c r="J865" s="28">
        <f>1000*ADI*J864</f>
        <v>0</v>
      </c>
      <c r="K865" s="28"/>
      <c r="L865" s="28">
        <f>1000*ADI*L864</f>
        <v>0</v>
      </c>
      <c r="M865" s="28"/>
      <c r="N865" s="28">
        <f>1000*ADI*N864</f>
        <v>0</v>
      </c>
      <c r="O865" s="30"/>
      <c r="P865" s="28">
        <f>1000*ADI*P864</f>
        <v>0</v>
      </c>
      <c r="Q865" s="28"/>
      <c r="R865" s="28">
        <f>1000*ADI*R864</f>
        <v>0</v>
      </c>
      <c r="S865" s="28"/>
      <c r="T865" s="28">
        <f>1000*ADI*T864</f>
        <v>0</v>
      </c>
      <c r="U865" s="28"/>
      <c r="V865" s="28">
        <f>1000*ADI*V864</f>
        <v>0</v>
      </c>
      <c r="W865" s="28"/>
      <c r="X865" s="28">
        <f>1000*ADI*X864</f>
        <v>0</v>
      </c>
      <c r="Y865" s="30"/>
      <c r="Z865" s="28">
        <f>1000*ADI*Z864</f>
        <v>0</v>
      </c>
      <c r="AA865" s="28"/>
      <c r="AB865" s="28">
        <f>1000*ADI*AB864</f>
        <v>0</v>
      </c>
      <c r="AC865" s="28"/>
      <c r="AD865" s="28">
        <f>1000*ADI*AD864</f>
        <v>0</v>
      </c>
      <c r="AE865" s="30"/>
      <c r="AF865" s="28">
        <f>1000*ADI*AF864</f>
        <v>0</v>
      </c>
      <c r="AG865" s="28"/>
      <c r="AH865" s="28">
        <f>1000*ADI*AH864</f>
        <v>0</v>
      </c>
      <c r="AI865" s="28"/>
      <c r="AJ865" s="28">
        <f>1000*ADI*AJ864</f>
        <v>0</v>
      </c>
      <c r="AK865" s="28"/>
      <c r="AL865" s="28">
        <f>1000*ADI*AL864</f>
        <v>0</v>
      </c>
    </row>
    <row r="866" spans="1:38" x14ac:dyDescent="0.25">
      <c r="A866" s="27"/>
      <c r="B866" s="30" t="s">
        <v>347</v>
      </c>
      <c r="C866" s="30"/>
      <c r="D866" s="28"/>
      <c r="E866" s="31"/>
      <c r="F866" s="33" t="e">
        <f>F863/F865</f>
        <v>#DIV/0!</v>
      </c>
      <c r="G866" s="31"/>
      <c r="H866" s="33" t="e">
        <f>H863/H865</f>
        <v>#DIV/0!</v>
      </c>
      <c r="I866" s="31"/>
      <c r="J866" s="33" t="e">
        <f>J863/J865</f>
        <v>#DIV/0!</v>
      </c>
      <c r="K866" s="31"/>
      <c r="L866" s="33" t="e">
        <f>L863/L865</f>
        <v>#DIV/0!</v>
      </c>
      <c r="M866" s="31"/>
      <c r="N866" s="33" t="e">
        <f>N863/N865</f>
        <v>#DIV/0!</v>
      </c>
      <c r="O866" s="31"/>
      <c r="P866" s="33" t="e">
        <f>P863/P865</f>
        <v>#DIV/0!</v>
      </c>
      <c r="Q866" s="31"/>
      <c r="R866" s="33" t="e">
        <f>R863/R865</f>
        <v>#DIV/0!</v>
      </c>
      <c r="S866" s="31"/>
      <c r="T866" s="33" t="e">
        <f>T863/T865</f>
        <v>#DIV/0!</v>
      </c>
      <c r="U866" s="31"/>
      <c r="V866" s="33" t="e">
        <f>V863/V865</f>
        <v>#DIV/0!</v>
      </c>
      <c r="W866" s="31"/>
      <c r="X866" s="33" t="e">
        <f>X863/X865</f>
        <v>#DIV/0!</v>
      </c>
      <c r="Y866" s="31"/>
      <c r="Z866" s="33" t="e">
        <f>Z863/Z865</f>
        <v>#DIV/0!</v>
      </c>
      <c r="AA866" s="31"/>
      <c r="AB866" s="33" t="e">
        <f>AB863/AB865</f>
        <v>#DIV/0!</v>
      </c>
      <c r="AC866" s="31"/>
      <c r="AD866" s="33" t="e">
        <f>AD863/AD865</f>
        <v>#DIV/0!</v>
      </c>
      <c r="AE866" s="31"/>
      <c r="AF866" s="33" t="e">
        <f>AF863/AF865</f>
        <v>#DIV/0!</v>
      </c>
      <c r="AG866" s="31"/>
      <c r="AH866" s="33" t="e">
        <f>AH863/AH865</f>
        <v>#DIV/0!</v>
      </c>
      <c r="AI866" s="31"/>
      <c r="AJ866" s="33" t="e">
        <f>AJ863/AJ865</f>
        <v>#DIV/0!</v>
      </c>
      <c r="AK866" s="31"/>
      <c r="AL866" s="33" t="e">
        <f>AL863/AL865</f>
        <v>#DIV/0!</v>
      </c>
    </row>
    <row r="867" spans="1:38" x14ac:dyDescent="0.25">
      <c r="A867" s="27"/>
      <c r="B867" s="30" t="s">
        <v>348</v>
      </c>
      <c r="C867" s="30"/>
      <c r="D867" s="28"/>
      <c r="E867" s="31"/>
      <c r="F867" s="34" t="e">
        <f>IF(F866&lt;0.1,ROUND(F866,2),ROUND(F866,1))</f>
        <v>#DIV/0!</v>
      </c>
      <c r="G867" s="31"/>
      <c r="H867" s="34" t="e">
        <f>IF(H866&lt;0.1,ROUND(H866,2),ROUND(H866,1))</f>
        <v>#DIV/0!</v>
      </c>
      <c r="I867" s="31"/>
      <c r="J867" s="34" t="e">
        <f>IF(J866&lt;0.1,ROUND(J866,2),ROUND(J866,1))</f>
        <v>#DIV/0!</v>
      </c>
      <c r="K867" s="31"/>
      <c r="L867" s="34" t="e">
        <f>IF(L866&lt;0.1,ROUND(L866,2),ROUND(L866,1))</f>
        <v>#DIV/0!</v>
      </c>
      <c r="M867" s="31"/>
      <c r="N867" s="34" t="e">
        <f>IF(N866&lt;0.1,ROUND(N866,2),ROUND(N866,1))</f>
        <v>#DIV/0!</v>
      </c>
      <c r="O867" s="31"/>
      <c r="P867" s="34" t="e">
        <f>IF(P866&lt;0.1,ROUND(P866,2),ROUND(P866,1))</f>
        <v>#DIV/0!</v>
      </c>
      <c r="Q867" s="31"/>
      <c r="R867" s="34" t="e">
        <f>IF(R866&lt;0.1,ROUND(R866,2),ROUND(R866,1))</f>
        <v>#DIV/0!</v>
      </c>
      <c r="S867" s="31"/>
      <c r="T867" s="34" t="e">
        <f>IF(T866&lt;0.1,ROUND(T866,2),ROUND(T866,1))</f>
        <v>#DIV/0!</v>
      </c>
      <c r="U867" s="31"/>
      <c r="V867" s="34" t="e">
        <f>IF(V866&lt;0.1,ROUND(V866,2),ROUND(V866,1))</f>
        <v>#DIV/0!</v>
      </c>
      <c r="W867" s="31"/>
      <c r="X867" s="34" t="e">
        <f>IF(X866&lt;0.1,ROUND(X866,2),ROUND(X866,1))</f>
        <v>#DIV/0!</v>
      </c>
      <c r="Y867" s="31"/>
      <c r="Z867" s="34" t="e">
        <f>IF(Z866&lt;0.1,ROUND(Z866,2),ROUND(Z866,1))</f>
        <v>#DIV/0!</v>
      </c>
      <c r="AA867" s="31"/>
      <c r="AB867" s="34" t="e">
        <f>IF(AB866&lt;0.1,ROUND(AB866,2),ROUND(AB866,1))</f>
        <v>#DIV/0!</v>
      </c>
      <c r="AC867" s="31"/>
      <c r="AD867" s="34" t="e">
        <f>IF(AD866&lt;0.1,ROUND(AD866,2),ROUND(AD866,1))</f>
        <v>#DIV/0!</v>
      </c>
      <c r="AE867" s="31"/>
      <c r="AF867" s="34" t="e">
        <f>IF(AF866&lt;0.1,ROUND(AF866,2),ROUND(AF866,1))</f>
        <v>#DIV/0!</v>
      </c>
      <c r="AG867" s="31"/>
      <c r="AH867" s="34" t="e">
        <f>IF(AH866&lt;0.1,ROUND(AH866,2),ROUND(AH866,1))</f>
        <v>#DIV/0!</v>
      </c>
      <c r="AI867" s="31"/>
      <c r="AJ867" s="34" t="e">
        <f>IF(AJ866&lt;0.1,ROUND(AJ866,2),ROUND(AJ866,1))</f>
        <v>#DIV/0!</v>
      </c>
      <c r="AK867" s="31"/>
      <c r="AL867" s="34" t="e">
        <f>IF(AL866&lt;0.1,ROUND(AL866,2),ROUND(AL866,1))</f>
        <v>#DIV/0!</v>
      </c>
    </row>
    <row r="868" spans="1:38" x14ac:dyDescent="0.25">
      <c r="E868" s="35"/>
      <c r="F868" s="35"/>
      <c r="G868" s="35"/>
      <c r="H868" s="35"/>
      <c r="I868" s="35"/>
      <c r="J868" s="35"/>
      <c r="K868" s="35"/>
      <c r="L868" s="35"/>
      <c r="M868" s="35"/>
    </row>
    <row r="869" spans="1:38" x14ac:dyDescent="0.25">
      <c r="C869" s="25"/>
      <c r="E869" s="35"/>
      <c r="F869" s="35"/>
      <c r="G869" s="35"/>
      <c r="H869" s="35"/>
      <c r="I869" s="35"/>
      <c r="J869" s="35"/>
      <c r="K869" s="35"/>
      <c r="L869" s="35"/>
      <c r="M869" s="35"/>
    </row>
    <row r="870" spans="1:38" x14ac:dyDescent="0.25">
      <c r="C870" s="25"/>
      <c r="E870" s="35"/>
      <c r="F870" s="35"/>
      <c r="G870" s="35"/>
      <c r="H870" s="35"/>
      <c r="I870" s="35"/>
      <c r="J870" s="35"/>
      <c r="K870" s="35"/>
      <c r="L870" s="35"/>
      <c r="M870" s="35"/>
    </row>
    <row r="871" spans="1:38" x14ac:dyDescent="0.25">
      <c r="D871" s="25"/>
      <c r="E871" s="25"/>
      <c r="F871" s="25"/>
      <c r="G871" s="25"/>
      <c r="H871" s="25"/>
      <c r="I871" s="25"/>
      <c r="J871" s="25"/>
      <c r="K871" s="25"/>
      <c r="L871" s="25"/>
      <c r="M871" s="25"/>
      <c r="N871" s="25"/>
    </row>
    <row r="872" spans="1:38" x14ac:dyDescent="0.25">
      <c r="D872" s="25"/>
      <c r="E872" s="25"/>
      <c r="F872" s="25"/>
      <c r="G872" s="25"/>
      <c r="H872" s="25"/>
      <c r="I872" s="25"/>
      <c r="J872" s="25"/>
      <c r="K872" s="25"/>
      <c r="L872" s="25"/>
      <c r="M872" s="25"/>
      <c r="N872" s="25"/>
    </row>
    <row r="873" spans="1:38" x14ac:dyDescent="0.25">
      <c r="D873" s="25"/>
      <c r="E873" s="25"/>
      <c r="F873" s="25"/>
      <c r="G873" s="25"/>
      <c r="H873" s="25"/>
      <c r="I873" s="25"/>
      <c r="J873" s="25"/>
      <c r="K873" s="25"/>
      <c r="L873" s="25"/>
      <c r="M873" s="25"/>
      <c r="N873" s="25"/>
    </row>
    <row r="874" spans="1:38" x14ac:dyDescent="0.25">
      <c r="D874" s="25"/>
      <c r="E874" s="25"/>
      <c r="F874" s="25"/>
      <c r="G874" s="25"/>
      <c r="H874" s="25"/>
      <c r="I874" s="25"/>
      <c r="J874" s="25"/>
      <c r="K874" s="25"/>
      <c r="L874" s="25"/>
      <c r="M874" s="25"/>
      <c r="N874" s="25"/>
    </row>
    <row r="875" spans="1:38" x14ac:dyDescent="0.25">
      <c r="D875" s="25"/>
      <c r="E875" s="25"/>
      <c r="F875" s="25"/>
      <c r="G875" s="25"/>
      <c r="H875" s="25"/>
      <c r="I875" s="25"/>
      <c r="J875" s="25"/>
      <c r="K875" s="25"/>
      <c r="L875" s="25"/>
      <c r="M875" s="25"/>
      <c r="N875" s="25"/>
    </row>
    <row r="876" spans="1:38" x14ac:dyDescent="0.25">
      <c r="D876" s="25"/>
      <c r="E876" s="25"/>
      <c r="F876" s="25"/>
      <c r="G876" s="25"/>
      <c r="H876" s="25"/>
      <c r="I876" s="25"/>
      <c r="J876" s="25"/>
      <c r="K876" s="25"/>
      <c r="L876" s="25"/>
      <c r="M876" s="25"/>
      <c r="N876" s="25"/>
    </row>
    <row r="877" spans="1:38" x14ac:dyDescent="0.25">
      <c r="D877" s="25"/>
      <c r="E877" s="25"/>
      <c r="F877" s="25"/>
      <c r="G877" s="25"/>
      <c r="H877" s="25"/>
      <c r="I877" s="25"/>
      <c r="J877" s="25"/>
      <c r="K877" s="25"/>
      <c r="L877" s="25"/>
      <c r="M877" s="25"/>
      <c r="N877" s="25"/>
    </row>
    <row r="878" spans="1:38" x14ac:dyDescent="0.25">
      <c r="D878" s="25"/>
      <c r="E878" s="25"/>
      <c r="F878" s="25"/>
      <c r="G878" s="25"/>
      <c r="H878" s="25"/>
      <c r="I878" s="25"/>
      <c r="J878" s="25"/>
      <c r="K878" s="25"/>
      <c r="L878" s="25"/>
      <c r="M878" s="25"/>
      <c r="N878" s="25"/>
    </row>
    <row r="879" spans="1:38" x14ac:dyDescent="0.25">
      <c r="D879" s="25"/>
      <c r="E879" s="25"/>
      <c r="F879" s="25"/>
      <c r="G879" s="25"/>
      <c r="H879" s="25"/>
      <c r="I879" s="25"/>
      <c r="J879" s="25"/>
      <c r="K879" s="25"/>
      <c r="L879" s="25"/>
      <c r="M879" s="25"/>
      <c r="N879" s="25"/>
    </row>
    <row r="880" spans="1:38" x14ac:dyDescent="0.25">
      <c r="D880" s="25"/>
      <c r="E880" s="25"/>
      <c r="F880" s="25"/>
      <c r="G880" s="25"/>
      <c r="H880" s="25"/>
      <c r="I880" s="25"/>
      <c r="J880" s="25"/>
      <c r="K880" s="25"/>
      <c r="L880" s="25"/>
      <c r="M880" s="25"/>
      <c r="N880" s="25"/>
    </row>
    <row r="881" spans="1:14" x14ac:dyDescent="0.25">
      <c r="D881" s="25"/>
      <c r="E881" s="25"/>
      <c r="F881" s="25"/>
      <c r="G881" s="25"/>
      <c r="H881" s="25"/>
      <c r="I881" s="25"/>
      <c r="J881" s="25"/>
      <c r="K881" s="25"/>
      <c r="L881" s="25"/>
      <c r="M881" s="25"/>
      <c r="N881" s="25"/>
    </row>
    <row r="882" spans="1:14" x14ac:dyDescent="0.25">
      <c r="A882" s="912"/>
      <c r="D882" s="25"/>
      <c r="E882" s="25"/>
      <c r="F882" s="25"/>
      <c r="G882" s="25"/>
      <c r="H882" s="25"/>
      <c r="I882" s="25"/>
      <c r="J882" s="25"/>
      <c r="K882" s="25"/>
      <c r="L882" s="25"/>
      <c r="M882" s="25"/>
      <c r="N882" s="25"/>
    </row>
    <row r="883" spans="1:14" x14ac:dyDescent="0.25">
      <c r="A883" s="912"/>
      <c r="D883" s="25"/>
      <c r="E883" s="25"/>
      <c r="F883" s="25"/>
      <c r="G883" s="25"/>
      <c r="H883" s="25"/>
      <c r="I883" s="25"/>
      <c r="J883" s="25"/>
      <c r="K883" s="25"/>
      <c r="L883" s="25"/>
      <c r="M883" s="25"/>
      <c r="N883" s="25"/>
    </row>
    <row r="884" spans="1:14" x14ac:dyDescent="0.25">
      <c r="D884" s="25"/>
      <c r="E884" s="25"/>
      <c r="F884" s="25"/>
      <c r="G884" s="25"/>
      <c r="H884" s="25"/>
      <c r="I884" s="25"/>
      <c r="J884" s="25"/>
      <c r="K884" s="25"/>
      <c r="L884" s="25"/>
      <c r="M884" s="25"/>
      <c r="N884" s="25"/>
    </row>
    <row r="885" spans="1:14" x14ac:dyDescent="0.25">
      <c r="D885" s="25"/>
      <c r="E885" s="25"/>
      <c r="F885" s="25"/>
      <c r="G885" s="25"/>
      <c r="H885" s="25"/>
      <c r="I885" s="25"/>
      <c r="J885" s="25"/>
      <c r="K885" s="25"/>
      <c r="L885" s="25"/>
      <c r="M885" s="25"/>
      <c r="N885" s="25"/>
    </row>
    <row r="886" spans="1:14" x14ac:dyDescent="0.25">
      <c r="D886" s="25"/>
      <c r="E886" s="25"/>
      <c r="F886" s="25"/>
      <c r="G886" s="25"/>
      <c r="H886" s="25"/>
      <c r="I886" s="25"/>
      <c r="J886" s="25"/>
      <c r="K886" s="25"/>
      <c r="L886" s="25"/>
      <c r="M886" s="25"/>
      <c r="N886" s="25"/>
    </row>
    <row r="887" spans="1:14" x14ac:dyDescent="0.25">
      <c r="D887" s="25"/>
      <c r="E887" s="25"/>
      <c r="F887" s="25"/>
      <c r="G887" s="25"/>
      <c r="H887" s="25"/>
      <c r="I887" s="25"/>
      <c r="J887" s="25"/>
      <c r="K887" s="25"/>
      <c r="L887" s="25"/>
      <c r="M887" s="25"/>
      <c r="N887" s="25"/>
    </row>
    <row r="888" spans="1:14" x14ac:dyDescent="0.25">
      <c r="D888" s="25"/>
      <c r="E888" s="25"/>
      <c r="F888" s="25"/>
      <c r="G888" s="25"/>
      <c r="H888" s="25"/>
      <c r="I888" s="25"/>
      <c r="J888" s="25"/>
      <c r="K888" s="25"/>
      <c r="L888" s="25"/>
      <c r="M888" s="25"/>
      <c r="N888" s="25"/>
    </row>
    <row r="889" spans="1:14" x14ac:dyDescent="0.25">
      <c r="D889" s="25"/>
      <c r="E889" s="25"/>
      <c r="F889" s="25"/>
      <c r="G889" s="25"/>
      <c r="H889" s="25"/>
      <c r="I889" s="25"/>
      <c r="J889" s="25"/>
      <c r="K889" s="25"/>
      <c r="L889" s="25"/>
      <c r="M889" s="25"/>
      <c r="N889" s="25"/>
    </row>
    <row r="890" spans="1:14" x14ac:dyDescent="0.25">
      <c r="D890" s="25"/>
      <c r="E890" s="25"/>
      <c r="F890" s="25"/>
      <c r="G890" s="25"/>
      <c r="H890" s="25"/>
      <c r="I890" s="25"/>
      <c r="J890" s="25"/>
      <c r="K890" s="25"/>
      <c r="L890" s="25"/>
      <c r="M890" s="25"/>
      <c r="N890" s="25"/>
    </row>
    <row r="891" spans="1:14" x14ac:dyDescent="0.25">
      <c r="D891" s="25"/>
      <c r="E891" s="25"/>
      <c r="F891" s="25"/>
      <c r="G891" s="25"/>
      <c r="H891" s="25"/>
      <c r="I891" s="25"/>
      <c r="J891" s="25"/>
      <c r="K891" s="25"/>
      <c r="L891" s="25"/>
      <c r="M891" s="25"/>
      <c r="N891" s="25"/>
    </row>
    <row r="892" spans="1:14" x14ac:dyDescent="0.25">
      <c r="D892" s="25"/>
      <c r="E892" s="25"/>
      <c r="F892" s="25"/>
      <c r="G892" s="25"/>
      <c r="H892" s="25"/>
      <c r="I892" s="25"/>
      <c r="J892" s="25"/>
      <c r="K892" s="25"/>
      <c r="L892" s="25"/>
      <c r="M892" s="25"/>
      <c r="N892" s="25"/>
    </row>
    <row r="893" spans="1:14" x14ac:dyDescent="0.25">
      <c r="D893" s="25"/>
      <c r="E893" s="25"/>
      <c r="F893" s="25"/>
      <c r="G893" s="25"/>
      <c r="H893" s="25"/>
      <c r="I893" s="25"/>
      <c r="J893" s="25"/>
      <c r="K893" s="25"/>
      <c r="L893" s="25"/>
      <c r="M893" s="25"/>
      <c r="N893" s="25"/>
    </row>
    <row r="894" spans="1:14" x14ac:dyDescent="0.25">
      <c r="D894" s="25"/>
      <c r="E894" s="25"/>
      <c r="F894" s="25"/>
      <c r="G894" s="25"/>
      <c r="H894" s="25"/>
      <c r="I894" s="25"/>
      <c r="J894" s="25"/>
      <c r="K894" s="25"/>
      <c r="L894" s="25"/>
      <c r="M894" s="25"/>
      <c r="N894" s="25"/>
    </row>
    <row r="895" spans="1:14" x14ac:dyDescent="0.25">
      <c r="D895" s="25"/>
      <c r="E895" s="25"/>
      <c r="F895" s="25"/>
      <c r="G895" s="25"/>
      <c r="H895" s="25"/>
      <c r="I895" s="25"/>
      <c r="J895" s="25"/>
      <c r="K895" s="25"/>
      <c r="L895" s="25"/>
      <c r="M895" s="25"/>
      <c r="N895" s="25"/>
    </row>
    <row r="896" spans="1:14" x14ac:dyDescent="0.25">
      <c r="D896" s="25"/>
      <c r="E896" s="25"/>
      <c r="F896" s="25"/>
      <c r="G896" s="25"/>
      <c r="H896" s="25"/>
      <c r="I896" s="25"/>
      <c r="J896" s="25"/>
      <c r="K896" s="25"/>
      <c r="L896" s="25"/>
      <c r="M896" s="25"/>
      <c r="N896" s="25"/>
    </row>
    <row r="897" spans="1:14" x14ac:dyDescent="0.25">
      <c r="D897" s="25"/>
      <c r="E897" s="25"/>
      <c r="F897" s="25"/>
      <c r="G897" s="25"/>
      <c r="H897" s="25"/>
      <c r="I897" s="25"/>
      <c r="J897" s="25"/>
      <c r="K897" s="25"/>
      <c r="L897" s="25"/>
      <c r="M897" s="25"/>
      <c r="N897" s="25"/>
    </row>
    <row r="898" spans="1:14" x14ac:dyDescent="0.25">
      <c r="D898" s="25"/>
      <c r="E898" s="25"/>
      <c r="F898" s="25"/>
      <c r="G898" s="25"/>
      <c r="H898" s="25"/>
      <c r="I898" s="25"/>
      <c r="J898" s="25"/>
      <c r="K898" s="25"/>
      <c r="L898" s="25"/>
      <c r="M898" s="25"/>
      <c r="N898" s="25"/>
    </row>
    <row r="899" spans="1:14" x14ac:dyDescent="0.25">
      <c r="D899" s="25"/>
      <c r="E899" s="25"/>
      <c r="F899" s="25"/>
      <c r="G899" s="25"/>
      <c r="H899" s="25"/>
      <c r="I899" s="25"/>
      <c r="J899" s="25"/>
      <c r="K899" s="25"/>
      <c r="L899" s="25"/>
      <c r="M899" s="25"/>
      <c r="N899" s="25"/>
    </row>
    <row r="900" spans="1:14" x14ac:dyDescent="0.25">
      <c r="D900" s="25"/>
      <c r="E900" s="25"/>
      <c r="F900" s="25"/>
      <c r="G900" s="25"/>
      <c r="H900" s="25"/>
      <c r="I900" s="25"/>
      <c r="J900" s="25"/>
      <c r="K900" s="25"/>
      <c r="L900" s="25"/>
      <c r="M900" s="25"/>
      <c r="N900" s="25"/>
    </row>
    <row r="901" spans="1:14" x14ac:dyDescent="0.25">
      <c r="A901" s="913"/>
      <c r="D901" s="25"/>
      <c r="E901" s="25"/>
      <c r="F901" s="25"/>
      <c r="G901" s="25"/>
      <c r="H901" s="25"/>
      <c r="I901" s="25"/>
      <c r="J901" s="25"/>
      <c r="K901" s="25"/>
      <c r="L901" s="25"/>
      <c r="M901" s="25"/>
      <c r="N901" s="25"/>
    </row>
    <row r="902" spans="1:14" x14ac:dyDescent="0.25">
      <c r="D902" s="25"/>
      <c r="E902" s="25"/>
      <c r="F902" s="25"/>
      <c r="G902" s="25"/>
      <c r="H902" s="25"/>
      <c r="I902" s="25"/>
      <c r="J902" s="25"/>
      <c r="K902" s="25"/>
      <c r="L902" s="25"/>
      <c r="M902" s="25"/>
      <c r="N902" s="25"/>
    </row>
    <row r="903" spans="1:14" x14ac:dyDescent="0.25">
      <c r="D903" s="25"/>
      <c r="E903" s="25"/>
      <c r="F903" s="25"/>
      <c r="G903" s="25"/>
      <c r="H903" s="25"/>
      <c r="I903" s="25"/>
      <c r="J903" s="25"/>
      <c r="K903" s="25"/>
      <c r="L903" s="25"/>
      <c r="M903" s="25"/>
      <c r="N903" s="25"/>
    </row>
    <row r="904" spans="1:14" x14ac:dyDescent="0.25">
      <c r="D904" s="25"/>
      <c r="E904" s="25"/>
      <c r="F904" s="25"/>
      <c r="G904" s="25"/>
      <c r="H904" s="25"/>
      <c r="I904" s="25"/>
      <c r="J904" s="25"/>
      <c r="K904" s="25"/>
      <c r="L904" s="25"/>
      <c r="M904" s="25"/>
      <c r="N904" s="25"/>
    </row>
    <row r="905" spans="1:14" x14ac:dyDescent="0.25">
      <c r="D905" s="25"/>
      <c r="E905" s="25"/>
      <c r="F905" s="25"/>
      <c r="G905" s="25"/>
      <c r="H905" s="25"/>
      <c r="I905" s="25"/>
      <c r="J905" s="25"/>
      <c r="K905" s="25"/>
      <c r="L905" s="25"/>
      <c r="M905" s="25"/>
      <c r="N905" s="25"/>
    </row>
    <row r="906" spans="1:14" x14ac:dyDescent="0.25">
      <c r="D906" s="25"/>
      <c r="E906" s="25"/>
      <c r="F906" s="25"/>
      <c r="G906" s="25"/>
      <c r="H906" s="25"/>
      <c r="I906" s="25"/>
      <c r="J906" s="25"/>
      <c r="K906" s="25"/>
      <c r="L906" s="25"/>
      <c r="M906" s="25"/>
      <c r="N906" s="25"/>
    </row>
    <row r="907" spans="1:14" x14ac:dyDescent="0.25">
      <c r="D907" s="25"/>
      <c r="E907" s="25"/>
      <c r="F907" s="25"/>
      <c r="G907" s="25"/>
      <c r="H907" s="25"/>
      <c r="I907" s="25"/>
      <c r="J907" s="25"/>
      <c r="K907" s="25"/>
      <c r="L907" s="25"/>
      <c r="M907" s="25"/>
      <c r="N907" s="25"/>
    </row>
    <row r="908" spans="1:14" x14ac:dyDescent="0.25">
      <c r="A908" s="914"/>
      <c r="D908" s="25"/>
      <c r="E908" s="25"/>
      <c r="F908" s="25"/>
      <c r="G908" s="25"/>
      <c r="H908" s="25"/>
      <c r="I908" s="25"/>
      <c r="J908" s="25"/>
      <c r="K908" s="25"/>
      <c r="L908" s="25"/>
      <c r="M908" s="25"/>
      <c r="N908" s="25"/>
    </row>
    <row r="909" spans="1:14" x14ac:dyDescent="0.25">
      <c r="A909" s="914"/>
      <c r="D909" s="25"/>
      <c r="E909" s="25"/>
      <c r="F909" s="25"/>
      <c r="G909" s="25"/>
      <c r="H909" s="25"/>
      <c r="I909" s="25"/>
      <c r="J909" s="25"/>
      <c r="K909" s="25"/>
      <c r="L909" s="25"/>
      <c r="M909" s="25"/>
      <c r="N909" s="25"/>
    </row>
    <row r="910" spans="1:14" x14ac:dyDescent="0.25">
      <c r="D910" s="25"/>
      <c r="E910" s="25"/>
      <c r="F910" s="25"/>
      <c r="G910" s="25"/>
      <c r="H910" s="25"/>
      <c r="I910" s="25"/>
      <c r="J910" s="25"/>
      <c r="K910" s="25"/>
      <c r="L910" s="25"/>
      <c r="M910" s="25"/>
      <c r="N910" s="25"/>
    </row>
    <row r="911" spans="1:14" x14ac:dyDescent="0.25">
      <c r="D911" s="25"/>
      <c r="E911" s="25"/>
      <c r="F911" s="25"/>
      <c r="G911" s="25"/>
      <c r="H911" s="25"/>
      <c r="I911" s="25"/>
      <c r="J911" s="25"/>
      <c r="K911" s="25"/>
      <c r="L911" s="25"/>
      <c r="M911" s="25"/>
      <c r="N911" s="25"/>
    </row>
    <row r="912" spans="1:14" x14ac:dyDescent="0.25">
      <c r="D912" s="25"/>
      <c r="E912" s="25"/>
      <c r="F912" s="25"/>
      <c r="G912" s="25"/>
      <c r="H912" s="25"/>
      <c r="I912" s="25"/>
      <c r="J912" s="25"/>
      <c r="K912" s="25"/>
      <c r="L912" s="25"/>
      <c r="M912" s="25"/>
      <c r="N912" s="25"/>
    </row>
    <row r="913" spans="1:14" x14ac:dyDescent="0.25">
      <c r="A913" s="912"/>
      <c r="D913" s="25"/>
      <c r="E913" s="25"/>
      <c r="F913" s="25"/>
      <c r="G913" s="25"/>
      <c r="H913" s="25"/>
      <c r="I913" s="25"/>
      <c r="J913" s="25"/>
      <c r="K913" s="25"/>
      <c r="L913" s="25"/>
      <c r="M913" s="25"/>
      <c r="N913" s="25"/>
    </row>
    <row r="914" spans="1:14" x14ac:dyDescent="0.25">
      <c r="A914" s="912"/>
      <c r="D914" s="25"/>
      <c r="E914" s="25"/>
      <c r="F914" s="25"/>
      <c r="G914" s="25"/>
      <c r="H914" s="25"/>
      <c r="I914" s="25"/>
      <c r="J914" s="25"/>
      <c r="K914" s="25"/>
      <c r="L914" s="25"/>
      <c r="M914" s="25"/>
      <c r="N914" s="25"/>
    </row>
    <row r="915" spans="1:14" x14ac:dyDescent="0.25">
      <c r="A915" s="912"/>
      <c r="D915" s="25"/>
      <c r="E915" s="25"/>
      <c r="F915" s="25"/>
      <c r="G915" s="25"/>
      <c r="H915" s="25"/>
      <c r="I915" s="25"/>
      <c r="J915" s="25"/>
      <c r="K915" s="25"/>
      <c r="L915" s="25"/>
      <c r="M915" s="25"/>
      <c r="N915" s="25"/>
    </row>
    <row r="916" spans="1:14" x14ac:dyDescent="0.25">
      <c r="A916" s="912"/>
      <c r="D916" s="25"/>
      <c r="E916" s="25"/>
      <c r="F916" s="25"/>
      <c r="G916" s="25"/>
      <c r="H916" s="25"/>
      <c r="I916" s="25"/>
      <c r="J916" s="25"/>
      <c r="K916" s="25"/>
      <c r="L916" s="25"/>
      <c r="M916" s="25"/>
      <c r="N916" s="25"/>
    </row>
    <row r="917" spans="1:14" x14ac:dyDescent="0.25">
      <c r="A917" s="912"/>
      <c r="D917" s="25"/>
      <c r="E917" s="25"/>
      <c r="F917" s="25"/>
      <c r="G917" s="25"/>
      <c r="H917" s="25"/>
      <c r="I917" s="25"/>
      <c r="J917" s="25"/>
      <c r="K917" s="25"/>
      <c r="L917" s="25"/>
      <c r="M917" s="25"/>
      <c r="N917" s="25"/>
    </row>
    <row r="918" spans="1:14" x14ac:dyDescent="0.25">
      <c r="A918" s="912"/>
      <c r="D918" s="25"/>
      <c r="E918" s="25"/>
      <c r="F918" s="25"/>
      <c r="G918" s="25"/>
      <c r="H918" s="25"/>
      <c r="I918" s="25"/>
      <c r="J918" s="25"/>
      <c r="K918" s="25"/>
      <c r="L918" s="25"/>
      <c r="M918" s="25"/>
      <c r="N918" s="25"/>
    </row>
    <row r="919" spans="1:14" x14ac:dyDescent="0.25">
      <c r="A919" s="912"/>
      <c r="D919" s="25"/>
      <c r="E919" s="25"/>
      <c r="F919" s="25"/>
      <c r="G919" s="25"/>
      <c r="H919" s="25"/>
      <c r="I919" s="25"/>
      <c r="J919" s="25"/>
      <c r="K919" s="25"/>
      <c r="L919" s="25"/>
      <c r="M919" s="25"/>
      <c r="N919" s="25"/>
    </row>
    <row r="920" spans="1:14" x14ac:dyDescent="0.25">
      <c r="A920" s="912"/>
      <c r="D920" s="25"/>
      <c r="E920" s="25"/>
      <c r="F920" s="25"/>
      <c r="G920" s="25"/>
      <c r="H920" s="25"/>
      <c r="I920" s="25"/>
      <c r="J920" s="25"/>
      <c r="K920" s="25"/>
      <c r="L920" s="25"/>
      <c r="M920" s="25"/>
      <c r="N920" s="25"/>
    </row>
    <row r="921" spans="1:14" x14ac:dyDescent="0.25">
      <c r="A921" s="912"/>
      <c r="D921" s="25"/>
      <c r="E921" s="25"/>
      <c r="F921" s="25"/>
      <c r="G921" s="25"/>
      <c r="H921" s="25"/>
      <c r="I921" s="25"/>
      <c r="J921" s="25"/>
      <c r="K921" s="25"/>
      <c r="L921" s="25"/>
      <c r="M921" s="25"/>
      <c r="N921" s="25"/>
    </row>
    <row r="922" spans="1:14" x14ac:dyDescent="0.25">
      <c r="D922" s="25"/>
      <c r="E922" s="25"/>
      <c r="F922" s="25"/>
      <c r="G922" s="25"/>
      <c r="H922" s="25"/>
      <c r="I922" s="25"/>
      <c r="J922" s="25"/>
      <c r="K922" s="25"/>
      <c r="L922" s="25"/>
      <c r="M922" s="25"/>
      <c r="N922" s="25"/>
    </row>
    <row r="923" spans="1:14" x14ac:dyDescent="0.25">
      <c r="D923" s="25"/>
      <c r="E923" s="25"/>
      <c r="F923" s="25"/>
      <c r="G923" s="25"/>
      <c r="H923" s="25"/>
      <c r="I923" s="25"/>
      <c r="J923" s="25"/>
      <c r="K923" s="25"/>
      <c r="L923" s="25"/>
      <c r="M923" s="25"/>
      <c r="N923" s="25"/>
    </row>
    <row r="924" spans="1:14" x14ac:dyDescent="0.25">
      <c r="A924" s="912"/>
      <c r="D924" s="25"/>
      <c r="E924" s="25"/>
      <c r="F924" s="25"/>
      <c r="G924" s="25"/>
      <c r="H924" s="25"/>
      <c r="I924" s="25"/>
      <c r="J924" s="25"/>
      <c r="K924" s="25"/>
      <c r="L924" s="25"/>
      <c r="M924" s="25"/>
      <c r="N924" s="25"/>
    </row>
    <row r="925" spans="1:14" x14ac:dyDescent="0.25">
      <c r="A925" s="912"/>
      <c r="D925" s="25"/>
      <c r="E925" s="25"/>
      <c r="F925" s="25"/>
      <c r="G925" s="25"/>
      <c r="H925" s="25"/>
      <c r="I925" s="25"/>
      <c r="J925" s="25"/>
      <c r="K925" s="25"/>
      <c r="L925" s="25"/>
      <c r="M925" s="25"/>
      <c r="N925" s="25"/>
    </row>
    <row r="926" spans="1:14" x14ac:dyDescent="0.25">
      <c r="A926" s="912"/>
      <c r="D926" s="25"/>
      <c r="E926" s="25"/>
      <c r="F926" s="25"/>
      <c r="G926" s="25"/>
      <c r="H926" s="25"/>
      <c r="I926" s="25"/>
      <c r="J926" s="25"/>
      <c r="K926" s="25"/>
      <c r="L926" s="25"/>
      <c r="M926" s="25"/>
      <c r="N926" s="25"/>
    </row>
    <row r="927" spans="1:14" x14ac:dyDescent="0.25">
      <c r="A927" s="912"/>
      <c r="D927" s="25"/>
      <c r="E927" s="25"/>
      <c r="F927" s="25"/>
      <c r="G927" s="25"/>
      <c r="H927" s="25"/>
      <c r="I927" s="25"/>
      <c r="J927" s="25"/>
      <c r="K927" s="25"/>
      <c r="L927" s="25"/>
      <c r="M927" s="25"/>
      <c r="N927" s="25"/>
    </row>
    <row r="928" spans="1:14" x14ac:dyDescent="0.25">
      <c r="A928" s="912"/>
      <c r="D928" s="25"/>
      <c r="E928" s="25"/>
      <c r="F928" s="25"/>
      <c r="G928" s="25"/>
      <c r="H928" s="25"/>
      <c r="I928" s="25"/>
      <c r="J928" s="25"/>
      <c r="K928" s="25"/>
      <c r="L928" s="25"/>
      <c r="M928" s="25"/>
      <c r="N928" s="25"/>
    </row>
    <row r="929" spans="1:14" x14ac:dyDescent="0.25">
      <c r="A929" s="912"/>
      <c r="D929" s="25"/>
      <c r="E929" s="25"/>
      <c r="F929" s="25"/>
      <c r="G929" s="25"/>
      <c r="H929" s="25"/>
      <c r="I929" s="25"/>
      <c r="J929" s="25"/>
      <c r="K929" s="25"/>
      <c r="L929" s="25"/>
      <c r="M929" s="25"/>
      <c r="N929" s="25"/>
    </row>
    <row r="930" spans="1:14" x14ac:dyDescent="0.25">
      <c r="D930" s="25"/>
      <c r="E930" s="25"/>
      <c r="F930" s="25"/>
      <c r="G930" s="25"/>
      <c r="H930" s="25"/>
      <c r="I930" s="25"/>
      <c r="J930" s="25"/>
      <c r="K930" s="25"/>
      <c r="L930" s="25"/>
      <c r="M930" s="25"/>
      <c r="N930" s="25"/>
    </row>
    <row r="931" spans="1:14" x14ac:dyDescent="0.25">
      <c r="A931" s="912"/>
      <c r="D931" s="25"/>
      <c r="E931" s="25"/>
      <c r="F931" s="25"/>
      <c r="G931" s="25"/>
      <c r="H931" s="25"/>
      <c r="I931" s="25"/>
      <c r="J931" s="25"/>
      <c r="K931" s="25"/>
      <c r="L931" s="25"/>
      <c r="M931" s="25"/>
      <c r="N931" s="25"/>
    </row>
    <row r="932" spans="1:14" x14ac:dyDescent="0.25">
      <c r="A932" s="912"/>
      <c r="D932" s="25"/>
      <c r="E932" s="25"/>
      <c r="F932" s="25"/>
      <c r="G932" s="25"/>
      <c r="H932" s="25"/>
      <c r="I932" s="25"/>
      <c r="J932" s="25"/>
      <c r="K932" s="25"/>
      <c r="L932" s="25"/>
      <c r="M932" s="25"/>
      <c r="N932" s="25"/>
    </row>
    <row r="933" spans="1:14" x14ac:dyDescent="0.25">
      <c r="A933" s="912"/>
      <c r="D933" s="25"/>
      <c r="E933" s="25"/>
      <c r="F933" s="25"/>
      <c r="G933" s="25"/>
      <c r="H933" s="25"/>
      <c r="I933" s="25"/>
      <c r="J933" s="25"/>
      <c r="K933" s="25"/>
      <c r="L933" s="25"/>
      <c r="M933" s="25"/>
      <c r="N933" s="25"/>
    </row>
    <row r="934" spans="1:14" x14ac:dyDescent="0.25">
      <c r="A934" s="912"/>
      <c r="D934" s="25"/>
      <c r="E934" s="25"/>
      <c r="F934" s="25"/>
      <c r="G934" s="25"/>
      <c r="H934" s="25"/>
      <c r="I934" s="25"/>
      <c r="J934" s="25"/>
      <c r="K934" s="25"/>
      <c r="L934" s="25"/>
      <c r="M934" s="25"/>
      <c r="N934" s="25"/>
    </row>
    <row r="935" spans="1:14" x14ac:dyDescent="0.25">
      <c r="A935" s="912"/>
      <c r="D935" s="25"/>
      <c r="E935" s="25"/>
      <c r="F935" s="25"/>
      <c r="G935" s="25"/>
      <c r="H935" s="25"/>
      <c r="I935" s="25"/>
      <c r="J935" s="25"/>
      <c r="K935" s="25"/>
      <c r="L935" s="25"/>
      <c r="M935" s="25"/>
      <c r="N935" s="25"/>
    </row>
    <row r="936" spans="1:14" x14ac:dyDescent="0.25">
      <c r="A936" s="912"/>
      <c r="D936" s="25"/>
      <c r="E936" s="25"/>
      <c r="F936" s="25"/>
      <c r="G936" s="25"/>
      <c r="H936" s="25"/>
      <c r="I936" s="25"/>
      <c r="J936" s="25"/>
      <c r="K936" s="25"/>
      <c r="L936" s="25"/>
      <c r="M936" s="25"/>
      <c r="N936" s="25"/>
    </row>
    <row r="937" spans="1:14" x14ac:dyDescent="0.25">
      <c r="A937" s="912"/>
      <c r="D937" s="25"/>
      <c r="E937" s="25"/>
      <c r="F937" s="25"/>
      <c r="G937" s="25"/>
      <c r="H937" s="25"/>
      <c r="I937" s="25"/>
      <c r="J937" s="25"/>
      <c r="K937" s="25"/>
      <c r="L937" s="25"/>
      <c r="M937" s="25"/>
      <c r="N937" s="25"/>
    </row>
    <row r="938" spans="1:14" x14ac:dyDescent="0.25">
      <c r="D938" s="25"/>
      <c r="E938" s="25"/>
      <c r="F938" s="25"/>
      <c r="G938" s="25"/>
      <c r="H938" s="25"/>
      <c r="I938" s="25"/>
      <c r="J938" s="25"/>
      <c r="K938" s="25"/>
      <c r="L938" s="25"/>
      <c r="M938" s="25"/>
      <c r="N938" s="25"/>
    </row>
    <row r="939" spans="1:14" x14ac:dyDescent="0.25">
      <c r="D939" s="25"/>
      <c r="E939" s="25"/>
      <c r="F939" s="25"/>
      <c r="G939" s="25"/>
      <c r="H939" s="25"/>
      <c r="I939" s="25"/>
      <c r="J939" s="25"/>
      <c r="K939" s="25"/>
      <c r="L939" s="25"/>
      <c r="M939" s="25"/>
      <c r="N939" s="25"/>
    </row>
    <row r="940" spans="1:14" x14ac:dyDescent="0.25">
      <c r="A940" s="912"/>
      <c r="D940" s="25"/>
      <c r="E940" s="25"/>
      <c r="F940" s="25"/>
      <c r="G940" s="25"/>
      <c r="H940" s="25"/>
      <c r="I940" s="25"/>
      <c r="J940" s="25"/>
      <c r="K940" s="25"/>
      <c r="L940" s="25"/>
      <c r="M940" s="25"/>
      <c r="N940" s="25"/>
    </row>
    <row r="941" spans="1:14" x14ac:dyDescent="0.25">
      <c r="A941" s="912"/>
      <c r="D941" s="25"/>
      <c r="E941" s="25"/>
      <c r="F941" s="25"/>
      <c r="G941" s="25"/>
      <c r="H941" s="25"/>
      <c r="I941" s="25"/>
      <c r="J941" s="25"/>
      <c r="K941" s="25"/>
      <c r="L941" s="25"/>
      <c r="M941" s="25"/>
      <c r="N941" s="25"/>
    </row>
    <row r="942" spans="1:14" x14ac:dyDescent="0.25">
      <c r="A942" s="912"/>
      <c r="D942" s="25"/>
      <c r="E942" s="25"/>
      <c r="F942" s="25"/>
      <c r="G942" s="25"/>
      <c r="H942" s="25"/>
      <c r="I942" s="25"/>
      <c r="J942" s="25"/>
      <c r="K942" s="25"/>
      <c r="L942" s="25"/>
      <c r="M942" s="25"/>
      <c r="N942" s="25"/>
    </row>
    <row r="943" spans="1:14" x14ac:dyDescent="0.25">
      <c r="A943" s="915"/>
      <c r="D943" s="25"/>
      <c r="E943" s="25"/>
      <c r="F943" s="25"/>
      <c r="G943" s="25"/>
      <c r="H943" s="25"/>
      <c r="I943" s="25"/>
      <c r="J943" s="25"/>
      <c r="K943" s="25"/>
      <c r="L943" s="25"/>
      <c r="M943" s="25"/>
      <c r="N943" s="25"/>
    </row>
    <row r="944" spans="1:14" x14ac:dyDescent="0.25">
      <c r="D944" s="25"/>
      <c r="E944" s="25"/>
      <c r="F944" s="25"/>
      <c r="G944" s="25"/>
      <c r="H944" s="25"/>
      <c r="I944" s="25"/>
      <c r="J944" s="25"/>
      <c r="K944" s="25"/>
      <c r="L944" s="25"/>
      <c r="M944" s="25"/>
      <c r="N944" s="25"/>
    </row>
    <row r="945" spans="1:14" x14ac:dyDescent="0.25">
      <c r="D945" s="25"/>
      <c r="E945" s="25"/>
      <c r="F945" s="25"/>
      <c r="G945" s="25"/>
      <c r="H945" s="25"/>
      <c r="I945" s="25"/>
      <c r="J945" s="25"/>
      <c r="K945" s="25"/>
      <c r="L945" s="25"/>
      <c r="M945" s="25"/>
      <c r="N945" s="25"/>
    </row>
    <row r="946" spans="1:14" x14ac:dyDescent="0.25">
      <c r="D946" s="25"/>
      <c r="E946" s="25"/>
      <c r="F946" s="25"/>
      <c r="G946" s="25"/>
      <c r="H946" s="25"/>
      <c r="I946" s="25"/>
      <c r="J946" s="25"/>
      <c r="K946" s="25"/>
      <c r="L946" s="25"/>
      <c r="M946" s="25"/>
      <c r="N946" s="25"/>
    </row>
    <row r="947" spans="1:14" x14ac:dyDescent="0.25">
      <c r="D947" s="25"/>
      <c r="E947" s="25"/>
      <c r="F947" s="25"/>
      <c r="G947" s="25"/>
      <c r="H947" s="25"/>
      <c r="I947" s="25"/>
      <c r="J947" s="25"/>
      <c r="K947" s="25"/>
      <c r="L947" s="25"/>
      <c r="M947" s="25"/>
      <c r="N947" s="25"/>
    </row>
    <row r="948" spans="1:14" x14ac:dyDescent="0.25">
      <c r="D948" s="25"/>
      <c r="E948" s="25"/>
      <c r="F948" s="25"/>
      <c r="G948" s="25"/>
      <c r="H948" s="25"/>
      <c r="I948" s="25"/>
      <c r="J948" s="25"/>
      <c r="K948" s="25"/>
      <c r="L948" s="25"/>
      <c r="M948" s="25"/>
      <c r="N948" s="25"/>
    </row>
    <row r="949" spans="1:14" x14ac:dyDescent="0.25">
      <c r="D949" s="25"/>
      <c r="E949" s="25"/>
      <c r="F949" s="25"/>
      <c r="G949" s="25"/>
      <c r="H949" s="25"/>
      <c r="I949" s="25"/>
      <c r="J949" s="25"/>
      <c r="K949" s="25"/>
      <c r="L949" s="25"/>
      <c r="M949" s="25"/>
      <c r="N949" s="25"/>
    </row>
    <row r="950" spans="1:14" x14ac:dyDescent="0.25">
      <c r="D950" s="25"/>
      <c r="E950" s="25"/>
      <c r="F950" s="25"/>
      <c r="G950" s="25"/>
      <c r="H950" s="25"/>
      <c r="I950" s="25"/>
      <c r="J950" s="25"/>
      <c r="K950" s="25"/>
      <c r="L950" s="25"/>
      <c r="M950" s="25"/>
      <c r="N950" s="25"/>
    </row>
    <row r="951" spans="1:14" x14ac:dyDescent="0.25">
      <c r="D951" s="25"/>
      <c r="E951" s="25"/>
      <c r="F951" s="25"/>
      <c r="G951" s="25"/>
      <c r="H951" s="25"/>
      <c r="I951" s="25"/>
      <c r="J951" s="25"/>
      <c r="K951" s="25"/>
      <c r="L951" s="25"/>
      <c r="M951" s="25"/>
      <c r="N951" s="25"/>
    </row>
    <row r="952" spans="1:14" x14ac:dyDescent="0.25">
      <c r="D952" s="25"/>
      <c r="E952" s="25"/>
      <c r="F952" s="25"/>
      <c r="G952" s="25"/>
      <c r="H952" s="25"/>
      <c r="I952" s="25"/>
      <c r="J952" s="25"/>
      <c r="K952" s="25"/>
      <c r="L952" s="25"/>
      <c r="M952" s="25"/>
      <c r="N952" s="25"/>
    </row>
    <row r="953" spans="1:14" x14ac:dyDescent="0.25">
      <c r="A953" s="912"/>
      <c r="D953" s="25"/>
      <c r="E953" s="25"/>
      <c r="F953" s="25"/>
      <c r="G953" s="25"/>
      <c r="H953" s="25"/>
      <c r="I953" s="25"/>
      <c r="J953" s="25"/>
      <c r="K953" s="25"/>
      <c r="L953" s="25"/>
      <c r="M953" s="25"/>
      <c r="N953" s="25"/>
    </row>
    <row r="954" spans="1:14" x14ac:dyDescent="0.25">
      <c r="D954" s="25"/>
      <c r="E954" s="25"/>
      <c r="F954" s="25"/>
      <c r="G954" s="25"/>
      <c r="H954" s="25"/>
      <c r="I954" s="25"/>
      <c r="J954" s="25"/>
      <c r="K954" s="25"/>
      <c r="L954" s="25"/>
      <c r="M954" s="25"/>
      <c r="N954" s="25"/>
    </row>
    <row r="955" spans="1:14" x14ac:dyDescent="0.25">
      <c r="A955" s="916"/>
      <c r="B955" s="916"/>
      <c r="C955" s="37"/>
      <c r="D955" s="25"/>
      <c r="E955" s="25"/>
      <c r="F955" s="25"/>
      <c r="G955" s="25"/>
      <c r="H955" s="25"/>
      <c r="I955" s="25"/>
      <c r="J955" s="25"/>
      <c r="K955" s="25"/>
      <c r="L955" s="25"/>
      <c r="M955" s="25"/>
      <c r="N955" s="25"/>
    </row>
    <row r="956" spans="1:14" x14ac:dyDescent="0.25">
      <c r="A956" s="912"/>
      <c r="D956" s="25"/>
      <c r="E956" s="25"/>
      <c r="F956" s="25"/>
      <c r="G956" s="25"/>
      <c r="H956" s="25"/>
      <c r="I956" s="25"/>
      <c r="J956" s="25"/>
      <c r="K956" s="25"/>
      <c r="L956" s="25"/>
      <c r="M956" s="25"/>
      <c r="N956" s="25"/>
    </row>
    <row r="957" spans="1:14" x14ac:dyDescent="0.25">
      <c r="A957" s="912"/>
      <c r="D957" s="25"/>
      <c r="E957" s="25"/>
      <c r="F957" s="25"/>
      <c r="G957" s="25"/>
      <c r="H957" s="25"/>
      <c r="I957" s="25"/>
      <c r="J957" s="25"/>
      <c r="K957" s="25"/>
      <c r="L957" s="25"/>
      <c r="M957" s="25"/>
      <c r="N957" s="25"/>
    </row>
    <row r="958" spans="1:14" x14ac:dyDescent="0.25">
      <c r="A958" s="912"/>
      <c r="D958" s="25"/>
      <c r="E958" s="25"/>
      <c r="F958" s="25"/>
      <c r="G958" s="25"/>
      <c r="H958" s="25"/>
      <c r="I958" s="25"/>
      <c r="J958" s="25"/>
      <c r="K958" s="25"/>
      <c r="L958" s="25"/>
      <c r="M958" s="25"/>
      <c r="N958" s="25"/>
    </row>
    <row r="959" spans="1:14" x14ac:dyDescent="0.25">
      <c r="A959" s="912"/>
      <c r="D959" s="25"/>
      <c r="E959" s="25"/>
      <c r="F959" s="25"/>
      <c r="G959" s="25"/>
      <c r="H959" s="25"/>
      <c r="I959" s="25"/>
      <c r="J959" s="25"/>
      <c r="K959" s="25"/>
      <c r="L959" s="25"/>
      <c r="M959" s="25"/>
      <c r="N959" s="25"/>
    </row>
    <row r="960" spans="1:14" x14ac:dyDescent="0.25">
      <c r="D960" s="25"/>
      <c r="E960" s="25"/>
      <c r="F960" s="25"/>
      <c r="G960" s="25"/>
      <c r="H960" s="25"/>
      <c r="I960" s="25"/>
      <c r="J960" s="25"/>
      <c r="K960" s="25"/>
      <c r="L960" s="25"/>
      <c r="M960" s="25"/>
      <c r="N960" s="25"/>
    </row>
    <row r="961" spans="1:14" x14ac:dyDescent="0.25">
      <c r="A961" s="912"/>
      <c r="D961" s="25"/>
      <c r="E961" s="25"/>
      <c r="F961" s="25"/>
      <c r="G961" s="25"/>
      <c r="H961" s="25"/>
      <c r="I961" s="25"/>
      <c r="J961" s="25"/>
      <c r="K961" s="25"/>
      <c r="L961" s="25"/>
      <c r="M961" s="25"/>
      <c r="N961" s="25"/>
    </row>
    <row r="962" spans="1:14" x14ac:dyDescent="0.25">
      <c r="D962" s="25"/>
      <c r="E962" s="25"/>
      <c r="F962" s="25"/>
      <c r="G962" s="25"/>
      <c r="H962" s="25"/>
      <c r="I962" s="25"/>
      <c r="J962" s="25"/>
      <c r="K962" s="25"/>
      <c r="L962" s="25"/>
      <c r="M962" s="25"/>
      <c r="N962" s="25"/>
    </row>
    <row r="963" spans="1:14" x14ac:dyDescent="0.25">
      <c r="D963" s="25"/>
      <c r="E963" s="25"/>
      <c r="F963" s="25"/>
      <c r="G963" s="25"/>
      <c r="H963" s="25"/>
      <c r="I963" s="25"/>
      <c r="J963" s="25"/>
      <c r="K963" s="25"/>
      <c r="L963" s="25"/>
      <c r="M963" s="25"/>
      <c r="N963" s="25"/>
    </row>
    <row r="964" spans="1:14" x14ac:dyDescent="0.25">
      <c r="D964" s="25"/>
      <c r="E964" s="25"/>
      <c r="F964" s="25"/>
      <c r="G964" s="25"/>
      <c r="H964" s="25"/>
      <c r="I964" s="25"/>
      <c r="J964" s="25"/>
      <c r="K964" s="25"/>
      <c r="L964" s="25"/>
      <c r="M964" s="25"/>
      <c r="N964" s="25"/>
    </row>
    <row r="965" spans="1:14" x14ac:dyDescent="0.25">
      <c r="D965" s="25"/>
      <c r="E965" s="25"/>
      <c r="F965" s="25"/>
      <c r="G965" s="25"/>
      <c r="H965" s="25"/>
      <c r="I965" s="25"/>
      <c r="J965" s="25"/>
      <c r="K965" s="25"/>
      <c r="L965" s="25"/>
      <c r="M965" s="25"/>
      <c r="N965" s="25"/>
    </row>
    <row r="966" spans="1:14" x14ac:dyDescent="0.25">
      <c r="D966" s="25"/>
      <c r="E966" s="25"/>
      <c r="F966" s="25"/>
      <c r="G966" s="25"/>
      <c r="H966" s="25"/>
      <c r="I966" s="25"/>
      <c r="J966" s="25"/>
      <c r="K966" s="25"/>
      <c r="L966" s="25"/>
      <c r="M966" s="25"/>
      <c r="N966" s="25"/>
    </row>
    <row r="967" spans="1:14" x14ac:dyDescent="0.25">
      <c r="D967" s="25"/>
      <c r="E967" s="25"/>
      <c r="F967" s="25"/>
      <c r="G967" s="25"/>
      <c r="H967" s="25"/>
      <c r="I967" s="25"/>
      <c r="J967" s="25"/>
      <c r="K967" s="25"/>
      <c r="L967" s="25"/>
      <c r="M967" s="25"/>
      <c r="N967" s="25"/>
    </row>
    <row r="968" spans="1:14" x14ac:dyDescent="0.25">
      <c r="D968" s="25"/>
      <c r="E968" s="25"/>
      <c r="F968" s="25"/>
      <c r="G968" s="25"/>
      <c r="H968" s="25"/>
      <c r="I968" s="25"/>
      <c r="J968" s="25"/>
      <c r="K968" s="25"/>
      <c r="L968" s="25"/>
      <c r="M968" s="25"/>
      <c r="N968" s="25"/>
    </row>
    <row r="969" spans="1:14" x14ac:dyDescent="0.25">
      <c r="D969" s="25"/>
      <c r="E969" s="25"/>
      <c r="F969" s="25"/>
      <c r="G969" s="25"/>
      <c r="H969" s="25"/>
      <c r="I969" s="25"/>
      <c r="J969" s="25"/>
      <c r="K969" s="25"/>
      <c r="L969" s="25"/>
      <c r="M969" s="25"/>
      <c r="N969" s="25"/>
    </row>
    <row r="970" spans="1:14" x14ac:dyDescent="0.25">
      <c r="D970" s="25"/>
      <c r="E970" s="25"/>
      <c r="F970" s="25"/>
      <c r="G970" s="25"/>
      <c r="H970" s="25"/>
      <c r="I970" s="25"/>
      <c r="J970" s="25"/>
      <c r="K970" s="25"/>
      <c r="L970" s="25"/>
      <c r="M970" s="25"/>
      <c r="N970" s="25"/>
    </row>
    <row r="971" spans="1:14" x14ac:dyDescent="0.25">
      <c r="D971" s="25"/>
      <c r="E971" s="25"/>
      <c r="F971" s="25"/>
      <c r="G971" s="25"/>
      <c r="H971" s="25"/>
      <c r="I971" s="25"/>
      <c r="J971" s="25"/>
      <c r="K971" s="25"/>
      <c r="L971" s="25"/>
      <c r="M971" s="25"/>
      <c r="N971" s="25"/>
    </row>
    <row r="972" spans="1:14" x14ac:dyDescent="0.25">
      <c r="D972" s="25"/>
      <c r="E972" s="25"/>
      <c r="F972" s="25"/>
      <c r="G972" s="25"/>
      <c r="H972" s="25"/>
      <c r="I972" s="25"/>
      <c r="J972" s="25"/>
      <c r="K972" s="25"/>
      <c r="L972" s="25"/>
      <c r="M972" s="25"/>
      <c r="N972" s="25"/>
    </row>
    <row r="973" spans="1:14" x14ac:dyDescent="0.25">
      <c r="A973" s="912"/>
      <c r="D973" s="25"/>
      <c r="E973" s="25"/>
      <c r="F973" s="25"/>
      <c r="G973" s="25"/>
      <c r="H973" s="25"/>
      <c r="I973" s="25"/>
      <c r="J973" s="25"/>
      <c r="K973" s="25"/>
      <c r="L973" s="25"/>
      <c r="M973" s="25"/>
      <c r="N973" s="25"/>
    </row>
    <row r="974" spans="1:14" x14ac:dyDescent="0.25">
      <c r="A974" s="912"/>
      <c r="D974" s="25"/>
      <c r="E974" s="25"/>
      <c r="F974" s="25"/>
      <c r="G974" s="25"/>
      <c r="H974" s="25"/>
      <c r="I974" s="25"/>
      <c r="J974" s="25"/>
      <c r="K974" s="25"/>
      <c r="L974" s="25"/>
      <c r="M974" s="25"/>
      <c r="N974" s="25"/>
    </row>
    <row r="975" spans="1:14" x14ac:dyDescent="0.25">
      <c r="D975" s="25"/>
      <c r="E975" s="25"/>
      <c r="F975" s="25"/>
      <c r="G975" s="25"/>
      <c r="H975" s="25"/>
      <c r="I975" s="25"/>
      <c r="J975" s="25"/>
      <c r="K975" s="25"/>
      <c r="L975" s="25"/>
      <c r="M975" s="25"/>
      <c r="N975" s="25"/>
    </row>
    <row r="976" spans="1:14" x14ac:dyDescent="0.25">
      <c r="D976" s="25"/>
      <c r="E976" s="25"/>
      <c r="F976" s="25"/>
      <c r="G976" s="25"/>
      <c r="H976" s="25"/>
      <c r="I976" s="25"/>
      <c r="J976" s="25"/>
      <c r="K976" s="25"/>
      <c r="L976" s="25"/>
      <c r="M976" s="25"/>
      <c r="N976" s="25"/>
    </row>
    <row r="977" spans="1:14" x14ac:dyDescent="0.25">
      <c r="D977" s="25"/>
      <c r="E977" s="25"/>
      <c r="F977" s="25"/>
      <c r="G977" s="25"/>
      <c r="H977" s="25"/>
      <c r="I977" s="25"/>
      <c r="J977" s="25"/>
      <c r="K977" s="25"/>
      <c r="L977" s="25"/>
      <c r="M977" s="25"/>
      <c r="N977" s="25"/>
    </row>
    <row r="978" spans="1:14" x14ac:dyDescent="0.25">
      <c r="D978" s="25"/>
      <c r="E978" s="25"/>
      <c r="F978" s="25"/>
      <c r="G978" s="25"/>
      <c r="H978" s="25"/>
      <c r="I978" s="25"/>
      <c r="J978" s="25"/>
      <c r="K978" s="25"/>
      <c r="L978" s="25"/>
      <c r="M978" s="25"/>
      <c r="N978" s="25"/>
    </row>
    <row r="979" spans="1:14" x14ac:dyDescent="0.25">
      <c r="D979" s="25"/>
      <c r="E979" s="25"/>
      <c r="F979" s="25"/>
      <c r="G979" s="25"/>
      <c r="H979" s="25"/>
      <c r="I979" s="25"/>
      <c r="J979" s="25"/>
      <c r="K979" s="25"/>
      <c r="L979" s="25"/>
      <c r="M979" s="25"/>
      <c r="N979" s="25"/>
    </row>
    <row r="980" spans="1:14" x14ac:dyDescent="0.25">
      <c r="D980" s="25"/>
      <c r="E980" s="25"/>
      <c r="F980" s="25"/>
      <c r="G980" s="25"/>
      <c r="H980" s="25"/>
      <c r="I980" s="25"/>
      <c r="J980" s="25"/>
      <c r="K980" s="25"/>
      <c r="L980" s="25"/>
      <c r="M980" s="25"/>
      <c r="N980" s="25"/>
    </row>
    <row r="981" spans="1:14" x14ac:dyDescent="0.25">
      <c r="D981" s="25"/>
      <c r="E981" s="25"/>
      <c r="F981" s="25"/>
      <c r="G981" s="25"/>
      <c r="H981" s="25"/>
      <c r="I981" s="25"/>
      <c r="J981" s="25"/>
      <c r="K981" s="25"/>
      <c r="L981" s="25"/>
      <c r="M981" s="25"/>
      <c r="N981" s="25"/>
    </row>
    <row r="982" spans="1:14" x14ac:dyDescent="0.25">
      <c r="D982" s="25"/>
      <c r="E982" s="25"/>
      <c r="F982" s="25"/>
      <c r="G982" s="25"/>
      <c r="H982" s="25"/>
      <c r="I982" s="25"/>
      <c r="J982" s="25"/>
      <c r="K982" s="25"/>
      <c r="L982" s="25"/>
      <c r="M982" s="25"/>
      <c r="N982" s="25"/>
    </row>
    <row r="983" spans="1:14" x14ac:dyDescent="0.25">
      <c r="D983" s="25"/>
      <c r="E983" s="25"/>
      <c r="F983" s="25"/>
      <c r="G983" s="25"/>
      <c r="H983" s="25"/>
      <c r="I983" s="25"/>
      <c r="J983" s="25"/>
      <c r="K983" s="25"/>
      <c r="L983" s="25"/>
      <c r="M983" s="25"/>
      <c r="N983" s="25"/>
    </row>
    <row r="984" spans="1:14" x14ac:dyDescent="0.25">
      <c r="A984" s="912"/>
      <c r="D984" s="25"/>
      <c r="E984" s="25"/>
      <c r="F984" s="25"/>
      <c r="G984" s="25"/>
      <c r="H984" s="25"/>
      <c r="I984" s="25"/>
      <c r="J984" s="25"/>
      <c r="K984" s="25"/>
      <c r="L984" s="25"/>
      <c r="M984" s="25"/>
      <c r="N984" s="25"/>
    </row>
    <row r="985" spans="1:14" x14ac:dyDescent="0.25">
      <c r="D985" s="25"/>
      <c r="E985" s="25"/>
      <c r="F985" s="25"/>
      <c r="G985" s="25"/>
      <c r="H985" s="25"/>
      <c r="I985" s="25"/>
      <c r="J985" s="25"/>
      <c r="K985" s="25"/>
      <c r="L985" s="25"/>
      <c r="M985" s="25"/>
      <c r="N985" s="25"/>
    </row>
    <row r="986" spans="1:14" x14ac:dyDescent="0.25">
      <c r="A986" s="914"/>
      <c r="D986" s="25"/>
      <c r="E986" s="25"/>
      <c r="F986" s="25"/>
      <c r="G986" s="25"/>
      <c r="H986" s="25"/>
      <c r="I986" s="25"/>
      <c r="J986" s="25"/>
      <c r="K986" s="25"/>
      <c r="L986" s="25"/>
      <c r="M986" s="25"/>
      <c r="N986" s="25"/>
    </row>
    <row r="987" spans="1:14" x14ac:dyDescent="0.25">
      <c r="C987" s="25"/>
      <c r="D987" s="25"/>
      <c r="E987" s="25"/>
      <c r="F987" s="25"/>
      <c r="G987" s="25"/>
      <c r="H987" s="25"/>
      <c r="I987" s="25"/>
      <c r="J987" s="25"/>
      <c r="K987" s="25"/>
      <c r="L987" s="25"/>
      <c r="M987" s="25"/>
      <c r="N987" s="25"/>
    </row>
    <row r="988" spans="1:14" x14ac:dyDescent="0.25">
      <c r="C988" s="25"/>
      <c r="D988" s="25"/>
      <c r="E988" s="25"/>
      <c r="F988" s="25"/>
      <c r="G988" s="25"/>
      <c r="H988" s="25"/>
      <c r="I988" s="25"/>
      <c r="J988" s="25"/>
      <c r="K988" s="25"/>
      <c r="L988" s="25"/>
      <c r="M988" s="25"/>
      <c r="N988" s="25"/>
    </row>
    <row r="989" spans="1:14" x14ac:dyDescent="0.25">
      <c r="C989" s="25"/>
      <c r="D989" s="25"/>
      <c r="E989" s="25"/>
      <c r="F989" s="25"/>
      <c r="G989" s="25"/>
      <c r="H989" s="25"/>
      <c r="I989" s="25"/>
      <c r="J989" s="25"/>
      <c r="K989" s="25"/>
      <c r="L989" s="25"/>
      <c r="M989" s="25"/>
      <c r="N989" s="25"/>
    </row>
    <row r="990" spans="1:14" x14ac:dyDescent="0.25">
      <c r="C990" s="25"/>
      <c r="D990" s="25"/>
      <c r="E990" s="25"/>
      <c r="F990" s="25"/>
      <c r="G990" s="25"/>
      <c r="H990" s="25"/>
      <c r="I990" s="25"/>
      <c r="J990" s="25"/>
      <c r="K990" s="25"/>
      <c r="L990" s="25"/>
      <c r="M990" s="25"/>
      <c r="N990" s="25"/>
    </row>
    <row r="991" spans="1:14" x14ac:dyDescent="0.25">
      <c r="C991" s="25"/>
      <c r="D991" s="25"/>
      <c r="E991" s="25"/>
      <c r="F991" s="25"/>
      <c r="G991" s="25"/>
      <c r="H991" s="25"/>
      <c r="I991" s="25"/>
      <c r="J991" s="25"/>
      <c r="K991" s="25"/>
      <c r="L991" s="25"/>
      <c r="M991" s="25"/>
      <c r="N991" s="25"/>
    </row>
    <row r="992" spans="1:14" x14ac:dyDescent="0.25">
      <c r="C992" s="25"/>
      <c r="D992" s="25"/>
      <c r="E992" s="25"/>
      <c r="F992" s="25"/>
      <c r="G992" s="25"/>
      <c r="H992" s="25"/>
      <c r="I992" s="25"/>
      <c r="J992" s="25"/>
      <c r="K992" s="25"/>
      <c r="L992" s="25"/>
      <c r="M992" s="25"/>
      <c r="N992" s="25"/>
    </row>
    <row r="993" spans="1:14" x14ac:dyDescent="0.25">
      <c r="C993" s="25"/>
      <c r="D993" s="25"/>
      <c r="E993" s="25"/>
      <c r="F993" s="25"/>
      <c r="G993" s="25"/>
      <c r="H993" s="25"/>
      <c r="I993" s="25"/>
      <c r="J993" s="25"/>
      <c r="K993" s="25"/>
      <c r="L993" s="25"/>
      <c r="M993" s="25"/>
      <c r="N993" s="25"/>
    </row>
    <row r="994" spans="1:14" x14ac:dyDescent="0.25">
      <c r="C994" s="25"/>
      <c r="D994" s="25"/>
      <c r="E994" s="25"/>
      <c r="F994" s="25"/>
      <c r="G994" s="25"/>
      <c r="H994" s="25"/>
      <c r="I994" s="25"/>
      <c r="J994" s="25"/>
      <c r="K994" s="25"/>
      <c r="L994" s="25"/>
      <c r="M994" s="25"/>
      <c r="N994" s="25"/>
    </row>
    <row r="995" spans="1:14" x14ac:dyDescent="0.25">
      <c r="C995" s="25"/>
      <c r="D995" s="25"/>
      <c r="E995" s="25"/>
      <c r="F995" s="25"/>
      <c r="G995" s="25"/>
      <c r="H995" s="25"/>
      <c r="I995" s="25"/>
      <c r="J995" s="25"/>
      <c r="K995" s="25"/>
      <c r="L995" s="25"/>
      <c r="M995" s="25"/>
      <c r="N995" s="25"/>
    </row>
    <row r="996" spans="1:14" x14ac:dyDescent="0.25">
      <c r="C996" s="25"/>
      <c r="D996" s="25"/>
      <c r="E996" s="25"/>
      <c r="F996" s="25"/>
      <c r="G996" s="25"/>
      <c r="H996" s="25"/>
      <c r="I996" s="25"/>
      <c r="J996" s="25"/>
      <c r="K996" s="25"/>
      <c r="L996" s="25"/>
      <c r="M996" s="25"/>
      <c r="N996" s="25"/>
    </row>
    <row r="997" spans="1:14" x14ac:dyDescent="0.25">
      <c r="C997" s="25"/>
      <c r="D997" s="25"/>
      <c r="E997" s="25"/>
      <c r="F997" s="25"/>
      <c r="G997" s="25"/>
      <c r="H997" s="25"/>
      <c r="I997" s="25"/>
      <c r="J997" s="25"/>
      <c r="K997" s="25"/>
      <c r="L997" s="25"/>
      <c r="M997" s="25"/>
      <c r="N997" s="25"/>
    </row>
    <row r="998" spans="1:14" x14ac:dyDescent="0.25">
      <c r="C998" s="25"/>
      <c r="D998" s="25"/>
      <c r="E998" s="25"/>
      <c r="F998" s="25"/>
      <c r="G998" s="25"/>
      <c r="H998" s="25"/>
      <c r="I998" s="25"/>
      <c r="J998" s="25"/>
      <c r="K998" s="25"/>
      <c r="L998" s="25"/>
      <c r="M998" s="25"/>
      <c r="N998" s="25"/>
    </row>
    <row r="999" spans="1:14" x14ac:dyDescent="0.25">
      <c r="C999" s="25"/>
      <c r="D999" s="25"/>
      <c r="E999" s="25"/>
      <c r="F999" s="25"/>
      <c r="G999" s="25"/>
      <c r="H999" s="25"/>
      <c r="I999" s="25"/>
      <c r="J999" s="25"/>
      <c r="K999" s="25"/>
      <c r="L999" s="25"/>
      <c r="M999" s="25"/>
      <c r="N999" s="25"/>
    </row>
    <row r="1000" spans="1:14" x14ac:dyDescent="0.25">
      <c r="A1000" s="912"/>
      <c r="C1000" s="25"/>
      <c r="D1000" s="25"/>
      <c r="E1000" s="25"/>
      <c r="F1000" s="25"/>
      <c r="G1000" s="25"/>
      <c r="H1000" s="25"/>
      <c r="I1000" s="25"/>
      <c r="J1000" s="25"/>
      <c r="K1000" s="25"/>
      <c r="L1000" s="25"/>
      <c r="M1000" s="25"/>
      <c r="N1000" s="25"/>
    </row>
    <row r="1001" spans="1:14" x14ac:dyDescent="0.25">
      <c r="C1001" s="25"/>
      <c r="D1001" s="25"/>
      <c r="E1001" s="25"/>
      <c r="F1001" s="25"/>
      <c r="G1001" s="25"/>
      <c r="H1001" s="25"/>
      <c r="I1001" s="25"/>
      <c r="J1001" s="25"/>
      <c r="K1001" s="25"/>
      <c r="L1001" s="25"/>
      <c r="M1001" s="25"/>
      <c r="N1001" s="25"/>
    </row>
    <row r="1002" spans="1:14" x14ac:dyDescent="0.25">
      <c r="B1002" s="914"/>
      <c r="C1002" s="36"/>
      <c r="D1002" s="25"/>
      <c r="E1002" s="25"/>
      <c r="F1002" s="25"/>
      <c r="G1002" s="25"/>
      <c r="H1002" s="25"/>
      <c r="I1002" s="25"/>
      <c r="J1002" s="25"/>
      <c r="K1002" s="25"/>
      <c r="L1002" s="25"/>
      <c r="M1002" s="25"/>
      <c r="N1002" s="25"/>
    </row>
    <row r="1003" spans="1:14" x14ac:dyDescent="0.25">
      <c r="C1003" s="25"/>
      <c r="D1003" s="25"/>
      <c r="E1003" s="25"/>
      <c r="F1003" s="25"/>
      <c r="G1003" s="25"/>
      <c r="H1003" s="25"/>
      <c r="I1003" s="25"/>
      <c r="J1003" s="25"/>
      <c r="K1003" s="25"/>
      <c r="L1003" s="25"/>
      <c r="M1003" s="25"/>
      <c r="N1003" s="25"/>
    </row>
    <row r="1004" spans="1:14" x14ac:dyDescent="0.25">
      <c r="C1004" s="25"/>
      <c r="D1004" s="25"/>
      <c r="E1004" s="25"/>
      <c r="F1004" s="25"/>
      <c r="G1004" s="25"/>
      <c r="H1004" s="25"/>
      <c r="I1004" s="25"/>
      <c r="J1004" s="25"/>
      <c r="K1004" s="25"/>
      <c r="L1004" s="25"/>
      <c r="M1004" s="25"/>
      <c r="N1004" s="25"/>
    </row>
    <row r="1005" spans="1:14" x14ac:dyDescent="0.25">
      <c r="B1005" s="914"/>
      <c r="C1005" s="36"/>
      <c r="D1005" s="25"/>
      <c r="E1005" s="25"/>
      <c r="F1005" s="25"/>
      <c r="G1005" s="25"/>
      <c r="H1005" s="25"/>
      <c r="I1005" s="25"/>
      <c r="J1005" s="25"/>
      <c r="K1005" s="25"/>
      <c r="L1005" s="25"/>
      <c r="M1005" s="25"/>
      <c r="N1005" s="25"/>
    </row>
    <row r="1006" spans="1:14" x14ac:dyDescent="0.25">
      <c r="C1006" s="25"/>
      <c r="D1006" s="25"/>
      <c r="E1006" s="25"/>
      <c r="F1006" s="25"/>
      <c r="G1006" s="25"/>
      <c r="H1006" s="25"/>
      <c r="I1006" s="25"/>
      <c r="J1006" s="25"/>
      <c r="K1006" s="25"/>
      <c r="L1006" s="25"/>
      <c r="M1006" s="25"/>
      <c r="N1006" s="25"/>
    </row>
    <row r="1007" spans="1:14" x14ac:dyDescent="0.25">
      <c r="C1007" s="25"/>
      <c r="D1007" s="25"/>
      <c r="E1007" s="25"/>
      <c r="F1007" s="25"/>
      <c r="G1007" s="25"/>
      <c r="H1007" s="25"/>
      <c r="I1007" s="25"/>
      <c r="J1007" s="25"/>
      <c r="K1007" s="25"/>
      <c r="L1007" s="25"/>
      <c r="M1007" s="25"/>
      <c r="N1007" s="25"/>
    </row>
    <row r="1008" spans="1:14" x14ac:dyDescent="0.25">
      <c r="C1008" s="25"/>
      <c r="D1008" s="25"/>
      <c r="E1008" s="25"/>
      <c r="F1008" s="25"/>
      <c r="G1008" s="25"/>
      <c r="H1008" s="25"/>
      <c r="I1008" s="25"/>
      <c r="J1008" s="25"/>
      <c r="K1008" s="25"/>
      <c r="L1008" s="25"/>
      <c r="M1008" s="25"/>
      <c r="N1008" s="25"/>
    </row>
    <row r="1009" spans="3:14" x14ac:dyDescent="0.25">
      <c r="C1009" s="25"/>
      <c r="D1009" s="25"/>
      <c r="E1009" s="25"/>
      <c r="F1009" s="25"/>
      <c r="G1009" s="25"/>
      <c r="H1009" s="25"/>
      <c r="I1009" s="25"/>
      <c r="J1009" s="25"/>
      <c r="K1009" s="25"/>
      <c r="L1009" s="25"/>
      <c r="M1009" s="25"/>
      <c r="N1009" s="25"/>
    </row>
    <row r="1010" spans="3:14" x14ac:dyDescent="0.25">
      <c r="C1010" s="25"/>
      <c r="D1010" s="25"/>
      <c r="E1010" s="25"/>
      <c r="F1010" s="25"/>
      <c r="G1010" s="25"/>
      <c r="H1010" s="25"/>
      <c r="I1010" s="25"/>
      <c r="J1010" s="25"/>
      <c r="K1010" s="25"/>
      <c r="L1010" s="25"/>
      <c r="M1010" s="25"/>
      <c r="N1010" s="25"/>
    </row>
    <row r="1011" spans="3:14" x14ac:dyDescent="0.25">
      <c r="C1011" s="25"/>
      <c r="D1011" s="25"/>
      <c r="E1011" s="25"/>
      <c r="F1011" s="25"/>
      <c r="G1011" s="25"/>
      <c r="H1011" s="25"/>
      <c r="I1011" s="25"/>
      <c r="J1011" s="25"/>
      <c r="K1011" s="25"/>
      <c r="L1011" s="25"/>
      <c r="M1011" s="25"/>
      <c r="N1011" s="25"/>
    </row>
    <row r="1012" spans="3:14" x14ac:dyDescent="0.25">
      <c r="C1012" s="25"/>
      <c r="D1012" s="25"/>
      <c r="E1012" s="25"/>
      <c r="F1012" s="25"/>
      <c r="G1012" s="25"/>
      <c r="H1012" s="25"/>
      <c r="I1012" s="25"/>
      <c r="J1012" s="25"/>
      <c r="K1012" s="25"/>
      <c r="L1012" s="25"/>
      <c r="M1012" s="25"/>
      <c r="N1012" s="25"/>
    </row>
    <row r="1013" spans="3:14" x14ac:dyDescent="0.25">
      <c r="C1013" s="25"/>
      <c r="D1013" s="25"/>
      <c r="E1013" s="25"/>
      <c r="F1013" s="25"/>
      <c r="G1013" s="25"/>
      <c r="H1013" s="25"/>
      <c r="I1013" s="25"/>
      <c r="J1013" s="25"/>
      <c r="K1013" s="25"/>
      <c r="L1013" s="25"/>
      <c r="M1013" s="25"/>
      <c r="N1013" s="25"/>
    </row>
    <row r="1014" spans="3:14" x14ac:dyDescent="0.25">
      <c r="C1014" s="25"/>
      <c r="D1014" s="25"/>
      <c r="E1014" s="25"/>
      <c r="F1014" s="25"/>
      <c r="G1014" s="25"/>
      <c r="H1014" s="25"/>
      <c r="I1014" s="25"/>
      <c r="J1014" s="25"/>
      <c r="K1014" s="25"/>
      <c r="L1014" s="25"/>
      <c r="M1014" s="25"/>
      <c r="N1014" s="25"/>
    </row>
    <row r="1015" spans="3:14" x14ac:dyDescent="0.25">
      <c r="C1015" s="25"/>
      <c r="D1015" s="25"/>
      <c r="E1015" s="25"/>
      <c r="F1015" s="25"/>
      <c r="G1015" s="25"/>
      <c r="H1015" s="25"/>
      <c r="I1015" s="25"/>
      <c r="J1015" s="25"/>
      <c r="K1015" s="25"/>
      <c r="L1015" s="25"/>
      <c r="M1015" s="25"/>
      <c r="N1015" s="25"/>
    </row>
    <row r="1016" spans="3:14" x14ac:dyDescent="0.25">
      <c r="C1016" s="25"/>
      <c r="D1016" s="25"/>
      <c r="E1016" s="25"/>
      <c r="F1016" s="25"/>
      <c r="G1016" s="25"/>
      <c r="H1016" s="25"/>
      <c r="I1016" s="25"/>
      <c r="J1016" s="25"/>
      <c r="K1016" s="25"/>
      <c r="L1016" s="25"/>
      <c r="M1016" s="25"/>
      <c r="N1016" s="25"/>
    </row>
    <row r="1017" spans="3:14" x14ac:dyDescent="0.25">
      <c r="C1017" s="25"/>
      <c r="D1017" s="25"/>
      <c r="E1017" s="25"/>
      <c r="F1017" s="25"/>
      <c r="G1017" s="25"/>
      <c r="H1017" s="25"/>
      <c r="I1017" s="25"/>
      <c r="J1017" s="25"/>
      <c r="K1017" s="25"/>
      <c r="L1017" s="25"/>
      <c r="M1017" s="25"/>
      <c r="N1017" s="25"/>
    </row>
    <row r="1018" spans="3:14" x14ac:dyDescent="0.25">
      <c r="C1018" s="25"/>
      <c r="D1018" s="25"/>
      <c r="E1018" s="25"/>
      <c r="F1018" s="25"/>
      <c r="G1018" s="25"/>
      <c r="H1018" s="25"/>
      <c r="I1018" s="25"/>
      <c r="J1018" s="25"/>
      <c r="K1018" s="25"/>
      <c r="L1018" s="25"/>
      <c r="M1018" s="25"/>
      <c r="N1018" s="25"/>
    </row>
    <row r="1019" spans="3:14" x14ac:dyDescent="0.25">
      <c r="C1019" s="25"/>
      <c r="D1019" s="25"/>
      <c r="E1019" s="25"/>
      <c r="F1019" s="25"/>
      <c r="G1019" s="25"/>
      <c r="H1019" s="25"/>
      <c r="I1019" s="25"/>
      <c r="J1019" s="25"/>
      <c r="K1019" s="25"/>
      <c r="L1019" s="25"/>
      <c r="M1019" s="25"/>
      <c r="N1019" s="25"/>
    </row>
    <row r="1020" spans="3:14" x14ac:dyDescent="0.25">
      <c r="C1020" s="25"/>
      <c r="D1020" s="25"/>
      <c r="E1020" s="25"/>
      <c r="F1020" s="25"/>
      <c r="G1020" s="25"/>
      <c r="H1020" s="25"/>
      <c r="I1020" s="25"/>
      <c r="J1020" s="25"/>
      <c r="K1020" s="25"/>
      <c r="L1020" s="25"/>
      <c r="M1020" s="25"/>
      <c r="N1020" s="25"/>
    </row>
    <row r="1021" spans="3:14" x14ac:dyDescent="0.25">
      <c r="C1021" s="25"/>
      <c r="D1021" s="25"/>
      <c r="E1021" s="25"/>
      <c r="F1021" s="25"/>
      <c r="G1021" s="25"/>
      <c r="H1021" s="25"/>
      <c r="I1021" s="25"/>
      <c r="J1021" s="25"/>
      <c r="K1021" s="25"/>
      <c r="L1021" s="25"/>
      <c r="M1021" s="25"/>
      <c r="N1021" s="25"/>
    </row>
    <row r="1022" spans="3:14" x14ac:dyDescent="0.25">
      <c r="C1022" s="25"/>
      <c r="D1022" s="25"/>
      <c r="E1022" s="25"/>
      <c r="F1022" s="25"/>
      <c r="G1022" s="25"/>
      <c r="H1022" s="25"/>
      <c r="I1022" s="25"/>
      <c r="J1022" s="25"/>
      <c r="K1022" s="25"/>
      <c r="L1022" s="25"/>
      <c r="M1022" s="25"/>
      <c r="N1022" s="25"/>
    </row>
    <row r="1023" spans="3:14" x14ac:dyDescent="0.25">
      <c r="C1023" s="25"/>
      <c r="D1023" s="25"/>
      <c r="E1023" s="25"/>
      <c r="F1023" s="25"/>
      <c r="G1023" s="25"/>
      <c r="H1023" s="25"/>
      <c r="I1023" s="25"/>
      <c r="J1023" s="25"/>
      <c r="K1023" s="25"/>
      <c r="L1023" s="25"/>
      <c r="M1023" s="25"/>
      <c r="N1023" s="25"/>
    </row>
    <row r="1024" spans="3:14" x14ac:dyDescent="0.25">
      <c r="C1024" s="25"/>
      <c r="D1024" s="25"/>
      <c r="E1024" s="25"/>
      <c r="F1024" s="25"/>
      <c r="G1024" s="25"/>
      <c r="H1024" s="25"/>
      <c r="I1024" s="25"/>
      <c r="J1024" s="25"/>
      <c r="K1024" s="25"/>
      <c r="L1024" s="25"/>
      <c r="M1024" s="25"/>
      <c r="N1024" s="25"/>
    </row>
    <row r="1025" spans="3:14" x14ac:dyDescent="0.25">
      <c r="C1025" s="25"/>
      <c r="D1025" s="25"/>
      <c r="E1025" s="25"/>
      <c r="F1025" s="25"/>
      <c r="G1025" s="25"/>
      <c r="H1025" s="25"/>
      <c r="I1025" s="25"/>
      <c r="J1025" s="25"/>
      <c r="K1025" s="25"/>
      <c r="L1025" s="25"/>
      <c r="M1025" s="25"/>
      <c r="N1025" s="25"/>
    </row>
    <row r="1026" spans="3:14" x14ac:dyDescent="0.25">
      <c r="C1026" s="25"/>
      <c r="D1026" s="25"/>
      <c r="E1026" s="25"/>
      <c r="F1026" s="25"/>
      <c r="G1026" s="25"/>
      <c r="H1026" s="25"/>
      <c r="I1026" s="25"/>
      <c r="J1026" s="25"/>
      <c r="K1026" s="25"/>
      <c r="L1026" s="25"/>
      <c r="M1026" s="25"/>
      <c r="N1026" s="25"/>
    </row>
    <row r="1027" spans="3:14" x14ac:dyDescent="0.25">
      <c r="C1027" s="25"/>
      <c r="D1027" s="25"/>
      <c r="E1027" s="25"/>
      <c r="F1027" s="25"/>
      <c r="G1027" s="25"/>
      <c r="H1027" s="25"/>
      <c r="I1027" s="25"/>
      <c r="J1027" s="25"/>
      <c r="K1027" s="25"/>
      <c r="L1027" s="25"/>
      <c r="M1027" s="25"/>
      <c r="N1027" s="25"/>
    </row>
    <row r="1028" spans="3:14" x14ac:dyDescent="0.25">
      <c r="C1028" s="25"/>
      <c r="D1028" s="25"/>
      <c r="E1028" s="25"/>
      <c r="F1028" s="25"/>
      <c r="G1028" s="25"/>
      <c r="H1028" s="25"/>
      <c r="I1028" s="25"/>
      <c r="J1028" s="25"/>
      <c r="K1028" s="25"/>
      <c r="L1028" s="25"/>
      <c r="M1028" s="25"/>
      <c r="N1028" s="25"/>
    </row>
    <row r="1029" spans="3:14" x14ac:dyDescent="0.25">
      <c r="C1029" s="25"/>
      <c r="D1029" s="25"/>
      <c r="E1029" s="25"/>
      <c r="F1029" s="25"/>
      <c r="G1029" s="25"/>
      <c r="H1029" s="25"/>
      <c r="I1029" s="25"/>
      <c r="J1029" s="25"/>
      <c r="K1029" s="25"/>
      <c r="L1029" s="25"/>
      <c r="M1029" s="25"/>
      <c r="N1029" s="25"/>
    </row>
    <row r="1030" spans="3:14" x14ac:dyDescent="0.25">
      <c r="C1030" s="25"/>
      <c r="D1030" s="25"/>
      <c r="E1030" s="25"/>
      <c r="F1030" s="25"/>
      <c r="G1030" s="25"/>
      <c r="H1030" s="25"/>
      <c r="I1030" s="25"/>
      <c r="J1030" s="25"/>
      <c r="K1030" s="25"/>
      <c r="L1030" s="25"/>
      <c r="M1030" s="25"/>
      <c r="N1030" s="25"/>
    </row>
    <row r="1031" spans="3:14" x14ac:dyDescent="0.25">
      <c r="C1031" s="25"/>
      <c r="D1031" s="25"/>
      <c r="E1031" s="25"/>
      <c r="F1031" s="25"/>
      <c r="G1031" s="25"/>
      <c r="H1031" s="25"/>
      <c r="I1031" s="25"/>
      <c r="J1031" s="25"/>
      <c r="K1031" s="25"/>
      <c r="L1031" s="25"/>
      <c r="M1031" s="25"/>
      <c r="N1031" s="25"/>
    </row>
    <row r="1032" spans="3:14" x14ac:dyDescent="0.25">
      <c r="C1032" s="25"/>
      <c r="D1032" s="25"/>
      <c r="E1032" s="25"/>
      <c r="F1032" s="25"/>
      <c r="G1032" s="25"/>
      <c r="H1032" s="25"/>
      <c r="I1032" s="25"/>
      <c r="J1032" s="25"/>
      <c r="K1032" s="25"/>
      <c r="L1032" s="25"/>
      <c r="M1032" s="25"/>
      <c r="N1032" s="25"/>
    </row>
    <row r="1033" spans="3:14" x14ac:dyDescent="0.25">
      <c r="C1033" s="25"/>
      <c r="D1033" s="25"/>
      <c r="E1033" s="25"/>
      <c r="F1033" s="25"/>
      <c r="G1033" s="25"/>
      <c r="H1033" s="25"/>
      <c r="I1033" s="25"/>
      <c r="J1033" s="25"/>
      <c r="K1033" s="25"/>
      <c r="L1033" s="25"/>
      <c r="M1033" s="25"/>
      <c r="N1033" s="25"/>
    </row>
    <row r="1034" spans="3:14" x14ac:dyDescent="0.25">
      <c r="C1034" s="25"/>
      <c r="D1034" s="25"/>
      <c r="E1034" s="25"/>
      <c r="F1034" s="25"/>
      <c r="G1034" s="25"/>
      <c r="H1034" s="25"/>
      <c r="I1034" s="25"/>
      <c r="J1034" s="25"/>
      <c r="K1034" s="25"/>
      <c r="L1034" s="25"/>
      <c r="M1034" s="25"/>
      <c r="N1034" s="25"/>
    </row>
    <row r="1035" spans="3:14" x14ac:dyDescent="0.25">
      <c r="C1035" s="25"/>
      <c r="D1035" s="25"/>
      <c r="E1035" s="25"/>
      <c r="F1035" s="25"/>
      <c r="G1035" s="25"/>
      <c r="H1035" s="25"/>
      <c r="I1035" s="25"/>
      <c r="J1035" s="25"/>
      <c r="K1035" s="25"/>
      <c r="L1035" s="25"/>
      <c r="M1035" s="25"/>
      <c r="N1035" s="25"/>
    </row>
    <row r="1036" spans="3:14" x14ac:dyDescent="0.25">
      <c r="C1036" s="25"/>
      <c r="D1036" s="25"/>
      <c r="E1036" s="25"/>
      <c r="F1036" s="25"/>
      <c r="G1036" s="25"/>
      <c r="H1036" s="25"/>
      <c r="I1036" s="25"/>
      <c r="J1036" s="25"/>
      <c r="K1036" s="25"/>
      <c r="L1036" s="25"/>
      <c r="M1036" s="25"/>
      <c r="N1036" s="25"/>
    </row>
    <row r="1037" spans="3:14" x14ac:dyDescent="0.25">
      <c r="C1037" s="25"/>
      <c r="D1037" s="25"/>
      <c r="E1037" s="25"/>
      <c r="F1037" s="25"/>
      <c r="G1037" s="25"/>
      <c r="H1037" s="25"/>
      <c r="I1037" s="25"/>
      <c r="J1037" s="25"/>
      <c r="K1037" s="25"/>
      <c r="L1037" s="25"/>
      <c r="M1037" s="25"/>
      <c r="N1037" s="25"/>
    </row>
    <row r="1038" spans="3:14" x14ac:dyDescent="0.25">
      <c r="C1038" s="25"/>
      <c r="D1038" s="25"/>
      <c r="E1038" s="25"/>
      <c r="F1038" s="25"/>
      <c r="G1038" s="25"/>
      <c r="H1038" s="25"/>
      <c r="I1038" s="25"/>
      <c r="J1038" s="25"/>
      <c r="K1038" s="25"/>
      <c r="L1038" s="25"/>
      <c r="M1038" s="25"/>
      <c r="N1038" s="25"/>
    </row>
    <row r="1039" spans="3:14" x14ac:dyDescent="0.25">
      <c r="C1039" s="25"/>
      <c r="D1039" s="25"/>
      <c r="E1039" s="25"/>
      <c r="F1039" s="25"/>
      <c r="G1039" s="25"/>
      <c r="H1039" s="25"/>
      <c r="I1039" s="25"/>
      <c r="J1039" s="25"/>
      <c r="K1039" s="25"/>
      <c r="L1039" s="25"/>
      <c r="M1039" s="25"/>
      <c r="N1039" s="25"/>
    </row>
    <row r="1040" spans="3:14" x14ac:dyDescent="0.25">
      <c r="C1040" s="25"/>
      <c r="D1040" s="25"/>
      <c r="E1040" s="25"/>
      <c r="F1040" s="25"/>
      <c r="G1040" s="25"/>
      <c r="H1040" s="25"/>
      <c r="I1040" s="25"/>
      <c r="J1040" s="25"/>
      <c r="K1040" s="25"/>
      <c r="L1040" s="25"/>
      <c r="M1040" s="25"/>
      <c r="N1040" s="25"/>
    </row>
    <row r="1041" spans="3:14" x14ac:dyDescent="0.25">
      <c r="C1041" s="25"/>
      <c r="D1041" s="25"/>
      <c r="E1041" s="25"/>
      <c r="F1041" s="25"/>
      <c r="G1041" s="25"/>
      <c r="H1041" s="25"/>
      <c r="I1041" s="25"/>
      <c r="J1041" s="25"/>
      <c r="K1041" s="25"/>
      <c r="L1041" s="25"/>
      <c r="M1041" s="25"/>
      <c r="N1041" s="25"/>
    </row>
    <row r="1042" spans="3:14" x14ac:dyDescent="0.25">
      <c r="C1042" s="25"/>
      <c r="D1042" s="25"/>
      <c r="E1042" s="25"/>
      <c r="F1042" s="25"/>
      <c r="G1042" s="25"/>
      <c r="H1042" s="25"/>
      <c r="I1042" s="25"/>
      <c r="J1042" s="25"/>
      <c r="K1042" s="25"/>
      <c r="L1042" s="25"/>
      <c r="M1042" s="25"/>
      <c r="N1042" s="25"/>
    </row>
    <row r="1043" spans="3:14" x14ac:dyDescent="0.25">
      <c r="C1043" s="25"/>
      <c r="D1043" s="25"/>
      <c r="E1043" s="25"/>
      <c r="F1043" s="25"/>
      <c r="G1043" s="25"/>
      <c r="H1043" s="25"/>
      <c r="I1043" s="25"/>
      <c r="J1043" s="25"/>
      <c r="K1043" s="25"/>
      <c r="L1043" s="25"/>
      <c r="M1043" s="25"/>
      <c r="N1043" s="25"/>
    </row>
    <row r="1044" spans="3:14" x14ac:dyDescent="0.25">
      <c r="C1044" s="25"/>
      <c r="D1044" s="25"/>
      <c r="E1044" s="25"/>
      <c r="F1044" s="25"/>
      <c r="G1044" s="25"/>
      <c r="H1044" s="25"/>
      <c r="I1044" s="25"/>
      <c r="J1044" s="25"/>
      <c r="K1044" s="25"/>
      <c r="L1044" s="25"/>
      <c r="M1044" s="25"/>
      <c r="N1044" s="25"/>
    </row>
    <row r="1045" spans="3:14" x14ac:dyDescent="0.25">
      <c r="C1045" s="25"/>
      <c r="D1045" s="25"/>
      <c r="E1045" s="25"/>
      <c r="F1045" s="25"/>
      <c r="G1045" s="25"/>
      <c r="H1045" s="25"/>
      <c r="I1045" s="25"/>
      <c r="J1045" s="25"/>
      <c r="K1045" s="25"/>
      <c r="L1045" s="25"/>
      <c r="M1045" s="25"/>
      <c r="N1045" s="25"/>
    </row>
    <row r="1046" spans="3:14" x14ac:dyDescent="0.25">
      <c r="C1046" s="25"/>
      <c r="D1046" s="25"/>
      <c r="E1046" s="25"/>
      <c r="F1046" s="25"/>
      <c r="G1046" s="25"/>
      <c r="H1046" s="25"/>
      <c r="I1046" s="25"/>
      <c r="J1046" s="25"/>
      <c r="K1046" s="25"/>
      <c r="L1046" s="25"/>
      <c r="M1046" s="25"/>
      <c r="N1046" s="25"/>
    </row>
    <row r="1047" spans="3:14" x14ac:dyDescent="0.25">
      <c r="C1047" s="25"/>
      <c r="D1047" s="25"/>
      <c r="E1047" s="25"/>
      <c r="F1047" s="25"/>
      <c r="G1047" s="25"/>
      <c r="H1047" s="25"/>
      <c r="I1047" s="25"/>
      <c r="J1047" s="25"/>
      <c r="K1047" s="25"/>
      <c r="L1047" s="25"/>
      <c r="M1047" s="25"/>
      <c r="N1047" s="25"/>
    </row>
    <row r="1048" spans="3:14" x14ac:dyDescent="0.25">
      <c r="C1048" s="25"/>
      <c r="D1048" s="25"/>
      <c r="E1048" s="25"/>
      <c r="F1048" s="25"/>
      <c r="G1048" s="25"/>
      <c r="H1048" s="25"/>
      <c r="I1048" s="25"/>
      <c r="J1048" s="25"/>
      <c r="K1048" s="25"/>
      <c r="L1048" s="25"/>
      <c r="M1048" s="25"/>
      <c r="N1048" s="25"/>
    </row>
    <row r="1049" spans="3:14" x14ac:dyDescent="0.25">
      <c r="C1049" s="25"/>
      <c r="D1049" s="25"/>
      <c r="E1049" s="25"/>
      <c r="F1049" s="25"/>
      <c r="G1049" s="25"/>
      <c r="H1049" s="25"/>
      <c r="I1049" s="25"/>
      <c r="J1049" s="25"/>
      <c r="K1049" s="25"/>
      <c r="L1049" s="25"/>
      <c r="M1049" s="25"/>
      <c r="N1049" s="25"/>
    </row>
    <row r="1050" spans="3:14" x14ac:dyDescent="0.25">
      <c r="C1050" s="25"/>
      <c r="D1050" s="25"/>
      <c r="E1050" s="25"/>
      <c r="F1050" s="25"/>
      <c r="G1050" s="25"/>
      <c r="H1050" s="25"/>
      <c r="I1050" s="25"/>
      <c r="J1050" s="25"/>
      <c r="K1050" s="25"/>
      <c r="L1050" s="25"/>
      <c r="M1050" s="25"/>
      <c r="N1050" s="25"/>
    </row>
    <row r="1051" spans="3:14" x14ac:dyDescent="0.25">
      <c r="C1051" s="25"/>
      <c r="D1051" s="25"/>
      <c r="E1051" s="25"/>
      <c r="F1051" s="25"/>
      <c r="G1051" s="25"/>
      <c r="H1051" s="25"/>
      <c r="I1051" s="25"/>
      <c r="J1051" s="25"/>
      <c r="K1051" s="25"/>
      <c r="L1051" s="25"/>
      <c r="M1051" s="25"/>
      <c r="N1051" s="25"/>
    </row>
    <row r="1052" spans="3:14" x14ac:dyDescent="0.25">
      <c r="C1052" s="25"/>
      <c r="D1052" s="25"/>
      <c r="E1052" s="25"/>
      <c r="F1052" s="25"/>
      <c r="G1052" s="25"/>
      <c r="H1052" s="25"/>
      <c r="I1052" s="25"/>
      <c r="J1052" s="25"/>
      <c r="K1052" s="25"/>
      <c r="L1052" s="25"/>
      <c r="M1052" s="25"/>
      <c r="N1052" s="25"/>
    </row>
    <row r="1053" spans="3:14" x14ac:dyDescent="0.25">
      <c r="C1053" s="25"/>
      <c r="D1053" s="25"/>
      <c r="E1053" s="25"/>
      <c r="F1053" s="25"/>
      <c r="G1053" s="25"/>
      <c r="H1053" s="25"/>
      <c r="I1053" s="25"/>
      <c r="J1053" s="25"/>
      <c r="K1053" s="25"/>
      <c r="L1053" s="25"/>
      <c r="M1053" s="25"/>
      <c r="N1053" s="25"/>
    </row>
    <row r="1054" spans="3:14" x14ac:dyDescent="0.25">
      <c r="C1054" s="25"/>
      <c r="D1054" s="25"/>
      <c r="E1054" s="25"/>
      <c r="F1054" s="25"/>
      <c r="G1054" s="25"/>
      <c r="H1054" s="25"/>
      <c r="I1054" s="25"/>
      <c r="J1054" s="25"/>
      <c r="K1054" s="25"/>
      <c r="L1054" s="25"/>
      <c r="M1054" s="25"/>
      <c r="N1054" s="25"/>
    </row>
    <row r="1055" spans="3:14" x14ac:dyDescent="0.25">
      <c r="C1055" s="25"/>
      <c r="D1055" s="25"/>
      <c r="E1055" s="25"/>
      <c r="F1055" s="25"/>
      <c r="G1055" s="25"/>
      <c r="H1055" s="25"/>
      <c r="I1055" s="25"/>
      <c r="J1055" s="25"/>
      <c r="K1055" s="25"/>
      <c r="L1055" s="25"/>
      <c r="M1055" s="25"/>
      <c r="N1055" s="25"/>
    </row>
    <row r="1056" spans="3:14" x14ac:dyDescent="0.25">
      <c r="C1056" s="25"/>
      <c r="D1056" s="25"/>
      <c r="E1056" s="25"/>
      <c r="F1056" s="25"/>
      <c r="G1056" s="25"/>
      <c r="H1056" s="25"/>
      <c r="I1056" s="25"/>
      <c r="J1056" s="25"/>
      <c r="K1056" s="25"/>
      <c r="L1056" s="25"/>
      <c r="M1056" s="25"/>
      <c r="N1056" s="25"/>
    </row>
    <row r="1057" spans="3:14" x14ac:dyDescent="0.25">
      <c r="C1057" s="25"/>
      <c r="D1057" s="25"/>
      <c r="E1057" s="25"/>
      <c r="F1057" s="25"/>
      <c r="G1057" s="25"/>
      <c r="H1057" s="25"/>
      <c r="I1057" s="25"/>
      <c r="J1057" s="25"/>
      <c r="K1057" s="25"/>
      <c r="L1057" s="25"/>
      <c r="M1057" s="25"/>
      <c r="N1057" s="25"/>
    </row>
    <row r="1058" spans="3:14" x14ac:dyDescent="0.25">
      <c r="C1058" s="25"/>
      <c r="D1058" s="25"/>
      <c r="E1058" s="25"/>
      <c r="F1058" s="25"/>
      <c r="G1058" s="25"/>
      <c r="H1058" s="25"/>
      <c r="I1058" s="25"/>
      <c r="J1058" s="25"/>
      <c r="K1058" s="25"/>
      <c r="L1058" s="25"/>
      <c r="M1058" s="25"/>
      <c r="N1058" s="25"/>
    </row>
    <row r="1059" spans="3:14" x14ac:dyDescent="0.25">
      <c r="C1059" s="25"/>
      <c r="D1059" s="25"/>
      <c r="E1059" s="25"/>
      <c r="F1059" s="25"/>
      <c r="G1059" s="25"/>
      <c r="H1059" s="25"/>
      <c r="I1059" s="25"/>
      <c r="J1059" s="25"/>
      <c r="K1059" s="25"/>
      <c r="L1059" s="25"/>
      <c r="M1059" s="25"/>
      <c r="N1059" s="25"/>
    </row>
    <row r="1060" spans="3:14" x14ac:dyDescent="0.25">
      <c r="C1060" s="25"/>
      <c r="D1060" s="25"/>
      <c r="E1060" s="25"/>
      <c r="F1060" s="25"/>
      <c r="G1060" s="25"/>
      <c r="H1060" s="25"/>
      <c r="I1060" s="25"/>
      <c r="J1060" s="25"/>
      <c r="K1060" s="25"/>
      <c r="L1060" s="25"/>
      <c r="M1060" s="25"/>
      <c r="N1060" s="25"/>
    </row>
    <row r="1061" spans="3:14" x14ac:dyDescent="0.25">
      <c r="C1061" s="25"/>
      <c r="D1061" s="25"/>
      <c r="E1061" s="25"/>
      <c r="F1061" s="25"/>
      <c r="G1061" s="25"/>
      <c r="H1061" s="25"/>
      <c r="I1061" s="25"/>
      <c r="J1061" s="25"/>
      <c r="K1061" s="25"/>
      <c r="L1061" s="25"/>
      <c r="M1061" s="25"/>
      <c r="N1061" s="25"/>
    </row>
    <row r="1062" spans="3:14" x14ac:dyDescent="0.25">
      <c r="C1062" s="25"/>
      <c r="D1062" s="25"/>
      <c r="E1062" s="25"/>
      <c r="F1062" s="25"/>
      <c r="G1062" s="25"/>
      <c r="H1062" s="25"/>
      <c r="I1062" s="25"/>
      <c r="J1062" s="25"/>
      <c r="K1062" s="25"/>
      <c r="L1062" s="25"/>
      <c r="M1062" s="25"/>
      <c r="N1062" s="25"/>
    </row>
    <row r="1063" spans="3:14" x14ac:dyDescent="0.25">
      <c r="C1063" s="25"/>
      <c r="D1063" s="25"/>
      <c r="E1063" s="25"/>
      <c r="F1063" s="25"/>
      <c r="G1063" s="25"/>
      <c r="H1063" s="25"/>
      <c r="I1063" s="25"/>
      <c r="J1063" s="25"/>
      <c r="K1063" s="25"/>
      <c r="L1063" s="25"/>
      <c r="M1063" s="25"/>
      <c r="N1063" s="25"/>
    </row>
    <row r="1064" spans="3:14" x14ac:dyDescent="0.25">
      <c r="C1064" s="25"/>
      <c r="D1064" s="25"/>
      <c r="E1064" s="25"/>
      <c r="F1064" s="25"/>
      <c r="G1064" s="25"/>
      <c r="H1064" s="25"/>
      <c r="I1064" s="25"/>
      <c r="J1064" s="25"/>
      <c r="K1064" s="25"/>
      <c r="L1064" s="25"/>
      <c r="M1064" s="25"/>
      <c r="N1064" s="25"/>
    </row>
    <row r="1065" spans="3:14" x14ac:dyDescent="0.25">
      <c r="C1065" s="25"/>
      <c r="D1065" s="25"/>
      <c r="E1065" s="25"/>
      <c r="F1065" s="25"/>
      <c r="G1065" s="25"/>
      <c r="H1065" s="25"/>
      <c r="I1065" s="25"/>
      <c r="J1065" s="25"/>
      <c r="K1065" s="25"/>
      <c r="L1065" s="25"/>
      <c r="M1065" s="25"/>
      <c r="N1065" s="25"/>
    </row>
    <row r="1066" spans="3:14" x14ac:dyDescent="0.25">
      <c r="C1066" s="25"/>
      <c r="D1066" s="25"/>
      <c r="E1066" s="25"/>
      <c r="F1066" s="25"/>
      <c r="G1066" s="25"/>
      <c r="H1066" s="25"/>
      <c r="I1066" s="25"/>
      <c r="J1066" s="25"/>
      <c r="K1066" s="25"/>
      <c r="L1066" s="25"/>
      <c r="M1066" s="25"/>
      <c r="N1066" s="25"/>
    </row>
    <row r="1067" spans="3:14" x14ac:dyDescent="0.25">
      <c r="C1067" s="25"/>
      <c r="D1067" s="25"/>
      <c r="E1067" s="25"/>
      <c r="F1067" s="25"/>
      <c r="G1067" s="25"/>
      <c r="H1067" s="25"/>
      <c r="I1067" s="25"/>
      <c r="J1067" s="25"/>
      <c r="K1067" s="25"/>
      <c r="L1067" s="25"/>
      <c r="M1067" s="25"/>
      <c r="N1067" s="25"/>
    </row>
    <row r="1068" spans="3:14" x14ac:dyDescent="0.25">
      <c r="C1068" s="25"/>
      <c r="D1068" s="25"/>
      <c r="E1068" s="25"/>
      <c r="F1068" s="25"/>
      <c r="G1068" s="25"/>
      <c r="H1068" s="25"/>
      <c r="I1068" s="25"/>
      <c r="J1068" s="25"/>
      <c r="K1068" s="25"/>
      <c r="L1068" s="25"/>
      <c r="M1068" s="25"/>
      <c r="N1068" s="25"/>
    </row>
    <row r="1069" spans="3:14" x14ac:dyDescent="0.25">
      <c r="C1069" s="25"/>
      <c r="D1069" s="25"/>
      <c r="E1069" s="25"/>
      <c r="F1069" s="25"/>
      <c r="G1069" s="25"/>
      <c r="H1069" s="25"/>
      <c r="I1069" s="25"/>
      <c r="J1069" s="25"/>
      <c r="K1069" s="25"/>
      <c r="L1069" s="25"/>
      <c r="M1069" s="25"/>
      <c r="N1069" s="25"/>
    </row>
    <row r="1070" spans="3:14" x14ac:dyDescent="0.25">
      <c r="C1070" s="25"/>
      <c r="D1070" s="25"/>
      <c r="E1070" s="25"/>
      <c r="F1070" s="25"/>
      <c r="G1070" s="25"/>
      <c r="H1070" s="25"/>
      <c r="I1070" s="25"/>
      <c r="J1070" s="25"/>
      <c r="K1070" s="25"/>
      <c r="L1070" s="25"/>
      <c r="M1070" s="25"/>
      <c r="N1070" s="25"/>
    </row>
    <row r="1071" spans="3:14" x14ac:dyDescent="0.25">
      <c r="C1071" s="25"/>
      <c r="D1071" s="25"/>
      <c r="E1071" s="25"/>
      <c r="F1071" s="25"/>
      <c r="G1071" s="25"/>
      <c r="H1071" s="25"/>
      <c r="I1071" s="25"/>
      <c r="J1071" s="25"/>
      <c r="K1071" s="25"/>
      <c r="L1071" s="25"/>
      <c r="M1071" s="25"/>
      <c r="N1071" s="25"/>
    </row>
    <row r="1072" spans="3:14" x14ac:dyDescent="0.25">
      <c r="C1072" s="25"/>
      <c r="D1072" s="25"/>
      <c r="E1072" s="25"/>
      <c r="F1072" s="25"/>
      <c r="G1072" s="25"/>
      <c r="H1072" s="25"/>
      <c r="I1072" s="25"/>
      <c r="J1072" s="25"/>
      <c r="K1072" s="25"/>
      <c r="L1072" s="25"/>
      <c r="M1072" s="25"/>
      <c r="N1072" s="25"/>
    </row>
    <row r="1073" spans="3:14" x14ac:dyDescent="0.25">
      <c r="C1073" s="25"/>
      <c r="D1073" s="25"/>
      <c r="E1073" s="25"/>
      <c r="F1073" s="25"/>
      <c r="G1073" s="25"/>
      <c r="H1073" s="25"/>
      <c r="I1073" s="25"/>
      <c r="J1073" s="25"/>
      <c r="K1073" s="25"/>
      <c r="L1073" s="25"/>
      <c r="M1073" s="25"/>
      <c r="N1073" s="25"/>
    </row>
    <row r="1074" spans="3:14" x14ac:dyDescent="0.25">
      <c r="C1074" s="25"/>
      <c r="D1074" s="25"/>
      <c r="E1074" s="25"/>
      <c r="F1074" s="25"/>
      <c r="G1074" s="25"/>
      <c r="H1074" s="25"/>
      <c r="I1074" s="25"/>
      <c r="J1074" s="25"/>
      <c r="K1074" s="25"/>
      <c r="L1074" s="25"/>
      <c r="M1074" s="25"/>
      <c r="N1074" s="25"/>
    </row>
    <row r="1075" spans="3:14" x14ac:dyDescent="0.25">
      <c r="C1075" s="25"/>
      <c r="D1075" s="25"/>
      <c r="E1075" s="25"/>
      <c r="F1075" s="25"/>
      <c r="G1075" s="25"/>
      <c r="H1075" s="25"/>
      <c r="I1075" s="25"/>
      <c r="J1075" s="25"/>
      <c r="K1075" s="25"/>
      <c r="L1075" s="25"/>
      <c r="M1075" s="25"/>
      <c r="N1075" s="25"/>
    </row>
    <row r="1076" spans="3:14" x14ac:dyDescent="0.25">
      <c r="C1076" s="25"/>
      <c r="D1076" s="25"/>
      <c r="E1076" s="25"/>
      <c r="F1076" s="25"/>
      <c r="G1076" s="25"/>
      <c r="H1076" s="25"/>
      <c r="I1076" s="25"/>
      <c r="J1076" s="25"/>
      <c r="K1076" s="25"/>
      <c r="L1076" s="25"/>
      <c r="M1076" s="25"/>
      <c r="N1076" s="25"/>
    </row>
    <row r="1077" spans="3:14" x14ac:dyDescent="0.25">
      <c r="C1077" s="25"/>
      <c r="D1077" s="25"/>
      <c r="E1077" s="25"/>
      <c r="F1077" s="25"/>
      <c r="G1077" s="25"/>
      <c r="H1077" s="25"/>
      <c r="I1077" s="25"/>
      <c r="J1077" s="25"/>
      <c r="K1077" s="25"/>
      <c r="L1077" s="25"/>
      <c r="M1077" s="25"/>
      <c r="N1077" s="25"/>
    </row>
    <row r="1078" spans="3:14" x14ac:dyDescent="0.25">
      <c r="C1078" s="25"/>
      <c r="D1078" s="25"/>
      <c r="E1078" s="25"/>
      <c r="F1078" s="25"/>
      <c r="G1078" s="25"/>
      <c r="H1078" s="25"/>
      <c r="I1078" s="25"/>
      <c r="J1078" s="25"/>
      <c r="K1078" s="25"/>
      <c r="L1078" s="25"/>
      <c r="M1078" s="25"/>
      <c r="N1078" s="25"/>
    </row>
    <row r="1079" spans="3:14" x14ac:dyDescent="0.25">
      <c r="C1079" s="25"/>
      <c r="D1079" s="25"/>
      <c r="E1079" s="25"/>
      <c r="F1079" s="25"/>
      <c r="G1079" s="25"/>
      <c r="H1079" s="25"/>
      <c r="I1079" s="25"/>
      <c r="J1079" s="25"/>
      <c r="K1079" s="25"/>
      <c r="L1079" s="25"/>
      <c r="M1079" s="25"/>
      <c r="N1079" s="25"/>
    </row>
    <row r="1080" spans="3:14" x14ac:dyDescent="0.25">
      <c r="C1080" s="25"/>
      <c r="D1080" s="25"/>
      <c r="E1080" s="25"/>
      <c r="F1080" s="25"/>
      <c r="G1080" s="25"/>
      <c r="H1080" s="25"/>
      <c r="I1080" s="25"/>
      <c r="J1080" s="25"/>
      <c r="K1080" s="25"/>
      <c r="L1080" s="25"/>
      <c r="M1080" s="25"/>
      <c r="N1080" s="25"/>
    </row>
    <row r="1081" spans="3:14" x14ac:dyDescent="0.25">
      <c r="C1081" s="25"/>
      <c r="D1081" s="25"/>
      <c r="E1081" s="25"/>
      <c r="F1081" s="25"/>
      <c r="G1081" s="25"/>
      <c r="H1081" s="25"/>
      <c r="I1081" s="25"/>
      <c r="J1081" s="25"/>
      <c r="K1081" s="25"/>
      <c r="L1081" s="25"/>
      <c r="M1081" s="25"/>
      <c r="N1081" s="25"/>
    </row>
    <row r="1082" spans="3:14" x14ac:dyDescent="0.25">
      <c r="C1082" s="25"/>
      <c r="D1082" s="25"/>
      <c r="E1082" s="25"/>
      <c r="F1082" s="25"/>
      <c r="G1082" s="25"/>
      <c r="H1082" s="25"/>
      <c r="I1082" s="25"/>
      <c r="J1082" s="25"/>
      <c r="K1082" s="25"/>
      <c r="L1082" s="25"/>
      <c r="M1082" s="25"/>
      <c r="N1082" s="25"/>
    </row>
    <row r="1083" spans="3:14" x14ac:dyDescent="0.25">
      <c r="C1083" s="25"/>
      <c r="D1083" s="25"/>
      <c r="E1083" s="25"/>
      <c r="F1083" s="25"/>
      <c r="G1083" s="25"/>
      <c r="H1083" s="25"/>
      <c r="I1083" s="25"/>
      <c r="J1083" s="25"/>
      <c r="K1083" s="25"/>
      <c r="L1083" s="25"/>
      <c r="M1083" s="25"/>
      <c r="N1083" s="25"/>
    </row>
    <row r="1084" spans="3:14" x14ac:dyDescent="0.25">
      <c r="C1084" s="25"/>
      <c r="D1084" s="25"/>
      <c r="E1084" s="25"/>
      <c r="F1084" s="25"/>
      <c r="G1084" s="25"/>
      <c r="H1084" s="25"/>
      <c r="I1084" s="25"/>
      <c r="J1084" s="25"/>
      <c r="K1084" s="25"/>
      <c r="L1084" s="25"/>
      <c r="M1084" s="25"/>
      <c r="N1084" s="25"/>
    </row>
    <row r="1085" spans="3:14" x14ac:dyDescent="0.25">
      <c r="C1085" s="25"/>
      <c r="D1085" s="25"/>
      <c r="E1085" s="25"/>
      <c r="F1085" s="25"/>
      <c r="G1085" s="25"/>
      <c r="H1085" s="25"/>
      <c r="I1085" s="25"/>
      <c r="J1085" s="25"/>
      <c r="K1085" s="25"/>
      <c r="L1085" s="25"/>
      <c r="M1085" s="25"/>
      <c r="N1085" s="25"/>
    </row>
    <row r="1086" spans="3:14" x14ac:dyDescent="0.25">
      <c r="C1086" s="25"/>
      <c r="D1086" s="25"/>
      <c r="E1086" s="25"/>
      <c r="F1086" s="25"/>
      <c r="G1086" s="25"/>
      <c r="H1086" s="25"/>
      <c r="I1086" s="25"/>
      <c r="J1086" s="25"/>
      <c r="K1086" s="25"/>
      <c r="L1086" s="25"/>
      <c r="M1086" s="25"/>
      <c r="N1086" s="25"/>
    </row>
    <row r="1087" spans="3:14" x14ac:dyDescent="0.25">
      <c r="C1087" s="25"/>
      <c r="D1087" s="25"/>
      <c r="E1087" s="25"/>
      <c r="F1087" s="25"/>
      <c r="G1087" s="25"/>
      <c r="H1087" s="25"/>
      <c r="I1087" s="25"/>
      <c r="J1087" s="25"/>
      <c r="K1087" s="25"/>
      <c r="L1087" s="25"/>
      <c r="M1087" s="25"/>
      <c r="N1087" s="25"/>
    </row>
    <row r="1088" spans="3:14" x14ac:dyDescent="0.25">
      <c r="C1088" s="25"/>
      <c r="D1088" s="25"/>
      <c r="E1088" s="25"/>
      <c r="F1088" s="25"/>
      <c r="G1088" s="25"/>
      <c r="H1088" s="25"/>
      <c r="I1088" s="25"/>
      <c r="J1088" s="25"/>
      <c r="K1088" s="25"/>
      <c r="L1088" s="25"/>
      <c r="M1088" s="25"/>
      <c r="N1088" s="25"/>
    </row>
    <row r="1089" spans="3:14" x14ac:dyDescent="0.25">
      <c r="C1089" s="25"/>
      <c r="D1089" s="25"/>
      <c r="E1089" s="25"/>
      <c r="F1089" s="25"/>
      <c r="G1089" s="25"/>
      <c r="H1089" s="25"/>
      <c r="I1089" s="25"/>
      <c r="J1089" s="25"/>
      <c r="K1089" s="25"/>
      <c r="L1089" s="25"/>
      <c r="M1089" s="25"/>
      <c r="N1089" s="25"/>
    </row>
    <row r="1090" spans="3:14" x14ac:dyDescent="0.25">
      <c r="C1090" s="25"/>
      <c r="D1090" s="25"/>
      <c r="E1090" s="25"/>
      <c r="F1090" s="25"/>
      <c r="G1090" s="25"/>
      <c r="H1090" s="25"/>
      <c r="I1090" s="25"/>
      <c r="J1090" s="25"/>
      <c r="K1090" s="25"/>
      <c r="L1090" s="25"/>
      <c r="M1090" s="25"/>
      <c r="N1090" s="25"/>
    </row>
    <row r="1091" spans="3:14" x14ac:dyDescent="0.25">
      <c r="C1091" s="25"/>
      <c r="D1091" s="25"/>
      <c r="E1091" s="25"/>
      <c r="F1091" s="25"/>
      <c r="G1091" s="25"/>
      <c r="H1091" s="25"/>
      <c r="I1091" s="25"/>
      <c r="J1091" s="25"/>
      <c r="K1091" s="25"/>
      <c r="L1091" s="25"/>
      <c r="M1091" s="25"/>
      <c r="N1091" s="25"/>
    </row>
    <row r="1092" spans="3:14" x14ac:dyDescent="0.25">
      <c r="C1092" s="25"/>
      <c r="D1092" s="25"/>
      <c r="E1092" s="25"/>
      <c r="F1092" s="25"/>
      <c r="G1092" s="25"/>
      <c r="H1092" s="25"/>
      <c r="I1092" s="25"/>
      <c r="J1092" s="25"/>
      <c r="K1092" s="25"/>
      <c r="L1092" s="25"/>
      <c r="M1092" s="25"/>
      <c r="N1092" s="25"/>
    </row>
    <row r="1093" spans="3:14" x14ac:dyDescent="0.25">
      <c r="C1093" s="25"/>
      <c r="D1093" s="25"/>
      <c r="E1093" s="25"/>
      <c r="F1093" s="25"/>
      <c r="G1093" s="25"/>
      <c r="H1093" s="25"/>
      <c r="I1093" s="25"/>
      <c r="J1093" s="25"/>
      <c r="K1093" s="25"/>
      <c r="L1093" s="25"/>
      <c r="M1093" s="25"/>
      <c r="N1093" s="25"/>
    </row>
    <row r="1094" spans="3:14" x14ac:dyDescent="0.25">
      <c r="C1094" s="25"/>
      <c r="D1094" s="25"/>
      <c r="E1094" s="25"/>
      <c r="F1094" s="25"/>
      <c r="G1094" s="25"/>
      <c r="H1094" s="25"/>
      <c r="I1094" s="25"/>
      <c r="J1094" s="25"/>
      <c r="K1094" s="25"/>
      <c r="L1094" s="25"/>
      <c r="M1094" s="25"/>
      <c r="N1094" s="25"/>
    </row>
    <row r="1095" spans="3:14" x14ac:dyDescent="0.25">
      <c r="C1095" s="25"/>
      <c r="D1095" s="25"/>
      <c r="E1095" s="25"/>
      <c r="F1095" s="25"/>
      <c r="G1095" s="25"/>
      <c r="H1095" s="25"/>
      <c r="I1095" s="25"/>
      <c r="J1095" s="25"/>
      <c r="K1095" s="25"/>
      <c r="L1095" s="25"/>
      <c r="M1095" s="25"/>
      <c r="N1095" s="25"/>
    </row>
    <row r="1096" spans="3:14" x14ac:dyDescent="0.25">
      <c r="C1096" s="25"/>
      <c r="D1096" s="25"/>
      <c r="E1096" s="25"/>
      <c r="F1096" s="25"/>
      <c r="G1096" s="25"/>
      <c r="H1096" s="25"/>
      <c r="I1096" s="25"/>
      <c r="J1096" s="25"/>
      <c r="K1096" s="25"/>
      <c r="L1096" s="25"/>
      <c r="M1096" s="25"/>
      <c r="N1096" s="25"/>
    </row>
    <row r="1097" spans="3:14" x14ac:dyDescent="0.25">
      <c r="C1097" s="25"/>
      <c r="D1097" s="25"/>
      <c r="E1097" s="25"/>
      <c r="F1097" s="25"/>
      <c r="G1097" s="25"/>
      <c r="H1097" s="25"/>
      <c r="I1097" s="25"/>
      <c r="J1097" s="25"/>
      <c r="K1097" s="25"/>
      <c r="L1097" s="25"/>
      <c r="M1097" s="25"/>
      <c r="N1097" s="25"/>
    </row>
    <row r="1098" spans="3:14" x14ac:dyDescent="0.25">
      <c r="C1098" s="25"/>
      <c r="D1098" s="25"/>
      <c r="E1098" s="25"/>
      <c r="F1098" s="25"/>
      <c r="G1098" s="25"/>
      <c r="H1098" s="25"/>
      <c r="I1098" s="25"/>
      <c r="J1098" s="25"/>
      <c r="K1098" s="25"/>
      <c r="L1098" s="25"/>
      <c r="M1098" s="25"/>
      <c r="N1098" s="25"/>
    </row>
    <row r="1099" spans="3:14" x14ac:dyDescent="0.25">
      <c r="C1099" s="25"/>
      <c r="D1099" s="25"/>
      <c r="E1099" s="25"/>
      <c r="F1099" s="25"/>
      <c r="G1099" s="25"/>
      <c r="H1099" s="25"/>
      <c r="I1099" s="25"/>
      <c r="J1099" s="25"/>
      <c r="K1099" s="25"/>
      <c r="L1099" s="25"/>
      <c r="M1099" s="25"/>
      <c r="N1099" s="25"/>
    </row>
    <row r="1100" spans="3:14" x14ac:dyDescent="0.25">
      <c r="C1100" s="25"/>
      <c r="D1100" s="25"/>
      <c r="E1100" s="25"/>
      <c r="F1100" s="25"/>
      <c r="G1100" s="25"/>
      <c r="H1100" s="25"/>
      <c r="I1100" s="25"/>
      <c r="J1100" s="25"/>
      <c r="K1100" s="25"/>
      <c r="L1100" s="25"/>
      <c r="M1100" s="25"/>
      <c r="N1100" s="25"/>
    </row>
    <row r="1101" spans="3:14" x14ac:dyDescent="0.25">
      <c r="C1101" s="25"/>
      <c r="D1101" s="25"/>
      <c r="E1101" s="25"/>
      <c r="F1101" s="25"/>
      <c r="G1101" s="25"/>
      <c r="H1101" s="25"/>
      <c r="I1101" s="25"/>
      <c r="J1101" s="25"/>
      <c r="K1101" s="25"/>
      <c r="L1101" s="25"/>
      <c r="M1101" s="25"/>
      <c r="N1101" s="25"/>
    </row>
    <row r="1102" spans="3:14" x14ac:dyDescent="0.25">
      <c r="C1102" s="25"/>
      <c r="D1102" s="25"/>
      <c r="E1102" s="25"/>
      <c r="F1102" s="25"/>
      <c r="G1102" s="25"/>
      <c r="H1102" s="25"/>
      <c r="I1102" s="25"/>
      <c r="J1102" s="25"/>
      <c r="K1102" s="25"/>
      <c r="L1102" s="25"/>
      <c r="M1102" s="25"/>
      <c r="N1102" s="25"/>
    </row>
    <row r="1103" spans="3:14" x14ac:dyDescent="0.25">
      <c r="C1103" s="25"/>
      <c r="D1103" s="25"/>
      <c r="E1103" s="25"/>
      <c r="F1103" s="25"/>
      <c r="G1103" s="25"/>
      <c r="H1103" s="25"/>
      <c r="I1103" s="25"/>
      <c r="J1103" s="25"/>
      <c r="K1103" s="25"/>
      <c r="L1103" s="25"/>
      <c r="M1103" s="25"/>
      <c r="N1103" s="25"/>
    </row>
    <row r="1104" spans="3:14" x14ac:dyDescent="0.25">
      <c r="C1104" s="25"/>
      <c r="D1104" s="25"/>
      <c r="E1104" s="25"/>
      <c r="F1104" s="25"/>
      <c r="G1104" s="25"/>
      <c r="H1104" s="25"/>
      <c r="I1104" s="25"/>
      <c r="J1104" s="25"/>
      <c r="K1104" s="25"/>
      <c r="L1104" s="25"/>
      <c r="M1104" s="25"/>
      <c r="N1104" s="25"/>
    </row>
    <row r="1105" spans="3:14" x14ac:dyDescent="0.25">
      <c r="C1105" s="25"/>
      <c r="D1105" s="25"/>
      <c r="E1105" s="25"/>
      <c r="F1105" s="25"/>
      <c r="G1105" s="25"/>
      <c r="H1105" s="25"/>
      <c r="I1105" s="25"/>
      <c r="J1105" s="25"/>
      <c r="K1105" s="25"/>
      <c r="L1105" s="25"/>
      <c r="M1105" s="25"/>
      <c r="N1105" s="25"/>
    </row>
    <row r="1106" spans="3:14" x14ac:dyDescent="0.25">
      <c r="C1106" s="25"/>
      <c r="D1106" s="25"/>
      <c r="E1106" s="25"/>
      <c r="F1106" s="25"/>
      <c r="G1106" s="25"/>
      <c r="H1106" s="25"/>
      <c r="I1106" s="25"/>
      <c r="J1106" s="25"/>
      <c r="K1106" s="25"/>
      <c r="L1106" s="25"/>
      <c r="M1106" s="25"/>
      <c r="N1106" s="25"/>
    </row>
    <row r="1107" spans="3:14" x14ac:dyDescent="0.25">
      <c r="C1107" s="25"/>
      <c r="D1107" s="25"/>
      <c r="E1107" s="25"/>
      <c r="F1107" s="25"/>
      <c r="G1107" s="25"/>
      <c r="H1107" s="25"/>
      <c r="I1107" s="25"/>
      <c r="J1107" s="25"/>
      <c r="K1107" s="25"/>
      <c r="L1107" s="25"/>
      <c r="M1107" s="25"/>
      <c r="N1107" s="25"/>
    </row>
    <row r="1108" spans="3:14" x14ac:dyDescent="0.25">
      <c r="C1108" s="25"/>
      <c r="D1108" s="25"/>
      <c r="E1108" s="25"/>
      <c r="F1108" s="25"/>
      <c r="G1108" s="25"/>
      <c r="H1108" s="25"/>
      <c r="I1108" s="25"/>
      <c r="J1108" s="25"/>
      <c r="K1108" s="25"/>
      <c r="L1108" s="25"/>
      <c r="M1108" s="25"/>
      <c r="N1108" s="25"/>
    </row>
    <row r="1109" spans="3:14" x14ac:dyDescent="0.25">
      <c r="C1109" s="25"/>
      <c r="D1109" s="25"/>
      <c r="E1109" s="25"/>
      <c r="F1109" s="25"/>
      <c r="G1109" s="25"/>
      <c r="H1109" s="25"/>
      <c r="I1109" s="25"/>
      <c r="J1109" s="25"/>
      <c r="K1109" s="25"/>
      <c r="L1109" s="25"/>
      <c r="M1109" s="25"/>
      <c r="N1109" s="25"/>
    </row>
    <row r="1110" spans="3:14" x14ac:dyDescent="0.25">
      <c r="C1110" s="25"/>
      <c r="D1110" s="25"/>
      <c r="E1110" s="25"/>
      <c r="F1110" s="25"/>
      <c r="G1110" s="25"/>
      <c r="H1110" s="25"/>
      <c r="I1110" s="25"/>
      <c r="J1110" s="25"/>
      <c r="K1110" s="25"/>
      <c r="L1110" s="25"/>
      <c r="M1110" s="25"/>
      <c r="N1110" s="25"/>
    </row>
    <row r="1111" spans="3:14" x14ac:dyDescent="0.25">
      <c r="C1111" s="25"/>
      <c r="D1111" s="25"/>
      <c r="E1111" s="25"/>
      <c r="F1111" s="25"/>
      <c r="G1111" s="25"/>
      <c r="H1111" s="25"/>
      <c r="I1111" s="25"/>
      <c r="J1111" s="25"/>
      <c r="K1111" s="25"/>
      <c r="L1111" s="25"/>
      <c r="M1111" s="25"/>
      <c r="N1111" s="25"/>
    </row>
    <row r="1112" spans="3:14" x14ac:dyDescent="0.25">
      <c r="C1112" s="25"/>
      <c r="D1112" s="25"/>
      <c r="E1112" s="25"/>
      <c r="F1112" s="25"/>
      <c r="G1112" s="25"/>
      <c r="H1112" s="25"/>
      <c r="I1112" s="25"/>
      <c r="J1112" s="25"/>
      <c r="K1112" s="25"/>
      <c r="L1112" s="25"/>
      <c r="M1112" s="25"/>
      <c r="N1112" s="25"/>
    </row>
    <row r="1113" spans="3:14" x14ac:dyDescent="0.25">
      <c r="C1113" s="25"/>
      <c r="D1113" s="25"/>
      <c r="E1113" s="25"/>
      <c r="F1113" s="25"/>
      <c r="G1113" s="25"/>
      <c r="H1113" s="25"/>
      <c r="I1113" s="25"/>
      <c r="J1113" s="25"/>
      <c r="K1113" s="25"/>
      <c r="L1113" s="25"/>
      <c r="M1113" s="25"/>
      <c r="N1113" s="25"/>
    </row>
    <row r="1114" spans="3:14" x14ac:dyDescent="0.25">
      <c r="C1114" s="25"/>
      <c r="D1114" s="25"/>
      <c r="E1114" s="25"/>
      <c r="F1114" s="25"/>
      <c r="G1114" s="25"/>
      <c r="H1114" s="25"/>
      <c r="I1114" s="25"/>
      <c r="J1114" s="25"/>
      <c r="K1114" s="25"/>
      <c r="L1114" s="25"/>
      <c r="M1114" s="25"/>
      <c r="N1114" s="25"/>
    </row>
    <row r="1115" spans="3:14" x14ac:dyDescent="0.25">
      <c r="C1115" s="25"/>
      <c r="D1115" s="25"/>
      <c r="E1115" s="25"/>
      <c r="F1115" s="25"/>
      <c r="G1115" s="25"/>
      <c r="H1115" s="25"/>
      <c r="I1115" s="25"/>
      <c r="J1115" s="25"/>
      <c r="K1115" s="25"/>
      <c r="L1115" s="25"/>
      <c r="M1115" s="25"/>
      <c r="N1115" s="25"/>
    </row>
    <row r="1116" spans="3:14" x14ac:dyDescent="0.25">
      <c r="C1116" s="25"/>
      <c r="D1116" s="25"/>
      <c r="E1116" s="25"/>
      <c r="F1116" s="25"/>
      <c r="G1116" s="25"/>
      <c r="H1116" s="25"/>
      <c r="I1116" s="25"/>
      <c r="J1116" s="25"/>
      <c r="K1116" s="25"/>
      <c r="L1116" s="25"/>
      <c r="M1116" s="25"/>
      <c r="N1116" s="25"/>
    </row>
    <row r="1117" spans="3:14" x14ac:dyDescent="0.25">
      <c r="C1117" s="25"/>
      <c r="D1117" s="25"/>
      <c r="E1117" s="25"/>
      <c r="F1117" s="25"/>
      <c r="G1117" s="25"/>
      <c r="H1117" s="25"/>
      <c r="I1117" s="25"/>
      <c r="J1117" s="25"/>
      <c r="K1117" s="25"/>
      <c r="L1117" s="25"/>
      <c r="M1117" s="25"/>
      <c r="N1117" s="25"/>
    </row>
    <row r="1118" spans="3:14" x14ac:dyDescent="0.25">
      <c r="C1118" s="25"/>
      <c r="D1118" s="25"/>
      <c r="E1118" s="25"/>
      <c r="F1118" s="25"/>
      <c r="G1118" s="25"/>
      <c r="H1118" s="25"/>
      <c r="I1118" s="25"/>
      <c r="J1118" s="25"/>
      <c r="K1118" s="25"/>
      <c r="L1118" s="25"/>
      <c r="M1118" s="25"/>
      <c r="N1118" s="25"/>
    </row>
    <row r="1119" spans="3:14" x14ac:dyDescent="0.25">
      <c r="C1119" s="25"/>
      <c r="D1119" s="25"/>
      <c r="E1119" s="25"/>
      <c r="F1119" s="25"/>
      <c r="G1119" s="25"/>
      <c r="H1119" s="25"/>
      <c r="I1119" s="25"/>
      <c r="J1119" s="25"/>
      <c r="K1119" s="25"/>
      <c r="L1119" s="25"/>
      <c r="M1119" s="25"/>
      <c r="N1119" s="25"/>
    </row>
    <row r="1120" spans="3:14" x14ac:dyDescent="0.25">
      <c r="C1120" s="25"/>
      <c r="D1120" s="25"/>
      <c r="E1120" s="25"/>
      <c r="F1120" s="25"/>
      <c r="G1120" s="25"/>
      <c r="H1120" s="25"/>
      <c r="I1120" s="25"/>
      <c r="J1120" s="25"/>
      <c r="K1120" s="25"/>
      <c r="L1120" s="25"/>
      <c r="M1120" s="25"/>
      <c r="N1120" s="25"/>
    </row>
    <row r="1121" spans="3:14" x14ac:dyDescent="0.25">
      <c r="C1121" s="25"/>
      <c r="D1121" s="25"/>
      <c r="E1121" s="25"/>
      <c r="F1121" s="25"/>
      <c r="G1121" s="25"/>
      <c r="H1121" s="25"/>
      <c r="I1121" s="25"/>
      <c r="J1121" s="25"/>
      <c r="K1121" s="25"/>
      <c r="L1121" s="25"/>
      <c r="M1121" s="25"/>
      <c r="N1121" s="25"/>
    </row>
    <row r="1122" spans="3:14" x14ac:dyDescent="0.25">
      <c r="C1122" s="25"/>
      <c r="D1122" s="25"/>
      <c r="E1122" s="25"/>
      <c r="F1122" s="25"/>
      <c r="G1122" s="25"/>
      <c r="H1122" s="25"/>
      <c r="I1122" s="25"/>
      <c r="J1122" s="25"/>
      <c r="K1122" s="25"/>
      <c r="L1122" s="25"/>
      <c r="M1122" s="25"/>
      <c r="N1122" s="25"/>
    </row>
    <row r="1123" spans="3:14" x14ac:dyDescent="0.25">
      <c r="C1123" s="25"/>
      <c r="D1123" s="25"/>
      <c r="E1123" s="25"/>
      <c r="F1123" s="25"/>
      <c r="G1123" s="25"/>
      <c r="H1123" s="25"/>
      <c r="I1123" s="25"/>
      <c r="J1123" s="25"/>
      <c r="K1123" s="25"/>
      <c r="L1123" s="25"/>
      <c r="M1123" s="25"/>
      <c r="N1123" s="25"/>
    </row>
    <row r="1124" spans="3:14" x14ac:dyDescent="0.25">
      <c r="C1124" s="25"/>
      <c r="D1124" s="25"/>
      <c r="E1124" s="25"/>
      <c r="F1124" s="25"/>
      <c r="G1124" s="25"/>
      <c r="H1124" s="25"/>
      <c r="I1124" s="25"/>
      <c r="J1124" s="25"/>
      <c r="K1124" s="25"/>
      <c r="L1124" s="25"/>
      <c r="M1124" s="25"/>
      <c r="N1124" s="25"/>
    </row>
    <row r="1125" spans="3:14" x14ac:dyDescent="0.25">
      <c r="C1125" s="25"/>
      <c r="D1125" s="25"/>
      <c r="E1125" s="25"/>
      <c r="F1125" s="25"/>
      <c r="G1125" s="25"/>
      <c r="H1125" s="25"/>
      <c r="I1125" s="25"/>
      <c r="J1125" s="25"/>
      <c r="K1125" s="25"/>
      <c r="L1125" s="25"/>
      <c r="M1125" s="25"/>
      <c r="N1125" s="25"/>
    </row>
    <row r="1126" spans="3:14" x14ac:dyDescent="0.25">
      <c r="C1126" s="25"/>
      <c r="D1126" s="25"/>
      <c r="E1126" s="25"/>
      <c r="F1126" s="25"/>
      <c r="G1126" s="25"/>
      <c r="H1126" s="25"/>
      <c r="I1126" s="25"/>
      <c r="J1126" s="25"/>
      <c r="K1126" s="25"/>
      <c r="L1126" s="25"/>
      <c r="M1126" s="25"/>
      <c r="N1126" s="25"/>
    </row>
    <row r="1127" spans="3:14" x14ac:dyDescent="0.25">
      <c r="C1127" s="25"/>
      <c r="D1127" s="25"/>
      <c r="E1127" s="25"/>
      <c r="F1127" s="25"/>
      <c r="G1127" s="25"/>
      <c r="H1127" s="25"/>
      <c r="I1127" s="25"/>
      <c r="J1127" s="25"/>
      <c r="K1127" s="25"/>
      <c r="L1127" s="25"/>
      <c r="M1127" s="25"/>
      <c r="N1127" s="25"/>
    </row>
    <row r="1128" spans="3:14" x14ac:dyDescent="0.25">
      <c r="C1128" s="25"/>
      <c r="D1128" s="25"/>
      <c r="E1128" s="25"/>
      <c r="F1128" s="25"/>
      <c r="G1128" s="25"/>
      <c r="H1128" s="25"/>
      <c r="I1128" s="25"/>
      <c r="J1128" s="25"/>
      <c r="K1128" s="25"/>
      <c r="L1128" s="25"/>
      <c r="M1128" s="25"/>
      <c r="N1128" s="25"/>
    </row>
    <row r="1129" spans="3:14" x14ac:dyDescent="0.25">
      <c r="C1129" s="25"/>
      <c r="D1129" s="25"/>
      <c r="E1129" s="25"/>
      <c r="F1129" s="25"/>
      <c r="G1129" s="25"/>
      <c r="H1129" s="25"/>
      <c r="I1129" s="25"/>
      <c r="J1129" s="25"/>
      <c r="K1129" s="25"/>
      <c r="L1129" s="25"/>
      <c r="M1129" s="25"/>
      <c r="N1129" s="25"/>
    </row>
    <row r="1130" spans="3:14" x14ac:dyDescent="0.25">
      <c r="C1130" s="25"/>
      <c r="D1130" s="25"/>
      <c r="E1130" s="25"/>
      <c r="F1130" s="25"/>
      <c r="G1130" s="25"/>
      <c r="H1130" s="25"/>
      <c r="I1130" s="25"/>
      <c r="J1130" s="25"/>
      <c r="K1130" s="25"/>
      <c r="L1130" s="25"/>
      <c r="M1130" s="25"/>
      <c r="N1130" s="25"/>
    </row>
    <row r="1131" spans="3:14" x14ac:dyDescent="0.25">
      <c r="C1131" s="25"/>
      <c r="D1131" s="25"/>
      <c r="E1131" s="25"/>
      <c r="F1131" s="25"/>
      <c r="G1131" s="25"/>
      <c r="H1131" s="25"/>
      <c r="I1131" s="25"/>
      <c r="J1131" s="25"/>
      <c r="K1131" s="25"/>
      <c r="L1131" s="25"/>
      <c r="M1131" s="25"/>
      <c r="N1131" s="25"/>
    </row>
    <row r="1132" spans="3:14" x14ac:dyDescent="0.25">
      <c r="C1132" s="25"/>
      <c r="D1132" s="25"/>
      <c r="E1132" s="25"/>
      <c r="F1132" s="25"/>
      <c r="G1132" s="25"/>
      <c r="H1132" s="25"/>
      <c r="I1132" s="25"/>
      <c r="J1132" s="25"/>
      <c r="K1132" s="25"/>
      <c r="L1132" s="25"/>
      <c r="M1132" s="25"/>
      <c r="N1132" s="25"/>
    </row>
    <row r="1133" spans="3:14" x14ac:dyDescent="0.25">
      <c r="C1133" s="25"/>
      <c r="D1133" s="25"/>
      <c r="E1133" s="25"/>
      <c r="F1133" s="25"/>
      <c r="G1133" s="25"/>
      <c r="H1133" s="25"/>
      <c r="I1133" s="25"/>
      <c r="J1133" s="25"/>
      <c r="K1133" s="25"/>
      <c r="L1133" s="25"/>
      <c r="M1133" s="25"/>
      <c r="N1133" s="25"/>
    </row>
    <row r="1134" spans="3:14" x14ac:dyDescent="0.25">
      <c r="C1134" s="25"/>
      <c r="D1134" s="25"/>
      <c r="E1134" s="25"/>
      <c r="F1134" s="25"/>
      <c r="G1134" s="25"/>
      <c r="H1134" s="25"/>
      <c r="I1134" s="25"/>
      <c r="J1134" s="25"/>
      <c r="K1134" s="25"/>
      <c r="L1134" s="25"/>
      <c r="M1134" s="25"/>
      <c r="N1134" s="25"/>
    </row>
    <row r="1135" spans="3:14" x14ac:dyDescent="0.25">
      <c r="C1135" s="25"/>
      <c r="D1135" s="25"/>
      <c r="E1135" s="25"/>
      <c r="F1135" s="25"/>
      <c r="G1135" s="25"/>
      <c r="H1135" s="25"/>
      <c r="I1135" s="25"/>
      <c r="J1135" s="25"/>
      <c r="K1135" s="25"/>
      <c r="L1135" s="25"/>
      <c r="M1135" s="25"/>
      <c r="N1135" s="25"/>
    </row>
    <row r="1136" spans="3:14" x14ac:dyDescent="0.25">
      <c r="C1136" s="25"/>
      <c r="D1136" s="25"/>
      <c r="E1136" s="25"/>
      <c r="F1136" s="25"/>
      <c r="G1136" s="25"/>
      <c r="H1136" s="25"/>
      <c r="I1136" s="25"/>
      <c r="J1136" s="25"/>
      <c r="K1136" s="25"/>
      <c r="L1136" s="25"/>
      <c r="M1136" s="25"/>
      <c r="N1136" s="25"/>
    </row>
    <row r="1137" spans="3:14" x14ac:dyDescent="0.25">
      <c r="C1137" s="25"/>
      <c r="D1137" s="25"/>
      <c r="E1137" s="25"/>
      <c r="F1137" s="25"/>
      <c r="G1137" s="25"/>
      <c r="H1137" s="25"/>
      <c r="I1137" s="25"/>
      <c r="J1137" s="25"/>
      <c r="K1137" s="25"/>
      <c r="L1137" s="25"/>
      <c r="M1137" s="25"/>
      <c r="N1137" s="25"/>
    </row>
    <row r="1138" spans="3:14" x14ac:dyDescent="0.25">
      <c r="C1138" s="25"/>
      <c r="D1138" s="25"/>
      <c r="E1138" s="25"/>
      <c r="F1138" s="25"/>
      <c r="G1138" s="25"/>
      <c r="H1138" s="25"/>
      <c r="I1138" s="25"/>
      <c r="J1138" s="25"/>
      <c r="K1138" s="25"/>
      <c r="L1138" s="25"/>
      <c r="M1138" s="25"/>
      <c r="N1138" s="25"/>
    </row>
    <row r="1139" spans="3:14" x14ac:dyDescent="0.25">
      <c r="C1139" s="25"/>
      <c r="D1139" s="25"/>
      <c r="E1139" s="25"/>
      <c r="F1139" s="25"/>
      <c r="G1139" s="25"/>
      <c r="H1139" s="25"/>
      <c r="I1139" s="25"/>
      <c r="J1139" s="25"/>
      <c r="K1139" s="25"/>
      <c r="L1139" s="25"/>
      <c r="M1139" s="25"/>
      <c r="N1139" s="25"/>
    </row>
    <row r="1140" spans="3:14" x14ac:dyDescent="0.25">
      <c r="C1140" s="25"/>
      <c r="D1140" s="25"/>
      <c r="E1140" s="25"/>
      <c r="F1140" s="25"/>
      <c r="G1140" s="25"/>
      <c r="H1140" s="25"/>
      <c r="I1140" s="25"/>
      <c r="J1140" s="25"/>
      <c r="K1140" s="25"/>
      <c r="L1140" s="25"/>
      <c r="M1140" s="25"/>
      <c r="N1140" s="25"/>
    </row>
    <row r="1141" spans="3:14" x14ac:dyDescent="0.25">
      <c r="C1141" s="25"/>
      <c r="D1141" s="25"/>
      <c r="E1141" s="25"/>
      <c r="F1141" s="25"/>
      <c r="G1141" s="25"/>
      <c r="H1141" s="25"/>
      <c r="I1141" s="25"/>
      <c r="J1141" s="25"/>
      <c r="K1141" s="25"/>
      <c r="L1141" s="25"/>
      <c r="M1141" s="25"/>
      <c r="N1141" s="25"/>
    </row>
    <row r="1142" spans="3:14" x14ac:dyDescent="0.25">
      <c r="C1142" s="25"/>
      <c r="D1142" s="25"/>
      <c r="E1142" s="25"/>
      <c r="F1142" s="25"/>
      <c r="G1142" s="25"/>
      <c r="H1142" s="25"/>
      <c r="I1142" s="25"/>
      <c r="J1142" s="25"/>
      <c r="K1142" s="25"/>
      <c r="L1142" s="25"/>
      <c r="M1142" s="25"/>
      <c r="N1142" s="25"/>
    </row>
    <row r="1143" spans="3:14" x14ac:dyDescent="0.25">
      <c r="C1143" s="25"/>
      <c r="D1143" s="25"/>
      <c r="E1143" s="25"/>
      <c r="F1143" s="25"/>
      <c r="G1143" s="25"/>
      <c r="H1143" s="25"/>
      <c r="I1143" s="25"/>
      <c r="J1143" s="25"/>
      <c r="K1143" s="25"/>
      <c r="L1143" s="25"/>
      <c r="M1143" s="25"/>
      <c r="N1143" s="25"/>
    </row>
    <row r="1144" spans="3:14" x14ac:dyDescent="0.25">
      <c r="C1144" s="25"/>
      <c r="D1144" s="25"/>
      <c r="E1144" s="25"/>
      <c r="F1144" s="25"/>
      <c r="G1144" s="25"/>
      <c r="H1144" s="25"/>
      <c r="I1144" s="25"/>
      <c r="J1144" s="25"/>
      <c r="K1144" s="25"/>
      <c r="L1144" s="25"/>
      <c r="M1144" s="25"/>
      <c r="N1144" s="25"/>
    </row>
    <row r="1145" spans="3:14" x14ac:dyDescent="0.25">
      <c r="C1145" s="25"/>
      <c r="D1145" s="25"/>
      <c r="E1145" s="25"/>
      <c r="F1145" s="25"/>
      <c r="G1145" s="25"/>
      <c r="H1145" s="25"/>
      <c r="I1145" s="25"/>
      <c r="J1145" s="25"/>
      <c r="K1145" s="25"/>
      <c r="L1145" s="25"/>
      <c r="M1145" s="25"/>
      <c r="N1145" s="25"/>
    </row>
    <row r="1146" spans="3:14" x14ac:dyDescent="0.25">
      <c r="C1146" s="25"/>
      <c r="D1146" s="25"/>
      <c r="E1146" s="25"/>
      <c r="F1146" s="25"/>
      <c r="G1146" s="25"/>
      <c r="H1146" s="25"/>
      <c r="I1146" s="25"/>
      <c r="J1146" s="25"/>
      <c r="K1146" s="25"/>
      <c r="L1146" s="25"/>
      <c r="M1146" s="25"/>
      <c r="N1146" s="25"/>
    </row>
    <row r="1147" spans="3:14" x14ac:dyDescent="0.25">
      <c r="C1147" s="25"/>
      <c r="D1147" s="25"/>
      <c r="E1147" s="25"/>
      <c r="F1147" s="25"/>
      <c r="G1147" s="25"/>
      <c r="H1147" s="25"/>
      <c r="I1147" s="25"/>
      <c r="J1147" s="25"/>
      <c r="K1147" s="25"/>
      <c r="L1147" s="25"/>
      <c r="M1147" s="25"/>
      <c r="N1147" s="25"/>
    </row>
    <row r="1148" spans="3:14" x14ac:dyDescent="0.25">
      <c r="C1148" s="25"/>
      <c r="D1148" s="25"/>
      <c r="E1148" s="25"/>
      <c r="F1148" s="25"/>
      <c r="G1148" s="25"/>
      <c r="H1148" s="25"/>
      <c r="I1148" s="25"/>
      <c r="J1148" s="25"/>
      <c r="K1148" s="25"/>
      <c r="L1148" s="25"/>
      <c r="M1148" s="25"/>
      <c r="N1148" s="25"/>
    </row>
    <row r="1149" spans="3:14" x14ac:dyDescent="0.25">
      <c r="C1149" s="25"/>
      <c r="D1149" s="25"/>
      <c r="E1149" s="25"/>
      <c r="F1149" s="25"/>
      <c r="G1149" s="25"/>
      <c r="H1149" s="25"/>
      <c r="I1149" s="25"/>
      <c r="J1149" s="25"/>
      <c r="K1149" s="25"/>
      <c r="L1149" s="25"/>
      <c r="M1149" s="25"/>
      <c r="N1149" s="25"/>
    </row>
    <row r="1150" spans="3:14" x14ac:dyDescent="0.25">
      <c r="C1150" s="25"/>
      <c r="D1150" s="25"/>
      <c r="E1150" s="25"/>
      <c r="F1150" s="25"/>
      <c r="G1150" s="25"/>
      <c r="H1150" s="25"/>
      <c r="I1150" s="25"/>
      <c r="J1150" s="25"/>
      <c r="K1150" s="25"/>
      <c r="L1150" s="25"/>
      <c r="M1150" s="25"/>
      <c r="N1150" s="25"/>
    </row>
    <row r="1151" spans="3:14" x14ac:dyDescent="0.25">
      <c r="C1151" s="25"/>
      <c r="D1151" s="25"/>
      <c r="E1151" s="25"/>
      <c r="F1151" s="25"/>
      <c r="G1151" s="25"/>
      <c r="H1151" s="25"/>
      <c r="I1151" s="25"/>
      <c r="J1151" s="25"/>
      <c r="K1151" s="25"/>
      <c r="L1151" s="25"/>
      <c r="M1151" s="25"/>
      <c r="N1151" s="25"/>
    </row>
    <row r="1152" spans="3:14" x14ac:dyDescent="0.25">
      <c r="C1152" s="25"/>
      <c r="D1152" s="25"/>
      <c r="E1152" s="25"/>
      <c r="F1152" s="25"/>
      <c r="G1152" s="25"/>
      <c r="H1152" s="25"/>
      <c r="I1152" s="25"/>
      <c r="J1152" s="25"/>
      <c r="K1152" s="25"/>
      <c r="L1152" s="25"/>
      <c r="M1152" s="25"/>
      <c r="N1152" s="25"/>
    </row>
    <row r="1153" spans="3:14" x14ac:dyDescent="0.25">
      <c r="C1153" s="25"/>
      <c r="D1153" s="25"/>
      <c r="E1153" s="25"/>
      <c r="F1153" s="25"/>
      <c r="G1153" s="25"/>
      <c r="H1153" s="25"/>
      <c r="I1153" s="25"/>
      <c r="J1153" s="25"/>
      <c r="K1153" s="25"/>
      <c r="L1153" s="25"/>
      <c r="M1153" s="25"/>
      <c r="N1153" s="25"/>
    </row>
    <row r="1154" spans="3:14" x14ac:dyDescent="0.25">
      <c r="C1154" s="25"/>
      <c r="D1154" s="25"/>
      <c r="E1154" s="25"/>
      <c r="F1154" s="25"/>
      <c r="G1154" s="25"/>
      <c r="H1154" s="25"/>
      <c r="I1154" s="25"/>
      <c r="J1154" s="25"/>
      <c r="K1154" s="25"/>
      <c r="L1154" s="25"/>
      <c r="M1154" s="25"/>
      <c r="N1154" s="25"/>
    </row>
    <row r="1155" spans="3:14" x14ac:dyDescent="0.25">
      <c r="C1155" s="25"/>
      <c r="D1155" s="25"/>
      <c r="E1155" s="25"/>
      <c r="F1155" s="25"/>
      <c r="G1155" s="25"/>
      <c r="H1155" s="25"/>
      <c r="I1155" s="25"/>
      <c r="J1155" s="25"/>
      <c r="K1155" s="25"/>
      <c r="L1155" s="25"/>
      <c r="M1155" s="25"/>
      <c r="N1155" s="25"/>
    </row>
    <row r="1156" spans="3:14" x14ac:dyDescent="0.25">
      <c r="C1156" s="25"/>
      <c r="D1156" s="25"/>
      <c r="E1156" s="25"/>
      <c r="F1156" s="25"/>
      <c r="G1156" s="25"/>
      <c r="H1156" s="25"/>
      <c r="I1156" s="25"/>
      <c r="J1156" s="25"/>
      <c r="K1156" s="25"/>
      <c r="L1156" s="25"/>
      <c r="M1156" s="25"/>
      <c r="N1156" s="25"/>
    </row>
    <row r="1157" spans="3:14" x14ac:dyDescent="0.25">
      <c r="C1157" s="25"/>
      <c r="D1157" s="25"/>
      <c r="E1157" s="25"/>
      <c r="F1157" s="25"/>
      <c r="G1157" s="25"/>
      <c r="H1157" s="25"/>
      <c r="I1157" s="25"/>
      <c r="J1157" s="25"/>
      <c r="K1157" s="25"/>
      <c r="L1157" s="25"/>
      <c r="M1157" s="25"/>
      <c r="N1157" s="25"/>
    </row>
    <row r="1158" spans="3:14" x14ac:dyDescent="0.25">
      <c r="C1158" s="25"/>
      <c r="D1158" s="25"/>
      <c r="E1158" s="25"/>
      <c r="F1158" s="25"/>
      <c r="G1158" s="25"/>
      <c r="H1158" s="25"/>
      <c r="I1158" s="25"/>
      <c r="J1158" s="25"/>
      <c r="K1158" s="25"/>
      <c r="L1158" s="25"/>
      <c r="M1158" s="25"/>
      <c r="N1158" s="25"/>
    </row>
    <row r="1159" spans="3:14" x14ac:dyDescent="0.25">
      <c r="C1159" s="25"/>
      <c r="D1159" s="25"/>
      <c r="E1159" s="25"/>
      <c r="F1159" s="25"/>
      <c r="G1159" s="25"/>
      <c r="H1159" s="25"/>
      <c r="I1159" s="25"/>
      <c r="J1159" s="25"/>
      <c r="K1159" s="25"/>
      <c r="L1159" s="25"/>
      <c r="M1159" s="25"/>
      <c r="N1159" s="25"/>
    </row>
    <row r="1160" spans="3:14" x14ac:dyDescent="0.25">
      <c r="C1160" s="25"/>
      <c r="D1160" s="25"/>
      <c r="E1160" s="25"/>
      <c r="F1160" s="25"/>
      <c r="G1160" s="25"/>
      <c r="H1160" s="25"/>
      <c r="I1160" s="25"/>
      <c r="J1160" s="25"/>
      <c r="K1160" s="25"/>
      <c r="L1160" s="25"/>
      <c r="M1160" s="25"/>
      <c r="N1160" s="25"/>
    </row>
    <row r="1161" spans="3:14" x14ac:dyDescent="0.25">
      <c r="C1161" s="25"/>
      <c r="D1161" s="25"/>
      <c r="E1161" s="25"/>
      <c r="F1161" s="25"/>
      <c r="G1161" s="25"/>
      <c r="H1161" s="25"/>
      <c r="I1161" s="25"/>
      <c r="J1161" s="25"/>
      <c r="K1161" s="25"/>
      <c r="L1161" s="25"/>
      <c r="M1161" s="25"/>
      <c r="N1161" s="25"/>
    </row>
    <row r="1162" spans="3:14" x14ac:dyDescent="0.25">
      <c r="C1162" s="25"/>
      <c r="D1162" s="25"/>
      <c r="E1162" s="25"/>
      <c r="F1162" s="25"/>
      <c r="G1162" s="25"/>
      <c r="H1162" s="25"/>
      <c r="I1162" s="25"/>
      <c r="J1162" s="25"/>
      <c r="K1162" s="25"/>
      <c r="L1162" s="25"/>
      <c r="M1162" s="25"/>
      <c r="N1162" s="25"/>
    </row>
    <row r="1163" spans="3:14" x14ac:dyDescent="0.25">
      <c r="C1163" s="25"/>
      <c r="D1163" s="25"/>
      <c r="E1163" s="25"/>
      <c r="F1163" s="25"/>
      <c r="G1163" s="25"/>
      <c r="H1163" s="25"/>
      <c r="I1163" s="25"/>
      <c r="J1163" s="25"/>
      <c r="K1163" s="25"/>
      <c r="L1163" s="25"/>
      <c r="M1163" s="25"/>
      <c r="N1163" s="25"/>
    </row>
    <row r="1164" spans="3:14" x14ac:dyDescent="0.25">
      <c r="C1164" s="25"/>
      <c r="D1164" s="25"/>
      <c r="E1164" s="25"/>
      <c r="F1164" s="25"/>
      <c r="G1164" s="25"/>
      <c r="H1164" s="25"/>
      <c r="I1164" s="25"/>
      <c r="J1164" s="25"/>
      <c r="K1164" s="25"/>
      <c r="L1164" s="25"/>
      <c r="M1164" s="25"/>
      <c r="N1164" s="25"/>
    </row>
    <row r="1165" spans="3:14" x14ac:dyDescent="0.25">
      <c r="C1165" s="25"/>
      <c r="D1165" s="25"/>
      <c r="E1165" s="25"/>
      <c r="F1165" s="25"/>
      <c r="G1165" s="25"/>
      <c r="H1165" s="25"/>
      <c r="I1165" s="25"/>
      <c r="J1165" s="25"/>
      <c r="K1165" s="25"/>
      <c r="L1165" s="25"/>
      <c r="M1165" s="25"/>
      <c r="N1165" s="25"/>
    </row>
    <row r="1166" spans="3:14" x14ac:dyDescent="0.25">
      <c r="C1166" s="25"/>
      <c r="D1166" s="25"/>
      <c r="E1166" s="25"/>
      <c r="F1166" s="25"/>
      <c r="G1166" s="25"/>
      <c r="H1166" s="25"/>
      <c r="I1166" s="25"/>
      <c r="J1166" s="25"/>
      <c r="K1166" s="25"/>
      <c r="L1166" s="25"/>
      <c r="M1166" s="25"/>
      <c r="N1166" s="25"/>
    </row>
    <row r="1167" spans="3:14" x14ac:dyDescent="0.25">
      <c r="C1167" s="25"/>
      <c r="D1167" s="25"/>
      <c r="E1167" s="25"/>
      <c r="F1167" s="25"/>
      <c r="G1167" s="25"/>
      <c r="H1167" s="25"/>
      <c r="I1167" s="25"/>
      <c r="J1167" s="25"/>
      <c r="K1167" s="25"/>
      <c r="L1167" s="25"/>
      <c r="M1167" s="25"/>
      <c r="N1167" s="25"/>
    </row>
    <row r="1168" spans="3:14" x14ac:dyDescent="0.25">
      <c r="C1168" s="25"/>
      <c r="D1168" s="25"/>
      <c r="E1168" s="25"/>
      <c r="F1168" s="25"/>
      <c r="G1168" s="25"/>
      <c r="H1168" s="25"/>
      <c r="I1168" s="25"/>
      <c r="J1168" s="25"/>
      <c r="K1168" s="25"/>
      <c r="L1168" s="25"/>
      <c r="M1168" s="25"/>
      <c r="N1168" s="25"/>
    </row>
    <row r="1169" spans="3:14" x14ac:dyDescent="0.25">
      <c r="C1169" s="25"/>
      <c r="D1169" s="25"/>
      <c r="E1169" s="25"/>
      <c r="F1169" s="25"/>
      <c r="G1169" s="25"/>
      <c r="H1169" s="25"/>
      <c r="I1169" s="25"/>
      <c r="J1169" s="25"/>
      <c r="K1169" s="25"/>
      <c r="L1169" s="25"/>
      <c r="M1169" s="25"/>
      <c r="N1169" s="25"/>
    </row>
    <row r="1170" spans="3:14" x14ac:dyDescent="0.25">
      <c r="C1170" s="25"/>
      <c r="D1170" s="25"/>
      <c r="E1170" s="25"/>
      <c r="F1170" s="25"/>
      <c r="G1170" s="25"/>
      <c r="H1170" s="25"/>
      <c r="I1170" s="25"/>
      <c r="J1170" s="25"/>
      <c r="K1170" s="25"/>
      <c r="L1170" s="25"/>
      <c r="M1170" s="25"/>
      <c r="N1170" s="25"/>
    </row>
    <row r="1171" spans="3:14" x14ac:dyDescent="0.25">
      <c r="C1171" s="25"/>
      <c r="D1171" s="25"/>
      <c r="E1171" s="25"/>
      <c r="F1171" s="25"/>
      <c r="G1171" s="25"/>
      <c r="H1171" s="25"/>
      <c r="I1171" s="25"/>
      <c r="J1171" s="25"/>
      <c r="K1171" s="25"/>
      <c r="L1171" s="25"/>
      <c r="M1171" s="25"/>
      <c r="N1171" s="25"/>
    </row>
    <row r="1172" spans="3:14" x14ac:dyDescent="0.25">
      <c r="C1172" s="25"/>
      <c r="D1172" s="25"/>
      <c r="E1172" s="25"/>
      <c r="F1172" s="25"/>
      <c r="G1172" s="25"/>
      <c r="H1172" s="25"/>
      <c r="I1172" s="25"/>
      <c r="J1172" s="25"/>
      <c r="K1172" s="25"/>
      <c r="L1172" s="25"/>
      <c r="M1172" s="25"/>
      <c r="N1172" s="25"/>
    </row>
    <row r="1173" spans="3:14" x14ac:dyDescent="0.25">
      <c r="C1173" s="25"/>
      <c r="D1173" s="25"/>
      <c r="E1173" s="25"/>
      <c r="F1173" s="25"/>
      <c r="G1173" s="25"/>
      <c r="H1173" s="25"/>
      <c r="I1173" s="25"/>
      <c r="J1173" s="25"/>
      <c r="K1173" s="25"/>
      <c r="L1173" s="25"/>
      <c r="M1173" s="25"/>
      <c r="N1173" s="25"/>
    </row>
    <row r="1174" spans="3:14" x14ac:dyDescent="0.25">
      <c r="C1174" s="25"/>
      <c r="D1174" s="25"/>
      <c r="E1174" s="25"/>
      <c r="F1174" s="25"/>
      <c r="G1174" s="25"/>
      <c r="H1174" s="25"/>
      <c r="I1174" s="25"/>
      <c r="J1174" s="25"/>
      <c r="K1174" s="25"/>
      <c r="L1174" s="25"/>
      <c r="M1174" s="25"/>
      <c r="N1174" s="25"/>
    </row>
    <row r="1175" spans="3:14" x14ac:dyDescent="0.25">
      <c r="C1175" s="25"/>
      <c r="D1175" s="25"/>
      <c r="E1175" s="25"/>
      <c r="F1175" s="25"/>
      <c r="G1175" s="25"/>
      <c r="H1175" s="25"/>
      <c r="I1175" s="25"/>
      <c r="J1175" s="25"/>
      <c r="K1175" s="25"/>
      <c r="L1175" s="25"/>
      <c r="M1175" s="25"/>
      <c r="N1175" s="25"/>
    </row>
    <row r="1176" spans="3:14" x14ac:dyDescent="0.25">
      <c r="C1176" s="25"/>
      <c r="D1176" s="25"/>
      <c r="E1176" s="25"/>
      <c r="F1176" s="25"/>
      <c r="G1176" s="25"/>
      <c r="H1176" s="25"/>
      <c r="I1176" s="25"/>
      <c r="J1176" s="25"/>
      <c r="K1176" s="25"/>
      <c r="L1176" s="25"/>
      <c r="M1176" s="25"/>
      <c r="N1176" s="25"/>
    </row>
    <row r="1177" spans="3:14" x14ac:dyDescent="0.25">
      <c r="C1177" s="25"/>
      <c r="D1177" s="25"/>
      <c r="E1177" s="25"/>
      <c r="F1177" s="25"/>
      <c r="G1177" s="25"/>
      <c r="H1177" s="25"/>
      <c r="I1177" s="25"/>
      <c r="J1177" s="25"/>
      <c r="K1177" s="25"/>
      <c r="L1177" s="25"/>
      <c r="M1177" s="25"/>
      <c r="N1177" s="25"/>
    </row>
    <row r="1178" spans="3:14" x14ac:dyDescent="0.25">
      <c r="C1178" s="25"/>
      <c r="D1178" s="25"/>
      <c r="E1178" s="25"/>
      <c r="F1178" s="25"/>
      <c r="G1178" s="25"/>
      <c r="H1178" s="25"/>
      <c r="I1178" s="25"/>
      <c r="J1178" s="25"/>
      <c r="K1178" s="25"/>
      <c r="L1178" s="25"/>
      <c r="M1178" s="25"/>
      <c r="N1178" s="25"/>
    </row>
    <row r="1179" spans="3:14" x14ac:dyDescent="0.25">
      <c r="C1179" s="25"/>
      <c r="D1179" s="25"/>
      <c r="E1179" s="25"/>
      <c r="F1179" s="25"/>
      <c r="G1179" s="25"/>
      <c r="H1179" s="25"/>
      <c r="I1179" s="25"/>
      <c r="J1179" s="25"/>
      <c r="K1179" s="25"/>
      <c r="L1179" s="25"/>
      <c r="M1179" s="25"/>
      <c r="N1179" s="25"/>
    </row>
    <row r="1180" spans="3:14" x14ac:dyDescent="0.25">
      <c r="C1180" s="25"/>
      <c r="D1180" s="25"/>
      <c r="E1180" s="25"/>
      <c r="F1180" s="25"/>
      <c r="G1180" s="25"/>
      <c r="H1180" s="25"/>
      <c r="I1180" s="25"/>
      <c r="J1180" s="25"/>
      <c r="K1180" s="25"/>
      <c r="L1180" s="25"/>
      <c r="M1180" s="25"/>
      <c r="N1180" s="25"/>
    </row>
    <row r="1181" spans="3:14" x14ac:dyDescent="0.25">
      <c r="C1181" s="25"/>
      <c r="D1181" s="25"/>
      <c r="E1181" s="25"/>
      <c r="F1181" s="25"/>
      <c r="G1181" s="25"/>
      <c r="H1181" s="25"/>
      <c r="I1181" s="25"/>
      <c r="J1181" s="25"/>
      <c r="K1181" s="25"/>
      <c r="L1181" s="25"/>
      <c r="M1181" s="25"/>
      <c r="N1181" s="25"/>
    </row>
    <row r="1182" spans="3:14" x14ac:dyDescent="0.25">
      <c r="C1182" s="25"/>
      <c r="D1182" s="25"/>
      <c r="E1182" s="25"/>
      <c r="F1182" s="25"/>
      <c r="G1182" s="25"/>
      <c r="H1182" s="25"/>
      <c r="I1182" s="25"/>
      <c r="J1182" s="25"/>
      <c r="K1182" s="25"/>
      <c r="L1182" s="25"/>
      <c r="M1182" s="25"/>
      <c r="N1182" s="25"/>
    </row>
    <row r="1183" spans="3:14" x14ac:dyDescent="0.25">
      <c r="C1183" s="25"/>
      <c r="D1183" s="25"/>
      <c r="E1183" s="25"/>
      <c r="F1183" s="25"/>
      <c r="G1183" s="25"/>
      <c r="H1183" s="25"/>
      <c r="I1183" s="25"/>
      <c r="J1183" s="25"/>
      <c r="K1183" s="25"/>
      <c r="L1183" s="25"/>
      <c r="M1183" s="25"/>
      <c r="N1183" s="25"/>
    </row>
    <row r="1184" spans="3:14" x14ac:dyDescent="0.25">
      <c r="C1184" s="25"/>
      <c r="D1184" s="25"/>
      <c r="E1184" s="25"/>
      <c r="F1184" s="25"/>
      <c r="G1184" s="25"/>
      <c r="H1184" s="25"/>
      <c r="I1184" s="25"/>
      <c r="J1184" s="25"/>
      <c r="K1184" s="25"/>
      <c r="L1184" s="25"/>
      <c r="M1184" s="25"/>
      <c r="N1184" s="25"/>
    </row>
    <row r="1185" spans="3:14" x14ac:dyDescent="0.25">
      <c r="C1185" s="25"/>
      <c r="D1185" s="25"/>
      <c r="E1185" s="25"/>
      <c r="F1185" s="25"/>
      <c r="G1185" s="25"/>
      <c r="H1185" s="25"/>
      <c r="I1185" s="25"/>
      <c r="J1185" s="25"/>
      <c r="K1185" s="25"/>
      <c r="L1185" s="25"/>
      <c r="M1185" s="25"/>
      <c r="N1185" s="25"/>
    </row>
    <row r="1186" spans="3:14" x14ac:dyDescent="0.25">
      <c r="C1186" s="25"/>
      <c r="D1186" s="25"/>
      <c r="E1186" s="25"/>
      <c r="F1186" s="25"/>
      <c r="G1186" s="25"/>
      <c r="H1186" s="25"/>
      <c r="I1186" s="25"/>
      <c r="J1186" s="25"/>
      <c r="K1186" s="25"/>
      <c r="L1186" s="25"/>
      <c r="M1186" s="25"/>
      <c r="N1186" s="25"/>
    </row>
    <row r="1187" spans="3:14" x14ac:dyDescent="0.25">
      <c r="C1187" s="25"/>
      <c r="D1187" s="25"/>
      <c r="E1187" s="25"/>
      <c r="F1187" s="25"/>
      <c r="G1187" s="25"/>
      <c r="H1187" s="25"/>
      <c r="I1187" s="25"/>
      <c r="J1187" s="25"/>
      <c r="K1187" s="25"/>
      <c r="L1187" s="25"/>
      <c r="M1187" s="25"/>
      <c r="N1187" s="25"/>
    </row>
    <row r="1188" spans="3:14" x14ac:dyDescent="0.25">
      <c r="C1188" s="25"/>
      <c r="D1188" s="25"/>
      <c r="E1188" s="25"/>
      <c r="F1188" s="25"/>
      <c r="G1188" s="25"/>
      <c r="H1188" s="25"/>
      <c r="I1188" s="25"/>
      <c r="J1188" s="25"/>
      <c r="K1188" s="25"/>
      <c r="L1188" s="25"/>
      <c r="M1188" s="25"/>
      <c r="N1188" s="25"/>
    </row>
    <row r="1189" spans="3:14" x14ac:dyDescent="0.25">
      <c r="C1189" s="25"/>
      <c r="D1189" s="25"/>
      <c r="E1189" s="25"/>
      <c r="F1189" s="25"/>
      <c r="G1189" s="25"/>
      <c r="H1189" s="25"/>
      <c r="I1189" s="25"/>
      <c r="J1189" s="25"/>
      <c r="K1189" s="25"/>
      <c r="L1189" s="25"/>
      <c r="M1189" s="25"/>
      <c r="N1189" s="25"/>
    </row>
    <row r="1190" spans="3:14" x14ac:dyDescent="0.25">
      <c r="C1190" s="25"/>
      <c r="D1190" s="25"/>
      <c r="E1190" s="25"/>
      <c r="F1190" s="25"/>
      <c r="G1190" s="25"/>
      <c r="H1190" s="25"/>
      <c r="I1190" s="25"/>
      <c r="J1190" s="25"/>
      <c r="K1190" s="25"/>
      <c r="L1190" s="25"/>
      <c r="M1190" s="25"/>
      <c r="N1190" s="25"/>
    </row>
    <row r="1191" spans="3:14" x14ac:dyDescent="0.25">
      <c r="C1191" s="25"/>
      <c r="D1191" s="25"/>
      <c r="E1191" s="25"/>
      <c r="F1191" s="25"/>
      <c r="G1191" s="25"/>
      <c r="H1191" s="25"/>
      <c r="I1191" s="25"/>
      <c r="J1191" s="25"/>
      <c r="K1191" s="25"/>
      <c r="L1191" s="25"/>
      <c r="M1191" s="25"/>
      <c r="N1191" s="25"/>
    </row>
    <row r="1192" spans="3:14" x14ac:dyDescent="0.25">
      <c r="C1192" s="25"/>
      <c r="D1192" s="25"/>
      <c r="E1192" s="25"/>
      <c r="F1192" s="25"/>
      <c r="G1192" s="25"/>
      <c r="H1192" s="25"/>
      <c r="I1192" s="25"/>
      <c r="J1192" s="25"/>
      <c r="K1192" s="25"/>
      <c r="L1192" s="25"/>
      <c r="M1192" s="25"/>
      <c r="N1192" s="25"/>
    </row>
    <row r="1193" spans="3:14" x14ac:dyDescent="0.25">
      <c r="C1193" s="25"/>
      <c r="D1193" s="25"/>
      <c r="E1193" s="25"/>
      <c r="F1193" s="25"/>
      <c r="G1193" s="25"/>
      <c r="H1193" s="25"/>
      <c r="I1193" s="25"/>
      <c r="J1193" s="25"/>
      <c r="K1193" s="25"/>
      <c r="L1193" s="25"/>
      <c r="M1193" s="25"/>
      <c r="N1193" s="25"/>
    </row>
    <row r="1194" spans="3:14" x14ac:dyDescent="0.25">
      <c r="C1194" s="25"/>
      <c r="D1194" s="25"/>
      <c r="E1194" s="25"/>
      <c r="F1194" s="25"/>
      <c r="G1194" s="25"/>
      <c r="H1194" s="25"/>
      <c r="I1194" s="25"/>
      <c r="J1194" s="25"/>
      <c r="K1194" s="25"/>
      <c r="L1194" s="25"/>
      <c r="M1194" s="25"/>
      <c r="N1194" s="25"/>
    </row>
    <row r="1195" spans="3:14" x14ac:dyDescent="0.25">
      <c r="C1195" s="25"/>
      <c r="D1195" s="25"/>
      <c r="E1195" s="25"/>
      <c r="F1195" s="25"/>
      <c r="G1195" s="25"/>
      <c r="H1195" s="25"/>
      <c r="I1195" s="25"/>
      <c r="J1195" s="25"/>
      <c r="K1195" s="25"/>
      <c r="L1195" s="25"/>
      <c r="M1195" s="25"/>
      <c r="N1195" s="25"/>
    </row>
    <row r="1196" spans="3:14" x14ac:dyDescent="0.25">
      <c r="C1196" s="25"/>
      <c r="D1196" s="25"/>
      <c r="E1196" s="25"/>
      <c r="F1196" s="25"/>
      <c r="G1196" s="25"/>
      <c r="H1196" s="25"/>
      <c r="I1196" s="25"/>
      <c r="J1196" s="25"/>
      <c r="K1196" s="25"/>
      <c r="L1196" s="25"/>
      <c r="M1196" s="25"/>
      <c r="N1196" s="25"/>
    </row>
    <row r="1197" spans="3:14" x14ac:dyDescent="0.25">
      <c r="C1197" s="25"/>
      <c r="D1197" s="25"/>
      <c r="E1197" s="25"/>
      <c r="F1197" s="25"/>
      <c r="G1197" s="25"/>
      <c r="H1197" s="25"/>
      <c r="I1197" s="25"/>
      <c r="J1197" s="25"/>
      <c r="K1197" s="25"/>
      <c r="L1197" s="25"/>
      <c r="M1197" s="25"/>
      <c r="N1197" s="25"/>
    </row>
    <row r="1198" spans="3:14" x14ac:dyDescent="0.25">
      <c r="C1198" s="25"/>
      <c r="D1198" s="25"/>
      <c r="E1198" s="25"/>
      <c r="F1198" s="25"/>
      <c r="G1198" s="25"/>
      <c r="H1198" s="25"/>
      <c r="I1198" s="25"/>
      <c r="J1198" s="25"/>
      <c r="K1198" s="25"/>
      <c r="L1198" s="25"/>
      <c r="M1198" s="25"/>
      <c r="N1198" s="25"/>
    </row>
    <row r="1199" spans="3:14" x14ac:dyDescent="0.25">
      <c r="C1199" s="25"/>
      <c r="D1199" s="25"/>
      <c r="E1199" s="25"/>
      <c r="F1199" s="25"/>
      <c r="G1199" s="25"/>
      <c r="H1199" s="25"/>
      <c r="I1199" s="25"/>
      <c r="J1199" s="25"/>
      <c r="K1199" s="25"/>
      <c r="L1199" s="25"/>
      <c r="M1199" s="25"/>
      <c r="N1199" s="25"/>
    </row>
    <row r="1200" spans="3:14" x14ac:dyDescent="0.25">
      <c r="C1200" s="25"/>
      <c r="D1200" s="25"/>
      <c r="E1200" s="25"/>
      <c r="F1200" s="25"/>
      <c r="G1200" s="25"/>
      <c r="H1200" s="25"/>
      <c r="I1200" s="25"/>
      <c r="J1200" s="25"/>
      <c r="K1200" s="25"/>
      <c r="L1200" s="25"/>
      <c r="M1200" s="25"/>
      <c r="N1200" s="25"/>
    </row>
    <row r="1201" spans="3:14" x14ac:dyDescent="0.25">
      <c r="C1201" s="25"/>
      <c r="D1201" s="25"/>
      <c r="E1201" s="25"/>
      <c r="F1201" s="25"/>
      <c r="G1201" s="25"/>
      <c r="H1201" s="25"/>
      <c r="I1201" s="25"/>
      <c r="J1201" s="25"/>
      <c r="K1201" s="25"/>
      <c r="L1201" s="25"/>
      <c r="M1201" s="25"/>
      <c r="N1201" s="25"/>
    </row>
    <row r="1202" spans="3:14" x14ac:dyDescent="0.25">
      <c r="C1202" s="25"/>
      <c r="D1202" s="25"/>
      <c r="E1202" s="25"/>
      <c r="F1202" s="25"/>
      <c r="G1202" s="25"/>
      <c r="H1202" s="25"/>
      <c r="I1202" s="25"/>
      <c r="J1202" s="25"/>
      <c r="K1202" s="25"/>
      <c r="L1202" s="25"/>
      <c r="M1202" s="25"/>
      <c r="N1202" s="25"/>
    </row>
    <row r="1203" spans="3:14" x14ac:dyDescent="0.25">
      <c r="C1203" s="25"/>
      <c r="D1203" s="25"/>
      <c r="E1203" s="25"/>
      <c r="F1203" s="25"/>
      <c r="G1203" s="25"/>
      <c r="H1203" s="25"/>
      <c r="I1203" s="25"/>
      <c r="J1203" s="25"/>
      <c r="K1203" s="25"/>
      <c r="L1203" s="25"/>
      <c r="M1203" s="25"/>
      <c r="N1203" s="25"/>
    </row>
    <row r="1204" spans="3:14" x14ac:dyDescent="0.25">
      <c r="C1204" s="25"/>
      <c r="D1204" s="25"/>
      <c r="E1204" s="25"/>
      <c r="F1204" s="25"/>
      <c r="G1204" s="25"/>
      <c r="H1204" s="25"/>
      <c r="I1204" s="25"/>
      <c r="J1204" s="25"/>
      <c r="K1204" s="25"/>
      <c r="L1204" s="25"/>
      <c r="M1204" s="25"/>
      <c r="N1204" s="25"/>
    </row>
    <row r="1205" spans="3:14" x14ac:dyDescent="0.25">
      <c r="C1205" s="25"/>
      <c r="D1205" s="25"/>
      <c r="E1205" s="25"/>
      <c r="F1205" s="25"/>
      <c r="G1205" s="25"/>
      <c r="H1205" s="25"/>
      <c r="I1205" s="25"/>
      <c r="J1205" s="25"/>
      <c r="K1205" s="25"/>
      <c r="L1205" s="25"/>
      <c r="M1205" s="25"/>
      <c r="N1205" s="25"/>
    </row>
    <row r="1206" spans="3:14" x14ac:dyDescent="0.25">
      <c r="C1206" s="25"/>
      <c r="D1206" s="25"/>
      <c r="E1206" s="25"/>
      <c r="F1206" s="25"/>
      <c r="G1206" s="25"/>
      <c r="H1206" s="25"/>
      <c r="I1206" s="25"/>
      <c r="J1206" s="25"/>
      <c r="K1206" s="25"/>
      <c r="L1206" s="25"/>
      <c r="M1206" s="25"/>
      <c r="N1206" s="25"/>
    </row>
    <row r="1207" spans="3:14" x14ac:dyDescent="0.25">
      <c r="C1207" s="25"/>
      <c r="D1207" s="25"/>
      <c r="E1207" s="25"/>
      <c r="F1207" s="25"/>
      <c r="G1207" s="25"/>
      <c r="H1207" s="25"/>
      <c r="I1207" s="25"/>
      <c r="J1207" s="25"/>
      <c r="K1207" s="25"/>
      <c r="L1207" s="25"/>
      <c r="M1207" s="25"/>
      <c r="N1207" s="25"/>
    </row>
    <row r="1208" spans="3:14" x14ac:dyDescent="0.25">
      <c r="C1208" s="25"/>
      <c r="D1208" s="25"/>
      <c r="E1208" s="25"/>
      <c r="F1208" s="25"/>
      <c r="G1208" s="25"/>
      <c r="H1208" s="25"/>
      <c r="I1208" s="25"/>
      <c r="J1208" s="25"/>
      <c r="K1208" s="25"/>
      <c r="L1208" s="25"/>
      <c r="M1208" s="25"/>
      <c r="N1208" s="25"/>
    </row>
    <row r="1209" spans="3:14" x14ac:dyDescent="0.25">
      <c r="C1209" s="25"/>
      <c r="D1209" s="25"/>
      <c r="E1209" s="25"/>
      <c r="F1209" s="25"/>
      <c r="G1209" s="25"/>
      <c r="H1209" s="25"/>
      <c r="I1209" s="25"/>
      <c r="J1209" s="25"/>
      <c r="K1209" s="25"/>
      <c r="L1209" s="25"/>
      <c r="M1209" s="25"/>
      <c r="N1209" s="25"/>
    </row>
    <row r="1210" spans="3:14" x14ac:dyDescent="0.25">
      <c r="C1210" s="25"/>
      <c r="D1210" s="25"/>
      <c r="E1210" s="25"/>
      <c r="F1210" s="25"/>
      <c r="G1210" s="25"/>
      <c r="H1210" s="25"/>
      <c r="I1210" s="25"/>
      <c r="J1210" s="25"/>
      <c r="K1210" s="25"/>
      <c r="L1210" s="25"/>
      <c r="M1210" s="25"/>
      <c r="N1210" s="25"/>
    </row>
    <row r="1211" spans="3:14" x14ac:dyDescent="0.25">
      <c r="C1211" s="25"/>
      <c r="D1211" s="25"/>
      <c r="E1211" s="25"/>
      <c r="F1211" s="25"/>
      <c r="G1211" s="25"/>
      <c r="H1211" s="25"/>
      <c r="I1211" s="25"/>
      <c r="J1211" s="25"/>
      <c r="K1211" s="25"/>
      <c r="L1211" s="25"/>
      <c r="M1211" s="25"/>
      <c r="N1211" s="25"/>
    </row>
    <row r="1212" spans="3:14" x14ac:dyDescent="0.25">
      <c r="C1212" s="25"/>
      <c r="D1212" s="25"/>
      <c r="E1212" s="25"/>
      <c r="F1212" s="25"/>
      <c r="G1212" s="25"/>
      <c r="H1212" s="25"/>
      <c r="I1212" s="25"/>
      <c r="J1212" s="25"/>
      <c r="K1212" s="25"/>
      <c r="L1212" s="25"/>
      <c r="M1212" s="25"/>
      <c r="N1212" s="25"/>
    </row>
    <row r="1213" spans="3:14" x14ac:dyDescent="0.25">
      <c r="C1213" s="25"/>
      <c r="D1213" s="25"/>
      <c r="E1213" s="25"/>
      <c r="F1213" s="25"/>
      <c r="G1213" s="25"/>
      <c r="H1213" s="25"/>
      <c r="I1213" s="25"/>
      <c r="J1213" s="25"/>
      <c r="K1213" s="25"/>
      <c r="L1213" s="25"/>
      <c r="M1213" s="25"/>
      <c r="N1213" s="25"/>
    </row>
    <row r="1214" spans="3:14" x14ac:dyDescent="0.25">
      <c r="C1214" s="25"/>
      <c r="D1214" s="25"/>
      <c r="E1214" s="25"/>
      <c r="F1214" s="25"/>
      <c r="G1214" s="25"/>
      <c r="H1214" s="25"/>
      <c r="I1214" s="25"/>
      <c r="J1214" s="25"/>
      <c r="K1214" s="25"/>
      <c r="L1214" s="25"/>
      <c r="M1214" s="25"/>
      <c r="N1214" s="25"/>
    </row>
    <row r="1215" spans="3:14" x14ac:dyDescent="0.25">
      <c r="C1215" s="25"/>
      <c r="D1215" s="25"/>
      <c r="E1215" s="25"/>
      <c r="F1215" s="25"/>
      <c r="G1215" s="25"/>
      <c r="H1215" s="25"/>
      <c r="I1215" s="25"/>
      <c r="J1215" s="25"/>
      <c r="K1215" s="25"/>
      <c r="L1215" s="25"/>
      <c r="M1215" s="25"/>
      <c r="N1215" s="25"/>
    </row>
    <row r="1216" spans="3:14" x14ac:dyDescent="0.25">
      <c r="C1216" s="25"/>
      <c r="D1216" s="25"/>
      <c r="E1216" s="25"/>
      <c r="F1216" s="25"/>
      <c r="G1216" s="25"/>
      <c r="H1216" s="25"/>
      <c r="I1216" s="25"/>
      <c r="J1216" s="25"/>
      <c r="K1216" s="25"/>
      <c r="L1216" s="25"/>
      <c r="M1216" s="25"/>
      <c r="N1216" s="25"/>
    </row>
    <row r="1217" spans="3:14" x14ac:dyDescent="0.25">
      <c r="C1217" s="25"/>
      <c r="D1217" s="25"/>
      <c r="E1217" s="25"/>
      <c r="F1217" s="25"/>
      <c r="G1217" s="25"/>
      <c r="H1217" s="25"/>
      <c r="I1217" s="25"/>
      <c r="J1217" s="25"/>
      <c r="K1217" s="25"/>
      <c r="L1217" s="25"/>
      <c r="M1217" s="25"/>
      <c r="N1217" s="25"/>
    </row>
    <row r="1218" spans="3:14" x14ac:dyDescent="0.25">
      <c r="C1218" s="25"/>
      <c r="D1218" s="25"/>
      <c r="E1218" s="25"/>
      <c r="F1218" s="25"/>
      <c r="G1218" s="25"/>
      <c r="H1218" s="25"/>
      <c r="I1218" s="25"/>
      <c r="J1218" s="25"/>
      <c r="K1218" s="25"/>
      <c r="L1218" s="25"/>
      <c r="M1218" s="25"/>
      <c r="N1218" s="25"/>
    </row>
    <row r="1219" spans="3:14" x14ac:dyDescent="0.25">
      <c r="C1219" s="25"/>
      <c r="D1219" s="25"/>
      <c r="E1219" s="25"/>
      <c r="F1219" s="25"/>
      <c r="G1219" s="25"/>
      <c r="H1219" s="25"/>
      <c r="I1219" s="25"/>
      <c r="J1219" s="25"/>
      <c r="K1219" s="25"/>
      <c r="L1219" s="25"/>
      <c r="M1219" s="25"/>
      <c r="N1219" s="25"/>
    </row>
    <row r="1220" spans="3:14" x14ac:dyDescent="0.25">
      <c r="C1220" s="25"/>
      <c r="D1220" s="25"/>
      <c r="E1220" s="25"/>
      <c r="F1220" s="25"/>
      <c r="G1220" s="25"/>
      <c r="H1220" s="25"/>
      <c r="I1220" s="25"/>
      <c r="J1220" s="25"/>
      <c r="K1220" s="25"/>
      <c r="L1220" s="25"/>
      <c r="M1220" s="25"/>
      <c r="N1220" s="25"/>
    </row>
    <row r="1221" spans="3:14" x14ac:dyDescent="0.25">
      <c r="C1221" s="25"/>
      <c r="D1221" s="25"/>
      <c r="E1221" s="25"/>
      <c r="F1221" s="25"/>
      <c r="G1221" s="25"/>
      <c r="H1221" s="25"/>
      <c r="I1221" s="25"/>
      <c r="J1221" s="25"/>
      <c r="K1221" s="25"/>
      <c r="L1221" s="25"/>
      <c r="M1221" s="25"/>
      <c r="N1221" s="25"/>
    </row>
    <row r="1222" spans="3:14" x14ac:dyDescent="0.25">
      <c r="C1222" s="25"/>
      <c r="D1222" s="25"/>
      <c r="E1222" s="25"/>
      <c r="F1222" s="25"/>
      <c r="G1222" s="25"/>
      <c r="H1222" s="25"/>
      <c r="I1222" s="25"/>
      <c r="J1222" s="25"/>
      <c r="K1222" s="25"/>
      <c r="L1222" s="25"/>
      <c r="M1222" s="25"/>
      <c r="N1222" s="25"/>
    </row>
    <row r="1223" spans="3:14" x14ac:dyDescent="0.25">
      <c r="C1223" s="25"/>
      <c r="D1223" s="25"/>
      <c r="E1223" s="25"/>
      <c r="F1223" s="25"/>
      <c r="G1223" s="25"/>
      <c r="H1223" s="25"/>
      <c r="I1223" s="25"/>
      <c r="J1223" s="25"/>
      <c r="K1223" s="25"/>
      <c r="L1223" s="25"/>
      <c r="M1223" s="25"/>
      <c r="N1223" s="25"/>
    </row>
    <row r="1224" spans="3:14" x14ac:dyDescent="0.25">
      <c r="C1224" s="25"/>
      <c r="D1224" s="25"/>
      <c r="E1224" s="25"/>
      <c r="F1224" s="25"/>
      <c r="G1224" s="25"/>
      <c r="H1224" s="25"/>
      <c r="I1224" s="25"/>
      <c r="J1224" s="25"/>
      <c r="K1224" s="25"/>
      <c r="L1224" s="25"/>
      <c r="M1224" s="25"/>
      <c r="N1224" s="25"/>
    </row>
    <row r="1225" spans="3:14" x14ac:dyDescent="0.25">
      <c r="C1225" s="25"/>
      <c r="D1225" s="25"/>
      <c r="E1225" s="25"/>
      <c r="F1225" s="25"/>
      <c r="G1225" s="25"/>
      <c r="H1225" s="25"/>
      <c r="I1225" s="25"/>
      <c r="J1225" s="25"/>
      <c r="K1225" s="25"/>
      <c r="L1225" s="25"/>
      <c r="M1225" s="25"/>
      <c r="N1225" s="25"/>
    </row>
    <row r="1226" spans="3:14" x14ac:dyDescent="0.25">
      <c r="C1226" s="25"/>
      <c r="D1226" s="25"/>
      <c r="E1226" s="25"/>
      <c r="F1226" s="25"/>
      <c r="G1226" s="25"/>
      <c r="H1226" s="25"/>
      <c r="I1226" s="25"/>
      <c r="J1226" s="25"/>
      <c r="K1226" s="25"/>
      <c r="L1226" s="25"/>
      <c r="M1226" s="25"/>
      <c r="N1226" s="25"/>
    </row>
    <row r="1227" spans="3:14" x14ac:dyDescent="0.25">
      <c r="C1227" s="25"/>
      <c r="D1227" s="25"/>
      <c r="E1227" s="25"/>
      <c r="F1227" s="25"/>
      <c r="G1227" s="25"/>
      <c r="H1227" s="25"/>
      <c r="I1227" s="25"/>
      <c r="J1227" s="25"/>
      <c r="K1227" s="25"/>
      <c r="L1227" s="25"/>
      <c r="M1227" s="25"/>
      <c r="N1227" s="25"/>
    </row>
    <row r="1228" spans="3:14" x14ac:dyDescent="0.25">
      <c r="C1228" s="25"/>
      <c r="D1228" s="25"/>
      <c r="E1228" s="25"/>
      <c r="F1228" s="25"/>
      <c r="G1228" s="25"/>
      <c r="H1228" s="25"/>
      <c r="I1228" s="25"/>
      <c r="J1228" s="25"/>
      <c r="K1228" s="25"/>
      <c r="L1228" s="25"/>
      <c r="M1228" s="25"/>
      <c r="N1228" s="25"/>
    </row>
    <row r="1229" spans="3:14" x14ac:dyDescent="0.25">
      <c r="C1229" s="25"/>
      <c r="D1229" s="25"/>
      <c r="E1229" s="25"/>
      <c r="F1229" s="25"/>
      <c r="G1229" s="25"/>
      <c r="H1229" s="25"/>
      <c r="I1229" s="25"/>
      <c r="J1229" s="25"/>
      <c r="K1229" s="25"/>
      <c r="L1229" s="25"/>
      <c r="M1229" s="25"/>
      <c r="N1229" s="25"/>
    </row>
    <row r="1230" spans="3:14" x14ac:dyDescent="0.25">
      <c r="C1230" s="25"/>
      <c r="D1230" s="25"/>
      <c r="E1230" s="25"/>
      <c r="F1230" s="25"/>
      <c r="G1230" s="25"/>
      <c r="H1230" s="25"/>
      <c r="I1230" s="25"/>
      <c r="J1230" s="25"/>
      <c r="K1230" s="25"/>
      <c r="L1230" s="25"/>
      <c r="M1230" s="25"/>
      <c r="N1230" s="25"/>
    </row>
    <row r="1231" spans="3:14" x14ac:dyDescent="0.25">
      <c r="C1231" s="25"/>
      <c r="D1231" s="25"/>
      <c r="E1231" s="25"/>
      <c r="F1231" s="25"/>
      <c r="G1231" s="25"/>
      <c r="H1231" s="25"/>
      <c r="I1231" s="25"/>
      <c r="J1231" s="25"/>
      <c r="K1231" s="25"/>
      <c r="L1231" s="25"/>
      <c r="M1231" s="25"/>
      <c r="N1231" s="25"/>
    </row>
    <row r="1232" spans="3:14" x14ac:dyDescent="0.25">
      <c r="C1232" s="25"/>
      <c r="D1232" s="25"/>
      <c r="E1232" s="25"/>
      <c r="F1232" s="25"/>
      <c r="G1232" s="25"/>
      <c r="H1232" s="25"/>
      <c r="I1232" s="25"/>
      <c r="J1232" s="25"/>
      <c r="K1232" s="25"/>
      <c r="L1232" s="25"/>
      <c r="M1232" s="25"/>
      <c r="N1232" s="25"/>
    </row>
    <row r="1233" spans="3:14" x14ac:dyDescent="0.25">
      <c r="C1233" s="25"/>
      <c r="D1233" s="25"/>
      <c r="E1233" s="25"/>
      <c r="F1233" s="25"/>
      <c r="G1233" s="25"/>
      <c r="H1233" s="25"/>
      <c r="I1233" s="25"/>
      <c r="J1233" s="25"/>
      <c r="K1233" s="25"/>
      <c r="L1233" s="25"/>
      <c r="M1233" s="25"/>
      <c r="N1233" s="25"/>
    </row>
    <row r="1234" spans="3:14" x14ac:dyDescent="0.25">
      <c r="C1234" s="25"/>
      <c r="D1234" s="25"/>
      <c r="E1234" s="25"/>
      <c r="F1234" s="25"/>
      <c r="G1234" s="25"/>
      <c r="H1234" s="25"/>
      <c r="I1234" s="25"/>
      <c r="J1234" s="25"/>
      <c r="K1234" s="25"/>
      <c r="L1234" s="25"/>
      <c r="M1234" s="25"/>
      <c r="N1234" s="25"/>
    </row>
    <row r="1235" spans="3:14" x14ac:dyDescent="0.25">
      <c r="C1235" s="25"/>
      <c r="D1235" s="25"/>
      <c r="E1235" s="25"/>
      <c r="F1235" s="25"/>
      <c r="G1235" s="25"/>
      <c r="H1235" s="25"/>
      <c r="I1235" s="25"/>
      <c r="J1235" s="25"/>
      <c r="K1235" s="25"/>
      <c r="L1235" s="25"/>
      <c r="M1235" s="25"/>
      <c r="N1235" s="25"/>
    </row>
    <row r="1236" spans="3:14" x14ac:dyDescent="0.25">
      <c r="C1236" s="25"/>
      <c r="D1236" s="25"/>
      <c r="E1236" s="25"/>
      <c r="F1236" s="25"/>
      <c r="G1236" s="25"/>
      <c r="H1236" s="25"/>
      <c r="I1236" s="25"/>
      <c r="J1236" s="25"/>
      <c r="K1236" s="25"/>
      <c r="L1236" s="25"/>
      <c r="M1236" s="25"/>
      <c r="N1236" s="25"/>
    </row>
    <row r="1237" spans="3:14" x14ac:dyDescent="0.25">
      <c r="C1237" s="25"/>
      <c r="D1237" s="25"/>
      <c r="E1237" s="25"/>
      <c r="F1237" s="25"/>
      <c r="G1237" s="25"/>
      <c r="H1237" s="25"/>
      <c r="I1237" s="25"/>
      <c r="J1237" s="25"/>
      <c r="K1237" s="25"/>
      <c r="L1237" s="25"/>
      <c r="M1237" s="25"/>
      <c r="N1237" s="25"/>
    </row>
    <row r="1238" spans="3:14" x14ac:dyDescent="0.25">
      <c r="C1238" s="25"/>
      <c r="D1238" s="25"/>
      <c r="E1238" s="25"/>
      <c r="F1238" s="25"/>
      <c r="G1238" s="25"/>
      <c r="H1238" s="25"/>
      <c r="I1238" s="25"/>
      <c r="J1238" s="25"/>
      <c r="K1238" s="25"/>
      <c r="L1238" s="25"/>
      <c r="M1238" s="25"/>
      <c r="N1238" s="25"/>
    </row>
    <row r="1239" spans="3:14" x14ac:dyDescent="0.25">
      <c r="C1239" s="25"/>
      <c r="D1239" s="25"/>
      <c r="E1239" s="25"/>
      <c r="F1239" s="25"/>
      <c r="G1239" s="25"/>
      <c r="H1239" s="25"/>
      <c r="I1239" s="25"/>
      <c r="J1239" s="25"/>
      <c r="K1239" s="25"/>
      <c r="L1239" s="25"/>
      <c r="M1239" s="25"/>
      <c r="N1239" s="25"/>
    </row>
    <row r="1240" spans="3:14" x14ac:dyDescent="0.25">
      <c r="C1240" s="25"/>
      <c r="D1240" s="25"/>
      <c r="E1240" s="25"/>
      <c r="F1240" s="25"/>
      <c r="G1240" s="25"/>
      <c r="H1240" s="25"/>
      <c r="I1240" s="25"/>
      <c r="J1240" s="25"/>
      <c r="K1240" s="25"/>
      <c r="L1240" s="25"/>
      <c r="M1240" s="25"/>
      <c r="N1240" s="25"/>
    </row>
    <row r="1241" spans="3:14" x14ac:dyDescent="0.25">
      <c r="C1241" s="25"/>
      <c r="D1241" s="25"/>
      <c r="E1241" s="25"/>
      <c r="F1241" s="25"/>
      <c r="G1241" s="25"/>
      <c r="H1241" s="25"/>
      <c r="I1241" s="25"/>
      <c r="J1241" s="25"/>
      <c r="K1241" s="25"/>
      <c r="L1241" s="25"/>
      <c r="M1241" s="25"/>
      <c r="N1241" s="25"/>
    </row>
    <row r="1242" spans="3:14" x14ac:dyDescent="0.25">
      <c r="C1242" s="25"/>
      <c r="D1242" s="25"/>
      <c r="E1242" s="25"/>
      <c r="F1242" s="25"/>
      <c r="G1242" s="25"/>
      <c r="H1242" s="25"/>
      <c r="I1242" s="25"/>
      <c r="J1242" s="25"/>
      <c r="K1242" s="25"/>
      <c r="L1242" s="25"/>
      <c r="M1242" s="25"/>
      <c r="N1242" s="25"/>
    </row>
    <row r="1243" spans="3:14" x14ac:dyDescent="0.25">
      <c r="C1243" s="25"/>
      <c r="D1243" s="25"/>
      <c r="E1243" s="25"/>
      <c r="F1243" s="25"/>
      <c r="G1243" s="25"/>
      <c r="H1243" s="25"/>
      <c r="I1243" s="25"/>
      <c r="J1243" s="25"/>
      <c r="K1243" s="25"/>
      <c r="L1243" s="25"/>
      <c r="M1243" s="25"/>
      <c r="N1243" s="25"/>
    </row>
    <row r="1244" spans="3:14" x14ac:dyDescent="0.25">
      <c r="C1244" s="25"/>
      <c r="D1244" s="25"/>
      <c r="E1244" s="25"/>
      <c r="F1244" s="25"/>
      <c r="G1244" s="25"/>
      <c r="H1244" s="25"/>
      <c r="I1244" s="25"/>
      <c r="J1244" s="25"/>
      <c r="K1244" s="25"/>
      <c r="L1244" s="25"/>
      <c r="M1244" s="25"/>
      <c r="N1244" s="25"/>
    </row>
    <row r="1245" spans="3:14" x14ac:dyDescent="0.25">
      <c r="C1245" s="25"/>
      <c r="D1245" s="25"/>
      <c r="E1245" s="25"/>
      <c r="F1245" s="25"/>
      <c r="G1245" s="25"/>
      <c r="H1245" s="25"/>
      <c r="I1245" s="25"/>
      <c r="J1245" s="25"/>
      <c r="K1245" s="25"/>
      <c r="L1245" s="25"/>
      <c r="M1245" s="25"/>
      <c r="N1245" s="25"/>
    </row>
    <row r="1246" spans="3:14" x14ac:dyDescent="0.25">
      <c r="C1246" s="25"/>
      <c r="D1246" s="25"/>
      <c r="E1246" s="25"/>
      <c r="F1246" s="25"/>
      <c r="G1246" s="25"/>
      <c r="H1246" s="25"/>
      <c r="I1246" s="25"/>
      <c r="J1246" s="25"/>
      <c r="K1246" s="25"/>
      <c r="L1246" s="25"/>
      <c r="M1246" s="25"/>
      <c r="N1246" s="25"/>
    </row>
    <row r="1247" spans="3:14" x14ac:dyDescent="0.25">
      <c r="C1247" s="25"/>
      <c r="D1247" s="25"/>
      <c r="E1247" s="25"/>
      <c r="F1247" s="25"/>
      <c r="G1247" s="25"/>
      <c r="H1247" s="25"/>
      <c r="I1247" s="25"/>
      <c r="J1247" s="25"/>
      <c r="K1247" s="25"/>
      <c r="L1247" s="25"/>
      <c r="M1247" s="25"/>
      <c r="N1247" s="25"/>
    </row>
    <row r="1248" spans="3:14" x14ac:dyDescent="0.25">
      <c r="C1248" s="25"/>
      <c r="D1248" s="25"/>
      <c r="E1248" s="25"/>
      <c r="F1248" s="25"/>
      <c r="G1248" s="25"/>
      <c r="H1248" s="25"/>
      <c r="I1248" s="25"/>
      <c r="J1248" s="25"/>
      <c r="K1248" s="25"/>
      <c r="L1248" s="25"/>
      <c r="M1248" s="25"/>
      <c r="N1248" s="25"/>
    </row>
    <row r="1249" spans="3:14" x14ac:dyDescent="0.25">
      <c r="C1249" s="25"/>
      <c r="D1249" s="25"/>
      <c r="E1249" s="25"/>
      <c r="F1249" s="25"/>
      <c r="G1249" s="25"/>
      <c r="H1249" s="25"/>
      <c r="I1249" s="25"/>
      <c r="J1249" s="25"/>
      <c r="K1249" s="25"/>
      <c r="L1249" s="25"/>
      <c r="M1249" s="25"/>
      <c r="N1249" s="25"/>
    </row>
    <row r="1250" spans="3:14" x14ac:dyDescent="0.25">
      <c r="C1250" s="25"/>
      <c r="D1250" s="25"/>
      <c r="E1250" s="25"/>
      <c r="F1250" s="25"/>
      <c r="G1250" s="25"/>
      <c r="H1250" s="25"/>
      <c r="I1250" s="25"/>
      <c r="J1250" s="25"/>
      <c r="K1250" s="25"/>
      <c r="L1250" s="25"/>
      <c r="M1250" s="25"/>
      <c r="N1250" s="25"/>
    </row>
    <row r="1251" spans="3:14" x14ac:dyDescent="0.25">
      <c r="C1251" s="25"/>
      <c r="D1251" s="25"/>
      <c r="E1251" s="25"/>
      <c r="F1251" s="25"/>
      <c r="G1251" s="25"/>
      <c r="H1251" s="25"/>
      <c r="I1251" s="25"/>
      <c r="J1251" s="25"/>
      <c r="K1251" s="25"/>
      <c r="L1251" s="25"/>
      <c r="M1251" s="25"/>
      <c r="N1251" s="25"/>
    </row>
    <row r="1252" spans="3:14" x14ac:dyDescent="0.25">
      <c r="C1252" s="25"/>
      <c r="D1252" s="25"/>
      <c r="E1252" s="25"/>
      <c r="F1252" s="25"/>
      <c r="G1252" s="25"/>
      <c r="H1252" s="25"/>
      <c r="I1252" s="25"/>
      <c r="J1252" s="25"/>
      <c r="K1252" s="25"/>
      <c r="L1252" s="25"/>
      <c r="M1252" s="25"/>
      <c r="N1252" s="25"/>
    </row>
    <row r="1253" spans="3:14" x14ac:dyDescent="0.25">
      <c r="C1253" s="25"/>
      <c r="D1253" s="25"/>
      <c r="E1253" s="25"/>
      <c r="F1253" s="25"/>
      <c r="G1253" s="25"/>
      <c r="H1253" s="25"/>
      <c r="I1253" s="25"/>
      <c r="J1253" s="25"/>
      <c r="K1253" s="25"/>
      <c r="L1253" s="25"/>
      <c r="M1253" s="25"/>
      <c r="N1253" s="25"/>
    </row>
    <row r="1254" spans="3:14" x14ac:dyDescent="0.25">
      <c r="C1254" s="25"/>
      <c r="D1254" s="25"/>
      <c r="E1254" s="25"/>
      <c r="F1254" s="25"/>
      <c r="G1254" s="25"/>
      <c r="H1254" s="25"/>
      <c r="I1254" s="25"/>
      <c r="J1254" s="25"/>
      <c r="K1254" s="25"/>
      <c r="L1254" s="25"/>
      <c r="M1254" s="25"/>
      <c r="N1254" s="25"/>
    </row>
    <row r="1255" spans="3:14" x14ac:dyDescent="0.25">
      <c r="C1255" s="25"/>
      <c r="D1255" s="25"/>
      <c r="E1255" s="25"/>
      <c r="F1255" s="25"/>
      <c r="G1255" s="25"/>
      <c r="H1255" s="25"/>
      <c r="I1255" s="25"/>
      <c r="J1255" s="25"/>
      <c r="K1255" s="25"/>
      <c r="L1255" s="25"/>
      <c r="M1255" s="25"/>
      <c r="N1255" s="25"/>
    </row>
    <row r="1256" spans="3:14" x14ac:dyDescent="0.25">
      <c r="C1256" s="25"/>
      <c r="D1256" s="25"/>
      <c r="E1256" s="25"/>
      <c r="F1256" s="25"/>
      <c r="G1256" s="25"/>
      <c r="H1256" s="25"/>
      <c r="I1256" s="25"/>
      <c r="J1256" s="25"/>
      <c r="K1256" s="25"/>
      <c r="L1256" s="25"/>
      <c r="M1256" s="25"/>
      <c r="N1256" s="25"/>
    </row>
    <row r="1257" spans="3:14" x14ac:dyDescent="0.25">
      <c r="C1257" s="25"/>
      <c r="D1257" s="25"/>
      <c r="E1257" s="25"/>
      <c r="F1257" s="25"/>
      <c r="G1257" s="25"/>
      <c r="H1257" s="25"/>
      <c r="I1257" s="25"/>
      <c r="J1257" s="25"/>
      <c r="K1257" s="25"/>
      <c r="L1257" s="25"/>
      <c r="M1257" s="25"/>
      <c r="N1257" s="25"/>
    </row>
    <row r="1258" spans="3:14" x14ac:dyDescent="0.25">
      <c r="C1258" s="25"/>
      <c r="D1258" s="25"/>
      <c r="E1258" s="25"/>
      <c r="F1258" s="25"/>
      <c r="G1258" s="25"/>
      <c r="H1258" s="25"/>
      <c r="I1258" s="25"/>
      <c r="J1258" s="25"/>
      <c r="K1258" s="25"/>
      <c r="L1258" s="25"/>
      <c r="M1258" s="25"/>
      <c r="N1258" s="25"/>
    </row>
    <row r="1259" spans="3:14" x14ac:dyDescent="0.25">
      <c r="C1259" s="25"/>
      <c r="D1259" s="25"/>
      <c r="E1259" s="25"/>
      <c r="F1259" s="25"/>
      <c r="G1259" s="25"/>
      <c r="H1259" s="25"/>
      <c r="I1259" s="25"/>
      <c r="J1259" s="25"/>
      <c r="K1259" s="25"/>
      <c r="L1259" s="25"/>
      <c r="M1259" s="25"/>
      <c r="N1259" s="25"/>
    </row>
    <row r="1260" spans="3:14" x14ac:dyDescent="0.25">
      <c r="C1260" s="25"/>
      <c r="D1260" s="25"/>
      <c r="E1260" s="25"/>
      <c r="F1260" s="25"/>
      <c r="G1260" s="25"/>
      <c r="H1260" s="25"/>
      <c r="I1260" s="25"/>
      <c r="J1260" s="25"/>
      <c r="K1260" s="25"/>
      <c r="L1260" s="25"/>
      <c r="M1260" s="25"/>
      <c r="N1260" s="25"/>
    </row>
    <row r="1261" spans="3:14" x14ac:dyDescent="0.25">
      <c r="C1261" s="25"/>
      <c r="D1261" s="25"/>
      <c r="E1261" s="25"/>
      <c r="F1261" s="25"/>
      <c r="G1261" s="25"/>
      <c r="H1261" s="25"/>
      <c r="I1261" s="25"/>
      <c r="J1261" s="25"/>
      <c r="K1261" s="25"/>
      <c r="L1261" s="25"/>
      <c r="M1261" s="25"/>
      <c r="N1261" s="25"/>
    </row>
    <row r="1262" spans="3:14" x14ac:dyDescent="0.25">
      <c r="C1262" s="25"/>
      <c r="D1262" s="25"/>
      <c r="E1262" s="25"/>
      <c r="F1262" s="25"/>
      <c r="G1262" s="25"/>
      <c r="H1262" s="25"/>
      <c r="I1262" s="25"/>
      <c r="J1262" s="25"/>
      <c r="K1262" s="25"/>
      <c r="L1262" s="25"/>
      <c r="M1262" s="25"/>
      <c r="N1262" s="25"/>
    </row>
    <row r="1263" spans="3:14" x14ac:dyDescent="0.25">
      <c r="C1263" s="25"/>
      <c r="D1263" s="25"/>
      <c r="E1263" s="25"/>
      <c r="F1263" s="25"/>
      <c r="G1263" s="25"/>
      <c r="H1263" s="25"/>
      <c r="I1263" s="25"/>
      <c r="J1263" s="25"/>
      <c r="K1263" s="25"/>
      <c r="L1263" s="25"/>
      <c r="M1263" s="25"/>
      <c r="N1263" s="25"/>
    </row>
    <row r="1264" spans="3:14" x14ac:dyDescent="0.25">
      <c r="C1264" s="25"/>
      <c r="D1264" s="25"/>
      <c r="E1264" s="25"/>
      <c r="F1264" s="25"/>
      <c r="G1264" s="25"/>
      <c r="H1264" s="25"/>
      <c r="I1264" s="25"/>
      <c r="J1264" s="25"/>
      <c r="K1264" s="25"/>
      <c r="L1264" s="25"/>
      <c r="M1264" s="25"/>
      <c r="N1264" s="25"/>
    </row>
    <row r="1265" spans="3:14" x14ac:dyDescent="0.25">
      <c r="C1265" s="25"/>
      <c r="D1265" s="25"/>
      <c r="E1265" s="25"/>
      <c r="F1265" s="25"/>
      <c r="G1265" s="25"/>
      <c r="H1265" s="25"/>
      <c r="I1265" s="25"/>
      <c r="J1265" s="25"/>
      <c r="K1265" s="25"/>
      <c r="L1265" s="25"/>
      <c r="M1265" s="25"/>
      <c r="N1265" s="25"/>
    </row>
    <row r="1266" spans="3:14" x14ac:dyDescent="0.25">
      <c r="C1266" s="25"/>
      <c r="D1266" s="25"/>
      <c r="E1266" s="25"/>
      <c r="F1266" s="25"/>
      <c r="G1266" s="25"/>
      <c r="H1266" s="25"/>
      <c r="I1266" s="25"/>
      <c r="J1266" s="25"/>
      <c r="K1266" s="25"/>
      <c r="L1266" s="25"/>
      <c r="M1266" s="25"/>
      <c r="N1266" s="25"/>
    </row>
    <row r="1267" spans="3:14" x14ac:dyDescent="0.25">
      <c r="C1267" s="25"/>
      <c r="D1267" s="25"/>
      <c r="E1267" s="25"/>
      <c r="F1267" s="25"/>
      <c r="G1267" s="25"/>
      <c r="H1267" s="25"/>
      <c r="I1267" s="25"/>
      <c r="J1267" s="25"/>
      <c r="K1267" s="25"/>
      <c r="L1267" s="25"/>
      <c r="M1267" s="25"/>
      <c r="N1267" s="25"/>
    </row>
    <row r="1268" spans="3:14" x14ac:dyDescent="0.25">
      <c r="C1268" s="25"/>
      <c r="D1268" s="25"/>
      <c r="E1268" s="25"/>
      <c r="F1268" s="25"/>
      <c r="G1268" s="25"/>
      <c r="H1268" s="25"/>
      <c r="I1268" s="25"/>
      <c r="J1268" s="25"/>
      <c r="K1268" s="25"/>
      <c r="L1268" s="25"/>
      <c r="M1268" s="25"/>
      <c r="N1268" s="25"/>
    </row>
    <row r="1269" spans="3:14" x14ac:dyDescent="0.25">
      <c r="C1269" s="25"/>
      <c r="D1269" s="25"/>
      <c r="E1269" s="25"/>
      <c r="F1269" s="25"/>
      <c r="G1269" s="25"/>
      <c r="H1269" s="25"/>
      <c r="I1269" s="25"/>
      <c r="J1269" s="25"/>
      <c r="K1269" s="25"/>
      <c r="L1269" s="25"/>
      <c r="M1269" s="25"/>
      <c r="N1269" s="25"/>
    </row>
    <row r="1270" spans="3:14" x14ac:dyDescent="0.25">
      <c r="C1270" s="25"/>
      <c r="D1270" s="25"/>
      <c r="E1270" s="25"/>
      <c r="F1270" s="25"/>
      <c r="G1270" s="25"/>
      <c r="H1270" s="25"/>
      <c r="I1270" s="25"/>
      <c r="J1270" s="25"/>
      <c r="K1270" s="25"/>
      <c r="L1270" s="25"/>
      <c r="M1270" s="25"/>
      <c r="N1270" s="25"/>
    </row>
    <row r="1271" spans="3:14" x14ac:dyDescent="0.25">
      <c r="C1271" s="25"/>
      <c r="D1271" s="25"/>
      <c r="E1271" s="25"/>
      <c r="F1271" s="25"/>
      <c r="G1271" s="25"/>
      <c r="H1271" s="25"/>
      <c r="I1271" s="25"/>
      <c r="J1271" s="25"/>
      <c r="K1271" s="25"/>
      <c r="L1271" s="25"/>
      <c r="M1271" s="25"/>
      <c r="N1271" s="25"/>
    </row>
    <row r="1272" spans="3:14" x14ac:dyDescent="0.25">
      <c r="C1272" s="25"/>
      <c r="D1272" s="25"/>
      <c r="E1272" s="25"/>
      <c r="F1272" s="25"/>
      <c r="G1272" s="25"/>
      <c r="H1272" s="25"/>
      <c r="I1272" s="25"/>
      <c r="J1272" s="25"/>
      <c r="K1272" s="25"/>
      <c r="L1272" s="25"/>
      <c r="M1272" s="25"/>
      <c r="N1272" s="25"/>
    </row>
    <row r="1273" spans="3:14" x14ac:dyDescent="0.25">
      <c r="C1273" s="25"/>
      <c r="D1273" s="25"/>
      <c r="E1273" s="25"/>
      <c r="F1273" s="25"/>
      <c r="G1273" s="25"/>
      <c r="H1273" s="25"/>
      <c r="I1273" s="25"/>
      <c r="J1273" s="25"/>
      <c r="K1273" s="25"/>
      <c r="L1273" s="25"/>
      <c r="M1273" s="25"/>
      <c r="N1273" s="25"/>
    </row>
    <row r="1274" spans="3:14" x14ac:dyDescent="0.25">
      <c r="C1274" s="25"/>
      <c r="D1274" s="25"/>
      <c r="E1274" s="25"/>
      <c r="F1274" s="25"/>
      <c r="G1274" s="25"/>
      <c r="H1274" s="25"/>
      <c r="I1274" s="25"/>
      <c r="J1274" s="25"/>
      <c r="K1274" s="25"/>
      <c r="L1274" s="25"/>
      <c r="M1274" s="25"/>
      <c r="N1274" s="25"/>
    </row>
    <row r="1275" spans="3:14" x14ac:dyDescent="0.25">
      <c r="C1275" s="25"/>
      <c r="D1275" s="25"/>
      <c r="E1275" s="25"/>
      <c r="F1275" s="25"/>
      <c r="G1275" s="25"/>
      <c r="H1275" s="25"/>
      <c r="I1275" s="25"/>
      <c r="J1275" s="25"/>
      <c r="K1275" s="25"/>
      <c r="L1275" s="25"/>
      <c r="M1275" s="25"/>
      <c r="N1275" s="25"/>
    </row>
    <row r="1276" spans="3:14" x14ac:dyDescent="0.25">
      <c r="C1276" s="25"/>
      <c r="D1276" s="25"/>
      <c r="E1276" s="25"/>
      <c r="F1276" s="25"/>
      <c r="G1276" s="25"/>
      <c r="H1276" s="25"/>
      <c r="I1276" s="25"/>
      <c r="J1276" s="25"/>
      <c r="K1276" s="25"/>
      <c r="L1276" s="25"/>
      <c r="M1276" s="25"/>
      <c r="N1276" s="25"/>
    </row>
    <row r="1277" spans="3:14" x14ac:dyDescent="0.25">
      <c r="C1277" s="25"/>
      <c r="D1277" s="25"/>
      <c r="E1277" s="25"/>
      <c r="F1277" s="25"/>
      <c r="G1277" s="25"/>
      <c r="H1277" s="25"/>
      <c r="I1277" s="25"/>
      <c r="J1277" s="25"/>
      <c r="K1277" s="25"/>
      <c r="L1277" s="25"/>
      <c r="M1277" s="25"/>
      <c r="N1277" s="25"/>
    </row>
    <row r="1278" spans="3:14" x14ac:dyDescent="0.25">
      <c r="C1278" s="25"/>
      <c r="D1278" s="25"/>
      <c r="E1278" s="25"/>
      <c r="F1278" s="25"/>
      <c r="G1278" s="25"/>
      <c r="H1278" s="25"/>
      <c r="I1278" s="25"/>
      <c r="J1278" s="25"/>
      <c r="K1278" s="25"/>
      <c r="L1278" s="25"/>
      <c r="M1278" s="25"/>
      <c r="N1278" s="25"/>
    </row>
    <row r="1279" spans="3:14" x14ac:dyDescent="0.25">
      <c r="C1279" s="25"/>
      <c r="D1279" s="25"/>
      <c r="E1279" s="25"/>
      <c r="F1279" s="25"/>
      <c r="G1279" s="25"/>
      <c r="H1279" s="25"/>
      <c r="I1279" s="25"/>
      <c r="J1279" s="25"/>
      <c r="K1279" s="25"/>
      <c r="L1279" s="25"/>
      <c r="M1279" s="25"/>
      <c r="N1279" s="25"/>
    </row>
    <row r="1280" spans="3:14" x14ac:dyDescent="0.25">
      <c r="C1280" s="25"/>
      <c r="D1280" s="25"/>
      <c r="E1280" s="25"/>
      <c r="F1280" s="25"/>
      <c r="G1280" s="25"/>
      <c r="H1280" s="25"/>
      <c r="I1280" s="25"/>
      <c r="J1280" s="25"/>
      <c r="K1280" s="25"/>
      <c r="L1280" s="25"/>
      <c r="M1280" s="25"/>
      <c r="N1280" s="25"/>
    </row>
    <row r="1281" spans="3:14" x14ac:dyDescent="0.25">
      <c r="C1281" s="25"/>
      <c r="D1281" s="25"/>
      <c r="E1281" s="25"/>
      <c r="F1281" s="25"/>
      <c r="G1281" s="25"/>
      <c r="H1281" s="25"/>
      <c r="I1281" s="25"/>
      <c r="J1281" s="25"/>
      <c r="K1281" s="25"/>
      <c r="L1281" s="25"/>
      <c r="M1281" s="25"/>
      <c r="N1281" s="25"/>
    </row>
    <row r="1282" spans="3:14" x14ac:dyDescent="0.25">
      <c r="C1282" s="25"/>
      <c r="D1282" s="25"/>
      <c r="E1282" s="25"/>
      <c r="F1282" s="25"/>
      <c r="G1282" s="25"/>
      <c r="H1282" s="25"/>
      <c r="I1282" s="25"/>
      <c r="J1282" s="25"/>
      <c r="K1282" s="25"/>
      <c r="L1282" s="25"/>
      <c r="M1282" s="25"/>
      <c r="N1282" s="25"/>
    </row>
    <row r="1283" spans="3:14" x14ac:dyDescent="0.25">
      <c r="C1283" s="25"/>
      <c r="D1283" s="25"/>
      <c r="E1283" s="25"/>
      <c r="F1283" s="25"/>
      <c r="G1283" s="25"/>
      <c r="H1283" s="25"/>
      <c r="I1283" s="25"/>
      <c r="J1283" s="25"/>
      <c r="K1283" s="25"/>
      <c r="L1283" s="25"/>
      <c r="M1283" s="25"/>
      <c r="N1283" s="25"/>
    </row>
    <row r="1284" spans="3:14" x14ac:dyDescent="0.25">
      <c r="C1284" s="25"/>
      <c r="D1284" s="25"/>
      <c r="E1284" s="25"/>
      <c r="F1284" s="25"/>
      <c r="G1284" s="25"/>
      <c r="H1284" s="25"/>
      <c r="I1284" s="25"/>
      <c r="J1284" s="25"/>
      <c r="K1284" s="25"/>
      <c r="L1284" s="25"/>
      <c r="M1284" s="25"/>
      <c r="N1284" s="25"/>
    </row>
    <row r="1285" spans="3:14" x14ac:dyDescent="0.25">
      <c r="C1285" s="25"/>
      <c r="D1285" s="25"/>
      <c r="E1285" s="25"/>
      <c r="F1285" s="25"/>
      <c r="G1285" s="25"/>
      <c r="H1285" s="25"/>
      <c r="I1285" s="25"/>
      <c r="J1285" s="25"/>
      <c r="K1285" s="25"/>
      <c r="L1285" s="25"/>
      <c r="M1285" s="25"/>
      <c r="N1285" s="25"/>
    </row>
    <row r="1286" spans="3:14" x14ac:dyDescent="0.25">
      <c r="C1286" s="25"/>
      <c r="D1286" s="25"/>
      <c r="E1286" s="25"/>
      <c r="F1286" s="25"/>
      <c r="G1286" s="25"/>
      <c r="H1286" s="25"/>
      <c r="I1286" s="25"/>
      <c r="J1286" s="25"/>
      <c r="K1286" s="25"/>
      <c r="L1286" s="25"/>
      <c r="M1286" s="25"/>
      <c r="N1286" s="25"/>
    </row>
    <row r="1287" spans="3:14" x14ac:dyDescent="0.25">
      <c r="C1287" s="25"/>
      <c r="D1287" s="25"/>
      <c r="E1287" s="25"/>
      <c r="F1287" s="25"/>
      <c r="G1287" s="25"/>
      <c r="H1287" s="25"/>
      <c r="I1287" s="25"/>
      <c r="J1287" s="25"/>
      <c r="K1287" s="25"/>
      <c r="L1287" s="25"/>
      <c r="M1287" s="25"/>
      <c r="N1287" s="25"/>
    </row>
    <row r="1288" spans="3:14" x14ac:dyDescent="0.25">
      <c r="C1288" s="25"/>
      <c r="D1288" s="25"/>
      <c r="E1288" s="25"/>
      <c r="F1288" s="25"/>
      <c r="G1288" s="25"/>
      <c r="H1288" s="25"/>
      <c r="I1288" s="25"/>
      <c r="J1288" s="25"/>
      <c r="K1288" s="25"/>
      <c r="L1288" s="25"/>
      <c r="M1288" s="25"/>
      <c r="N1288" s="25"/>
    </row>
    <row r="1289" spans="3:14" x14ac:dyDescent="0.25">
      <c r="C1289" s="25"/>
      <c r="D1289" s="25"/>
      <c r="E1289" s="25"/>
      <c r="F1289" s="25"/>
      <c r="G1289" s="25"/>
      <c r="H1289" s="25"/>
      <c r="I1289" s="25"/>
      <c r="J1289" s="25"/>
      <c r="K1289" s="25"/>
      <c r="L1289" s="25"/>
      <c r="M1289" s="25"/>
      <c r="N1289" s="25"/>
    </row>
    <row r="1290" spans="3:14" x14ac:dyDescent="0.25">
      <c r="C1290" s="25"/>
      <c r="D1290" s="25"/>
      <c r="E1290" s="25"/>
      <c r="F1290" s="25"/>
      <c r="G1290" s="25"/>
      <c r="H1290" s="25"/>
      <c r="I1290" s="25"/>
      <c r="J1290" s="25"/>
      <c r="K1290" s="25"/>
      <c r="L1290" s="25"/>
      <c r="M1290" s="25"/>
      <c r="N1290" s="25"/>
    </row>
    <row r="1291" spans="3:14" x14ac:dyDescent="0.25">
      <c r="C1291" s="25"/>
      <c r="D1291" s="25"/>
      <c r="E1291" s="25"/>
      <c r="F1291" s="25"/>
      <c r="G1291" s="25"/>
      <c r="H1291" s="25"/>
      <c r="I1291" s="25"/>
      <c r="J1291" s="25"/>
      <c r="K1291" s="25"/>
      <c r="L1291" s="25"/>
      <c r="M1291" s="25"/>
      <c r="N1291" s="25"/>
    </row>
    <row r="1292" spans="3:14" x14ac:dyDescent="0.25">
      <c r="C1292" s="25"/>
      <c r="D1292" s="25"/>
      <c r="E1292" s="25"/>
      <c r="F1292" s="25"/>
      <c r="G1292" s="25"/>
      <c r="H1292" s="25"/>
      <c r="I1292" s="25"/>
      <c r="J1292" s="25"/>
      <c r="K1292" s="25"/>
      <c r="L1292" s="25"/>
      <c r="M1292" s="25"/>
      <c r="N1292" s="25"/>
    </row>
    <row r="1293" spans="3:14" x14ac:dyDescent="0.25">
      <c r="C1293" s="25"/>
      <c r="D1293" s="25"/>
      <c r="E1293" s="25"/>
      <c r="F1293" s="25"/>
      <c r="G1293" s="25"/>
      <c r="H1293" s="25"/>
      <c r="I1293" s="25"/>
      <c r="J1293" s="25"/>
      <c r="K1293" s="25"/>
      <c r="L1293" s="25"/>
      <c r="M1293" s="25"/>
      <c r="N1293" s="25"/>
    </row>
    <row r="1294" spans="3:14" x14ac:dyDescent="0.25">
      <c r="C1294" s="25"/>
      <c r="D1294" s="25"/>
      <c r="E1294" s="25"/>
      <c r="F1294" s="25"/>
      <c r="G1294" s="25"/>
      <c r="H1294" s="25"/>
      <c r="I1294" s="25"/>
      <c r="J1294" s="25"/>
      <c r="K1294" s="25"/>
      <c r="L1294" s="25"/>
      <c r="M1294" s="25"/>
      <c r="N1294" s="25"/>
    </row>
    <row r="1295" spans="3:14" x14ac:dyDescent="0.25">
      <c r="C1295" s="25"/>
      <c r="D1295" s="25"/>
      <c r="E1295" s="25"/>
      <c r="F1295" s="25"/>
      <c r="G1295" s="25"/>
      <c r="H1295" s="25"/>
      <c r="I1295" s="25"/>
      <c r="J1295" s="25"/>
      <c r="K1295" s="25"/>
      <c r="L1295" s="25"/>
      <c r="M1295" s="25"/>
      <c r="N1295" s="25"/>
    </row>
    <row r="1296" spans="3:14" x14ac:dyDescent="0.25">
      <c r="C1296" s="25"/>
      <c r="D1296" s="25"/>
      <c r="E1296" s="25"/>
      <c r="F1296" s="25"/>
      <c r="G1296" s="25"/>
      <c r="H1296" s="25"/>
      <c r="I1296" s="25"/>
      <c r="J1296" s="25"/>
      <c r="K1296" s="25"/>
      <c r="L1296" s="25"/>
      <c r="M1296" s="25"/>
      <c r="N1296" s="25"/>
    </row>
    <row r="1297" spans="3:14" x14ac:dyDescent="0.25">
      <c r="C1297" s="25"/>
      <c r="D1297" s="25"/>
      <c r="E1297" s="25"/>
      <c r="F1297" s="25"/>
      <c r="G1297" s="25"/>
      <c r="H1297" s="25"/>
      <c r="I1297" s="25"/>
      <c r="J1297" s="25"/>
      <c r="K1297" s="25"/>
      <c r="L1297" s="25"/>
      <c r="M1297" s="25"/>
      <c r="N1297" s="25"/>
    </row>
    <row r="1298" spans="3:14" x14ac:dyDescent="0.25">
      <c r="C1298" s="25"/>
      <c r="D1298" s="25"/>
      <c r="E1298" s="25"/>
      <c r="F1298" s="25"/>
      <c r="G1298" s="25"/>
      <c r="H1298" s="25"/>
      <c r="I1298" s="25"/>
      <c r="J1298" s="25"/>
      <c r="K1298" s="25"/>
      <c r="L1298" s="25"/>
      <c r="M1298" s="25"/>
      <c r="N1298" s="25"/>
    </row>
    <row r="1299" spans="3:14" x14ac:dyDescent="0.25">
      <c r="C1299" s="25"/>
      <c r="D1299" s="25"/>
      <c r="E1299" s="25"/>
      <c r="F1299" s="25"/>
      <c r="G1299" s="25"/>
      <c r="H1299" s="25"/>
      <c r="I1299" s="25"/>
      <c r="J1299" s="25"/>
      <c r="K1299" s="25"/>
      <c r="L1299" s="25"/>
      <c r="M1299" s="25"/>
      <c r="N1299" s="25"/>
    </row>
    <row r="1300" spans="3:14" x14ac:dyDescent="0.25">
      <c r="C1300" s="25"/>
      <c r="D1300" s="25"/>
      <c r="E1300" s="25"/>
      <c r="F1300" s="25"/>
      <c r="G1300" s="25"/>
      <c r="H1300" s="25"/>
      <c r="I1300" s="25"/>
      <c r="J1300" s="25"/>
      <c r="K1300" s="25"/>
      <c r="L1300" s="25"/>
      <c r="M1300" s="25"/>
      <c r="N1300" s="25"/>
    </row>
    <row r="1301" spans="3:14" x14ac:dyDescent="0.25">
      <c r="C1301" s="25"/>
      <c r="D1301" s="25"/>
      <c r="E1301" s="25"/>
      <c r="F1301" s="25"/>
      <c r="G1301" s="25"/>
      <c r="H1301" s="25"/>
      <c r="I1301" s="25"/>
      <c r="J1301" s="25"/>
      <c r="K1301" s="25"/>
      <c r="L1301" s="25"/>
      <c r="M1301" s="25"/>
      <c r="N1301" s="25"/>
    </row>
    <row r="1302" spans="3:14" x14ac:dyDescent="0.25">
      <c r="C1302" s="25"/>
      <c r="D1302" s="25"/>
      <c r="E1302" s="25"/>
      <c r="F1302" s="25"/>
      <c r="G1302" s="25"/>
      <c r="H1302" s="25"/>
      <c r="I1302" s="25"/>
      <c r="J1302" s="25"/>
      <c r="K1302" s="25"/>
      <c r="L1302" s="25"/>
      <c r="M1302" s="25"/>
      <c r="N1302" s="25"/>
    </row>
    <row r="1303" spans="3:14" x14ac:dyDescent="0.25">
      <c r="C1303" s="25"/>
      <c r="D1303" s="25"/>
      <c r="E1303" s="25"/>
      <c r="F1303" s="25"/>
      <c r="G1303" s="25"/>
      <c r="H1303" s="25"/>
      <c r="I1303" s="25"/>
      <c r="J1303" s="25"/>
      <c r="K1303" s="25"/>
      <c r="L1303" s="25"/>
      <c r="M1303" s="25"/>
      <c r="N1303" s="25"/>
    </row>
    <row r="1304" spans="3:14" x14ac:dyDescent="0.25">
      <c r="C1304" s="25"/>
      <c r="D1304" s="25"/>
      <c r="E1304" s="25"/>
      <c r="F1304" s="25"/>
      <c r="G1304" s="25"/>
      <c r="H1304" s="25"/>
      <c r="I1304" s="25"/>
      <c r="J1304" s="25"/>
      <c r="K1304" s="25"/>
      <c r="L1304" s="25"/>
      <c r="M1304" s="25"/>
      <c r="N1304" s="25"/>
    </row>
    <row r="1305" spans="3:14" x14ac:dyDescent="0.25">
      <c r="C1305" s="25"/>
      <c r="D1305" s="25"/>
      <c r="E1305" s="25"/>
      <c r="F1305" s="25"/>
      <c r="G1305" s="25"/>
      <c r="H1305" s="25"/>
      <c r="I1305" s="25"/>
      <c r="J1305" s="25"/>
      <c r="K1305" s="25"/>
      <c r="L1305" s="25"/>
      <c r="M1305" s="25"/>
      <c r="N1305" s="25"/>
    </row>
    <row r="1306" spans="3:14" x14ac:dyDescent="0.25">
      <c r="C1306" s="25"/>
      <c r="D1306" s="25"/>
      <c r="E1306" s="25"/>
      <c r="F1306" s="25"/>
      <c r="G1306" s="25"/>
      <c r="H1306" s="25"/>
      <c r="I1306" s="25"/>
      <c r="J1306" s="25"/>
      <c r="K1306" s="25"/>
      <c r="L1306" s="25"/>
      <c r="M1306" s="25"/>
      <c r="N1306" s="25"/>
    </row>
    <row r="1307" spans="3:14" x14ac:dyDescent="0.25">
      <c r="C1307" s="25"/>
      <c r="D1307" s="25"/>
      <c r="E1307" s="25"/>
      <c r="F1307" s="25"/>
      <c r="G1307" s="25"/>
      <c r="H1307" s="25"/>
      <c r="I1307" s="25"/>
      <c r="J1307" s="25"/>
      <c r="K1307" s="25"/>
      <c r="L1307" s="25"/>
      <c r="M1307" s="25"/>
      <c r="N1307" s="25"/>
    </row>
    <row r="1308" spans="3:14" x14ac:dyDescent="0.25">
      <c r="C1308" s="25"/>
      <c r="D1308" s="25"/>
      <c r="E1308" s="25"/>
      <c r="F1308" s="25"/>
      <c r="G1308" s="25"/>
      <c r="H1308" s="25"/>
      <c r="I1308" s="25"/>
      <c r="J1308" s="25"/>
      <c r="K1308" s="25"/>
      <c r="L1308" s="25"/>
      <c r="M1308" s="25"/>
      <c r="N1308" s="25"/>
    </row>
    <row r="1309" spans="3:14" x14ac:dyDescent="0.25">
      <c r="C1309" s="25"/>
      <c r="D1309" s="25"/>
      <c r="E1309" s="25"/>
      <c r="F1309" s="25"/>
      <c r="G1309" s="25"/>
      <c r="H1309" s="25"/>
      <c r="I1309" s="25"/>
      <c r="J1309" s="25"/>
      <c r="K1309" s="25"/>
      <c r="L1309" s="25"/>
      <c r="M1309" s="25"/>
      <c r="N1309" s="25"/>
    </row>
    <row r="1310" spans="3:14" x14ac:dyDescent="0.25">
      <c r="C1310" s="25"/>
      <c r="D1310" s="25"/>
      <c r="E1310" s="25"/>
      <c r="F1310" s="25"/>
      <c r="G1310" s="25"/>
      <c r="H1310" s="25"/>
      <c r="I1310" s="25"/>
      <c r="J1310" s="25"/>
      <c r="K1310" s="25"/>
      <c r="L1310" s="25"/>
      <c r="M1310" s="25"/>
      <c r="N1310" s="25"/>
    </row>
    <row r="1311" spans="3:14" x14ac:dyDescent="0.25">
      <c r="C1311" s="25"/>
      <c r="D1311" s="25"/>
      <c r="E1311" s="25"/>
      <c r="F1311" s="25"/>
      <c r="G1311" s="25"/>
      <c r="H1311" s="25"/>
      <c r="I1311" s="25"/>
      <c r="J1311" s="25"/>
      <c r="K1311" s="25"/>
      <c r="L1311" s="25"/>
      <c r="M1311" s="25"/>
      <c r="N1311" s="25"/>
    </row>
    <row r="1312" spans="3:14" x14ac:dyDescent="0.25">
      <c r="C1312" s="25"/>
      <c r="D1312" s="25"/>
      <c r="E1312" s="25"/>
      <c r="F1312" s="25"/>
      <c r="G1312" s="25"/>
      <c r="H1312" s="25"/>
      <c r="I1312" s="25"/>
      <c r="J1312" s="25"/>
      <c r="K1312" s="25"/>
      <c r="L1312" s="25"/>
      <c r="M1312" s="25"/>
      <c r="N1312" s="25"/>
    </row>
    <row r="1313" spans="3:14" x14ac:dyDescent="0.25">
      <c r="C1313" s="25"/>
      <c r="D1313" s="25"/>
      <c r="E1313" s="25"/>
      <c r="F1313" s="25"/>
      <c r="G1313" s="25"/>
      <c r="H1313" s="25"/>
      <c r="I1313" s="25"/>
      <c r="J1313" s="25"/>
      <c r="K1313" s="25"/>
      <c r="L1313" s="25"/>
      <c r="M1313" s="25"/>
      <c r="N1313" s="25"/>
    </row>
    <row r="1314" spans="3:14" x14ac:dyDescent="0.25">
      <c r="C1314" s="25"/>
      <c r="D1314" s="25"/>
      <c r="E1314" s="25"/>
      <c r="F1314" s="25"/>
      <c r="G1314" s="25"/>
      <c r="H1314" s="25"/>
      <c r="I1314" s="25"/>
      <c r="J1314" s="25"/>
      <c r="K1314" s="25"/>
      <c r="L1314" s="25"/>
      <c r="M1314" s="25"/>
      <c r="N1314" s="25"/>
    </row>
    <row r="1315" spans="3:14" x14ac:dyDescent="0.25">
      <c r="C1315" s="25"/>
      <c r="D1315" s="25"/>
      <c r="E1315" s="25"/>
      <c r="F1315" s="25"/>
      <c r="G1315" s="25"/>
      <c r="H1315" s="25"/>
      <c r="I1315" s="25"/>
      <c r="J1315" s="25"/>
      <c r="K1315" s="25"/>
      <c r="L1315" s="25"/>
      <c r="M1315" s="25"/>
      <c r="N1315" s="25"/>
    </row>
    <row r="1316" spans="3:14" x14ac:dyDescent="0.25">
      <c r="C1316" s="25"/>
      <c r="D1316" s="25"/>
      <c r="E1316" s="25"/>
      <c r="F1316" s="25"/>
      <c r="G1316" s="25"/>
      <c r="H1316" s="25"/>
      <c r="I1316" s="25"/>
      <c r="J1316" s="25"/>
      <c r="K1316" s="25"/>
      <c r="L1316" s="25"/>
      <c r="M1316" s="25"/>
      <c r="N1316" s="25"/>
    </row>
    <row r="1317" spans="3:14" x14ac:dyDescent="0.25">
      <c r="C1317" s="25"/>
      <c r="D1317" s="25"/>
      <c r="E1317" s="25"/>
      <c r="F1317" s="25"/>
      <c r="G1317" s="25"/>
      <c r="H1317" s="25"/>
      <c r="I1317" s="25"/>
      <c r="J1317" s="25"/>
      <c r="K1317" s="25"/>
      <c r="L1317" s="25"/>
      <c r="M1317" s="25"/>
      <c r="N1317" s="25"/>
    </row>
    <row r="1318" spans="3:14" x14ac:dyDescent="0.25">
      <c r="C1318" s="25"/>
      <c r="D1318" s="25"/>
      <c r="E1318" s="25"/>
      <c r="F1318" s="25"/>
      <c r="G1318" s="25"/>
      <c r="H1318" s="25"/>
      <c r="I1318" s="25"/>
      <c r="J1318" s="25"/>
      <c r="K1318" s="25"/>
      <c r="L1318" s="25"/>
      <c r="M1318" s="25"/>
      <c r="N1318" s="25"/>
    </row>
    <row r="1319" spans="3:14" x14ac:dyDescent="0.25">
      <c r="C1319" s="25"/>
      <c r="D1319" s="25"/>
      <c r="E1319" s="25"/>
      <c r="F1319" s="25"/>
      <c r="G1319" s="25"/>
      <c r="H1319" s="25"/>
      <c r="I1319" s="25"/>
      <c r="J1319" s="25"/>
      <c r="K1319" s="25"/>
      <c r="L1319" s="25"/>
      <c r="M1319" s="25"/>
      <c r="N1319" s="25"/>
    </row>
    <row r="1320" spans="3:14" x14ac:dyDescent="0.25">
      <c r="C1320" s="25"/>
      <c r="D1320" s="25"/>
      <c r="E1320" s="25"/>
      <c r="F1320" s="25"/>
      <c r="G1320" s="25"/>
      <c r="H1320" s="25"/>
      <c r="I1320" s="25"/>
      <c r="J1320" s="25"/>
      <c r="K1320" s="25"/>
      <c r="L1320" s="25"/>
      <c r="M1320" s="25"/>
      <c r="N1320" s="25"/>
    </row>
    <row r="1321" spans="3:14" x14ac:dyDescent="0.25">
      <c r="C1321" s="25"/>
      <c r="D1321" s="25"/>
      <c r="E1321" s="25"/>
      <c r="F1321" s="25"/>
      <c r="G1321" s="25"/>
      <c r="H1321" s="25"/>
      <c r="I1321" s="25"/>
      <c r="J1321" s="25"/>
      <c r="K1321" s="25"/>
      <c r="L1321" s="25"/>
      <c r="M1321" s="25"/>
      <c r="N1321" s="25"/>
    </row>
    <row r="1322" spans="3:14" x14ac:dyDescent="0.25">
      <c r="C1322" s="25"/>
      <c r="D1322" s="25"/>
      <c r="E1322" s="25"/>
      <c r="F1322" s="25"/>
      <c r="G1322" s="25"/>
      <c r="H1322" s="25"/>
      <c r="I1322" s="25"/>
      <c r="J1322" s="25"/>
      <c r="K1322" s="25"/>
      <c r="L1322" s="25"/>
      <c r="M1322" s="25"/>
      <c r="N1322" s="25"/>
    </row>
    <row r="1323" spans="3:14" x14ac:dyDescent="0.25">
      <c r="C1323" s="25"/>
      <c r="D1323" s="25"/>
      <c r="E1323" s="25"/>
      <c r="F1323" s="25"/>
      <c r="G1323" s="25"/>
      <c r="H1323" s="25"/>
      <c r="I1323" s="25"/>
      <c r="J1323" s="25"/>
      <c r="K1323" s="25"/>
      <c r="L1323" s="25"/>
      <c r="M1323" s="25"/>
      <c r="N1323" s="25"/>
    </row>
    <row r="1324" spans="3:14" x14ac:dyDescent="0.25">
      <c r="C1324" s="25"/>
      <c r="D1324" s="25"/>
      <c r="E1324" s="25"/>
      <c r="F1324" s="25"/>
      <c r="G1324" s="25"/>
      <c r="H1324" s="25"/>
      <c r="I1324" s="25"/>
      <c r="J1324" s="25"/>
      <c r="K1324" s="25"/>
      <c r="L1324" s="25"/>
      <c r="M1324" s="25"/>
      <c r="N1324" s="25"/>
    </row>
    <row r="1325" spans="3:14" x14ac:dyDescent="0.25">
      <c r="C1325" s="25"/>
      <c r="D1325" s="25"/>
      <c r="E1325" s="25"/>
      <c r="F1325" s="25"/>
      <c r="G1325" s="25"/>
      <c r="H1325" s="25"/>
      <c r="I1325" s="25"/>
      <c r="J1325" s="25"/>
      <c r="K1325" s="25"/>
      <c r="L1325" s="25"/>
      <c r="M1325" s="25"/>
      <c r="N1325" s="25"/>
    </row>
    <row r="1326" spans="3:14" x14ac:dyDescent="0.25">
      <c r="C1326" s="25"/>
      <c r="D1326" s="25"/>
      <c r="E1326" s="25"/>
      <c r="F1326" s="25"/>
      <c r="G1326" s="25"/>
      <c r="H1326" s="25"/>
      <c r="I1326" s="25"/>
      <c r="J1326" s="25"/>
      <c r="K1326" s="25"/>
      <c r="L1326" s="25"/>
      <c r="M1326" s="25"/>
      <c r="N1326" s="25"/>
    </row>
    <row r="1327" spans="3:14" x14ac:dyDescent="0.25">
      <c r="C1327" s="25"/>
      <c r="D1327" s="25"/>
      <c r="E1327" s="25"/>
      <c r="F1327" s="25"/>
      <c r="G1327" s="25"/>
      <c r="H1327" s="25"/>
      <c r="I1327" s="25"/>
      <c r="J1327" s="25"/>
      <c r="K1327" s="25"/>
      <c r="L1327" s="25"/>
      <c r="M1327" s="25"/>
      <c r="N1327" s="25"/>
    </row>
    <row r="1328" spans="3:14" x14ac:dyDescent="0.25">
      <c r="C1328" s="25"/>
      <c r="D1328" s="25"/>
      <c r="E1328" s="25"/>
      <c r="F1328" s="25"/>
      <c r="G1328" s="25"/>
      <c r="H1328" s="25"/>
      <c r="I1328" s="25"/>
      <c r="J1328" s="25"/>
      <c r="K1328" s="25"/>
      <c r="L1328" s="25"/>
      <c r="M1328" s="25"/>
      <c r="N1328" s="25"/>
    </row>
    <row r="1329" spans="3:14" x14ac:dyDescent="0.25">
      <c r="C1329" s="25"/>
      <c r="D1329" s="25"/>
      <c r="E1329" s="25"/>
      <c r="F1329" s="25"/>
      <c r="G1329" s="25"/>
      <c r="H1329" s="25"/>
      <c r="I1329" s="25"/>
      <c r="J1329" s="25"/>
      <c r="K1329" s="25"/>
      <c r="L1329" s="25"/>
      <c r="M1329" s="25"/>
      <c r="N1329" s="25"/>
    </row>
    <row r="1330" spans="3:14" x14ac:dyDescent="0.25">
      <c r="C1330" s="25"/>
      <c r="D1330" s="25"/>
      <c r="E1330" s="25"/>
      <c r="F1330" s="25"/>
      <c r="G1330" s="25"/>
      <c r="H1330" s="25"/>
      <c r="I1330" s="25"/>
      <c r="J1330" s="25"/>
      <c r="K1330" s="25"/>
      <c r="L1330" s="25"/>
      <c r="M1330" s="25"/>
      <c r="N1330" s="25"/>
    </row>
    <row r="1331" spans="3:14" x14ac:dyDescent="0.25">
      <c r="C1331" s="25"/>
      <c r="D1331" s="25"/>
      <c r="E1331" s="25"/>
      <c r="F1331" s="25"/>
      <c r="G1331" s="25"/>
      <c r="H1331" s="25"/>
      <c r="I1331" s="25"/>
      <c r="J1331" s="25"/>
      <c r="K1331" s="25"/>
      <c r="L1331" s="25"/>
      <c r="M1331" s="25"/>
      <c r="N1331" s="25"/>
    </row>
    <row r="1332" spans="3:14" x14ac:dyDescent="0.25">
      <c r="C1332" s="25"/>
      <c r="D1332" s="25"/>
      <c r="E1332" s="25"/>
      <c r="F1332" s="25"/>
      <c r="G1332" s="25"/>
      <c r="H1332" s="25"/>
      <c r="I1332" s="25"/>
      <c r="J1332" s="25"/>
      <c r="K1332" s="25"/>
      <c r="L1332" s="25"/>
      <c r="M1332" s="25"/>
      <c r="N1332" s="25"/>
    </row>
    <row r="1333" spans="3:14" x14ac:dyDescent="0.25">
      <c r="C1333" s="25"/>
      <c r="D1333" s="25"/>
      <c r="E1333" s="25"/>
      <c r="F1333" s="25"/>
      <c r="G1333" s="25"/>
      <c r="H1333" s="25"/>
      <c r="I1333" s="25"/>
      <c r="J1333" s="25"/>
      <c r="K1333" s="25"/>
      <c r="L1333" s="25"/>
      <c r="M1333" s="25"/>
      <c r="N1333" s="25"/>
    </row>
    <row r="1334" spans="3:14" x14ac:dyDescent="0.25">
      <c r="C1334" s="25"/>
      <c r="D1334" s="25"/>
      <c r="E1334" s="25"/>
      <c r="F1334" s="25"/>
      <c r="G1334" s="25"/>
      <c r="H1334" s="25"/>
      <c r="I1334" s="25"/>
      <c r="J1334" s="25"/>
      <c r="K1334" s="25"/>
      <c r="L1334" s="25"/>
      <c r="M1334" s="25"/>
      <c r="N1334" s="25"/>
    </row>
    <row r="1335" spans="3:14" x14ac:dyDescent="0.25">
      <c r="C1335" s="25"/>
      <c r="D1335" s="25"/>
      <c r="E1335" s="25"/>
      <c r="F1335" s="25"/>
      <c r="G1335" s="25"/>
      <c r="H1335" s="25"/>
      <c r="I1335" s="25"/>
      <c r="J1335" s="25"/>
      <c r="K1335" s="25"/>
      <c r="L1335" s="25"/>
      <c r="M1335" s="25"/>
      <c r="N1335" s="25"/>
    </row>
    <row r="1336" spans="3:14" x14ac:dyDescent="0.25">
      <c r="C1336" s="25"/>
      <c r="D1336" s="25"/>
      <c r="E1336" s="25"/>
      <c r="F1336" s="25"/>
      <c r="G1336" s="25"/>
      <c r="H1336" s="25"/>
      <c r="I1336" s="25"/>
      <c r="J1336" s="25"/>
      <c r="K1336" s="25"/>
      <c r="L1336" s="25"/>
      <c r="M1336" s="25"/>
      <c r="N1336" s="25"/>
    </row>
    <row r="1337" spans="3:14" x14ac:dyDescent="0.25">
      <c r="C1337" s="25"/>
      <c r="D1337" s="25"/>
      <c r="E1337" s="25"/>
      <c r="F1337" s="25"/>
      <c r="G1337" s="25"/>
      <c r="H1337" s="25"/>
      <c r="I1337" s="25"/>
      <c r="J1337" s="25"/>
      <c r="K1337" s="25"/>
      <c r="L1337" s="25"/>
      <c r="M1337" s="25"/>
      <c r="N1337" s="25"/>
    </row>
    <row r="1338" spans="3:14" x14ac:dyDescent="0.25">
      <c r="C1338" s="25"/>
      <c r="D1338" s="25"/>
      <c r="E1338" s="25"/>
      <c r="F1338" s="25"/>
      <c r="G1338" s="25"/>
      <c r="H1338" s="25"/>
      <c r="I1338" s="25"/>
      <c r="J1338" s="25"/>
      <c r="K1338" s="25"/>
      <c r="L1338" s="25"/>
      <c r="M1338" s="25"/>
      <c r="N1338" s="25"/>
    </row>
    <row r="1339" spans="3:14" x14ac:dyDescent="0.25">
      <c r="C1339" s="25"/>
      <c r="D1339" s="25"/>
      <c r="E1339" s="25"/>
      <c r="F1339" s="25"/>
      <c r="G1339" s="25"/>
      <c r="H1339" s="25"/>
      <c r="I1339" s="25"/>
      <c r="J1339" s="25"/>
      <c r="K1339" s="25"/>
      <c r="L1339" s="25"/>
      <c r="M1339" s="25"/>
      <c r="N1339" s="25"/>
    </row>
    <row r="1340" spans="3:14" x14ac:dyDescent="0.25">
      <c r="C1340" s="25"/>
      <c r="D1340" s="25"/>
      <c r="E1340" s="25"/>
      <c r="F1340" s="25"/>
      <c r="G1340" s="25"/>
      <c r="H1340" s="25"/>
      <c r="I1340" s="25"/>
      <c r="J1340" s="25"/>
      <c r="K1340" s="25"/>
      <c r="L1340" s="25"/>
      <c r="M1340" s="25"/>
      <c r="N1340" s="25"/>
    </row>
    <row r="1341" spans="3:14" x14ac:dyDescent="0.25">
      <c r="C1341" s="25"/>
      <c r="D1341" s="25"/>
      <c r="E1341" s="25"/>
      <c r="F1341" s="25"/>
      <c r="G1341" s="25"/>
      <c r="H1341" s="25"/>
      <c r="I1341" s="25"/>
      <c r="J1341" s="25"/>
      <c r="K1341" s="25"/>
      <c r="L1341" s="25"/>
      <c r="M1341" s="25"/>
      <c r="N1341" s="25"/>
    </row>
    <row r="1342" spans="3:14" x14ac:dyDescent="0.25">
      <c r="C1342" s="25"/>
      <c r="D1342" s="25"/>
      <c r="E1342" s="25"/>
      <c r="F1342" s="25"/>
      <c r="G1342" s="25"/>
      <c r="H1342" s="25"/>
      <c r="I1342" s="25"/>
      <c r="J1342" s="25"/>
      <c r="K1342" s="25"/>
      <c r="L1342" s="25"/>
      <c r="M1342" s="25"/>
      <c r="N1342" s="25"/>
    </row>
    <row r="1343" spans="3:14" x14ac:dyDescent="0.25">
      <c r="C1343" s="25"/>
      <c r="D1343" s="25"/>
      <c r="E1343" s="25"/>
      <c r="F1343" s="25"/>
      <c r="G1343" s="25"/>
      <c r="H1343" s="25"/>
      <c r="I1343" s="25"/>
      <c r="J1343" s="25"/>
      <c r="K1343" s="25"/>
      <c r="L1343" s="25"/>
      <c r="M1343" s="25"/>
      <c r="N1343" s="25"/>
    </row>
    <row r="1344" spans="3:14" x14ac:dyDescent="0.25">
      <c r="C1344" s="25"/>
      <c r="D1344" s="25"/>
      <c r="E1344" s="25"/>
      <c r="F1344" s="25"/>
      <c r="G1344" s="25"/>
      <c r="H1344" s="25"/>
      <c r="I1344" s="25"/>
      <c r="J1344" s="25"/>
      <c r="K1344" s="25"/>
      <c r="L1344" s="25"/>
      <c r="M1344" s="25"/>
      <c r="N1344" s="25"/>
    </row>
    <row r="1345" spans="3:14" x14ac:dyDescent="0.25">
      <c r="C1345" s="25"/>
      <c r="D1345" s="25"/>
      <c r="E1345" s="25"/>
      <c r="F1345" s="25"/>
      <c r="G1345" s="25"/>
      <c r="H1345" s="25"/>
      <c r="I1345" s="25"/>
      <c r="J1345" s="25"/>
      <c r="K1345" s="25"/>
      <c r="L1345" s="25"/>
      <c r="M1345" s="25"/>
      <c r="N1345" s="25"/>
    </row>
    <row r="1346" spans="3:14" x14ac:dyDescent="0.25">
      <c r="C1346" s="25"/>
      <c r="D1346" s="25"/>
      <c r="E1346" s="25"/>
      <c r="F1346" s="25"/>
      <c r="G1346" s="25"/>
      <c r="H1346" s="25"/>
      <c r="I1346" s="25"/>
      <c r="J1346" s="25"/>
      <c r="K1346" s="25"/>
      <c r="L1346" s="25"/>
      <c r="M1346" s="25"/>
      <c r="N1346" s="25"/>
    </row>
    <row r="1347" spans="3:14" x14ac:dyDescent="0.25">
      <c r="C1347" s="25"/>
      <c r="D1347" s="25"/>
      <c r="E1347" s="25"/>
      <c r="F1347" s="25"/>
      <c r="G1347" s="25"/>
      <c r="H1347" s="25"/>
      <c r="I1347" s="25"/>
      <c r="J1347" s="25"/>
      <c r="K1347" s="25"/>
      <c r="L1347" s="25"/>
      <c r="M1347" s="25"/>
      <c r="N1347" s="25"/>
    </row>
    <row r="1348" spans="3:14" x14ac:dyDescent="0.25">
      <c r="C1348" s="25"/>
      <c r="D1348" s="25"/>
      <c r="E1348" s="25"/>
      <c r="F1348" s="25"/>
      <c r="G1348" s="25"/>
      <c r="H1348" s="25"/>
      <c r="I1348" s="25"/>
      <c r="J1348" s="25"/>
      <c r="K1348" s="25"/>
      <c r="L1348" s="25"/>
      <c r="M1348" s="25"/>
      <c r="N1348" s="25"/>
    </row>
    <row r="1349" spans="3:14" x14ac:dyDescent="0.25">
      <c r="C1349" s="25"/>
      <c r="D1349" s="25"/>
      <c r="E1349" s="25"/>
      <c r="F1349" s="25"/>
      <c r="G1349" s="25"/>
      <c r="H1349" s="25"/>
      <c r="I1349" s="25"/>
      <c r="J1349" s="25"/>
      <c r="K1349" s="25"/>
      <c r="L1349" s="25"/>
      <c r="M1349" s="25"/>
      <c r="N1349" s="25"/>
    </row>
    <row r="1350" spans="3:14" x14ac:dyDescent="0.25">
      <c r="C1350" s="25"/>
      <c r="D1350" s="25"/>
      <c r="E1350" s="25"/>
      <c r="F1350" s="25"/>
      <c r="G1350" s="25"/>
      <c r="H1350" s="25"/>
      <c r="I1350" s="25"/>
      <c r="J1350" s="25"/>
      <c r="K1350" s="25"/>
      <c r="L1350" s="25"/>
      <c r="M1350" s="25"/>
      <c r="N1350" s="25"/>
    </row>
    <row r="1351" spans="3:14" x14ac:dyDescent="0.25">
      <c r="C1351" s="25"/>
      <c r="D1351" s="25"/>
      <c r="E1351" s="25"/>
      <c r="F1351" s="25"/>
      <c r="G1351" s="25"/>
      <c r="H1351" s="25"/>
      <c r="I1351" s="25"/>
      <c r="J1351" s="25"/>
      <c r="K1351" s="25"/>
      <c r="L1351" s="25"/>
      <c r="M1351" s="25"/>
      <c r="N1351" s="25"/>
    </row>
    <row r="1352" spans="3:14" x14ac:dyDescent="0.25">
      <c r="C1352" s="25"/>
      <c r="D1352" s="25"/>
      <c r="E1352" s="25"/>
      <c r="F1352" s="25"/>
      <c r="G1352" s="25"/>
      <c r="H1352" s="25"/>
      <c r="I1352" s="25"/>
      <c r="J1352" s="25"/>
      <c r="K1352" s="25"/>
      <c r="L1352" s="25"/>
      <c r="M1352" s="25"/>
      <c r="N1352" s="25"/>
    </row>
    <row r="1353" spans="3:14" x14ac:dyDescent="0.25">
      <c r="C1353" s="25"/>
      <c r="D1353" s="25"/>
      <c r="E1353" s="25"/>
      <c r="F1353" s="25"/>
      <c r="G1353" s="25"/>
      <c r="H1353" s="25"/>
      <c r="I1353" s="25"/>
      <c r="J1353" s="25"/>
      <c r="K1353" s="25"/>
      <c r="L1353" s="25"/>
      <c r="M1353" s="25"/>
      <c r="N1353" s="25"/>
    </row>
    <row r="1354" spans="3:14" x14ac:dyDescent="0.25">
      <c r="C1354" s="25"/>
      <c r="D1354" s="25"/>
      <c r="E1354" s="25"/>
      <c r="F1354" s="25"/>
      <c r="G1354" s="25"/>
      <c r="H1354" s="25"/>
      <c r="I1354" s="25"/>
      <c r="J1354" s="25"/>
      <c r="K1354" s="25"/>
      <c r="L1354" s="25"/>
      <c r="M1354" s="25"/>
      <c r="N1354" s="25"/>
    </row>
    <row r="1355" spans="3:14" x14ac:dyDescent="0.25">
      <c r="C1355" s="25"/>
      <c r="D1355" s="25"/>
      <c r="E1355" s="25"/>
      <c r="F1355" s="25"/>
      <c r="G1355" s="25"/>
      <c r="H1355" s="25"/>
      <c r="I1355" s="25"/>
      <c r="J1355" s="25"/>
      <c r="K1355" s="25"/>
      <c r="L1355" s="25"/>
      <c r="M1355" s="25"/>
      <c r="N1355" s="25"/>
    </row>
    <row r="1356" spans="3:14" x14ac:dyDescent="0.25">
      <c r="C1356" s="25"/>
      <c r="D1356" s="25"/>
      <c r="E1356" s="25"/>
      <c r="F1356" s="25"/>
      <c r="G1356" s="25"/>
      <c r="H1356" s="25"/>
      <c r="I1356" s="25"/>
      <c r="J1356" s="25"/>
      <c r="K1356" s="25"/>
      <c r="L1356" s="25"/>
      <c r="M1356" s="25"/>
      <c r="N1356" s="25"/>
    </row>
    <row r="1357" spans="3:14" x14ac:dyDescent="0.25">
      <c r="C1357" s="25"/>
      <c r="D1357" s="25"/>
      <c r="E1357" s="25"/>
      <c r="F1357" s="25"/>
      <c r="G1357" s="25"/>
      <c r="H1357" s="25"/>
      <c r="I1357" s="25"/>
      <c r="J1357" s="25"/>
      <c r="K1357" s="25"/>
      <c r="L1357" s="25"/>
      <c r="M1357" s="25"/>
      <c r="N1357" s="25"/>
    </row>
    <row r="1358" spans="3:14" x14ac:dyDescent="0.25">
      <c r="C1358" s="25"/>
      <c r="D1358" s="25"/>
      <c r="E1358" s="25"/>
      <c r="F1358" s="25"/>
      <c r="G1358" s="25"/>
      <c r="H1358" s="25"/>
      <c r="I1358" s="25"/>
      <c r="J1358" s="25"/>
      <c r="K1358" s="25"/>
      <c r="L1358" s="25"/>
      <c r="M1358" s="25"/>
      <c r="N1358" s="25"/>
    </row>
    <row r="1359" spans="3:14" x14ac:dyDescent="0.25">
      <c r="C1359" s="25"/>
      <c r="D1359" s="25"/>
      <c r="E1359" s="25"/>
      <c r="F1359" s="25"/>
      <c r="G1359" s="25"/>
      <c r="H1359" s="25"/>
      <c r="I1359" s="25"/>
      <c r="J1359" s="25"/>
      <c r="K1359" s="25"/>
      <c r="L1359" s="25"/>
      <c r="M1359" s="25"/>
      <c r="N1359" s="25"/>
    </row>
    <row r="1360" spans="3:14" x14ac:dyDescent="0.25">
      <c r="C1360" s="25"/>
      <c r="D1360" s="25"/>
      <c r="E1360" s="25"/>
      <c r="F1360" s="25"/>
      <c r="G1360" s="25"/>
      <c r="H1360" s="25"/>
      <c r="I1360" s="25"/>
      <c r="J1360" s="25"/>
      <c r="K1360" s="25"/>
      <c r="L1360" s="25"/>
      <c r="M1360" s="25"/>
      <c r="N1360" s="25"/>
    </row>
    <row r="1361" spans="3:14" x14ac:dyDescent="0.25">
      <c r="C1361" s="25"/>
      <c r="D1361" s="25"/>
      <c r="E1361" s="25"/>
      <c r="F1361" s="25"/>
      <c r="G1361" s="25"/>
      <c r="H1361" s="25"/>
      <c r="I1361" s="25"/>
      <c r="J1361" s="25"/>
      <c r="K1361" s="25"/>
      <c r="L1361" s="25"/>
      <c r="M1361" s="25"/>
      <c r="N1361" s="25"/>
    </row>
    <row r="1362" spans="3:14" x14ac:dyDescent="0.25">
      <c r="C1362" s="25"/>
      <c r="D1362" s="25"/>
      <c r="E1362" s="25"/>
      <c r="F1362" s="25"/>
      <c r="G1362" s="25"/>
      <c r="H1362" s="25"/>
      <c r="I1362" s="25"/>
      <c r="J1362" s="25"/>
      <c r="K1362" s="25"/>
      <c r="L1362" s="25"/>
      <c r="M1362" s="25"/>
      <c r="N1362" s="25"/>
    </row>
    <row r="1363" spans="3:14" x14ac:dyDescent="0.25">
      <c r="C1363" s="25"/>
      <c r="D1363" s="25"/>
      <c r="E1363" s="25"/>
      <c r="F1363" s="25"/>
      <c r="G1363" s="25"/>
      <c r="H1363" s="25"/>
      <c r="I1363" s="25"/>
      <c r="J1363" s="25"/>
      <c r="K1363" s="25"/>
      <c r="L1363" s="25"/>
      <c r="M1363" s="25"/>
      <c r="N1363" s="25"/>
    </row>
    <row r="1364" spans="3:14" x14ac:dyDescent="0.25">
      <c r="C1364" s="25"/>
      <c r="D1364" s="25"/>
      <c r="E1364" s="25"/>
      <c r="F1364" s="25"/>
      <c r="G1364" s="25"/>
      <c r="H1364" s="25"/>
      <c r="I1364" s="25"/>
      <c r="J1364" s="25"/>
      <c r="K1364" s="25"/>
      <c r="L1364" s="25"/>
      <c r="M1364" s="25"/>
      <c r="N1364" s="25"/>
    </row>
    <row r="1365" spans="3:14" x14ac:dyDescent="0.25">
      <c r="C1365" s="25"/>
      <c r="D1365" s="25"/>
      <c r="E1365" s="25"/>
      <c r="F1365" s="25"/>
      <c r="G1365" s="25"/>
      <c r="H1365" s="25"/>
      <c r="I1365" s="25"/>
      <c r="J1365" s="25"/>
      <c r="K1365" s="25"/>
      <c r="L1365" s="25"/>
      <c r="M1365" s="25"/>
      <c r="N1365" s="25"/>
    </row>
    <row r="1366" spans="3:14" x14ac:dyDescent="0.25">
      <c r="C1366" s="25"/>
      <c r="D1366" s="25"/>
      <c r="E1366" s="25"/>
      <c r="F1366" s="25"/>
      <c r="G1366" s="25"/>
      <c r="H1366" s="25"/>
      <c r="I1366" s="25"/>
      <c r="J1366" s="25"/>
      <c r="K1366" s="25"/>
      <c r="L1366" s="25"/>
      <c r="M1366" s="25"/>
      <c r="N1366" s="25"/>
    </row>
    <row r="1367" spans="3:14" x14ac:dyDescent="0.25">
      <c r="C1367" s="25"/>
      <c r="D1367" s="25"/>
      <c r="E1367" s="25"/>
      <c r="F1367" s="25"/>
      <c r="G1367" s="25"/>
      <c r="H1367" s="25"/>
      <c r="I1367" s="25"/>
      <c r="J1367" s="25"/>
      <c r="K1367" s="25"/>
      <c r="L1367" s="25"/>
      <c r="M1367" s="25"/>
      <c r="N1367" s="25"/>
    </row>
    <row r="1368" spans="3:14" x14ac:dyDescent="0.25">
      <c r="C1368" s="25"/>
      <c r="D1368" s="25"/>
      <c r="E1368" s="25"/>
      <c r="F1368" s="25"/>
      <c r="G1368" s="25"/>
      <c r="H1368" s="25"/>
      <c r="I1368" s="25"/>
      <c r="J1368" s="25"/>
      <c r="K1368" s="25"/>
      <c r="L1368" s="25"/>
      <c r="M1368" s="25"/>
      <c r="N1368" s="25"/>
    </row>
    <row r="1369" spans="3:14" x14ac:dyDescent="0.25">
      <c r="C1369" s="25"/>
      <c r="D1369" s="25"/>
      <c r="E1369" s="25"/>
      <c r="F1369" s="25"/>
      <c r="G1369" s="25"/>
      <c r="H1369" s="25"/>
      <c r="I1369" s="25"/>
      <c r="J1369" s="25"/>
      <c r="K1369" s="25"/>
      <c r="L1369" s="25"/>
      <c r="M1369" s="25"/>
      <c r="N1369" s="25"/>
    </row>
    <row r="1370" spans="3:14" x14ac:dyDescent="0.25">
      <c r="C1370" s="25"/>
      <c r="D1370" s="25"/>
      <c r="E1370" s="25"/>
      <c r="F1370" s="25"/>
      <c r="G1370" s="25"/>
      <c r="H1370" s="25"/>
      <c r="I1370" s="25"/>
      <c r="J1370" s="25"/>
      <c r="K1370" s="25"/>
      <c r="L1370" s="25"/>
      <c r="M1370" s="25"/>
      <c r="N1370" s="25"/>
    </row>
    <row r="1371" spans="3:14" x14ac:dyDescent="0.25">
      <c r="C1371" s="25"/>
      <c r="D1371" s="25"/>
      <c r="E1371" s="25"/>
      <c r="F1371" s="25"/>
      <c r="G1371" s="25"/>
      <c r="H1371" s="25"/>
      <c r="I1371" s="25"/>
      <c r="J1371" s="25"/>
      <c r="K1371" s="25"/>
      <c r="L1371" s="25"/>
      <c r="M1371" s="25"/>
      <c r="N1371" s="25"/>
    </row>
    <row r="1372" spans="3:14" x14ac:dyDescent="0.25">
      <c r="C1372" s="25"/>
      <c r="D1372" s="25"/>
      <c r="E1372" s="25"/>
      <c r="F1372" s="25"/>
      <c r="G1372" s="25"/>
      <c r="H1372" s="25"/>
      <c r="I1372" s="25"/>
      <c r="J1372" s="25"/>
      <c r="K1372" s="25"/>
      <c r="L1372" s="25"/>
      <c r="M1372" s="25"/>
      <c r="N1372" s="25"/>
    </row>
    <row r="1373" spans="3:14" x14ac:dyDescent="0.25">
      <c r="C1373" s="25"/>
      <c r="D1373" s="25"/>
      <c r="E1373" s="25"/>
      <c r="F1373" s="25"/>
      <c r="G1373" s="25"/>
      <c r="H1373" s="25"/>
      <c r="I1373" s="25"/>
      <c r="J1373" s="25"/>
      <c r="K1373" s="25"/>
      <c r="L1373" s="25"/>
      <c r="M1373" s="25"/>
      <c r="N1373" s="25"/>
    </row>
    <row r="1374" spans="3:14" x14ac:dyDescent="0.25">
      <c r="C1374" s="25"/>
      <c r="D1374" s="25"/>
      <c r="E1374" s="25"/>
      <c r="F1374" s="25"/>
      <c r="G1374" s="25"/>
      <c r="H1374" s="25"/>
      <c r="I1374" s="25"/>
      <c r="J1374" s="25"/>
      <c r="K1374" s="25"/>
      <c r="L1374" s="25"/>
      <c r="M1374" s="25"/>
      <c r="N1374" s="25"/>
    </row>
    <row r="1375" spans="3:14" x14ac:dyDescent="0.25">
      <c r="C1375" s="25"/>
      <c r="D1375" s="25"/>
      <c r="E1375" s="25"/>
      <c r="F1375" s="25"/>
      <c r="G1375" s="25"/>
      <c r="H1375" s="25"/>
      <c r="I1375" s="25"/>
      <c r="J1375" s="25"/>
      <c r="K1375" s="25"/>
      <c r="L1375" s="25"/>
      <c r="M1375" s="25"/>
      <c r="N1375" s="25"/>
    </row>
    <row r="1376" spans="3:14" x14ac:dyDescent="0.25">
      <c r="C1376" s="25"/>
      <c r="D1376" s="25"/>
      <c r="E1376" s="25"/>
      <c r="F1376" s="25"/>
      <c r="G1376" s="25"/>
      <c r="H1376" s="25"/>
      <c r="I1376" s="25"/>
      <c r="J1376" s="25"/>
      <c r="K1376" s="25"/>
      <c r="L1376" s="25"/>
      <c r="M1376" s="25"/>
      <c r="N1376" s="25"/>
    </row>
    <row r="1377" spans="3:14" x14ac:dyDescent="0.25">
      <c r="C1377" s="25"/>
      <c r="D1377" s="25"/>
      <c r="E1377" s="25"/>
      <c r="F1377" s="25"/>
      <c r="G1377" s="25"/>
      <c r="H1377" s="25"/>
      <c r="I1377" s="25"/>
      <c r="J1377" s="25"/>
      <c r="K1377" s="25"/>
      <c r="L1377" s="25"/>
      <c r="M1377" s="25"/>
      <c r="N1377" s="25"/>
    </row>
    <row r="1378" spans="3:14" x14ac:dyDescent="0.25">
      <c r="C1378" s="25"/>
      <c r="D1378" s="25"/>
      <c r="E1378" s="25"/>
      <c r="F1378" s="25"/>
      <c r="G1378" s="25"/>
      <c r="H1378" s="25"/>
      <c r="I1378" s="25"/>
      <c r="J1378" s="25"/>
      <c r="K1378" s="25"/>
      <c r="L1378" s="25"/>
      <c r="M1378" s="25"/>
      <c r="N1378" s="25"/>
    </row>
    <row r="1379" spans="3:14" x14ac:dyDescent="0.25">
      <c r="C1379" s="25"/>
      <c r="D1379" s="25"/>
      <c r="E1379" s="25"/>
      <c r="F1379" s="25"/>
      <c r="G1379" s="25"/>
      <c r="H1379" s="25"/>
      <c r="I1379" s="25"/>
      <c r="J1379" s="25"/>
      <c r="K1379" s="25"/>
      <c r="L1379" s="25"/>
      <c r="M1379" s="25"/>
      <c r="N1379" s="25"/>
    </row>
    <row r="1380" spans="3:14" x14ac:dyDescent="0.25">
      <c r="C1380" s="25"/>
      <c r="D1380" s="25"/>
      <c r="E1380" s="25"/>
      <c r="F1380" s="25"/>
      <c r="G1380" s="25"/>
      <c r="H1380" s="25"/>
      <c r="I1380" s="25"/>
      <c r="J1380" s="25"/>
      <c r="K1380" s="25"/>
      <c r="L1380" s="25"/>
      <c r="M1380" s="25"/>
      <c r="N1380" s="25"/>
    </row>
    <row r="1381" spans="3:14" x14ac:dyDescent="0.25">
      <c r="C1381" s="25"/>
      <c r="D1381" s="25"/>
      <c r="E1381" s="25"/>
      <c r="F1381" s="25"/>
      <c r="G1381" s="25"/>
      <c r="H1381" s="25"/>
      <c r="I1381" s="25"/>
      <c r="J1381" s="25"/>
      <c r="K1381" s="25"/>
      <c r="L1381" s="25"/>
      <c r="M1381" s="25"/>
      <c r="N1381" s="25"/>
    </row>
    <row r="1382" spans="3:14" x14ac:dyDescent="0.25">
      <c r="C1382" s="25"/>
      <c r="D1382" s="25"/>
      <c r="E1382" s="25"/>
      <c r="F1382" s="25"/>
      <c r="G1382" s="25"/>
      <c r="H1382" s="25"/>
      <c r="I1382" s="25"/>
      <c r="J1382" s="25"/>
      <c r="K1382" s="25"/>
      <c r="L1382" s="25"/>
      <c r="M1382" s="25"/>
      <c r="N1382" s="25"/>
    </row>
    <row r="1383" spans="3:14" x14ac:dyDescent="0.25">
      <c r="C1383" s="25"/>
      <c r="D1383" s="25"/>
      <c r="E1383" s="25"/>
      <c r="F1383" s="25"/>
      <c r="G1383" s="25"/>
      <c r="H1383" s="25"/>
      <c r="I1383" s="25"/>
      <c r="J1383" s="25"/>
      <c r="K1383" s="25"/>
      <c r="L1383" s="25"/>
      <c r="M1383" s="25"/>
      <c r="N1383" s="25"/>
    </row>
    <row r="1384" spans="3:14" x14ac:dyDescent="0.25">
      <c r="C1384" s="25"/>
      <c r="D1384" s="25"/>
      <c r="E1384" s="25"/>
      <c r="F1384" s="25"/>
      <c r="G1384" s="25"/>
      <c r="H1384" s="25"/>
      <c r="I1384" s="25"/>
      <c r="J1384" s="25"/>
      <c r="K1384" s="25"/>
      <c r="L1384" s="25"/>
      <c r="M1384" s="25"/>
      <c r="N1384" s="25"/>
    </row>
    <row r="1385" spans="3:14" x14ac:dyDescent="0.25">
      <c r="C1385" s="25"/>
      <c r="D1385" s="25"/>
      <c r="E1385" s="25"/>
      <c r="F1385" s="25"/>
      <c r="G1385" s="25"/>
      <c r="H1385" s="25"/>
      <c r="I1385" s="25"/>
      <c r="J1385" s="25"/>
      <c r="K1385" s="25"/>
      <c r="L1385" s="25"/>
      <c r="M1385" s="25"/>
      <c r="N1385" s="25"/>
    </row>
    <row r="1386" spans="3:14" x14ac:dyDescent="0.25">
      <c r="C1386" s="25"/>
      <c r="D1386" s="25"/>
      <c r="E1386" s="25"/>
      <c r="F1386" s="25"/>
      <c r="G1386" s="25"/>
      <c r="H1386" s="25"/>
      <c r="I1386" s="25"/>
      <c r="J1386" s="25"/>
      <c r="K1386" s="25"/>
      <c r="L1386" s="25"/>
      <c r="M1386" s="25"/>
      <c r="N1386" s="25"/>
    </row>
    <row r="1387" spans="3:14" x14ac:dyDescent="0.25">
      <c r="C1387" s="25"/>
      <c r="D1387" s="25"/>
      <c r="E1387" s="25"/>
      <c r="F1387" s="25"/>
      <c r="G1387" s="25"/>
      <c r="H1387" s="25"/>
      <c r="I1387" s="25"/>
      <c r="J1387" s="25"/>
      <c r="K1387" s="25"/>
      <c r="L1387" s="25"/>
      <c r="M1387" s="25"/>
      <c r="N1387" s="25"/>
    </row>
    <row r="1388" spans="3:14" x14ac:dyDescent="0.25">
      <c r="C1388" s="25"/>
      <c r="D1388" s="25"/>
      <c r="E1388" s="25"/>
      <c r="F1388" s="25"/>
      <c r="G1388" s="25"/>
      <c r="H1388" s="25"/>
      <c r="I1388" s="25"/>
      <c r="J1388" s="25"/>
      <c r="K1388" s="25"/>
      <c r="L1388" s="25"/>
      <c r="M1388" s="25"/>
      <c r="N1388" s="25"/>
    </row>
    <row r="1389" spans="3:14" x14ac:dyDescent="0.25">
      <c r="C1389" s="25"/>
      <c r="D1389" s="25"/>
      <c r="E1389" s="25"/>
      <c r="F1389" s="25"/>
      <c r="G1389" s="25"/>
      <c r="H1389" s="25"/>
      <c r="I1389" s="25"/>
      <c r="J1389" s="25"/>
      <c r="K1389" s="25"/>
      <c r="L1389" s="25"/>
      <c r="M1389" s="25"/>
      <c r="N1389" s="25"/>
    </row>
    <row r="1390" spans="3:14" x14ac:dyDescent="0.25">
      <c r="C1390" s="25"/>
      <c r="D1390" s="25"/>
      <c r="E1390" s="25"/>
      <c r="F1390" s="25"/>
      <c r="G1390" s="25"/>
      <c r="H1390" s="25"/>
      <c r="I1390" s="25"/>
      <c r="J1390" s="25"/>
      <c r="K1390" s="25"/>
      <c r="L1390" s="25"/>
      <c r="M1390" s="25"/>
      <c r="N1390" s="25"/>
    </row>
    <row r="1391" spans="3:14" x14ac:dyDescent="0.25">
      <c r="C1391" s="25"/>
      <c r="D1391" s="25"/>
      <c r="E1391" s="25"/>
      <c r="F1391" s="25"/>
      <c r="G1391" s="25"/>
      <c r="H1391" s="25"/>
      <c r="I1391" s="25"/>
      <c r="J1391" s="25"/>
      <c r="K1391" s="25"/>
      <c r="L1391" s="25"/>
      <c r="M1391" s="25"/>
      <c r="N1391" s="25"/>
    </row>
    <row r="1392" spans="3:14" x14ac:dyDescent="0.25">
      <c r="C1392" s="25"/>
      <c r="D1392" s="25"/>
      <c r="E1392" s="25"/>
      <c r="F1392" s="25"/>
      <c r="G1392" s="25"/>
      <c r="H1392" s="25"/>
      <c r="I1392" s="25"/>
      <c r="J1392" s="25"/>
      <c r="K1392" s="25"/>
      <c r="L1392" s="25"/>
      <c r="M1392" s="25"/>
      <c r="N1392" s="25"/>
    </row>
    <row r="1393" spans="3:14" x14ac:dyDescent="0.25">
      <c r="C1393" s="25"/>
      <c r="D1393" s="25"/>
      <c r="E1393" s="25"/>
      <c r="F1393" s="25"/>
      <c r="G1393" s="25"/>
      <c r="H1393" s="25"/>
      <c r="I1393" s="25"/>
      <c r="J1393" s="25"/>
      <c r="K1393" s="25"/>
      <c r="L1393" s="25"/>
      <c r="M1393" s="25"/>
      <c r="N1393" s="25"/>
    </row>
    <row r="1394" spans="3:14" x14ac:dyDescent="0.25">
      <c r="C1394" s="25"/>
      <c r="D1394" s="25"/>
      <c r="E1394" s="25"/>
      <c r="F1394" s="25"/>
      <c r="G1394" s="25"/>
      <c r="H1394" s="25"/>
      <c r="I1394" s="25"/>
      <c r="J1394" s="25"/>
      <c r="K1394" s="25"/>
      <c r="L1394" s="25"/>
      <c r="M1394" s="25"/>
      <c r="N1394" s="25"/>
    </row>
    <row r="1395" spans="3:14" x14ac:dyDescent="0.25">
      <c r="C1395" s="25"/>
      <c r="D1395" s="25"/>
      <c r="E1395" s="25"/>
      <c r="F1395" s="25"/>
      <c r="G1395" s="25"/>
      <c r="H1395" s="25"/>
      <c r="I1395" s="25"/>
      <c r="J1395" s="25"/>
      <c r="K1395" s="25"/>
      <c r="L1395" s="25"/>
      <c r="M1395" s="25"/>
      <c r="N1395" s="25"/>
    </row>
    <row r="1396" spans="3:14" x14ac:dyDescent="0.25">
      <c r="C1396" s="25"/>
      <c r="D1396" s="25"/>
      <c r="E1396" s="25"/>
      <c r="F1396" s="25"/>
      <c r="G1396" s="25"/>
      <c r="H1396" s="25"/>
      <c r="I1396" s="25"/>
      <c r="J1396" s="25"/>
      <c r="K1396" s="25"/>
      <c r="L1396" s="25"/>
      <c r="M1396" s="25"/>
      <c r="N1396" s="25"/>
    </row>
    <row r="1397" spans="3:14" x14ac:dyDescent="0.25">
      <c r="C1397" s="25"/>
      <c r="D1397" s="25"/>
      <c r="E1397" s="25"/>
      <c r="F1397" s="25"/>
      <c r="G1397" s="25"/>
      <c r="H1397" s="25"/>
      <c r="I1397" s="25"/>
      <c r="J1397" s="25"/>
      <c r="K1397" s="25"/>
      <c r="L1397" s="25"/>
      <c r="M1397" s="25"/>
      <c r="N1397" s="25"/>
    </row>
    <row r="1398" spans="3:14" x14ac:dyDescent="0.25">
      <c r="C1398" s="25"/>
      <c r="D1398" s="25"/>
      <c r="E1398" s="25"/>
      <c r="F1398" s="25"/>
      <c r="G1398" s="25"/>
      <c r="H1398" s="25"/>
      <c r="I1398" s="25"/>
      <c r="J1398" s="25"/>
      <c r="K1398" s="25"/>
      <c r="L1398" s="25"/>
      <c r="M1398" s="25"/>
      <c r="N1398" s="25"/>
    </row>
    <row r="1399" spans="3:14" x14ac:dyDescent="0.25">
      <c r="C1399" s="25"/>
      <c r="D1399" s="25"/>
      <c r="E1399" s="25"/>
      <c r="F1399" s="25"/>
      <c r="G1399" s="25"/>
      <c r="H1399" s="25"/>
      <c r="I1399" s="25"/>
      <c r="J1399" s="25"/>
      <c r="K1399" s="25"/>
      <c r="L1399" s="25"/>
      <c r="M1399" s="25"/>
      <c r="N1399" s="25"/>
    </row>
    <row r="1400" spans="3:14" x14ac:dyDescent="0.25">
      <c r="C1400" s="25"/>
      <c r="D1400" s="25"/>
      <c r="E1400" s="25"/>
      <c r="F1400" s="25"/>
      <c r="G1400" s="25"/>
      <c r="H1400" s="25"/>
      <c r="I1400" s="25"/>
      <c r="J1400" s="25"/>
      <c r="K1400" s="25"/>
      <c r="L1400" s="25"/>
      <c r="M1400" s="25"/>
      <c r="N1400" s="25"/>
    </row>
    <row r="1401" spans="3:14" x14ac:dyDescent="0.25">
      <c r="C1401" s="25"/>
      <c r="D1401" s="25"/>
      <c r="E1401" s="25"/>
      <c r="F1401" s="25"/>
      <c r="G1401" s="25"/>
      <c r="H1401" s="25"/>
      <c r="I1401" s="25"/>
      <c r="J1401" s="25"/>
      <c r="K1401" s="25"/>
      <c r="L1401" s="25"/>
      <c r="M1401" s="25"/>
      <c r="N1401" s="25"/>
    </row>
    <row r="1402" spans="3:14" x14ac:dyDescent="0.25">
      <c r="C1402" s="25"/>
      <c r="D1402" s="25"/>
      <c r="E1402" s="25"/>
      <c r="F1402" s="25"/>
      <c r="G1402" s="25"/>
      <c r="H1402" s="25"/>
      <c r="I1402" s="25"/>
      <c r="J1402" s="25"/>
      <c r="K1402" s="25"/>
      <c r="L1402" s="25"/>
      <c r="M1402" s="25"/>
      <c r="N1402" s="25"/>
    </row>
    <row r="1403" spans="3:14" x14ac:dyDescent="0.25">
      <c r="C1403" s="25"/>
      <c r="D1403" s="25"/>
      <c r="E1403" s="25"/>
      <c r="F1403" s="25"/>
      <c r="G1403" s="25"/>
      <c r="H1403" s="25"/>
      <c r="I1403" s="25"/>
      <c r="J1403" s="25"/>
      <c r="K1403" s="25"/>
      <c r="L1403" s="25"/>
      <c r="M1403" s="25"/>
      <c r="N1403" s="25"/>
    </row>
    <row r="1404" spans="3:14" x14ac:dyDescent="0.25">
      <c r="C1404" s="25"/>
      <c r="D1404" s="25"/>
      <c r="E1404" s="25"/>
      <c r="F1404" s="25"/>
      <c r="G1404" s="25"/>
      <c r="H1404" s="25"/>
      <c r="I1404" s="25"/>
      <c r="J1404" s="25"/>
      <c r="K1404" s="25"/>
      <c r="L1404" s="25"/>
      <c r="M1404" s="25"/>
      <c r="N1404" s="25"/>
    </row>
    <row r="1405" spans="3:14" x14ac:dyDescent="0.25">
      <c r="C1405" s="25"/>
      <c r="D1405" s="25"/>
      <c r="E1405" s="25"/>
      <c r="F1405" s="25"/>
      <c r="G1405" s="25"/>
      <c r="H1405" s="25"/>
      <c r="I1405" s="25"/>
      <c r="J1405" s="25"/>
      <c r="K1405" s="25"/>
      <c r="L1405" s="25"/>
      <c r="M1405" s="25"/>
      <c r="N1405" s="25"/>
    </row>
    <row r="1406" spans="3:14" x14ac:dyDescent="0.25">
      <c r="C1406" s="25"/>
      <c r="D1406" s="25"/>
      <c r="E1406" s="25"/>
      <c r="F1406" s="25"/>
      <c r="G1406" s="25"/>
      <c r="H1406" s="25"/>
      <c r="I1406" s="25"/>
      <c r="J1406" s="25"/>
      <c r="K1406" s="25"/>
      <c r="L1406" s="25"/>
      <c r="M1406" s="25"/>
      <c r="N1406" s="25"/>
    </row>
    <row r="1407" spans="3:14" x14ac:dyDescent="0.25">
      <c r="C1407" s="25"/>
      <c r="D1407" s="25"/>
      <c r="E1407" s="25"/>
      <c r="F1407" s="25"/>
      <c r="G1407" s="25"/>
      <c r="H1407" s="25"/>
      <c r="I1407" s="25"/>
      <c r="J1407" s="25"/>
      <c r="K1407" s="25"/>
      <c r="L1407" s="25"/>
      <c r="M1407" s="25"/>
      <c r="N1407" s="25"/>
    </row>
    <row r="1408" spans="3:14" x14ac:dyDescent="0.25">
      <c r="C1408" s="25"/>
      <c r="D1408" s="25"/>
      <c r="E1408" s="25"/>
      <c r="F1408" s="25"/>
      <c r="G1408" s="25"/>
      <c r="H1408" s="25"/>
      <c r="I1408" s="25"/>
      <c r="J1408" s="25"/>
      <c r="K1408" s="25"/>
      <c r="L1408" s="25"/>
      <c r="M1408" s="25"/>
      <c r="N1408" s="25"/>
    </row>
    <row r="1409" spans="3:14" x14ac:dyDescent="0.25">
      <c r="C1409" s="25"/>
      <c r="D1409" s="25"/>
      <c r="E1409" s="25"/>
      <c r="F1409" s="25"/>
      <c r="G1409" s="25"/>
      <c r="H1409" s="25"/>
      <c r="I1409" s="25"/>
      <c r="J1409" s="25"/>
      <c r="K1409" s="25"/>
      <c r="L1409" s="25"/>
      <c r="M1409" s="25"/>
      <c r="N1409" s="25"/>
    </row>
    <row r="1410" spans="3:14" x14ac:dyDescent="0.25">
      <c r="C1410" s="25"/>
      <c r="D1410" s="25"/>
      <c r="E1410" s="25"/>
      <c r="F1410" s="25"/>
      <c r="G1410" s="25"/>
      <c r="H1410" s="25"/>
      <c r="I1410" s="25"/>
      <c r="J1410" s="25"/>
      <c r="K1410" s="25"/>
      <c r="L1410" s="25"/>
      <c r="M1410" s="25"/>
      <c r="N1410" s="25"/>
    </row>
    <row r="1411" spans="3:14" x14ac:dyDescent="0.25">
      <c r="C1411" s="25"/>
      <c r="D1411" s="25"/>
      <c r="E1411" s="25"/>
      <c r="F1411" s="25"/>
      <c r="G1411" s="25"/>
      <c r="H1411" s="25"/>
      <c r="I1411" s="25"/>
      <c r="J1411" s="25"/>
      <c r="K1411" s="25"/>
      <c r="L1411" s="25"/>
      <c r="M1411" s="25"/>
      <c r="N1411" s="25"/>
    </row>
    <row r="1412" spans="3:14" x14ac:dyDescent="0.25">
      <c r="C1412" s="25"/>
      <c r="D1412" s="25"/>
      <c r="E1412" s="25"/>
      <c r="F1412" s="25"/>
      <c r="G1412" s="25"/>
      <c r="H1412" s="25"/>
      <c r="I1412" s="25"/>
      <c r="J1412" s="25"/>
      <c r="K1412" s="25"/>
      <c r="L1412" s="25"/>
      <c r="M1412" s="25"/>
      <c r="N1412" s="25"/>
    </row>
    <row r="1413" spans="3:14" x14ac:dyDescent="0.25">
      <c r="C1413" s="25"/>
      <c r="D1413" s="25"/>
      <c r="E1413" s="25"/>
      <c r="F1413" s="25"/>
      <c r="G1413" s="25"/>
      <c r="H1413" s="25"/>
      <c r="I1413" s="25"/>
      <c r="J1413" s="25"/>
      <c r="K1413" s="25"/>
      <c r="L1413" s="25"/>
      <c r="M1413" s="25"/>
      <c r="N1413" s="25"/>
    </row>
    <row r="1414" spans="3:14" x14ac:dyDescent="0.25">
      <c r="C1414" s="25"/>
      <c r="D1414" s="25"/>
      <c r="E1414" s="25"/>
      <c r="F1414" s="25"/>
      <c r="G1414" s="25"/>
      <c r="H1414" s="25"/>
      <c r="I1414" s="25"/>
      <c r="J1414" s="25"/>
      <c r="K1414" s="25"/>
      <c r="L1414" s="25"/>
      <c r="M1414" s="25"/>
      <c r="N1414" s="25"/>
    </row>
    <row r="1415" spans="3:14" x14ac:dyDescent="0.25">
      <c r="C1415" s="25"/>
      <c r="D1415" s="25"/>
      <c r="E1415" s="25"/>
      <c r="F1415" s="25"/>
      <c r="G1415" s="25"/>
      <c r="H1415" s="25"/>
      <c r="I1415" s="25"/>
      <c r="J1415" s="25"/>
      <c r="K1415" s="25"/>
      <c r="L1415" s="25"/>
      <c r="M1415" s="25"/>
      <c r="N1415" s="25"/>
    </row>
    <row r="1416" spans="3:14" x14ac:dyDescent="0.25">
      <c r="C1416" s="25"/>
      <c r="D1416" s="25"/>
      <c r="E1416" s="25"/>
      <c r="F1416" s="25"/>
      <c r="G1416" s="25"/>
      <c r="H1416" s="25"/>
      <c r="I1416" s="25"/>
      <c r="J1416" s="25"/>
      <c r="K1416" s="25"/>
      <c r="L1416" s="25"/>
      <c r="M1416" s="25"/>
      <c r="N1416" s="25"/>
    </row>
    <row r="1417" spans="3:14" x14ac:dyDescent="0.25">
      <c r="C1417" s="25"/>
      <c r="D1417" s="25"/>
      <c r="E1417" s="25"/>
      <c r="F1417" s="25"/>
      <c r="G1417" s="25"/>
      <c r="H1417" s="25"/>
      <c r="I1417" s="25"/>
      <c r="J1417" s="25"/>
      <c r="K1417" s="25"/>
      <c r="L1417" s="25"/>
      <c r="M1417" s="25"/>
      <c r="N1417" s="25"/>
    </row>
    <row r="1418" spans="3:14" x14ac:dyDescent="0.25">
      <c r="C1418" s="25"/>
      <c r="D1418" s="25"/>
      <c r="E1418" s="25"/>
      <c r="F1418" s="25"/>
      <c r="G1418" s="25"/>
      <c r="H1418" s="25"/>
      <c r="I1418" s="25"/>
      <c r="J1418" s="25"/>
      <c r="K1418" s="25"/>
      <c r="L1418" s="25"/>
      <c r="M1418" s="25"/>
      <c r="N1418" s="25"/>
    </row>
    <row r="1419" spans="3:14" x14ac:dyDescent="0.25">
      <c r="C1419" s="25"/>
      <c r="D1419" s="25"/>
      <c r="E1419" s="25"/>
      <c r="F1419" s="25"/>
      <c r="G1419" s="25"/>
      <c r="H1419" s="25"/>
      <c r="I1419" s="25"/>
      <c r="J1419" s="25"/>
      <c r="K1419" s="25"/>
      <c r="L1419" s="25"/>
      <c r="M1419" s="25"/>
      <c r="N1419" s="25"/>
    </row>
    <row r="1420" spans="3:14" x14ac:dyDescent="0.25">
      <c r="C1420" s="25"/>
      <c r="D1420" s="25"/>
      <c r="E1420" s="25"/>
      <c r="F1420" s="25"/>
      <c r="G1420" s="25"/>
      <c r="H1420" s="25"/>
      <c r="I1420" s="25"/>
      <c r="J1420" s="25"/>
      <c r="K1420" s="25"/>
      <c r="L1420" s="25"/>
      <c r="M1420" s="25"/>
      <c r="N1420" s="25"/>
    </row>
    <row r="1421" spans="3:14" x14ac:dyDescent="0.25">
      <c r="C1421" s="25"/>
      <c r="D1421" s="25"/>
      <c r="E1421" s="25"/>
      <c r="F1421" s="25"/>
      <c r="G1421" s="25"/>
      <c r="H1421" s="25"/>
      <c r="I1421" s="25"/>
      <c r="J1421" s="25"/>
      <c r="K1421" s="25"/>
      <c r="L1421" s="25"/>
      <c r="M1421" s="25"/>
      <c r="N1421" s="25"/>
    </row>
    <row r="1422" spans="3:14" x14ac:dyDescent="0.25">
      <c r="C1422" s="25"/>
      <c r="D1422" s="25"/>
      <c r="E1422" s="25"/>
      <c r="F1422" s="25"/>
      <c r="G1422" s="25"/>
      <c r="H1422" s="25"/>
      <c r="I1422" s="25"/>
      <c r="J1422" s="25"/>
      <c r="K1422" s="25"/>
      <c r="L1422" s="25"/>
      <c r="M1422" s="25"/>
      <c r="N1422" s="25"/>
    </row>
    <row r="1423" spans="3:14" x14ac:dyDescent="0.25">
      <c r="C1423" s="25"/>
      <c r="D1423" s="25"/>
      <c r="E1423" s="25"/>
      <c r="F1423" s="25"/>
      <c r="G1423" s="25"/>
      <c r="H1423" s="25"/>
      <c r="I1423" s="25"/>
      <c r="J1423" s="25"/>
      <c r="K1423" s="25"/>
      <c r="L1423" s="25"/>
      <c r="M1423" s="25"/>
      <c r="N1423" s="25"/>
    </row>
    <row r="1424" spans="3:14" x14ac:dyDescent="0.25">
      <c r="C1424" s="25"/>
      <c r="D1424" s="25"/>
      <c r="E1424" s="25"/>
      <c r="F1424" s="25"/>
      <c r="G1424" s="25"/>
      <c r="H1424" s="25"/>
      <c r="I1424" s="25"/>
      <c r="J1424" s="25"/>
      <c r="K1424" s="25"/>
      <c r="L1424" s="25"/>
      <c r="M1424" s="25"/>
      <c r="N1424" s="25"/>
    </row>
    <row r="1425" spans="3:14" x14ac:dyDescent="0.25">
      <c r="C1425" s="25"/>
      <c r="D1425" s="25"/>
      <c r="E1425" s="25"/>
      <c r="F1425" s="25"/>
      <c r="G1425" s="25"/>
      <c r="H1425" s="25"/>
      <c r="I1425" s="25"/>
      <c r="J1425" s="25"/>
      <c r="K1425" s="25"/>
      <c r="L1425" s="25"/>
      <c r="M1425" s="25"/>
      <c r="N1425" s="25"/>
    </row>
    <row r="1426" spans="3:14" x14ac:dyDescent="0.25">
      <c r="C1426" s="25"/>
      <c r="D1426" s="25"/>
      <c r="E1426" s="25"/>
      <c r="F1426" s="25"/>
      <c r="G1426" s="25"/>
      <c r="H1426" s="25"/>
      <c r="I1426" s="25"/>
      <c r="J1426" s="25"/>
      <c r="K1426" s="25"/>
      <c r="L1426" s="25"/>
      <c r="M1426" s="25"/>
      <c r="N1426" s="25"/>
    </row>
    <row r="1427" spans="3:14" x14ac:dyDescent="0.25">
      <c r="C1427" s="25"/>
      <c r="D1427" s="25"/>
      <c r="E1427" s="25"/>
      <c r="F1427" s="25"/>
      <c r="G1427" s="25"/>
      <c r="H1427" s="25"/>
      <c r="I1427" s="25"/>
      <c r="J1427" s="25"/>
      <c r="K1427" s="25"/>
      <c r="L1427" s="25"/>
      <c r="M1427" s="25"/>
      <c r="N1427" s="25"/>
    </row>
    <row r="1428" spans="3:14" x14ac:dyDescent="0.25">
      <c r="C1428" s="25"/>
      <c r="D1428" s="25"/>
      <c r="E1428" s="25"/>
      <c r="F1428" s="25"/>
      <c r="G1428" s="25"/>
      <c r="H1428" s="25"/>
      <c r="I1428" s="25"/>
      <c r="J1428" s="25"/>
      <c r="K1428" s="25"/>
      <c r="L1428" s="25"/>
      <c r="M1428" s="25"/>
      <c r="N1428" s="25"/>
    </row>
    <row r="1429" spans="3:14" x14ac:dyDescent="0.25">
      <c r="C1429" s="25"/>
      <c r="D1429" s="25"/>
      <c r="E1429" s="25"/>
      <c r="F1429" s="25"/>
      <c r="G1429" s="25"/>
      <c r="H1429" s="25"/>
      <c r="I1429" s="25"/>
      <c r="J1429" s="25"/>
      <c r="K1429" s="25"/>
      <c r="L1429" s="25"/>
      <c r="M1429" s="25"/>
      <c r="N1429" s="25"/>
    </row>
    <row r="1430" spans="3:14" x14ac:dyDescent="0.25">
      <c r="C1430" s="25"/>
      <c r="D1430" s="25"/>
      <c r="E1430" s="25"/>
      <c r="F1430" s="25"/>
      <c r="G1430" s="25"/>
      <c r="H1430" s="25"/>
      <c r="I1430" s="25"/>
      <c r="J1430" s="25"/>
      <c r="K1430" s="25"/>
      <c r="L1430" s="25"/>
      <c r="M1430" s="25"/>
      <c r="N1430" s="25"/>
    </row>
    <row r="1431" spans="3:14" x14ac:dyDescent="0.25">
      <c r="C1431" s="25"/>
      <c r="D1431" s="25"/>
      <c r="E1431" s="25"/>
      <c r="F1431" s="25"/>
      <c r="G1431" s="25"/>
      <c r="H1431" s="25"/>
      <c r="I1431" s="25"/>
      <c r="J1431" s="25"/>
      <c r="K1431" s="25"/>
      <c r="L1431" s="25"/>
      <c r="M1431" s="25"/>
      <c r="N1431" s="25"/>
    </row>
    <row r="1432" spans="3:14" x14ac:dyDescent="0.25">
      <c r="C1432" s="25"/>
      <c r="D1432" s="25"/>
      <c r="E1432" s="25"/>
      <c r="F1432" s="25"/>
      <c r="G1432" s="25"/>
      <c r="H1432" s="25"/>
      <c r="I1432" s="25"/>
      <c r="J1432" s="25"/>
      <c r="K1432" s="25"/>
      <c r="L1432" s="25"/>
      <c r="M1432" s="25"/>
      <c r="N1432" s="25"/>
    </row>
    <row r="1433" spans="3:14" x14ac:dyDescent="0.25">
      <c r="C1433" s="25"/>
      <c r="D1433" s="25"/>
      <c r="E1433" s="25"/>
      <c r="F1433" s="25"/>
      <c r="G1433" s="25"/>
      <c r="H1433" s="25"/>
      <c r="I1433" s="25"/>
      <c r="J1433" s="25"/>
      <c r="K1433" s="25"/>
      <c r="L1433" s="25"/>
      <c r="M1433" s="25"/>
      <c r="N1433" s="25"/>
    </row>
    <row r="1434" spans="3:14" x14ac:dyDescent="0.25">
      <c r="C1434" s="25"/>
      <c r="D1434" s="25"/>
      <c r="E1434" s="25"/>
      <c r="F1434" s="25"/>
      <c r="G1434" s="25"/>
      <c r="H1434" s="25"/>
      <c r="I1434" s="25"/>
      <c r="J1434" s="25"/>
      <c r="K1434" s="25"/>
      <c r="L1434" s="25"/>
      <c r="M1434" s="25"/>
      <c r="N1434" s="25"/>
    </row>
    <row r="1435" spans="3:14" x14ac:dyDescent="0.25">
      <c r="C1435" s="25"/>
      <c r="D1435" s="25"/>
      <c r="E1435" s="25"/>
      <c r="F1435" s="25"/>
      <c r="G1435" s="25"/>
      <c r="H1435" s="25"/>
      <c r="I1435" s="25"/>
      <c r="J1435" s="25"/>
      <c r="K1435" s="25"/>
      <c r="L1435" s="25"/>
      <c r="M1435" s="25"/>
      <c r="N1435" s="25"/>
    </row>
    <row r="1436" spans="3:14" x14ac:dyDescent="0.25">
      <c r="C1436" s="25"/>
      <c r="D1436" s="25"/>
      <c r="E1436" s="25"/>
      <c r="F1436" s="25"/>
      <c r="G1436" s="25"/>
      <c r="H1436" s="25"/>
      <c r="I1436" s="25"/>
      <c r="J1436" s="25"/>
      <c r="K1436" s="25"/>
      <c r="L1436" s="25"/>
      <c r="M1436" s="25"/>
      <c r="N1436" s="25"/>
    </row>
    <row r="1437" spans="3:14" x14ac:dyDescent="0.25">
      <c r="C1437" s="25"/>
      <c r="D1437" s="25"/>
      <c r="E1437" s="25"/>
      <c r="F1437" s="25"/>
      <c r="G1437" s="25"/>
      <c r="H1437" s="25"/>
      <c r="I1437" s="25"/>
      <c r="J1437" s="25"/>
      <c r="K1437" s="25"/>
      <c r="L1437" s="25"/>
      <c r="M1437" s="25"/>
      <c r="N1437" s="25"/>
    </row>
    <row r="1438" spans="3:14" x14ac:dyDescent="0.25">
      <c r="C1438" s="25"/>
      <c r="D1438" s="25"/>
      <c r="E1438" s="25"/>
      <c r="F1438" s="25"/>
      <c r="G1438" s="25"/>
      <c r="H1438" s="25"/>
      <c r="I1438" s="25"/>
      <c r="J1438" s="25"/>
      <c r="K1438" s="25"/>
      <c r="L1438" s="25"/>
      <c r="M1438" s="25"/>
      <c r="N1438" s="25"/>
    </row>
    <row r="1439" spans="3:14" x14ac:dyDescent="0.25">
      <c r="C1439" s="25"/>
      <c r="D1439" s="25"/>
      <c r="E1439" s="25"/>
      <c r="F1439" s="25"/>
      <c r="G1439" s="25"/>
      <c r="H1439" s="25"/>
      <c r="I1439" s="25"/>
      <c r="J1439" s="25"/>
      <c r="K1439" s="25"/>
      <c r="L1439" s="25"/>
      <c r="M1439" s="25"/>
      <c r="N1439" s="25"/>
    </row>
    <row r="1440" spans="3:14" x14ac:dyDescent="0.25">
      <c r="C1440" s="25"/>
      <c r="D1440" s="25"/>
      <c r="E1440" s="25"/>
      <c r="F1440" s="25"/>
      <c r="G1440" s="25"/>
      <c r="H1440" s="25"/>
      <c r="I1440" s="25"/>
      <c r="J1440" s="25"/>
      <c r="K1440" s="25"/>
      <c r="L1440" s="25"/>
      <c r="M1440" s="25"/>
      <c r="N1440" s="25"/>
    </row>
    <row r="1441" spans="3:14" x14ac:dyDescent="0.25">
      <c r="C1441" s="25"/>
      <c r="D1441" s="25"/>
      <c r="E1441" s="25"/>
      <c r="F1441" s="25"/>
      <c r="G1441" s="25"/>
      <c r="H1441" s="25"/>
      <c r="I1441" s="25"/>
      <c r="J1441" s="25"/>
      <c r="K1441" s="25"/>
      <c r="L1441" s="25"/>
      <c r="M1441" s="25"/>
      <c r="N1441" s="25"/>
    </row>
    <row r="1442" spans="3:14" x14ac:dyDescent="0.25">
      <c r="C1442" s="25"/>
      <c r="D1442" s="25"/>
      <c r="E1442" s="25"/>
      <c r="F1442" s="25"/>
      <c r="G1442" s="25"/>
      <c r="H1442" s="25"/>
      <c r="I1442" s="25"/>
      <c r="J1442" s="25"/>
      <c r="K1442" s="25"/>
      <c r="L1442" s="25"/>
      <c r="M1442" s="25"/>
      <c r="N1442" s="25"/>
    </row>
    <row r="1443" spans="3:14" x14ac:dyDescent="0.25">
      <c r="C1443" s="25"/>
      <c r="D1443" s="25"/>
      <c r="E1443" s="25"/>
      <c r="F1443" s="25"/>
      <c r="G1443" s="25"/>
      <c r="H1443" s="25"/>
      <c r="I1443" s="25"/>
      <c r="J1443" s="25"/>
      <c r="K1443" s="25"/>
      <c r="L1443" s="25"/>
      <c r="M1443" s="25"/>
      <c r="N1443" s="25"/>
    </row>
    <row r="1444" spans="3:14" x14ac:dyDescent="0.25">
      <c r="C1444" s="25"/>
      <c r="D1444" s="25"/>
      <c r="E1444" s="25"/>
      <c r="F1444" s="25"/>
      <c r="G1444" s="25"/>
      <c r="H1444" s="25"/>
      <c r="I1444" s="25"/>
      <c r="J1444" s="25"/>
      <c r="K1444" s="25"/>
      <c r="L1444" s="25"/>
      <c r="M1444" s="25"/>
      <c r="N1444" s="25"/>
    </row>
    <row r="1445" spans="3:14" x14ac:dyDescent="0.25">
      <c r="C1445" s="25"/>
      <c r="D1445" s="25"/>
      <c r="E1445" s="25"/>
      <c r="F1445" s="25"/>
      <c r="G1445" s="25"/>
      <c r="H1445" s="25"/>
      <c r="I1445" s="25"/>
      <c r="J1445" s="25"/>
      <c r="K1445" s="25"/>
      <c r="L1445" s="25"/>
      <c r="M1445" s="25"/>
      <c r="N1445" s="25"/>
    </row>
    <row r="1446" spans="3:14" x14ac:dyDescent="0.25">
      <c r="C1446" s="25"/>
      <c r="D1446" s="25"/>
      <c r="E1446" s="25"/>
      <c r="F1446" s="25"/>
      <c r="G1446" s="25"/>
      <c r="H1446" s="25"/>
      <c r="I1446" s="25"/>
      <c r="J1446" s="25"/>
      <c r="K1446" s="25"/>
      <c r="L1446" s="25"/>
      <c r="M1446" s="25"/>
      <c r="N1446" s="25"/>
    </row>
    <row r="1447" spans="3:14" x14ac:dyDescent="0.25">
      <c r="C1447" s="25"/>
      <c r="D1447" s="25"/>
      <c r="E1447" s="25"/>
      <c r="F1447" s="25"/>
      <c r="G1447" s="25"/>
      <c r="H1447" s="25"/>
      <c r="I1447" s="25"/>
      <c r="J1447" s="25"/>
      <c r="K1447" s="25"/>
      <c r="L1447" s="25"/>
      <c r="M1447" s="25"/>
      <c r="N1447" s="25"/>
    </row>
    <row r="1448" spans="3:14" x14ac:dyDescent="0.25">
      <c r="C1448" s="25"/>
      <c r="D1448" s="25"/>
      <c r="E1448" s="25"/>
      <c r="F1448" s="25"/>
      <c r="G1448" s="25"/>
      <c r="H1448" s="25"/>
      <c r="I1448" s="25"/>
      <c r="J1448" s="25"/>
      <c r="K1448" s="25"/>
      <c r="L1448" s="25"/>
      <c r="M1448" s="25"/>
      <c r="N1448" s="25"/>
    </row>
    <row r="1449" spans="3:14" x14ac:dyDescent="0.25">
      <c r="C1449" s="25"/>
      <c r="D1449" s="25"/>
      <c r="E1449" s="25"/>
      <c r="F1449" s="25"/>
      <c r="G1449" s="25"/>
      <c r="H1449" s="25"/>
      <c r="I1449" s="25"/>
      <c r="J1449" s="25"/>
      <c r="K1449" s="25"/>
      <c r="L1449" s="25"/>
      <c r="M1449" s="25"/>
      <c r="N1449" s="25"/>
    </row>
    <row r="1450" spans="3:14" x14ac:dyDescent="0.25">
      <c r="C1450" s="25"/>
      <c r="D1450" s="25"/>
      <c r="E1450" s="25"/>
      <c r="F1450" s="25"/>
      <c r="G1450" s="25"/>
      <c r="H1450" s="25"/>
      <c r="I1450" s="25"/>
      <c r="J1450" s="25"/>
      <c r="K1450" s="25"/>
      <c r="L1450" s="25"/>
      <c r="M1450" s="25"/>
      <c r="N1450" s="25"/>
    </row>
    <row r="1451" spans="3:14" x14ac:dyDescent="0.25">
      <c r="C1451" s="25"/>
      <c r="D1451" s="25"/>
      <c r="E1451" s="25"/>
      <c r="F1451" s="25"/>
      <c r="G1451" s="25"/>
      <c r="H1451" s="25"/>
      <c r="I1451" s="25"/>
      <c r="J1451" s="25"/>
      <c r="K1451" s="25"/>
      <c r="L1451" s="25"/>
      <c r="M1451" s="25"/>
      <c r="N1451" s="25"/>
    </row>
    <row r="1452" spans="3:14" x14ac:dyDescent="0.25">
      <c r="C1452" s="25"/>
      <c r="D1452" s="25"/>
      <c r="E1452" s="25"/>
      <c r="F1452" s="25"/>
      <c r="G1452" s="25"/>
      <c r="H1452" s="25"/>
      <c r="I1452" s="25"/>
      <c r="J1452" s="25"/>
      <c r="K1452" s="25"/>
      <c r="L1452" s="25"/>
      <c r="M1452" s="25"/>
      <c r="N1452" s="25"/>
    </row>
    <row r="1453" spans="3:14" x14ac:dyDescent="0.25">
      <c r="C1453" s="25"/>
      <c r="D1453" s="25"/>
      <c r="E1453" s="25"/>
      <c r="F1453" s="25"/>
      <c r="G1453" s="25"/>
      <c r="H1453" s="25"/>
      <c r="I1453" s="25"/>
      <c r="J1453" s="25"/>
      <c r="K1453" s="25"/>
      <c r="L1453" s="25"/>
      <c r="M1453" s="25"/>
      <c r="N1453" s="25"/>
    </row>
    <row r="1454" spans="3:14" x14ac:dyDescent="0.25">
      <c r="C1454" s="25"/>
      <c r="D1454" s="25"/>
      <c r="E1454" s="25"/>
      <c r="F1454" s="25"/>
      <c r="G1454" s="25"/>
      <c r="H1454" s="25"/>
      <c r="I1454" s="25"/>
      <c r="J1454" s="25"/>
      <c r="K1454" s="25"/>
      <c r="L1454" s="25"/>
      <c r="M1454" s="25"/>
      <c r="N1454" s="25"/>
    </row>
    <row r="1455" spans="3:14" x14ac:dyDescent="0.25">
      <c r="C1455" s="25"/>
      <c r="D1455" s="25"/>
      <c r="E1455" s="25"/>
      <c r="F1455" s="25"/>
      <c r="G1455" s="25"/>
      <c r="H1455" s="25"/>
      <c r="I1455" s="25"/>
      <c r="J1455" s="25"/>
      <c r="K1455" s="25"/>
      <c r="L1455" s="25"/>
      <c r="M1455" s="25"/>
      <c r="N1455" s="25"/>
    </row>
    <row r="1456" spans="3:14" x14ac:dyDescent="0.25">
      <c r="C1456" s="25"/>
      <c r="D1456" s="25"/>
      <c r="E1456" s="25"/>
      <c r="F1456" s="25"/>
      <c r="G1456" s="25"/>
      <c r="H1456" s="25"/>
      <c r="I1456" s="25"/>
      <c r="J1456" s="25"/>
      <c r="K1456" s="25"/>
      <c r="L1456" s="25"/>
      <c r="M1456" s="25"/>
      <c r="N1456" s="25"/>
    </row>
    <row r="1457" spans="3:14" x14ac:dyDescent="0.25">
      <c r="C1457" s="25"/>
      <c r="D1457" s="25"/>
      <c r="E1457" s="25"/>
      <c r="F1457" s="25"/>
      <c r="G1457" s="25"/>
      <c r="H1457" s="25"/>
      <c r="I1457" s="25"/>
      <c r="J1457" s="25"/>
      <c r="K1457" s="25"/>
      <c r="L1457" s="25"/>
      <c r="M1457" s="25"/>
      <c r="N1457" s="25"/>
    </row>
    <row r="1458" spans="3:14" x14ac:dyDescent="0.25">
      <c r="C1458" s="25"/>
      <c r="D1458" s="25"/>
      <c r="E1458" s="25"/>
      <c r="F1458" s="25"/>
      <c r="G1458" s="25"/>
      <c r="H1458" s="25"/>
      <c r="I1458" s="25"/>
      <c r="J1458" s="25"/>
      <c r="K1458" s="25"/>
      <c r="L1458" s="25"/>
      <c r="M1458" s="25"/>
      <c r="N1458" s="25"/>
    </row>
    <row r="1459" spans="3:14" x14ac:dyDescent="0.25">
      <c r="C1459" s="25"/>
      <c r="D1459" s="25"/>
      <c r="E1459" s="25"/>
      <c r="F1459" s="25"/>
      <c r="G1459" s="25"/>
      <c r="H1459" s="25"/>
      <c r="I1459" s="25"/>
      <c r="J1459" s="25"/>
      <c r="K1459" s="25"/>
      <c r="L1459" s="25"/>
      <c r="M1459" s="25"/>
      <c r="N1459" s="25"/>
    </row>
    <row r="1460" spans="3:14" x14ac:dyDescent="0.25">
      <c r="C1460" s="25"/>
      <c r="D1460" s="25"/>
      <c r="E1460" s="25"/>
      <c r="F1460" s="25"/>
      <c r="G1460" s="25"/>
      <c r="H1460" s="25"/>
      <c r="I1460" s="25"/>
      <c r="J1460" s="25"/>
      <c r="K1460" s="25"/>
      <c r="L1460" s="25"/>
      <c r="M1460" s="25"/>
      <c r="N1460" s="25"/>
    </row>
    <row r="1461" spans="3:14" x14ac:dyDescent="0.25">
      <c r="C1461" s="25"/>
      <c r="D1461" s="25"/>
      <c r="E1461" s="25"/>
      <c r="F1461" s="25"/>
      <c r="G1461" s="25"/>
      <c r="H1461" s="25"/>
      <c r="I1461" s="25"/>
      <c r="J1461" s="25"/>
      <c r="K1461" s="25"/>
      <c r="L1461" s="25"/>
      <c r="M1461" s="25"/>
      <c r="N1461" s="25"/>
    </row>
    <row r="1462" spans="3:14" x14ac:dyDescent="0.25">
      <c r="C1462" s="25"/>
      <c r="D1462" s="25"/>
      <c r="E1462" s="25"/>
      <c r="F1462" s="25"/>
      <c r="G1462" s="25"/>
      <c r="H1462" s="25"/>
      <c r="I1462" s="25"/>
      <c r="J1462" s="25"/>
      <c r="K1462" s="25"/>
      <c r="L1462" s="25"/>
      <c r="M1462" s="25"/>
      <c r="N1462" s="25"/>
    </row>
    <row r="1463" spans="3:14" x14ac:dyDescent="0.25">
      <c r="C1463" s="25"/>
      <c r="D1463" s="25"/>
      <c r="E1463" s="25"/>
      <c r="F1463" s="25"/>
      <c r="G1463" s="25"/>
      <c r="H1463" s="25"/>
      <c r="I1463" s="25"/>
      <c r="J1463" s="25"/>
      <c r="K1463" s="25"/>
      <c r="L1463" s="25"/>
      <c r="M1463" s="25"/>
      <c r="N1463" s="25"/>
    </row>
    <row r="1464" spans="3:14" x14ac:dyDescent="0.25">
      <c r="C1464" s="25"/>
      <c r="D1464" s="25"/>
      <c r="E1464" s="25"/>
      <c r="F1464" s="25"/>
      <c r="G1464" s="25"/>
      <c r="H1464" s="25"/>
      <c r="I1464" s="25"/>
      <c r="J1464" s="25"/>
      <c r="K1464" s="25"/>
      <c r="L1464" s="25"/>
      <c r="M1464" s="25"/>
      <c r="N1464" s="25"/>
    </row>
    <row r="1465" spans="3:14" x14ac:dyDescent="0.25">
      <c r="C1465" s="25"/>
      <c r="D1465" s="25"/>
      <c r="E1465" s="25"/>
      <c r="F1465" s="25"/>
      <c r="G1465" s="25"/>
      <c r="H1465" s="25"/>
      <c r="I1465" s="25"/>
      <c r="J1465" s="25"/>
      <c r="K1465" s="25"/>
      <c r="L1465" s="25"/>
      <c r="M1465" s="25"/>
      <c r="N1465" s="25"/>
    </row>
    <row r="1466" spans="3:14" x14ac:dyDescent="0.25">
      <c r="C1466" s="25"/>
      <c r="D1466" s="25"/>
      <c r="E1466" s="25"/>
      <c r="F1466" s="25"/>
      <c r="G1466" s="25"/>
      <c r="H1466" s="25"/>
      <c r="I1466" s="25"/>
      <c r="J1466" s="25"/>
      <c r="K1466" s="25"/>
      <c r="L1466" s="25"/>
      <c r="M1466" s="25"/>
      <c r="N1466" s="25"/>
    </row>
    <row r="1467" spans="3:14" x14ac:dyDescent="0.25">
      <c r="C1467" s="25"/>
      <c r="D1467" s="25"/>
      <c r="E1467" s="25"/>
      <c r="F1467" s="25"/>
      <c r="G1467" s="25"/>
      <c r="H1467" s="25"/>
      <c r="I1467" s="25"/>
      <c r="J1467" s="25"/>
      <c r="K1467" s="25"/>
      <c r="L1467" s="25"/>
      <c r="M1467" s="25"/>
      <c r="N1467" s="25"/>
    </row>
    <row r="1468" spans="3:14" x14ac:dyDescent="0.25">
      <c r="C1468" s="25"/>
      <c r="D1468" s="25"/>
      <c r="E1468" s="25"/>
      <c r="F1468" s="25"/>
      <c r="G1468" s="25"/>
      <c r="H1468" s="25"/>
      <c r="I1468" s="25"/>
      <c r="J1468" s="25"/>
      <c r="K1468" s="25"/>
      <c r="L1468" s="25"/>
      <c r="M1468" s="25"/>
      <c r="N1468" s="25"/>
    </row>
    <row r="1469" spans="3:14" x14ac:dyDescent="0.25">
      <c r="C1469" s="25"/>
      <c r="D1469" s="25"/>
      <c r="E1469" s="25"/>
      <c r="F1469" s="25"/>
      <c r="G1469" s="25"/>
      <c r="H1469" s="25"/>
      <c r="I1469" s="25"/>
      <c r="J1469" s="25"/>
      <c r="K1469" s="25"/>
      <c r="L1469" s="25"/>
      <c r="M1469" s="25"/>
      <c r="N1469" s="25"/>
    </row>
    <row r="1470" spans="3:14" x14ac:dyDescent="0.25">
      <c r="C1470" s="25"/>
      <c r="D1470" s="25"/>
      <c r="E1470" s="25"/>
      <c r="F1470" s="25"/>
      <c r="G1470" s="25"/>
      <c r="H1470" s="25"/>
      <c r="I1470" s="25"/>
      <c r="J1470" s="25"/>
      <c r="K1470" s="25"/>
      <c r="L1470" s="25"/>
      <c r="M1470" s="25"/>
      <c r="N1470" s="25"/>
    </row>
    <row r="1471" spans="3:14" x14ac:dyDescent="0.25">
      <c r="C1471" s="25"/>
      <c r="D1471" s="25"/>
      <c r="E1471" s="25"/>
      <c r="F1471" s="25"/>
      <c r="G1471" s="25"/>
      <c r="H1471" s="25"/>
      <c r="I1471" s="25"/>
      <c r="J1471" s="25"/>
      <c r="K1471" s="25"/>
      <c r="L1471" s="25"/>
      <c r="M1471" s="25"/>
      <c r="N1471" s="25"/>
    </row>
    <row r="1472" spans="3:14" x14ac:dyDescent="0.25">
      <c r="C1472" s="25"/>
      <c r="D1472" s="25"/>
      <c r="E1472" s="25"/>
      <c r="F1472" s="25"/>
      <c r="G1472" s="25"/>
      <c r="H1472" s="25"/>
      <c r="I1472" s="25"/>
      <c r="J1472" s="25"/>
      <c r="K1472" s="25"/>
      <c r="L1472" s="25"/>
      <c r="M1472" s="25"/>
      <c r="N1472" s="25"/>
    </row>
    <row r="1473" spans="3:14" x14ac:dyDescent="0.25">
      <c r="C1473" s="25"/>
      <c r="D1473" s="25"/>
      <c r="E1473" s="25"/>
      <c r="F1473" s="25"/>
      <c r="G1473" s="25"/>
      <c r="H1473" s="25"/>
      <c r="I1473" s="25"/>
      <c r="J1473" s="25"/>
      <c r="K1473" s="25"/>
      <c r="L1473" s="25"/>
      <c r="M1473" s="25"/>
      <c r="N1473" s="25"/>
    </row>
    <row r="1474" spans="3:14" x14ac:dyDescent="0.25">
      <c r="C1474" s="25"/>
      <c r="D1474" s="25"/>
      <c r="E1474" s="25"/>
      <c r="F1474" s="25"/>
      <c r="G1474" s="25"/>
      <c r="H1474" s="25"/>
      <c r="I1474" s="25"/>
      <c r="J1474" s="25"/>
      <c r="K1474" s="25"/>
      <c r="L1474" s="25"/>
      <c r="M1474" s="25"/>
      <c r="N1474" s="25"/>
    </row>
    <row r="1475" spans="3:14" x14ac:dyDescent="0.25">
      <c r="C1475" s="25"/>
      <c r="D1475" s="25"/>
      <c r="E1475" s="25"/>
      <c r="F1475" s="25"/>
      <c r="G1475" s="25"/>
      <c r="H1475" s="25"/>
      <c r="I1475" s="25"/>
      <c r="J1475" s="25"/>
      <c r="K1475" s="25"/>
      <c r="L1475" s="25"/>
      <c r="M1475" s="25"/>
      <c r="N1475" s="25"/>
    </row>
    <row r="1476" spans="3:14" x14ac:dyDescent="0.25">
      <c r="C1476" s="25"/>
      <c r="D1476" s="25"/>
      <c r="E1476" s="25"/>
      <c r="F1476" s="25"/>
      <c r="G1476" s="25"/>
      <c r="H1476" s="25"/>
      <c r="I1476" s="25"/>
      <c r="J1476" s="25"/>
      <c r="K1476" s="25"/>
      <c r="L1476" s="25"/>
      <c r="M1476" s="25"/>
      <c r="N1476" s="25"/>
    </row>
    <row r="1477" spans="3:14" x14ac:dyDescent="0.25">
      <c r="C1477" s="25"/>
      <c r="D1477" s="25"/>
      <c r="E1477" s="25"/>
      <c r="F1477" s="25"/>
      <c r="G1477" s="25"/>
      <c r="H1477" s="25"/>
      <c r="I1477" s="25"/>
      <c r="J1477" s="25"/>
      <c r="K1477" s="25"/>
      <c r="L1477" s="25"/>
      <c r="M1477" s="25"/>
      <c r="N1477" s="25"/>
    </row>
    <row r="1478" spans="3:14" x14ac:dyDescent="0.25">
      <c r="C1478" s="25"/>
      <c r="D1478" s="25"/>
      <c r="E1478" s="25"/>
      <c r="F1478" s="25"/>
      <c r="G1478" s="25"/>
      <c r="H1478" s="25"/>
      <c r="I1478" s="25"/>
      <c r="J1478" s="25"/>
      <c r="K1478" s="25"/>
      <c r="L1478" s="25"/>
      <c r="M1478" s="25"/>
      <c r="N1478" s="25"/>
    </row>
    <row r="1479" spans="3:14" x14ac:dyDescent="0.25">
      <c r="C1479" s="25"/>
      <c r="D1479" s="25"/>
      <c r="E1479" s="25"/>
      <c r="F1479" s="25"/>
      <c r="G1479" s="25"/>
      <c r="H1479" s="25"/>
      <c r="I1479" s="25"/>
      <c r="J1479" s="25"/>
      <c r="K1479" s="25"/>
      <c r="L1479" s="25"/>
      <c r="M1479" s="25"/>
      <c r="N1479" s="25"/>
    </row>
    <row r="1480" spans="3:14" x14ac:dyDescent="0.25">
      <c r="C1480" s="25"/>
      <c r="D1480" s="25"/>
      <c r="E1480" s="25"/>
      <c r="F1480" s="25"/>
      <c r="G1480" s="25"/>
      <c r="H1480" s="25"/>
      <c r="I1480" s="25"/>
      <c r="J1480" s="25"/>
      <c r="K1480" s="25"/>
      <c r="L1480" s="25"/>
      <c r="M1480" s="25"/>
      <c r="N1480" s="25"/>
    </row>
    <row r="1481" spans="3:14" x14ac:dyDescent="0.25">
      <c r="C1481" s="25"/>
      <c r="D1481" s="25"/>
      <c r="E1481" s="25"/>
      <c r="F1481" s="25"/>
      <c r="G1481" s="25"/>
      <c r="H1481" s="25"/>
      <c r="I1481" s="25"/>
      <c r="J1481" s="25"/>
      <c r="K1481" s="25"/>
      <c r="L1481" s="25"/>
      <c r="M1481" s="25"/>
      <c r="N1481" s="25"/>
    </row>
    <row r="1482" spans="3:14" x14ac:dyDescent="0.25">
      <c r="C1482" s="25"/>
      <c r="D1482" s="25"/>
      <c r="E1482" s="25"/>
      <c r="F1482" s="25"/>
      <c r="G1482" s="25"/>
      <c r="H1482" s="25"/>
      <c r="I1482" s="25"/>
      <c r="J1482" s="25"/>
      <c r="K1482" s="25"/>
      <c r="L1482" s="25"/>
      <c r="M1482" s="25"/>
      <c r="N1482" s="25"/>
    </row>
    <row r="1483" spans="3:14" x14ac:dyDescent="0.25">
      <c r="C1483" s="25"/>
      <c r="D1483" s="25"/>
      <c r="E1483" s="25"/>
      <c r="F1483" s="25"/>
      <c r="G1483" s="25"/>
      <c r="H1483" s="25"/>
      <c r="I1483" s="25"/>
      <c r="J1483" s="25"/>
      <c r="K1483" s="25"/>
      <c r="L1483" s="25"/>
      <c r="M1483" s="25"/>
      <c r="N1483" s="25"/>
    </row>
    <row r="1484" spans="3:14" x14ac:dyDescent="0.25">
      <c r="C1484" s="25"/>
      <c r="D1484" s="25"/>
      <c r="E1484" s="25"/>
      <c r="F1484" s="25"/>
      <c r="G1484" s="25"/>
      <c r="H1484" s="25"/>
      <c r="I1484" s="25"/>
      <c r="J1484" s="25"/>
      <c r="K1484" s="25"/>
      <c r="L1484" s="25"/>
      <c r="M1484" s="25"/>
      <c r="N1484" s="25"/>
    </row>
    <row r="1485" spans="3:14" x14ac:dyDescent="0.25">
      <c r="C1485" s="25"/>
      <c r="D1485" s="25"/>
      <c r="E1485" s="25"/>
      <c r="F1485" s="25"/>
      <c r="G1485" s="25"/>
      <c r="H1485" s="25"/>
      <c r="I1485" s="25"/>
      <c r="J1485" s="25"/>
      <c r="K1485" s="25"/>
      <c r="L1485" s="25"/>
      <c r="M1485" s="25"/>
      <c r="N1485" s="25"/>
    </row>
    <row r="1486" spans="3:14" x14ac:dyDescent="0.25">
      <c r="C1486" s="25"/>
      <c r="D1486" s="25"/>
      <c r="E1486" s="25"/>
      <c r="F1486" s="25"/>
      <c r="G1486" s="25"/>
      <c r="H1486" s="25"/>
      <c r="I1486" s="25"/>
      <c r="J1486" s="25"/>
      <c r="K1486" s="25"/>
      <c r="L1486" s="25"/>
      <c r="M1486" s="25"/>
      <c r="N1486" s="25"/>
    </row>
    <row r="1487" spans="3:14" x14ac:dyDescent="0.25">
      <c r="C1487" s="25"/>
      <c r="D1487" s="25"/>
      <c r="E1487" s="25"/>
      <c r="F1487" s="25"/>
      <c r="G1487" s="25"/>
      <c r="H1487" s="25"/>
      <c r="I1487" s="25"/>
      <c r="J1487" s="25"/>
      <c r="K1487" s="25"/>
      <c r="L1487" s="25"/>
      <c r="M1487" s="25"/>
      <c r="N1487" s="25"/>
    </row>
    <row r="1488" spans="3:14" x14ac:dyDescent="0.25">
      <c r="C1488" s="25"/>
      <c r="D1488" s="25"/>
      <c r="E1488" s="25"/>
      <c r="F1488" s="25"/>
      <c r="G1488" s="25"/>
      <c r="H1488" s="25"/>
      <c r="I1488" s="25"/>
      <c r="J1488" s="25"/>
      <c r="K1488" s="25"/>
      <c r="L1488" s="25"/>
      <c r="M1488" s="25"/>
      <c r="N1488" s="25"/>
    </row>
    <row r="1489" spans="3:14" x14ac:dyDescent="0.25">
      <c r="C1489" s="25"/>
      <c r="D1489" s="25"/>
      <c r="E1489" s="25"/>
      <c r="F1489" s="25"/>
      <c r="G1489" s="25"/>
      <c r="H1489" s="25"/>
      <c r="I1489" s="25"/>
      <c r="J1489" s="25"/>
      <c r="K1489" s="25"/>
      <c r="L1489" s="25"/>
      <c r="M1489" s="25"/>
      <c r="N1489" s="25"/>
    </row>
    <row r="1490" spans="3:14" x14ac:dyDescent="0.25">
      <c r="C1490" s="25"/>
      <c r="D1490" s="25"/>
      <c r="E1490" s="25"/>
      <c r="F1490" s="25"/>
      <c r="G1490" s="25"/>
      <c r="H1490" s="25"/>
      <c r="I1490" s="25"/>
      <c r="J1490" s="25"/>
      <c r="K1490" s="25"/>
      <c r="L1490" s="25"/>
      <c r="M1490" s="25"/>
      <c r="N1490" s="25"/>
    </row>
    <row r="1491" spans="3:14" x14ac:dyDescent="0.25">
      <c r="C1491" s="25"/>
      <c r="D1491" s="25"/>
      <c r="E1491" s="25"/>
      <c r="F1491" s="25"/>
      <c r="G1491" s="25"/>
      <c r="H1491" s="25"/>
      <c r="I1491" s="25"/>
      <c r="J1491" s="25"/>
      <c r="K1491" s="25"/>
      <c r="L1491" s="25"/>
      <c r="M1491" s="25"/>
      <c r="N1491" s="25"/>
    </row>
    <row r="1492" spans="3:14" x14ac:dyDescent="0.25">
      <c r="C1492" s="25"/>
      <c r="D1492" s="25"/>
      <c r="E1492" s="25"/>
      <c r="F1492" s="25"/>
      <c r="G1492" s="25"/>
      <c r="H1492" s="25"/>
      <c r="I1492" s="25"/>
      <c r="J1492" s="25"/>
      <c r="K1492" s="25"/>
      <c r="L1492" s="25"/>
      <c r="M1492" s="25"/>
      <c r="N1492" s="25"/>
    </row>
    <row r="1493" spans="3:14" x14ac:dyDescent="0.25">
      <c r="C1493" s="25"/>
      <c r="D1493" s="25"/>
      <c r="E1493" s="25"/>
      <c r="F1493" s="25"/>
      <c r="G1493" s="25"/>
      <c r="H1493" s="25"/>
      <c r="I1493" s="25"/>
      <c r="J1493" s="25"/>
      <c r="K1493" s="25"/>
      <c r="L1493" s="25"/>
      <c r="M1493" s="25"/>
      <c r="N1493" s="25"/>
    </row>
    <row r="1494" spans="3:14" x14ac:dyDescent="0.25">
      <c r="C1494" s="25"/>
      <c r="D1494" s="25"/>
      <c r="E1494" s="25"/>
      <c r="F1494" s="25"/>
      <c r="G1494" s="25"/>
      <c r="H1494" s="25"/>
      <c r="I1494" s="25"/>
      <c r="J1494" s="25"/>
      <c r="K1494" s="25"/>
      <c r="L1494" s="25"/>
      <c r="M1494" s="25"/>
      <c r="N1494" s="25"/>
    </row>
    <row r="1495" spans="3:14" x14ac:dyDescent="0.25">
      <c r="C1495" s="25"/>
      <c r="D1495" s="25"/>
      <c r="E1495" s="25"/>
      <c r="F1495" s="25"/>
      <c r="G1495" s="25"/>
      <c r="H1495" s="25"/>
      <c r="I1495" s="25"/>
      <c r="J1495" s="25"/>
      <c r="K1495" s="25"/>
      <c r="L1495" s="25"/>
      <c r="M1495" s="25"/>
      <c r="N1495" s="25"/>
    </row>
    <row r="1496" spans="3:14" x14ac:dyDescent="0.25">
      <c r="C1496" s="25"/>
      <c r="D1496" s="25"/>
      <c r="E1496" s="25"/>
      <c r="F1496" s="25"/>
      <c r="G1496" s="25"/>
      <c r="H1496" s="25"/>
      <c r="I1496" s="25"/>
      <c r="J1496" s="25"/>
      <c r="K1496" s="25"/>
      <c r="L1496" s="25"/>
      <c r="M1496" s="25"/>
      <c r="N1496" s="25"/>
    </row>
    <row r="1497" spans="3:14" x14ac:dyDescent="0.25">
      <c r="C1497" s="25"/>
      <c r="D1497" s="25"/>
      <c r="E1497" s="25"/>
      <c r="F1497" s="25"/>
      <c r="G1497" s="25"/>
      <c r="H1497" s="25"/>
      <c r="I1497" s="25"/>
      <c r="J1497" s="25"/>
      <c r="K1497" s="25"/>
      <c r="L1497" s="25"/>
      <c r="M1497" s="25"/>
      <c r="N1497" s="25"/>
    </row>
    <row r="1498" spans="3:14" x14ac:dyDescent="0.25">
      <c r="C1498" s="25"/>
      <c r="D1498" s="25"/>
      <c r="E1498" s="25"/>
      <c r="F1498" s="25"/>
      <c r="G1498" s="25"/>
      <c r="H1498" s="25"/>
      <c r="I1498" s="25"/>
      <c r="J1498" s="25"/>
      <c r="K1498" s="25"/>
      <c r="L1498" s="25"/>
      <c r="M1498" s="25"/>
      <c r="N1498" s="25"/>
    </row>
    <row r="1499" spans="3:14" x14ac:dyDescent="0.25">
      <c r="C1499" s="25"/>
      <c r="D1499" s="25"/>
      <c r="E1499" s="25"/>
      <c r="F1499" s="25"/>
      <c r="G1499" s="25"/>
      <c r="H1499" s="25"/>
      <c r="I1499" s="25"/>
      <c r="J1499" s="25"/>
      <c r="K1499" s="25"/>
      <c r="L1499" s="25"/>
      <c r="M1499" s="25"/>
      <c r="N1499" s="25"/>
    </row>
    <row r="1500" spans="3:14" x14ac:dyDescent="0.25">
      <c r="C1500" s="25"/>
      <c r="D1500" s="25"/>
      <c r="E1500" s="25"/>
      <c r="F1500" s="25"/>
      <c r="G1500" s="25"/>
      <c r="H1500" s="25"/>
      <c r="I1500" s="25"/>
      <c r="J1500" s="25"/>
      <c r="K1500" s="25"/>
      <c r="L1500" s="25"/>
      <c r="M1500" s="25"/>
      <c r="N1500" s="25"/>
    </row>
    <row r="1501" spans="3:14" x14ac:dyDescent="0.25">
      <c r="C1501" s="25"/>
      <c r="D1501" s="25"/>
      <c r="E1501" s="25"/>
      <c r="F1501" s="25"/>
      <c r="G1501" s="25"/>
      <c r="H1501" s="25"/>
      <c r="I1501" s="25"/>
      <c r="J1501" s="25"/>
      <c r="K1501" s="25"/>
      <c r="L1501" s="25"/>
      <c r="M1501" s="25"/>
      <c r="N1501" s="25"/>
    </row>
    <row r="1502" spans="3:14" x14ac:dyDescent="0.25">
      <c r="C1502" s="25"/>
      <c r="D1502" s="25"/>
      <c r="E1502" s="25"/>
      <c r="F1502" s="25"/>
      <c r="G1502" s="25"/>
      <c r="H1502" s="25"/>
      <c r="I1502" s="25"/>
      <c r="J1502" s="25"/>
      <c r="K1502" s="25"/>
      <c r="L1502" s="25"/>
      <c r="M1502" s="25"/>
      <c r="N1502" s="25"/>
    </row>
    <row r="1503" spans="3:14" x14ac:dyDescent="0.25">
      <c r="C1503" s="25"/>
      <c r="D1503" s="25"/>
      <c r="E1503" s="25"/>
      <c r="F1503" s="25"/>
      <c r="G1503" s="25"/>
      <c r="H1503" s="25"/>
      <c r="I1503" s="25"/>
      <c r="J1503" s="25"/>
      <c r="K1503" s="25"/>
      <c r="L1503" s="25"/>
      <c r="M1503" s="25"/>
      <c r="N1503" s="25"/>
    </row>
    <row r="1504" spans="3:14" x14ac:dyDescent="0.25">
      <c r="C1504" s="25"/>
      <c r="D1504" s="25"/>
      <c r="E1504" s="25"/>
      <c r="F1504" s="25"/>
      <c r="G1504" s="25"/>
      <c r="H1504" s="25"/>
      <c r="I1504" s="25"/>
      <c r="J1504" s="25"/>
      <c r="K1504" s="25"/>
      <c r="L1504" s="25"/>
      <c r="M1504" s="25"/>
      <c r="N1504" s="25"/>
    </row>
    <row r="1505" spans="3:14" x14ac:dyDescent="0.25">
      <c r="C1505" s="25"/>
      <c r="D1505" s="25"/>
      <c r="E1505" s="25"/>
      <c r="F1505" s="25"/>
      <c r="G1505" s="25"/>
      <c r="H1505" s="25"/>
      <c r="I1505" s="25"/>
      <c r="J1505" s="25"/>
      <c r="K1505" s="25"/>
      <c r="L1505" s="25"/>
      <c r="M1505" s="25"/>
      <c r="N1505" s="25"/>
    </row>
    <row r="1506" spans="3:14" x14ac:dyDescent="0.25">
      <c r="C1506" s="25"/>
      <c r="D1506" s="25"/>
      <c r="E1506" s="25"/>
      <c r="F1506" s="25"/>
      <c r="G1506" s="25"/>
      <c r="H1506" s="25"/>
      <c r="I1506" s="25"/>
      <c r="J1506" s="25"/>
      <c r="K1506" s="25"/>
      <c r="L1506" s="25"/>
      <c r="M1506" s="25"/>
      <c r="N1506" s="25"/>
    </row>
    <row r="1507" spans="3:14" x14ac:dyDescent="0.25">
      <c r="C1507" s="25"/>
      <c r="D1507" s="25"/>
      <c r="E1507" s="25"/>
      <c r="F1507" s="25"/>
      <c r="G1507" s="25"/>
      <c r="H1507" s="25"/>
      <c r="I1507" s="25"/>
      <c r="J1507" s="25"/>
      <c r="K1507" s="25"/>
      <c r="L1507" s="25"/>
      <c r="M1507" s="25"/>
      <c r="N1507" s="25"/>
    </row>
    <row r="1508" spans="3:14" x14ac:dyDescent="0.25">
      <c r="C1508" s="25"/>
      <c r="D1508" s="25"/>
      <c r="E1508" s="25"/>
      <c r="F1508" s="25"/>
      <c r="G1508" s="25"/>
      <c r="H1508" s="25"/>
      <c r="I1508" s="25"/>
      <c r="J1508" s="25"/>
      <c r="K1508" s="25"/>
      <c r="L1508" s="25"/>
      <c r="M1508" s="25"/>
      <c r="N1508" s="25"/>
    </row>
    <row r="1509" spans="3:14" x14ac:dyDescent="0.25">
      <c r="C1509" s="25"/>
      <c r="D1509" s="25"/>
      <c r="E1509" s="25"/>
      <c r="F1509" s="25"/>
      <c r="G1509" s="25"/>
      <c r="H1509" s="25"/>
      <c r="I1509" s="25"/>
      <c r="J1509" s="25"/>
      <c r="K1509" s="25"/>
      <c r="L1509" s="25"/>
      <c r="M1509" s="25"/>
      <c r="N1509" s="25"/>
    </row>
    <row r="1510" spans="3:14" x14ac:dyDescent="0.25">
      <c r="C1510" s="25"/>
      <c r="D1510" s="25"/>
      <c r="E1510" s="25"/>
      <c r="F1510" s="25"/>
      <c r="G1510" s="25"/>
      <c r="H1510" s="25"/>
      <c r="I1510" s="25"/>
      <c r="J1510" s="25"/>
      <c r="K1510" s="25"/>
      <c r="L1510" s="25"/>
      <c r="M1510" s="25"/>
      <c r="N1510" s="25"/>
    </row>
    <row r="1511" spans="3:14" x14ac:dyDescent="0.25">
      <c r="C1511" s="25"/>
      <c r="D1511" s="25"/>
      <c r="E1511" s="25"/>
      <c r="F1511" s="25"/>
      <c r="G1511" s="25"/>
      <c r="H1511" s="25"/>
      <c r="I1511" s="25"/>
      <c r="J1511" s="25"/>
      <c r="K1511" s="25"/>
      <c r="L1511" s="25"/>
      <c r="M1511" s="25"/>
      <c r="N1511" s="25"/>
    </row>
    <row r="1512" spans="3:14" x14ac:dyDescent="0.25">
      <c r="C1512" s="25"/>
      <c r="D1512" s="25"/>
      <c r="E1512" s="25"/>
      <c r="F1512" s="25"/>
      <c r="G1512" s="25"/>
      <c r="H1512" s="25"/>
      <c r="I1512" s="25"/>
      <c r="J1512" s="25"/>
      <c r="K1512" s="25"/>
      <c r="L1512" s="25"/>
      <c r="M1512" s="25"/>
      <c r="N1512" s="25"/>
    </row>
    <row r="1513" spans="3:14" x14ac:dyDescent="0.25">
      <c r="C1513" s="25"/>
      <c r="D1513" s="25"/>
      <c r="E1513" s="25"/>
      <c r="F1513" s="25"/>
      <c r="G1513" s="25"/>
      <c r="H1513" s="25"/>
      <c r="I1513" s="25"/>
      <c r="J1513" s="25"/>
      <c r="K1513" s="25"/>
      <c r="L1513" s="25"/>
      <c r="M1513" s="25"/>
      <c r="N1513" s="25"/>
    </row>
    <row r="1514" spans="3:14" x14ac:dyDescent="0.25">
      <c r="C1514" s="25"/>
      <c r="D1514" s="25"/>
      <c r="E1514" s="25"/>
      <c r="F1514" s="25"/>
      <c r="G1514" s="25"/>
      <c r="H1514" s="25"/>
      <c r="I1514" s="25"/>
      <c r="J1514" s="25"/>
      <c r="K1514" s="25"/>
      <c r="L1514" s="25"/>
      <c r="M1514" s="25"/>
      <c r="N1514" s="25"/>
    </row>
    <row r="1515" spans="3:14" x14ac:dyDescent="0.25">
      <c r="C1515" s="25"/>
      <c r="D1515" s="25"/>
      <c r="E1515" s="25"/>
      <c r="F1515" s="25"/>
      <c r="G1515" s="25"/>
      <c r="H1515" s="25"/>
      <c r="I1515" s="25"/>
      <c r="J1515" s="25"/>
      <c r="K1515" s="25"/>
      <c r="L1515" s="25"/>
      <c r="M1515" s="25"/>
      <c r="N1515" s="25"/>
    </row>
    <row r="1516" spans="3:14" x14ac:dyDescent="0.25">
      <c r="C1516" s="25"/>
      <c r="D1516" s="25"/>
      <c r="E1516" s="25"/>
      <c r="F1516" s="25"/>
      <c r="G1516" s="25"/>
      <c r="H1516" s="25"/>
      <c r="I1516" s="25"/>
      <c r="J1516" s="25"/>
      <c r="K1516" s="25"/>
      <c r="L1516" s="25"/>
      <c r="M1516" s="25"/>
      <c r="N1516" s="25"/>
    </row>
    <row r="1517" spans="3:14" x14ac:dyDescent="0.25">
      <c r="C1517" s="25"/>
      <c r="D1517" s="25"/>
      <c r="E1517" s="25"/>
      <c r="F1517" s="25"/>
      <c r="G1517" s="25"/>
      <c r="H1517" s="25"/>
      <c r="I1517" s="25"/>
      <c r="J1517" s="25"/>
      <c r="K1517" s="25"/>
      <c r="L1517" s="25"/>
      <c r="M1517" s="25"/>
      <c r="N1517" s="25"/>
    </row>
    <row r="1518" spans="3:14" x14ac:dyDescent="0.25">
      <c r="C1518" s="25"/>
      <c r="D1518" s="25"/>
      <c r="E1518" s="25"/>
      <c r="F1518" s="25"/>
      <c r="G1518" s="25"/>
      <c r="H1518" s="25"/>
      <c r="I1518" s="25"/>
      <c r="J1518" s="25"/>
      <c r="K1518" s="25"/>
      <c r="L1518" s="25"/>
      <c r="M1518" s="25"/>
      <c r="N1518" s="25"/>
    </row>
    <row r="1519" spans="3:14" x14ac:dyDescent="0.25">
      <c r="C1519" s="25"/>
      <c r="D1519" s="25"/>
      <c r="E1519" s="25"/>
      <c r="F1519" s="25"/>
      <c r="G1519" s="25"/>
      <c r="H1519" s="25"/>
      <c r="I1519" s="25"/>
      <c r="J1519" s="25"/>
      <c r="K1519" s="25"/>
      <c r="L1519" s="25"/>
      <c r="M1519" s="25"/>
      <c r="N1519" s="25"/>
    </row>
  </sheetData>
  <phoneticPr fontId="9" type="noConversion"/>
  <pageMargins left="0.39370078740157483" right="0.39370078740157483" top="0.98425196850393704" bottom="0.78740157480314965" header="0.39370078740157483" footer="0"/>
  <pageSetup paperSize="9" scale="70" pageOrder="overThenDown" orientation="landscape" blackAndWhite="1" r:id="rId1"/>
  <headerFooter alignWithMargins="0">
    <oddHeader>&amp;R&amp;F &amp;A Pag. &amp;P van &amp;N</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AV5"/>
  <sheetViews>
    <sheetView zoomScale="125" zoomScaleNormal="125" workbookViewId="0"/>
  </sheetViews>
  <sheetFormatPr defaultColWidth="9.375" defaultRowHeight="10.5" x14ac:dyDescent="0.25"/>
  <cols>
    <col min="1" max="1" width="9.375" style="23"/>
    <col min="2" max="2" width="35" style="23" customWidth="1"/>
    <col min="3" max="3" width="5" style="23" bestFit="1" customWidth="1"/>
    <col min="4" max="4" width="10.875" style="25" customWidth="1"/>
    <col min="5" max="5" width="6.875" style="25" customWidth="1"/>
    <col min="6" max="6" width="7.375" style="25" customWidth="1"/>
    <col min="7" max="7" width="6.875" style="25" customWidth="1"/>
    <col min="8" max="8" width="7.375" style="25" customWidth="1"/>
    <col min="9" max="11" width="6.875" style="25" customWidth="1"/>
    <col min="12" max="12" width="7.375" style="25" customWidth="1"/>
    <col min="13" max="13" width="6.875" style="25" customWidth="1"/>
    <col min="14" max="14" width="7.375" style="25" customWidth="1"/>
    <col min="15" max="15" width="6.875" style="25" customWidth="1"/>
    <col min="16" max="16" width="7.375" style="25" customWidth="1"/>
    <col min="17" max="17" width="6.875" style="25" customWidth="1"/>
    <col min="18" max="18" width="9.375" style="23"/>
    <col min="19" max="19" width="35" style="23" customWidth="1"/>
    <col min="20" max="20" width="5" style="23" bestFit="1" customWidth="1"/>
    <col min="21" max="21" width="10.875" style="25" customWidth="1"/>
    <col min="22" max="22" width="6.875" style="25" customWidth="1"/>
    <col min="23" max="23" width="7.375" style="25" customWidth="1"/>
    <col min="24" max="24" width="6.875" style="25" customWidth="1"/>
    <col min="25" max="25" width="7.375" style="25" customWidth="1"/>
    <col min="26" max="26" width="6.875" style="25" customWidth="1"/>
    <col min="27" max="27" width="7.375" style="25" customWidth="1"/>
    <col min="28" max="28" width="6.875" style="25" customWidth="1"/>
    <col min="29" max="29" width="7.375" style="25" customWidth="1"/>
    <col min="30" max="30" width="6.875" style="25" customWidth="1"/>
    <col min="31" max="31" width="7.375" style="25" customWidth="1"/>
    <col min="32" max="32" width="6.875" style="25" customWidth="1"/>
    <col min="33" max="33" width="7.375" style="25" customWidth="1"/>
    <col min="34" max="34" width="6.875" style="25" customWidth="1"/>
    <col min="35" max="35" width="9.375" style="25"/>
    <col min="36" max="36" width="32" style="25" customWidth="1"/>
    <col min="37" max="37" width="5" style="23" bestFit="1" customWidth="1"/>
    <col min="38" max="38" width="10.875" style="25" customWidth="1"/>
    <col min="39" max="39" width="6.875" style="25" customWidth="1"/>
    <col min="40" max="40" width="7.375" style="25" customWidth="1"/>
    <col min="41" max="41" width="6.875" style="25" customWidth="1"/>
    <col min="42" max="42" width="7.375" style="25" customWidth="1"/>
    <col min="43" max="43" width="6.875" style="25" customWidth="1"/>
    <col min="44" max="44" width="7.375" style="25" customWidth="1"/>
    <col min="45" max="45" width="6.875" style="25" customWidth="1"/>
    <col min="46" max="46" width="7.375" style="25" customWidth="1"/>
    <col min="47" max="47" width="6.875" style="25" customWidth="1"/>
    <col min="48" max="48" width="7.375" style="25" customWidth="1"/>
    <col min="49" max="16384" width="9.375" style="25"/>
  </cols>
  <sheetData>
    <row r="2" spans="1:48" x14ac:dyDescent="0.25">
      <c r="B2" s="22" t="str">
        <f>'IEDI calculation'!D2&amp;" ("&amp;'IEDI calculation'!D3&amp;")"</f>
        <v xml:space="preserve"> ()</v>
      </c>
      <c r="C2" s="22"/>
      <c r="D2" s="26" t="str">
        <f>'IEDI calculation'!M3</f>
        <v>International Estimated Daily Intake (IEDI)</v>
      </c>
      <c r="J2" s="73" t="str">
        <f>"ADI = 0 - "&amp;IF(ADI&lt;0.001,TEXT(ADI,"0.0000"),IF(ADI&lt;0.01,TEXT(ADI,"0.000"),IF(ADI&lt;0.1,TEXT(ADI,"0.00"),IF(ADI&lt;1,TEXT(ADI,"0.0"),TEXT(ADI,"0")))))&amp;" mg/kg bw"</f>
        <v>ADI = 0 - 0.0000 mg/kg bw</v>
      </c>
      <c r="R2" s="22" t="str">
        <f>B2</f>
        <v xml:space="preserve"> ()</v>
      </c>
      <c r="T2" s="22"/>
      <c r="U2" s="26" t="str">
        <f>'IEDI calculation'!M3</f>
        <v>International Estimated Daily Intake (IEDI)</v>
      </c>
      <c r="AA2" s="25" t="str">
        <f>J2</f>
        <v>ADI = 0 - 0.0000 mg/kg bw</v>
      </c>
      <c r="AI2" s="22" t="str">
        <f>B2</f>
        <v xml:space="preserve"> ()</v>
      </c>
      <c r="AJ2" s="23"/>
      <c r="AK2" s="22"/>
      <c r="AL2" s="26" t="str">
        <f>'IEDI calculation'!M3</f>
        <v>International Estimated Daily Intake (IEDI)</v>
      </c>
      <c r="AR2" s="25" t="str">
        <f>J2</f>
        <v>ADI = 0 - 0.0000 mg/kg bw</v>
      </c>
    </row>
    <row r="3" spans="1:48" x14ac:dyDescent="0.25">
      <c r="AI3" s="23"/>
      <c r="AJ3" s="23"/>
    </row>
    <row r="4" spans="1:48" x14ac:dyDescent="0.25">
      <c r="A4" s="74"/>
      <c r="B4" s="75"/>
      <c r="C4" s="75"/>
      <c r="D4" s="76" t="s">
        <v>3033</v>
      </c>
      <c r="E4" s="77" t="s">
        <v>2970</v>
      </c>
      <c r="F4" s="78"/>
      <c r="G4" s="78"/>
      <c r="H4" s="957" t="s">
        <v>3192</v>
      </c>
      <c r="I4" s="957"/>
      <c r="J4" s="957"/>
      <c r="K4" s="957"/>
      <c r="L4" s="957"/>
      <c r="M4" s="78"/>
      <c r="N4" s="78"/>
      <c r="O4" s="78"/>
      <c r="P4" s="79"/>
      <c r="R4" s="74"/>
      <c r="S4" s="75"/>
      <c r="T4" s="75"/>
      <c r="U4" s="76" t="s">
        <v>3033</v>
      </c>
      <c r="V4" s="77" t="s">
        <v>2970</v>
      </c>
      <c r="W4" s="78"/>
      <c r="X4" s="78"/>
      <c r="Y4" s="957" t="s">
        <v>3192</v>
      </c>
      <c r="Z4" s="957"/>
      <c r="AA4" s="957"/>
      <c r="AB4" s="957"/>
      <c r="AC4" s="957"/>
      <c r="AD4" s="78"/>
      <c r="AE4" s="78"/>
      <c r="AF4" s="78"/>
      <c r="AG4" s="79"/>
      <c r="AI4" s="74"/>
      <c r="AJ4" s="75"/>
      <c r="AK4" s="75"/>
      <c r="AL4" s="76" t="s">
        <v>3033</v>
      </c>
      <c r="AM4" s="77" t="s">
        <v>331</v>
      </c>
      <c r="AN4" s="78"/>
      <c r="AO4" s="78"/>
      <c r="AP4" s="957" t="s">
        <v>3193</v>
      </c>
      <c r="AQ4" s="957"/>
      <c r="AR4" s="957"/>
      <c r="AS4" s="957"/>
      <c r="AT4" s="957"/>
      <c r="AU4" s="957"/>
      <c r="AV4" s="958"/>
    </row>
    <row r="5" spans="1:48" ht="26.25" customHeight="1" x14ac:dyDescent="0.25">
      <c r="A5" s="80" t="s">
        <v>110</v>
      </c>
      <c r="B5" s="81" t="s">
        <v>525</v>
      </c>
      <c r="C5" s="81" t="s">
        <v>2969</v>
      </c>
      <c r="D5" s="82" t="s">
        <v>438</v>
      </c>
      <c r="E5" s="83" t="s">
        <v>2952</v>
      </c>
      <c r="F5" s="84" t="s">
        <v>2935</v>
      </c>
      <c r="G5" s="83" t="s">
        <v>2953</v>
      </c>
      <c r="H5" s="84" t="s">
        <v>2936</v>
      </c>
      <c r="I5" s="83" t="s">
        <v>2954</v>
      </c>
      <c r="J5" s="84" t="s">
        <v>2937</v>
      </c>
      <c r="K5" s="83" t="s">
        <v>2955</v>
      </c>
      <c r="L5" s="84" t="s">
        <v>2938</v>
      </c>
      <c r="M5" s="83" t="s">
        <v>2956</v>
      </c>
      <c r="N5" s="84" t="s">
        <v>2939</v>
      </c>
      <c r="O5" s="83" t="s">
        <v>2957</v>
      </c>
      <c r="P5" s="84" t="s">
        <v>2940</v>
      </c>
      <c r="R5" s="80" t="s">
        <v>110</v>
      </c>
      <c r="S5" s="81" t="s">
        <v>525</v>
      </c>
      <c r="T5" s="81" t="s">
        <v>2969</v>
      </c>
      <c r="U5" s="82" t="s">
        <v>438</v>
      </c>
      <c r="V5" s="83" t="s">
        <v>2958</v>
      </c>
      <c r="W5" s="84" t="s">
        <v>2941</v>
      </c>
      <c r="X5" s="83" t="s">
        <v>2959</v>
      </c>
      <c r="Y5" s="84" t="s">
        <v>2942</v>
      </c>
      <c r="Z5" s="83" t="s">
        <v>2960</v>
      </c>
      <c r="AA5" s="84" t="s">
        <v>2943</v>
      </c>
      <c r="AB5" s="83" t="s">
        <v>2961</v>
      </c>
      <c r="AC5" s="84" t="s">
        <v>2944</v>
      </c>
      <c r="AD5" s="83" t="s">
        <v>2962</v>
      </c>
      <c r="AE5" s="84" t="s">
        <v>2945</v>
      </c>
      <c r="AF5" s="83" t="s">
        <v>2963</v>
      </c>
      <c r="AG5" s="84" t="s">
        <v>2946</v>
      </c>
      <c r="AI5" s="80" t="s">
        <v>110</v>
      </c>
      <c r="AJ5" s="81" t="s">
        <v>525</v>
      </c>
      <c r="AK5" s="81" t="s">
        <v>2969</v>
      </c>
      <c r="AL5" s="82" t="s">
        <v>438</v>
      </c>
      <c r="AM5" s="83" t="s">
        <v>2964</v>
      </c>
      <c r="AN5" s="84" t="s">
        <v>2947</v>
      </c>
      <c r="AO5" s="83" t="s">
        <v>2965</v>
      </c>
      <c r="AP5" s="84" t="s">
        <v>2948</v>
      </c>
      <c r="AQ5" s="83" t="s">
        <v>2966</v>
      </c>
      <c r="AR5" s="84" t="s">
        <v>2949</v>
      </c>
      <c r="AS5" s="83" t="s">
        <v>2967</v>
      </c>
      <c r="AT5" s="84" t="s">
        <v>2950</v>
      </c>
      <c r="AU5" s="83" t="s">
        <v>2968</v>
      </c>
      <c r="AV5" s="84" t="s">
        <v>2951</v>
      </c>
    </row>
  </sheetData>
  <mergeCells count="3">
    <mergeCell ref="AP4:AV4"/>
    <mergeCell ref="Y4:AC4"/>
    <mergeCell ref="H4:L4"/>
  </mergeCells>
  <phoneticPr fontId="9" type="noConversion"/>
  <pageMargins left="0.59055118110236227" right="0.59055118110236227" top="0.78740157480314965" bottom="0.59055118110236227" header="0.51181102362204722" footer="0.19685039370078741"/>
  <pageSetup paperSize="9" scale="80" pageOrder="overThenDown" orientation="landscape" blackAndWhite="1" r:id="rId1"/>
  <headerFooter alignWithMargins="0">
    <oddHeader>&amp;R&amp;F &amp;A Page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Clusters</vt:lpstr>
      <vt:lpstr>GEMSfood data conversions</vt:lpstr>
      <vt:lpstr>Rounded values</vt:lpstr>
      <vt:lpstr>Manual</vt:lpstr>
      <vt:lpstr>IEDI calculation</vt:lpstr>
      <vt:lpstr>Final_table</vt:lpstr>
      <vt:lpstr>ADI</vt:lpstr>
      <vt:lpstr>Commodities</vt:lpstr>
      <vt:lpstr>Database_check</vt:lpstr>
      <vt:lpstr>Diet_table</vt:lpstr>
      <vt:lpstr>DietG0106</vt:lpstr>
      <vt:lpstr>DietG0712</vt:lpstr>
      <vt:lpstr>DietG1317</vt:lpstr>
      <vt:lpstr>'IEDI calculation'!Print_Area</vt:lpstr>
      <vt:lpstr>Manual!Print_Area</vt:lpstr>
      <vt:lpstr>'IEDI calculation'!Print_Titles</vt:lpstr>
      <vt:lpstr>STMRvalues</vt:lpstr>
    </vt:vector>
  </TitlesOfParts>
  <Company>rivm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Trijntje van der Velde - Koerts</dc:creator>
  <cp:lastModifiedBy>MURIEL, Jo-ann Rivera</cp:lastModifiedBy>
  <cp:lastPrinted>2011-07-26T05:51:15Z</cp:lastPrinted>
  <dcterms:created xsi:type="dcterms:W3CDTF">2000-02-11T07:09:34Z</dcterms:created>
  <dcterms:modified xsi:type="dcterms:W3CDTF">2020-11-02T10:41:48Z</dcterms:modified>
</cp:coreProperties>
</file>